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codeName="ThisWorkbook" hidePivotFieldList="1"/>
  <mc:AlternateContent xmlns:mc="http://schemas.openxmlformats.org/markup-compatibility/2006">
    <mc:Choice Requires="x15">
      <x15ac:absPath xmlns:x15ac="http://schemas.microsoft.com/office/spreadsheetml/2010/11/ac" url="C:\BurnSheet\public\"/>
    </mc:Choice>
  </mc:AlternateContent>
  <xr:revisionPtr revIDLastSave="0" documentId="13_ncr:1_{67B5DC9E-C2AD-4647-BA45-2B9828E6694B}" xr6:coauthVersionLast="47" xr6:coauthVersionMax="47" xr10:uidLastSave="{00000000-0000-0000-0000-000000000000}"/>
  <bookViews>
    <workbookView xWindow="-110" yWindow="-110" windowWidth="19420" windowHeight="11500" tabRatio="815" firstSheet="4" activeTab="4" xr2:uid="{8BAFE554-B604-4448-B980-6F441F906A5F}"/>
  </bookViews>
  <sheets>
    <sheet name="RFR Base Line" sheetId="31" state="hidden" r:id="rId1"/>
    <sheet name="Legend" sheetId="69" r:id="rId2"/>
    <sheet name="H&amp;M May RFR" sheetId="58" state="hidden" r:id="rId3"/>
    <sheet name="August RFR" sheetId="95" state="hidden" r:id="rId4"/>
    <sheet name="1000458637 - Anto" sheetId="66" r:id="rId5"/>
    <sheet name="1000458649 - Arun Prakash" sheetId="99" r:id="rId6"/>
    <sheet name="2026 - Price List India BFD" sheetId="114" state="hidden" r:id="rId7"/>
    <sheet name="1000458633- Sai Kishore" sheetId="77" r:id="rId8"/>
    <sheet name="1000467271 - Sai Kishore" sheetId="78" r:id="rId9"/>
    <sheet name="1000458647 - Harini" sheetId="81" r:id="rId10"/>
    <sheet name="1000458645 - Harini" sheetId="80" r:id="rId11"/>
    <sheet name="1000458636 - Harini" sheetId="79" r:id="rId12"/>
    <sheet name="1000458868 - Harini" sheetId="82" r:id="rId13"/>
    <sheet name="1000458654 - Anand Rangachari" sheetId="84" r:id="rId14"/>
    <sheet name="1000458651 - Anand Rangachari" sheetId="83" r:id="rId15"/>
    <sheet name="1000458886 - Nishant" sheetId="111" r:id="rId16"/>
    <sheet name="1000458884 - Nishant " sheetId="113" r:id="rId17"/>
    <sheet name="TQ12042-DB" sheetId="3" r:id="rId18"/>
    <sheet name="TQ11829-DB" sheetId="4" state="hidden" r:id="rId19"/>
    <sheet name="TQ11403-DB" sheetId="67" r:id="rId20"/>
    <sheet name="TQ11465-DB" sheetId="68" r:id="rId21"/>
    <sheet name="TQ13217 - Polina" sheetId="119" r:id="rId22"/>
    <sheet name="VZGTTQ00011920 - MB" sheetId="94" r:id="rId23"/>
    <sheet name="VZGTTQ00011460-RA-Backup-0919" sheetId="102" state="hidden" r:id="rId24"/>
    <sheet name="VZGTTQ00011460 - RA" sheetId="6" state="hidden" r:id="rId25"/>
    <sheet name="Verizon_VCG_Flex_H&amp;M_Catalog Pr" sheetId="120" r:id="rId26"/>
    <sheet name="VZGTTQ00011797 - BH" sheetId="103" r:id="rId27"/>
    <sheet name="LOE2-Ref-VZGTTQ00011797-BH" sheetId="106" state="hidden" r:id="rId28"/>
    <sheet name="LOE-Ref-VZGTTQ00011797-BH" sheetId="18" state="hidden" r:id="rId29"/>
    <sheet name="VZGTTQ00011917 - UM" sheetId="19" r:id="rId30"/>
    <sheet name="VZGTTQ00012273 - UM" sheetId="92" r:id="rId31"/>
    <sheet name="VZGTTQ00012148_UM" sheetId="90" state="hidden" r:id="rId32"/>
    <sheet name="VZGTTQ00012090 - UM" sheetId="9" r:id="rId33"/>
    <sheet name="VZGTTQ00010733-UM" sheetId="10" state="hidden" r:id="rId34"/>
    <sheet name="NBx Reimagination-UM" sheetId="20" state="hidden" r:id="rId35"/>
    <sheet name="VZGTTQ00012667 - AS" sheetId="110" r:id="rId36"/>
    <sheet name="TQ11409 - AS" sheetId="25" state="hidden" r:id="rId37"/>
    <sheet name="TQ11596 - AS" sheetId="21" state="hidden" r:id="rId38"/>
    <sheet name="TQ11832 - AS" sheetId="22" r:id="rId39"/>
    <sheet name="VZGTTQ00008961-AS" sheetId="24" state="hidden" r:id="rId40"/>
    <sheet name="VZGTTQ00008555-AS" sheetId="23" state="hidden" r:id="rId41"/>
    <sheet name="VZGTTQ00011949 - HD" sheetId="27" r:id="rId42"/>
    <sheet name="VZGTTQ00011825 - HD" sheetId="28" r:id="rId43"/>
    <sheet name="VZGTTQ00009155 - Rajan" sheetId="33" state="hidden" r:id="rId44"/>
    <sheet name="VZGTTQ00005360 - Amjad" sheetId="34" state="hidden" r:id="rId45"/>
    <sheet name="VZGTTQ00009364 - Harini Sridhar" sheetId="36" state="hidden" r:id="rId46"/>
    <sheet name="VZGTTQ00009363 - Harini Sridhar" sheetId="35" state="hidden" r:id="rId47"/>
    <sheet name="VZGTTQ00009371 - Anto Giscard" sheetId="38" state="hidden" r:id="rId48"/>
    <sheet name="VZGTTQ00009158 - Sunil Anthony" sheetId="39" state="hidden" r:id="rId49"/>
    <sheet name="VZGTTQ00012138 - Siva Agnoor" sheetId="108" state="hidden" r:id="rId50"/>
    <sheet name="VZGTTQ00012152 - Siva Agnoor" sheetId="107" state="hidden" r:id="rId51"/>
    <sheet name="VZGTTQ00011836 - Internal Sheet" sheetId="100" state="hidden" r:id="rId52"/>
    <sheet name="Sheet2" sheetId="86" state="hidden" r:id="rId53"/>
    <sheet name="H&amp;M April RFR" sheetId="51" state="hidden" r:id="rId54"/>
    <sheet name="Technology &amp; Skills - Reference" sheetId="60" state="hidden" r:id="rId55"/>
    <sheet name="New Rate Card - Reference " sheetId="61" state="hidden" r:id="rId56"/>
    <sheet name="Roles &amp; Levels - Reference Only" sheetId="62" state="hidden" r:id="rId57"/>
    <sheet name="New Rate Card" sheetId="59" state="hidden" r:id="rId58"/>
    <sheet name="New Rate Card India - BFD" sheetId="64" state="hidden" r:id="rId59"/>
    <sheet name="VCG VZI_Device &amp; Accessory CPI" sheetId="87" state="hidden" r:id="rId60"/>
    <sheet name="New Rate Card India - T&amp;M" sheetId="63" state="hidden" r:id="rId61"/>
    <sheet name="Master Baseline Sheet" sheetId="56" state="hidden" r:id="rId62"/>
    <sheet name="Master Dashboard" sheetId="29" state="hidden" r:id="rId63"/>
    <sheet name="RFR Base Line Data" sheetId="55" state="hidden" r:id="rId64"/>
    <sheet name="1" sheetId="44" state="hidden" r:id="rId65"/>
    <sheet name="RFR Base Line (2)" sheetId="42" state="hidden" r:id="rId66"/>
    <sheet name="Apr RFR ESA Wise" sheetId="41" state="hidden" r:id="rId67"/>
    <sheet name="H&amp;M April RFR (2)" sheetId="54" state="hidden" r:id="rId68"/>
  </sheets>
  <definedNames>
    <definedName name="_xlnm._FilterDatabase" localSheetId="7" hidden="1">'1000458633- Sai Kishore'!$A$8:$AM$39</definedName>
    <definedName name="_xlnm._FilterDatabase" localSheetId="11" hidden="1">'1000458636 - Harini'!$A$8:$AJ$39</definedName>
    <definedName name="_xlnm._FilterDatabase" localSheetId="4" hidden="1">'1000458637 - Anto'!$A$8:$AO$8</definedName>
    <definedName name="_xlnm._FilterDatabase" localSheetId="10" hidden="1">'1000458645 - Harini'!$A$1:$AI$14</definedName>
    <definedName name="_xlnm._FilterDatabase" localSheetId="9" hidden="1">'1000458647 - Harini'!$A$8:$AI$10</definedName>
    <definedName name="_xlnm._FilterDatabase" localSheetId="5" hidden="1">'1000458649 - Arun Prakash'!$A$8:$AJ$59</definedName>
    <definedName name="_xlnm._FilterDatabase" localSheetId="14" hidden="1">'1000458651 - Anand Rangachari'!$A$8:$AI$29</definedName>
    <definedName name="_xlnm._FilterDatabase" localSheetId="13" hidden="1">'1000458654 - Anand Rangachari'!$A$8:$AI$33</definedName>
    <definedName name="_xlnm._FilterDatabase" localSheetId="12" hidden="1">'1000458868 - Harini'!$A$1:$E$6</definedName>
    <definedName name="_xlnm._FilterDatabase" localSheetId="16" hidden="1">'1000458884 - Nishant '!$A$8:$AI$23</definedName>
    <definedName name="_xlnm._FilterDatabase" localSheetId="15" hidden="1">'1000458886 - Nishant'!$A$8:$AI$33</definedName>
    <definedName name="_xlnm._FilterDatabase" localSheetId="8" hidden="1">'1000467271 - Sai Kishore'!$A$8:$AJ$8</definedName>
    <definedName name="_xlnm._FilterDatabase" localSheetId="3" hidden="1">'August RFR'!$A$2:$T$942</definedName>
    <definedName name="_xlnm._FilterDatabase" localSheetId="2" hidden="1">'H&amp;M May RFR'!$A$2:$AB$2</definedName>
    <definedName name="_xlnm._FilterDatabase" localSheetId="1" hidden="1">Legend!$A$1:$M$36</definedName>
    <definedName name="_xlnm._FilterDatabase" localSheetId="27" hidden="1">'LOE2-Ref-VZGTTQ00011797-BH'!$A$8:$AF$142</definedName>
    <definedName name="_xlnm._FilterDatabase" localSheetId="28" hidden="1">'LOE-Ref-VZGTTQ00011797-BH'!$A$8:$AF$142</definedName>
    <definedName name="_xlnm._FilterDatabase" localSheetId="61" hidden="1">'Master Baseline Sheet'!$A$2:$V$770</definedName>
    <definedName name="_xlnm._FilterDatabase" localSheetId="62" hidden="1">'Master Dashboard'!$A$1:$I$21</definedName>
    <definedName name="_xlnm._FilterDatabase" localSheetId="57" hidden="1">'New Rate Card'!$A$1:$D$51</definedName>
    <definedName name="_xlnm._FilterDatabase" localSheetId="58" hidden="1">'New Rate Card India - BFD'!$A$1:$L$537</definedName>
    <definedName name="_xlnm._FilterDatabase" localSheetId="60" hidden="1">'New Rate Card India - T&amp;M'!$A$1:$J$537</definedName>
    <definedName name="_xlnm._FilterDatabase" localSheetId="0" hidden="1">'RFR Base Line'!$A$3:$V$3</definedName>
    <definedName name="_xlnm._FilterDatabase" localSheetId="65" hidden="1">'RFR Base Line (2)'!$A$1:$W$806</definedName>
    <definedName name="_xlnm._FilterDatabase" localSheetId="63" hidden="1">'RFR Base Line Data'!$A$1:$V$808</definedName>
    <definedName name="_xlnm._FilterDatabase" localSheetId="19" hidden="1">'TQ11403-DB'!$A$8:$AG$20</definedName>
    <definedName name="_xlnm._FilterDatabase" localSheetId="36" hidden="1">'TQ11409 - AS'!$A$8:$AG$8</definedName>
    <definedName name="_xlnm._FilterDatabase" localSheetId="20" hidden="1">'TQ11465-DB'!$A$8:$AG$26</definedName>
    <definedName name="_xlnm._FilterDatabase" localSheetId="37" hidden="1">'TQ11596 - AS'!$A$8:$AG$8</definedName>
    <definedName name="_xlnm._FilterDatabase" localSheetId="18" hidden="1">'TQ11829-DB'!$A$8:$AG$14</definedName>
    <definedName name="_xlnm._FilterDatabase" localSheetId="38" hidden="1">'TQ11832 - AS'!$A$8:$AG$56</definedName>
    <definedName name="_xlnm._FilterDatabase" localSheetId="17" hidden="1">'TQ12042-DB'!$A$8:$AG$19</definedName>
    <definedName name="_xlnm._FilterDatabase" localSheetId="21" hidden="1">'TQ13217 - Polina'!$A$8:$AG$14</definedName>
    <definedName name="_xlnm._FilterDatabase" localSheetId="59" hidden="1">'VCG VZI_Device &amp; Accessory CPI'!$A$8:$V$186</definedName>
    <definedName name="_xlnm._FilterDatabase" localSheetId="25" hidden="1">'Verizon_VCG_Flex_H&amp;M_Catalog Pr'!$A$8:$AG$8</definedName>
    <definedName name="_xlnm._FilterDatabase" localSheetId="40" hidden="1">'VZGTTQ00008555-AS'!$A$1:$Q$16</definedName>
    <definedName name="_xlnm._FilterDatabase" localSheetId="43" hidden="1">'VZGTTQ00009155 - Rajan'!$A$8:$Q$27</definedName>
    <definedName name="_xlnm._FilterDatabase" localSheetId="46" hidden="1">'VZGTTQ00009363 - Harini Sridhar'!$A$8:$Q$8</definedName>
    <definedName name="_xlnm._FilterDatabase" localSheetId="47" hidden="1">'VZGTTQ00009371 - Anto Giscard'!$A$8:$Q$118</definedName>
    <definedName name="_xlnm._FilterDatabase" localSheetId="33" hidden="1">'VZGTTQ00010733-UM'!$A$8:$Q$24</definedName>
    <definedName name="_xlnm._FilterDatabase" localSheetId="24" hidden="1">'VZGTTQ00011460 - RA'!$A$8:$AG$25</definedName>
    <definedName name="_xlnm._FilterDatabase" localSheetId="23" hidden="1">'VZGTTQ00011460-RA-Backup-0919'!$A$8:$AD$119</definedName>
    <definedName name="_xlnm._FilterDatabase" localSheetId="26" hidden="1">'VZGTTQ00011797 - BH'!$A$8:$AF$56</definedName>
    <definedName name="_xlnm._FilterDatabase" localSheetId="42" hidden="1">'VZGTTQ00011825 - HD'!$A$8:$AH$22</definedName>
    <definedName name="_xlnm._FilterDatabase" localSheetId="51" hidden="1">'VZGTTQ00011836 - Internal Sheet'!$A$9:$V$170</definedName>
    <definedName name="_xlnm._FilterDatabase" localSheetId="29" hidden="1">'VZGTTQ00011917 - UM'!$A$8:$AG$8</definedName>
    <definedName name="_xlnm._FilterDatabase" localSheetId="22" hidden="1">'VZGTTQ00011920 - MB'!$A$8:$AG$8</definedName>
    <definedName name="_xlnm._FilterDatabase" localSheetId="41" hidden="1">'VZGTTQ00011949 - HD'!$A$1:$AH$27</definedName>
    <definedName name="_xlnm._FilterDatabase" localSheetId="32" hidden="1">'VZGTTQ00012090 - UM'!$A$8:$AG$20</definedName>
    <definedName name="_xlnm._FilterDatabase" localSheetId="49" hidden="1">'VZGTTQ00012138 - Siva Agnoor'!$A$8:$AH$24</definedName>
    <definedName name="_xlnm._FilterDatabase" localSheetId="31" hidden="1">VZGTTQ00012148_UM!$A$8:$AG$21</definedName>
    <definedName name="_xlnm._FilterDatabase" localSheetId="50" hidden="1">'VZGTTQ00012152 - Siva Agnoor'!$A$8:$AH$27</definedName>
    <definedName name="_xlnm._FilterDatabase" localSheetId="30" hidden="1">'VZGTTQ00012273 - UM'!$A$8:$AG$8</definedName>
    <definedName name="_xlnm._FilterDatabase" localSheetId="35" hidden="1">'VZGTTQ00012667 - AS'!$A$8:$AG$79</definedName>
    <definedName name="MonthlyHours">#REF!</definedName>
  </definedNames>
  <calcPr calcId="191028"/>
  <pivotCaches>
    <pivotCache cacheId="0" r:id="rId69"/>
    <pivotCache cacheId="1" r:id="rId70"/>
    <pivotCache cacheId="2" r:id="rId71"/>
    <pivotCache cacheId="3" r:id="rId72"/>
    <pivotCache cacheId="4" r:id="rId7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6" i="66" l="1"/>
  <c r="Z46" i="66"/>
  <c r="Y46" i="66"/>
  <c r="X46" i="66"/>
  <c r="W46" i="66"/>
  <c r="V46" i="66"/>
  <c r="U46" i="66"/>
  <c r="T46" i="66"/>
  <c r="S46" i="66"/>
  <c r="H10" i="66"/>
  <c r="P10" i="66"/>
  <c r="AC10" i="66"/>
  <c r="AD10" i="66"/>
  <c r="AG10" i="66" s="1"/>
  <c r="AE10" i="66"/>
  <c r="H11" i="66"/>
  <c r="P11" i="66"/>
  <c r="Q11" i="66"/>
  <c r="R11" i="66"/>
  <c r="AB11" i="66"/>
  <c r="AF11" i="66" s="1"/>
  <c r="AH11" i="66" s="1"/>
  <c r="AC11" i="66"/>
  <c r="AD11" i="66"/>
  <c r="AG11" i="66" s="1"/>
  <c r="AE11" i="66"/>
  <c r="H12" i="66"/>
  <c r="AC12" i="66"/>
  <c r="AD12" i="66"/>
  <c r="AE12" i="66"/>
  <c r="AG12" i="66"/>
  <c r="H13" i="66"/>
  <c r="R13" i="66"/>
  <c r="P13" i="66"/>
  <c r="AB13" i="66" s="1"/>
  <c r="AF13" i="66" s="1"/>
  <c r="Q13" i="66"/>
  <c r="AC13" i="66"/>
  <c r="AD13" i="66"/>
  <c r="AG13" i="66" s="1"/>
  <c r="AE13" i="66"/>
  <c r="H14" i="66"/>
  <c r="P14" i="66"/>
  <c r="Q14" i="66"/>
  <c r="R14" i="66"/>
  <c r="AB14" i="66"/>
  <c r="AF14" i="66" s="1"/>
  <c r="AH14" i="66" s="1"/>
  <c r="AC14" i="66"/>
  <c r="AD14" i="66"/>
  <c r="AE14" i="66"/>
  <c r="AG14" i="66"/>
  <c r="H15" i="66"/>
  <c r="P15" i="66"/>
  <c r="AC15" i="66"/>
  <c r="AD15" i="66"/>
  <c r="AE15" i="66"/>
  <c r="AG15" i="66"/>
  <c r="H16" i="66"/>
  <c r="P16" i="66"/>
  <c r="Q16" i="66"/>
  <c r="AB16" i="66" s="1"/>
  <c r="AF16" i="66" s="1"/>
  <c r="R16" i="66"/>
  <c r="AC16" i="66"/>
  <c r="AD16" i="66"/>
  <c r="AG16" i="66" s="1"/>
  <c r="AE16" i="66"/>
  <c r="H17" i="66"/>
  <c r="AC17" i="66"/>
  <c r="AD17" i="66"/>
  <c r="AE17" i="66"/>
  <c r="AG17" i="66"/>
  <c r="H18" i="66"/>
  <c r="AC18" i="66"/>
  <c r="AD18" i="66"/>
  <c r="AG18" i="66" s="1"/>
  <c r="AE18" i="66"/>
  <c r="H19" i="66"/>
  <c r="P19" i="66"/>
  <c r="AB19" i="66" s="1"/>
  <c r="AF19" i="66" s="1"/>
  <c r="Q19" i="66"/>
  <c r="R19" i="66"/>
  <c r="AC19" i="66"/>
  <c r="AD19" i="66"/>
  <c r="AG19" i="66" s="1"/>
  <c r="AE19" i="66"/>
  <c r="H20" i="66"/>
  <c r="P20" i="66"/>
  <c r="AC20" i="66"/>
  <c r="AD20" i="66"/>
  <c r="AE20" i="66"/>
  <c r="AG20" i="66"/>
  <c r="H21" i="66"/>
  <c r="P21" i="66"/>
  <c r="AC21" i="66"/>
  <c r="AD21" i="66"/>
  <c r="AG21" i="66" s="1"/>
  <c r="AE21" i="66"/>
  <c r="H22" i="66"/>
  <c r="P22" i="66"/>
  <c r="Q22" i="66"/>
  <c r="R22" i="66"/>
  <c r="AB22" i="66"/>
  <c r="AF22" i="66" s="1"/>
  <c r="AH22" i="66" s="1"/>
  <c r="AC22" i="66"/>
  <c r="AD22" i="66"/>
  <c r="AG22" i="66" s="1"/>
  <c r="AE22" i="66"/>
  <c r="H23" i="66"/>
  <c r="AC23" i="66"/>
  <c r="AD23" i="66"/>
  <c r="AE23" i="66"/>
  <c r="AG23" i="66"/>
  <c r="H24" i="66"/>
  <c r="AC24" i="66"/>
  <c r="AD24" i="66"/>
  <c r="AG24" i="66" s="1"/>
  <c r="AE24" i="66"/>
  <c r="H25" i="66"/>
  <c r="P25" i="66"/>
  <c r="Q25" i="66"/>
  <c r="AB25" i="66" s="1"/>
  <c r="AF25" i="66" s="1"/>
  <c r="AH25" i="66" s="1"/>
  <c r="R25" i="66"/>
  <c r="AC25" i="66"/>
  <c r="AD25" i="66"/>
  <c r="AE25" i="66"/>
  <c r="AG25" i="66"/>
  <c r="H26" i="66"/>
  <c r="P26" i="66"/>
  <c r="AC26" i="66"/>
  <c r="AD26" i="66"/>
  <c r="AE26" i="66"/>
  <c r="AG26" i="66"/>
  <c r="H27" i="66"/>
  <c r="P27" i="66"/>
  <c r="Q27" i="66"/>
  <c r="R27" i="66"/>
  <c r="AB27" i="66"/>
  <c r="AF27" i="66" s="1"/>
  <c r="AC27" i="66"/>
  <c r="AD27" i="66"/>
  <c r="AG27" i="66" s="1"/>
  <c r="AE27" i="66"/>
  <c r="H28" i="66"/>
  <c r="AC28" i="66"/>
  <c r="AD28" i="66"/>
  <c r="AE28" i="66"/>
  <c r="AG28" i="66"/>
  <c r="H29" i="66"/>
  <c r="AC29" i="66"/>
  <c r="AD29" i="66"/>
  <c r="AG29" i="66" s="1"/>
  <c r="AE29" i="66"/>
  <c r="H30" i="66"/>
  <c r="P30" i="66"/>
  <c r="AB30" i="66" s="1"/>
  <c r="AF30" i="66" s="1"/>
  <c r="Q30" i="66"/>
  <c r="R30" i="66"/>
  <c r="AC30" i="66"/>
  <c r="AD30" i="66"/>
  <c r="AG30" i="66" s="1"/>
  <c r="AE30" i="66"/>
  <c r="H31" i="66"/>
  <c r="P31" i="66"/>
  <c r="AC31" i="66"/>
  <c r="AD31" i="66"/>
  <c r="AE31" i="66"/>
  <c r="AG31" i="66"/>
  <c r="H32" i="66"/>
  <c r="P32" i="66"/>
  <c r="AC32" i="66"/>
  <c r="AD32" i="66"/>
  <c r="AG32" i="66" s="1"/>
  <c r="AE32" i="66"/>
  <c r="H33" i="66"/>
  <c r="P33" i="66"/>
  <c r="Q33" i="66"/>
  <c r="R33" i="66"/>
  <c r="AB33" i="66"/>
  <c r="AF33" i="66" s="1"/>
  <c r="AH33" i="66" s="1"/>
  <c r="AC33" i="66"/>
  <c r="AD33" i="66"/>
  <c r="AG33" i="66" s="1"/>
  <c r="AE33" i="66"/>
  <c r="H34" i="66"/>
  <c r="AC34" i="66"/>
  <c r="AD34" i="66"/>
  <c r="AE34" i="66"/>
  <c r="AG34" i="66"/>
  <c r="H35" i="66"/>
  <c r="AC35" i="66"/>
  <c r="AD35" i="66"/>
  <c r="AG35" i="66" s="1"/>
  <c r="AE35" i="66"/>
  <c r="H36" i="66"/>
  <c r="P36" i="66"/>
  <c r="AB36" i="66" s="1"/>
  <c r="AF36" i="66" s="1"/>
  <c r="AH36" i="66" s="1"/>
  <c r="Q36" i="66"/>
  <c r="R36" i="66"/>
  <c r="AC36" i="66"/>
  <c r="AD36" i="66"/>
  <c r="AE36" i="66"/>
  <c r="AG36" i="66"/>
  <c r="H37" i="66"/>
  <c r="P37" i="66"/>
  <c r="AC37" i="66"/>
  <c r="AD37" i="66"/>
  <c r="AE37" i="66"/>
  <c r="AG37" i="66"/>
  <c r="H38" i="66"/>
  <c r="P38" i="66"/>
  <c r="Q38" i="66"/>
  <c r="R38" i="66"/>
  <c r="AB38" i="66"/>
  <c r="AF38" i="66" s="1"/>
  <c r="AC38" i="66"/>
  <c r="AD38" i="66"/>
  <c r="AG38" i="66" s="1"/>
  <c r="AE38" i="66"/>
  <c r="H39" i="66"/>
  <c r="AC39" i="66"/>
  <c r="AD39" i="66"/>
  <c r="AE39" i="66"/>
  <c r="AG39" i="66"/>
  <c r="H40" i="66"/>
  <c r="AC40" i="66"/>
  <c r="AD40" i="66"/>
  <c r="AG40" i="66" s="1"/>
  <c r="AE40" i="66"/>
  <c r="H41" i="66"/>
  <c r="P41" i="66"/>
  <c r="Q41" i="66"/>
  <c r="R41" i="66"/>
  <c r="AB41" i="66"/>
  <c r="AF41" i="66" s="1"/>
  <c r="AC41" i="66"/>
  <c r="AD41" i="66"/>
  <c r="AG41" i="66" s="1"/>
  <c r="AE41" i="66"/>
  <c r="H42" i="66"/>
  <c r="P42" i="66"/>
  <c r="AC42" i="66"/>
  <c r="AD42" i="66"/>
  <c r="AE42" i="66"/>
  <c r="AG42" i="66"/>
  <c r="H43" i="66"/>
  <c r="P43" i="66"/>
  <c r="AC43" i="66"/>
  <c r="AD43" i="66"/>
  <c r="AG43" i="66" s="1"/>
  <c r="AE43" i="66"/>
  <c r="H44" i="66"/>
  <c r="P44" i="66"/>
  <c r="Q44" i="66"/>
  <c r="R44" i="66"/>
  <c r="AB44" i="66"/>
  <c r="AC44" i="66"/>
  <c r="AD44" i="66"/>
  <c r="AG44" i="66" s="1"/>
  <c r="AE44" i="66"/>
  <c r="AF44" i="66"/>
  <c r="AH44" i="66" s="1"/>
  <c r="H45" i="66"/>
  <c r="AC45" i="66"/>
  <c r="AD45" i="66"/>
  <c r="AE45" i="66"/>
  <c r="AG45" i="66"/>
  <c r="P42" i="103"/>
  <c r="N42" i="103"/>
  <c r="M42" i="103"/>
  <c r="G42" i="103"/>
  <c r="P41" i="103"/>
  <c r="O41" i="103"/>
  <c r="N41" i="103"/>
  <c r="M41" i="103"/>
  <c r="G41" i="103"/>
  <c r="P39" i="66" l="1"/>
  <c r="R39" i="66"/>
  <c r="Q39" i="66"/>
  <c r="AH38" i="66"/>
  <c r="R28" i="66"/>
  <c r="P28" i="66"/>
  <c r="Q28" i="66"/>
  <c r="AH30" i="66"/>
  <c r="AH27" i="66"/>
  <c r="R17" i="66"/>
  <c r="P17" i="66"/>
  <c r="Q17" i="66"/>
  <c r="P12" i="66"/>
  <c r="Q12" i="66"/>
  <c r="R12" i="66"/>
  <c r="AH19" i="66"/>
  <c r="AH16" i="66"/>
  <c r="P34" i="66"/>
  <c r="Q34" i="66"/>
  <c r="R34" i="66"/>
  <c r="P18" i="66"/>
  <c r="Q18" i="66"/>
  <c r="R18" i="66"/>
  <c r="AH41" i="66"/>
  <c r="P23" i="66"/>
  <c r="Q23" i="66"/>
  <c r="R23" i="66"/>
  <c r="R35" i="66"/>
  <c r="Q35" i="66"/>
  <c r="P35" i="66"/>
  <c r="AH13" i="66"/>
  <c r="P40" i="66"/>
  <c r="Q40" i="66"/>
  <c r="R40" i="66"/>
  <c r="P45" i="66"/>
  <c r="Q45" i="66"/>
  <c r="R45" i="66"/>
  <c r="AB42" i="66"/>
  <c r="AF42" i="66" s="1"/>
  <c r="AH42" i="66" s="1"/>
  <c r="P29" i="66"/>
  <c r="Q29" i="66"/>
  <c r="R29" i="66"/>
  <c r="R24" i="66"/>
  <c r="P24" i="66"/>
  <c r="Q24" i="66"/>
  <c r="R31" i="66"/>
  <c r="AB31" i="66" s="1"/>
  <c r="AF31" i="66" s="1"/>
  <c r="AH31" i="66" s="1"/>
  <c r="R20" i="66"/>
  <c r="Q42" i="66"/>
  <c r="Q31" i="66"/>
  <c r="R42" i="66"/>
  <c r="Q20" i="66"/>
  <c r="AB20" i="66" s="1"/>
  <c r="AF20" i="66" s="1"/>
  <c r="AH20" i="66" s="1"/>
  <c r="R37" i="66"/>
  <c r="R26" i="66"/>
  <c r="R15" i="66"/>
  <c r="Q37" i="66"/>
  <c r="AB37" i="66" s="1"/>
  <c r="AF37" i="66" s="1"/>
  <c r="AH37" i="66" s="1"/>
  <c r="Q26" i="66"/>
  <c r="AB26" i="66" s="1"/>
  <c r="AF26" i="66" s="1"/>
  <c r="AH26" i="66" s="1"/>
  <c r="Q15" i="66"/>
  <c r="AB15" i="66" s="1"/>
  <c r="AF15" i="66" s="1"/>
  <c r="AH15" i="66" s="1"/>
  <c r="R43" i="66"/>
  <c r="R32" i="66"/>
  <c r="R21" i="66"/>
  <c r="R10" i="66"/>
  <c r="Q43" i="66"/>
  <c r="AB43" i="66" s="1"/>
  <c r="AF43" i="66" s="1"/>
  <c r="AH43" i="66" s="1"/>
  <c r="Q32" i="66"/>
  <c r="AB32" i="66" s="1"/>
  <c r="AF32" i="66" s="1"/>
  <c r="AH32" i="66" s="1"/>
  <c r="Q21" i="66"/>
  <c r="AB21" i="66" s="1"/>
  <c r="AF21" i="66" s="1"/>
  <c r="AH21" i="66" s="1"/>
  <c r="Q10" i="66"/>
  <c r="AB10" i="66" s="1"/>
  <c r="AF10" i="66" s="1"/>
  <c r="AH10" i="66" s="1"/>
  <c r="AB24" i="66" l="1"/>
  <c r="AF24" i="66" s="1"/>
  <c r="AH24" i="66" s="1"/>
  <c r="AB29" i="66"/>
  <c r="AF29" i="66" s="1"/>
  <c r="AH29" i="66" s="1"/>
  <c r="AB23" i="66"/>
  <c r="AF23" i="66" s="1"/>
  <c r="AH23" i="66" s="1"/>
  <c r="AB40" i="66"/>
  <c r="AF40" i="66" s="1"/>
  <c r="AH40" i="66" s="1"/>
  <c r="AB12" i="66"/>
  <c r="AF12" i="66" s="1"/>
  <c r="AH12" i="66" s="1"/>
  <c r="AB17" i="66"/>
  <c r="AF17" i="66" s="1"/>
  <c r="AH17" i="66" s="1"/>
  <c r="AB28" i="66"/>
  <c r="AF28" i="66" s="1"/>
  <c r="AH28" i="66" s="1"/>
  <c r="AB18" i="66"/>
  <c r="AF18" i="66" s="1"/>
  <c r="AH18" i="66" s="1"/>
  <c r="AB45" i="66"/>
  <c r="AF45" i="66" s="1"/>
  <c r="AH45" i="66" s="1"/>
  <c r="AB34" i="66"/>
  <c r="AF34" i="66" s="1"/>
  <c r="AH34" i="66" s="1"/>
  <c r="AB35" i="66"/>
  <c r="AF35" i="66" s="1"/>
  <c r="AH35" i="66" s="1"/>
  <c r="AB39" i="66"/>
  <c r="AF39" i="66" s="1"/>
  <c r="AH39" i="66" s="1"/>
  <c r="AA22" i="110" l="1"/>
  <c r="AB22" i="110"/>
  <c r="AC22" i="110"/>
  <c r="AE22" i="110"/>
  <c r="G22" i="110"/>
  <c r="L22" i="110"/>
  <c r="P22" i="110" s="1"/>
  <c r="P23" i="110"/>
  <c r="Z23" i="110"/>
  <c r="AA23" i="110"/>
  <c r="AB23" i="110"/>
  <c r="AC23" i="110"/>
  <c r="AD23" i="110"/>
  <c r="AE23" i="110"/>
  <c r="AF23" i="110"/>
  <c r="G23" i="110"/>
  <c r="L23" i="110"/>
  <c r="M23" i="110"/>
  <c r="G28" i="110"/>
  <c r="L28" i="110"/>
  <c r="P28" i="110" s="1"/>
  <c r="G29" i="110"/>
  <c r="L29" i="110"/>
  <c r="M29" i="110" s="1"/>
  <c r="G41" i="110"/>
  <c r="L41" i="110"/>
  <c r="P41" i="110" s="1"/>
  <c r="M41" i="110"/>
  <c r="G43" i="110"/>
  <c r="L43" i="110"/>
  <c r="P43" i="110" s="1"/>
  <c r="G42" i="110"/>
  <c r="L42" i="110" s="1"/>
  <c r="AA16" i="110"/>
  <c r="AB16" i="110"/>
  <c r="AC16" i="110"/>
  <c r="AE16" i="110"/>
  <c r="G16" i="110"/>
  <c r="L16" i="110"/>
  <c r="M16" i="110"/>
  <c r="N16" i="110"/>
  <c r="AD16" i="110" s="1"/>
  <c r="AF16" i="110" s="1"/>
  <c r="AA14" i="110"/>
  <c r="AB14" i="110"/>
  <c r="AE14" i="110" s="1"/>
  <c r="AC14" i="110"/>
  <c r="G14" i="110"/>
  <c r="L14" i="110"/>
  <c r="N14" i="110" s="1"/>
  <c r="M14" i="110"/>
  <c r="AA15" i="110"/>
  <c r="AB15" i="110"/>
  <c r="AC15" i="110"/>
  <c r="AE15" i="110"/>
  <c r="G15" i="110"/>
  <c r="L15" i="110"/>
  <c r="M15" i="110"/>
  <c r="N15" i="110"/>
  <c r="AD15" i="110" s="1"/>
  <c r="AF15" i="110" s="1"/>
  <c r="G43" i="22"/>
  <c r="AA43" i="22"/>
  <c r="AB43" i="22"/>
  <c r="AC43" i="22"/>
  <c r="AE43" i="22" s="1"/>
  <c r="Z22" i="110" l="1"/>
  <c r="AD22" i="110"/>
  <c r="AF22" i="110" s="1"/>
  <c r="AD14" i="110"/>
  <c r="AF14" i="110" s="1"/>
  <c r="Z14" i="110"/>
  <c r="M42" i="110"/>
  <c r="P42" i="110"/>
  <c r="M43" i="110"/>
  <c r="M22" i="110"/>
  <c r="Z15" i="110"/>
  <c r="Z16" i="110"/>
  <c r="P29" i="110"/>
  <c r="M28" i="110"/>
  <c r="M43" i="22"/>
  <c r="P43" i="22"/>
  <c r="Z43" i="22" l="1"/>
  <c r="AD43" i="22"/>
  <c r="AF43" i="22" s="1"/>
  <c r="P17" i="94" l="1"/>
  <c r="O17" i="94"/>
  <c r="N17" i="94"/>
  <c r="O9" i="120"/>
  <c r="O10" i="120"/>
  <c r="G9" i="120"/>
  <c r="L9" i="120"/>
  <c r="M9" i="120"/>
  <c r="P9" i="120"/>
  <c r="AA9" i="120"/>
  <c r="AB9" i="120"/>
  <c r="AC9" i="120"/>
  <c r="G10" i="120"/>
  <c r="L10" i="120"/>
  <c r="P10" i="120" s="1"/>
  <c r="M10" i="120"/>
  <c r="AA10" i="120"/>
  <c r="AB10" i="120"/>
  <c r="AC10" i="120"/>
  <c r="Q11" i="120"/>
  <c r="Q13" i="120" s="1"/>
  <c r="R11" i="120"/>
  <c r="R13" i="120" s="1"/>
  <c r="S11" i="120"/>
  <c r="S13" i="120" s="1"/>
  <c r="T11" i="120"/>
  <c r="T13" i="120" s="1"/>
  <c r="U11" i="120"/>
  <c r="U12" i="120" s="1"/>
  <c r="V11" i="120"/>
  <c r="V13" i="120" s="1"/>
  <c r="W11" i="120"/>
  <c r="W13" i="120" s="1"/>
  <c r="X11" i="120"/>
  <c r="X12" i="120" s="1"/>
  <c r="Y11" i="120"/>
  <c r="Y13" i="120" s="1"/>
  <c r="O15" i="94"/>
  <c r="P15" i="94"/>
  <c r="Q15" i="94"/>
  <c r="R15" i="94"/>
  <c r="S15" i="94"/>
  <c r="T15" i="94"/>
  <c r="U15" i="94"/>
  <c r="V15" i="94"/>
  <c r="W15" i="94"/>
  <c r="X15" i="94"/>
  <c r="Y15" i="94"/>
  <c r="Z15" i="94"/>
  <c r="AA15" i="94"/>
  <c r="AB15" i="94"/>
  <c r="AC15" i="94"/>
  <c r="AD15" i="94"/>
  <c r="AE15" i="94"/>
  <c r="AF15" i="94"/>
  <c r="N15" i="94"/>
  <c r="G14" i="94"/>
  <c r="L14" i="94" s="1"/>
  <c r="AA14" i="94"/>
  <c r="AB14" i="94"/>
  <c r="AC14" i="94"/>
  <c r="AE14" i="94"/>
  <c r="AE10" i="120" l="1"/>
  <c r="AC11" i="120"/>
  <c r="AA11" i="120"/>
  <c r="Y12" i="120"/>
  <c r="Z9" i="120"/>
  <c r="AD9" i="120" s="1"/>
  <c r="X13" i="120"/>
  <c r="Z10" i="120"/>
  <c r="AD10" i="120" s="1"/>
  <c r="AF10" i="120" s="1"/>
  <c r="AE9" i="120"/>
  <c r="AB11" i="120"/>
  <c r="AF9" i="120"/>
  <c r="AE11" i="120"/>
  <c r="AC12" i="120"/>
  <c r="AC13" i="120"/>
  <c r="AB12" i="120"/>
  <c r="AB13" i="120"/>
  <c r="AA12" i="120"/>
  <c r="AA13" i="120"/>
  <c r="P11" i="120"/>
  <c r="U13" i="120"/>
  <c r="W12" i="120"/>
  <c r="V12" i="120"/>
  <c r="T12" i="120"/>
  <c r="S12" i="120"/>
  <c r="R12" i="120"/>
  <c r="Q12" i="120"/>
  <c r="M14" i="94"/>
  <c r="N14" i="94"/>
  <c r="O14" i="94"/>
  <c r="P14" i="94"/>
  <c r="O11" i="120" l="1"/>
  <c r="O12" i="120" s="1"/>
  <c r="P12" i="120"/>
  <c r="P13" i="120"/>
  <c r="N11" i="120"/>
  <c r="AE13" i="120"/>
  <c r="AE12" i="120"/>
  <c r="Z14" i="94"/>
  <c r="AD14" i="94" s="1"/>
  <c r="AF14" i="94" s="1"/>
  <c r="O13" i="120" l="1"/>
  <c r="N12" i="120"/>
  <c r="N13" i="120"/>
  <c r="Z11" i="120"/>
  <c r="Z12" i="120" s="1"/>
  <c r="Z13" i="120" s="1"/>
  <c r="AD11" i="120" l="1"/>
  <c r="AD12" i="120" s="1"/>
  <c r="AD13" i="120" s="1"/>
  <c r="AF11" i="120"/>
  <c r="AF12" i="120" s="1"/>
  <c r="AF13" i="120" s="1"/>
  <c r="O12" i="3" l="1"/>
  <c r="P12" i="3"/>
  <c r="O13" i="3"/>
  <c r="P13" i="3"/>
  <c r="O14" i="3"/>
  <c r="P14" i="3"/>
  <c r="N14" i="3"/>
  <c r="N13" i="3"/>
  <c r="N12" i="3"/>
  <c r="O15" i="3"/>
  <c r="G31" i="22"/>
  <c r="M31" i="22"/>
  <c r="N31" i="22"/>
  <c r="O31" i="22"/>
  <c r="Z31" i="22" s="1"/>
  <c r="AA31" i="22"/>
  <c r="AB31" i="22"/>
  <c r="AE31" i="22" s="1"/>
  <c r="AC31" i="22"/>
  <c r="G32" i="22"/>
  <c r="M32" i="22"/>
  <c r="N32" i="22"/>
  <c r="O32" i="22"/>
  <c r="AA32" i="22"/>
  <c r="AB32" i="22"/>
  <c r="AE32" i="22" s="1"/>
  <c r="AC32" i="22"/>
  <c r="G34" i="22"/>
  <c r="M34" i="22"/>
  <c r="AA34" i="22"/>
  <c r="AB34" i="22"/>
  <c r="AC34" i="22"/>
  <c r="AE34" i="22" s="1"/>
  <c r="G38" i="22"/>
  <c r="M38" i="22"/>
  <c r="AA38" i="22"/>
  <c r="AB38" i="22"/>
  <c r="AC38" i="22"/>
  <c r="G18" i="110"/>
  <c r="L18" i="110" s="1"/>
  <c r="AA18" i="110"/>
  <c r="AB18" i="110"/>
  <c r="AC18" i="110"/>
  <c r="AE18" i="110"/>
  <c r="G52" i="22"/>
  <c r="M52" i="22"/>
  <c r="G53" i="22"/>
  <c r="M53" i="22" s="1"/>
  <c r="AA53" i="22"/>
  <c r="AB53" i="22"/>
  <c r="AE53" i="22" s="1"/>
  <c r="AC53" i="22"/>
  <c r="O10" i="92"/>
  <c r="O9" i="92"/>
  <c r="G51" i="22"/>
  <c r="G50" i="22"/>
  <c r="G49" i="22"/>
  <c r="G48" i="22"/>
  <c r="G47" i="22"/>
  <c r="G46" i="22"/>
  <c r="G45" i="22"/>
  <c r="G44" i="22"/>
  <c r="G40" i="22"/>
  <c r="G39" i="22"/>
  <c r="G37" i="22"/>
  <c r="G36" i="22"/>
  <c r="G35" i="22"/>
  <c r="G33" i="22"/>
  <c r="G30" i="22"/>
  <c r="P30" i="22" s="1"/>
  <c r="G29" i="22"/>
  <c r="G28" i="22"/>
  <c r="G27" i="22"/>
  <c r="P27" i="22" s="1"/>
  <c r="G26" i="22"/>
  <c r="G25" i="22"/>
  <c r="G24" i="22"/>
  <c r="G23" i="22"/>
  <c r="P23" i="22" s="1"/>
  <c r="G22" i="22"/>
  <c r="N22" i="22" s="1"/>
  <c r="G21" i="22"/>
  <c r="N21" i="22" s="1"/>
  <c r="G20" i="22"/>
  <c r="G19" i="22"/>
  <c r="O19" i="22" s="1"/>
  <c r="G18" i="22"/>
  <c r="G17" i="22"/>
  <c r="G16" i="22"/>
  <c r="G15" i="22"/>
  <c r="G14" i="22"/>
  <c r="G13" i="22"/>
  <c r="G12" i="22"/>
  <c r="G11" i="22"/>
  <c r="G10" i="22"/>
  <c r="P10" i="22" s="1"/>
  <c r="G9" i="22"/>
  <c r="AE38" i="22" l="1"/>
  <c r="AD31" i="22"/>
  <c r="AF31" i="22" s="1"/>
  <c r="Z32" i="22"/>
  <c r="AD32" i="22" s="1"/>
  <c r="AF32" i="22" s="1"/>
  <c r="O34" i="22"/>
  <c r="O38" i="22"/>
  <c r="N34" i="22"/>
  <c r="Z34" i="22" s="1"/>
  <c r="AD34" i="22" s="1"/>
  <c r="AF34" i="22" s="1"/>
  <c r="N38" i="22"/>
  <c r="Z38" i="22" s="1"/>
  <c r="AD38" i="22" s="1"/>
  <c r="AF38" i="22" s="1"/>
  <c r="N52" i="22"/>
  <c r="M18" i="110"/>
  <c r="N18" i="110"/>
  <c r="O53" i="22"/>
  <c r="N53" i="22"/>
  <c r="Z53" i="22" s="1"/>
  <c r="AD53" i="22" s="1"/>
  <c r="AF53" i="22" s="1"/>
  <c r="O26" i="22"/>
  <c r="M26" i="22"/>
  <c r="P29" i="22"/>
  <c r="O29" i="22"/>
  <c r="N29" i="22"/>
  <c r="P33" i="22"/>
  <c r="M33" i="22"/>
  <c r="P39" i="22"/>
  <c r="O39" i="22"/>
  <c r="N39" i="22"/>
  <c r="P14" i="22"/>
  <c r="M14" i="22"/>
  <c r="M50" i="22"/>
  <c r="N13" i="22"/>
  <c r="M13" i="22"/>
  <c r="P13" i="22"/>
  <c r="O13" i="22"/>
  <c r="M48" i="22"/>
  <c r="P37" i="22"/>
  <c r="O37" i="22"/>
  <c r="M37" i="22"/>
  <c r="M18" i="22"/>
  <c r="O18" i="22"/>
  <c r="N18" i="22"/>
  <c r="M35" i="22"/>
  <c r="P35" i="22"/>
  <c r="O35" i="22"/>
  <c r="N35" i="22"/>
  <c r="M15" i="22"/>
  <c r="O15" i="22"/>
  <c r="N15" i="22"/>
  <c r="P15" i="22"/>
  <c r="M44" i="22"/>
  <c r="M51" i="22"/>
  <c r="O11" i="22"/>
  <c r="N11" i="22"/>
  <c r="M11" i="22"/>
  <c r="P11" i="22"/>
  <c r="N9" i="22"/>
  <c r="M9" i="22"/>
  <c r="P25" i="22"/>
  <c r="O25" i="22"/>
  <c r="M25" i="22"/>
  <c r="N36" i="22"/>
  <c r="M36" i="22"/>
  <c r="O36" i="22"/>
  <c r="P36" i="22"/>
  <c r="M47" i="22"/>
  <c r="M20" i="22"/>
  <c r="N20" i="22"/>
  <c r="M28" i="22"/>
  <c r="P28" i="22"/>
  <c r="M24" i="22"/>
  <c r="P24" i="22"/>
  <c r="P12" i="22"/>
  <c r="O12" i="22"/>
  <c r="M12" i="22"/>
  <c r="N16" i="22"/>
  <c r="M16" i="22"/>
  <c r="O16" i="22"/>
  <c r="N17" i="22"/>
  <c r="P17" i="22"/>
  <c r="O17" i="22"/>
  <c r="M17" i="22"/>
  <c r="M45" i="22"/>
  <c r="M23" i="22"/>
  <c r="M30" i="22"/>
  <c r="M40" i="22"/>
  <c r="M46" i="22"/>
  <c r="M49" i="22"/>
  <c r="N10" i="22"/>
  <c r="N23" i="22"/>
  <c r="M27" i="22"/>
  <c r="N30" i="22"/>
  <c r="O23" i="22"/>
  <c r="N27" i="22"/>
  <c r="M29" i="22"/>
  <c r="O30" i="22"/>
  <c r="M39" i="22"/>
  <c r="O27" i="22"/>
  <c r="N26" i="22"/>
  <c r="N33" i="22"/>
  <c r="O33" i="22"/>
  <c r="M19" i="22"/>
  <c r="N19" i="22"/>
  <c r="M10" i="22"/>
  <c r="O10" i="22"/>
  <c r="AD18" i="110" l="1"/>
  <c r="AF18" i="110" s="1"/>
  <c r="Z18" i="110"/>
  <c r="G9" i="119" l="1"/>
  <c r="L9" i="119"/>
  <c r="M9" i="119" s="1"/>
  <c r="Z9" i="119"/>
  <c r="AA9" i="119"/>
  <c r="AB9" i="119"/>
  <c r="AC9" i="119"/>
  <c r="AC12" i="119" s="1"/>
  <c r="AD9" i="119"/>
  <c r="AF9" i="119" s="1"/>
  <c r="AE9" i="119"/>
  <c r="AE12" i="119" s="1"/>
  <c r="G10" i="119"/>
  <c r="L10" i="119" s="1"/>
  <c r="M10" i="119" s="1"/>
  <c r="Z10" i="119"/>
  <c r="AA10" i="119"/>
  <c r="AA12" i="119" s="1"/>
  <c r="AB10" i="119"/>
  <c r="AB12" i="119" s="1"/>
  <c r="AC10" i="119"/>
  <c r="AD10" i="119"/>
  <c r="AF10" i="119" s="1"/>
  <c r="AE10" i="119"/>
  <c r="G11" i="119"/>
  <c r="L11" i="119"/>
  <c r="M11" i="119" s="1"/>
  <c r="AA11" i="119"/>
  <c r="AB11" i="119"/>
  <c r="AC11" i="119"/>
  <c r="AE11" i="119"/>
  <c r="O12" i="119"/>
  <c r="O13" i="119" s="1"/>
  <c r="O14" i="119" s="1"/>
  <c r="P12" i="119"/>
  <c r="P13" i="119" s="1"/>
  <c r="P14" i="119" s="1"/>
  <c r="Q12" i="119"/>
  <c r="R12" i="119"/>
  <c r="S12" i="119"/>
  <c r="T12" i="119"/>
  <c r="T14" i="119" s="1"/>
  <c r="U12" i="119"/>
  <c r="U13" i="119" s="1"/>
  <c r="V12" i="119"/>
  <c r="V13" i="119" s="1"/>
  <c r="W12" i="119"/>
  <c r="W13" i="119" s="1"/>
  <c r="X12" i="119"/>
  <c r="Y12" i="119"/>
  <c r="Q13" i="119"/>
  <c r="R13" i="119"/>
  <c r="S13" i="119"/>
  <c r="T13" i="119"/>
  <c r="X13" i="119"/>
  <c r="Y13" i="119"/>
  <c r="Q14" i="119"/>
  <c r="R14" i="119"/>
  <c r="S14" i="119"/>
  <c r="X14" i="119"/>
  <c r="Y14" i="119"/>
  <c r="AB14" i="119" l="1"/>
  <c r="AB13" i="119"/>
  <c r="AA13" i="119"/>
  <c r="AA14" i="119"/>
  <c r="AE13" i="119"/>
  <c r="AE14" i="119"/>
  <c r="AC14" i="119"/>
  <c r="AC13" i="119"/>
  <c r="N11" i="119"/>
  <c r="W14" i="119"/>
  <c r="V14" i="119"/>
  <c r="U14" i="119"/>
  <c r="G22" i="68"/>
  <c r="L22" i="68" s="1"/>
  <c r="M22" i="68" s="1"/>
  <c r="AA22" i="68"/>
  <c r="AB22" i="68"/>
  <c r="AC22" i="68"/>
  <c r="AE22" i="68"/>
  <c r="AA21" i="68"/>
  <c r="AB21" i="68"/>
  <c r="AC21" i="68"/>
  <c r="AE21" i="68"/>
  <c r="G21" i="68"/>
  <c r="L21" i="68" s="1"/>
  <c r="M21" i="68" s="1"/>
  <c r="AC17" i="99"/>
  <c r="AD17" i="99"/>
  <c r="AE17" i="99"/>
  <c r="H17" i="99"/>
  <c r="G73" i="110"/>
  <c r="L73" i="110" s="1"/>
  <c r="AA27" i="22"/>
  <c r="AB27" i="22"/>
  <c r="AC27" i="22"/>
  <c r="S77" i="103"/>
  <c r="S76" i="103"/>
  <c r="S74" i="103"/>
  <c r="S73" i="103"/>
  <c r="S78" i="103" s="1"/>
  <c r="W63" i="103"/>
  <c r="U64" i="103"/>
  <c r="U63" i="103"/>
  <c r="O14" i="67"/>
  <c r="P14" i="67"/>
  <c r="N14" i="67"/>
  <c r="AC15" i="67"/>
  <c r="AB15" i="67"/>
  <c r="AE15" i="67" s="1"/>
  <c r="AA15" i="67"/>
  <c r="G15" i="67"/>
  <c r="L15" i="67" s="1"/>
  <c r="M15" i="67" s="1"/>
  <c r="N10" i="3"/>
  <c r="O10" i="3"/>
  <c r="P10" i="3"/>
  <c r="N15" i="3"/>
  <c r="P15" i="3"/>
  <c r="Q15" i="3"/>
  <c r="R15" i="3"/>
  <c r="S15" i="3"/>
  <c r="T64" i="103"/>
  <c r="T63" i="103"/>
  <c r="S65" i="103"/>
  <c r="P65" i="103"/>
  <c r="U65" i="103" s="1"/>
  <c r="W65" i="103" s="1"/>
  <c r="S62" i="103"/>
  <c r="V62" i="103" s="1"/>
  <c r="T62" i="103"/>
  <c r="U62" i="103" s="1"/>
  <c r="S63" i="103"/>
  <c r="V63" i="103" s="1"/>
  <c r="S64" i="103"/>
  <c r="V64" i="103" s="1"/>
  <c r="V66" i="103" s="1"/>
  <c r="Q66" i="103"/>
  <c r="R66" i="103"/>
  <c r="S66" i="103"/>
  <c r="T66" i="103"/>
  <c r="P22" i="28"/>
  <c r="W66" i="103" l="1"/>
  <c r="U66" i="103"/>
  <c r="V65" i="103"/>
  <c r="P73" i="110"/>
  <c r="O73" i="110"/>
  <c r="N73" i="110"/>
  <c r="AG17" i="99"/>
  <c r="AE27" i="22"/>
  <c r="P15" i="67"/>
  <c r="Z15" i="67" s="1"/>
  <c r="AD15" i="67" s="1"/>
  <c r="AF15" i="67" s="1"/>
  <c r="N15" i="67"/>
  <c r="N12" i="119"/>
  <c r="N13" i="119" s="1"/>
  <c r="N14" i="119" s="1"/>
  <c r="Z11" i="119"/>
  <c r="O15" i="67"/>
  <c r="P22" i="68"/>
  <c r="O22" i="68"/>
  <c r="N22" i="68"/>
  <c r="O21" i="68"/>
  <c r="N21" i="68"/>
  <c r="P21" i="68"/>
  <c r="R17" i="99"/>
  <c r="Q17" i="99"/>
  <c r="P17" i="99"/>
  <c r="M73" i="110"/>
  <c r="G43" i="103"/>
  <c r="L43" i="103" s="1"/>
  <c r="P43" i="103" s="1"/>
  <c r="G44" i="103"/>
  <c r="AB17" i="99" l="1"/>
  <c r="AF17" i="99" s="1"/>
  <c r="AH17" i="99" s="1"/>
  <c r="AD11" i="119"/>
  <c r="Z12" i="119"/>
  <c r="Z13" i="119" s="1"/>
  <c r="Z14" i="119" s="1"/>
  <c r="Z22" i="68"/>
  <c r="AD22" i="68" s="1"/>
  <c r="AF22" i="68" s="1"/>
  <c r="Z21" i="68"/>
  <c r="AD21" i="68" s="1"/>
  <c r="AF21" i="68" s="1"/>
  <c r="Z27" i="22"/>
  <c r="AD27" i="22" s="1"/>
  <c r="AF27" i="22" s="1"/>
  <c r="M43" i="103"/>
  <c r="T32" i="27"/>
  <c r="G18" i="27"/>
  <c r="L18" i="27" s="1"/>
  <c r="AA18" i="27"/>
  <c r="AB18" i="27"/>
  <c r="AE18" i="27" s="1"/>
  <c r="AC18" i="27"/>
  <c r="AA11" i="27"/>
  <c r="AB11" i="27"/>
  <c r="AC11" i="27"/>
  <c r="G11" i="27"/>
  <c r="L11" i="27" s="1"/>
  <c r="M11" i="27" s="1"/>
  <c r="M18" i="27" l="1"/>
  <c r="O18" i="27"/>
  <c r="P18" i="27"/>
  <c r="Z18" i="27"/>
  <c r="AD18" i="27" s="1"/>
  <c r="AF18" i="27" s="1"/>
  <c r="AF11" i="119"/>
  <c r="AF12" i="119" s="1"/>
  <c r="AF13" i="119" s="1"/>
  <c r="AF14" i="119" s="1"/>
  <c r="AD12" i="119"/>
  <c r="AD13" i="119" s="1"/>
  <c r="AD14" i="119" s="1"/>
  <c r="AE11" i="27"/>
  <c r="O11" i="27"/>
  <c r="P11" i="27"/>
  <c r="Z11" i="27" l="1"/>
  <c r="AD11" i="27" s="1"/>
  <c r="AF11" i="27" s="1"/>
  <c r="G10" i="27" l="1"/>
  <c r="L10" i="27" s="1"/>
  <c r="O10" i="27" s="1"/>
  <c r="L44" i="103" l="1"/>
  <c r="AA44" i="103"/>
  <c r="AB44" i="103"/>
  <c r="AC44" i="103"/>
  <c r="G45" i="103"/>
  <c r="L45" i="103" s="1"/>
  <c r="M45" i="103" s="1"/>
  <c r="AA45" i="103"/>
  <c r="AB45" i="103"/>
  <c r="AC45" i="103"/>
  <c r="G46" i="103"/>
  <c r="L46" i="103" s="1"/>
  <c r="AA46" i="103"/>
  <c r="AB46" i="103"/>
  <c r="AC46" i="103"/>
  <c r="G47" i="103"/>
  <c r="L47" i="103" s="1"/>
  <c r="AA47" i="103"/>
  <c r="AB47" i="103"/>
  <c r="AC47" i="103"/>
  <c r="G48" i="103"/>
  <c r="L48" i="103" s="1"/>
  <c r="M48" i="103" s="1"/>
  <c r="AA48" i="103"/>
  <c r="AB48" i="103"/>
  <c r="AC48" i="103"/>
  <c r="G49" i="103"/>
  <c r="L49" i="103" s="1"/>
  <c r="M49" i="103" s="1"/>
  <c r="AA49" i="103"/>
  <c r="AB49" i="103"/>
  <c r="AC49" i="103"/>
  <c r="G50" i="103"/>
  <c r="L50" i="103" s="1"/>
  <c r="AA50" i="103"/>
  <c r="AB50" i="103"/>
  <c r="AC50" i="103"/>
  <c r="G51" i="103"/>
  <c r="L51" i="103" s="1"/>
  <c r="Z51" i="103" s="1"/>
  <c r="AA51" i="103"/>
  <c r="AB51" i="103"/>
  <c r="AC51" i="103"/>
  <c r="G52" i="103"/>
  <c r="L52" i="103" s="1"/>
  <c r="M52" i="103" s="1"/>
  <c r="AA52" i="103"/>
  <c r="AB52" i="103"/>
  <c r="AC52" i="103"/>
  <c r="G34" i="103"/>
  <c r="G39" i="103"/>
  <c r="AE49" i="103" l="1"/>
  <c r="AE46" i="103"/>
  <c r="AE52" i="103"/>
  <c r="AE51" i="103"/>
  <c r="AE48" i="103"/>
  <c r="AE47" i="103"/>
  <c r="AE50" i="103"/>
  <c r="AD51" i="103"/>
  <c r="Z50" i="103"/>
  <c r="AD50" i="103" s="1"/>
  <c r="M50" i="103"/>
  <c r="Z46" i="103"/>
  <c r="AD46" i="103" s="1"/>
  <c r="M46" i="103"/>
  <c r="AE45" i="103"/>
  <c r="AE44" i="103"/>
  <c r="M44" i="103"/>
  <c r="Z44" i="103"/>
  <c r="AD44" i="103" s="1"/>
  <c r="M47" i="103"/>
  <c r="Z47" i="103"/>
  <c r="AD47" i="103" s="1"/>
  <c r="M51" i="103"/>
  <c r="Z49" i="103"/>
  <c r="AD49" i="103" s="1"/>
  <c r="Z48" i="103"/>
  <c r="AD48" i="103" s="1"/>
  <c r="Z45" i="103"/>
  <c r="AD45" i="103" s="1"/>
  <c r="Z52" i="103"/>
  <c r="AD52" i="103" s="1"/>
  <c r="AC46" i="99"/>
  <c r="AD46" i="99"/>
  <c r="AE46" i="99"/>
  <c r="H46" i="99"/>
  <c r="AF50" i="103" l="1"/>
  <c r="AG46" i="99"/>
  <c r="AF49" i="103"/>
  <c r="AF52" i="103"/>
  <c r="AF51" i="103"/>
  <c r="AF48" i="103"/>
  <c r="AF46" i="103"/>
  <c r="AF44" i="103"/>
  <c r="AF45" i="103"/>
  <c r="AF47" i="103"/>
  <c r="P46" i="99"/>
  <c r="R46" i="99"/>
  <c r="Q46" i="99"/>
  <c r="AB46" i="99" l="1"/>
  <c r="AF46" i="99" s="1"/>
  <c r="AH46" i="99" s="1"/>
  <c r="H15" i="113" l="1"/>
  <c r="AC17" i="19" l="1"/>
  <c r="AB17" i="19"/>
  <c r="AA17" i="19"/>
  <c r="G17" i="19"/>
  <c r="L17" i="19" s="1"/>
  <c r="AC16" i="19"/>
  <c r="AB16" i="19"/>
  <c r="AE16" i="19" s="1"/>
  <c r="AA16" i="19"/>
  <c r="G16" i="19"/>
  <c r="L16" i="19" s="1"/>
  <c r="O16" i="19" s="1"/>
  <c r="P16" i="19" l="1"/>
  <c r="Z16" i="19" s="1"/>
  <c r="AD16" i="19" s="1"/>
  <c r="AF16" i="19" s="1"/>
  <c r="AE17" i="19"/>
  <c r="O17" i="19"/>
  <c r="P17" i="19"/>
  <c r="M17" i="19"/>
  <c r="M16" i="19"/>
  <c r="Z17" i="19" l="1"/>
  <c r="AD17" i="19" s="1"/>
  <c r="AF17" i="19" s="1"/>
  <c r="H17" i="79"/>
  <c r="M17" i="79" s="1"/>
  <c r="N17" i="79" s="1"/>
  <c r="AC17" i="79"/>
  <c r="AD17" i="79"/>
  <c r="AE17" i="79"/>
  <c r="G14" i="28"/>
  <c r="L14" i="28" s="1"/>
  <c r="M14" i="28" s="1"/>
  <c r="AA14" i="28"/>
  <c r="AB14" i="28"/>
  <c r="AE14" i="28" s="1"/>
  <c r="AC14" i="28"/>
  <c r="AA20" i="27"/>
  <c r="AB20" i="27"/>
  <c r="AC20" i="27"/>
  <c r="G20" i="27"/>
  <c r="L20" i="27" s="1"/>
  <c r="M20" i="27" s="1"/>
  <c r="AA17" i="27"/>
  <c r="AB17" i="27"/>
  <c r="AC17" i="27"/>
  <c r="G17" i="27"/>
  <c r="L17" i="27" s="1"/>
  <c r="G13" i="28"/>
  <c r="L13" i="28" s="1"/>
  <c r="O13" i="28" s="1"/>
  <c r="AA13" i="28"/>
  <c r="AB13" i="28"/>
  <c r="AC13" i="28"/>
  <c r="G12" i="28"/>
  <c r="L12" i="28" s="1"/>
  <c r="AA12" i="28"/>
  <c r="AB12" i="28"/>
  <c r="AE12" i="28" s="1"/>
  <c r="AC12" i="28"/>
  <c r="H28" i="79"/>
  <c r="M28" i="79" s="1"/>
  <c r="N28" i="79" s="1"/>
  <c r="AC28" i="79"/>
  <c r="AD28" i="79"/>
  <c r="AE28" i="79"/>
  <c r="AG28" i="79"/>
  <c r="AA28" i="22"/>
  <c r="AB28" i="22"/>
  <c r="AC28" i="22"/>
  <c r="N9" i="81"/>
  <c r="S15" i="82"/>
  <c r="T15" i="82"/>
  <c r="U15" i="82"/>
  <c r="R15" i="82"/>
  <c r="Q15" i="82"/>
  <c r="P15" i="82"/>
  <c r="H14" i="82"/>
  <c r="M14" i="82"/>
  <c r="N14" i="82" s="1"/>
  <c r="AC14" i="82"/>
  <c r="AD14" i="82"/>
  <c r="AE14" i="82"/>
  <c r="AG14" i="82"/>
  <c r="AG17" i="79" l="1"/>
  <c r="AE13" i="28"/>
  <c r="M17" i="27"/>
  <c r="P17" i="27"/>
  <c r="M12" i="28"/>
  <c r="O12" i="28"/>
  <c r="P12" i="28"/>
  <c r="P14" i="28"/>
  <c r="O14" i="28"/>
  <c r="AE20" i="27"/>
  <c r="AE17" i="27"/>
  <c r="N17" i="27"/>
  <c r="Q17" i="79"/>
  <c r="R17" i="79"/>
  <c r="P17" i="79"/>
  <c r="O17" i="79"/>
  <c r="O20" i="27"/>
  <c r="P20" i="27"/>
  <c r="N20" i="27"/>
  <c r="N14" i="28"/>
  <c r="N12" i="28"/>
  <c r="N13" i="28"/>
  <c r="M13" i="28"/>
  <c r="P13" i="28"/>
  <c r="AE28" i="22"/>
  <c r="O28" i="79"/>
  <c r="P28" i="79"/>
  <c r="Q28" i="79"/>
  <c r="R28" i="79"/>
  <c r="O14" i="82"/>
  <c r="P14" i="82"/>
  <c r="Q14" i="82"/>
  <c r="R14" i="82"/>
  <c r="AB17" i="79" l="1"/>
  <c r="AF17" i="79" s="1"/>
  <c r="AH17" i="79" s="1"/>
  <c r="Z14" i="28"/>
  <c r="AD14" i="28" s="1"/>
  <c r="AF14" i="28" s="1"/>
  <c r="Z12" i="28"/>
  <c r="AD12" i="28" s="1"/>
  <c r="AF12" i="28" s="1"/>
  <c r="Z17" i="27"/>
  <c r="AD17" i="27" s="1"/>
  <c r="Z20" i="27"/>
  <c r="AD20" i="27" s="1"/>
  <c r="AF20" i="27" s="1"/>
  <c r="AF17" i="27"/>
  <c r="Z13" i="28"/>
  <c r="AD13" i="28" s="1"/>
  <c r="AF13" i="28" s="1"/>
  <c r="AB28" i="79"/>
  <c r="AF28" i="79" s="1"/>
  <c r="AH28" i="79" s="1"/>
  <c r="Z28" i="22"/>
  <c r="AD28" i="22" s="1"/>
  <c r="AF28" i="22" s="1"/>
  <c r="AB14" i="82"/>
  <c r="AF14" i="82" s="1"/>
  <c r="AH14" i="82" s="1"/>
  <c r="G11" i="110" l="1"/>
  <c r="G72" i="110"/>
  <c r="G71" i="110"/>
  <c r="G70" i="110"/>
  <c r="G69" i="110"/>
  <c r="G49" i="110"/>
  <c r="G50" i="110"/>
  <c r="G51" i="110"/>
  <c r="G52" i="110"/>
  <c r="G53" i="110"/>
  <c r="G54" i="110"/>
  <c r="G55" i="110"/>
  <c r="G56" i="110"/>
  <c r="G57" i="110"/>
  <c r="G58" i="110"/>
  <c r="G59" i="110"/>
  <c r="G60" i="110"/>
  <c r="G61" i="110"/>
  <c r="G62" i="110"/>
  <c r="G63" i="110"/>
  <c r="G64" i="110"/>
  <c r="G65" i="110"/>
  <c r="G66" i="110"/>
  <c r="G67" i="110"/>
  <c r="G68" i="110"/>
  <c r="G30" i="110"/>
  <c r="G10" i="110"/>
  <c r="G46" i="110"/>
  <c r="G48" i="110"/>
  <c r="G47" i="110"/>
  <c r="G45" i="110"/>
  <c r="AA19" i="22"/>
  <c r="AB19" i="22"/>
  <c r="AC19" i="22"/>
  <c r="AA20" i="22"/>
  <c r="AB20" i="22"/>
  <c r="AC20" i="22"/>
  <c r="AA21" i="22"/>
  <c r="AB21" i="22"/>
  <c r="AC21" i="22"/>
  <c r="AA22" i="22"/>
  <c r="AB22" i="22"/>
  <c r="AC22" i="22"/>
  <c r="AA23" i="22"/>
  <c r="AB23" i="22"/>
  <c r="AC23" i="22"/>
  <c r="AA24" i="22"/>
  <c r="AB24" i="22"/>
  <c r="AC24" i="22"/>
  <c r="AA25" i="22"/>
  <c r="AB25" i="22"/>
  <c r="AC25" i="22"/>
  <c r="AA26" i="22"/>
  <c r="AB26" i="22"/>
  <c r="AC26" i="22"/>
  <c r="AA29" i="22"/>
  <c r="AB29" i="22"/>
  <c r="AC29" i="22"/>
  <c r="AA30" i="22"/>
  <c r="AB30" i="22"/>
  <c r="AC30" i="22"/>
  <c r="AA33" i="22"/>
  <c r="AB33" i="22"/>
  <c r="AC33" i="22"/>
  <c r="AA35" i="22"/>
  <c r="AB35" i="22"/>
  <c r="AC35" i="22"/>
  <c r="AA36" i="22"/>
  <c r="AB36" i="22"/>
  <c r="AC36" i="22"/>
  <c r="AA37" i="22"/>
  <c r="AB37" i="22"/>
  <c r="AC37" i="22"/>
  <c r="AA39" i="22"/>
  <c r="AB39" i="22"/>
  <c r="AC39" i="22"/>
  <c r="AE35" i="22" l="1"/>
  <c r="AE36" i="22"/>
  <c r="AE24" i="22"/>
  <c r="AE21" i="22"/>
  <c r="AE29" i="22"/>
  <c r="AE25" i="22"/>
  <c r="AE20" i="22"/>
  <c r="AE37" i="22"/>
  <c r="AE33" i="22"/>
  <c r="AE39" i="22"/>
  <c r="AE30" i="22"/>
  <c r="AE23" i="22"/>
  <c r="AE19" i="22"/>
  <c r="AE22" i="22"/>
  <c r="AE26" i="22"/>
  <c r="H16" i="78" l="1"/>
  <c r="H15" i="78"/>
  <c r="M15" i="78" s="1"/>
  <c r="N15" i="78" s="1"/>
  <c r="P15" i="78" s="1"/>
  <c r="AC15" i="78"/>
  <c r="AD15" i="78"/>
  <c r="AE15" i="78"/>
  <c r="F25" i="114"/>
  <c r="AG15" i="78" l="1"/>
  <c r="Q15" i="78"/>
  <c r="R15" i="78"/>
  <c r="O15" i="78"/>
  <c r="AB15" i="78" l="1"/>
  <c r="AF15" i="78" s="1"/>
  <c r="AH15" i="78" s="1"/>
  <c r="H22" i="99"/>
  <c r="AC22" i="99"/>
  <c r="AD22" i="99"/>
  <c r="AE22" i="99"/>
  <c r="AG22" i="99" l="1"/>
  <c r="P22" i="99"/>
  <c r="Q22" i="99"/>
  <c r="R22" i="99"/>
  <c r="AB22" i="99" l="1"/>
  <c r="AF22" i="99" s="1"/>
  <c r="AH22" i="99" s="1"/>
  <c r="Q12" i="4" l="1"/>
  <c r="R12" i="4"/>
  <c r="S12" i="4"/>
  <c r="T12" i="4"/>
  <c r="U12" i="4"/>
  <c r="V12" i="4"/>
  <c r="W12" i="4"/>
  <c r="X12" i="4"/>
  <c r="Y12" i="4"/>
  <c r="G9" i="4"/>
  <c r="G10" i="4"/>
  <c r="G11" i="4"/>
  <c r="AA11" i="4"/>
  <c r="AB11" i="4"/>
  <c r="AC11" i="4"/>
  <c r="AE11" i="4" s="1"/>
  <c r="G33" i="110" l="1"/>
  <c r="AA33" i="110"/>
  <c r="AB33" i="110"/>
  <c r="AC33" i="110"/>
  <c r="G39" i="110"/>
  <c r="AE33" i="110" l="1"/>
  <c r="Z33" i="110"/>
  <c r="AD33" i="110" s="1"/>
  <c r="AF33" i="110" l="1"/>
  <c r="H23" i="107"/>
  <c r="AB23" i="107"/>
  <c r="AC23" i="107"/>
  <c r="AD23" i="107"/>
  <c r="AF23" i="107"/>
  <c r="R24" i="107"/>
  <c r="S24" i="107"/>
  <c r="T24" i="107"/>
  <c r="U24" i="107"/>
  <c r="V24" i="107"/>
  <c r="W24" i="107"/>
  <c r="X24" i="107"/>
  <c r="Y24" i="107"/>
  <c r="Z24" i="107"/>
  <c r="H21" i="107" l="1"/>
  <c r="AB21" i="107"/>
  <c r="AC21" i="107"/>
  <c r="AD21" i="107"/>
  <c r="H22" i="107"/>
  <c r="AB22" i="107"/>
  <c r="AC22" i="107"/>
  <c r="AD22" i="107"/>
  <c r="AF22" i="107"/>
  <c r="H13" i="107"/>
  <c r="AB13" i="107"/>
  <c r="AC13" i="107"/>
  <c r="AD13" i="107"/>
  <c r="H16" i="107"/>
  <c r="AB16" i="107"/>
  <c r="AC16" i="107"/>
  <c r="AD16" i="107"/>
  <c r="H15" i="107"/>
  <c r="AB15" i="107"/>
  <c r="AC15" i="107"/>
  <c r="AD15" i="107"/>
  <c r="H12" i="107"/>
  <c r="AF13" i="107" l="1"/>
  <c r="AF21" i="107"/>
  <c r="AF16" i="107"/>
  <c r="AF15" i="107"/>
  <c r="G11" i="92" l="1"/>
  <c r="AC11" i="92"/>
  <c r="AB11" i="92"/>
  <c r="AE11" i="92" s="1"/>
  <c r="AA11" i="92"/>
  <c r="H10" i="113" l="1"/>
  <c r="M10" i="113" s="1"/>
  <c r="N10" i="113" s="1"/>
  <c r="H11" i="113"/>
  <c r="M11" i="113" s="1"/>
  <c r="N11" i="113" s="1"/>
  <c r="H12" i="113"/>
  <c r="M12" i="113" s="1"/>
  <c r="N12" i="113" s="1"/>
  <c r="H13" i="113"/>
  <c r="M13" i="113" s="1"/>
  <c r="N13" i="113" s="1"/>
  <c r="H14" i="113"/>
  <c r="M14" i="113" s="1"/>
  <c r="N14" i="113" s="1"/>
  <c r="M15" i="113"/>
  <c r="N15" i="113" s="1"/>
  <c r="H16" i="113"/>
  <c r="M16" i="113" s="1"/>
  <c r="N16" i="113" s="1"/>
  <c r="H17" i="113"/>
  <c r="M17" i="113" s="1"/>
  <c r="N17" i="113" s="1"/>
  <c r="H18" i="113"/>
  <c r="M18" i="113" s="1"/>
  <c r="N18" i="113" s="1"/>
  <c r="H19" i="113"/>
  <c r="M19" i="113" s="1"/>
  <c r="N19" i="113" s="1"/>
  <c r="H20" i="113"/>
  <c r="M20" i="113" s="1"/>
  <c r="N20" i="113" s="1"/>
  <c r="H9" i="113"/>
  <c r="M9" i="113" s="1"/>
  <c r="H30" i="111"/>
  <c r="M30" i="111" s="1"/>
  <c r="N30" i="111" s="1"/>
  <c r="H29" i="111"/>
  <c r="M29" i="111" s="1"/>
  <c r="N29" i="111" s="1"/>
  <c r="H28" i="111"/>
  <c r="M28" i="111" s="1"/>
  <c r="N28" i="111" s="1"/>
  <c r="H27" i="111"/>
  <c r="M27" i="111" s="1"/>
  <c r="N27" i="111" s="1"/>
  <c r="H26" i="111"/>
  <c r="M26" i="111" s="1"/>
  <c r="N26" i="111" s="1"/>
  <c r="H25" i="111"/>
  <c r="M25" i="111" s="1"/>
  <c r="N25" i="111" s="1"/>
  <c r="H24" i="111"/>
  <c r="M24" i="111" s="1"/>
  <c r="N24" i="111" s="1"/>
  <c r="H23" i="111"/>
  <c r="M23" i="111" s="1"/>
  <c r="N23" i="111" s="1"/>
  <c r="H17" i="111"/>
  <c r="M17" i="111" s="1"/>
  <c r="N17" i="111" s="1"/>
  <c r="H16" i="111"/>
  <c r="M16" i="111" s="1"/>
  <c r="N16" i="111" s="1"/>
  <c r="H15" i="111"/>
  <c r="M15" i="111" s="1"/>
  <c r="N15" i="111" s="1"/>
  <c r="H14" i="111"/>
  <c r="M14" i="111" s="1"/>
  <c r="N14" i="111" s="1"/>
  <c r="H13" i="111"/>
  <c r="M13" i="111" s="1"/>
  <c r="N13" i="111" s="1"/>
  <c r="H12" i="111"/>
  <c r="M12" i="111" s="1"/>
  <c r="N12" i="111" s="1"/>
  <c r="H11" i="111"/>
  <c r="M11" i="111" s="1"/>
  <c r="N11" i="111" s="1"/>
  <c r="H10" i="111"/>
  <c r="M10" i="111" s="1"/>
  <c r="N10" i="111" s="1"/>
  <c r="H9" i="111"/>
  <c r="M9" i="111" s="1"/>
  <c r="N9" i="111" s="1"/>
  <c r="H10" i="83"/>
  <c r="M10" i="83" s="1"/>
  <c r="N10" i="83" s="1"/>
  <c r="H11" i="83"/>
  <c r="M11" i="83" s="1"/>
  <c r="N11" i="83" s="1"/>
  <c r="H12" i="83"/>
  <c r="M12" i="83" s="1"/>
  <c r="N12" i="83" s="1"/>
  <c r="H13" i="83"/>
  <c r="M13" i="83" s="1"/>
  <c r="N13" i="83" s="1"/>
  <c r="H14" i="83"/>
  <c r="M14" i="83" s="1"/>
  <c r="N14" i="83" s="1"/>
  <c r="H15" i="83"/>
  <c r="M15" i="83" s="1"/>
  <c r="N15" i="83" s="1"/>
  <c r="H16" i="83"/>
  <c r="M16" i="83" s="1"/>
  <c r="N16" i="83" s="1"/>
  <c r="H17" i="83"/>
  <c r="M17" i="83" s="1"/>
  <c r="N17" i="83" s="1"/>
  <c r="H18" i="83"/>
  <c r="M18" i="83" s="1"/>
  <c r="N18" i="83" s="1"/>
  <c r="H19" i="83"/>
  <c r="M19" i="83" s="1"/>
  <c r="N19" i="83" s="1"/>
  <c r="H20" i="83"/>
  <c r="M20" i="83" s="1"/>
  <c r="N20" i="83" s="1"/>
  <c r="H21" i="83"/>
  <c r="M21" i="83" s="1"/>
  <c r="N21" i="83" s="1"/>
  <c r="H22" i="83"/>
  <c r="M22" i="83" s="1"/>
  <c r="N22" i="83" s="1"/>
  <c r="H23" i="83"/>
  <c r="M23" i="83" s="1"/>
  <c r="N23" i="83" s="1"/>
  <c r="H24" i="83"/>
  <c r="M24" i="83" s="1"/>
  <c r="N24" i="83" s="1"/>
  <c r="H25" i="83"/>
  <c r="M25" i="83" s="1"/>
  <c r="N25" i="83" s="1"/>
  <c r="H26" i="83"/>
  <c r="M26" i="83" s="1"/>
  <c r="N26" i="83" s="1"/>
  <c r="H9" i="83"/>
  <c r="M9" i="83" s="1"/>
  <c r="N9" i="83" s="1"/>
  <c r="H19" i="84"/>
  <c r="M19" i="84" s="1"/>
  <c r="N19" i="84" s="1"/>
  <c r="H17" i="84"/>
  <c r="M17" i="84" s="1"/>
  <c r="N17" i="84" s="1"/>
  <c r="H14" i="84"/>
  <c r="M14" i="84" s="1"/>
  <c r="N14" i="84" s="1"/>
  <c r="H11" i="84"/>
  <c r="M11" i="84" s="1"/>
  <c r="N11" i="84" s="1"/>
  <c r="H10" i="84"/>
  <c r="M10" i="84" s="1"/>
  <c r="N10" i="84" s="1"/>
  <c r="M9" i="82"/>
  <c r="N9" i="82" s="1"/>
  <c r="H10" i="82"/>
  <c r="M10" i="82" s="1"/>
  <c r="N10" i="82" s="1"/>
  <c r="H11" i="82"/>
  <c r="M11" i="82" s="1"/>
  <c r="N11" i="82" s="1"/>
  <c r="H12" i="82"/>
  <c r="M12" i="82" s="1"/>
  <c r="N12" i="82" s="1"/>
  <c r="H13" i="82"/>
  <c r="M13" i="82" s="1"/>
  <c r="N13" i="82" s="1"/>
  <c r="H9" i="82"/>
  <c r="H10" i="79"/>
  <c r="M10" i="79" s="1"/>
  <c r="N10" i="79" s="1"/>
  <c r="H11" i="79"/>
  <c r="M11" i="79" s="1"/>
  <c r="N11" i="79" s="1"/>
  <c r="H12" i="79"/>
  <c r="M12" i="79" s="1"/>
  <c r="N12" i="79" s="1"/>
  <c r="H13" i="79"/>
  <c r="M13" i="79" s="1"/>
  <c r="N13" i="79" s="1"/>
  <c r="H14" i="79"/>
  <c r="M14" i="79" s="1"/>
  <c r="N14" i="79" s="1"/>
  <c r="H15" i="79"/>
  <c r="M15" i="79" s="1"/>
  <c r="N15" i="79" s="1"/>
  <c r="H16" i="79"/>
  <c r="M16" i="79" s="1"/>
  <c r="N16" i="79" s="1"/>
  <c r="H18" i="79"/>
  <c r="M18" i="79" s="1"/>
  <c r="N18" i="79" s="1"/>
  <c r="H19" i="79"/>
  <c r="M19" i="79" s="1"/>
  <c r="N19" i="79" s="1"/>
  <c r="H20" i="79"/>
  <c r="M20" i="79" s="1"/>
  <c r="N20" i="79" s="1"/>
  <c r="H21" i="79"/>
  <c r="M21" i="79" s="1"/>
  <c r="N21" i="79" s="1"/>
  <c r="H22" i="79"/>
  <c r="M22" i="79" s="1"/>
  <c r="N22" i="79" s="1"/>
  <c r="H23" i="79"/>
  <c r="M23" i="79" s="1"/>
  <c r="N23" i="79" s="1"/>
  <c r="H24" i="79"/>
  <c r="M24" i="79" s="1"/>
  <c r="N24" i="79" s="1"/>
  <c r="H25" i="79"/>
  <c r="M25" i="79" s="1"/>
  <c r="N25" i="79" s="1"/>
  <c r="H26" i="79"/>
  <c r="M26" i="79" s="1"/>
  <c r="N26" i="79" s="1"/>
  <c r="H27" i="79"/>
  <c r="M27" i="79" s="1"/>
  <c r="N27" i="79" s="1"/>
  <c r="H29" i="79"/>
  <c r="M29" i="79" s="1"/>
  <c r="N29" i="79" s="1"/>
  <c r="H30" i="79"/>
  <c r="M30" i="79" s="1"/>
  <c r="N30" i="79" s="1"/>
  <c r="H31" i="79"/>
  <c r="M31" i="79" s="1"/>
  <c r="N31" i="79" s="1"/>
  <c r="H32" i="79"/>
  <c r="M32" i="79" s="1"/>
  <c r="N32" i="79" s="1"/>
  <c r="H33" i="79"/>
  <c r="M33" i="79" s="1"/>
  <c r="N33" i="79" s="1"/>
  <c r="H34" i="79"/>
  <c r="M34" i="79" s="1"/>
  <c r="N34" i="79" s="1"/>
  <c r="H35" i="79"/>
  <c r="M35" i="79" s="1"/>
  <c r="N35" i="79" s="1"/>
  <c r="H36" i="79"/>
  <c r="M36" i="79" s="1"/>
  <c r="N36" i="79" s="1"/>
  <c r="H9" i="79"/>
  <c r="M9" i="79" s="1"/>
  <c r="N9" i="79" s="1"/>
  <c r="N11" i="80"/>
  <c r="H9" i="81"/>
  <c r="M11" i="80"/>
  <c r="H10" i="80"/>
  <c r="M10" i="80" s="1"/>
  <c r="N10" i="80" s="1"/>
  <c r="H11" i="80"/>
  <c r="H9" i="80"/>
  <c r="M9" i="80" s="1"/>
  <c r="N9" i="80" s="1"/>
  <c r="H22" i="78"/>
  <c r="M22" i="78" s="1"/>
  <c r="N22" i="78" s="1"/>
  <c r="M16" i="78"/>
  <c r="N16" i="78" s="1"/>
  <c r="H10" i="78"/>
  <c r="M10" i="78" s="1"/>
  <c r="N10" i="78" s="1"/>
  <c r="H9" i="78"/>
  <c r="M9" i="78" s="1"/>
  <c r="N9" i="78" s="1"/>
  <c r="H30" i="77"/>
  <c r="M30" i="77" s="1"/>
  <c r="H28" i="77"/>
  <c r="M28" i="77" s="1"/>
  <c r="H24" i="77"/>
  <c r="M24" i="77" s="1"/>
  <c r="H21" i="77"/>
  <c r="M21" i="77" s="1"/>
  <c r="H16" i="77"/>
  <c r="M16" i="77" s="1"/>
  <c r="H15" i="77"/>
  <c r="M15" i="77" s="1"/>
  <c r="H11" i="77"/>
  <c r="M11" i="77" s="1"/>
  <c r="H10" i="77"/>
  <c r="M10" i="77" s="1"/>
  <c r="H9" i="77"/>
  <c r="M9" i="77" s="1"/>
  <c r="H10" i="99"/>
  <c r="H11" i="99"/>
  <c r="H12" i="99"/>
  <c r="H13" i="99"/>
  <c r="H14" i="99"/>
  <c r="H15" i="99"/>
  <c r="H16" i="99"/>
  <c r="H18" i="99"/>
  <c r="H19" i="99"/>
  <c r="H20" i="99"/>
  <c r="H21" i="99"/>
  <c r="H23" i="99"/>
  <c r="H24" i="99"/>
  <c r="H25" i="99"/>
  <c r="H26" i="99"/>
  <c r="H27" i="99"/>
  <c r="H28" i="99"/>
  <c r="H29" i="99"/>
  <c r="H30" i="99"/>
  <c r="H31" i="99"/>
  <c r="H32" i="99"/>
  <c r="H33" i="99"/>
  <c r="H34" i="99"/>
  <c r="H35" i="99"/>
  <c r="H36" i="99"/>
  <c r="H37" i="99"/>
  <c r="H38" i="99"/>
  <c r="H39" i="99"/>
  <c r="H40" i="99"/>
  <c r="H41" i="99"/>
  <c r="H42" i="99"/>
  <c r="H43" i="99"/>
  <c r="H44" i="99"/>
  <c r="H45" i="99"/>
  <c r="H47" i="99"/>
  <c r="H48" i="99"/>
  <c r="H49" i="99"/>
  <c r="H50" i="99"/>
  <c r="H51" i="99"/>
  <c r="H52" i="99"/>
  <c r="H53" i="99"/>
  <c r="H54" i="99"/>
  <c r="H55" i="99"/>
  <c r="H56" i="99"/>
  <c r="H9" i="99"/>
  <c r="H9" i="66"/>
  <c r="M22" i="114"/>
  <c r="B22" i="114"/>
  <c r="M21" i="114"/>
  <c r="B21" i="114"/>
  <c r="M20" i="114"/>
  <c r="B20" i="114"/>
  <c r="M19" i="114"/>
  <c r="B19" i="114"/>
  <c r="M18" i="114"/>
  <c r="B18" i="114"/>
  <c r="M17" i="114"/>
  <c r="B17" i="114"/>
  <c r="M16" i="114"/>
  <c r="B16" i="114"/>
  <c r="M15" i="114"/>
  <c r="B15" i="114"/>
  <c r="M14" i="114"/>
  <c r="B14" i="114"/>
  <c r="M13" i="114"/>
  <c r="B13" i="114"/>
  <c r="M12" i="114"/>
  <c r="B12" i="114"/>
  <c r="M11" i="114"/>
  <c r="B11" i="114"/>
  <c r="M10" i="114"/>
  <c r="B10" i="114"/>
  <c r="M9" i="114"/>
  <c r="B9" i="114"/>
  <c r="M8" i="114"/>
  <c r="B8" i="114"/>
  <c r="M7" i="114"/>
  <c r="B7" i="114"/>
  <c r="M6" i="114"/>
  <c r="B6" i="114"/>
  <c r="M5" i="114"/>
  <c r="B5" i="114"/>
  <c r="M4" i="114"/>
  <c r="B4" i="114"/>
  <c r="M3" i="114"/>
  <c r="B3" i="114"/>
  <c r="P10" i="111" l="1"/>
  <c r="R10" i="111"/>
  <c r="Q10" i="111"/>
  <c r="J18" i="64"/>
  <c r="J2" i="64"/>
  <c r="AC30" i="79"/>
  <c r="AD30" i="79"/>
  <c r="AE30" i="79"/>
  <c r="AC32" i="79"/>
  <c r="AD32" i="79"/>
  <c r="AE32" i="79"/>
  <c r="AC34" i="79"/>
  <c r="AD34" i="79"/>
  <c r="AE34" i="79"/>
  <c r="AC35" i="79"/>
  <c r="AD35" i="79"/>
  <c r="AE35" i="79"/>
  <c r="AG30" i="79" l="1"/>
  <c r="AG32" i="79"/>
  <c r="AG34" i="79"/>
  <c r="AG35" i="79"/>
  <c r="AC45" i="99" l="1"/>
  <c r="AD45" i="99"/>
  <c r="AE45" i="99"/>
  <c r="AG45" i="99" l="1"/>
  <c r="G35" i="110" l="1"/>
  <c r="G36" i="110"/>
  <c r="G37" i="110"/>
  <c r="G38" i="110"/>
  <c r="G40" i="110"/>
  <c r="G44" i="110"/>
  <c r="G26" i="110"/>
  <c r="G27" i="110"/>
  <c r="G34" i="110"/>
  <c r="AA34" i="110"/>
  <c r="AB34" i="110"/>
  <c r="AC34" i="110"/>
  <c r="AD18" i="21"/>
  <c r="AF18" i="21" s="1"/>
  <c r="AD19" i="21"/>
  <c r="AF19" i="21" s="1"/>
  <c r="AD20" i="21"/>
  <c r="AF20" i="21" s="1"/>
  <c r="AD21" i="21"/>
  <c r="AF21" i="21" s="1"/>
  <c r="Z10" i="21"/>
  <c r="AD10" i="21" s="1"/>
  <c r="AF10" i="21" s="1"/>
  <c r="Z11" i="21"/>
  <c r="AD11" i="21" s="1"/>
  <c r="AF11" i="21" s="1"/>
  <c r="Z12" i="21"/>
  <c r="AD12" i="21" s="1"/>
  <c r="AF12" i="21" s="1"/>
  <c r="Z13" i="21"/>
  <c r="AD13" i="21" s="1"/>
  <c r="AF13" i="21" s="1"/>
  <c r="Z14" i="21"/>
  <c r="AD14" i="21" s="1"/>
  <c r="AF14" i="21" s="1"/>
  <c r="Z15" i="21"/>
  <c r="AD15" i="21" s="1"/>
  <c r="AF15" i="21" s="1"/>
  <c r="Z16" i="21"/>
  <c r="AD16" i="21" s="1"/>
  <c r="AF16" i="21" s="1"/>
  <c r="Z17" i="21"/>
  <c r="AD17" i="21" s="1"/>
  <c r="AF17" i="21" s="1"/>
  <c r="Z18" i="21"/>
  <c r="Z19" i="21"/>
  <c r="Z20" i="21"/>
  <c r="Z21" i="21"/>
  <c r="AE34" i="110" l="1"/>
  <c r="G40" i="103" l="1"/>
  <c r="G53" i="103" l="1"/>
  <c r="AA53" i="103"/>
  <c r="AB53" i="103"/>
  <c r="AC53" i="103"/>
  <c r="AE53" i="103" l="1"/>
  <c r="AC22" i="27" l="1"/>
  <c r="AB22" i="27"/>
  <c r="AA22" i="27"/>
  <c r="G22" i="27"/>
  <c r="AC21" i="27"/>
  <c r="AB21" i="27"/>
  <c r="AA21" i="27"/>
  <c r="G21" i="27"/>
  <c r="AC31" i="79"/>
  <c r="AD31" i="79"/>
  <c r="AE31" i="79"/>
  <c r="AC33" i="79"/>
  <c r="AD33" i="79"/>
  <c r="AE33" i="79"/>
  <c r="AC36" i="79"/>
  <c r="AD36" i="79"/>
  <c r="AE36" i="79"/>
  <c r="S10" i="81"/>
  <c r="T10" i="81"/>
  <c r="U10" i="81"/>
  <c r="V10" i="81"/>
  <c r="W10" i="81"/>
  <c r="X10" i="81"/>
  <c r="Y10" i="81"/>
  <c r="Z10" i="81"/>
  <c r="AA10" i="81"/>
  <c r="S12" i="80"/>
  <c r="T12" i="80"/>
  <c r="U12" i="80"/>
  <c r="V12" i="80"/>
  <c r="W12" i="80"/>
  <c r="X12" i="80"/>
  <c r="Y12" i="80"/>
  <c r="Z12" i="80"/>
  <c r="AA12" i="80"/>
  <c r="AI12" i="80"/>
  <c r="O31" i="79"/>
  <c r="AC12" i="90"/>
  <c r="AB12" i="90"/>
  <c r="AE12" i="90" s="1"/>
  <c r="AA12" i="90"/>
  <c r="AC11" i="90"/>
  <c r="AB11" i="90"/>
  <c r="AE11" i="90" s="1"/>
  <c r="AA11" i="90"/>
  <c r="G12" i="90"/>
  <c r="M12" i="90" s="1"/>
  <c r="G11" i="90"/>
  <c r="M11" i="90" s="1"/>
  <c r="AE22" i="27" l="1"/>
  <c r="AE21" i="27"/>
  <c r="AG31" i="79"/>
  <c r="AG33" i="79"/>
  <c r="AG36" i="79"/>
  <c r="N12" i="90"/>
  <c r="O11" i="90"/>
  <c r="P11" i="90"/>
  <c r="O12" i="90"/>
  <c r="N11" i="90"/>
  <c r="P12" i="90"/>
  <c r="R33" i="79"/>
  <c r="Q33" i="79"/>
  <c r="P33" i="79"/>
  <c r="O33" i="79"/>
  <c r="R36" i="79"/>
  <c r="Q36" i="79"/>
  <c r="O36" i="79"/>
  <c r="P36" i="79"/>
  <c r="P31" i="79"/>
  <c r="R31" i="79"/>
  <c r="Q31" i="79"/>
  <c r="Z12" i="90" l="1"/>
  <c r="AD12" i="90" s="1"/>
  <c r="AF12" i="90" s="1"/>
  <c r="AB31" i="79"/>
  <c r="AF31" i="79" s="1"/>
  <c r="AH31" i="79" s="1"/>
  <c r="AB36" i="79"/>
  <c r="AF36" i="79" s="1"/>
  <c r="AH36" i="79" s="1"/>
  <c r="AB33" i="79"/>
  <c r="AF33" i="79" s="1"/>
  <c r="AH33" i="79" s="1"/>
  <c r="Z11" i="90"/>
  <c r="AD11" i="90" s="1"/>
  <c r="AF11" i="90" s="1"/>
  <c r="G12" i="92" l="1"/>
  <c r="G13" i="92"/>
  <c r="AC13" i="92"/>
  <c r="AB13" i="92"/>
  <c r="AE13" i="92" s="1"/>
  <c r="AA13" i="92"/>
  <c r="AC12" i="92"/>
  <c r="AB12" i="92"/>
  <c r="AE12" i="92" s="1"/>
  <c r="AA12" i="92"/>
  <c r="Q23" i="68"/>
  <c r="R23" i="68"/>
  <c r="S23" i="68"/>
  <c r="T23" i="68"/>
  <c r="U23" i="68"/>
  <c r="V23" i="68"/>
  <c r="W23" i="68"/>
  <c r="X23" i="68"/>
  <c r="Y23" i="68"/>
  <c r="G18" i="68"/>
  <c r="G17" i="68"/>
  <c r="AC18" i="68"/>
  <c r="AB18" i="68"/>
  <c r="AA18" i="68"/>
  <c r="AC17" i="68"/>
  <c r="AB17" i="68"/>
  <c r="AA17" i="68"/>
  <c r="AC17" i="67"/>
  <c r="AB17" i="67"/>
  <c r="AA17" i="67"/>
  <c r="G17" i="67"/>
  <c r="AC9" i="4"/>
  <c r="AB9" i="4"/>
  <c r="AA9" i="4"/>
  <c r="AE17" i="67" l="1"/>
  <c r="AE9" i="4"/>
  <c r="AE17" i="68"/>
  <c r="AE18" i="68"/>
  <c r="G16" i="21"/>
  <c r="G17" i="21"/>
  <c r="G18" i="21"/>
  <c r="G19" i="21"/>
  <c r="G20" i="21"/>
  <c r="G21" i="21"/>
  <c r="AC40" i="103" l="1"/>
  <c r="AB40" i="103"/>
  <c r="AA40" i="103"/>
  <c r="AC16" i="67"/>
  <c r="AB16" i="67"/>
  <c r="AE16" i="67" s="1"/>
  <c r="AA16" i="67"/>
  <c r="G16" i="67"/>
  <c r="AC13" i="67"/>
  <c r="AB13" i="67"/>
  <c r="AE13" i="67" s="1"/>
  <c r="AA13" i="67"/>
  <c r="G13" i="67"/>
  <c r="AC41" i="99"/>
  <c r="AD41" i="99"/>
  <c r="AE41" i="99"/>
  <c r="AG41" i="99" l="1"/>
  <c r="AE40" i="103"/>
  <c r="H18" i="108" l="1"/>
  <c r="H17" i="108"/>
  <c r="AB18" i="108"/>
  <c r="AC18" i="108"/>
  <c r="AD18" i="108"/>
  <c r="AB17" i="108"/>
  <c r="AC17" i="108"/>
  <c r="AD17" i="108"/>
  <c r="AF18" i="108" l="1"/>
  <c r="AF17" i="108"/>
  <c r="Q22" i="21" l="1"/>
  <c r="R22" i="21"/>
  <c r="S22" i="21"/>
  <c r="T22" i="21"/>
  <c r="U22" i="21"/>
  <c r="V22" i="21"/>
  <c r="W22" i="21"/>
  <c r="X22" i="21"/>
  <c r="Y22" i="21"/>
  <c r="G12" i="25"/>
  <c r="G11" i="25"/>
  <c r="G10" i="25"/>
  <c r="G12" i="94"/>
  <c r="AA12" i="94"/>
  <c r="AB12" i="94"/>
  <c r="AC12" i="94"/>
  <c r="AE12" i="94"/>
  <c r="R25" i="107"/>
  <c r="S26" i="107"/>
  <c r="T25" i="107"/>
  <c r="Y26" i="107"/>
  <c r="Z25" i="107"/>
  <c r="AB11" i="107"/>
  <c r="AC11" i="107"/>
  <c r="AD11" i="107"/>
  <c r="AB12" i="107"/>
  <c r="AC12" i="107"/>
  <c r="AD12" i="107"/>
  <c r="AB9" i="107"/>
  <c r="AC9" i="107"/>
  <c r="AD9" i="107"/>
  <c r="AB18" i="107"/>
  <c r="AC18" i="107"/>
  <c r="AD18" i="107"/>
  <c r="AB17" i="107"/>
  <c r="AC17" i="107"/>
  <c r="AD17" i="107"/>
  <c r="AB19" i="107"/>
  <c r="AC19" i="107"/>
  <c r="AD19" i="107"/>
  <c r="AB20" i="107"/>
  <c r="AC20" i="107"/>
  <c r="AD20" i="107"/>
  <c r="AB14" i="107"/>
  <c r="AC14" i="107"/>
  <c r="AD14" i="107"/>
  <c r="AD10" i="107"/>
  <c r="AC10" i="107"/>
  <c r="AB10" i="107"/>
  <c r="R22" i="108"/>
  <c r="R24" i="108" s="1"/>
  <c r="S22" i="108"/>
  <c r="S24" i="108" s="1"/>
  <c r="T22" i="108"/>
  <c r="T24" i="108" s="1"/>
  <c r="U22" i="108"/>
  <c r="U23" i="108" s="1"/>
  <c r="V22" i="108"/>
  <c r="V23" i="108" s="1"/>
  <c r="W22" i="108"/>
  <c r="W23" i="108" s="1"/>
  <c r="X22" i="108"/>
  <c r="X24" i="108" s="1"/>
  <c r="Y22" i="108"/>
  <c r="Y24" i="108" s="1"/>
  <c r="Z22" i="108"/>
  <c r="Z24" i="108" s="1"/>
  <c r="AB10" i="108"/>
  <c r="AC10" i="108"/>
  <c r="AD10" i="108"/>
  <c r="AB11" i="108"/>
  <c r="AC11" i="108"/>
  <c r="AD11" i="108"/>
  <c r="AB12" i="108"/>
  <c r="AC12" i="108"/>
  <c r="AD12" i="108"/>
  <c r="AB13" i="108"/>
  <c r="AC13" i="108"/>
  <c r="AD13" i="108"/>
  <c r="AB14" i="108"/>
  <c r="AC14" i="108"/>
  <c r="AD14" i="108"/>
  <c r="AB15" i="108"/>
  <c r="AC15" i="108"/>
  <c r="AD15" i="108"/>
  <c r="AB16" i="108"/>
  <c r="AC16" i="108"/>
  <c r="AD16" i="108"/>
  <c r="AB19" i="108"/>
  <c r="AC19" i="108"/>
  <c r="AD19" i="108"/>
  <c r="AB20" i="108"/>
  <c r="AC20" i="108"/>
  <c r="AD20" i="108"/>
  <c r="AB21" i="108"/>
  <c r="AC21" i="108"/>
  <c r="AD21" i="108"/>
  <c r="AD9" i="108"/>
  <c r="AC9" i="108"/>
  <c r="AB9" i="108"/>
  <c r="AA10" i="28"/>
  <c r="AB10" i="28"/>
  <c r="AC10" i="28"/>
  <c r="AA11" i="28"/>
  <c r="AB11" i="28"/>
  <c r="AC11" i="28"/>
  <c r="AA15" i="28"/>
  <c r="AB15" i="28"/>
  <c r="AC15" i="28"/>
  <c r="AC9" i="28"/>
  <c r="AB9" i="28"/>
  <c r="AA9" i="28"/>
  <c r="AA9" i="27"/>
  <c r="AB9" i="27"/>
  <c r="AC9" i="27"/>
  <c r="AA10" i="27"/>
  <c r="AB10" i="27"/>
  <c r="AC10" i="27"/>
  <c r="AA12" i="27"/>
  <c r="AB12" i="27"/>
  <c r="AC12" i="27"/>
  <c r="AA13" i="27"/>
  <c r="AB13" i="27"/>
  <c r="AC13" i="27"/>
  <c r="AA14" i="27"/>
  <c r="AB14" i="27"/>
  <c r="AC14" i="27"/>
  <c r="AA15" i="27"/>
  <c r="AB15" i="27"/>
  <c r="AC15" i="27"/>
  <c r="AA16" i="27"/>
  <c r="AB16" i="27"/>
  <c r="AC16" i="27"/>
  <c r="AA19" i="27"/>
  <c r="AB19" i="27"/>
  <c r="AC19" i="27"/>
  <c r="AC13" i="25"/>
  <c r="AB13" i="25"/>
  <c r="AE13" i="25" s="1"/>
  <c r="AA13" i="25"/>
  <c r="AC9" i="25"/>
  <c r="AB9" i="25"/>
  <c r="AA9" i="25"/>
  <c r="AA10" i="22"/>
  <c r="AB10" i="22"/>
  <c r="AC10" i="22"/>
  <c r="AA11" i="22"/>
  <c r="AB11" i="22"/>
  <c r="AC11" i="22"/>
  <c r="AA12" i="22"/>
  <c r="AB12" i="22"/>
  <c r="AC12" i="22"/>
  <c r="AA13" i="22"/>
  <c r="AB13" i="22"/>
  <c r="AC13" i="22"/>
  <c r="AA14" i="22"/>
  <c r="AB14" i="22"/>
  <c r="AC14" i="22"/>
  <c r="AA15" i="22"/>
  <c r="AB15" i="22"/>
  <c r="AC15" i="22"/>
  <c r="AA16" i="22"/>
  <c r="AB16" i="22"/>
  <c r="AC16" i="22"/>
  <c r="AA17" i="22"/>
  <c r="AB17" i="22"/>
  <c r="AC17" i="22"/>
  <c r="AA18" i="22"/>
  <c r="AB18" i="22"/>
  <c r="AC18" i="22"/>
  <c r="AC9" i="22"/>
  <c r="AB9" i="22"/>
  <c r="AA9" i="22"/>
  <c r="AA10" i="21"/>
  <c r="AB10" i="21"/>
  <c r="AC10" i="21"/>
  <c r="AA11" i="21"/>
  <c r="AB11" i="21"/>
  <c r="AC11" i="21"/>
  <c r="AA12" i="21"/>
  <c r="AB12" i="21"/>
  <c r="AC12" i="21"/>
  <c r="AA13" i="21"/>
  <c r="AB13" i="21"/>
  <c r="AC13" i="21"/>
  <c r="AA14" i="21"/>
  <c r="AB14" i="21"/>
  <c r="AC14" i="21"/>
  <c r="AA15" i="21"/>
  <c r="AB15" i="21"/>
  <c r="AC15" i="21"/>
  <c r="AA16" i="21"/>
  <c r="AB16" i="21"/>
  <c r="AC16" i="21"/>
  <c r="AA17" i="21"/>
  <c r="AB17" i="21"/>
  <c r="AC17" i="21"/>
  <c r="AA21" i="21"/>
  <c r="AB21" i="21"/>
  <c r="AC21" i="21"/>
  <c r="AC9" i="21"/>
  <c r="AB9" i="21"/>
  <c r="AE9" i="21" s="1"/>
  <c r="AA9" i="21"/>
  <c r="AA22" i="21" s="1"/>
  <c r="AC74" i="110"/>
  <c r="AB74" i="110"/>
  <c r="AA74" i="110"/>
  <c r="AC32" i="110"/>
  <c r="AB32" i="110"/>
  <c r="AA32" i="110"/>
  <c r="AC31" i="110"/>
  <c r="AB31" i="110"/>
  <c r="AA31" i="110"/>
  <c r="AC12" i="110"/>
  <c r="AB12" i="110"/>
  <c r="AA12" i="110"/>
  <c r="AC9" i="110"/>
  <c r="AB9" i="110"/>
  <c r="AA9" i="110"/>
  <c r="AA14" i="90"/>
  <c r="AB14" i="90"/>
  <c r="AC14" i="90"/>
  <c r="AA15" i="90"/>
  <c r="AB15" i="90"/>
  <c r="AC15" i="90"/>
  <c r="AA16" i="90"/>
  <c r="AB16" i="90"/>
  <c r="AC16" i="90"/>
  <c r="AA17" i="90"/>
  <c r="AB17" i="90"/>
  <c r="AC17" i="90"/>
  <c r="AC13" i="90"/>
  <c r="AB13" i="90"/>
  <c r="AA13" i="90"/>
  <c r="G10" i="90"/>
  <c r="G13" i="90"/>
  <c r="G14" i="90"/>
  <c r="G15" i="90"/>
  <c r="G16" i="90"/>
  <c r="G17" i="90"/>
  <c r="G18" i="90"/>
  <c r="AC18" i="90"/>
  <c r="AB18" i="90"/>
  <c r="AA18" i="90"/>
  <c r="AC10" i="90"/>
  <c r="AB10" i="90"/>
  <c r="AA10" i="90"/>
  <c r="AC9" i="90"/>
  <c r="AB9" i="90"/>
  <c r="AA9" i="90"/>
  <c r="AA10" i="92"/>
  <c r="AB10" i="92"/>
  <c r="AC10" i="92"/>
  <c r="AC9" i="92"/>
  <c r="AB9" i="92"/>
  <c r="AA9" i="92"/>
  <c r="AC15" i="9"/>
  <c r="AB15" i="9"/>
  <c r="AA15" i="9"/>
  <c r="G15" i="9"/>
  <c r="AC10" i="9"/>
  <c r="AB10" i="9"/>
  <c r="AA10" i="9"/>
  <c r="G10" i="9"/>
  <c r="AE15" i="28" l="1"/>
  <c r="AE10" i="28"/>
  <c r="AD24" i="107"/>
  <c r="AD26" i="107" s="1"/>
  <c r="AC24" i="107"/>
  <c r="AB24" i="107"/>
  <c r="AB26" i="107" s="1"/>
  <c r="R26" i="107"/>
  <c r="Y25" i="107"/>
  <c r="AF20" i="107"/>
  <c r="S25" i="107"/>
  <c r="Z26" i="107"/>
  <c r="AF9" i="107"/>
  <c r="T26" i="107"/>
  <c r="AB25" i="107"/>
  <c r="AC25" i="107"/>
  <c r="AE9" i="27"/>
  <c r="AE10" i="9"/>
  <c r="AE15" i="9"/>
  <c r="AE15" i="90"/>
  <c r="AC22" i="21"/>
  <c r="AE13" i="21"/>
  <c r="AB22" i="108"/>
  <c r="AB24" i="108" s="1"/>
  <c r="AE14" i="90"/>
  <c r="AE17" i="90"/>
  <c r="AE14" i="21"/>
  <c r="AE10" i="21"/>
  <c r="AB22" i="21"/>
  <c r="AF14" i="107"/>
  <c r="AF11" i="107"/>
  <c r="AF10" i="107"/>
  <c r="AF19" i="107"/>
  <c r="AF17" i="107"/>
  <c r="AF18" i="107"/>
  <c r="AF12" i="107"/>
  <c r="AF11" i="108"/>
  <c r="AC22" i="108"/>
  <c r="AC23" i="108" s="1"/>
  <c r="AD22" i="108"/>
  <c r="AD23" i="108" s="1"/>
  <c r="AF21" i="108"/>
  <c r="AF12" i="108"/>
  <c r="U24" i="108"/>
  <c r="W24" i="108"/>
  <c r="T23" i="108"/>
  <c r="V24" i="108"/>
  <c r="Z23" i="108"/>
  <c r="R23" i="108"/>
  <c r="S23" i="108"/>
  <c r="Y23" i="108"/>
  <c r="X23" i="108"/>
  <c r="AF16" i="108"/>
  <c r="AF20" i="108"/>
  <c r="AF19" i="108"/>
  <c r="AF10" i="108"/>
  <c r="AF14" i="108"/>
  <c r="AF13" i="108"/>
  <c r="AF15" i="108"/>
  <c r="AF9" i="108"/>
  <c r="AE11" i="28"/>
  <c r="AE9" i="28"/>
  <c r="AE19" i="27"/>
  <c r="AE14" i="27"/>
  <c r="AE12" i="27"/>
  <c r="AE10" i="27"/>
  <c r="AE16" i="27"/>
  <c r="AE15" i="27"/>
  <c r="AE13" i="27"/>
  <c r="AE9" i="25"/>
  <c r="AE12" i="22"/>
  <c r="AE13" i="22"/>
  <c r="AE10" i="22"/>
  <c r="AE11" i="22"/>
  <c r="AE9" i="22"/>
  <c r="AE14" i="22"/>
  <c r="AE15" i="22"/>
  <c r="AE16" i="22"/>
  <c r="AE17" i="22"/>
  <c r="AE18" i="22"/>
  <c r="AE11" i="21"/>
  <c r="AE21" i="21"/>
  <c r="AE17" i="21"/>
  <c r="AE16" i="21"/>
  <c r="AE15" i="21"/>
  <c r="AE12" i="21"/>
  <c r="AE32" i="110"/>
  <c r="AE9" i="110"/>
  <c r="AE31" i="110"/>
  <c r="AE12" i="110"/>
  <c r="AE74" i="110"/>
  <c r="AE9" i="90"/>
  <c r="AE13" i="90"/>
  <c r="AE16" i="90"/>
  <c r="AE10" i="90"/>
  <c r="AE18" i="90"/>
  <c r="AE10" i="92"/>
  <c r="AE9" i="92"/>
  <c r="AF24" i="107" l="1"/>
  <c r="AF25" i="107" s="1"/>
  <c r="AD25" i="107"/>
  <c r="AC26" i="107"/>
  <c r="AB23" i="108"/>
  <c r="AD24" i="108"/>
  <c r="AE22" i="21"/>
  <c r="AC24" i="108"/>
  <c r="AF22" i="108"/>
  <c r="AF26" i="107" l="1"/>
  <c r="AF24" i="108"/>
  <c r="AF23" i="108"/>
  <c r="AA11" i="9" l="1"/>
  <c r="AB11" i="9"/>
  <c r="AC11" i="9"/>
  <c r="AA12" i="9"/>
  <c r="AB12" i="9"/>
  <c r="AC12" i="9"/>
  <c r="AA13" i="9"/>
  <c r="AB13" i="9"/>
  <c r="AC13" i="9"/>
  <c r="AA14" i="9"/>
  <c r="AB14" i="9"/>
  <c r="AC14" i="9"/>
  <c r="AA16" i="9"/>
  <c r="AB16" i="9"/>
  <c r="AC16" i="9"/>
  <c r="AA17" i="9"/>
  <c r="AB17" i="9"/>
  <c r="AC17" i="9"/>
  <c r="AC9" i="9"/>
  <c r="AB9" i="9"/>
  <c r="AA9" i="9"/>
  <c r="AC10" i="19"/>
  <c r="AC11" i="19"/>
  <c r="AC12" i="19"/>
  <c r="AC13" i="19"/>
  <c r="AC14" i="19"/>
  <c r="AC15" i="19"/>
  <c r="AB10" i="19"/>
  <c r="AB11" i="19"/>
  <c r="AB12" i="19"/>
  <c r="AB13" i="19"/>
  <c r="AB14" i="19"/>
  <c r="AB15" i="19"/>
  <c r="AA10" i="19"/>
  <c r="AA11" i="19"/>
  <c r="AA12" i="19"/>
  <c r="AA13" i="19"/>
  <c r="AA14" i="19"/>
  <c r="AA15" i="19"/>
  <c r="Q18" i="19"/>
  <c r="Q19" i="19" s="1"/>
  <c r="R18" i="19"/>
  <c r="R19" i="19" s="1"/>
  <c r="S18" i="19"/>
  <c r="S19" i="19" s="1"/>
  <c r="T18" i="19"/>
  <c r="T20" i="19" s="1"/>
  <c r="U18" i="19"/>
  <c r="U20" i="19" s="1"/>
  <c r="V18" i="19"/>
  <c r="V20" i="19" s="1"/>
  <c r="W18" i="19"/>
  <c r="W20" i="19" s="1"/>
  <c r="X18" i="19"/>
  <c r="X20" i="19" s="1"/>
  <c r="Y18" i="19"/>
  <c r="Y19" i="19" s="1"/>
  <c r="AC9" i="19"/>
  <c r="AB9" i="19"/>
  <c r="AA9" i="19"/>
  <c r="AA10" i="103"/>
  <c r="AB10" i="103"/>
  <c r="AC10" i="103"/>
  <c r="AA11" i="103"/>
  <c r="AB11" i="103"/>
  <c r="AC11" i="103"/>
  <c r="AA12" i="103"/>
  <c r="AB12" i="103"/>
  <c r="AC12" i="103"/>
  <c r="AA13" i="103"/>
  <c r="AB13" i="103"/>
  <c r="AC13" i="103"/>
  <c r="AA14" i="103"/>
  <c r="AB14" i="103"/>
  <c r="AC14" i="103"/>
  <c r="AA15" i="103"/>
  <c r="AB15" i="103"/>
  <c r="AC15" i="103"/>
  <c r="AA16" i="103"/>
  <c r="AB16" i="103"/>
  <c r="AC16" i="103"/>
  <c r="AA17" i="103"/>
  <c r="AB17" i="103"/>
  <c r="AC17" i="103"/>
  <c r="AA18" i="103"/>
  <c r="AB18" i="103"/>
  <c r="AC18" i="103"/>
  <c r="AA19" i="103"/>
  <c r="AB19" i="103"/>
  <c r="AC19" i="103"/>
  <c r="AA20" i="103"/>
  <c r="AB20" i="103"/>
  <c r="AC20" i="103"/>
  <c r="AA21" i="103"/>
  <c r="AB21" i="103"/>
  <c r="AC21" i="103"/>
  <c r="AA22" i="103"/>
  <c r="AB22" i="103"/>
  <c r="AC22" i="103"/>
  <c r="AA23" i="103"/>
  <c r="AB23" i="103"/>
  <c r="AC23" i="103"/>
  <c r="AA24" i="103"/>
  <c r="AB24" i="103"/>
  <c r="AC24" i="103"/>
  <c r="AA25" i="103"/>
  <c r="AB25" i="103"/>
  <c r="AC25" i="103"/>
  <c r="AA26" i="103"/>
  <c r="AB26" i="103"/>
  <c r="AC26" i="103"/>
  <c r="AA27" i="103"/>
  <c r="AB27" i="103"/>
  <c r="AC27" i="103"/>
  <c r="AA28" i="103"/>
  <c r="AB28" i="103"/>
  <c r="AC28" i="103"/>
  <c r="AA29" i="103"/>
  <c r="AB29" i="103"/>
  <c r="AC29" i="103"/>
  <c r="AA30" i="103"/>
  <c r="AB30" i="103"/>
  <c r="AC30" i="103"/>
  <c r="AA31" i="103"/>
  <c r="AB31" i="103"/>
  <c r="AC31" i="103"/>
  <c r="AA32" i="103"/>
  <c r="AB32" i="103"/>
  <c r="AC32" i="103"/>
  <c r="AA33" i="103"/>
  <c r="AB33" i="103"/>
  <c r="AC33" i="103"/>
  <c r="AA34" i="103"/>
  <c r="AB34" i="103"/>
  <c r="AC34" i="103"/>
  <c r="AA35" i="103"/>
  <c r="AB35" i="103"/>
  <c r="AC35" i="103"/>
  <c r="AA36" i="103"/>
  <c r="AB36" i="103"/>
  <c r="AC36" i="103"/>
  <c r="AA37" i="103"/>
  <c r="AB37" i="103"/>
  <c r="AC37" i="103"/>
  <c r="AA38" i="103"/>
  <c r="AB38" i="103"/>
  <c r="AC38" i="103"/>
  <c r="AA39" i="103"/>
  <c r="AB39" i="103"/>
  <c r="AC39" i="103"/>
  <c r="AC9" i="103"/>
  <c r="AB9" i="103"/>
  <c r="AA9" i="103"/>
  <c r="AC9" i="6"/>
  <c r="AB9" i="6"/>
  <c r="AE9" i="6" s="1"/>
  <c r="AA9" i="6"/>
  <c r="AA10" i="94"/>
  <c r="AB10" i="94"/>
  <c r="AC10" i="94"/>
  <c r="AA11" i="94"/>
  <c r="AB11" i="94"/>
  <c r="AC11" i="94"/>
  <c r="AA13" i="94"/>
  <c r="AB13" i="94"/>
  <c r="AC13" i="94"/>
  <c r="AC9" i="94"/>
  <c r="AB9" i="94"/>
  <c r="AA9" i="94"/>
  <c r="AC10" i="68"/>
  <c r="AC11" i="68"/>
  <c r="AC12" i="68"/>
  <c r="AC13" i="68"/>
  <c r="AC14" i="68"/>
  <c r="AC15" i="68"/>
  <c r="AC19" i="68"/>
  <c r="AC20" i="68"/>
  <c r="AC16" i="68"/>
  <c r="AB10" i="68"/>
  <c r="AE10" i="68" s="1"/>
  <c r="AB11" i="68"/>
  <c r="AE11" i="68" s="1"/>
  <c r="AB12" i="68"/>
  <c r="AB13" i="68"/>
  <c r="AB14" i="68"/>
  <c r="AB15" i="68"/>
  <c r="AB19" i="68"/>
  <c r="AB20" i="68"/>
  <c r="AB16" i="68"/>
  <c r="AA10" i="68"/>
  <c r="AA11" i="68"/>
  <c r="AA12" i="68"/>
  <c r="AA13" i="68"/>
  <c r="AA14" i="68"/>
  <c r="AA15" i="68"/>
  <c r="AA19" i="68"/>
  <c r="AA20" i="68"/>
  <c r="AA16" i="68"/>
  <c r="AC9" i="68"/>
  <c r="AB9" i="68"/>
  <c r="AA9" i="68"/>
  <c r="AG26" i="83"/>
  <c r="AG25" i="83"/>
  <c r="AG24" i="83"/>
  <c r="S27" i="83"/>
  <c r="S29" i="83" s="1"/>
  <c r="T27" i="83"/>
  <c r="T29" i="83" s="1"/>
  <c r="U27" i="83"/>
  <c r="U29" i="83" s="1"/>
  <c r="V27" i="83"/>
  <c r="V29" i="83" s="1"/>
  <c r="W27" i="83"/>
  <c r="W28" i="83" s="1"/>
  <c r="X27" i="83"/>
  <c r="X29" i="83" s="1"/>
  <c r="Y27" i="83"/>
  <c r="Z27" i="83"/>
  <c r="AA27" i="83"/>
  <c r="AC9" i="67"/>
  <c r="AC12" i="67"/>
  <c r="AC10" i="67"/>
  <c r="AB9" i="67"/>
  <c r="AB12" i="67"/>
  <c r="AB10" i="67"/>
  <c r="AE10" i="67" s="1"/>
  <c r="AA9" i="67"/>
  <c r="AA12" i="67"/>
  <c r="AA10" i="67"/>
  <c r="AC22" i="83"/>
  <c r="AD22" i="83"/>
  <c r="AE22" i="83"/>
  <c r="AC23" i="83"/>
  <c r="AD23" i="83"/>
  <c r="AE23" i="83"/>
  <c r="AC11" i="67"/>
  <c r="AB11" i="67"/>
  <c r="AA11" i="67"/>
  <c r="AA10" i="4"/>
  <c r="AB10" i="4"/>
  <c r="AB12" i="4" s="1"/>
  <c r="AC10" i="4"/>
  <c r="H20" i="78"/>
  <c r="AA10" i="3"/>
  <c r="AB10" i="3"/>
  <c r="AC10" i="3"/>
  <c r="AA11" i="3"/>
  <c r="AB11" i="3"/>
  <c r="AC11" i="3"/>
  <c r="AA12" i="3"/>
  <c r="AB12" i="3"/>
  <c r="AE12" i="3" s="1"/>
  <c r="AC12" i="3"/>
  <c r="AA13" i="3"/>
  <c r="AB13" i="3"/>
  <c r="AE13" i="3" s="1"/>
  <c r="AC13" i="3"/>
  <c r="AA14" i="3"/>
  <c r="AB14" i="3"/>
  <c r="AE14" i="3" s="1"/>
  <c r="AC14" i="3"/>
  <c r="AC9" i="3"/>
  <c r="AB9" i="3"/>
  <c r="AA9" i="3"/>
  <c r="AE12" i="113"/>
  <c r="AD12" i="113"/>
  <c r="AC12" i="113"/>
  <c r="AA21" i="113"/>
  <c r="AA22" i="113" s="1"/>
  <c r="Z21" i="113"/>
  <c r="Z23" i="113" s="1"/>
  <c r="Y21" i="113"/>
  <c r="Y23" i="113" s="1"/>
  <c r="X21" i="113"/>
  <c r="X23" i="113" s="1"/>
  <c r="W21" i="113"/>
  <c r="W23" i="113" s="1"/>
  <c r="V21" i="113"/>
  <c r="V23" i="113" s="1"/>
  <c r="U21" i="113"/>
  <c r="U22" i="113" s="1"/>
  <c r="T21" i="113"/>
  <c r="T22" i="113" s="1"/>
  <c r="S21" i="113"/>
  <c r="S22" i="113" s="1"/>
  <c r="AE20" i="113"/>
  <c r="AD20" i="113"/>
  <c r="AC20" i="113"/>
  <c r="AE19" i="113"/>
  <c r="AD19" i="113"/>
  <c r="AC19" i="113"/>
  <c r="AE18" i="113"/>
  <c r="AD18" i="113"/>
  <c r="AC18" i="113"/>
  <c r="AE17" i="113"/>
  <c r="AD17" i="113"/>
  <c r="AC17" i="113"/>
  <c r="AE16" i="113"/>
  <c r="AD16" i="113"/>
  <c r="AC16" i="113"/>
  <c r="AB16" i="113"/>
  <c r="AE15" i="113"/>
  <c r="AD15" i="113"/>
  <c r="AC15" i="113"/>
  <c r="AB15" i="113"/>
  <c r="AE14" i="113"/>
  <c r="AD14" i="113"/>
  <c r="AC14" i="113"/>
  <c r="AE13" i="113"/>
  <c r="AD13" i="113"/>
  <c r="AC13" i="113"/>
  <c r="AE11" i="113"/>
  <c r="AD11" i="113"/>
  <c r="AC11" i="113"/>
  <c r="AE10" i="113"/>
  <c r="AD10" i="113"/>
  <c r="AC10" i="113"/>
  <c r="AE9" i="113"/>
  <c r="AD9" i="113"/>
  <c r="AC9" i="113"/>
  <c r="AC26" i="111"/>
  <c r="AD26" i="111"/>
  <c r="AE26" i="111"/>
  <c r="H18" i="111"/>
  <c r="H19" i="111"/>
  <c r="H20" i="111"/>
  <c r="AE20" i="111"/>
  <c r="AD20" i="111"/>
  <c r="AC20" i="111"/>
  <c r="AE19" i="111"/>
  <c r="AD19" i="111"/>
  <c r="AC19" i="111"/>
  <c r="AE18" i="111"/>
  <c r="AD18" i="111"/>
  <c r="AC18" i="111"/>
  <c r="AE17" i="111"/>
  <c r="AD17" i="111"/>
  <c r="AC17" i="111"/>
  <c r="AE16" i="111"/>
  <c r="AD16" i="111"/>
  <c r="AC16" i="111"/>
  <c r="AE15" i="111"/>
  <c r="AD15" i="111"/>
  <c r="AC15" i="111"/>
  <c r="AE14" i="111"/>
  <c r="AD14" i="111"/>
  <c r="AC14" i="111"/>
  <c r="AE13" i="111"/>
  <c r="AD13" i="111"/>
  <c r="AC13" i="111"/>
  <c r="AE12" i="111"/>
  <c r="AD12" i="111"/>
  <c r="AC12" i="111"/>
  <c r="AA31" i="111"/>
  <c r="AA32" i="111" s="1"/>
  <c r="Z31" i="111"/>
  <c r="Z33" i="111" s="1"/>
  <c r="Y31" i="111"/>
  <c r="Y33" i="111" s="1"/>
  <c r="X31" i="111"/>
  <c r="X33" i="111" s="1"/>
  <c r="W31" i="111"/>
  <c r="W33" i="111" s="1"/>
  <c r="V31" i="111"/>
  <c r="V33" i="111" s="1"/>
  <c r="U31" i="111"/>
  <c r="U32" i="111" s="1"/>
  <c r="T31" i="111"/>
  <c r="T32" i="111" s="1"/>
  <c r="S31" i="111"/>
  <c r="S32" i="111" s="1"/>
  <c r="AE30" i="111"/>
  <c r="AD30" i="111"/>
  <c r="AC30" i="111"/>
  <c r="AE29" i="111"/>
  <c r="AD29" i="111"/>
  <c r="AC29" i="111"/>
  <c r="AE28" i="111"/>
  <c r="AD28" i="111"/>
  <c r="AC28" i="111"/>
  <c r="AE27" i="111"/>
  <c r="AD27" i="111"/>
  <c r="AC27" i="111"/>
  <c r="AE25" i="111"/>
  <c r="AD25" i="111"/>
  <c r="AC25" i="111"/>
  <c r="AE24" i="111"/>
  <c r="AD24" i="111"/>
  <c r="AC24" i="111"/>
  <c r="AE23" i="111"/>
  <c r="AD23" i="111"/>
  <c r="AC23" i="111"/>
  <c r="AE22" i="111"/>
  <c r="AD22" i="111"/>
  <c r="AC22" i="111"/>
  <c r="H22" i="111"/>
  <c r="AE21" i="111"/>
  <c r="AD21" i="111"/>
  <c r="AC21" i="111"/>
  <c r="H21" i="111"/>
  <c r="AE11" i="111"/>
  <c r="AD11" i="111"/>
  <c r="AC11" i="111"/>
  <c r="AE10" i="111"/>
  <c r="AD10" i="111"/>
  <c r="AC10" i="111"/>
  <c r="AE9" i="111"/>
  <c r="AD9" i="111"/>
  <c r="AC9" i="111"/>
  <c r="AC10" i="83"/>
  <c r="AD10" i="83"/>
  <c r="AE10" i="83"/>
  <c r="AC11" i="83"/>
  <c r="AD11" i="83"/>
  <c r="AE11" i="83"/>
  <c r="AC12" i="83"/>
  <c r="AD12" i="83"/>
  <c r="AE12" i="83"/>
  <c r="AC13" i="83"/>
  <c r="AD13" i="83"/>
  <c r="AE13" i="83"/>
  <c r="AC14" i="83"/>
  <c r="AD14" i="83"/>
  <c r="AE14" i="83"/>
  <c r="AC15" i="83"/>
  <c r="AD15" i="83"/>
  <c r="AE15" i="83"/>
  <c r="AC16" i="83"/>
  <c r="AD16" i="83"/>
  <c r="AE16" i="83"/>
  <c r="AC17" i="83"/>
  <c r="AD17" i="83"/>
  <c r="AE17" i="83"/>
  <c r="AC18" i="83"/>
  <c r="AD18" i="83"/>
  <c r="AE18" i="83"/>
  <c r="AC19" i="83"/>
  <c r="AD19" i="83"/>
  <c r="AE19" i="83"/>
  <c r="AC20" i="83"/>
  <c r="AD20" i="83"/>
  <c r="AE20" i="83"/>
  <c r="AC21" i="83"/>
  <c r="AD21" i="83"/>
  <c r="AE21" i="83"/>
  <c r="AE9" i="83"/>
  <c r="AD9" i="83"/>
  <c r="AC9" i="83"/>
  <c r="AE22" i="84"/>
  <c r="AE23" i="84"/>
  <c r="AE24" i="84"/>
  <c r="AE25" i="84"/>
  <c r="AE26" i="84"/>
  <c r="AE27" i="84"/>
  <c r="AE28" i="84"/>
  <c r="AE29" i="84"/>
  <c r="AE30" i="84"/>
  <c r="AD22" i="84"/>
  <c r="AD23" i="84"/>
  <c r="AD24" i="84"/>
  <c r="AD25" i="84"/>
  <c r="AD26" i="84"/>
  <c r="AD27" i="84"/>
  <c r="AD28" i="84"/>
  <c r="AD29" i="84"/>
  <c r="AD30" i="84"/>
  <c r="AC22" i="84"/>
  <c r="AC23" i="84"/>
  <c r="AF23" i="84" s="1"/>
  <c r="AC24" i="84"/>
  <c r="AF24" i="84" s="1"/>
  <c r="AC25" i="84"/>
  <c r="AF25" i="84" s="1"/>
  <c r="AC26" i="84"/>
  <c r="AF26" i="84" s="1"/>
  <c r="AC27" i="84"/>
  <c r="AF27" i="84" s="1"/>
  <c r="AC28" i="84"/>
  <c r="AF28" i="84" s="1"/>
  <c r="AC29" i="84"/>
  <c r="AF29" i="84" s="1"/>
  <c r="AC30" i="84"/>
  <c r="AF30" i="84" s="1"/>
  <c r="S31" i="84"/>
  <c r="S33" i="84" s="1"/>
  <c r="T31" i="84"/>
  <c r="T32" i="84" s="1"/>
  <c r="U31" i="84"/>
  <c r="U32" i="84" s="1"/>
  <c r="V31" i="84"/>
  <c r="V32" i="84" s="1"/>
  <c r="W31" i="84"/>
  <c r="W32" i="84" s="1"/>
  <c r="X31" i="84"/>
  <c r="X32" i="84" s="1"/>
  <c r="Y31" i="84"/>
  <c r="Y33" i="84" s="1"/>
  <c r="Z31" i="84"/>
  <c r="Z33" i="84" s="1"/>
  <c r="AA31" i="84"/>
  <c r="AA33" i="84" s="1"/>
  <c r="AC10" i="84"/>
  <c r="AD10" i="84"/>
  <c r="AE10" i="84"/>
  <c r="AC11" i="84"/>
  <c r="AD11" i="84"/>
  <c r="AE11" i="84"/>
  <c r="AC12" i="84"/>
  <c r="AD12" i="84"/>
  <c r="AE12" i="84"/>
  <c r="AC13" i="84"/>
  <c r="AD13" i="84"/>
  <c r="AE13" i="84"/>
  <c r="AC14" i="84"/>
  <c r="AD14" i="84"/>
  <c r="AE14" i="84"/>
  <c r="AC15" i="84"/>
  <c r="AD15" i="84"/>
  <c r="AE15" i="84"/>
  <c r="AC16" i="84"/>
  <c r="AD16" i="84"/>
  <c r="AE16" i="84"/>
  <c r="AC17" i="84"/>
  <c r="AD17" i="84"/>
  <c r="AE17" i="84"/>
  <c r="AC18" i="84"/>
  <c r="AD18" i="84"/>
  <c r="AE18" i="84"/>
  <c r="AC19" i="84"/>
  <c r="AD19" i="84"/>
  <c r="AE19" i="84"/>
  <c r="AC20" i="84"/>
  <c r="AD20" i="84"/>
  <c r="AE20" i="84"/>
  <c r="AC21" i="84"/>
  <c r="AD21" i="84"/>
  <c r="AE21" i="84"/>
  <c r="AE9" i="84"/>
  <c r="AD9" i="84"/>
  <c r="AC9" i="84"/>
  <c r="S16" i="82"/>
  <c r="T16" i="82"/>
  <c r="U17" i="82"/>
  <c r="V15" i="82"/>
  <c r="V17" i="82" s="1"/>
  <c r="W15" i="82"/>
  <c r="W17" i="82" s="1"/>
  <c r="X15" i="82"/>
  <c r="X16" i="82" s="1"/>
  <c r="Y15" i="82"/>
  <c r="Z15" i="82"/>
  <c r="AA15" i="82"/>
  <c r="AC10" i="82"/>
  <c r="AD10" i="82"/>
  <c r="AE10" i="82"/>
  <c r="AC11" i="82"/>
  <c r="AD11" i="82"/>
  <c r="AE11" i="82"/>
  <c r="AC12" i="82"/>
  <c r="AD12" i="82"/>
  <c r="AE12" i="82"/>
  <c r="AC13" i="82"/>
  <c r="AD13" i="82"/>
  <c r="AE13" i="82"/>
  <c r="AE9" i="82"/>
  <c r="AD9" i="82"/>
  <c r="AG9" i="82" s="1"/>
  <c r="AC9" i="82"/>
  <c r="S37" i="79"/>
  <c r="S38" i="79" s="1"/>
  <c r="T37" i="79"/>
  <c r="T39" i="79" s="1"/>
  <c r="U37" i="79"/>
  <c r="U38" i="79" s="1"/>
  <c r="V37" i="79"/>
  <c r="V39" i="79" s="1"/>
  <c r="W37" i="79"/>
  <c r="W39" i="79" s="1"/>
  <c r="X37" i="79"/>
  <c r="X39" i="79" s="1"/>
  <c r="Y37" i="79"/>
  <c r="Z37" i="79"/>
  <c r="AA37" i="79"/>
  <c r="AC9" i="79"/>
  <c r="AD9" i="79"/>
  <c r="AE9" i="79"/>
  <c r="AC10" i="79"/>
  <c r="AD10" i="79"/>
  <c r="AE10" i="79"/>
  <c r="AC11" i="79"/>
  <c r="AD11" i="79"/>
  <c r="AE11" i="79"/>
  <c r="AC12" i="79"/>
  <c r="AD12" i="79"/>
  <c r="AE12" i="79"/>
  <c r="AC13" i="79"/>
  <c r="AD13" i="79"/>
  <c r="AE13" i="79"/>
  <c r="AC14" i="79"/>
  <c r="AD14" i="79"/>
  <c r="AE14" i="79"/>
  <c r="AC15" i="79"/>
  <c r="AD15" i="79"/>
  <c r="AE15" i="79"/>
  <c r="AC16" i="79"/>
  <c r="AD16" i="79"/>
  <c r="AE16" i="79"/>
  <c r="AC18" i="79"/>
  <c r="AD18" i="79"/>
  <c r="AE18" i="79"/>
  <c r="AC19" i="79"/>
  <c r="AD19" i="79"/>
  <c r="AE19" i="79"/>
  <c r="AC20" i="79"/>
  <c r="AD20" i="79"/>
  <c r="AE20" i="79"/>
  <c r="AC21" i="79"/>
  <c r="AD21" i="79"/>
  <c r="AE21" i="79"/>
  <c r="AC22" i="79"/>
  <c r="AD22" i="79"/>
  <c r="AE22" i="79"/>
  <c r="AC23" i="79"/>
  <c r="AD23" i="79"/>
  <c r="AE23" i="79"/>
  <c r="AC24" i="79"/>
  <c r="AD24" i="79"/>
  <c r="AE24" i="79"/>
  <c r="AC25" i="79"/>
  <c r="AD25" i="79"/>
  <c r="AE25" i="79"/>
  <c r="AC26" i="79"/>
  <c r="AD26" i="79"/>
  <c r="AE26" i="79"/>
  <c r="AC27" i="79"/>
  <c r="AD27" i="79"/>
  <c r="AE27" i="79"/>
  <c r="T11" i="81"/>
  <c r="U12" i="81"/>
  <c r="V11" i="81"/>
  <c r="W11" i="81"/>
  <c r="X11" i="81"/>
  <c r="Y12" i="81"/>
  <c r="Z12" i="81"/>
  <c r="AA12" i="81"/>
  <c r="S12" i="81"/>
  <c r="AA11" i="81"/>
  <c r="U11" i="81"/>
  <c r="S11" i="81"/>
  <c r="AC9" i="81"/>
  <c r="AC10" i="81" s="1"/>
  <c r="AD9" i="81"/>
  <c r="AE9" i="81"/>
  <c r="T13" i="80"/>
  <c r="U14" i="80"/>
  <c r="V14" i="80"/>
  <c r="W14" i="80"/>
  <c r="X13" i="80"/>
  <c r="T14" i="80"/>
  <c r="S14" i="80"/>
  <c r="S13" i="80"/>
  <c r="AC10" i="80"/>
  <c r="AD10" i="80"/>
  <c r="AE10" i="80"/>
  <c r="AC11" i="80"/>
  <c r="AD11" i="80"/>
  <c r="AE11" i="80"/>
  <c r="AE9" i="80"/>
  <c r="AD9" i="80"/>
  <c r="AC9" i="80"/>
  <c r="AE30" i="78"/>
  <c r="AD30" i="78"/>
  <c r="AC30" i="78"/>
  <c r="H30" i="78"/>
  <c r="AE29" i="78"/>
  <c r="AD29" i="78"/>
  <c r="AC29" i="78"/>
  <c r="H29" i="78"/>
  <c r="AC10" i="78"/>
  <c r="AD10" i="78"/>
  <c r="AE10" i="78"/>
  <c r="AC11" i="78"/>
  <c r="AD11" i="78"/>
  <c r="AE11" i="78"/>
  <c r="AC12" i="78"/>
  <c r="AD12" i="78"/>
  <c r="AE12" i="78"/>
  <c r="AC13" i="78"/>
  <c r="AD13" i="78"/>
  <c r="AE13" i="78"/>
  <c r="AC14" i="78"/>
  <c r="AD14" i="78"/>
  <c r="AE14" i="78"/>
  <c r="AC16" i="78"/>
  <c r="AD16" i="78"/>
  <c r="AE16" i="78"/>
  <c r="AC17" i="78"/>
  <c r="AD17" i="78"/>
  <c r="AE17" i="78"/>
  <c r="AC18" i="78"/>
  <c r="AD18" i="78"/>
  <c r="AE18" i="78"/>
  <c r="AC19" i="78"/>
  <c r="AD19" i="78"/>
  <c r="AE19" i="78"/>
  <c r="AC20" i="78"/>
  <c r="AD20" i="78"/>
  <c r="AE20" i="78"/>
  <c r="AC21" i="78"/>
  <c r="AD21" i="78"/>
  <c r="AE21" i="78"/>
  <c r="AC22" i="78"/>
  <c r="AD22" i="78"/>
  <c r="AE22" i="78"/>
  <c r="AC23" i="78"/>
  <c r="AD23" i="78"/>
  <c r="AE23" i="78"/>
  <c r="AC24" i="78"/>
  <c r="AD24" i="78"/>
  <c r="AE24" i="78"/>
  <c r="AC25" i="78"/>
  <c r="AD25" i="78"/>
  <c r="AE25" i="78"/>
  <c r="AC26" i="78"/>
  <c r="AD26" i="78"/>
  <c r="AE26" i="78"/>
  <c r="AC27" i="78"/>
  <c r="AD27" i="78"/>
  <c r="AE27" i="78"/>
  <c r="AC28" i="78"/>
  <c r="AD28" i="78"/>
  <c r="AE28" i="78"/>
  <c r="AC31" i="78"/>
  <c r="AD31" i="78"/>
  <c r="AE31" i="78"/>
  <c r="AC32" i="78"/>
  <c r="AD32" i="78"/>
  <c r="AE32" i="78"/>
  <c r="AC33" i="78"/>
  <c r="AD33" i="78"/>
  <c r="AE33" i="78"/>
  <c r="AC34" i="78"/>
  <c r="AD34" i="78"/>
  <c r="AE34" i="78"/>
  <c r="AC35" i="78"/>
  <c r="AD35" i="78"/>
  <c r="AE35" i="78"/>
  <c r="AC36" i="78"/>
  <c r="AD36" i="78"/>
  <c r="AE36" i="78"/>
  <c r="AC37" i="78"/>
  <c r="AD37" i="78"/>
  <c r="AE37" i="78"/>
  <c r="AE9" i="78"/>
  <c r="AD9" i="78"/>
  <c r="AC9" i="78"/>
  <c r="S38" i="78"/>
  <c r="S39" i="78" s="1"/>
  <c r="T38" i="78"/>
  <c r="T40" i="78" s="1"/>
  <c r="U38" i="78"/>
  <c r="U39" i="78" s="1"/>
  <c r="V38" i="78"/>
  <c r="V40" i="78" s="1"/>
  <c r="W38" i="78"/>
  <c r="W40" i="78" s="1"/>
  <c r="X38" i="78"/>
  <c r="X40" i="78" s="1"/>
  <c r="Y38" i="78"/>
  <c r="S37" i="77"/>
  <c r="T37" i="77"/>
  <c r="T38" i="77" s="1"/>
  <c r="U37" i="77"/>
  <c r="U38" i="77" s="1"/>
  <c r="V37" i="77"/>
  <c r="V38" i="77" s="1"/>
  <c r="W37" i="77"/>
  <c r="W38" i="77" s="1"/>
  <c r="X37" i="77"/>
  <c r="X39" i="77" s="1"/>
  <c r="AC10" i="77"/>
  <c r="AD10" i="77"/>
  <c r="AE10" i="77"/>
  <c r="AC11" i="77"/>
  <c r="AD11" i="77"/>
  <c r="AE11" i="77"/>
  <c r="AC12" i="77"/>
  <c r="AD12" i="77"/>
  <c r="AE12" i="77"/>
  <c r="AC13" i="77"/>
  <c r="AD13" i="77"/>
  <c r="AE13" i="77"/>
  <c r="AC14" i="77"/>
  <c r="AD14" i="77"/>
  <c r="AE14" i="77"/>
  <c r="AC15" i="77"/>
  <c r="AD15" i="77"/>
  <c r="AE15" i="77"/>
  <c r="AC16" i="77"/>
  <c r="AD16" i="77"/>
  <c r="AE16" i="77"/>
  <c r="AC17" i="77"/>
  <c r="AD17" i="77"/>
  <c r="AE17" i="77"/>
  <c r="AC18" i="77"/>
  <c r="AD18" i="77"/>
  <c r="AE18" i="77"/>
  <c r="AC19" i="77"/>
  <c r="AD19" i="77"/>
  <c r="AE19" i="77"/>
  <c r="AC20" i="77"/>
  <c r="AD20" i="77"/>
  <c r="AE20" i="77"/>
  <c r="AC21" i="77"/>
  <c r="AD21" i="77"/>
  <c r="AE21" i="77"/>
  <c r="AC22" i="77"/>
  <c r="AD22" i="77"/>
  <c r="AE22" i="77"/>
  <c r="AC23" i="77"/>
  <c r="AD23" i="77"/>
  <c r="AE23" i="77"/>
  <c r="AC24" i="77"/>
  <c r="AD24" i="77"/>
  <c r="AE24" i="77"/>
  <c r="AC25" i="77"/>
  <c r="AD25" i="77"/>
  <c r="AE25" i="77"/>
  <c r="AC26" i="77"/>
  <c r="AD26" i="77"/>
  <c r="AE26" i="77"/>
  <c r="AC27" i="77"/>
  <c r="AD27" i="77"/>
  <c r="AE27" i="77"/>
  <c r="AC28" i="77"/>
  <c r="AD28" i="77"/>
  <c r="AE28" i="77"/>
  <c r="AC29" i="77"/>
  <c r="AD29" i="77"/>
  <c r="AE29" i="77"/>
  <c r="AC30" i="77"/>
  <c r="AD30" i="77"/>
  <c r="AE30" i="77"/>
  <c r="AC31" i="77"/>
  <c r="AD31" i="77"/>
  <c r="AE31" i="77"/>
  <c r="AC32" i="77"/>
  <c r="AD32" i="77"/>
  <c r="AE32" i="77"/>
  <c r="AC33" i="77"/>
  <c r="AD33" i="77"/>
  <c r="AE33" i="77"/>
  <c r="AC34" i="77"/>
  <c r="AD34" i="77"/>
  <c r="AE34" i="77"/>
  <c r="AC35" i="77"/>
  <c r="AD35" i="77"/>
  <c r="AE35" i="77"/>
  <c r="AC36" i="77"/>
  <c r="AD36" i="77"/>
  <c r="AE36" i="77"/>
  <c r="AE9" i="77"/>
  <c r="AD9" i="77"/>
  <c r="AC9" i="77"/>
  <c r="S57" i="99"/>
  <c r="S59" i="99" s="1"/>
  <c r="T57" i="99"/>
  <c r="T59" i="99" s="1"/>
  <c r="U57" i="99"/>
  <c r="V57" i="99"/>
  <c r="W57" i="99"/>
  <c r="X57" i="99"/>
  <c r="X59" i="99" s="1"/>
  <c r="Y57" i="99"/>
  <c r="Y59" i="99" s="1"/>
  <c r="Z57" i="99"/>
  <c r="Z59" i="99" s="1"/>
  <c r="AA57" i="99"/>
  <c r="AA59" i="99" s="1"/>
  <c r="AB56" i="99"/>
  <c r="AC56" i="99"/>
  <c r="AD56" i="99"/>
  <c r="AE56" i="99"/>
  <c r="AB55" i="99"/>
  <c r="AC55" i="99"/>
  <c r="AD55" i="99"/>
  <c r="AE55" i="99"/>
  <c r="S48" i="66"/>
  <c r="T48" i="66"/>
  <c r="U48" i="66"/>
  <c r="V48" i="66"/>
  <c r="W48" i="66"/>
  <c r="X48" i="66"/>
  <c r="Y48" i="66"/>
  <c r="Z48" i="66"/>
  <c r="AA48" i="66"/>
  <c r="AB47" i="99"/>
  <c r="AB48" i="99"/>
  <c r="AB49" i="99"/>
  <c r="AB50" i="99"/>
  <c r="AB51" i="99"/>
  <c r="AB52" i="99"/>
  <c r="AB53" i="99"/>
  <c r="AB54" i="99"/>
  <c r="AE9" i="99"/>
  <c r="AE10" i="99"/>
  <c r="AE11" i="99"/>
  <c r="AE12" i="99"/>
  <c r="AE13" i="99"/>
  <c r="AE14" i="99"/>
  <c r="AE15" i="99"/>
  <c r="AE16" i="99"/>
  <c r="AE18" i="99"/>
  <c r="AE19" i="99"/>
  <c r="AE20" i="99"/>
  <c r="AE21" i="99"/>
  <c r="AE23" i="99"/>
  <c r="AE24" i="99"/>
  <c r="AE25" i="99"/>
  <c r="AE26" i="99"/>
  <c r="AE27" i="99"/>
  <c r="AE28" i="99"/>
  <c r="AE29" i="99"/>
  <c r="AE30" i="99"/>
  <c r="AE31" i="99"/>
  <c r="AE32" i="99"/>
  <c r="AE33" i="99"/>
  <c r="AE34" i="99"/>
  <c r="AE35" i="99"/>
  <c r="AE36" i="99"/>
  <c r="AE37" i="99"/>
  <c r="AE38" i="99"/>
  <c r="AE39" i="99"/>
  <c r="AE40" i="99"/>
  <c r="AE42" i="99"/>
  <c r="AE43" i="99"/>
  <c r="AE44" i="99"/>
  <c r="AE47" i="99"/>
  <c r="AE48" i="99"/>
  <c r="AE49" i="99"/>
  <c r="AE50" i="99"/>
  <c r="AE51" i="99"/>
  <c r="AE52" i="99"/>
  <c r="AE53" i="99"/>
  <c r="AE54" i="99"/>
  <c r="AD9" i="99"/>
  <c r="AD10" i="99"/>
  <c r="AD11" i="99"/>
  <c r="AD12" i="99"/>
  <c r="AD13" i="99"/>
  <c r="AD14" i="99"/>
  <c r="AD15" i="99"/>
  <c r="AD16" i="99"/>
  <c r="AD18" i="99"/>
  <c r="AD19" i="99"/>
  <c r="AD20" i="99"/>
  <c r="AD21" i="99"/>
  <c r="AD23" i="99"/>
  <c r="AD24" i="99"/>
  <c r="AD25" i="99"/>
  <c r="AD26" i="99"/>
  <c r="AD27" i="99"/>
  <c r="AD28" i="99"/>
  <c r="AD29" i="99"/>
  <c r="AD30" i="99"/>
  <c r="AD31" i="99"/>
  <c r="AD32" i="99"/>
  <c r="AD33" i="99"/>
  <c r="AD34" i="99"/>
  <c r="AD35" i="99"/>
  <c r="AD36" i="99"/>
  <c r="AD37" i="99"/>
  <c r="AD38" i="99"/>
  <c r="AD39" i="99"/>
  <c r="AD40" i="99"/>
  <c r="AD42" i="99"/>
  <c r="AD43" i="99"/>
  <c r="AD44" i="99"/>
  <c r="AD47" i="99"/>
  <c r="AD48" i="99"/>
  <c r="AD49" i="99"/>
  <c r="AD50" i="99"/>
  <c r="AD51" i="99"/>
  <c r="AD52" i="99"/>
  <c r="AD53" i="99"/>
  <c r="AD54" i="99"/>
  <c r="AC9" i="99"/>
  <c r="AC10" i="99"/>
  <c r="AC11" i="99"/>
  <c r="AC12" i="99"/>
  <c r="AC13" i="99"/>
  <c r="AC14" i="99"/>
  <c r="AC15" i="99"/>
  <c r="AC16" i="99"/>
  <c r="AC18" i="99"/>
  <c r="AC19" i="99"/>
  <c r="AC20" i="99"/>
  <c r="AC21" i="99"/>
  <c r="AC23" i="99"/>
  <c r="AC24" i="99"/>
  <c r="AC25" i="99"/>
  <c r="AC26" i="99"/>
  <c r="AC27" i="99"/>
  <c r="AC28" i="99"/>
  <c r="AC29" i="99"/>
  <c r="AC30" i="99"/>
  <c r="AC31" i="99"/>
  <c r="AC32" i="99"/>
  <c r="AC33" i="99"/>
  <c r="AC34" i="99"/>
  <c r="AC35" i="99"/>
  <c r="AC36" i="99"/>
  <c r="AC37" i="99"/>
  <c r="AC38" i="99"/>
  <c r="AC39" i="99"/>
  <c r="AC40" i="99"/>
  <c r="AC42" i="99"/>
  <c r="AC43" i="99"/>
  <c r="AC44" i="99"/>
  <c r="AC47" i="99"/>
  <c r="AC48" i="99"/>
  <c r="AC49" i="99"/>
  <c r="AC50" i="99"/>
  <c r="AC51" i="99"/>
  <c r="AC52" i="99"/>
  <c r="AC53" i="99"/>
  <c r="AC54" i="99"/>
  <c r="AE9" i="66"/>
  <c r="AE46" i="66" s="1"/>
  <c r="AD9" i="66"/>
  <c r="AD46" i="66" s="1"/>
  <c r="AC9" i="66"/>
  <c r="AC46" i="66" s="1"/>
  <c r="AE14" i="68" l="1"/>
  <c r="AE13" i="68"/>
  <c r="AE12" i="68"/>
  <c r="AE19" i="68"/>
  <c r="AE16" i="68"/>
  <c r="AE15" i="68"/>
  <c r="AE12" i="67"/>
  <c r="AE20" i="68"/>
  <c r="AC23" i="68"/>
  <c r="AG24" i="78"/>
  <c r="AG27" i="111"/>
  <c r="AE10" i="19"/>
  <c r="Y20" i="19"/>
  <c r="T19" i="19"/>
  <c r="R20" i="19"/>
  <c r="Q20" i="19"/>
  <c r="V19" i="19"/>
  <c r="X19" i="19"/>
  <c r="S20" i="19"/>
  <c r="AG13" i="82"/>
  <c r="T17" i="82"/>
  <c r="W16" i="82"/>
  <c r="AG12" i="82"/>
  <c r="AG22" i="83"/>
  <c r="AE9" i="9"/>
  <c r="AA12" i="4"/>
  <c r="AG22" i="84"/>
  <c r="AA23" i="68"/>
  <c r="AB23" i="68"/>
  <c r="AC12" i="4"/>
  <c r="AG15" i="113"/>
  <c r="AG26" i="84"/>
  <c r="AH26" i="84" s="1"/>
  <c r="AG29" i="111"/>
  <c r="AG30" i="84"/>
  <c r="AH30" i="84" s="1"/>
  <c r="AG12" i="113"/>
  <c r="AG13" i="111"/>
  <c r="AG19" i="111"/>
  <c r="AG20" i="111"/>
  <c r="S17" i="82"/>
  <c r="U16" i="82"/>
  <c r="AE15" i="82"/>
  <c r="AE17" i="82" s="1"/>
  <c r="AC15" i="82"/>
  <c r="AG9" i="81"/>
  <c r="AD10" i="81"/>
  <c r="AD11" i="81" s="1"/>
  <c r="AE10" i="81"/>
  <c r="AE12" i="80"/>
  <c r="AE14" i="80" s="1"/>
  <c r="AC12" i="80"/>
  <c r="AC14" i="80" s="1"/>
  <c r="AD12" i="80"/>
  <c r="AD14" i="80" s="1"/>
  <c r="AG24" i="84"/>
  <c r="AH24" i="84" s="1"/>
  <c r="AG28" i="84"/>
  <c r="AH28" i="84" s="1"/>
  <c r="AG36" i="77"/>
  <c r="AG15" i="84"/>
  <c r="AG9" i="84"/>
  <c r="AG18" i="84"/>
  <c r="AG25" i="84"/>
  <c r="AH25" i="84" s="1"/>
  <c r="Z32" i="84"/>
  <c r="AG16" i="84"/>
  <c r="AG27" i="84"/>
  <c r="AH27" i="84" s="1"/>
  <c r="AA32" i="84"/>
  <c r="AG29" i="84"/>
  <c r="AH29" i="84" s="1"/>
  <c r="AG14" i="84"/>
  <c r="S32" i="84"/>
  <c r="AG21" i="84"/>
  <c r="X33" i="84"/>
  <c r="T33" i="84"/>
  <c r="AG23" i="84"/>
  <c r="AH23" i="84" s="1"/>
  <c r="AE27" i="83"/>
  <c r="AE29" i="83" s="1"/>
  <c r="AG23" i="83"/>
  <c r="AC27" i="83"/>
  <c r="AC28" i="83" s="1"/>
  <c r="AG32" i="77"/>
  <c r="AG16" i="77"/>
  <c r="AG17" i="77"/>
  <c r="AG25" i="77"/>
  <c r="AG30" i="77"/>
  <c r="S38" i="77"/>
  <c r="S39" i="77"/>
  <c r="U58" i="99"/>
  <c r="U59" i="99"/>
  <c r="W58" i="99"/>
  <c r="W59" i="99"/>
  <c r="V58" i="99"/>
  <c r="V59" i="99"/>
  <c r="Z11" i="81"/>
  <c r="W12" i="81"/>
  <c r="X12" i="81"/>
  <c r="V13" i="80"/>
  <c r="AE17" i="9"/>
  <c r="AE9" i="67"/>
  <c r="AE34" i="103"/>
  <c r="AE26" i="103"/>
  <c r="AE10" i="103"/>
  <c r="AG34" i="77"/>
  <c r="AG24" i="77"/>
  <c r="AG10" i="77"/>
  <c r="AG12" i="77"/>
  <c r="AG11" i="77"/>
  <c r="V39" i="77"/>
  <c r="AG33" i="77"/>
  <c r="AG18" i="77"/>
  <c r="W39" i="77"/>
  <c r="AG15" i="77"/>
  <c r="AG26" i="77"/>
  <c r="AG9" i="77"/>
  <c r="AG35" i="77"/>
  <c r="AE37" i="77"/>
  <c r="AE38" i="77" s="1"/>
  <c r="AD37" i="77"/>
  <c r="AD39" i="77" s="1"/>
  <c r="AG23" i="77"/>
  <c r="AG21" i="77"/>
  <c r="AG19" i="77"/>
  <c r="AG14" i="77"/>
  <c r="AG31" i="77"/>
  <c r="AG29" i="77"/>
  <c r="AG27" i="77"/>
  <c r="AG28" i="77"/>
  <c r="AG22" i="77"/>
  <c r="AG20" i="77"/>
  <c r="X38" i="77"/>
  <c r="AC37" i="77"/>
  <c r="AC39" i="77" s="1"/>
  <c r="W38" i="79"/>
  <c r="AG23" i="79"/>
  <c r="AG16" i="79"/>
  <c r="AG26" i="79"/>
  <c r="AG18" i="79"/>
  <c r="AG19" i="79"/>
  <c r="AG13" i="79"/>
  <c r="AG27" i="79"/>
  <c r="AD13" i="80"/>
  <c r="X14" i="80"/>
  <c r="U13" i="80"/>
  <c r="W13" i="80"/>
  <c r="AG10" i="80"/>
  <c r="AE13" i="94"/>
  <c r="AE11" i="94"/>
  <c r="AE18" i="103"/>
  <c r="AE14" i="103"/>
  <c r="AE10" i="94"/>
  <c r="AE13" i="103"/>
  <c r="S39" i="79"/>
  <c r="AG25" i="79"/>
  <c r="AE13" i="9"/>
  <c r="AE11" i="9"/>
  <c r="AE12" i="9"/>
  <c r="AE16" i="9"/>
  <c r="AE14" i="9"/>
  <c r="U19" i="19"/>
  <c r="W19" i="19"/>
  <c r="AA18" i="19"/>
  <c r="AC18" i="19"/>
  <c r="AE9" i="19"/>
  <c r="AE14" i="19"/>
  <c r="AE13" i="19"/>
  <c r="AE15" i="19"/>
  <c r="AE37" i="103"/>
  <c r="AE21" i="103"/>
  <c r="AE31" i="103"/>
  <c r="AE23" i="103"/>
  <c r="AE16" i="103"/>
  <c r="AE15" i="103"/>
  <c r="AE33" i="103"/>
  <c r="AE25" i="103"/>
  <c r="AE17" i="103"/>
  <c r="AE29" i="103"/>
  <c r="AE32" i="103"/>
  <c r="AE24" i="103"/>
  <c r="AE11" i="103"/>
  <c r="AE36" i="103"/>
  <c r="AE28" i="103"/>
  <c r="AE20" i="103"/>
  <c r="AE12" i="103"/>
  <c r="AE35" i="103"/>
  <c r="AE27" i="103"/>
  <c r="AE19" i="103"/>
  <c r="AE38" i="103"/>
  <c r="AE30" i="103"/>
  <c r="AE22" i="103"/>
  <c r="AE9" i="103"/>
  <c r="AE39" i="103"/>
  <c r="AE9" i="94"/>
  <c r="AG23" i="78"/>
  <c r="AG29" i="78"/>
  <c r="AG35" i="78"/>
  <c r="U39" i="79"/>
  <c r="AG10" i="79"/>
  <c r="AG12" i="78"/>
  <c r="AG12" i="79"/>
  <c r="AE9" i="68"/>
  <c r="AD27" i="83"/>
  <c r="AD28" i="83" s="1"/>
  <c r="T28" i="83"/>
  <c r="X28" i="83"/>
  <c r="AE11" i="67"/>
  <c r="AG11" i="83"/>
  <c r="U28" i="83"/>
  <c r="AG10" i="83"/>
  <c r="AG16" i="83"/>
  <c r="V28" i="83"/>
  <c r="AG13" i="83"/>
  <c r="AE10" i="4"/>
  <c r="AG30" i="78"/>
  <c r="AG17" i="78"/>
  <c r="AE10" i="3"/>
  <c r="AE11" i="3"/>
  <c r="AE9" i="3"/>
  <c r="AG16" i="113"/>
  <c r="AG17" i="113"/>
  <c r="AG10" i="113"/>
  <c r="AG11" i="113"/>
  <c r="AD21" i="113"/>
  <c r="AD23" i="113" s="1"/>
  <c r="AG14" i="113"/>
  <c r="AF15" i="113"/>
  <c r="AE21" i="113"/>
  <c r="AE23" i="113" s="1"/>
  <c r="AG9" i="113"/>
  <c r="AG13" i="113"/>
  <c r="AF16" i="113"/>
  <c r="V22" i="113"/>
  <c r="W22" i="113"/>
  <c r="X22" i="113"/>
  <c r="AG18" i="113"/>
  <c r="T23" i="113"/>
  <c r="AC21" i="113"/>
  <c r="AC23" i="113" s="1"/>
  <c r="AG19" i="113"/>
  <c r="AG20" i="113"/>
  <c r="U23" i="113"/>
  <c r="S23" i="113"/>
  <c r="AA23" i="113"/>
  <c r="Y22" i="113"/>
  <c r="Z22" i="113"/>
  <c r="AG26" i="111"/>
  <c r="AG9" i="111"/>
  <c r="AG12" i="111"/>
  <c r="AG14" i="111"/>
  <c r="AG16" i="111"/>
  <c r="AG15" i="111"/>
  <c r="AG18" i="111"/>
  <c r="AG23" i="111"/>
  <c r="AG17" i="111"/>
  <c r="AG25" i="111"/>
  <c r="AG24" i="111"/>
  <c r="V32" i="111"/>
  <c r="W32" i="111"/>
  <c r="AG10" i="111"/>
  <c r="AG11" i="111"/>
  <c r="AG21" i="111"/>
  <c r="AG22" i="111"/>
  <c r="X32" i="111"/>
  <c r="AE31" i="111"/>
  <c r="AE32" i="111" s="1"/>
  <c r="AG28" i="111"/>
  <c r="AC31" i="111"/>
  <c r="AC32" i="111" s="1"/>
  <c r="T33" i="111"/>
  <c r="AD31" i="111"/>
  <c r="AD33" i="111" s="1"/>
  <c r="AG30" i="111"/>
  <c r="U33" i="111"/>
  <c r="AB28" i="111"/>
  <c r="AF28" i="111" s="1"/>
  <c r="S33" i="111"/>
  <c r="AA33" i="111"/>
  <c r="Y32" i="111"/>
  <c r="Z32" i="111"/>
  <c r="AG12" i="83"/>
  <c r="AG15" i="83"/>
  <c r="S28" i="83"/>
  <c r="W29" i="83"/>
  <c r="AG19" i="83"/>
  <c r="AG20" i="83"/>
  <c r="AG14" i="83"/>
  <c r="AG9" i="83"/>
  <c r="AG18" i="83"/>
  <c r="AG17" i="83"/>
  <c r="AG21" i="83"/>
  <c r="W33" i="84"/>
  <c r="AE31" i="84"/>
  <c r="AE32" i="84" s="1"/>
  <c r="Y32" i="84"/>
  <c r="V33" i="84"/>
  <c r="AC31" i="84"/>
  <c r="AC33" i="84" s="1"/>
  <c r="AG10" i="84"/>
  <c r="U33" i="84"/>
  <c r="AF22" i="84"/>
  <c r="AD31" i="84"/>
  <c r="AD33" i="84" s="1"/>
  <c r="AG17" i="84"/>
  <c r="AG19" i="84"/>
  <c r="AG11" i="84"/>
  <c r="AG20" i="84"/>
  <c r="AG13" i="84"/>
  <c r="AG12" i="84"/>
  <c r="AC16" i="82"/>
  <c r="AC17" i="82"/>
  <c r="AG11" i="82"/>
  <c r="AD15" i="82"/>
  <c r="AD16" i="82" s="1"/>
  <c r="AG10" i="82"/>
  <c r="X17" i="82"/>
  <c r="V16" i="82"/>
  <c r="AC37" i="79"/>
  <c r="AC38" i="79" s="1"/>
  <c r="AD37" i="79"/>
  <c r="AD38" i="79" s="1"/>
  <c r="AE37" i="79"/>
  <c r="AE38" i="79" s="1"/>
  <c r="AG21" i="79"/>
  <c r="AG20" i="79"/>
  <c r="AG15" i="79"/>
  <c r="AG11" i="79"/>
  <c r="T38" i="79"/>
  <c r="V38" i="79"/>
  <c r="X38" i="79"/>
  <c r="AG24" i="79"/>
  <c r="AG22" i="79"/>
  <c r="AG9" i="79"/>
  <c r="AG14" i="79"/>
  <c r="AC11" i="81"/>
  <c r="AC12" i="81"/>
  <c r="AE12" i="81"/>
  <c r="AE11" i="81"/>
  <c r="Y11" i="81"/>
  <c r="T12" i="81"/>
  <c r="V12" i="81"/>
  <c r="AE48" i="66"/>
  <c r="AD48" i="66"/>
  <c r="AG9" i="80"/>
  <c r="AG11" i="80"/>
  <c r="T39" i="78"/>
  <c r="AG10" i="78"/>
  <c r="AG25" i="78"/>
  <c r="AG34" i="78"/>
  <c r="U40" i="78"/>
  <c r="AG16" i="78"/>
  <c r="AG13" i="78"/>
  <c r="AG11" i="78"/>
  <c r="AG37" i="78"/>
  <c r="AG32" i="78"/>
  <c r="AG28" i="78"/>
  <c r="AG26" i="78"/>
  <c r="AG21" i="78"/>
  <c r="AG19" i="78"/>
  <c r="AG33" i="78"/>
  <c r="AG14" i="78"/>
  <c r="AG36" i="78"/>
  <c r="AG31" i="78"/>
  <c r="AG27" i="78"/>
  <c r="AG22" i="78"/>
  <c r="AG20" i="78"/>
  <c r="AG18" i="78"/>
  <c r="AG9" i="78"/>
  <c r="S40" i="78"/>
  <c r="X39" i="78"/>
  <c r="W39" i="78"/>
  <c r="V39" i="78"/>
  <c r="U39" i="77"/>
  <c r="T39" i="77"/>
  <c r="AC48" i="66"/>
  <c r="AG13" i="77"/>
  <c r="AF55" i="99"/>
  <c r="AG56" i="99"/>
  <c r="AF56" i="99"/>
  <c r="AD57" i="99"/>
  <c r="AD59" i="99" s="1"/>
  <c r="AE57" i="99"/>
  <c r="AE59" i="99" s="1"/>
  <c r="AC57" i="99"/>
  <c r="AG55" i="99"/>
  <c r="AG51" i="99"/>
  <c r="AG44" i="99"/>
  <c r="AG14" i="99"/>
  <c r="AA47" i="66"/>
  <c r="AG48" i="99"/>
  <c r="AG37" i="99"/>
  <c r="AG19" i="99"/>
  <c r="AG54" i="99"/>
  <c r="AG35" i="99"/>
  <c r="AG31" i="99"/>
  <c r="AG26" i="99"/>
  <c r="AG21" i="99"/>
  <c r="AG16" i="99"/>
  <c r="AG11" i="99"/>
  <c r="AF51" i="99"/>
  <c r="AG52" i="99"/>
  <c r="AG42" i="99"/>
  <c r="AG38" i="99"/>
  <c r="AG33" i="99"/>
  <c r="AG30" i="99"/>
  <c r="T58" i="99"/>
  <c r="AG50" i="99"/>
  <c r="AG40" i="99"/>
  <c r="AG29" i="99"/>
  <c r="AG25" i="99"/>
  <c r="AG13" i="99"/>
  <c r="AG10" i="99"/>
  <c r="AG53" i="99"/>
  <c r="AG34" i="99"/>
  <c r="AG20" i="99"/>
  <c r="AG15" i="99"/>
  <c r="AG47" i="99"/>
  <c r="AG36" i="99"/>
  <c r="AG32" i="99"/>
  <c r="AG27" i="99"/>
  <c r="AG23" i="99"/>
  <c r="AG18" i="99"/>
  <c r="S58" i="99"/>
  <c r="AG49" i="99"/>
  <c r="AG43" i="99"/>
  <c r="AG39" i="99"/>
  <c r="AG28" i="99"/>
  <c r="AG24" i="99"/>
  <c r="AG12" i="99"/>
  <c r="AG9" i="99"/>
  <c r="X58" i="99"/>
  <c r="AF53" i="99"/>
  <c r="AF49" i="99"/>
  <c r="AF48" i="99"/>
  <c r="AF52" i="99"/>
  <c r="AF47" i="99"/>
  <c r="AF50" i="99"/>
  <c r="AF54" i="99"/>
  <c r="AG9" i="66"/>
  <c r="AG46" i="66" s="1"/>
  <c r="AE16" i="82" l="1"/>
  <c r="AG15" i="82"/>
  <c r="AH15" i="113"/>
  <c r="AE23" i="68"/>
  <c r="AE12" i="4"/>
  <c r="AH28" i="111"/>
  <c r="AH16" i="113"/>
  <c r="AD12" i="81"/>
  <c r="AG10" i="81"/>
  <c r="AG12" i="81" s="1"/>
  <c r="AC13" i="80"/>
  <c r="AG12" i="80"/>
  <c r="AG14" i="80" s="1"/>
  <c r="AE33" i="84"/>
  <c r="AG31" i="84"/>
  <c r="AG32" i="84" s="1"/>
  <c r="AG27" i="83"/>
  <c r="AB30" i="78"/>
  <c r="AF30" i="78" s="1"/>
  <c r="AH30" i="78" s="1"/>
  <c r="AD38" i="77"/>
  <c r="AC38" i="77"/>
  <c r="AC58" i="99"/>
  <c r="AC59" i="99"/>
  <c r="AE13" i="80"/>
  <c r="AE39" i="77"/>
  <c r="AC39" i="79"/>
  <c r="AG13" i="80"/>
  <c r="AA19" i="19"/>
  <c r="AA20" i="19"/>
  <c r="AC20" i="19"/>
  <c r="AC19" i="19"/>
  <c r="AE39" i="79"/>
  <c r="AD39" i="79"/>
  <c r="AB22" i="83"/>
  <c r="AF22" i="83" s="1"/>
  <c r="AH22" i="83" s="1"/>
  <c r="AB23" i="83"/>
  <c r="AC29" i="83"/>
  <c r="AD29" i="83"/>
  <c r="AE28" i="83"/>
  <c r="AH55" i="99"/>
  <c r="AB12" i="113"/>
  <c r="AF12" i="113" s="1"/>
  <c r="AH12" i="113" s="1"/>
  <c r="AD22" i="113"/>
  <c r="AB11" i="113"/>
  <c r="AF11" i="113" s="1"/>
  <c r="AH11" i="113" s="1"/>
  <c r="AE22" i="113"/>
  <c r="AC22" i="113"/>
  <c r="AG21" i="113"/>
  <c r="AG23" i="113" s="1"/>
  <c r="AB10" i="113"/>
  <c r="AF10" i="113" s="1"/>
  <c r="AH10" i="113" s="1"/>
  <c r="AB9" i="113"/>
  <c r="AF9" i="113" s="1"/>
  <c r="AH9" i="113" s="1"/>
  <c r="AB26" i="111"/>
  <c r="AF26" i="111" s="1"/>
  <c r="AH26" i="111" s="1"/>
  <c r="AB12" i="111"/>
  <c r="AF12" i="111" s="1"/>
  <c r="AH12" i="111" s="1"/>
  <c r="AG31" i="111"/>
  <c r="AG33" i="111" s="1"/>
  <c r="AB20" i="111"/>
  <c r="AF20" i="111" s="1"/>
  <c r="AH20" i="111" s="1"/>
  <c r="AB19" i="111"/>
  <c r="AF19" i="111" s="1"/>
  <c r="AH19" i="111" s="1"/>
  <c r="AB18" i="111"/>
  <c r="AF18" i="111" s="1"/>
  <c r="AH18" i="111" s="1"/>
  <c r="AB15" i="111"/>
  <c r="AF15" i="111" s="1"/>
  <c r="AH15" i="111" s="1"/>
  <c r="AB13" i="111"/>
  <c r="AF13" i="111" s="1"/>
  <c r="AH13" i="111" s="1"/>
  <c r="AB22" i="111"/>
  <c r="AF22" i="111" s="1"/>
  <c r="AH22" i="111" s="1"/>
  <c r="AC33" i="111"/>
  <c r="AD32" i="111"/>
  <c r="AE33" i="111"/>
  <c r="AB23" i="111"/>
  <c r="AF23" i="111" s="1"/>
  <c r="AH23" i="111" s="1"/>
  <c r="AB24" i="111"/>
  <c r="AF24" i="111" s="1"/>
  <c r="AH24" i="111" s="1"/>
  <c r="AB25" i="111"/>
  <c r="AF25" i="111" s="1"/>
  <c r="AH25" i="111" s="1"/>
  <c r="AB21" i="111"/>
  <c r="AF21" i="111" s="1"/>
  <c r="AH21" i="111" s="1"/>
  <c r="AB10" i="111"/>
  <c r="AF10" i="111" s="1"/>
  <c r="AH10" i="111" s="1"/>
  <c r="AB27" i="111"/>
  <c r="AF27" i="111" s="1"/>
  <c r="AH27" i="111" s="1"/>
  <c r="AB29" i="111"/>
  <c r="AF29" i="111" s="1"/>
  <c r="AH29" i="111" s="1"/>
  <c r="AB30" i="111"/>
  <c r="AF30" i="111" s="1"/>
  <c r="AH30" i="111" s="1"/>
  <c r="AC32" i="84"/>
  <c r="AD32" i="84"/>
  <c r="AH22" i="84"/>
  <c r="AG17" i="82"/>
  <c r="AG16" i="82"/>
  <c r="AD17" i="82"/>
  <c r="AG37" i="79"/>
  <c r="AB29" i="78"/>
  <c r="AF29" i="78" s="1"/>
  <c r="AH29" i="78" s="1"/>
  <c r="AG48" i="66"/>
  <c r="AG37" i="77"/>
  <c r="AH56" i="99"/>
  <c r="AG57" i="99"/>
  <c r="AG59" i="99" s="1"/>
  <c r="AC47" i="66"/>
  <c r="AE47" i="66"/>
  <c r="AD47" i="66"/>
  <c r="AD58" i="99"/>
  <c r="G74" i="110"/>
  <c r="AB13" i="110"/>
  <c r="AB17" i="110"/>
  <c r="AB19" i="110"/>
  <c r="AB20" i="110"/>
  <c r="AB21" i="110"/>
  <c r="AB24" i="110"/>
  <c r="AB25" i="110"/>
  <c r="AA13" i="110"/>
  <c r="AA17" i="110"/>
  <c r="AA19" i="110"/>
  <c r="AA20" i="110"/>
  <c r="AA21" i="110"/>
  <c r="AA24" i="110"/>
  <c r="AA25" i="110"/>
  <c r="G12" i="110"/>
  <c r="G13" i="110"/>
  <c r="G17" i="110"/>
  <c r="G19" i="110"/>
  <c r="G20" i="110"/>
  <c r="G21" i="110"/>
  <c r="G24" i="110"/>
  <c r="G25" i="110"/>
  <c r="G31" i="110"/>
  <c r="G32" i="110"/>
  <c r="G9" i="110"/>
  <c r="AG33" i="84" l="1"/>
  <c r="AG32" i="111"/>
  <c r="AG11" i="81"/>
  <c r="AF23" i="83"/>
  <c r="AG22" i="113"/>
  <c r="AG28" i="83"/>
  <c r="AG29" i="83"/>
  <c r="AG39" i="79"/>
  <c r="AG38" i="79"/>
  <c r="AG38" i="77"/>
  <c r="AG39" i="77"/>
  <c r="AG47" i="66"/>
  <c r="R75" i="110"/>
  <c r="S75" i="110"/>
  <c r="Q75" i="110"/>
  <c r="Q76" i="110" l="1"/>
  <c r="Q77" i="110"/>
  <c r="R76" i="110"/>
  <c r="R77" i="110"/>
  <c r="S76" i="110"/>
  <c r="S77" i="110"/>
  <c r="AH23" i="83"/>
  <c r="AA75" i="110"/>
  <c r="T75" i="110"/>
  <c r="V75" i="110"/>
  <c r="U75" i="110"/>
  <c r="U77" i="110" l="1"/>
  <c r="U76" i="110"/>
  <c r="V77" i="110"/>
  <c r="V76" i="110"/>
  <c r="T77" i="110"/>
  <c r="T76" i="110"/>
  <c r="AA76" i="110"/>
  <c r="AA77" i="110"/>
  <c r="W75" i="110"/>
  <c r="AB75" i="110"/>
  <c r="AB78" i="110" l="1"/>
  <c r="AB77" i="110"/>
  <c r="AB76" i="110"/>
  <c r="W77" i="110"/>
  <c r="W76" i="110"/>
  <c r="H30" i="84"/>
  <c r="H29" i="84"/>
  <c r="H28" i="84"/>
  <c r="H27" i="84"/>
  <c r="H26" i="84"/>
  <c r="H25" i="84"/>
  <c r="G13" i="25" l="1"/>
  <c r="G13" i="21" l="1"/>
  <c r="G14" i="21"/>
  <c r="G15" i="21"/>
  <c r="G11" i="21"/>
  <c r="G12" i="21"/>
  <c r="G37" i="78" l="1"/>
  <c r="H37" i="78" s="1"/>
  <c r="G36" i="78"/>
  <c r="H36" i="78" s="1"/>
  <c r="G35" i="78"/>
  <c r="H35" i="78" s="1"/>
  <c r="G34" i="78"/>
  <c r="H34" i="78" s="1"/>
  <c r="G33" i="78"/>
  <c r="H33" i="78" s="1"/>
  <c r="G32" i="78"/>
  <c r="H32" i="78" s="1"/>
  <c r="G31" i="78"/>
  <c r="H31" i="78" s="1"/>
  <c r="G28" i="78"/>
  <c r="H28" i="78" s="1"/>
  <c r="H26" i="78"/>
  <c r="H27" i="78"/>
  <c r="H9" i="108" l="1"/>
  <c r="H10" i="108"/>
  <c r="H11" i="108"/>
  <c r="H12" i="108"/>
  <c r="H13" i="108"/>
  <c r="H14" i="108"/>
  <c r="H15" i="108"/>
  <c r="H16" i="108"/>
  <c r="H19" i="108"/>
  <c r="H20" i="108"/>
  <c r="H21" i="108"/>
  <c r="H11" i="107"/>
  <c r="H9" i="107"/>
  <c r="H18" i="107"/>
  <c r="H17" i="107"/>
  <c r="H19" i="107"/>
  <c r="H20" i="107"/>
  <c r="H14" i="107"/>
  <c r="H10" i="107"/>
  <c r="V235" i="106"/>
  <c r="V236" i="106" s="1"/>
  <c r="AA195" i="106"/>
  <c r="U201" i="106"/>
  <c r="V201" i="106" s="1"/>
  <c r="V202" i="106"/>
  <c r="H208" i="106"/>
  <c r="A209" i="106"/>
  <c r="AA209" i="106"/>
  <c r="H211" i="106"/>
  <c r="A212" i="106"/>
  <c r="X157" i="106"/>
  <c r="L9" i="106"/>
  <c r="M9" i="106"/>
  <c r="N9" i="106"/>
  <c r="O9" i="106"/>
  <c r="P9" i="106"/>
  <c r="Q9" i="106"/>
  <c r="L10" i="106"/>
  <c r="M10" i="106"/>
  <c r="N10" i="106"/>
  <c r="O10" i="106"/>
  <c r="P10" i="106"/>
  <c r="Q10" i="106"/>
  <c r="R10" i="106"/>
  <c r="L11" i="106"/>
  <c r="M11" i="106"/>
  <c r="N11" i="106"/>
  <c r="O11" i="106"/>
  <c r="P11" i="106"/>
  <c r="Q11" i="106"/>
  <c r="L12" i="106"/>
  <c r="M12" i="106"/>
  <c r="N12" i="106"/>
  <c r="O12" i="106"/>
  <c r="P12" i="106"/>
  <c r="Q12" i="106"/>
  <c r="R12" i="106"/>
  <c r="L13" i="106"/>
  <c r="M13" i="106"/>
  <c r="N13" i="106"/>
  <c r="O13" i="106"/>
  <c r="P13" i="106"/>
  <c r="Q13" i="106"/>
  <c r="R13" i="106"/>
  <c r="L14" i="106"/>
  <c r="M14" i="106"/>
  <c r="N14" i="106"/>
  <c r="O14" i="106"/>
  <c r="P14" i="106"/>
  <c r="Q14" i="106"/>
  <c r="R14" i="106"/>
  <c r="L15" i="106"/>
  <c r="M15" i="106"/>
  <c r="N15" i="106"/>
  <c r="O15" i="106"/>
  <c r="P15" i="106"/>
  <c r="Q15" i="106"/>
  <c r="R15" i="106"/>
  <c r="L16" i="106"/>
  <c r="M16" i="106"/>
  <c r="N16" i="106"/>
  <c r="O16" i="106"/>
  <c r="P16" i="106"/>
  <c r="Q16" i="106"/>
  <c r="R16" i="106"/>
  <c r="L17" i="106"/>
  <c r="M17" i="106"/>
  <c r="N17" i="106"/>
  <c r="O17" i="106"/>
  <c r="P17" i="106"/>
  <c r="Q17" i="106"/>
  <c r="R17" i="106"/>
  <c r="L18" i="106"/>
  <c r="O18" i="106"/>
  <c r="P18" i="106"/>
  <c r="Q18" i="106"/>
  <c r="R18" i="106"/>
  <c r="L19" i="106"/>
  <c r="M19" i="106"/>
  <c r="N19" i="106"/>
  <c r="O19" i="106"/>
  <c r="P19" i="106"/>
  <c r="Q19" i="106"/>
  <c r="R19" i="106"/>
  <c r="L20" i="106"/>
  <c r="M20" i="106"/>
  <c r="N20" i="106"/>
  <c r="O20" i="106"/>
  <c r="P20" i="106"/>
  <c r="Q20" i="106"/>
  <c r="R20" i="106"/>
  <c r="L21" i="106"/>
  <c r="M21" i="106"/>
  <c r="N21" i="106"/>
  <c r="O21" i="106"/>
  <c r="P21" i="106"/>
  <c r="Q21" i="106"/>
  <c r="R21" i="106"/>
  <c r="M22" i="106"/>
  <c r="N22" i="106"/>
  <c r="O22" i="106"/>
  <c r="P22" i="106"/>
  <c r="Q22" i="106"/>
  <c r="R22" i="106"/>
  <c r="L23" i="106"/>
  <c r="M23" i="106"/>
  <c r="N23" i="106"/>
  <c r="O23" i="106"/>
  <c r="P23" i="106"/>
  <c r="Q23" i="106"/>
  <c r="R23" i="106"/>
  <c r="L24" i="106"/>
  <c r="M24" i="106"/>
  <c r="N24" i="106"/>
  <c r="O24" i="106"/>
  <c r="P24" i="106"/>
  <c r="Q24" i="106"/>
  <c r="R24" i="106"/>
  <c r="L25" i="106"/>
  <c r="M25" i="106"/>
  <c r="N25" i="106"/>
  <c r="O25" i="106"/>
  <c r="P25" i="106"/>
  <c r="Q25" i="106"/>
  <c r="R25" i="106"/>
  <c r="L26" i="106"/>
  <c r="M26" i="106"/>
  <c r="N26" i="106"/>
  <c r="O26" i="106"/>
  <c r="P26" i="106"/>
  <c r="Q26" i="106"/>
  <c r="R26" i="106"/>
  <c r="L27" i="106"/>
  <c r="M27" i="106"/>
  <c r="N27" i="106"/>
  <c r="O27" i="106"/>
  <c r="P27" i="106"/>
  <c r="Q27" i="106"/>
  <c r="R27" i="106"/>
  <c r="L28" i="106"/>
  <c r="M28" i="106"/>
  <c r="N28" i="106"/>
  <c r="O28" i="106"/>
  <c r="P28" i="106"/>
  <c r="Q28" i="106"/>
  <c r="R28" i="106"/>
  <c r="L29" i="106"/>
  <c r="M29" i="106"/>
  <c r="N29" i="106"/>
  <c r="O29" i="106"/>
  <c r="P29" i="106"/>
  <c r="Q29" i="106"/>
  <c r="R29" i="106"/>
  <c r="L30" i="106"/>
  <c r="M30" i="106"/>
  <c r="N30" i="106"/>
  <c r="O30" i="106"/>
  <c r="P30" i="106"/>
  <c r="Q30" i="106"/>
  <c r="R30" i="106"/>
  <c r="L31" i="106"/>
  <c r="P31" i="106"/>
  <c r="Q31" i="106"/>
  <c r="R31" i="106"/>
  <c r="Y31" i="106"/>
  <c r="L32" i="106"/>
  <c r="M32" i="106"/>
  <c r="N32" i="106"/>
  <c r="O32" i="106"/>
  <c r="P32" i="106"/>
  <c r="C247" i="106" s="1"/>
  <c r="Q32" i="106"/>
  <c r="R32" i="106"/>
  <c r="G247" i="106" s="1"/>
  <c r="L33" i="106"/>
  <c r="M33" i="106"/>
  <c r="N33" i="106"/>
  <c r="O33" i="106"/>
  <c r="P33" i="106"/>
  <c r="Q33" i="106"/>
  <c r="R33" i="106"/>
  <c r="L34" i="106"/>
  <c r="M34" i="106"/>
  <c r="N34" i="106"/>
  <c r="O34" i="106"/>
  <c r="P34" i="106"/>
  <c r="Q34" i="106"/>
  <c r="R34" i="106"/>
  <c r="L35" i="106"/>
  <c r="M35" i="106"/>
  <c r="N35" i="106"/>
  <c r="O35" i="106"/>
  <c r="P35" i="106"/>
  <c r="Q35" i="106"/>
  <c r="R35" i="106"/>
  <c r="L36" i="106"/>
  <c r="M36" i="106"/>
  <c r="N36" i="106"/>
  <c r="O36" i="106"/>
  <c r="P36" i="106"/>
  <c r="Q36" i="106"/>
  <c r="R36" i="106"/>
  <c r="L37" i="106"/>
  <c r="N37" i="106"/>
  <c r="O37" i="106"/>
  <c r="P37" i="106"/>
  <c r="Z37" i="106" s="1"/>
  <c r="L38" i="106"/>
  <c r="M38" i="106"/>
  <c r="N38" i="106"/>
  <c r="O38" i="106"/>
  <c r="P38" i="106"/>
  <c r="Q38" i="106"/>
  <c r="L39" i="106"/>
  <c r="N39" i="106"/>
  <c r="O39" i="106"/>
  <c r="P39" i="106"/>
  <c r="Q39" i="106"/>
  <c r="R39" i="106"/>
  <c r="L40" i="106"/>
  <c r="M40" i="106"/>
  <c r="N40" i="106"/>
  <c r="O40" i="106"/>
  <c r="P40" i="106"/>
  <c r="Q40" i="106"/>
  <c r="R40" i="106"/>
  <c r="L41" i="106"/>
  <c r="N41" i="106"/>
  <c r="O41" i="106"/>
  <c r="P41" i="106"/>
  <c r="Q41" i="106"/>
  <c r="R41" i="106"/>
  <c r="L42" i="106"/>
  <c r="M42" i="106"/>
  <c r="N42" i="106"/>
  <c r="O42" i="106"/>
  <c r="P42" i="106"/>
  <c r="Q42" i="106"/>
  <c r="R42" i="106"/>
  <c r="L43" i="106"/>
  <c r="P43" i="106"/>
  <c r="Q43" i="106"/>
  <c r="R43" i="106"/>
  <c r="Y43" i="106"/>
  <c r="L44" i="106"/>
  <c r="M44" i="106"/>
  <c r="N44" i="106"/>
  <c r="O44" i="106"/>
  <c r="P44" i="106"/>
  <c r="Q44" i="106"/>
  <c r="R44" i="106"/>
  <c r="L45" i="106"/>
  <c r="O45" i="106" s="1"/>
  <c r="P45" i="106"/>
  <c r="Q45" i="106"/>
  <c r="R45" i="106"/>
  <c r="L46" i="106"/>
  <c r="M46" i="106"/>
  <c r="N46" i="106"/>
  <c r="O46" i="106"/>
  <c r="P46" i="106"/>
  <c r="Q46" i="106"/>
  <c r="R46" i="106"/>
  <c r="L47" i="106"/>
  <c r="M47" i="106"/>
  <c r="N47" i="106"/>
  <c r="O47" i="106"/>
  <c r="P47" i="106"/>
  <c r="Q47" i="106"/>
  <c r="R47" i="106"/>
  <c r="L48" i="106"/>
  <c r="M48" i="106"/>
  <c r="N48" i="106"/>
  <c r="O48" i="106"/>
  <c r="P48" i="106"/>
  <c r="Q48" i="106"/>
  <c r="R48" i="106"/>
  <c r="L49" i="106"/>
  <c r="M49" i="106"/>
  <c r="N49" i="106"/>
  <c r="O49" i="106"/>
  <c r="P49" i="106"/>
  <c r="Q49" i="106"/>
  <c r="R49" i="106"/>
  <c r="L50" i="106"/>
  <c r="M50" i="106"/>
  <c r="N50" i="106"/>
  <c r="O50" i="106"/>
  <c r="P50" i="106"/>
  <c r="Q50" i="106"/>
  <c r="R50" i="106"/>
  <c r="L51" i="106"/>
  <c r="M51" i="106"/>
  <c r="N51" i="106"/>
  <c r="O51" i="106"/>
  <c r="P51" i="106"/>
  <c r="Q51" i="106"/>
  <c r="R51" i="106"/>
  <c r="L52" i="106"/>
  <c r="M52" i="106"/>
  <c r="N52" i="106"/>
  <c r="Q52" i="106"/>
  <c r="R52" i="106"/>
  <c r="L53" i="106"/>
  <c r="M53" i="106"/>
  <c r="N53" i="106"/>
  <c r="O53" i="106"/>
  <c r="P53" i="106"/>
  <c r="Q53" i="106"/>
  <c r="R53" i="106"/>
  <c r="L54" i="106"/>
  <c r="M54" i="106"/>
  <c r="N54" i="106"/>
  <c r="O54" i="106"/>
  <c r="P54" i="106"/>
  <c r="Q54" i="106"/>
  <c r="R54" i="106"/>
  <c r="L55" i="106"/>
  <c r="M55" i="106"/>
  <c r="N55" i="106"/>
  <c r="O55" i="106"/>
  <c r="P55" i="106"/>
  <c r="Q55" i="106"/>
  <c r="R55" i="106"/>
  <c r="L56" i="106"/>
  <c r="O56" i="106"/>
  <c r="Y56" i="106" s="1"/>
  <c r="P56" i="106"/>
  <c r="Q56" i="106"/>
  <c r="R56" i="106"/>
  <c r="L57" i="106"/>
  <c r="M57" i="106"/>
  <c r="N57" i="106"/>
  <c r="O57" i="106"/>
  <c r="P57" i="106"/>
  <c r="Q57" i="106"/>
  <c r="R57" i="106"/>
  <c r="L58" i="106"/>
  <c r="P58" i="106"/>
  <c r="Y58" i="106" s="1"/>
  <c r="Q58" i="106"/>
  <c r="R58" i="106"/>
  <c r="L59" i="106"/>
  <c r="N59" i="106"/>
  <c r="O59" i="106"/>
  <c r="P59" i="106"/>
  <c r="Q59" i="106"/>
  <c r="R59" i="106"/>
  <c r="L60" i="106"/>
  <c r="M60" i="106"/>
  <c r="N60" i="106"/>
  <c r="O60" i="106"/>
  <c r="Z60" i="106"/>
  <c r="L61" i="106"/>
  <c r="P61" i="106"/>
  <c r="Q61" i="106"/>
  <c r="R61" i="106"/>
  <c r="Y61" i="106"/>
  <c r="L62" i="106"/>
  <c r="Q62" i="106"/>
  <c r="R62" i="106"/>
  <c r="Y62" i="106"/>
  <c r="L63" i="106"/>
  <c r="O63" i="106" s="1"/>
  <c r="P63" i="106"/>
  <c r="Q63" i="106"/>
  <c r="R63" i="106"/>
  <c r="L64" i="106"/>
  <c r="P64" i="106"/>
  <c r="Q64" i="106"/>
  <c r="R64" i="106"/>
  <c r="Y64" i="106"/>
  <c r="L65" i="106"/>
  <c r="M65" i="106"/>
  <c r="N65" i="106"/>
  <c r="O65" i="106"/>
  <c r="P65" i="106"/>
  <c r="Q65" i="106"/>
  <c r="R65" i="106"/>
  <c r="L66" i="106"/>
  <c r="M66" i="106"/>
  <c r="N66" i="106"/>
  <c r="O66" i="106"/>
  <c r="P66" i="106"/>
  <c r="Q66" i="106"/>
  <c r="R66" i="106"/>
  <c r="L67" i="106"/>
  <c r="M67" i="106"/>
  <c r="N67" i="106"/>
  <c r="O67" i="106"/>
  <c r="P67" i="106"/>
  <c r="Q67" i="106"/>
  <c r="R67" i="106"/>
  <c r="L68" i="106"/>
  <c r="P68" i="106"/>
  <c r="Q68" i="106"/>
  <c r="R68" i="106"/>
  <c r="Y68" i="106"/>
  <c r="L69" i="106"/>
  <c r="P69" i="106"/>
  <c r="Q69" i="106"/>
  <c r="R69" i="106"/>
  <c r="L70" i="106"/>
  <c r="P70" i="106" s="1"/>
  <c r="Q70" i="106"/>
  <c r="R70" i="106"/>
  <c r="Y70" i="106"/>
  <c r="L71" i="106"/>
  <c r="M71" i="106"/>
  <c r="N71" i="106"/>
  <c r="O71" i="106"/>
  <c r="P71" i="106"/>
  <c r="Q71" i="106"/>
  <c r="R71" i="106"/>
  <c r="L72" i="106"/>
  <c r="N72" i="106"/>
  <c r="O72" i="106"/>
  <c r="Z72" i="106"/>
  <c r="L73" i="106"/>
  <c r="N73" i="106"/>
  <c r="O73" i="106"/>
  <c r="P73" i="106"/>
  <c r="Q73" i="106"/>
  <c r="R73" i="106"/>
  <c r="L74" i="106"/>
  <c r="R74" i="106"/>
  <c r="Y74" i="106"/>
  <c r="L75" i="106"/>
  <c r="Q75" i="106"/>
  <c r="R75" i="106"/>
  <c r="L76" i="106"/>
  <c r="Q76" i="106"/>
  <c r="R76" i="106"/>
  <c r="I77" i="106"/>
  <c r="Y77" i="106"/>
  <c r="Z77" i="106"/>
  <c r="AC77" i="106"/>
  <c r="I78" i="106"/>
  <c r="Y78" i="106"/>
  <c r="Z78" i="106"/>
  <c r="AC78" i="106"/>
  <c r="I79" i="106"/>
  <c r="Y79" i="106"/>
  <c r="Z79" i="106"/>
  <c r="AC79" i="106"/>
  <c r="I80" i="106"/>
  <c r="Y80" i="106"/>
  <c r="Z80" i="106"/>
  <c r="AC80" i="106"/>
  <c r="I81" i="106"/>
  <c r="Y81" i="106"/>
  <c r="Z81" i="106"/>
  <c r="AC81" i="106"/>
  <c r="I82" i="106"/>
  <c r="Y82" i="106"/>
  <c r="Z82" i="106"/>
  <c r="AC82" i="106"/>
  <c r="I83" i="106"/>
  <c r="Y83" i="106"/>
  <c r="Z83" i="106"/>
  <c r="AC83" i="106"/>
  <c r="I84" i="106"/>
  <c r="Y84" i="106"/>
  <c r="Z84" i="106"/>
  <c r="AC84" i="106"/>
  <c r="I85" i="106"/>
  <c r="Y85" i="106"/>
  <c r="Z85" i="106"/>
  <c r="AC85" i="106"/>
  <c r="I86" i="106"/>
  <c r="Y86" i="106"/>
  <c r="Z86" i="106"/>
  <c r="AB86" i="106"/>
  <c r="AC86" i="106"/>
  <c r="I87" i="106"/>
  <c r="Y87" i="106"/>
  <c r="Z87" i="106"/>
  <c r="AB87" i="106"/>
  <c r="AC87" i="106"/>
  <c r="I88" i="106"/>
  <c r="Y88" i="106"/>
  <c r="Z88" i="106"/>
  <c r="AB88" i="106"/>
  <c r="AC88" i="106"/>
  <c r="I89" i="106"/>
  <c r="Z89" i="106"/>
  <c r="AB89" i="106"/>
  <c r="AC89" i="106"/>
  <c r="I90" i="106"/>
  <c r="Y90" i="106"/>
  <c r="Z90" i="106"/>
  <c r="AB90" i="106"/>
  <c r="AC90" i="106"/>
  <c r="I91" i="106"/>
  <c r="Y91" i="106"/>
  <c r="Z91" i="106"/>
  <c r="AB91" i="106"/>
  <c r="AC91" i="106"/>
  <c r="I92" i="106"/>
  <c r="Y92" i="106"/>
  <c r="Z92" i="106"/>
  <c r="AB92" i="106"/>
  <c r="AC92" i="106"/>
  <c r="I93" i="106"/>
  <c r="Y93" i="106"/>
  <c r="Z93" i="106"/>
  <c r="AB93" i="106"/>
  <c r="AC93" i="106"/>
  <c r="I94" i="106"/>
  <c r="Y94" i="106"/>
  <c r="Z94" i="106"/>
  <c r="AB94" i="106"/>
  <c r="AC94" i="106"/>
  <c r="I95" i="106"/>
  <c r="Y95" i="106"/>
  <c r="Z95" i="106"/>
  <c r="AC95" i="106"/>
  <c r="I96" i="106"/>
  <c r="Y96" i="106"/>
  <c r="Z96" i="106"/>
  <c r="AC96" i="106"/>
  <c r="I97" i="106"/>
  <c r="Y97" i="106"/>
  <c r="Z97" i="106"/>
  <c r="AC97" i="106"/>
  <c r="I98" i="106"/>
  <c r="Y98" i="106"/>
  <c r="Z98" i="106"/>
  <c r="AC98" i="106"/>
  <c r="I99" i="106"/>
  <c r="Y99" i="106"/>
  <c r="Z99" i="106"/>
  <c r="AC99" i="106"/>
  <c r="I100" i="106"/>
  <c r="Y100" i="106"/>
  <c r="Z100" i="106"/>
  <c r="AC100" i="106"/>
  <c r="I101" i="106"/>
  <c r="Y101" i="106"/>
  <c r="Z101" i="106"/>
  <c r="AC101" i="106"/>
  <c r="I102" i="106"/>
  <c r="Y102" i="106"/>
  <c r="Z102" i="106"/>
  <c r="AC102" i="106"/>
  <c r="I103" i="106"/>
  <c r="Y103" i="106"/>
  <c r="Z103" i="106"/>
  <c r="AC103" i="106"/>
  <c r="I104" i="106"/>
  <c r="Y104" i="106"/>
  <c r="Z104" i="106"/>
  <c r="AC104" i="106"/>
  <c r="I105" i="106"/>
  <c r="Y105" i="106"/>
  <c r="Z105" i="106"/>
  <c r="AC105" i="106"/>
  <c r="I106" i="106"/>
  <c r="Y106" i="106"/>
  <c r="Z106" i="106"/>
  <c r="AC106" i="106"/>
  <c r="I107" i="106"/>
  <c r="Y107" i="106"/>
  <c r="Z107" i="106"/>
  <c r="AB107" i="106"/>
  <c r="AC107" i="106"/>
  <c r="I108" i="106"/>
  <c r="Y108" i="106"/>
  <c r="Z108" i="106"/>
  <c r="AC108" i="106"/>
  <c r="I109" i="106"/>
  <c r="Y109" i="106"/>
  <c r="Z109" i="106"/>
  <c r="AC109" i="106"/>
  <c r="I110" i="106"/>
  <c r="Y110" i="106"/>
  <c r="Z110" i="106"/>
  <c r="AC110" i="106"/>
  <c r="I111" i="106"/>
  <c r="Y111" i="106"/>
  <c r="Z111" i="106"/>
  <c r="AC111" i="106"/>
  <c r="I112" i="106"/>
  <c r="Y112" i="106"/>
  <c r="Z112" i="106"/>
  <c r="AC112" i="106"/>
  <c r="I113" i="106"/>
  <c r="Y113" i="106"/>
  <c r="Z113" i="106"/>
  <c r="AC113" i="106"/>
  <c r="I114" i="106"/>
  <c r="Y114" i="106"/>
  <c r="Z114" i="106"/>
  <c r="AC114" i="106"/>
  <c r="I115" i="106"/>
  <c r="Y115" i="106"/>
  <c r="Z115" i="106"/>
  <c r="AB115" i="106"/>
  <c r="AC115" i="106"/>
  <c r="I116" i="106"/>
  <c r="Y116" i="106"/>
  <c r="Z116" i="106"/>
  <c r="AC116" i="106"/>
  <c r="I117" i="106"/>
  <c r="Y117" i="106"/>
  <c r="Z117" i="106"/>
  <c r="AC117" i="106"/>
  <c r="I118" i="106"/>
  <c r="Y118" i="106"/>
  <c r="Z118" i="106"/>
  <c r="AC118" i="106"/>
  <c r="I119" i="106"/>
  <c r="Y119" i="106"/>
  <c r="Z119" i="106"/>
  <c r="AC119" i="106"/>
  <c r="I120" i="106"/>
  <c r="Y120" i="106"/>
  <c r="Z120" i="106"/>
  <c r="AC120" i="106"/>
  <c r="I121" i="106"/>
  <c r="Y121" i="106"/>
  <c r="Z121" i="106"/>
  <c r="AC121" i="106"/>
  <c r="I122" i="106"/>
  <c r="Y122" i="106"/>
  <c r="Z122" i="106"/>
  <c r="AC122" i="106"/>
  <c r="I123" i="106"/>
  <c r="Y123" i="106"/>
  <c r="Z123" i="106"/>
  <c r="AC123" i="106"/>
  <c r="I124" i="106"/>
  <c r="Y124" i="106"/>
  <c r="Z124" i="106"/>
  <c r="AC124" i="106"/>
  <c r="I125" i="106"/>
  <c r="Y125" i="106"/>
  <c r="Z125" i="106"/>
  <c r="AC125" i="106"/>
  <c r="I126" i="106"/>
  <c r="Y126" i="106"/>
  <c r="Z126" i="106"/>
  <c r="AB126" i="106"/>
  <c r="AC126" i="106"/>
  <c r="I127" i="106"/>
  <c r="Y127" i="106"/>
  <c r="Z127" i="106"/>
  <c r="AB127" i="106"/>
  <c r="AC127" i="106"/>
  <c r="I128" i="106"/>
  <c r="Y128" i="106"/>
  <c r="Z128" i="106"/>
  <c r="AC128" i="106"/>
  <c r="I129" i="106"/>
  <c r="Y129" i="106"/>
  <c r="Z129" i="106"/>
  <c r="AB129" i="106"/>
  <c r="AC129" i="106"/>
  <c r="I130" i="106"/>
  <c r="Y130" i="106"/>
  <c r="Z130" i="106"/>
  <c r="AC130" i="106"/>
  <c r="I131" i="106"/>
  <c r="Y131" i="106"/>
  <c r="Z131" i="106"/>
  <c r="AB131" i="106"/>
  <c r="AC131" i="106"/>
  <c r="I132" i="106"/>
  <c r="Y132" i="106"/>
  <c r="Z132" i="106"/>
  <c r="AA132" i="106"/>
  <c r="AC132" i="106"/>
  <c r="I133" i="106"/>
  <c r="Y133" i="106"/>
  <c r="Z133" i="106"/>
  <c r="AA133" i="106"/>
  <c r="AC133" i="106"/>
  <c r="I134" i="106"/>
  <c r="Y134" i="106"/>
  <c r="Z134" i="106"/>
  <c r="AA134" i="106"/>
  <c r="AC134" i="106"/>
  <c r="I135" i="106"/>
  <c r="Y135" i="106"/>
  <c r="Z135" i="106"/>
  <c r="AA135" i="106"/>
  <c r="AC135" i="106"/>
  <c r="I136" i="106"/>
  <c r="Y136" i="106"/>
  <c r="Z136" i="106"/>
  <c r="AA136" i="106"/>
  <c r="AC136" i="106"/>
  <c r="I137" i="106"/>
  <c r="Y137" i="106"/>
  <c r="Z137" i="106"/>
  <c r="AA137" i="106"/>
  <c r="AC137" i="106"/>
  <c r="I138" i="106"/>
  <c r="Y138" i="106"/>
  <c r="Z138" i="106"/>
  <c r="AA138" i="106"/>
  <c r="AC138" i="106"/>
  <c r="I139" i="106"/>
  <c r="U139" i="106"/>
  <c r="N36" i="78"/>
  <c r="N37" i="78"/>
  <c r="N27" i="78"/>
  <c r="N28" i="78"/>
  <c r="N31" i="78"/>
  <c r="N32" i="78"/>
  <c r="N33" i="78"/>
  <c r="N34" i="78"/>
  <c r="N35" i="78"/>
  <c r="N26" i="78"/>
  <c r="T155" i="106"/>
  <c r="R185" i="106"/>
  <c r="T197" i="106"/>
  <c r="S155" i="106"/>
  <c r="T185" i="106"/>
  <c r="R184" i="106"/>
  <c r="S156" i="106"/>
  <c r="S197" i="106"/>
  <c r="R186" i="106"/>
  <c r="T184" i="106"/>
  <c r="T194" i="106"/>
  <c r="S187" i="106"/>
  <c r="R153" i="106"/>
  <c r="R183" i="106"/>
  <c r="S152" i="106"/>
  <c r="T153" i="106"/>
  <c r="S184" i="106"/>
  <c r="R155" i="106"/>
  <c r="S153" i="106"/>
  <c r="S154" i="106"/>
  <c r="T154" i="106"/>
  <c r="R187" i="106"/>
  <c r="T183" i="106"/>
  <c r="R156" i="106"/>
  <c r="T186" i="106"/>
  <c r="R194" i="106"/>
  <c r="R152" i="106"/>
  <c r="R197" i="106"/>
  <c r="T152" i="106"/>
  <c r="T156" i="106"/>
  <c r="S186" i="106"/>
  <c r="S183" i="106"/>
  <c r="T187" i="106"/>
  <c r="S185" i="106"/>
  <c r="R154" i="106"/>
  <c r="S194" i="106"/>
  <c r="O35" i="78" l="1"/>
  <c r="O36" i="78"/>
  <c r="O34" i="78"/>
  <c r="O33" i="78"/>
  <c r="O32" i="78"/>
  <c r="O37" i="78"/>
  <c r="O31" i="78"/>
  <c r="O26" i="78"/>
  <c r="O28" i="78"/>
  <c r="O27" i="78"/>
  <c r="Z38" i="106"/>
  <c r="Y59" i="106"/>
  <c r="Y40" i="106"/>
  <c r="Y60" i="106"/>
  <c r="Y65" i="106"/>
  <c r="Y57" i="106"/>
  <c r="Z61" i="106"/>
  <c r="Y35" i="106"/>
  <c r="Y20" i="106"/>
  <c r="U203" i="106"/>
  <c r="G248" i="106"/>
  <c r="AC35" i="106"/>
  <c r="AE35" i="106" s="1"/>
  <c r="Y38" i="106"/>
  <c r="Z25" i="106"/>
  <c r="Z18" i="106"/>
  <c r="Z63" i="106"/>
  <c r="Y34" i="106"/>
  <c r="Y67" i="106"/>
  <c r="Z41" i="106"/>
  <c r="Z71" i="106"/>
  <c r="Z39" i="106"/>
  <c r="AC60" i="106"/>
  <c r="AE60" i="106" s="1"/>
  <c r="AC37" i="106"/>
  <c r="AE37" i="106" s="1"/>
  <c r="AC23" i="106"/>
  <c r="AE23" i="106" s="1"/>
  <c r="Z66" i="106"/>
  <c r="Z62" i="106"/>
  <c r="Z55" i="106"/>
  <c r="AC36" i="106"/>
  <c r="AE36" i="106" s="1"/>
  <c r="Z59" i="106"/>
  <c r="Z15" i="106"/>
  <c r="N140" i="106"/>
  <c r="R140" i="106"/>
  <c r="R141" i="106" s="1"/>
  <c r="AC71" i="106"/>
  <c r="AE71" i="106" s="1"/>
  <c r="Z49" i="106"/>
  <c r="AC39" i="106"/>
  <c r="AE39" i="106" s="1"/>
  <c r="AC31" i="106"/>
  <c r="AE31" i="106" s="1"/>
  <c r="AC24" i="106"/>
  <c r="AE24" i="106" s="1"/>
  <c r="Z19" i="106"/>
  <c r="Y17" i="106"/>
  <c r="Z13" i="106"/>
  <c r="Y42" i="106"/>
  <c r="Z36" i="106"/>
  <c r="Z34" i="106"/>
  <c r="Z33" i="106"/>
  <c r="Z20" i="106"/>
  <c r="Z50" i="106"/>
  <c r="Z43" i="106"/>
  <c r="Y26" i="106"/>
  <c r="Y71" i="106"/>
  <c r="Z65" i="106"/>
  <c r="AC64" i="106"/>
  <c r="AE64" i="106" s="1"/>
  <c r="AC62" i="106"/>
  <c r="AE62" i="106" s="1"/>
  <c r="Z51" i="106"/>
  <c r="AC33" i="106"/>
  <c r="AE33" i="106" s="1"/>
  <c r="Z30" i="106"/>
  <c r="Z75" i="106"/>
  <c r="AC61" i="106"/>
  <c r="AE61" i="106" s="1"/>
  <c r="Z57" i="106"/>
  <c r="Y37" i="106"/>
  <c r="Y36" i="106"/>
  <c r="AC34" i="106"/>
  <c r="AE34" i="106" s="1"/>
  <c r="Z23" i="106"/>
  <c r="Y19" i="106"/>
  <c r="AC65" i="106"/>
  <c r="AE65" i="106" s="1"/>
  <c r="Z54" i="106"/>
  <c r="O52" i="106"/>
  <c r="P52" i="106" s="1"/>
  <c r="Z52" i="106" s="1"/>
  <c r="Z40" i="106"/>
  <c r="AC68" i="106"/>
  <c r="AE68" i="106" s="1"/>
  <c r="AC48" i="106"/>
  <c r="AE48" i="106" s="1"/>
  <c r="AC43" i="106"/>
  <c r="AE43" i="106" s="1"/>
  <c r="Z28" i="106"/>
  <c r="AC15" i="106"/>
  <c r="AE15" i="106" s="1"/>
  <c r="Y9" i="106"/>
  <c r="AC50" i="106"/>
  <c r="AE50" i="106" s="1"/>
  <c r="Z46" i="106"/>
  <c r="Z29" i="106"/>
  <c r="Q140" i="106"/>
  <c r="AC53" i="106"/>
  <c r="AE53" i="106" s="1"/>
  <c r="AC28" i="106"/>
  <c r="AE28" i="106" s="1"/>
  <c r="C250" i="106"/>
  <c r="Z47" i="106"/>
  <c r="Y29" i="106"/>
  <c r="Z14" i="106"/>
  <c r="Y12" i="106"/>
  <c r="AC69" i="106"/>
  <c r="AE69" i="106" s="1"/>
  <c r="Y55" i="106"/>
  <c r="Z48" i="106"/>
  <c r="AC46" i="106"/>
  <c r="AE46" i="106" s="1"/>
  <c r="Z42" i="106"/>
  <c r="AC29" i="106"/>
  <c r="AE29" i="106" s="1"/>
  <c r="Z22" i="106"/>
  <c r="Y47" i="106"/>
  <c r="AC13" i="106"/>
  <c r="AE13" i="106" s="1"/>
  <c r="G245" i="106"/>
  <c r="Z56" i="106"/>
  <c r="Z31" i="106"/>
  <c r="Z24" i="106"/>
  <c r="Z16" i="106"/>
  <c r="U155" i="106"/>
  <c r="V155" i="106" s="1"/>
  <c r="U153" i="106"/>
  <c r="V153" i="106" s="1"/>
  <c r="U156" i="106"/>
  <c r="V156" i="106" s="1"/>
  <c r="T157" i="106"/>
  <c r="U154" i="106"/>
  <c r="V154" i="106" s="1"/>
  <c r="U197" i="106"/>
  <c r="V197" i="106" s="1"/>
  <c r="U187" i="106"/>
  <c r="U185" i="106"/>
  <c r="U183" i="106"/>
  <c r="R188" i="106"/>
  <c r="S157" i="106"/>
  <c r="U194" i="106"/>
  <c r="V194" i="106" s="1"/>
  <c r="AB194" i="106" s="1"/>
  <c r="U186" i="106"/>
  <c r="U184" i="106"/>
  <c r="R157" i="106"/>
  <c r="U152" i="106"/>
  <c r="T188" i="106"/>
  <c r="S188" i="106"/>
  <c r="G205" i="106"/>
  <c r="E247" i="106"/>
  <c r="Z32" i="106"/>
  <c r="Y25" i="106"/>
  <c r="AC25" i="106"/>
  <c r="AE25" i="106" s="1"/>
  <c r="M140" i="106"/>
  <c r="AC72" i="106"/>
  <c r="AE72" i="106" s="1"/>
  <c r="Y72" i="106"/>
  <c r="Y66" i="106"/>
  <c r="AC66" i="106"/>
  <c r="AE66" i="106" s="1"/>
  <c r="E246" i="106"/>
  <c r="K208" i="106"/>
  <c r="Z58" i="106"/>
  <c r="AC58" i="106"/>
  <c r="AE58" i="106" s="1"/>
  <c r="AC47" i="106"/>
  <c r="AE47" i="106" s="1"/>
  <c r="AC30" i="106"/>
  <c r="AE30" i="106" s="1"/>
  <c r="Y24" i="106"/>
  <c r="Y16" i="106"/>
  <c r="AC16" i="106"/>
  <c r="AE16" i="106" s="1"/>
  <c r="E249" i="106"/>
  <c r="Z11" i="106"/>
  <c r="AC54" i="106"/>
  <c r="AE54" i="106" s="1"/>
  <c r="AC21" i="106"/>
  <c r="AE21" i="106" s="1"/>
  <c r="Y21" i="106"/>
  <c r="Y15" i="106"/>
  <c r="E250" i="106"/>
  <c r="Z12" i="106"/>
  <c r="Y73" i="106"/>
  <c r="AC73" i="106"/>
  <c r="AE73" i="106" s="1"/>
  <c r="AC63" i="106"/>
  <c r="AE63" i="106" s="1"/>
  <c r="Y63" i="106"/>
  <c r="Y51" i="106"/>
  <c r="AC51" i="106"/>
  <c r="AE51" i="106" s="1"/>
  <c r="AC44" i="106"/>
  <c r="AE44" i="106" s="1"/>
  <c r="Y44" i="106"/>
  <c r="Z26" i="106"/>
  <c r="AC26" i="106"/>
  <c r="AE26" i="106" s="1"/>
  <c r="G249" i="106"/>
  <c r="Y11" i="106"/>
  <c r="AC11" i="106"/>
  <c r="AE11" i="106" s="1"/>
  <c r="P225" i="106"/>
  <c r="Z70" i="106"/>
  <c r="AC70" i="106"/>
  <c r="AE70" i="106" s="1"/>
  <c r="Z67" i="106"/>
  <c r="AC67" i="106"/>
  <c r="AE67" i="106" s="1"/>
  <c r="AC55" i="106"/>
  <c r="AE55" i="106" s="1"/>
  <c r="AC32" i="106"/>
  <c r="AE32" i="106" s="1"/>
  <c r="Y32" i="106"/>
  <c r="AC27" i="106"/>
  <c r="AE27" i="106" s="1"/>
  <c r="AC22" i="106"/>
  <c r="AE22" i="106" s="1"/>
  <c r="Z76" i="106"/>
  <c r="AC76" i="106"/>
  <c r="AE76" i="106" s="1"/>
  <c r="AC74" i="106"/>
  <c r="AE74" i="106" s="1"/>
  <c r="Z74" i="106"/>
  <c r="Y50" i="106"/>
  <c r="Y45" i="106"/>
  <c r="AC45" i="106"/>
  <c r="AE45" i="106" s="1"/>
  <c r="Z17" i="106"/>
  <c r="AC17" i="106"/>
  <c r="AE17" i="106" s="1"/>
  <c r="AC12" i="106"/>
  <c r="AE12" i="106" s="1"/>
  <c r="E248" i="106"/>
  <c r="Z73" i="106"/>
  <c r="Z44" i="106"/>
  <c r="Z21" i="106"/>
  <c r="C246" i="106"/>
  <c r="C249" i="106"/>
  <c r="E245" i="106"/>
  <c r="C248" i="106"/>
  <c r="N213" i="106"/>
  <c r="N211" i="106"/>
  <c r="K204" i="106"/>
  <c r="M226" i="106"/>
  <c r="Z53" i="106"/>
  <c r="AC49" i="106"/>
  <c r="AE49" i="106" s="1"/>
  <c r="Z45" i="106"/>
  <c r="Y39" i="106"/>
  <c r="AC38" i="106"/>
  <c r="AE38" i="106" s="1"/>
  <c r="Z27" i="106"/>
  <c r="AC14" i="106"/>
  <c r="AE14" i="106" s="1"/>
  <c r="F213" i="106"/>
  <c r="M211" i="106"/>
  <c r="P223" i="106"/>
  <c r="O226" i="106"/>
  <c r="P228" i="106"/>
  <c r="P230" i="106"/>
  <c r="M204" i="106"/>
  <c r="L205" i="106"/>
  <c r="D207" i="106"/>
  <c r="C208" i="106"/>
  <c r="M208" i="106"/>
  <c r="F210" i="106"/>
  <c r="E211" i="106"/>
  <c r="M212" i="106"/>
  <c r="E213" i="106"/>
  <c r="N224" i="106"/>
  <c r="P226" i="106"/>
  <c r="M229" i="106"/>
  <c r="C204" i="106"/>
  <c r="N204" i="106"/>
  <c r="M205" i="106"/>
  <c r="G206" i="106"/>
  <c r="E207" i="106"/>
  <c r="D208" i="106"/>
  <c r="N208" i="106"/>
  <c r="L209" i="106"/>
  <c r="G210" i="106"/>
  <c r="F211" i="106"/>
  <c r="C212" i="106"/>
  <c r="M222" i="106"/>
  <c r="N227" i="106"/>
  <c r="N229" i="106"/>
  <c r="N231" i="106"/>
  <c r="D204" i="106"/>
  <c r="C205" i="106"/>
  <c r="N205" i="106"/>
  <c r="F207" i="106"/>
  <c r="E208" i="106"/>
  <c r="K210" i="106"/>
  <c r="G211" i="106"/>
  <c r="G213" i="106"/>
  <c r="N222" i="106"/>
  <c r="P224" i="106"/>
  <c r="M225" i="106"/>
  <c r="O229" i="106"/>
  <c r="O231" i="106"/>
  <c r="E204" i="106"/>
  <c r="D205" i="106"/>
  <c r="L206" i="106"/>
  <c r="G207" i="106"/>
  <c r="F208" i="106"/>
  <c r="C209" i="106"/>
  <c r="N209" i="106"/>
  <c r="L210" i="106"/>
  <c r="E212" i="106"/>
  <c r="O222" i="106"/>
  <c r="N225" i="106"/>
  <c r="P227" i="106"/>
  <c r="P229" i="106"/>
  <c r="P231" i="106"/>
  <c r="F204" i="106"/>
  <c r="E205" i="106"/>
  <c r="K207" i="106"/>
  <c r="G208" i="106"/>
  <c r="M210" i="106"/>
  <c r="K211" i="106"/>
  <c r="F212" i="106"/>
  <c r="L213" i="106"/>
  <c r="P222" i="106"/>
  <c r="M223" i="106"/>
  <c r="O225" i="106"/>
  <c r="M228" i="106"/>
  <c r="G204" i="106"/>
  <c r="F205" i="106"/>
  <c r="C206" i="106"/>
  <c r="N206" i="106"/>
  <c r="L207" i="106"/>
  <c r="E209" i="106"/>
  <c r="C210" i="106"/>
  <c r="N210" i="106"/>
  <c r="L211" i="106"/>
  <c r="G212" i="106"/>
  <c r="M213" i="106"/>
  <c r="O223" i="106"/>
  <c r="N226" i="106"/>
  <c r="O228" i="106"/>
  <c r="O230" i="106"/>
  <c r="L204" i="106"/>
  <c r="K205" i="106"/>
  <c r="E206" i="106"/>
  <c r="C207" i="106"/>
  <c r="N207" i="106"/>
  <c r="L208" i="106"/>
  <c r="G209" i="106"/>
  <c r="AC75" i="106"/>
  <c r="AE75" i="106" s="1"/>
  <c r="Z69" i="106"/>
  <c r="Z64" i="106"/>
  <c r="AC59" i="106"/>
  <c r="AE59" i="106" s="1"/>
  <c r="AC56" i="106"/>
  <c r="AE56" i="106" s="1"/>
  <c r="Y48" i="106"/>
  <c r="AC42" i="106"/>
  <c r="AE42" i="106" s="1"/>
  <c r="Z35" i="106"/>
  <c r="Y33" i="106"/>
  <c r="Y30" i="106"/>
  <c r="Y22" i="106"/>
  <c r="Y13" i="106"/>
  <c r="AC10" i="106"/>
  <c r="AE10" i="106" s="1"/>
  <c r="AC9" i="106"/>
  <c r="D211" i="106"/>
  <c r="V203" i="106"/>
  <c r="Z68" i="106"/>
  <c r="Y54" i="106"/>
  <c r="Y53" i="106"/>
  <c r="Y49" i="106"/>
  <c r="Y46" i="106"/>
  <c r="Y41" i="106"/>
  <c r="AC41" i="106"/>
  <c r="AE41" i="106" s="1"/>
  <c r="AC40" i="106"/>
  <c r="AE40" i="106" s="1"/>
  <c r="Y28" i="106"/>
  <c r="Y27" i="106"/>
  <c r="Y23" i="106"/>
  <c r="AC20" i="106"/>
  <c r="AE20" i="106" s="1"/>
  <c r="Y18" i="106"/>
  <c r="AC18" i="106"/>
  <c r="AE18" i="106" s="1"/>
  <c r="Y14" i="106"/>
  <c r="Y10" i="106"/>
  <c r="N212" i="106"/>
  <c r="C211" i="106"/>
  <c r="M207" i="106"/>
  <c r="N223" i="106"/>
  <c r="AC57" i="106"/>
  <c r="AE57" i="106" s="1"/>
  <c r="AC19" i="106"/>
  <c r="AE19" i="106" s="1"/>
  <c r="L212" i="106"/>
  <c r="E210" i="106"/>
  <c r="N230" i="106"/>
  <c r="G246" i="106"/>
  <c r="G250" i="106"/>
  <c r="Z10" i="106"/>
  <c r="Z9" i="106"/>
  <c r="D210" i="106"/>
  <c r="N228" i="106"/>
  <c r="AB31" i="78" l="1"/>
  <c r="AF31" i="78" s="1"/>
  <c r="AH31" i="78" s="1"/>
  <c r="AB28" i="78"/>
  <c r="AF28" i="78" s="1"/>
  <c r="AH28" i="78" s="1"/>
  <c r="AB27" i="78"/>
  <c r="AF27" i="78" s="1"/>
  <c r="AH27" i="78" s="1"/>
  <c r="AB26" i="78"/>
  <c r="AF26" i="78" s="1"/>
  <c r="AH26" i="78" s="1"/>
  <c r="AB37" i="78"/>
  <c r="AF37" i="78" s="1"/>
  <c r="AH37" i="78" s="1"/>
  <c r="AB33" i="78"/>
  <c r="AF33" i="78" s="1"/>
  <c r="AH33" i="78" s="1"/>
  <c r="AB36" i="78"/>
  <c r="AF36" i="78" s="1"/>
  <c r="AH36" i="78" s="1"/>
  <c r="AB35" i="78"/>
  <c r="AF35" i="78" s="1"/>
  <c r="AH35" i="78" s="1"/>
  <c r="AB32" i="78"/>
  <c r="AF32" i="78" s="1"/>
  <c r="AH32" i="78" s="1"/>
  <c r="AB34" i="78"/>
  <c r="AF34" i="78" s="1"/>
  <c r="AH34" i="78" s="1"/>
  <c r="P140" i="106"/>
  <c r="C245" i="106"/>
  <c r="C251" i="106" s="1"/>
  <c r="D248" i="106" s="1"/>
  <c r="Y52" i="106"/>
  <c r="Y140" i="106" s="1"/>
  <c r="AC52" i="106"/>
  <c r="AE52" i="106" s="1"/>
  <c r="O140" i="106"/>
  <c r="Z140" i="106"/>
  <c r="G251" i="106"/>
  <c r="H246" i="106" s="1"/>
  <c r="P232" i="106"/>
  <c r="AB136" i="106"/>
  <c r="AD136" i="106" s="1"/>
  <c r="AE136" i="106" s="1"/>
  <c r="G214" i="106"/>
  <c r="U157" i="106"/>
  <c r="V152" i="106"/>
  <c r="V157" i="106" s="1"/>
  <c r="L214" i="106"/>
  <c r="N232" i="106"/>
  <c r="AB137" i="106"/>
  <c r="AD137" i="106" s="1"/>
  <c r="AE137" i="106" s="1"/>
  <c r="AE9" i="106"/>
  <c r="E214" i="106"/>
  <c r="N214" i="106"/>
  <c r="E251" i="106"/>
  <c r="F250" i="106" s="1"/>
  <c r="U188" i="106"/>
  <c r="V189" i="106" s="1"/>
  <c r="H247" i="106" l="1"/>
  <c r="AC140" i="106"/>
  <c r="H250" i="106"/>
  <c r="H248" i="106"/>
  <c r="H245" i="106"/>
  <c r="H249" i="106"/>
  <c r="F246" i="106"/>
  <c r="F248" i="106"/>
  <c r="D246" i="106"/>
  <c r="D245" i="106"/>
  <c r="F249" i="106"/>
  <c r="F245" i="106"/>
  <c r="I251" i="106"/>
  <c r="J251" i="106"/>
  <c r="D247" i="106"/>
  <c r="D250" i="106"/>
  <c r="F247" i="106"/>
  <c r="D249" i="106"/>
  <c r="H251" i="106" l="1"/>
  <c r="F251" i="106"/>
  <c r="D251" i="106"/>
  <c r="G9" i="103" l="1"/>
  <c r="L9" i="103" s="1"/>
  <c r="G10" i="103"/>
  <c r="G11" i="103"/>
  <c r="G12" i="103"/>
  <c r="G13" i="103"/>
  <c r="G14" i="103"/>
  <c r="G15" i="103"/>
  <c r="G16" i="103"/>
  <c r="G17" i="103"/>
  <c r="G18" i="103"/>
  <c r="G19" i="103"/>
  <c r="G20" i="103"/>
  <c r="G21" i="103"/>
  <c r="G22" i="103"/>
  <c r="G23" i="103"/>
  <c r="G24" i="103"/>
  <c r="G25" i="103"/>
  <c r="G26" i="103"/>
  <c r="G27" i="103"/>
  <c r="G28" i="103"/>
  <c r="G29" i="103"/>
  <c r="G30" i="103"/>
  <c r="G31" i="103"/>
  <c r="G32" i="103"/>
  <c r="G33" i="103"/>
  <c r="L33" i="103" s="1"/>
  <c r="G35" i="103"/>
  <c r="G36" i="103"/>
  <c r="G37" i="103"/>
  <c r="G38" i="103"/>
  <c r="R54" i="103" l="1"/>
  <c r="S54" i="103"/>
  <c r="Z27" i="103" l="1"/>
  <c r="AD27" i="103" s="1"/>
  <c r="AF27" i="103" s="1"/>
  <c r="Z31" i="103"/>
  <c r="AD31" i="103" s="1"/>
  <c r="AF31" i="103" s="1"/>
  <c r="Z28" i="103"/>
  <c r="AD28" i="103" s="1"/>
  <c r="AF28" i="103" s="1"/>
  <c r="S55" i="103"/>
  <c r="S56" i="103"/>
  <c r="R55" i="103"/>
  <c r="R56" i="103"/>
  <c r="Q54" i="103"/>
  <c r="Y54" i="103"/>
  <c r="T54" i="103"/>
  <c r="X54" i="103"/>
  <c r="AA54" i="103"/>
  <c r="V54" i="103"/>
  <c r="W54" i="103"/>
  <c r="U54" i="103"/>
  <c r="T56" i="103" l="1"/>
  <c r="T55" i="103"/>
  <c r="AA55" i="103"/>
  <c r="AA56" i="103"/>
  <c r="X56" i="103"/>
  <c r="X55" i="103"/>
  <c r="Y55" i="103"/>
  <c r="Y56" i="103"/>
  <c r="W56" i="103"/>
  <c r="W55" i="103"/>
  <c r="V56" i="103"/>
  <c r="V55" i="103"/>
  <c r="U56" i="103"/>
  <c r="U55" i="103"/>
  <c r="Q55" i="103"/>
  <c r="Q56" i="103"/>
  <c r="AC54" i="103"/>
  <c r="AB54" i="103"/>
  <c r="X157" i="18"/>
  <c r="Y132" i="18"/>
  <c r="Z132" i="18"/>
  <c r="AA132" i="18"/>
  <c r="AC132" i="18"/>
  <c r="Y133" i="18"/>
  <c r="Z133" i="18"/>
  <c r="AA133" i="18"/>
  <c r="AC133" i="18"/>
  <c r="Y134" i="18"/>
  <c r="Z134" i="18"/>
  <c r="AA134" i="18"/>
  <c r="AC134" i="18"/>
  <c r="Y135" i="18"/>
  <c r="Z135" i="18"/>
  <c r="AA135" i="18"/>
  <c r="AC135" i="18"/>
  <c r="Y136" i="18"/>
  <c r="Z136" i="18"/>
  <c r="AA136" i="18"/>
  <c r="AC136" i="18"/>
  <c r="Y137" i="18"/>
  <c r="Z137" i="18"/>
  <c r="AA137" i="18"/>
  <c r="AC137" i="18"/>
  <c r="Y138" i="18"/>
  <c r="Z138" i="18"/>
  <c r="AA138" i="18"/>
  <c r="AC138" i="18"/>
  <c r="I132" i="18"/>
  <c r="I133" i="18"/>
  <c r="I134" i="18"/>
  <c r="I135" i="18"/>
  <c r="I136" i="18"/>
  <c r="I137" i="18"/>
  <c r="I138" i="18"/>
  <c r="AB56" i="103" l="1"/>
  <c r="AB55" i="103"/>
  <c r="AC56" i="103"/>
  <c r="AC55" i="103"/>
  <c r="AE54" i="103"/>
  <c r="AB58" i="103"/>
  <c r="AE56" i="103" l="1"/>
  <c r="AE55" i="103"/>
  <c r="G16" i="68" l="1"/>
  <c r="AA24" i="68" l="1"/>
  <c r="AA25" i="68"/>
  <c r="M121" i="102"/>
  <c r="J9" i="102"/>
  <c r="K9" i="102"/>
  <c r="L9" i="102"/>
  <c r="M9" i="102"/>
  <c r="N9" i="102"/>
  <c r="O9" i="102"/>
  <c r="P9" i="102"/>
  <c r="J10" i="102"/>
  <c r="K10" i="102"/>
  <c r="L10" i="102"/>
  <c r="M10" i="102"/>
  <c r="N10" i="102"/>
  <c r="O10" i="102"/>
  <c r="P10" i="102"/>
  <c r="J11" i="102"/>
  <c r="K11" i="102"/>
  <c r="L11" i="102"/>
  <c r="M11" i="102"/>
  <c r="N11" i="102"/>
  <c r="O11" i="102"/>
  <c r="P11" i="102"/>
  <c r="J12" i="102"/>
  <c r="K12" i="102"/>
  <c r="L12" i="102"/>
  <c r="M12" i="102"/>
  <c r="N12" i="102"/>
  <c r="O12" i="102"/>
  <c r="P12" i="102"/>
  <c r="J13" i="102"/>
  <c r="N13" i="102"/>
  <c r="O13" i="102"/>
  <c r="P13" i="102"/>
  <c r="W13" i="102"/>
  <c r="J14" i="102"/>
  <c r="K14" i="102"/>
  <c r="L14" i="102"/>
  <c r="M14" i="102"/>
  <c r="N14" i="102"/>
  <c r="O14" i="102"/>
  <c r="P14" i="102"/>
  <c r="J15" i="102"/>
  <c r="N15" i="102"/>
  <c r="O15" i="102"/>
  <c r="P15" i="102"/>
  <c r="W15" i="102"/>
  <c r="J16" i="102"/>
  <c r="K16" i="102"/>
  <c r="L16" i="102"/>
  <c r="M16" i="102"/>
  <c r="N16" i="102"/>
  <c r="O16" i="102"/>
  <c r="P16" i="102"/>
  <c r="J17" i="102"/>
  <c r="K17" i="102"/>
  <c r="L17" i="102"/>
  <c r="M17" i="102"/>
  <c r="N17" i="102"/>
  <c r="O17" i="102"/>
  <c r="P17" i="102"/>
  <c r="J18" i="102"/>
  <c r="P18" i="102"/>
  <c r="AA18" i="102" s="1"/>
  <c r="AC18" i="102" s="1"/>
  <c r="W18" i="102"/>
  <c r="J19" i="102"/>
  <c r="P19" i="102"/>
  <c r="AA19" i="102" s="1"/>
  <c r="AC19" i="102" s="1"/>
  <c r="W19" i="102"/>
  <c r="J20" i="102"/>
  <c r="M20" i="102"/>
  <c r="W20" i="102" s="1"/>
  <c r="N20" i="102"/>
  <c r="O20" i="102"/>
  <c r="P20" i="102"/>
  <c r="J21" i="102"/>
  <c r="M21" i="102"/>
  <c r="W21" i="102" s="1"/>
  <c r="N21" i="102"/>
  <c r="O21" i="102"/>
  <c r="P21" i="102"/>
  <c r="J22" i="102"/>
  <c r="M22" i="102"/>
  <c r="W22" i="102" s="1"/>
  <c r="N22" i="102"/>
  <c r="O22" i="102"/>
  <c r="P22" i="102"/>
  <c r="J23" i="102"/>
  <c r="M23" i="102"/>
  <c r="W23" i="102" s="1"/>
  <c r="N23" i="102"/>
  <c r="O23" i="102"/>
  <c r="P23" i="102"/>
  <c r="J24" i="102"/>
  <c r="M24" i="102"/>
  <c r="W24" i="102" s="1"/>
  <c r="N24" i="102"/>
  <c r="O24" i="102"/>
  <c r="P24" i="102"/>
  <c r="J25" i="102"/>
  <c r="M25" i="102"/>
  <c r="W25" i="102" s="1"/>
  <c r="N25" i="102"/>
  <c r="O25" i="102"/>
  <c r="P25" i="102"/>
  <c r="J26" i="102"/>
  <c r="M26" i="102"/>
  <c r="W26" i="102" s="1"/>
  <c r="N26" i="102"/>
  <c r="O26" i="102"/>
  <c r="P26" i="102"/>
  <c r="J27" i="102"/>
  <c r="M27" i="102"/>
  <c r="W27" i="102" s="1"/>
  <c r="N27" i="102"/>
  <c r="O27" i="102"/>
  <c r="P27" i="102"/>
  <c r="J28" i="102"/>
  <c r="M28" i="102"/>
  <c r="W28" i="102" s="1"/>
  <c r="N28" i="102"/>
  <c r="O28" i="102"/>
  <c r="P28" i="102"/>
  <c r="J29" i="102"/>
  <c r="M29" i="102"/>
  <c r="W29" i="102" s="1"/>
  <c r="N29" i="102"/>
  <c r="O29" i="102"/>
  <c r="P29" i="102"/>
  <c r="J30" i="102"/>
  <c r="M30" i="102"/>
  <c r="W30" i="102" s="1"/>
  <c r="N30" i="102"/>
  <c r="O30" i="102"/>
  <c r="P30" i="102"/>
  <c r="J31" i="102"/>
  <c r="M31" i="102"/>
  <c r="N31" i="102"/>
  <c r="O31" i="102"/>
  <c r="P31" i="102"/>
  <c r="J32" i="102"/>
  <c r="K32" i="102"/>
  <c r="L32" i="102"/>
  <c r="M32" i="102"/>
  <c r="N32" i="102"/>
  <c r="O32" i="102"/>
  <c r="P32" i="102"/>
  <c r="J33" i="102"/>
  <c r="K33" i="102"/>
  <c r="L33" i="102"/>
  <c r="M33" i="102"/>
  <c r="N33" i="102"/>
  <c r="O33" i="102"/>
  <c r="P33" i="102"/>
  <c r="J34" i="102"/>
  <c r="K34" i="102"/>
  <c r="L34" i="102"/>
  <c r="M34" i="102"/>
  <c r="N34" i="102"/>
  <c r="O34" i="102"/>
  <c r="P34" i="102"/>
  <c r="J35" i="102"/>
  <c r="K35" i="102"/>
  <c r="L35" i="102"/>
  <c r="M35" i="102"/>
  <c r="N35" i="102"/>
  <c r="O35" i="102"/>
  <c r="P35" i="102"/>
  <c r="G36" i="102"/>
  <c r="W36" i="102"/>
  <c r="X36" i="102"/>
  <c r="AA36" i="102"/>
  <c r="G37" i="102"/>
  <c r="W37" i="102"/>
  <c r="X37" i="102"/>
  <c r="AA37" i="102"/>
  <c r="G38" i="102"/>
  <c r="W38" i="102"/>
  <c r="X38" i="102"/>
  <c r="AA38" i="102"/>
  <c r="G39" i="102"/>
  <c r="W39" i="102"/>
  <c r="X39" i="102"/>
  <c r="AA39" i="102"/>
  <c r="G40" i="102"/>
  <c r="W40" i="102"/>
  <c r="X40" i="102"/>
  <c r="AA40" i="102"/>
  <c r="G41" i="102"/>
  <c r="W41" i="102"/>
  <c r="X41" i="102"/>
  <c r="AA41" i="102"/>
  <c r="G42" i="102"/>
  <c r="W42" i="102"/>
  <c r="X42" i="102"/>
  <c r="Z42" i="102"/>
  <c r="AA42" i="102"/>
  <c r="G43" i="102"/>
  <c r="W43" i="102"/>
  <c r="X43" i="102"/>
  <c r="AA43" i="102"/>
  <c r="G44" i="102"/>
  <c r="W44" i="102"/>
  <c r="X44" i="102"/>
  <c r="AA44" i="102"/>
  <c r="G45" i="102"/>
  <c r="W45" i="102"/>
  <c r="X45" i="102"/>
  <c r="AA45" i="102"/>
  <c r="G46" i="102"/>
  <c r="W46" i="102"/>
  <c r="X46" i="102"/>
  <c r="AA46" i="102"/>
  <c r="G47" i="102"/>
  <c r="W47" i="102"/>
  <c r="X47" i="102"/>
  <c r="AA47" i="102"/>
  <c r="G48" i="102"/>
  <c r="W48" i="102"/>
  <c r="X48" i="102"/>
  <c r="AA48" i="102"/>
  <c r="G49" i="102"/>
  <c r="W49" i="102"/>
  <c r="X49" i="102"/>
  <c r="AA49" i="102"/>
  <c r="G50" i="102"/>
  <c r="W50" i="102"/>
  <c r="X50" i="102"/>
  <c r="AA50" i="102"/>
  <c r="G51" i="102"/>
  <c r="W51" i="102"/>
  <c r="X51" i="102"/>
  <c r="AA51" i="102"/>
  <c r="G52" i="102"/>
  <c r="W52" i="102"/>
  <c r="X52" i="102"/>
  <c r="AA52" i="102"/>
  <c r="G53" i="102"/>
  <c r="W53" i="102"/>
  <c r="X53" i="102"/>
  <c r="AA53" i="102"/>
  <c r="G54" i="102"/>
  <c r="W54" i="102"/>
  <c r="X54" i="102"/>
  <c r="AA54" i="102"/>
  <c r="G55" i="102"/>
  <c r="W55" i="102"/>
  <c r="X55" i="102"/>
  <c r="AA55" i="102"/>
  <c r="G56" i="102"/>
  <c r="W56" i="102"/>
  <c r="X56" i="102"/>
  <c r="AA56" i="102"/>
  <c r="G57" i="102"/>
  <c r="W57" i="102"/>
  <c r="X57" i="102"/>
  <c r="AA57" i="102"/>
  <c r="G58" i="102"/>
  <c r="W58" i="102"/>
  <c r="X58" i="102"/>
  <c r="AA58" i="102"/>
  <c r="G59" i="102"/>
  <c r="W59" i="102"/>
  <c r="X59" i="102"/>
  <c r="AA59" i="102"/>
  <c r="G60" i="102"/>
  <c r="W60" i="102"/>
  <c r="X60" i="102"/>
  <c r="AA60" i="102"/>
  <c r="G61" i="102"/>
  <c r="W61" i="102"/>
  <c r="X61" i="102"/>
  <c r="AA61" i="102"/>
  <c r="G62" i="102"/>
  <c r="W62" i="102"/>
  <c r="X62" i="102"/>
  <c r="AA62" i="102"/>
  <c r="G63" i="102"/>
  <c r="W63" i="102"/>
  <c r="X63" i="102"/>
  <c r="AA63" i="102"/>
  <c r="G64" i="102"/>
  <c r="W64" i="102"/>
  <c r="X64" i="102"/>
  <c r="AA64" i="102"/>
  <c r="G65" i="102"/>
  <c r="W65" i="102"/>
  <c r="X65" i="102"/>
  <c r="AA65" i="102"/>
  <c r="G66" i="102"/>
  <c r="W66" i="102"/>
  <c r="X66" i="102"/>
  <c r="AA66" i="102"/>
  <c r="G67" i="102"/>
  <c r="W67" i="102"/>
  <c r="X67" i="102"/>
  <c r="AA67" i="102"/>
  <c r="G68" i="102"/>
  <c r="W68" i="102"/>
  <c r="X68" i="102"/>
  <c r="AA68" i="102"/>
  <c r="G69" i="102"/>
  <c r="W69" i="102"/>
  <c r="X69" i="102"/>
  <c r="AA69" i="102"/>
  <c r="G70" i="102"/>
  <c r="W70" i="102"/>
  <c r="X70" i="102"/>
  <c r="AA70" i="102"/>
  <c r="G71" i="102"/>
  <c r="W71" i="102"/>
  <c r="X71" i="102"/>
  <c r="AA71" i="102"/>
  <c r="G72" i="102"/>
  <c r="W72" i="102"/>
  <c r="X72" i="102"/>
  <c r="AA72" i="102"/>
  <c r="G73" i="102"/>
  <c r="W73" i="102"/>
  <c r="X73" i="102"/>
  <c r="AA73" i="102"/>
  <c r="G74" i="102"/>
  <c r="W74" i="102"/>
  <c r="X74" i="102"/>
  <c r="AA74" i="102"/>
  <c r="G75" i="102"/>
  <c r="W75" i="102"/>
  <c r="X75" i="102"/>
  <c r="AA75" i="102"/>
  <c r="G76" i="102"/>
  <c r="W76" i="102"/>
  <c r="X76" i="102"/>
  <c r="AA76" i="102"/>
  <c r="G77" i="102"/>
  <c r="W77" i="102"/>
  <c r="X77" i="102"/>
  <c r="AA77" i="102"/>
  <c r="G78" i="102"/>
  <c r="W78" i="102"/>
  <c r="X78" i="102"/>
  <c r="AA78" i="102"/>
  <c r="G79" i="102"/>
  <c r="W79" i="102"/>
  <c r="X79" i="102"/>
  <c r="Z79" i="102"/>
  <c r="AA79" i="102"/>
  <c r="G80" i="102"/>
  <c r="W80" i="102"/>
  <c r="X80" i="102"/>
  <c r="AA80" i="102"/>
  <c r="G81" i="102"/>
  <c r="W81" i="102"/>
  <c r="X81" i="102"/>
  <c r="AA81" i="102"/>
  <c r="G82" i="102"/>
  <c r="W82" i="102"/>
  <c r="X82" i="102"/>
  <c r="AA82" i="102"/>
  <c r="G83" i="102"/>
  <c r="W83" i="102"/>
  <c r="X83" i="102"/>
  <c r="AA83" i="102"/>
  <c r="G84" i="102"/>
  <c r="W84" i="102"/>
  <c r="X84" i="102"/>
  <c r="AA84" i="102"/>
  <c r="G85" i="102"/>
  <c r="W85" i="102"/>
  <c r="X85" i="102"/>
  <c r="AA85" i="102"/>
  <c r="G86" i="102"/>
  <c r="W86" i="102"/>
  <c r="X86" i="102"/>
  <c r="AA86" i="102"/>
  <c r="G87" i="102"/>
  <c r="W87" i="102"/>
  <c r="X87" i="102"/>
  <c r="AA87" i="102"/>
  <c r="G88" i="102"/>
  <c r="W88" i="102"/>
  <c r="X88" i="102"/>
  <c r="AA88" i="102"/>
  <c r="G89" i="102"/>
  <c r="W89" i="102"/>
  <c r="X89" i="102"/>
  <c r="AA89" i="102"/>
  <c r="G90" i="102"/>
  <c r="W90" i="102"/>
  <c r="X90" i="102"/>
  <c r="AA90" i="102"/>
  <c r="G91" i="102"/>
  <c r="W91" i="102"/>
  <c r="X91" i="102"/>
  <c r="Y91" i="102"/>
  <c r="AA91" i="102"/>
  <c r="G92" i="102"/>
  <c r="W92" i="102"/>
  <c r="X92" i="102"/>
  <c r="Y92" i="102"/>
  <c r="Z92" i="102"/>
  <c r="AA92" i="102"/>
  <c r="G93" i="102"/>
  <c r="W93" i="102"/>
  <c r="X93" i="102"/>
  <c r="Y93" i="102"/>
  <c r="AA93" i="102"/>
  <c r="G94" i="102"/>
  <c r="W94" i="102"/>
  <c r="X94" i="102"/>
  <c r="Y94" i="102"/>
  <c r="AA94" i="102"/>
  <c r="G95" i="102"/>
  <c r="W95" i="102"/>
  <c r="X95" i="102"/>
  <c r="Y95" i="102"/>
  <c r="AA95" i="102"/>
  <c r="G96" i="102"/>
  <c r="W96" i="102"/>
  <c r="X96" i="102"/>
  <c r="Y96" i="102"/>
  <c r="AA96" i="102"/>
  <c r="G97" i="102"/>
  <c r="W97" i="102"/>
  <c r="X97" i="102"/>
  <c r="Y97" i="102"/>
  <c r="Z97" i="102"/>
  <c r="AA97" i="102"/>
  <c r="G98" i="102"/>
  <c r="W98" i="102"/>
  <c r="X98" i="102"/>
  <c r="Y98" i="102"/>
  <c r="Z98" i="102"/>
  <c r="AA98" i="102"/>
  <c r="G99" i="102"/>
  <c r="W99" i="102"/>
  <c r="X99" i="102"/>
  <c r="Y99" i="102"/>
  <c r="Z99" i="102"/>
  <c r="AA99" i="102"/>
  <c r="G100" i="102"/>
  <c r="W100" i="102"/>
  <c r="X100" i="102"/>
  <c r="Y100" i="102"/>
  <c r="Z100" i="102"/>
  <c r="AA100" i="102"/>
  <c r="G101" i="102"/>
  <c r="W101" i="102"/>
  <c r="X101" i="102"/>
  <c r="Y101" i="102"/>
  <c r="Z101" i="102"/>
  <c r="AA101" i="102"/>
  <c r="G102" i="102"/>
  <c r="W102" i="102"/>
  <c r="X102" i="102"/>
  <c r="Y102" i="102"/>
  <c r="Z102" i="102"/>
  <c r="AA102" i="102"/>
  <c r="G103" i="102"/>
  <c r="W103" i="102"/>
  <c r="X103" i="102"/>
  <c r="Y103" i="102"/>
  <c r="Z103" i="102"/>
  <c r="AA103" i="102"/>
  <c r="G104" i="102"/>
  <c r="W104" i="102"/>
  <c r="X104" i="102"/>
  <c r="Y104" i="102"/>
  <c r="Z104" i="102"/>
  <c r="AA104" i="102"/>
  <c r="G105" i="102"/>
  <c r="W105" i="102"/>
  <c r="X105" i="102"/>
  <c r="Y105" i="102"/>
  <c r="Z105" i="102"/>
  <c r="AA105" i="102"/>
  <c r="G106" i="102"/>
  <c r="W106" i="102"/>
  <c r="X106" i="102"/>
  <c r="Y106" i="102"/>
  <c r="Z106" i="102"/>
  <c r="AA106" i="102"/>
  <c r="G107" i="102"/>
  <c r="W107" i="102"/>
  <c r="X107" i="102"/>
  <c r="Y107" i="102"/>
  <c r="Z107" i="102"/>
  <c r="AA107" i="102"/>
  <c r="G108" i="102"/>
  <c r="W108" i="102"/>
  <c r="X108" i="102"/>
  <c r="Y108" i="102"/>
  <c r="Z108" i="102"/>
  <c r="AA108" i="102"/>
  <c r="G109" i="102"/>
  <c r="W109" i="102"/>
  <c r="X109" i="102"/>
  <c r="AA109" i="102"/>
  <c r="G110" i="102"/>
  <c r="W110" i="102"/>
  <c r="X110" i="102"/>
  <c r="Y110" i="102"/>
  <c r="Z110" i="102"/>
  <c r="AA110" i="102"/>
  <c r="G111" i="102"/>
  <c r="W111" i="102"/>
  <c r="X111" i="102"/>
  <c r="Y111" i="102"/>
  <c r="Z111" i="102"/>
  <c r="AA111" i="102"/>
  <c r="G112" i="102"/>
  <c r="W112" i="102"/>
  <c r="X112" i="102"/>
  <c r="Y112" i="102"/>
  <c r="Z112" i="102"/>
  <c r="AA112" i="102"/>
  <c r="G113" i="102"/>
  <c r="W113" i="102"/>
  <c r="X113" i="102"/>
  <c r="Y113" i="102"/>
  <c r="Z113" i="102"/>
  <c r="AA113" i="102"/>
  <c r="G114" i="102"/>
  <c r="W114" i="102"/>
  <c r="X114" i="102"/>
  <c r="Y114" i="102"/>
  <c r="Z114" i="102"/>
  <c r="AA114" i="102"/>
  <c r="G115" i="102"/>
  <c r="W115" i="102"/>
  <c r="X115" i="102"/>
  <c r="Y115" i="102"/>
  <c r="Z115" i="102"/>
  <c r="AA115" i="102"/>
  <c r="G116" i="102"/>
  <c r="W116" i="102"/>
  <c r="X116" i="102"/>
  <c r="Y116" i="102"/>
  <c r="Z116" i="102"/>
  <c r="AA116" i="102"/>
  <c r="G117" i="102"/>
  <c r="W117" i="102"/>
  <c r="X117" i="102"/>
  <c r="Y117" i="102"/>
  <c r="Z117" i="102"/>
  <c r="AA117" i="102"/>
  <c r="G118" i="102"/>
  <c r="W118" i="102"/>
  <c r="X118" i="102"/>
  <c r="Y118" i="102"/>
  <c r="Z118" i="102"/>
  <c r="AA118" i="102"/>
  <c r="X18" i="102" l="1"/>
  <c r="L119" i="102"/>
  <c r="X24" i="102"/>
  <c r="O119" i="102"/>
  <c r="K119" i="102"/>
  <c r="P119" i="102"/>
  <c r="X32" i="102"/>
  <c r="X12" i="102"/>
  <c r="AB92" i="102"/>
  <c r="AC92" i="102" s="1"/>
  <c r="AB114" i="102"/>
  <c r="AC114" i="102" s="1"/>
  <c r="N119" i="102"/>
  <c r="AB115" i="102"/>
  <c r="AC115" i="102" s="1"/>
  <c r="AB99" i="102"/>
  <c r="AC99" i="102" s="1"/>
  <c r="M119" i="102"/>
  <c r="X29" i="102"/>
  <c r="X20" i="102"/>
  <c r="X14" i="102"/>
  <c r="AB110" i="102"/>
  <c r="AC110" i="102" s="1"/>
  <c r="X34" i="102"/>
  <c r="AA29" i="102"/>
  <c r="AC29" i="102" s="1"/>
  <c r="X25" i="102"/>
  <c r="X17" i="102"/>
  <c r="W16" i="102"/>
  <c r="W33" i="102"/>
  <c r="W35" i="102"/>
  <c r="X27" i="102"/>
  <c r="AB101" i="102"/>
  <c r="AC101" i="102" s="1"/>
  <c r="X31" i="102"/>
  <c r="AA28" i="102"/>
  <c r="AC28" i="102" s="1"/>
  <c r="AB102" i="102"/>
  <c r="AC102" i="102" s="1"/>
  <c r="X28" i="102"/>
  <c r="W10" i="102"/>
  <c r="AA33" i="102"/>
  <c r="AC33" i="102" s="1"/>
  <c r="W11" i="102"/>
  <c r="AB107" i="102"/>
  <c r="AC107" i="102" s="1"/>
  <c r="AB105" i="102"/>
  <c r="AC105" i="102" s="1"/>
  <c r="AB98" i="102"/>
  <c r="AC98" i="102" s="1"/>
  <c r="X35" i="102"/>
  <c r="W32" i="102"/>
  <c r="W17" i="102"/>
  <c r="AA25" i="102"/>
  <c r="AC25" i="102" s="1"/>
  <c r="AA34" i="102"/>
  <c r="AC34" i="102" s="1"/>
  <c r="AA31" i="102"/>
  <c r="AC31" i="102" s="1"/>
  <c r="X22" i="102"/>
  <c r="AB100" i="102"/>
  <c r="AC100" i="102" s="1"/>
  <c r="AA35" i="102"/>
  <c r="AC35" i="102" s="1"/>
  <c r="W34" i="102"/>
  <c r="AA32" i="102"/>
  <c r="AC32" i="102" s="1"/>
  <c r="X11" i="102"/>
  <c r="AB116" i="102"/>
  <c r="AC116" i="102" s="1"/>
  <c r="X33" i="102"/>
  <c r="X23" i="102"/>
  <c r="W12" i="102"/>
  <c r="AB106" i="102"/>
  <c r="AC106" i="102" s="1"/>
  <c r="AA24" i="102"/>
  <c r="AC24" i="102" s="1"/>
  <c r="X21" i="102"/>
  <c r="X13" i="102"/>
  <c r="AB104" i="102"/>
  <c r="AC104" i="102" s="1"/>
  <c r="O6" i="102"/>
  <c r="AB97" i="102"/>
  <c r="AC97" i="102" s="1"/>
  <c r="X26" i="102"/>
  <c r="X9" i="102"/>
  <c r="X16" i="102"/>
  <c r="X15" i="102"/>
  <c r="W14" i="102"/>
  <c r="X10" i="102"/>
  <c r="W31" i="102"/>
  <c r="X30" i="102"/>
  <c r="AA23" i="102"/>
  <c r="AC23" i="102" s="1"/>
  <c r="AA21" i="102"/>
  <c r="AC21" i="102" s="1"/>
  <c r="AB112" i="102"/>
  <c r="AC112" i="102" s="1"/>
  <c r="AA20" i="102"/>
  <c r="AC20" i="102" s="1"/>
  <c r="X19" i="102"/>
  <c r="AA12" i="102"/>
  <c r="AC12" i="102" s="1"/>
  <c r="W9" i="102"/>
  <c r="AA27" i="102"/>
  <c r="AC27" i="102" s="1"/>
  <c r="AA17" i="102"/>
  <c r="AC17" i="102" s="1"/>
  <c r="AA16" i="102"/>
  <c r="AC16" i="102" s="1"/>
  <c r="AA13" i="102"/>
  <c r="AC13" i="102" s="1"/>
  <c r="AA11" i="102"/>
  <c r="AC11" i="102" s="1"/>
  <c r="AA10" i="102"/>
  <c r="AC10" i="102" s="1"/>
  <c r="AB113" i="102"/>
  <c r="AC113" i="102" s="1"/>
  <c r="AB118" i="102"/>
  <c r="AC118" i="102" s="1"/>
  <c r="AB108" i="102"/>
  <c r="AC108" i="102" s="1"/>
  <c r="AB111" i="102"/>
  <c r="AC111" i="102" s="1"/>
  <c r="AB103" i="102"/>
  <c r="AC103" i="102" s="1"/>
  <c r="AB117" i="102"/>
  <c r="AC117" i="102" s="1"/>
  <c r="AA14" i="102"/>
  <c r="AC14" i="102" s="1"/>
  <c r="AA30" i="102"/>
  <c r="AC30" i="102" s="1"/>
  <c r="AA26" i="102"/>
  <c r="AC26" i="102" s="1"/>
  <c r="AA22" i="102"/>
  <c r="AC22" i="102" s="1"/>
  <c r="AA15" i="102"/>
  <c r="AC15" i="102" s="1"/>
  <c r="AA9" i="102"/>
  <c r="W119" i="102" l="1"/>
  <c r="X119" i="102"/>
  <c r="AC9" i="102"/>
  <c r="AA119" i="102"/>
  <c r="AH54" i="99" l="1"/>
  <c r="H10" i="100" l="1"/>
  <c r="H11" i="100"/>
  <c r="H12" i="100"/>
  <c r="H13" i="100"/>
  <c r="H14" i="100"/>
  <c r="H15" i="100"/>
  <c r="H16" i="100"/>
  <c r="H17" i="100"/>
  <c r="H18" i="100"/>
  <c r="H19" i="100"/>
  <c r="H20" i="100"/>
  <c r="H21" i="100"/>
  <c r="H22" i="100"/>
  <c r="H23" i="100"/>
  <c r="H24" i="100"/>
  <c r="H25" i="100"/>
  <c r="H26" i="100"/>
  <c r="H27" i="100"/>
  <c r="H28" i="100"/>
  <c r="H29" i="100"/>
  <c r="H30" i="100"/>
  <c r="H31" i="100"/>
  <c r="H32" i="100"/>
  <c r="H33" i="100"/>
  <c r="H34" i="100"/>
  <c r="H35" i="100"/>
  <c r="H36" i="100"/>
  <c r="H37" i="100"/>
  <c r="H38" i="100"/>
  <c r="H39" i="100"/>
  <c r="H40" i="100"/>
  <c r="H41" i="100"/>
  <c r="H42" i="100"/>
  <c r="H43" i="100"/>
  <c r="H44" i="100"/>
  <c r="H45" i="100"/>
  <c r="H46" i="100"/>
  <c r="H47" i="100"/>
  <c r="H48" i="100"/>
  <c r="H49" i="100"/>
  <c r="H50" i="100"/>
  <c r="H51" i="100"/>
  <c r="H52" i="100"/>
  <c r="H53" i="100"/>
  <c r="H54" i="100"/>
  <c r="H55" i="100"/>
  <c r="H56" i="100"/>
  <c r="H57" i="100"/>
  <c r="H58" i="100"/>
  <c r="H59" i="100"/>
  <c r="H60" i="100"/>
  <c r="H61" i="100"/>
  <c r="H62" i="100"/>
  <c r="H63" i="100"/>
  <c r="H64" i="100"/>
  <c r="H65" i="100"/>
  <c r="H66" i="100"/>
  <c r="H67" i="100"/>
  <c r="H68" i="100"/>
  <c r="H69" i="100"/>
  <c r="H70" i="100"/>
  <c r="H71" i="100"/>
  <c r="H72" i="100"/>
  <c r="H73" i="100"/>
  <c r="H74" i="100"/>
  <c r="H75" i="100"/>
  <c r="T75" i="100"/>
  <c r="H76" i="100"/>
  <c r="H77" i="100"/>
  <c r="H78" i="100"/>
  <c r="H79" i="100"/>
  <c r="H80" i="100"/>
  <c r="H81" i="100"/>
  <c r="H82" i="100"/>
  <c r="H83" i="100"/>
  <c r="H84" i="100"/>
  <c r="H85" i="100"/>
  <c r="H86" i="100"/>
  <c r="H87" i="100"/>
  <c r="H88" i="100"/>
  <c r="H89" i="100"/>
  <c r="H90" i="100"/>
  <c r="H91" i="100"/>
  <c r="H92" i="100"/>
  <c r="H93" i="100"/>
  <c r="H94" i="100"/>
  <c r="H95" i="100"/>
  <c r="H96" i="100"/>
  <c r="H97" i="100"/>
  <c r="H98" i="100"/>
  <c r="H99" i="100"/>
  <c r="H100" i="100"/>
  <c r="H101" i="100"/>
  <c r="H102" i="100"/>
  <c r="H103" i="100"/>
  <c r="H104" i="100"/>
  <c r="H105" i="100"/>
  <c r="H106" i="100"/>
  <c r="H107" i="100"/>
  <c r="H108" i="100"/>
  <c r="H109" i="100"/>
  <c r="H110" i="100"/>
  <c r="H111" i="100"/>
  <c r="H112" i="100"/>
  <c r="H113" i="100"/>
  <c r="H114" i="100"/>
  <c r="H115" i="100"/>
  <c r="H116" i="100"/>
  <c r="H117" i="100"/>
  <c r="H118" i="100"/>
  <c r="H119" i="100"/>
  <c r="H120" i="100"/>
  <c r="H121" i="100"/>
  <c r="H122" i="100"/>
  <c r="S122" i="100"/>
  <c r="W122" i="100"/>
  <c r="H123" i="100"/>
  <c r="S123" i="100"/>
  <c r="H124" i="100"/>
  <c r="S124" i="100"/>
  <c r="H125" i="100"/>
  <c r="H126" i="100"/>
  <c r="H127" i="100"/>
  <c r="S127" i="100"/>
  <c r="H128" i="100"/>
  <c r="S128" i="100"/>
  <c r="H129" i="100"/>
  <c r="S129" i="100"/>
  <c r="H130" i="100"/>
  <c r="S130" i="100"/>
  <c r="H131" i="100"/>
  <c r="S131" i="100"/>
  <c r="T131" i="100"/>
  <c r="H132" i="100"/>
  <c r="S132" i="100"/>
  <c r="H133" i="100"/>
  <c r="S133" i="100"/>
  <c r="H134" i="100"/>
  <c r="S134" i="100"/>
  <c r="H135" i="100"/>
  <c r="S135" i="100"/>
  <c r="H136" i="100"/>
  <c r="S136" i="100"/>
  <c r="H137" i="100"/>
  <c r="S137" i="100"/>
  <c r="H138" i="100"/>
  <c r="H139" i="100"/>
  <c r="H140" i="100"/>
  <c r="H141" i="100"/>
  <c r="H142" i="100"/>
  <c r="S142" i="100"/>
  <c r="H143" i="100"/>
  <c r="H144" i="100"/>
  <c r="H145" i="100"/>
  <c r="H146" i="100"/>
  <c r="H147" i="100"/>
  <c r="H148" i="100"/>
  <c r="H149" i="100"/>
  <c r="H150" i="100"/>
  <c r="H151" i="100"/>
  <c r="H152" i="100"/>
  <c r="H153" i="100"/>
  <c r="H154" i="100"/>
  <c r="S154" i="100"/>
  <c r="T154" i="100"/>
  <c r="H155" i="100"/>
  <c r="S155" i="100"/>
  <c r="T155" i="100"/>
  <c r="H156" i="100"/>
  <c r="S156" i="100"/>
  <c r="T156" i="100"/>
  <c r="H157" i="100"/>
  <c r="S157" i="100"/>
  <c r="T157" i="100"/>
  <c r="H158" i="100"/>
  <c r="S158" i="100"/>
  <c r="T158" i="100"/>
  <c r="H159" i="100"/>
  <c r="S159" i="100"/>
  <c r="T159" i="100"/>
  <c r="H160" i="100"/>
  <c r="S160" i="100"/>
  <c r="T160" i="100"/>
  <c r="H161" i="100"/>
  <c r="S161" i="100"/>
  <c r="T161" i="100"/>
  <c r="U159" i="100" l="1"/>
  <c r="U158" i="100"/>
  <c r="U154" i="100"/>
  <c r="U155" i="100"/>
  <c r="U161" i="100"/>
  <c r="U160" i="100"/>
  <c r="U131" i="100"/>
  <c r="U156" i="100"/>
  <c r="U157" i="100"/>
  <c r="G19" i="27" l="1"/>
  <c r="AH51" i="99" l="1"/>
  <c r="AH50" i="99"/>
  <c r="AH53" i="99"/>
  <c r="AH49" i="99"/>
  <c r="AH48" i="99"/>
  <c r="AH52" i="99"/>
  <c r="AH47" i="99"/>
  <c r="H25" i="78" l="1"/>
  <c r="H23" i="78"/>
  <c r="H24" i="78"/>
  <c r="H24" i="84" l="1"/>
  <c r="H23" i="84"/>
  <c r="H22" i="84"/>
  <c r="H21" i="78" l="1"/>
  <c r="H19" i="78"/>
  <c r="H18" i="78"/>
  <c r="H17" i="78"/>
  <c r="H31" i="77" l="1"/>
  <c r="G10" i="28" l="1"/>
  <c r="G11" i="28"/>
  <c r="G15" i="28"/>
  <c r="G13" i="94" l="1"/>
  <c r="G11" i="94"/>
  <c r="G10" i="94"/>
  <c r="G9" i="94"/>
  <c r="AA16" i="94" l="1"/>
  <c r="AA17" i="94"/>
  <c r="Q16" i="94"/>
  <c r="Q17" i="94"/>
  <c r="R16" i="94"/>
  <c r="R17" i="94"/>
  <c r="S16" i="94"/>
  <c r="S17" i="94"/>
  <c r="U139" i="18"/>
  <c r="I139" i="18"/>
  <c r="H9" i="84" l="1"/>
  <c r="Y130" i="18" l="1"/>
  <c r="Z130" i="18"/>
  <c r="AC130" i="18"/>
  <c r="I130" i="18"/>
  <c r="Z129" i="18"/>
  <c r="AC129" i="18"/>
  <c r="Y129" i="18"/>
  <c r="I129" i="18"/>
  <c r="S154" i="18"/>
  <c r="S153" i="18"/>
  <c r="R152" i="18"/>
  <c r="R154" i="18"/>
  <c r="T156" i="18"/>
  <c r="R156" i="18"/>
  <c r="T155" i="18"/>
  <c r="S156" i="18"/>
  <c r="T154" i="18"/>
  <c r="T153" i="18"/>
  <c r="S152" i="18"/>
  <c r="T152" i="18"/>
  <c r="R153" i="18"/>
  <c r="S155" i="18"/>
  <c r="R155" i="18"/>
  <c r="AB9" i="84" l="1"/>
  <c r="U153" i="18"/>
  <c r="V153" i="18" s="1"/>
  <c r="U152" i="18"/>
  <c r="U154" i="18"/>
  <c r="V154" i="18" s="1"/>
  <c r="U155" i="18"/>
  <c r="V155" i="18" s="1"/>
  <c r="S157" i="18"/>
  <c r="R157" i="18"/>
  <c r="U156" i="18"/>
  <c r="V156" i="18" s="1"/>
  <c r="T157" i="18"/>
  <c r="AF9" i="84" l="1"/>
  <c r="V152" i="18"/>
  <c r="V157" i="18" s="1"/>
  <c r="U157" i="18"/>
  <c r="AH9" i="84" l="1"/>
  <c r="G9" i="25"/>
  <c r="Z9" i="25" l="1"/>
  <c r="AD9" i="25" s="1"/>
  <c r="AF9" i="25" s="1"/>
  <c r="G9" i="92"/>
  <c r="G10" i="92"/>
  <c r="Q14" i="92"/>
  <c r="R14" i="92"/>
  <c r="S14" i="92"/>
  <c r="T14" i="92"/>
  <c r="U14" i="92"/>
  <c r="AA14" i="92"/>
  <c r="AA209" i="18"/>
  <c r="U16" i="92" l="1"/>
  <c r="U15" i="92"/>
  <c r="T16" i="92"/>
  <c r="T15" i="92"/>
  <c r="R15" i="92"/>
  <c r="R16" i="92"/>
  <c r="S15" i="92"/>
  <c r="S16" i="92"/>
  <c r="Q15" i="92"/>
  <c r="Q16" i="92"/>
  <c r="AA15" i="92"/>
  <c r="AA16" i="92"/>
  <c r="G9" i="90"/>
  <c r="Q19" i="90"/>
  <c r="R19" i="90"/>
  <c r="S19" i="90"/>
  <c r="T19" i="90"/>
  <c r="U19" i="90"/>
  <c r="AA19" i="90"/>
  <c r="Y128" i="18"/>
  <c r="Z128" i="18"/>
  <c r="AC128" i="18"/>
  <c r="I128" i="18"/>
  <c r="R20" i="90" l="1"/>
  <c r="R21" i="90"/>
  <c r="Q20" i="90"/>
  <c r="Q21" i="90"/>
  <c r="AA20" i="90"/>
  <c r="AA21" i="90"/>
  <c r="U21" i="90"/>
  <c r="U20" i="90"/>
  <c r="T21" i="90"/>
  <c r="T20" i="90"/>
  <c r="S20" i="90"/>
  <c r="S21" i="90"/>
  <c r="Z9" i="90" l="1"/>
  <c r="G14" i="3"/>
  <c r="G13" i="3"/>
  <c r="AA195" i="18"/>
  <c r="AD9" i="90" l="1"/>
  <c r="AF9" i="90" l="1"/>
  <c r="Y126" i="18"/>
  <c r="Z126" i="18"/>
  <c r="AC126" i="18"/>
  <c r="I126" i="18"/>
  <c r="G12" i="3" l="1"/>
  <c r="G9" i="27"/>
  <c r="A209" i="18" l="1"/>
  <c r="A212" i="18"/>
  <c r="H211" i="18"/>
  <c r="H208" i="18"/>
  <c r="AB21" i="83" l="1"/>
  <c r="AF21" i="83" l="1"/>
  <c r="M94" i="34"/>
  <c r="L94" i="34"/>
  <c r="K94" i="34"/>
  <c r="J94" i="34"/>
  <c r="G94" i="34"/>
  <c r="AH21" i="83" l="1"/>
  <c r="O94" i="34"/>
  <c r="P94" i="34"/>
  <c r="N94" i="34"/>
  <c r="V235" i="18"/>
  <c r="V236" i="18" s="1"/>
  <c r="H79" i="87" l="1"/>
  <c r="H62" i="87"/>
  <c r="H28" i="87"/>
  <c r="H29" i="87"/>
  <c r="H129" i="87"/>
  <c r="H130" i="87"/>
  <c r="H135" i="87"/>
  <c r="H136" i="87"/>
  <c r="H133" i="87"/>
  <c r="H134" i="87"/>
  <c r="H132" i="87"/>
  <c r="H131" i="87"/>
  <c r="H10" i="87"/>
  <c r="H12" i="87"/>
  <c r="J95" i="34" l="1"/>
  <c r="N95" i="34" s="1"/>
  <c r="K95" i="34"/>
  <c r="L95" i="34"/>
  <c r="M95" i="34"/>
  <c r="G95" i="34"/>
  <c r="O95" i="34" l="1"/>
  <c r="P95" i="34"/>
  <c r="U201" i="18"/>
  <c r="H36" i="77" l="1"/>
  <c r="H35" i="77"/>
  <c r="H34" i="77"/>
  <c r="H33" i="77"/>
  <c r="U203" i="18" l="1"/>
  <c r="V202" i="18"/>
  <c r="V201" i="18"/>
  <c r="V203" i="18" l="1"/>
  <c r="T197" i="18"/>
  <c r="R194" i="18"/>
  <c r="S194" i="18"/>
  <c r="S197" i="18"/>
  <c r="R197" i="18"/>
  <c r="T194" i="18"/>
  <c r="U194" i="18" l="1"/>
  <c r="V194" i="18" s="1"/>
  <c r="AB194" i="18" s="1"/>
  <c r="U197" i="18"/>
  <c r="V197" i="18" s="1"/>
  <c r="G15" i="19" l="1"/>
  <c r="G17" i="9"/>
  <c r="G14" i="19" l="1"/>
  <c r="S24" i="68" l="1"/>
  <c r="S25" i="68"/>
  <c r="R24" i="68"/>
  <c r="R25" i="68"/>
  <c r="Q25" i="68"/>
  <c r="Q24" i="68"/>
  <c r="K183" i="87"/>
  <c r="L183" i="87" s="1"/>
  <c r="H183" i="87"/>
  <c r="K182" i="87"/>
  <c r="N182" i="87" s="1"/>
  <c r="H182" i="87"/>
  <c r="K181" i="87"/>
  <c r="Q181" i="87" s="1"/>
  <c r="H181" i="87"/>
  <c r="K180" i="87"/>
  <c r="H180" i="87"/>
  <c r="K179" i="87"/>
  <c r="L179" i="87" s="1"/>
  <c r="H179" i="87"/>
  <c r="K178" i="87"/>
  <c r="Q178" i="87" s="1"/>
  <c r="H178" i="87"/>
  <c r="K177" i="87"/>
  <c r="L177" i="87" s="1"/>
  <c r="H177" i="87"/>
  <c r="K176" i="87"/>
  <c r="O176" i="87" s="1"/>
  <c r="H176" i="87"/>
  <c r="K175" i="87"/>
  <c r="L175" i="87" s="1"/>
  <c r="H175" i="87"/>
  <c r="K174" i="87"/>
  <c r="H174" i="87"/>
  <c r="K173" i="87"/>
  <c r="Q173" i="87" s="1"/>
  <c r="H173" i="87"/>
  <c r="K172" i="87"/>
  <c r="H172" i="87"/>
  <c r="K171" i="87"/>
  <c r="H171" i="87"/>
  <c r="K170" i="87"/>
  <c r="M170" i="87" s="1"/>
  <c r="H170" i="87"/>
  <c r="K169" i="87"/>
  <c r="H169" i="87"/>
  <c r="K168" i="87"/>
  <c r="H168" i="87"/>
  <c r="K167" i="87"/>
  <c r="O167" i="87" s="1"/>
  <c r="H167" i="87"/>
  <c r="K166" i="87"/>
  <c r="H166" i="87"/>
  <c r="K165" i="87"/>
  <c r="R165" i="87" s="1"/>
  <c r="H165" i="87"/>
  <c r="K164" i="87"/>
  <c r="O164" i="87" s="1"/>
  <c r="H164" i="87"/>
  <c r="K163" i="87"/>
  <c r="Q163" i="87" s="1"/>
  <c r="H163" i="87"/>
  <c r="K162" i="87"/>
  <c r="H162" i="87"/>
  <c r="K161" i="87"/>
  <c r="L161" i="87" s="1"/>
  <c r="H161" i="87"/>
  <c r="K160" i="87"/>
  <c r="O160" i="87" s="1"/>
  <c r="H160" i="87"/>
  <c r="K159" i="87"/>
  <c r="O159" i="87" s="1"/>
  <c r="H159" i="87"/>
  <c r="K158" i="87"/>
  <c r="H158" i="87"/>
  <c r="K157" i="87"/>
  <c r="M157" i="87" s="1"/>
  <c r="H157" i="87"/>
  <c r="K156" i="87"/>
  <c r="O156" i="87" s="1"/>
  <c r="H156" i="87"/>
  <c r="K155" i="87"/>
  <c r="Q155" i="87" s="1"/>
  <c r="H155" i="87"/>
  <c r="K154" i="87"/>
  <c r="H154" i="87"/>
  <c r="K153" i="87"/>
  <c r="H153" i="87"/>
  <c r="K152" i="87"/>
  <c r="H152" i="87"/>
  <c r="K151" i="87"/>
  <c r="R151" i="87" s="1"/>
  <c r="H151" i="87"/>
  <c r="K150" i="87"/>
  <c r="R150" i="87" s="1"/>
  <c r="H150" i="87"/>
  <c r="K149" i="87"/>
  <c r="N149" i="87" s="1"/>
  <c r="H149" i="87"/>
  <c r="K148" i="87"/>
  <c r="R148" i="87" s="1"/>
  <c r="H148" i="87"/>
  <c r="K147" i="87"/>
  <c r="H147" i="87"/>
  <c r="K146" i="87"/>
  <c r="H146" i="87"/>
  <c r="K145" i="87"/>
  <c r="P145" i="87" s="1"/>
  <c r="H145" i="87"/>
  <c r="K144" i="87"/>
  <c r="H144" i="87"/>
  <c r="K143" i="87"/>
  <c r="N143" i="87" s="1"/>
  <c r="H143" i="87"/>
  <c r="K142" i="87"/>
  <c r="H142" i="87"/>
  <c r="K141" i="87"/>
  <c r="O141" i="87" s="1"/>
  <c r="H141" i="87"/>
  <c r="K140" i="87"/>
  <c r="O140" i="87" s="1"/>
  <c r="H140" i="87"/>
  <c r="K139" i="87"/>
  <c r="Q139" i="87" s="1"/>
  <c r="H139" i="87"/>
  <c r="K138" i="87"/>
  <c r="Q138" i="87" s="1"/>
  <c r="H138" i="87"/>
  <c r="H137" i="87"/>
  <c r="H128" i="87"/>
  <c r="H127" i="87"/>
  <c r="H126" i="87"/>
  <c r="H125" i="87"/>
  <c r="H124" i="87"/>
  <c r="H123" i="87"/>
  <c r="H122" i="87"/>
  <c r="H121" i="87"/>
  <c r="H120" i="87"/>
  <c r="H119" i="87"/>
  <c r="H118" i="87"/>
  <c r="H117" i="87"/>
  <c r="H116" i="87"/>
  <c r="H115" i="87"/>
  <c r="H114" i="87"/>
  <c r="H113" i="87"/>
  <c r="H112" i="87"/>
  <c r="H111" i="87"/>
  <c r="H110" i="87"/>
  <c r="H109" i="87"/>
  <c r="H108" i="87"/>
  <c r="H107" i="87"/>
  <c r="H106" i="87"/>
  <c r="H105" i="87"/>
  <c r="H104" i="87"/>
  <c r="H103" i="87"/>
  <c r="H102" i="87"/>
  <c r="H101" i="87"/>
  <c r="H100" i="87"/>
  <c r="H99" i="87"/>
  <c r="H98" i="87"/>
  <c r="H97" i="87"/>
  <c r="H96" i="87"/>
  <c r="H95" i="87"/>
  <c r="H94" i="87"/>
  <c r="H93" i="87"/>
  <c r="H92" i="87"/>
  <c r="H91" i="87"/>
  <c r="H90" i="87"/>
  <c r="H89" i="87"/>
  <c r="H88" i="87"/>
  <c r="H87" i="87"/>
  <c r="H86" i="87"/>
  <c r="H85" i="87"/>
  <c r="H84" i="87"/>
  <c r="H83" i="87"/>
  <c r="H82" i="87"/>
  <c r="H81" i="87"/>
  <c r="H80" i="87"/>
  <c r="H78" i="87"/>
  <c r="H77" i="87"/>
  <c r="H76" i="87"/>
  <c r="H75" i="87"/>
  <c r="H74" i="87"/>
  <c r="H73" i="87"/>
  <c r="H72" i="87"/>
  <c r="H71" i="87"/>
  <c r="H70" i="87"/>
  <c r="H69" i="87"/>
  <c r="H68" i="87"/>
  <c r="H67" i="87"/>
  <c r="H66" i="87"/>
  <c r="H65" i="87"/>
  <c r="H64" i="87"/>
  <c r="H63" i="87"/>
  <c r="H61" i="87"/>
  <c r="H60" i="87"/>
  <c r="H59" i="87"/>
  <c r="H58" i="87"/>
  <c r="H57" i="87"/>
  <c r="H56" i="87"/>
  <c r="H55" i="87"/>
  <c r="H54" i="87"/>
  <c r="H53" i="87"/>
  <c r="H52" i="87"/>
  <c r="H51" i="87"/>
  <c r="H50" i="87"/>
  <c r="H49" i="87"/>
  <c r="H48" i="87"/>
  <c r="H47" i="87"/>
  <c r="H46" i="87"/>
  <c r="H45" i="87"/>
  <c r="H44" i="87"/>
  <c r="H43" i="87"/>
  <c r="H42" i="87"/>
  <c r="H41" i="87"/>
  <c r="H40" i="87"/>
  <c r="H39" i="87"/>
  <c r="H38" i="87"/>
  <c r="H37" i="87"/>
  <c r="H36" i="87"/>
  <c r="H35" i="87"/>
  <c r="H34" i="87"/>
  <c r="H33" i="87"/>
  <c r="H32" i="87"/>
  <c r="H31" i="87"/>
  <c r="H30" i="87"/>
  <c r="H27" i="87"/>
  <c r="H26" i="87"/>
  <c r="H25" i="87"/>
  <c r="H24" i="87"/>
  <c r="H23" i="87"/>
  <c r="H22" i="87"/>
  <c r="H21" i="87"/>
  <c r="H20" i="87"/>
  <c r="H19" i="87"/>
  <c r="H18" i="87"/>
  <c r="H17" i="87"/>
  <c r="H16" i="87"/>
  <c r="H15" i="87"/>
  <c r="H14" i="87"/>
  <c r="H13" i="87"/>
  <c r="H11" i="87"/>
  <c r="H9" i="87"/>
  <c r="M161" i="87" l="1"/>
  <c r="N155" i="87"/>
  <c r="R160" i="87"/>
  <c r="P170" i="87"/>
  <c r="P173" i="87"/>
  <c r="R173" i="87"/>
  <c r="P140" i="87"/>
  <c r="R139" i="87"/>
  <c r="L140" i="87"/>
  <c r="N140" i="87"/>
  <c r="P138" i="87"/>
  <c r="L139" i="87"/>
  <c r="R157" i="87"/>
  <c r="Q149" i="87"/>
  <c r="O170" i="87"/>
  <c r="O139" i="87"/>
  <c r="R140" i="87"/>
  <c r="Q161" i="87"/>
  <c r="Q148" i="87"/>
  <c r="N164" i="87"/>
  <c r="Q140" i="87"/>
  <c r="L156" i="87"/>
  <c r="L145" i="87"/>
  <c r="M149" i="87"/>
  <c r="L150" i="87"/>
  <c r="N156" i="87"/>
  <c r="N160" i="87"/>
  <c r="P176" i="87"/>
  <c r="M156" i="87"/>
  <c r="O149" i="87"/>
  <c r="P160" i="87"/>
  <c r="Q176" i="87"/>
  <c r="N139" i="87"/>
  <c r="M140" i="87"/>
  <c r="P149" i="87"/>
  <c r="O155" i="87"/>
  <c r="Q160" i="87"/>
  <c r="M164" i="87"/>
  <c r="L173" i="87"/>
  <c r="R176" i="87"/>
  <c r="R149" i="87"/>
  <c r="P175" i="87"/>
  <c r="O144" i="87"/>
  <c r="Q144" i="87"/>
  <c r="R144" i="87"/>
  <c r="O152" i="87"/>
  <c r="R152" i="87"/>
  <c r="P158" i="87"/>
  <c r="O158" i="87"/>
  <c r="R158" i="87"/>
  <c r="O168" i="87"/>
  <c r="R168" i="87"/>
  <c r="P168" i="87"/>
  <c r="Q168" i="87"/>
  <c r="P172" i="87"/>
  <c r="Q172" i="87"/>
  <c r="N172" i="87"/>
  <c r="O172" i="87"/>
  <c r="M178" i="87"/>
  <c r="M144" i="87"/>
  <c r="N148" i="87"/>
  <c r="L148" i="87"/>
  <c r="M148" i="87"/>
  <c r="M152" i="87"/>
  <c r="L158" i="87"/>
  <c r="M168" i="87"/>
  <c r="L172" i="87"/>
  <c r="M175" i="87"/>
  <c r="O178" i="87"/>
  <c r="M180" i="87"/>
  <c r="P180" i="87"/>
  <c r="N180" i="87"/>
  <c r="O180" i="87"/>
  <c r="N183" i="87"/>
  <c r="P183" i="87"/>
  <c r="Q183" i="87"/>
  <c r="N144" i="87"/>
  <c r="O148" i="87"/>
  <c r="N152" i="87"/>
  <c r="P154" i="87"/>
  <c r="N154" i="87"/>
  <c r="O154" i="87"/>
  <c r="N157" i="87"/>
  <c r="Q157" i="87"/>
  <c r="O157" i="87"/>
  <c r="P157" i="87"/>
  <c r="O163" i="87"/>
  <c r="N168" i="87"/>
  <c r="M172" i="87"/>
  <c r="N175" i="87"/>
  <c r="P178" i="87"/>
  <c r="L180" i="87"/>
  <c r="R182" i="87"/>
  <c r="P182" i="87"/>
  <c r="Q182" i="87"/>
  <c r="P144" i="87"/>
  <c r="P148" i="87"/>
  <c r="P152" i="87"/>
  <c r="L154" i="87"/>
  <c r="R156" i="87"/>
  <c r="P156" i="87"/>
  <c r="Q156" i="87"/>
  <c r="L157" i="87"/>
  <c r="R172" i="87"/>
  <c r="O175" i="87"/>
  <c r="Q180" i="87"/>
  <c r="L182" i="87"/>
  <c r="O183" i="87"/>
  <c r="M182" i="87"/>
  <c r="N178" i="87"/>
  <c r="R178" i="87"/>
  <c r="N141" i="87"/>
  <c r="R141" i="87"/>
  <c r="P141" i="87"/>
  <c r="Q141" i="87"/>
  <c r="Q152" i="87"/>
  <c r="N165" i="87"/>
  <c r="Q165" i="87"/>
  <c r="O165" i="87"/>
  <c r="P165" i="87"/>
  <c r="L138" i="87"/>
  <c r="L141" i="87"/>
  <c r="M159" i="87"/>
  <c r="M162" i="87"/>
  <c r="O162" i="87"/>
  <c r="L162" i="87"/>
  <c r="N162" i="87"/>
  <c r="R164" i="87"/>
  <c r="P164" i="87"/>
  <c r="Q164" i="87"/>
  <c r="L165" i="87"/>
  <c r="R171" i="87"/>
  <c r="O171" i="87"/>
  <c r="Q171" i="87"/>
  <c r="O138" i="87"/>
  <c r="M141" i="87"/>
  <c r="N159" i="87"/>
  <c r="P162" i="87"/>
  <c r="L164" i="87"/>
  <c r="M165" i="87"/>
  <c r="O173" i="87"/>
  <c r="M173" i="87"/>
  <c r="N173" i="87"/>
  <c r="P181" i="87"/>
  <c r="R181" i="87"/>
  <c r="O182" i="87"/>
  <c r="L170" i="87"/>
  <c r="L149" i="87"/>
  <c r="M160" i="87"/>
  <c r="N170" i="87"/>
  <c r="R153" i="87"/>
  <c r="O153" i="87"/>
  <c r="N153" i="87"/>
  <c r="Q153" i="87"/>
  <c r="P153" i="87"/>
  <c r="L153" i="87"/>
  <c r="M153" i="87"/>
  <c r="P147" i="87"/>
  <c r="M147" i="87"/>
  <c r="L147" i="87"/>
  <c r="N147" i="87"/>
  <c r="R147" i="87"/>
  <c r="Q147" i="87"/>
  <c r="O147" i="87"/>
  <c r="Q166" i="87"/>
  <c r="O166" i="87"/>
  <c r="N166" i="87"/>
  <c r="M166" i="87"/>
  <c r="P166" i="87"/>
  <c r="L166" i="87"/>
  <c r="R166" i="87"/>
  <c r="L143" i="87"/>
  <c r="Q143" i="87"/>
  <c r="P143" i="87"/>
  <c r="R143" i="87"/>
  <c r="O143" i="87"/>
  <c r="M143" i="87"/>
  <c r="L151" i="87"/>
  <c r="Q151" i="87"/>
  <c r="P151" i="87"/>
  <c r="M151" i="87"/>
  <c r="O151" i="87"/>
  <c r="M146" i="87"/>
  <c r="R146" i="87"/>
  <c r="Q146" i="87"/>
  <c r="N146" i="87"/>
  <c r="P146" i="87"/>
  <c r="O146" i="87"/>
  <c r="L146" i="87"/>
  <c r="N151" i="87"/>
  <c r="Q142" i="87"/>
  <c r="N142" i="87"/>
  <c r="M142" i="87"/>
  <c r="R142" i="87"/>
  <c r="O142" i="87"/>
  <c r="L142" i="87"/>
  <c r="Q150" i="87"/>
  <c r="N150" i="87"/>
  <c r="M150" i="87"/>
  <c r="O150" i="87"/>
  <c r="P150" i="87"/>
  <c r="P142" i="87"/>
  <c r="R145" i="87"/>
  <c r="O145" i="87"/>
  <c r="N145" i="87"/>
  <c r="Q145" i="87"/>
  <c r="M154" i="87"/>
  <c r="R154" i="87"/>
  <c r="Q154" i="87"/>
  <c r="P155" i="87"/>
  <c r="M155" i="87"/>
  <c r="L155" i="87"/>
  <c r="R155" i="87"/>
  <c r="M145" i="87"/>
  <c r="Q174" i="87"/>
  <c r="P174" i="87"/>
  <c r="O174" i="87"/>
  <c r="N174" i="87"/>
  <c r="M174" i="87"/>
  <c r="R174" i="87"/>
  <c r="L174" i="87"/>
  <c r="R169" i="87"/>
  <c r="P169" i="87"/>
  <c r="O169" i="87"/>
  <c r="N169" i="87"/>
  <c r="M169" i="87"/>
  <c r="L169" i="87"/>
  <c r="M138" i="87"/>
  <c r="R138" i="87"/>
  <c r="N138" i="87"/>
  <c r="R161" i="87"/>
  <c r="P161" i="87"/>
  <c r="O161" i="87"/>
  <c r="N161" i="87"/>
  <c r="P163" i="87"/>
  <c r="N163" i="87"/>
  <c r="M163" i="87"/>
  <c r="L163" i="87"/>
  <c r="R163" i="87"/>
  <c r="Q169" i="87"/>
  <c r="Q158" i="87"/>
  <c r="N158" i="87"/>
  <c r="M158" i="87"/>
  <c r="L159" i="87"/>
  <c r="R159" i="87"/>
  <c r="Q159" i="87"/>
  <c r="P159" i="87"/>
  <c r="L167" i="87"/>
  <c r="R167" i="87"/>
  <c r="Q167" i="87"/>
  <c r="P167" i="87"/>
  <c r="N167" i="87"/>
  <c r="M167" i="87"/>
  <c r="P139" i="87"/>
  <c r="M139" i="87"/>
  <c r="R179" i="87"/>
  <c r="Q179" i="87"/>
  <c r="P179" i="87"/>
  <c r="O179" i="87"/>
  <c r="N179" i="87"/>
  <c r="M179" i="87"/>
  <c r="P171" i="87"/>
  <c r="N171" i="87"/>
  <c r="M171" i="87"/>
  <c r="L171" i="87"/>
  <c r="R177" i="87"/>
  <c r="Q177" i="87"/>
  <c r="P177" i="87"/>
  <c r="O177" i="87"/>
  <c r="N177" i="87"/>
  <c r="M177" i="87"/>
  <c r="Q162" i="87"/>
  <c r="Q170" i="87"/>
  <c r="L181" i="87"/>
  <c r="R183" i="87"/>
  <c r="L144" i="87"/>
  <c r="L152" i="87"/>
  <c r="L160" i="87"/>
  <c r="R162" i="87"/>
  <c r="L168" i="87"/>
  <c r="R170" i="87"/>
  <c r="Q175" i="87"/>
  <c r="L176" i="87"/>
  <c r="R180" i="87"/>
  <c r="M181" i="87"/>
  <c r="R175" i="87"/>
  <c r="M176" i="87"/>
  <c r="L178" i="87"/>
  <c r="N181" i="87"/>
  <c r="N176" i="87"/>
  <c r="O181" i="87"/>
  <c r="M183" i="87"/>
  <c r="S141" i="87" l="1"/>
  <c r="S164" i="87"/>
  <c r="T173" i="87"/>
  <c r="T171" i="87"/>
  <c r="S170" i="87"/>
  <c r="T139" i="87"/>
  <c r="S157" i="87"/>
  <c r="S160" i="87"/>
  <c r="T165" i="87"/>
  <c r="T160" i="87"/>
  <c r="T148" i="87"/>
  <c r="S172" i="87"/>
  <c r="T138" i="87"/>
  <c r="S140" i="87"/>
  <c r="S148" i="87"/>
  <c r="S149" i="87"/>
  <c r="T161" i="87"/>
  <c r="S144" i="87"/>
  <c r="S139" i="87"/>
  <c r="T151" i="87"/>
  <c r="T180" i="87"/>
  <c r="S156" i="87"/>
  <c r="S177" i="87"/>
  <c r="S166" i="87"/>
  <c r="S154" i="87"/>
  <c r="S183" i="87"/>
  <c r="S159" i="87"/>
  <c r="T140" i="87"/>
  <c r="T175" i="87"/>
  <c r="S169" i="87"/>
  <c r="T178" i="87"/>
  <c r="T149" i="87"/>
  <c r="T166" i="87"/>
  <c r="T181" i="87"/>
  <c r="T144" i="87"/>
  <c r="S168" i="87"/>
  <c r="S163" i="87"/>
  <c r="T145" i="87"/>
  <c r="S162" i="87"/>
  <c r="S174" i="87"/>
  <c r="T164" i="87"/>
  <c r="T176" i="87"/>
  <c r="S171" i="87"/>
  <c r="T167" i="87"/>
  <c r="S155" i="87"/>
  <c r="T174" i="87"/>
  <c r="T155" i="87"/>
  <c r="T143" i="87"/>
  <c r="T183" i="87"/>
  <c r="T158" i="87"/>
  <c r="T154" i="87"/>
  <c r="S165" i="87"/>
  <c r="T156" i="87"/>
  <c r="T170" i="87"/>
  <c r="T162" i="87"/>
  <c r="S167" i="87"/>
  <c r="S161" i="87"/>
  <c r="S152" i="87"/>
  <c r="T168" i="87"/>
  <c r="T152" i="87"/>
  <c r="S180" i="87"/>
  <c r="S178" i="87"/>
  <c r="S175" i="87"/>
  <c r="T141" i="87"/>
  <c r="T182" i="87"/>
  <c r="T157" i="87"/>
  <c r="S173" i="87"/>
  <c r="S182" i="87"/>
  <c r="T172" i="87"/>
  <c r="T177" i="87"/>
  <c r="T179" i="87"/>
  <c r="T142" i="87"/>
  <c r="S142" i="87"/>
  <c r="S146" i="87"/>
  <c r="S143" i="87"/>
  <c r="T153" i="87"/>
  <c r="S158" i="87"/>
  <c r="S145" i="87"/>
  <c r="S176" i="87"/>
  <c r="T146" i="87"/>
  <c r="S151" i="87"/>
  <c r="S147" i="87"/>
  <c r="S179" i="87"/>
  <c r="T163" i="87"/>
  <c r="S138" i="87"/>
  <c r="S150" i="87"/>
  <c r="T147" i="87"/>
  <c r="T150" i="87"/>
  <c r="S181" i="87"/>
  <c r="T159" i="87"/>
  <c r="T169" i="87"/>
  <c r="S153" i="87"/>
  <c r="U141" i="87" l="1"/>
  <c r="U173" i="87"/>
  <c r="U170" i="87"/>
  <c r="U162" i="87"/>
  <c r="U164" i="87"/>
  <c r="U171" i="87"/>
  <c r="U157" i="87"/>
  <c r="U154" i="87"/>
  <c r="U144" i="87"/>
  <c r="U139" i="87"/>
  <c r="U165" i="87"/>
  <c r="U160" i="87"/>
  <c r="U148" i="87"/>
  <c r="U161" i="87"/>
  <c r="U138" i="87"/>
  <c r="U174" i="87"/>
  <c r="U140" i="87"/>
  <c r="U149" i="87"/>
  <c r="U172" i="87"/>
  <c r="U183" i="87"/>
  <c r="U181" i="87"/>
  <c r="U155" i="87"/>
  <c r="U166" i="87"/>
  <c r="U169" i="87"/>
  <c r="U177" i="87"/>
  <c r="U179" i="87"/>
  <c r="U167" i="87"/>
  <c r="U151" i="87"/>
  <c r="U178" i="87"/>
  <c r="U145" i="87"/>
  <c r="U159" i="87"/>
  <c r="U180" i="87"/>
  <c r="U156" i="87"/>
  <c r="U175" i="87"/>
  <c r="U153" i="87"/>
  <c r="U176" i="87"/>
  <c r="U163" i="87"/>
  <c r="U182" i="87"/>
  <c r="U168" i="87"/>
  <c r="U158" i="87"/>
  <c r="U143" i="87"/>
  <c r="U152" i="87"/>
  <c r="U147" i="87"/>
  <c r="U146" i="87"/>
  <c r="U142" i="87"/>
  <c r="U150" i="87"/>
  <c r="Y131" i="18"/>
  <c r="Y127" i="18"/>
  <c r="Y120" i="18"/>
  <c r="Z125" i="18"/>
  <c r="AC125" i="18"/>
  <c r="Y125" i="18"/>
  <c r="I125" i="18"/>
  <c r="AA18" i="6" l="1"/>
  <c r="G18" i="6"/>
  <c r="G16" i="27" l="1"/>
  <c r="G15" i="27"/>
  <c r="G14" i="27"/>
  <c r="G13" i="27"/>
  <c r="G12" i="27"/>
  <c r="L12" i="27" s="1"/>
  <c r="H12" i="84" l="1"/>
  <c r="H13" i="84"/>
  <c r="H15" i="84"/>
  <c r="H16" i="84"/>
  <c r="H18" i="84"/>
  <c r="H20" i="84"/>
  <c r="H21" i="84"/>
  <c r="AB18" i="84" l="1"/>
  <c r="AF18" i="84" s="1"/>
  <c r="AH18" i="84" s="1"/>
  <c r="AB16" i="84"/>
  <c r="AF16" i="84" s="1"/>
  <c r="AH16" i="84" s="1"/>
  <c r="AB13" i="84"/>
  <c r="AF13" i="84" s="1"/>
  <c r="AH13" i="84" s="1"/>
  <c r="H12" i="77"/>
  <c r="H13" i="77"/>
  <c r="H14" i="77"/>
  <c r="H17" i="77"/>
  <c r="H18" i="77"/>
  <c r="H19" i="77"/>
  <c r="H20" i="77"/>
  <c r="H22" i="77"/>
  <c r="H23" i="77"/>
  <c r="H11" i="78"/>
  <c r="H12" i="78"/>
  <c r="H13" i="78"/>
  <c r="H14" i="78"/>
  <c r="AB15" i="84" l="1"/>
  <c r="AF15" i="84" s="1"/>
  <c r="AH15" i="84" s="1"/>
  <c r="AB12" i="84"/>
  <c r="AF12" i="84" s="1"/>
  <c r="AH12" i="84" s="1"/>
  <c r="AB20" i="84"/>
  <c r="AF20" i="84" s="1"/>
  <c r="AH20" i="84" s="1"/>
  <c r="AB21" i="84"/>
  <c r="AF21" i="84" s="1"/>
  <c r="AH21" i="84" s="1"/>
  <c r="T183" i="18"/>
  <c r="S185" i="18"/>
  <c r="S184" i="18"/>
  <c r="T184" i="18"/>
  <c r="R183" i="18"/>
  <c r="R186" i="18"/>
  <c r="S186" i="18"/>
  <c r="S187" i="18"/>
  <c r="T185" i="18"/>
  <c r="T186" i="18"/>
  <c r="S183" i="18"/>
  <c r="T187" i="18"/>
  <c r="R185" i="18"/>
  <c r="R187" i="18"/>
  <c r="R184" i="18"/>
  <c r="R188" i="18" l="1"/>
  <c r="T188" i="18"/>
  <c r="U187" i="18"/>
  <c r="U184" i="18"/>
  <c r="U185" i="18"/>
  <c r="S188" i="18"/>
  <c r="U186" i="18"/>
  <c r="U183" i="18"/>
  <c r="U188" i="18" l="1"/>
  <c r="V189" i="18" s="1"/>
  <c r="H25" i="77"/>
  <c r="H26" i="77"/>
  <c r="H27" i="77"/>
  <c r="H29" i="77"/>
  <c r="H32" i="77"/>
  <c r="AB12" i="83" l="1"/>
  <c r="AF12" i="83" s="1"/>
  <c r="AH12" i="83" s="1"/>
  <c r="AB15" i="83"/>
  <c r="AF15" i="83" s="1"/>
  <c r="AH15" i="83" s="1"/>
  <c r="AB18" i="83" l="1"/>
  <c r="AF18" i="83" s="1"/>
  <c r="AH18" i="83" s="1"/>
  <c r="AB13" i="83"/>
  <c r="AF13" i="83" s="1"/>
  <c r="AH13" i="83" s="1"/>
  <c r="AB10" i="83"/>
  <c r="AF10" i="83" s="1"/>
  <c r="AH10" i="83" s="1"/>
  <c r="AB16" i="83"/>
  <c r="AF16" i="83" s="1"/>
  <c r="AH16" i="83" s="1"/>
  <c r="AB9" i="83"/>
  <c r="AB20" i="83"/>
  <c r="AF20" i="83" s="1"/>
  <c r="AH20" i="83" s="1"/>
  <c r="AB11" i="83"/>
  <c r="AF11" i="83" s="1"/>
  <c r="AH11" i="83" s="1"/>
  <c r="AF9" i="83" l="1"/>
  <c r="AH9" i="83" l="1"/>
  <c r="C3" i="64" l="1"/>
  <c r="C4" i="64"/>
  <c r="C5" i="64"/>
  <c r="C6" i="64"/>
  <c r="C7" i="64"/>
  <c r="C8" i="64"/>
  <c r="C9" i="64"/>
  <c r="C10" i="64"/>
  <c r="C11" i="64"/>
  <c r="C12" i="64"/>
  <c r="C13" i="64"/>
  <c r="C14" i="64"/>
  <c r="C15" i="64"/>
  <c r="C16" i="64"/>
  <c r="C17" i="64"/>
  <c r="C18" i="64"/>
  <c r="C19" i="64"/>
  <c r="C20" i="64"/>
  <c r="C21" i="64"/>
  <c r="C22" i="64"/>
  <c r="C23" i="64"/>
  <c r="C25" i="64"/>
  <c r="C26" i="64"/>
  <c r="C27" i="64"/>
  <c r="C28" i="64"/>
  <c r="C29" i="64"/>
  <c r="C30" i="64"/>
  <c r="C31" i="64"/>
  <c r="C32" i="64"/>
  <c r="C33" i="64"/>
  <c r="C34" i="64"/>
  <c r="C35" i="64"/>
  <c r="C36" i="64"/>
  <c r="C37" i="64"/>
  <c r="C38" i="64"/>
  <c r="C39" i="64"/>
  <c r="C40" i="64"/>
  <c r="C41" i="64"/>
  <c r="C42" i="64"/>
  <c r="C43" i="64"/>
  <c r="C44" i="64"/>
  <c r="C45" i="64"/>
  <c r="C46" i="64"/>
  <c r="C47" i="64"/>
  <c r="C48" i="64"/>
  <c r="C49" i="64"/>
  <c r="C50" i="64"/>
  <c r="C51" i="64"/>
  <c r="C52" i="64"/>
  <c r="C53" i="64"/>
  <c r="C54" i="64"/>
  <c r="C55" i="64"/>
  <c r="C56" i="64"/>
  <c r="C57" i="64"/>
  <c r="C58" i="64"/>
  <c r="C59" i="64"/>
  <c r="C60" i="64"/>
  <c r="C61" i="64"/>
  <c r="C62" i="64"/>
  <c r="C63" i="64"/>
  <c r="C64" i="64"/>
  <c r="C65" i="64"/>
  <c r="C66" i="64"/>
  <c r="C67" i="64"/>
  <c r="C68" i="64"/>
  <c r="C69" i="64"/>
  <c r="C70" i="64"/>
  <c r="C71" i="64"/>
  <c r="C72" i="64"/>
  <c r="C73" i="64"/>
  <c r="C74" i="64"/>
  <c r="C75" i="64"/>
  <c r="C76" i="64"/>
  <c r="C77" i="64"/>
  <c r="C78" i="64"/>
  <c r="C79" i="64"/>
  <c r="C80" i="64"/>
  <c r="C81" i="64"/>
  <c r="C82" i="64"/>
  <c r="C83" i="64"/>
  <c r="C84" i="64"/>
  <c r="C85" i="64"/>
  <c r="C86" i="64"/>
  <c r="C87" i="64"/>
  <c r="C88" i="64"/>
  <c r="C89" i="64"/>
  <c r="C90" i="64"/>
  <c r="C91" i="64"/>
  <c r="C92" i="64"/>
  <c r="C93" i="64"/>
  <c r="C94" i="64"/>
  <c r="C95" i="64"/>
  <c r="C96" i="64"/>
  <c r="C97" i="64"/>
  <c r="C98" i="64"/>
  <c r="C99" i="64"/>
  <c r="C100" i="64"/>
  <c r="C101" i="64"/>
  <c r="C102" i="64"/>
  <c r="C103" i="64"/>
  <c r="C104" i="64"/>
  <c r="C105" i="64"/>
  <c r="C106" i="64"/>
  <c r="C107" i="64"/>
  <c r="C108" i="64"/>
  <c r="C109" i="64"/>
  <c r="C110" i="64"/>
  <c r="C111" i="64"/>
  <c r="C112" i="64"/>
  <c r="C113" i="64"/>
  <c r="C114" i="64"/>
  <c r="C115" i="64"/>
  <c r="C116" i="64"/>
  <c r="C117" i="64"/>
  <c r="C118" i="64"/>
  <c r="C119" i="64"/>
  <c r="C120" i="64"/>
  <c r="C121" i="64"/>
  <c r="C122" i="64"/>
  <c r="C123" i="64"/>
  <c r="C124" i="64"/>
  <c r="C125" i="64"/>
  <c r="C126" i="64"/>
  <c r="C127" i="64"/>
  <c r="C128" i="64"/>
  <c r="C129" i="64"/>
  <c r="C130" i="64"/>
  <c r="C131" i="64"/>
  <c r="C132" i="64"/>
  <c r="C133" i="64"/>
  <c r="C134" i="64"/>
  <c r="C135" i="64"/>
  <c r="C136" i="64"/>
  <c r="C137" i="64"/>
  <c r="C138" i="64"/>
  <c r="C139" i="64"/>
  <c r="C140" i="64"/>
  <c r="C141" i="64"/>
  <c r="C142" i="64"/>
  <c r="C143" i="64"/>
  <c r="C144" i="64"/>
  <c r="C145" i="64"/>
  <c r="C146" i="64"/>
  <c r="C147" i="64"/>
  <c r="C148" i="64"/>
  <c r="C149" i="64"/>
  <c r="C150" i="64"/>
  <c r="C151" i="64"/>
  <c r="C152" i="64"/>
  <c r="C153" i="64"/>
  <c r="C154" i="64"/>
  <c r="C155" i="64"/>
  <c r="C156" i="64"/>
  <c r="C157" i="64"/>
  <c r="C158" i="64"/>
  <c r="C159" i="64"/>
  <c r="C160" i="64"/>
  <c r="C161" i="64"/>
  <c r="C162" i="64"/>
  <c r="C163" i="64"/>
  <c r="C164" i="64"/>
  <c r="C165" i="64"/>
  <c r="C166" i="64"/>
  <c r="C167" i="64"/>
  <c r="C168" i="64"/>
  <c r="C169" i="64"/>
  <c r="C170" i="64"/>
  <c r="C171" i="64"/>
  <c r="C172" i="64"/>
  <c r="C173" i="64"/>
  <c r="C174" i="64"/>
  <c r="C175" i="64"/>
  <c r="C176" i="64"/>
  <c r="C177" i="64"/>
  <c r="C178" i="64"/>
  <c r="C179" i="64"/>
  <c r="C180" i="64"/>
  <c r="C181" i="64"/>
  <c r="C182" i="64"/>
  <c r="C183" i="64"/>
  <c r="C184" i="64"/>
  <c r="C185" i="64"/>
  <c r="C186" i="64"/>
  <c r="C187" i="64"/>
  <c r="C188" i="64"/>
  <c r="C189" i="64"/>
  <c r="C190" i="64"/>
  <c r="C191" i="64"/>
  <c r="C192" i="64"/>
  <c r="C193" i="64"/>
  <c r="C194" i="64"/>
  <c r="C195" i="64"/>
  <c r="C196" i="64"/>
  <c r="C197" i="64"/>
  <c r="C198" i="64"/>
  <c r="C199" i="64"/>
  <c r="C200" i="64"/>
  <c r="C201" i="64"/>
  <c r="C202" i="64"/>
  <c r="C203" i="64"/>
  <c r="C204" i="64"/>
  <c r="C205" i="64"/>
  <c r="C206" i="64"/>
  <c r="C207" i="64"/>
  <c r="C208" i="64"/>
  <c r="C209" i="64"/>
  <c r="C210" i="64"/>
  <c r="C211" i="64"/>
  <c r="C212" i="64"/>
  <c r="C213" i="64"/>
  <c r="C214" i="64"/>
  <c r="C215" i="64"/>
  <c r="C216" i="64"/>
  <c r="C217" i="64"/>
  <c r="C218" i="64"/>
  <c r="C219" i="64"/>
  <c r="C220" i="64"/>
  <c r="C221" i="64"/>
  <c r="C222" i="64"/>
  <c r="C223" i="64"/>
  <c r="C224" i="64"/>
  <c r="C225" i="64"/>
  <c r="C226" i="64"/>
  <c r="C227" i="64"/>
  <c r="C228" i="64"/>
  <c r="C229" i="64"/>
  <c r="C230" i="64"/>
  <c r="C231" i="64"/>
  <c r="C232" i="64"/>
  <c r="C233" i="64"/>
  <c r="C234" i="64"/>
  <c r="C235" i="64"/>
  <c r="C236" i="64"/>
  <c r="C237" i="64"/>
  <c r="C238" i="64"/>
  <c r="C239" i="64"/>
  <c r="C240" i="64"/>
  <c r="C241" i="64"/>
  <c r="C242" i="64"/>
  <c r="C243" i="64"/>
  <c r="C244" i="64"/>
  <c r="C245" i="64"/>
  <c r="C246" i="64"/>
  <c r="C247" i="64"/>
  <c r="C248" i="64"/>
  <c r="C249" i="64"/>
  <c r="C250" i="64"/>
  <c r="C251" i="64"/>
  <c r="C252" i="64"/>
  <c r="C253" i="64"/>
  <c r="C254" i="64"/>
  <c r="C255" i="64"/>
  <c r="C256" i="64"/>
  <c r="C257" i="64"/>
  <c r="C258" i="64"/>
  <c r="C259" i="64"/>
  <c r="C260" i="64"/>
  <c r="C261" i="64"/>
  <c r="C262" i="64"/>
  <c r="C263" i="64"/>
  <c r="C264" i="64"/>
  <c r="C265" i="64"/>
  <c r="C266" i="64"/>
  <c r="C267" i="64"/>
  <c r="C268" i="64"/>
  <c r="C269" i="64"/>
  <c r="C270" i="64"/>
  <c r="C271" i="64"/>
  <c r="C272" i="64"/>
  <c r="C273" i="64"/>
  <c r="C274" i="64"/>
  <c r="C275" i="64"/>
  <c r="C276" i="64"/>
  <c r="C277" i="64"/>
  <c r="C278" i="64"/>
  <c r="C279" i="64"/>
  <c r="C280" i="64"/>
  <c r="C281" i="64"/>
  <c r="C282" i="64"/>
  <c r="C283" i="64"/>
  <c r="C284" i="64"/>
  <c r="C285" i="64"/>
  <c r="C286" i="64"/>
  <c r="C287" i="64"/>
  <c r="C288" i="64"/>
  <c r="C289" i="64"/>
  <c r="C290" i="64"/>
  <c r="C291" i="64"/>
  <c r="C292" i="64"/>
  <c r="C293" i="64"/>
  <c r="C294" i="64"/>
  <c r="C295" i="64"/>
  <c r="C296" i="64"/>
  <c r="C297" i="64"/>
  <c r="C298" i="64"/>
  <c r="C299" i="64"/>
  <c r="C300" i="64"/>
  <c r="C301" i="64"/>
  <c r="C302" i="64"/>
  <c r="C303" i="64"/>
  <c r="C304" i="64"/>
  <c r="C305" i="64"/>
  <c r="C306" i="64"/>
  <c r="C307" i="64"/>
  <c r="C308" i="64"/>
  <c r="C309" i="64"/>
  <c r="C310" i="64"/>
  <c r="C311" i="64"/>
  <c r="C312" i="64"/>
  <c r="C313" i="64"/>
  <c r="C314" i="64"/>
  <c r="C315" i="64"/>
  <c r="C316" i="64"/>
  <c r="C317" i="64"/>
  <c r="C318" i="64"/>
  <c r="C319" i="64"/>
  <c r="C320" i="64"/>
  <c r="C321" i="64"/>
  <c r="C322" i="64"/>
  <c r="C323" i="64"/>
  <c r="C324" i="64"/>
  <c r="C325" i="64"/>
  <c r="C326" i="64"/>
  <c r="C327" i="64"/>
  <c r="C328" i="64"/>
  <c r="C329" i="64"/>
  <c r="C330" i="64"/>
  <c r="C331" i="64"/>
  <c r="C332" i="64"/>
  <c r="C333" i="64"/>
  <c r="C334" i="64"/>
  <c r="C335" i="64"/>
  <c r="C336" i="64"/>
  <c r="C337" i="64"/>
  <c r="C338" i="64"/>
  <c r="C339" i="64"/>
  <c r="C340" i="64"/>
  <c r="C341" i="64"/>
  <c r="C342" i="64"/>
  <c r="C343" i="64"/>
  <c r="C344" i="64"/>
  <c r="C345" i="64"/>
  <c r="C346" i="64"/>
  <c r="C347" i="64"/>
  <c r="C348" i="64"/>
  <c r="C349" i="64"/>
  <c r="C350" i="64"/>
  <c r="C351" i="64"/>
  <c r="C352" i="64"/>
  <c r="C353" i="64"/>
  <c r="C354" i="64"/>
  <c r="C355" i="64"/>
  <c r="C356" i="64"/>
  <c r="C357" i="64"/>
  <c r="C358" i="64"/>
  <c r="C359" i="64"/>
  <c r="C360" i="64"/>
  <c r="C361" i="64"/>
  <c r="C362" i="64"/>
  <c r="C363" i="64"/>
  <c r="C364" i="64"/>
  <c r="C365" i="64"/>
  <c r="C366" i="64"/>
  <c r="C367" i="64"/>
  <c r="C368" i="64"/>
  <c r="C369" i="64"/>
  <c r="C370" i="64"/>
  <c r="C371" i="64"/>
  <c r="C372" i="64"/>
  <c r="C373" i="64"/>
  <c r="C374" i="64"/>
  <c r="C375" i="64"/>
  <c r="C376" i="64"/>
  <c r="C377" i="64"/>
  <c r="C378" i="64"/>
  <c r="C379" i="64"/>
  <c r="C380" i="64"/>
  <c r="C381" i="64"/>
  <c r="C382" i="64"/>
  <c r="C383" i="64"/>
  <c r="C384" i="64"/>
  <c r="C385" i="64"/>
  <c r="C386" i="64"/>
  <c r="C387" i="64"/>
  <c r="C388" i="64"/>
  <c r="C389" i="64"/>
  <c r="C390" i="64"/>
  <c r="C391" i="64"/>
  <c r="C392" i="64"/>
  <c r="C393" i="64"/>
  <c r="C394" i="64"/>
  <c r="C395" i="64"/>
  <c r="C396" i="64"/>
  <c r="C397" i="64"/>
  <c r="C398" i="64"/>
  <c r="C399" i="64"/>
  <c r="C400" i="64"/>
  <c r="C401" i="64"/>
  <c r="C402" i="64"/>
  <c r="C403" i="64"/>
  <c r="C404" i="64"/>
  <c r="C405" i="64"/>
  <c r="C406" i="64"/>
  <c r="C407" i="64"/>
  <c r="C408" i="64"/>
  <c r="C409" i="64"/>
  <c r="C410" i="64"/>
  <c r="C411" i="64"/>
  <c r="C412" i="64"/>
  <c r="C413" i="64"/>
  <c r="C414" i="64"/>
  <c r="C415" i="64"/>
  <c r="C416" i="64"/>
  <c r="C417" i="64"/>
  <c r="C418" i="64"/>
  <c r="C419" i="64"/>
  <c r="C420" i="64"/>
  <c r="C421" i="64"/>
  <c r="C422" i="64"/>
  <c r="C423" i="64"/>
  <c r="C424" i="64"/>
  <c r="C425" i="64"/>
  <c r="C426" i="64"/>
  <c r="C427" i="64"/>
  <c r="C428" i="64"/>
  <c r="C429" i="64"/>
  <c r="C430" i="64"/>
  <c r="C431" i="64"/>
  <c r="C432" i="64"/>
  <c r="C433" i="64"/>
  <c r="C434" i="64"/>
  <c r="C435" i="64"/>
  <c r="C436" i="64"/>
  <c r="C437" i="64"/>
  <c r="C438" i="64"/>
  <c r="C439" i="64"/>
  <c r="C440" i="64"/>
  <c r="C441" i="64"/>
  <c r="C442" i="64"/>
  <c r="C443" i="64"/>
  <c r="C444" i="64"/>
  <c r="C445" i="64"/>
  <c r="C446" i="64"/>
  <c r="C447" i="64"/>
  <c r="C448" i="64"/>
  <c r="C449" i="64"/>
  <c r="C450" i="64"/>
  <c r="C451" i="64"/>
  <c r="C452" i="64"/>
  <c r="C453" i="64"/>
  <c r="C454" i="64"/>
  <c r="C455" i="64"/>
  <c r="C456" i="64"/>
  <c r="C457" i="64"/>
  <c r="C458" i="64"/>
  <c r="C459" i="64"/>
  <c r="C460" i="64"/>
  <c r="C461" i="64"/>
  <c r="C462" i="64"/>
  <c r="C463" i="64"/>
  <c r="C464" i="64"/>
  <c r="C465" i="64"/>
  <c r="C466" i="64"/>
  <c r="C467" i="64"/>
  <c r="C468" i="64"/>
  <c r="C469" i="64"/>
  <c r="C470" i="64"/>
  <c r="C471" i="64"/>
  <c r="C472" i="64"/>
  <c r="C473" i="64"/>
  <c r="C474" i="64"/>
  <c r="C475" i="64"/>
  <c r="C476" i="64"/>
  <c r="C477" i="64"/>
  <c r="C478" i="64"/>
  <c r="C479" i="64"/>
  <c r="C480" i="64"/>
  <c r="C481" i="64"/>
  <c r="C482" i="64"/>
  <c r="C483" i="64"/>
  <c r="C484" i="64"/>
  <c r="C485" i="64"/>
  <c r="C486" i="64"/>
  <c r="C487" i="64"/>
  <c r="C488" i="64"/>
  <c r="C489" i="64"/>
  <c r="C490" i="64"/>
  <c r="C491" i="64"/>
  <c r="C492" i="64"/>
  <c r="C493" i="64"/>
  <c r="C494" i="64"/>
  <c r="C495" i="64"/>
  <c r="C496" i="64"/>
  <c r="C497" i="64"/>
  <c r="C498" i="64"/>
  <c r="C499" i="64"/>
  <c r="C500" i="64"/>
  <c r="C501" i="64"/>
  <c r="C502" i="64"/>
  <c r="C503" i="64"/>
  <c r="C504" i="64"/>
  <c r="C505" i="64"/>
  <c r="C506" i="64"/>
  <c r="C507" i="64"/>
  <c r="C508" i="64"/>
  <c r="C509" i="64"/>
  <c r="C510" i="64"/>
  <c r="C511" i="64"/>
  <c r="C512" i="64"/>
  <c r="C513" i="64"/>
  <c r="C514" i="64"/>
  <c r="C515" i="64"/>
  <c r="C516" i="64"/>
  <c r="C517" i="64"/>
  <c r="C518" i="64"/>
  <c r="C519" i="64"/>
  <c r="C520" i="64"/>
  <c r="C521" i="64"/>
  <c r="C522" i="64"/>
  <c r="C523" i="64"/>
  <c r="C524" i="64"/>
  <c r="C525" i="64"/>
  <c r="C526" i="64"/>
  <c r="C527" i="64"/>
  <c r="C528" i="64"/>
  <c r="C529" i="64"/>
  <c r="C530" i="64"/>
  <c r="C531" i="64"/>
  <c r="C532" i="64"/>
  <c r="C533" i="64"/>
  <c r="C534" i="64"/>
  <c r="C535" i="64"/>
  <c r="C536" i="64"/>
  <c r="C537" i="64"/>
  <c r="C2" i="64"/>
  <c r="B3" i="64" l="1"/>
  <c r="B4" i="64"/>
  <c r="B5" i="64"/>
  <c r="B6" i="64"/>
  <c r="B7" i="64"/>
  <c r="B8" i="64"/>
  <c r="B9" i="64"/>
  <c r="B10" i="64"/>
  <c r="B11" i="64"/>
  <c r="B12" i="64"/>
  <c r="B13" i="64"/>
  <c r="B14" i="64"/>
  <c r="B15" i="64"/>
  <c r="B16" i="64"/>
  <c r="B17" i="64"/>
  <c r="B18" i="64"/>
  <c r="B19" i="64"/>
  <c r="B20" i="64"/>
  <c r="B21" i="64"/>
  <c r="B22" i="64"/>
  <c r="B23" i="64"/>
  <c r="B25" i="64"/>
  <c r="B26" i="64"/>
  <c r="B27" i="64"/>
  <c r="B28" i="64"/>
  <c r="B29" i="64"/>
  <c r="B30" i="64"/>
  <c r="B31" i="64"/>
  <c r="B32" i="64"/>
  <c r="B33" i="64"/>
  <c r="B34" i="64"/>
  <c r="B35" i="64"/>
  <c r="B36" i="64"/>
  <c r="B37" i="64"/>
  <c r="B38" i="64"/>
  <c r="B39" i="64"/>
  <c r="B40" i="64"/>
  <c r="B41" i="64"/>
  <c r="B42" i="64"/>
  <c r="B43" i="64"/>
  <c r="B44" i="64"/>
  <c r="B45" i="64"/>
  <c r="B46" i="64"/>
  <c r="B47" i="64"/>
  <c r="B48" i="64"/>
  <c r="B49" i="64"/>
  <c r="B50" i="64"/>
  <c r="B51" i="64"/>
  <c r="B52" i="64"/>
  <c r="B53" i="64"/>
  <c r="B54" i="64"/>
  <c r="B55" i="64"/>
  <c r="B56" i="64"/>
  <c r="B57" i="64"/>
  <c r="B58" i="64"/>
  <c r="B59" i="64"/>
  <c r="B60" i="64"/>
  <c r="B61" i="64"/>
  <c r="B62" i="64"/>
  <c r="B63" i="64"/>
  <c r="B64" i="64"/>
  <c r="B65" i="64"/>
  <c r="B66" i="64"/>
  <c r="B67" i="64"/>
  <c r="B68" i="64"/>
  <c r="B69" i="64"/>
  <c r="B70" i="64"/>
  <c r="B71" i="64"/>
  <c r="B72" i="64"/>
  <c r="B73" i="64"/>
  <c r="B74" i="64"/>
  <c r="B75" i="64"/>
  <c r="B76" i="64"/>
  <c r="B77" i="64"/>
  <c r="B78" i="64"/>
  <c r="B79" i="64"/>
  <c r="B80" i="64"/>
  <c r="B81" i="64"/>
  <c r="B82" i="64"/>
  <c r="B83" i="64"/>
  <c r="B84" i="64"/>
  <c r="B85" i="64"/>
  <c r="B86" i="64"/>
  <c r="B87" i="64"/>
  <c r="B88" i="64"/>
  <c r="B89" i="64"/>
  <c r="B90" i="64"/>
  <c r="B91" i="64"/>
  <c r="B92" i="64"/>
  <c r="B93" i="64"/>
  <c r="B94" i="64"/>
  <c r="B95" i="64"/>
  <c r="B96" i="64"/>
  <c r="B97" i="64"/>
  <c r="B98" i="64"/>
  <c r="B99" i="64"/>
  <c r="B100" i="64"/>
  <c r="B101" i="64"/>
  <c r="B102" i="64"/>
  <c r="B103" i="64"/>
  <c r="B104" i="64"/>
  <c r="B105" i="64"/>
  <c r="B106" i="64"/>
  <c r="B107" i="64"/>
  <c r="B108" i="64"/>
  <c r="B109" i="64"/>
  <c r="B110" i="64"/>
  <c r="B111" i="64"/>
  <c r="B112" i="64"/>
  <c r="B113" i="64"/>
  <c r="B114" i="64"/>
  <c r="B115" i="64"/>
  <c r="B116" i="64"/>
  <c r="B117" i="64"/>
  <c r="B118" i="64"/>
  <c r="B119" i="64"/>
  <c r="B120" i="64"/>
  <c r="B121" i="64"/>
  <c r="B122" i="64"/>
  <c r="B123" i="64"/>
  <c r="B124" i="64"/>
  <c r="B125" i="64"/>
  <c r="B126" i="64"/>
  <c r="B127" i="64"/>
  <c r="B128" i="64"/>
  <c r="B129" i="64"/>
  <c r="B130" i="64"/>
  <c r="B131" i="64"/>
  <c r="B132" i="64"/>
  <c r="B133" i="64"/>
  <c r="B134" i="64"/>
  <c r="B135" i="64"/>
  <c r="B136" i="64"/>
  <c r="B137" i="64"/>
  <c r="B138" i="64"/>
  <c r="B139" i="64"/>
  <c r="B140" i="64"/>
  <c r="B141" i="64"/>
  <c r="B142" i="64"/>
  <c r="B143" i="64"/>
  <c r="B144" i="64"/>
  <c r="B145" i="64"/>
  <c r="B146" i="64"/>
  <c r="B147" i="64"/>
  <c r="B148" i="64"/>
  <c r="B149" i="64"/>
  <c r="B150" i="64"/>
  <c r="B151" i="64"/>
  <c r="B152" i="64"/>
  <c r="B153" i="64"/>
  <c r="B154" i="64"/>
  <c r="B155" i="64"/>
  <c r="B156" i="64"/>
  <c r="B157" i="64"/>
  <c r="B158" i="64"/>
  <c r="B159" i="64"/>
  <c r="B160" i="64"/>
  <c r="B161" i="64"/>
  <c r="B162" i="64"/>
  <c r="B163" i="64"/>
  <c r="B164" i="64"/>
  <c r="B165" i="64"/>
  <c r="B166" i="64"/>
  <c r="B167" i="64"/>
  <c r="B168" i="64"/>
  <c r="B169" i="64"/>
  <c r="B170" i="64"/>
  <c r="B171" i="64"/>
  <c r="B172" i="64"/>
  <c r="B173" i="64"/>
  <c r="B174" i="64"/>
  <c r="B175" i="64"/>
  <c r="B176" i="64"/>
  <c r="B177" i="64"/>
  <c r="B178" i="64"/>
  <c r="B179" i="64"/>
  <c r="B180" i="64"/>
  <c r="B181" i="64"/>
  <c r="B182" i="64"/>
  <c r="B183" i="64"/>
  <c r="B184" i="64"/>
  <c r="B185" i="64"/>
  <c r="B186" i="64"/>
  <c r="B187" i="64"/>
  <c r="B188" i="64"/>
  <c r="B189" i="64"/>
  <c r="B190" i="64"/>
  <c r="B191" i="64"/>
  <c r="B192" i="64"/>
  <c r="B193" i="64"/>
  <c r="B194" i="64"/>
  <c r="B195" i="64"/>
  <c r="B196" i="64"/>
  <c r="B197" i="64"/>
  <c r="B198" i="64"/>
  <c r="B199" i="64"/>
  <c r="B200" i="64"/>
  <c r="B201" i="64"/>
  <c r="B202" i="64"/>
  <c r="B203" i="64"/>
  <c r="B204" i="64"/>
  <c r="B205" i="64"/>
  <c r="B206" i="64"/>
  <c r="B207" i="64"/>
  <c r="B208" i="64"/>
  <c r="B209" i="64"/>
  <c r="B210" i="64"/>
  <c r="B211" i="64"/>
  <c r="B212" i="64"/>
  <c r="B213" i="64"/>
  <c r="B214" i="64"/>
  <c r="B215" i="64"/>
  <c r="B216" i="64"/>
  <c r="B217" i="64"/>
  <c r="B218" i="64"/>
  <c r="B219" i="64"/>
  <c r="B220" i="64"/>
  <c r="B221" i="64"/>
  <c r="B222" i="64"/>
  <c r="B223" i="64"/>
  <c r="B224" i="64"/>
  <c r="B225" i="64"/>
  <c r="B226" i="64"/>
  <c r="B227" i="64"/>
  <c r="B228" i="64"/>
  <c r="B229" i="64"/>
  <c r="B230" i="64"/>
  <c r="B231" i="64"/>
  <c r="B232" i="64"/>
  <c r="B233" i="64"/>
  <c r="B234" i="64"/>
  <c r="B235" i="64"/>
  <c r="B236" i="64"/>
  <c r="B237" i="64"/>
  <c r="B238" i="64"/>
  <c r="B239" i="64"/>
  <c r="B240" i="64"/>
  <c r="B241" i="64"/>
  <c r="B242" i="64"/>
  <c r="B243" i="64"/>
  <c r="B244" i="64"/>
  <c r="B245" i="64"/>
  <c r="B246" i="64"/>
  <c r="B247" i="64"/>
  <c r="B248" i="64"/>
  <c r="B249" i="64"/>
  <c r="B250" i="64"/>
  <c r="B251" i="64"/>
  <c r="B252" i="64"/>
  <c r="B253" i="64"/>
  <c r="B254" i="64"/>
  <c r="B255" i="64"/>
  <c r="B256" i="64"/>
  <c r="B257" i="64"/>
  <c r="B258" i="64"/>
  <c r="B259" i="64"/>
  <c r="B260" i="64"/>
  <c r="B261" i="64"/>
  <c r="B262" i="64"/>
  <c r="B263" i="64"/>
  <c r="B264" i="64"/>
  <c r="B265" i="64"/>
  <c r="B266" i="64"/>
  <c r="B267" i="64"/>
  <c r="B268" i="64"/>
  <c r="B269" i="64"/>
  <c r="B270" i="64"/>
  <c r="B271" i="64"/>
  <c r="B272" i="64"/>
  <c r="B273" i="64"/>
  <c r="B274" i="64"/>
  <c r="B275" i="64"/>
  <c r="B276" i="64"/>
  <c r="B277" i="64"/>
  <c r="B278" i="64"/>
  <c r="B279" i="64"/>
  <c r="B280" i="64"/>
  <c r="B281" i="64"/>
  <c r="B282" i="64"/>
  <c r="B283" i="64"/>
  <c r="B284" i="64"/>
  <c r="B285" i="64"/>
  <c r="B286" i="64"/>
  <c r="B287" i="64"/>
  <c r="B288" i="64"/>
  <c r="B289" i="64"/>
  <c r="B290" i="64"/>
  <c r="B291" i="64"/>
  <c r="B292" i="64"/>
  <c r="B293" i="64"/>
  <c r="B294" i="64"/>
  <c r="B295" i="64"/>
  <c r="B296" i="64"/>
  <c r="B297" i="64"/>
  <c r="B298" i="64"/>
  <c r="B299" i="64"/>
  <c r="B300" i="64"/>
  <c r="B301" i="64"/>
  <c r="B302" i="64"/>
  <c r="B303" i="64"/>
  <c r="B304" i="64"/>
  <c r="B305" i="64"/>
  <c r="B306" i="64"/>
  <c r="B307" i="64"/>
  <c r="B308" i="64"/>
  <c r="B309" i="64"/>
  <c r="B310" i="64"/>
  <c r="B311" i="64"/>
  <c r="B312" i="64"/>
  <c r="B313" i="64"/>
  <c r="B314" i="64"/>
  <c r="B315" i="64"/>
  <c r="B316" i="64"/>
  <c r="B317" i="64"/>
  <c r="B318" i="64"/>
  <c r="B319" i="64"/>
  <c r="B320" i="64"/>
  <c r="B321" i="64"/>
  <c r="B322" i="64"/>
  <c r="B323" i="64"/>
  <c r="B324" i="64"/>
  <c r="B325" i="64"/>
  <c r="B326" i="64"/>
  <c r="B327" i="64"/>
  <c r="B328" i="64"/>
  <c r="B329" i="64"/>
  <c r="B330" i="64"/>
  <c r="B331" i="64"/>
  <c r="B332" i="64"/>
  <c r="B333" i="64"/>
  <c r="B334" i="64"/>
  <c r="B335" i="64"/>
  <c r="B336" i="64"/>
  <c r="B337" i="64"/>
  <c r="B338" i="64"/>
  <c r="B339" i="64"/>
  <c r="B340" i="64"/>
  <c r="B341" i="64"/>
  <c r="B342" i="64"/>
  <c r="B343" i="64"/>
  <c r="B344" i="64"/>
  <c r="B345" i="64"/>
  <c r="B346" i="64"/>
  <c r="B347" i="64"/>
  <c r="B348" i="64"/>
  <c r="B349" i="64"/>
  <c r="B350" i="64"/>
  <c r="B351" i="64"/>
  <c r="B352" i="64"/>
  <c r="B353" i="64"/>
  <c r="B354" i="64"/>
  <c r="B355" i="64"/>
  <c r="B356" i="64"/>
  <c r="B357" i="64"/>
  <c r="B358" i="64"/>
  <c r="B359" i="64"/>
  <c r="B360" i="64"/>
  <c r="B361" i="64"/>
  <c r="B362" i="64"/>
  <c r="B363" i="64"/>
  <c r="B364" i="64"/>
  <c r="B365" i="64"/>
  <c r="B366" i="64"/>
  <c r="B367" i="64"/>
  <c r="B368" i="64"/>
  <c r="B369" i="64"/>
  <c r="B370" i="64"/>
  <c r="B371" i="64"/>
  <c r="B372" i="64"/>
  <c r="B373" i="64"/>
  <c r="B374" i="64"/>
  <c r="B375" i="64"/>
  <c r="B376" i="64"/>
  <c r="B377" i="64"/>
  <c r="B378" i="64"/>
  <c r="B379" i="64"/>
  <c r="B380" i="64"/>
  <c r="B381" i="64"/>
  <c r="B382" i="64"/>
  <c r="B383" i="64"/>
  <c r="B384" i="64"/>
  <c r="B385" i="64"/>
  <c r="B386" i="64"/>
  <c r="B387" i="64"/>
  <c r="B388" i="64"/>
  <c r="B389" i="64"/>
  <c r="B390" i="64"/>
  <c r="B391" i="64"/>
  <c r="B392" i="64"/>
  <c r="B393" i="64"/>
  <c r="B394" i="64"/>
  <c r="B395" i="64"/>
  <c r="B396" i="64"/>
  <c r="B397" i="64"/>
  <c r="B398" i="64"/>
  <c r="B399" i="64"/>
  <c r="B400" i="64"/>
  <c r="B401" i="64"/>
  <c r="B402" i="64"/>
  <c r="B403" i="64"/>
  <c r="B404" i="64"/>
  <c r="B405" i="64"/>
  <c r="B406" i="64"/>
  <c r="B407" i="64"/>
  <c r="B408" i="64"/>
  <c r="B409" i="64"/>
  <c r="B410" i="64"/>
  <c r="B411" i="64"/>
  <c r="B412" i="64"/>
  <c r="B413" i="64"/>
  <c r="B414" i="64"/>
  <c r="B415" i="64"/>
  <c r="B416" i="64"/>
  <c r="B417" i="64"/>
  <c r="B418" i="64"/>
  <c r="B419" i="64"/>
  <c r="B420" i="64"/>
  <c r="B421" i="64"/>
  <c r="B422" i="64"/>
  <c r="B423" i="64"/>
  <c r="B424" i="64"/>
  <c r="B425" i="64"/>
  <c r="B426" i="64"/>
  <c r="B427" i="64"/>
  <c r="B428" i="64"/>
  <c r="B429" i="64"/>
  <c r="B430" i="64"/>
  <c r="B431" i="64"/>
  <c r="B432" i="64"/>
  <c r="B433" i="64"/>
  <c r="B434" i="64"/>
  <c r="B435" i="64"/>
  <c r="B436" i="64"/>
  <c r="B437" i="64"/>
  <c r="B438" i="64"/>
  <c r="B439" i="64"/>
  <c r="B440" i="64"/>
  <c r="B441" i="64"/>
  <c r="B442" i="64"/>
  <c r="B443" i="64"/>
  <c r="B444" i="64"/>
  <c r="B445" i="64"/>
  <c r="B446" i="64"/>
  <c r="B447" i="64"/>
  <c r="B448" i="64"/>
  <c r="B449" i="64"/>
  <c r="B450" i="64"/>
  <c r="B451" i="64"/>
  <c r="B452" i="64"/>
  <c r="B453" i="64"/>
  <c r="B454" i="64"/>
  <c r="B455" i="64"/>
  <c r="B456" i="64"/>
  <c r="B457" i="64"/>
  <c r="B458" i="64"/>
  <c r="B459" i="64"/>
  <c r="B460" i="64"/>
  <c r="B461" i="64"/>
  <c r="B462" i="64"/>
  <c r="B463" i="64"/>
  <c r="B464" i="64"/>
  <c r="B465" i="64"/>
  <c r="B466" i="64"/>
  <c r="B467" i="64"/>
  <c r="B468" i="64"/>
  <c r="B469" i="64"/>
  <c r="B470" i="64"/>
  <c r="B471" i="64"/>
  <c r="B472" i="64"/>
  <c r="B473" i="64"/>
  <c r="B474" i="64"/>
  <c r="B475" i="64"/>
  <c r="B476" i="64"/>
  <c r="B477" i="64"/>
  <c r="B478" i="64"/>
  <c r="B479" i="64"/>
  <c r="B480" i="64"/>
  <c r="B481" i="64"/>
  <c r="B482" i="64"/>
  <c r="B483" i="64"/>
  <c r="B484" i="64"/>
  <c r="B485" i="64"/>
  <c r="B486" i="64"/>
  <c r="B487" i="64"/>
  <c r="B488" i="64"/>
  <c r="B489" i="64"/>
  <c r="B490" i="64"/>
  <c r="B491" i="64"/>
  <c r="B492" i="64"/>
  <c r="B493" i="64"/>
  <c r="B494" i="64"/>
  <c r="B495" i="64"/>
  <c r="B496" i="64"/>
  <c r="B497" i="64"/>
  <c r="B498" i="64"/>
  <c r="B499" i="64"/>
  <c r="B500" i="64"/>
  <c r="B501" i="64"/>
  <c r="B502" i="64"/>
  <c r="B503" i="64"/>
  <c r="B504" i="64"/>
  <c r="B505" i="64"/>
  <c r="B506" i="64"/>
  <c r="B507" i="64"/>
  <c r="B508" i="64"/>
  <c r="B509" i="64"/>
  <c r="B510" i="64"/>
  <c r="B511" i="64"/>
  <c r="B512" i="64"/>
  <c r="B513" i="64"/>
  <c r="B514" i="64"/>
  <c r="B515" i="64"/>
  <c r="B516" i="64"/>
  <c r="B517" i="64"/>
  <c r="B518" i="64"/>
  <c r="B519" i="64"/>
  <c r="B520" i="64"/>
  <c r="B521" i="64"/>
  <c r="B522" i="64"/>
  <c r="B523" i="64"/>
  <c r="B524" i="64"/>
  <c r="B525" i="64"/>
  <c r="B526" i="64"/>
  <c r="B527" i="64"/>
  <c r="B528" i="64"/>
  <c r="B529" i="64"/>
  <c r="B530" i="64"/>
  <c r="B531" i="64"/>
  <c r="B532" i="64"/>
  <c r="B533" i="64"/>
  <c r="B534" i="64"/>
  <c r="B535" i="64"/>
  <c r="B536" i="64"/>
  <c r="B537" i="64"/>
  <c r="B2" i="64"/>
  <c r="G9" i="28"/>
  <c r="G9" i="21"/>
  <c r="G10" i="21"/>
  <c r="G10" i="19"/>
  <c r="G11" i="19"/>
  <c r="G12" i="19"/>
  <c r="G13" i="19"/>
  <c r="G9" i="19"/>
  <c r="G11" i="9"/>
  <c r="G12" i="9"/>
  <c r="G13" i="9"/>
  <c r="G14" i="9"/>
  <c r="G16" i="9"/>
  <c r="L16" i="9" s="1"/>
  <c r="G9" i="9"/>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7" i="18"/>
  <c r="I131" i="18"/>
  <c r="Y124" i="18"/>
  <c r="Y123" i="18"/>
  <c r="Y122" i="18"/>
  <c r="Y116" i="18"/>
  <c r="Y114" i="18"/>
  <c r="Y93" i="18"/>
  <c r="AA17" i="6"/>
  <c r="G9" i="6"/>
  <c r="G11" i="6"/>
  <c r="G12" i="6"/>
  <c r="G13" i="6"/>
  <c r="G14" i="6"/>
  <c r="G15" i="6"/>
  <c r="G16" i="6"/>
  <c r="G10" i="6"/>
  <c r="G17" i="6"/>
  <c r="G20" i="68"/>
  <c r="G19" i="68"/>
  <c r="G15" i="68"/>
  <c r="G14" i="68"/>
  <c r="G13" i="68"/>
  <c r="G12" i="68"/>
  <c r="G11" i="68"/>
  <c r="G10" i="68"/>
  <c r="G9" i="68"/>
  <c r="Q18" i="67"/>
  <c r="R18" i="67"/>
  <c r="S18" i="67"/>
  <c r="AA18" i="67"/>
  <c r="G10" i="67"/>
  <c r="G12" i="67"/>
  <c r="N22" i="21" l="1"/>
  <c r="O22" i="21"/>
  <c r="P22" i="21"/>
  <c r="Q19" i="67"/>
  <c r="Q20" i="67"/>
  <c r="R19" i="67"/>
  <c r="R20" i="67"/>
  <c r="AA19" i="67"/>
  <c r="AA20" i="67"/>
  <c r="S19" i="67"/>
  <c r="S20" i="67"/>
  <c r="M229" i="18"/>
  <c r="M226" i="18"/>
  <c r="M223" i="18"/>
  <c r="L212" i="18"/>
  <c r="L209" i="18"/>
  <c r="L206" i="18"/>
  <c r="M205" i="18"/>
  <c r="P231" i="18"/>
  <c r="P228" i="18"/>
  <c r="P225" i="18"/>
  <c r="P222" i="18"/>
  <c r="O231" i="18"/>
  <c r="O228" i="18"/>
  <c r="O225" i="18"/>
  <c r="O222" i="18"/>
  <c r="N211" i="18"/>
  <c r="N208" i="18"/>
  <c r="N205" i="18"/>
  <c r="N231" i="18"/>
  <c r="N228" i="18"/>
  <c r="N225" i="18"/>
  <c r="N222" i="18"/>
  <c r="M211" i="18"/>
  <c r="M208" i="18"/>
  <c r="M228" i="18"/>
  <c r="M225" i="18"/>
  <c r="M222" i="18"/>
  <c r="L211" i="18"/>
  <c r="L208" i="18"/>
  <c r="L205" i="18"/>
  <c r="N204" i="18"/>
  <c r="P230" i="18"/>
  <c r="P227" i="18"/>
  <c r="P224" i="18"/>
  <c r="K211" i="18"/>
  <c r="K208" i="18"/>
  <c r="K205" i="18"/>
  <c r="N223" i="18"/>
  <c r="O230" i="18"/>
  <c r="N213" i="18"/>
  <c r="N210" i="18"/>
  <c r="N207" i="18"/>
  <c r="M204" i="18"/>
  <c r="N230" i="18"/>
  <c r="N227" i="18"/>
  <c r="N224" i="18"/>
  <c r="M213" i="18"/>
  <c r="M210" i="18"/>
  <c r="M207" i="18"/>
  <c r="L213" i="18"/>
  <c r="L210" i="18"/>
  <c r="L207" i="18"/>
  <c r="L204" i="18"/>
  <c r="K204" i="18"/>
  <c r="M212" i="18"/>
  <c r="P229" i="18"/>
  <c r="P226" i="18"/>
  <c r="P223" i="18"/>
  <c r="K210" i="18"/>
  <c r="K207" i="18"/>
  <c r="N229" i="18"/>
  <c r="O229" i="18"/>
  <c r="O226" i="18"/>
  <c r="O223" i="18"/>
  <c r="N212" i="18"/>
  <c r="N209" i="18"/>
  <c r="N206" i="18"/>
  <c r="N226" i="18"/>
  <c r="E212" i="18"/>
  <c r="G210" i="18"/>
  <c r="C208" i="18"/>
  <c r="E211" i="18"/>
  <c r="G209" i="18"/>
  <c r="C207" i="18"/>
  <c r="D205" i="18"/>
  <c r="F207" i="18"/>
  <c r="E210" i="18"/>
  <c r="G208" i="18"/>
  <c r="E209" i="18"/>
  <c r="G207" i="18"/>
  <c r="C205" i="18"/>
  <c r="E208" i="18"/>
  <c r="G206" i="18"/>
  <c r="C204" i="18"/>
  <c r="F204" i="18"/>
  <c r="E207" i="18"/>
  <c r="G205" i="18"/>
  <c r="E206" i="18"/>
  <c r="G204" i="18"/>
  <c r="E205" i="18"/>
  <c r="D211" i="18"/>
  <c r="F213" i="18"/>
  <c r="E204" i="18"/>
  <c r="D210" i="18"/>
  <c r="G213" i="18"/>
  <c r="C211" i="18"/>
  <c r="F211" i="18"/>
  <c r="G212" i="18"/>
  <c r="C210" i="18"/>
  <c r="D208" i="18"/>
  <c r="F210" i="18"/>
  <c r="E213" i="18"/>
  <c r="G211" i="18"/>
  <c r="D207" i="18"/>
  <c r="D204" i="18"/>
  <c r="Z131" i="18"/>
  <c r="Z120" i="18"/>
  <c r="Y113" i="18"/>
  <c r="Z112" i="18"/>
  <c r="Z105" i="18"/>
  <c r="Y104" i="18"/>
  <c r="Y102" i="18"/>
  <c r="Z101" i="18"/>
  <c r="Y101" i="18"/>
  <c r="Y100" i="18"/>
  <c r="Z97" i="18"/>
  <c r="Z96" i="18"/>
  <c r="Y96" i="18"/>
  <c r="Z93" i="18"/>
  <c r="Z91" i="18"/>
  <c r="Z90" i="18"/>
  <c r="AC90" i="18"/>
  <c r="Z88" i="18"/>
  <c r="Y84" i="18"/>
  <c r="AC84" i="18"/>
  <c r="Z84" i="18"/>
  <c r="Y81" i="18"/>
  <c r="Z81" i="18"/>
  <c r="Y111" i="18"/>
  <c r="AC79" i="18"/>
  <c r="AC99" i="18"/>
  <c r="AC109" i="18"/>
  <c r="Z114" i="18"/>
  <c r="Z108" i="18"/>
  <c r="AC85" i="18"/>
  <c r="Z98" i="18"/>
  <c r="AC78" i="18"/>
  <c r="AC124" i="18"/>
  <c r="Y98" i="18"/>
  <c r="Y91" i="18"/>
  <c r="AC82" i="18"/>
  <c r="AC108" i="18"/>
  <c r="AC103" i="18"/>
  <c r="AC91" i="18"/>
  <c r="Z78" i="18"/>
  <c r="AC119" i="18"/>
  <c r="AC107" i="18"/>
  <c r="Z119" i="18"/>
  <c r="Z111" i="18"/>
  <c r="Y83" i="18"/>
  <c r="Y95" i="18"/>
  <c r="Z127" i="18"/>
  <c r="Z87" i="18"/>
  <c r="Y110" i="18"/>
  <c r="Z106" i="18"/>
  <c r="Y118" i="18"/>
  <c r="Y106" i="18"/>
  <c r="Z89" i="18"/>
  <c r="Z99" i="18"/>
  <c r="Y77" i="18"/>
  <c r="Y107" i="18"/>
  <c r="Y121" i="18"/>
  <c r="AC123" i="18"/>
  <c r="AC95" i="18"/>
  <c r="Z77" i="18"/>
  <c r="Z103" i="18"/>
  <c r="AC101" i="18"/>
  <c r="Z85" i="18"/>
  <c r="Z94" i="18"/>
  <c r="Z104" i="18"/>
  <c r="Z109" i="18"/>
  <c r="Z92" i="18"/>
  <c r="Y112" i="18"/>
  <c r="Z117" i="18"/>
  <c r="AC102" i="18"/>
  <c r="AC121" i="18"/>
  <c r="Z123" i="18"/>
  <c r="Y97" i="18"/>
  <c r="AC120" i="18"/>
  <c r="Z102" i="18"/>
  <c r="Z121" i="18"/>
  <c r="Y117" i="18"/>
  <c r="Y79" i="18"/>
  <c r="Y119" i="18"/>
  <c r="AC77" i="18"/>
  <c r="AC100" i="18"/>
  <c r="Y88" i="18"/>
  <c r="Y90" i="18"/>
  <c r="Y105" i="18"/>
  <c r="Z124" i="18"/>
  <c r="Y99" i="18"/>
  <c r="AA12" i="6"/>
  <c r="AA14" i="6"/>
  <c r="AA11" i="6"/>
  <c r="AA10" i="6"/>
  <c r="AA13" i="6"/>
  <c r="Z9" i="21" l="1"/>
  <c r="N214" i="18"/>
  <c r="P232" i="18"/>
  <c r="L214" i="18"/>
  <c r="N232" i="18"/>
  <c r="F205" i="18"/>
  <c r="E214" i="18"/>
  <c r="G214" i="18"/>
  <c r="AC131" i="18"/>
  <c r="AC127" i="18"/>
  <c r="Z122" i="18"/>
  <c r="Z118" i="18"/>
  <c r="Z115" i="18"/>
  <c r="AC114" i="18"/>
  <c r="AC113" i="18"/>
  <c r="Z113" i="18"/>
  <c r="AC112" i="18"/>
  <c r="AC111" i="18"/>
  <c r="Z110" i="18"/>
  <c r="Y109" i="18"/>
  <c r="Y108" i="18"/>
  <c r="Z107" i="18"/>
  <c r="AC105" i="18"/>
  <c r="AC104" i="18"/>
  <c r="Y103" i="18"/>
  <c r="Z100" i="18"/>
  <c r="AC98" i="18"/>
  <c r="AC97" i="18"/>
  <c r="AC96" i="18"/>
  <c r="Z95" i="18"/>
  <c r="Y94" i="18"/>
  <c r="AC94" i="18"/>
  <c r="AC93" i="18"/>
  <c r="Y92" i="18"/>
  <c r="AC88" i="18"/>
  <c r="Y87" i="18"/>
  <c r="Z86" i="18"/>
  <c r="AC86" i="18"/>
  <c r="Y85" i="18"/>
  <c r="Z83" i="18"/>
  <c r="AC83" i="18"/>
  <c r="Z82" i="18"/>
  <c r="AC81" i="18"/>
  <c r="Z80" i="18"/>
  <c r="AC80" i="18"/>
  <c r="Y78" i="18"/>
  <c r="AC106" i="18"/>
  <c r="Z79" i="18"/>
  <c r="AC92" i="18"/>
  <c r="Y86" i="18"/>
  <c r="AC116" i="18"/>
  <c r="AC87" i="18"/>
  <c r="AC110" i="18"/>
  <c r="Y80" i="18"/>
  <c r="AC122" i="18"/>
  <c r="AC118" i="18"/>
  <c r="AC115" i="18"/>
  <c r="AC89" i="18"/>
  <c r="Y82" i="18"/>
  <c r="AA15" i="6"/>
  <c r="AA16" i="6"/>
  <c r="AD9" i="21" l="1"/>
  <c r="Z22" i="21"/>
  <c r="Y115" i="18"/>
  <c r="AF9" i="21" l="1"/>
  <c r="AF22" i="21" s="1"/>
  <c r="AD22" i="21"/>
  <c r="G9" i="67"/>
  <c r="G11" i="67"/>
  <c r="G9" i="3" l="1"/>
  <c r="G10" i="3"/>
  <c r="G11" i="3"/>
  <c r="J537" i="64"/>
  <c r="K537" i="64" s="1"/>
  <c r="L537" i="64" s="1"/>
  <c r="J536" i="64"/>
  <c r="K536" i="64" s="1"/>
  <c r="L536" i="64" s="1"/>
  <c r="J535" i="64"/>
  <c r="K535" i="64" s="1"/>
  <c r="L535" i="64" s="1"/>
  <c r="J534" i="64"/>
  <c r="K534" i="64" s="1"/>
  <c r="L534" i="64" s="1"/>
  <c r="J533" i="64"/>
  <c r="K533" i="64" s="1"/>
  <c r="L533" i="64" s="1"/>
  <c r="J532" i="64"/>
  <c r="K532" i="64" s="1"/>
  <c r="L532" i="64" s="1"/>
  <c r="J531" i="64"/>
  <c r="K531" i="64" s="1"/>
  <c r="L531" i="64" s="1"/>
  <c r="J530" i="64"/>
  <c r="K530" i="64" s="1"/>
  <c r="L530" i="64" s="1"/>
  <c r="J529" i="64"/>
  <c r="K529" i="64" s="1"/>
  <c r="L529" i="64" s="1"/>
  <c r="J528" i="64"/>
  <c r="K528" i="64" s="1"/>
  <c r="L528" i="64" s="1"/>
  <c r="J527" i="64"/>
  <c r="K527" i="64" s="1"/>
  <c r="L527" i="64" s="1"/>
  <c r="J526" i="64"/>
  <c r="K526" i="64" s="1"/>
  <c r="L526" i="64" s="1"/>
  <c r="J525" i="64"/>
  <c r="K525" i="64" s="1"/>
  <c r="L525" i="64" s="1"/>
  <c r="J524" i="64"/>
  <c r="K524" i="64" s="1"/>
  <c r="L524" i="64" s="1"/>
  <c r="J523" i="64"/>
  <c r="K523" i="64" s="1"/>
  <c r="L523" i="64" s="1"/>
  <c r="J522" i="64"/>
  <c r="K522" i="64" s="1"/>
  <c r="L522" i="64" s="1"/>
  <c r="J521" i="64"/>
  <c r="K521" i="64" s="1"/>
  <c r="L521" i="64" s="1"/>
  <c r="J520" i="64"/>
  <c r="K520" i="64" s="1"/>
  <c r="L520" i="64" s="1"/>
  <c r="J519" i="64"/>
  <c r="K519" i="64" s="1"/>
  <c r="L519" i="64" s="1"/>
  <c r="J518" i="64"/>
  <c r="K518" i="64" s="1"/>
  <c r="L518" i="64" s="1"/>
  <c r="J517" i="64"/>
  <c r="K517" i="64" s="1"/>
  <c r="L517" i="64" s="1"/>
  <c r="J516" i="64"/>
  <c r="K516" i="64" s="1"/>
  <c r="L516" i="64" s="1"/>
  <c r="J515" i="64"/>
  <c r="K515" i="64" s="1"/>
  <c r="L515" i="64" s="1"/>
  <c r="J514" i="64"/>
  <c r="K514" i="64" s="1"/>
  <c r="L514" i="64" s="1"/>
  <c r="J513" i="64"/>
  <c r="K513" i="64" s="1"/>
  <c r="L513" i="64" s="1"/>
  <c r="J512" i="64"/>
  <c r="K512" i="64" s="1"/>
  <c r="L512" i="64" s="1"/>
  <c r="J511" i="64"/>
  <c r="K511" i="64" s="1"/>
  <c r="L511" i="64" s="1"/>
  <c r="J510" i="64"/>
  <c r="K510" i="64" s="1"/>
  <c r="L510" i="64" s="1"/>
  <c r="J509" i="64"/>
  <c r="K509" i="64" s="1"/>
  <c r="L509" i="64" s="1"/>
  <c r="J508" i="64"/>
  <c r="K508" i="64" s="1"/>
  <c r="L508" i="64" s="1"/>
  <c r="J507" i="64"/>
  <c r="K507" i="64" s="1"/>
  <c r="L507" i="64" s="1"/>
  <c r="J506" i="64"/>
  <c r="K506" i="64" s="1"/>
  <c r="L506" i="64" s="1"/>
  <c r="J505" i="64"/>
  <c r="K505" i="64" s="1"/>
  <c r="L505" i="64" s="1"/>
  <c r="J504" i="64"/>
  <c r="K504" i="64" s="1"/>
  <c r="L504" i="64" s="1"/>
  <c r="J503" i="64"/>
  <c r="K503" i="64" s="1"/>
  <c r="L503" i="64" s="1"/>
  <c r="J502" i="64"/>
  <c r="K502" i="64" s="1"/>
  <c r="L502" i="64" s="1"/>
  <c r="J501" i="64"/>
  <c r="K501" i="64" s="1"/>
  <c r="L501" i="64" s="1"/>
  <c r="J500" i="64"/>
  <c r="K500" i="64" s="1"/>
  <c r="L500" i="64" s="1"/>
  <c r="J499" i="64"/>
  <c r="K499" i="64" s="1"/>
  <c r="L499" i="64" s="1"/>
  <c r="J498" i="64"/>
  <c r="K498" i="64" s="1"/>
  <c r="L498" i="64" s="1"/>
  <c r="J497" i="64"/>
  <c r="K497" i="64" s="1"/>
  <c r="L497" i="64" s="1"/>
  <c r="J496" i="64"/>
  <c r="K496" i="64" s="1"/>
  <c r="L496" i="64" s="1"/>
  <c r="J495" i="64"/>
  <c r="K495" i="64" s="1"/>
  <c r="L495" i="64" s="1"/>
  <c r="J494" i="64"/>
  <c r="K494" i="64" s="1"/>
  <c r="L494" i="64" s="1"/>
  <c r="J493" i="64"/>
  <c r="K493" i="64" s="1"/>
  <c r="L493" i="64" s="1"/>
  <c r="J492" i="64"/>
  <c r="K492" i="64" s="1"/>
  <c r="L492" i="64" s="1"/>
  <c r="J491" i="64"/>
  <c r="K491" i="64" s="1"/>
  <c r="L491" i="64" s="1"/>
  <c r="J490" i="64"/>
  <c r="K490" i="64" s="1"/>
  <c r="L490" i="64" s="1"/>
  <c r="J489" i="64"/>
  <c r="K489" i="64" s="1"/>
  <c r="L489" i="64" s="1"/>
  <c r="J488" i="64"/>
  <c r="K488" i="64" s="1"/>
  <c r="L488" i="64" s="1"/>
  <c r="J487" i="64"/>
  <c r="K487" i="64" s="1"/>
  <c r="L487" i="64" s="1"/>
  <c r="J486" i="64"/>
  <c r="K486" i="64" s="1"/>
  <c r="L486" i="64" s="1"/>
  <c r="J485" i="64"/>
  <c r="K485" i="64" s="1"/>
  <c r="L485" i="64" s="1"/>
  <c r="J484" i="64"/>
  <c r="K484" i="64" s="1"/>
  <c r="L484" i="64" s="1"/>
  <c r="J483" i="64"/>
  <c r="K483" i="64" s="1"/>
  <c r="L483" i="64" s="1"/>
  <c r="J482" i="64"/>
  <c r="K482" i="64" s="1"/>
  <c r="L482" i="64" s="1"/>
  <c r="J481" i="64"/>
  <c r="K481" i="64" s="1"/>
  <c r="L481" i="64" s="1"/>
  <c r="J480" i="64"/>
  <c r="K480" i="64" s="1"/>
  <c r="L480" i="64" s="1"/>
  <c r="J479" i="64"/>
  <c r="K479" i="64" s="1"/>
  <c r="L479" i="64" s="1"/>
  <c r="J478" i="64"/>
  <c r="K478" i="64" s="1"/>
  <c r="L478" i="64" s="1"/>
  <c r="J477" i="64"/>
  <c r="K477" i="64" s="1"/>
  <c r="L477" i="64" s="1"/>
  <c r="J476" i="64"/>
  <c r="K476" i="64" s="1"/>
  <c r="L476" i="64" s="1"/>
  <c r="J475" i="64"/>
  <c r="K475" i="64" s="1"/>
  <c r="L475" i="64" s="1"/>
  <c r="J474" i="64"/>
  <c r="K474" i="64" s="1"/>
  <c r="L474" i="64" s="1"/>
  <c r="J473" i="64"/>
  <c r="K473" i="64" s="1"/>
  <c r="L473" i="64" s="1"/>
  <c r="J472" i="64"/>
  <c r="K472" i="64" s="1"/>
  <c r="L472" i="64" s="1"/>
  <c r="J471" i="64"/>
  <c r="K471" i="64" s="1"/>
  <c r="L471" i="64" s="1"/>
  <c r="J470" i="64"/>
  <c r="K470" i="64" s="1"/>
  <c r="L470" i="64" s="1"/>
  <c r="J469" i="64"/>
  <c r="K469" i="64" s="1"/>
  <c r="L469" i="64" s="1"/>
  <c r="J468" i="64"/>
  <c r="K468" i="64" s="1"/>
  <c r="L468" i="64" s="1"/>
  <c r="J467" i="64"/>
  <c r="K467" i="64" s="1"/>
  <c r="L467" i="64" s="1"/>
  <c r="J466" i="64"/>
  <c r="K466" i="64" s="1"/>
  <c r="L466" i="64" s="1"/>
  <c r="J465" i="64"/>
  <c r="K465" i="64" s="1"/>
  <c r="L465" i="64" s="1"/>
  <c r="J464" i="64"/>
  <c r="K464" i="64" s="1"/>
  <c r="L464" i="64" s="1"/>
  <c r="J463" i="64"/>
  <c r="K463" i="64" s="1"/>
  <c r="L463" i="64" s="1"/>
  <c r="J462" i="64"/>
  <c r="K462" i="64" s="1"/>
  <c r="L462" i="64" s="1"/>
  <c r="J461" i="64"/>
  <c r="K461" i="64" s="1"/>
  <c r="L461" i="64" s="1"/>
  <c r="J460" i="64"/>
  <c r="K460" i="64" s="1"/>
  <c r="L460" i="64" s="1"/>
  <c r="J459" i="64"/>
  <c r="K459" i="64" s="1"/>
  <c r="L459" i="64" s="1"/>
  <c r="J458" i="64"/>
  <c r="K458" i="64" s="1"/>
  <c r="L458" i="64" s="1"/>
  <c r="J457" i="64"/>
  <c r="K457" i="64" s="1"/>
  <c r="L457" i="64" s="1"/>
  <c r="J456" i="64"/>
  <c r="K456" i="64" s="1"/>
  <c r="L456" i="64" s="1"/>
  <c r="J455" i="64"/>
  <c r="K455" i="64" s="1"/>
  <c r="L455" i="64" s="1"/>
  <c r="J454" i="64"/>
  <c r="K454" i="64" s="1"/>
  <c r="L454" i="64" s="1"/>
  <c r="J453" i="64"/>
  <c r="K453" i="64" s="1"/>
  <c r="L453" i="64" s="1"/>
  <c r="J452" i="64"/>
  <c r="K452" i="64" s="1"/>
  <c r="L452" i="64" s="1"/>
  <c r="J451" i="64"/>
  <c r="K451" i="64" s="1"/>
  <c r="L451" i="64" s="1"/>
  <c r="J450" i="64"/>
  <c r="K450" i="64" s="1"/>
  <c r="L450" i="64" s="1"/>
  <c r="J449" i="64"/>
  <c r="K449" i="64" s="1"/>
  <c r="L449" i="64" s="1"/>
  <c r="J448" i="64"/>
  <c r="K448" i="64" s="1"/>
  <c r="L448" i="64" s="1"/>
  <c r="J447" i="64"/>
  <c r="K447" i="64" s="1"/>
  <c r="L447" i="64" s="1"/>
  <c r="J446" i="64"/>
  <c r="K446" i="64" s="1"/>
  <c r="L446" i="64" s="1"/>
  <c r="J445" i="64"/>
  <c r="K445" i="64" s="1"/>
  <c r="L445" i="64" s="1"/>
  <c r="J444" i="64"/>
  <c r="K444" i="64" s="1"/>
  <c r="L444" i="64" s="1"/>
  <c r="J443" i="64"/>
  <c r="K443" i="64" s="1"/>
  <c r="L443" i="64" s="1"/>
  <c r="J442" i="64"/>
  <c r="K442" i="64" s="1"/>
  <c r="L442" i="64" s="1"/>
  <c r="J441" i="64"/>
  <c r="K441" i="64" s="1"/>
  <c r="L441" i="64" s="1"/>
  <c r="J440" i="64"/>
  <c r="K440" i="64" s="1"/>
  <c r="L440" i="64" s="1"/>
  <c r="J439" i="64"/>
  <c r="K439" i="64" s="1"/>
  <c r="L439" i="64" s="1"/>
  <c r="J438" i="64"/>
  <c r="K438" i="64" s="1"/>
  <c r="L438" i="64" s="1"/>
  <c r="J437" i="64"/>
  <c r="K437" i="64" s="1"/>
  <c r="L437" i="64" s="1"/>
  <c r="J436" i="64"/>
  <c r="K436" i="64" s="1"/>
  <c r="L436" i="64" s="1"/>
  <c r="J435" i="64"/>
  <c r="K435" i="64" s="1"/>
  <c r="L435" i="64" s="1"/>
  <c r="J434" i="64"/>
  <c r="K434" i="64" s="1"/>
  <c r="L434" i="64" s="1"/>
  <c r="J433" i="64"/>
  <c r="K433" i="64" s="1"/>
  <c r="L433" i="64" s="1"/>
  <c r="J432" i="64"/>
  <c r="K432" i="64" s="1"/>
  <c r="L432" i="64" s="1"/>
  <c r="J431" i="64"/>
  <c r="K431" i="64" s="1"/>
  <c r="L431" i="64" s="1"/>
  <c r="J430" i="64"/>
  <c r="K430" i="64" s="1"/>
  <c r="L430" i="64" s="1"/>
  <c r="J429" i="64"/>
  <c r="K429" i="64" s="1"/>
  <c r="L429" i="64" s="1"/>
  <c r="J428" i="64"/>
  <c r="K428" i="64" s="1"/>
  <c r="L428" i="64" s="1"/>
  <c r="J427" i="64"/>
  <c r="K427" i="64" s="1"/>
  <c r="L427" i="64" s="1"/>
  <c r="J426" i="64"/>
  <c r="K426" i="64" s="1"/>
  <c r="L426" i="64" s="1"/>
  <c r="J425" i="64"/>
  <c r="K425" i="64" s="1"/>
  <c r="L425" i="64" s="1"/>
  <c r="J424" i="64"/>
  <c r="K424" i="64" s="1"/>
  <c r="L424" i="64" s="1"/>
  <c r="J423" i="64"/>
  <c r="K423" i="64" s="1"/>
  <c r="L423" i="64" s="1"/>
  <c r="J422" i="64"/>
  <c r="K422" i="64" s="1"/>
  <c r="L422" i="64" s="1"/>
  <c r="J421" i="64"/>
  <c r="K421" i="64" s="1"/>
  <c r="L421" i="64" s="1"/>
  <c r="J420" i="64"/>
  <c r="K420" i="64" s="1"/>
  <c r="L420" i="64" s="1"/>
  <c r="J419" i="64"/>
  <c r="K419" i="64" s="1"/>
  <c r="L419" i="64" s="1"/>
  <c r="J418" i="64"/>
  <c r="K418" i="64" s="1"/>
  <c r="L418" i="64" s="1"/>
  <c r="J417" i="64"/>
  <c r="K417" i="64" s="1"/>
  <c r="L417" i="64" s="1"/>
  <c r="J416" i="64"/>
  <c r="K416" i="64" s="1"/>
  <c r="L416" i="64" s="1"/>
  <c r="J415" i="64"/>
  <c r="K415" i="64" s="1"/>
  <c r="L415" i="64" s="1"/>
  <c r="J414" i="64"/>
  <c r="K414" i="64" s="1"/>
  <c r="L414" i="64" s="1"/>
  <c r="J413" i="64"/>
  <c r="K413" i="64" s="1"/>
  <c r="L413" i="64" s="1"/>
  <c r="J412" i="64"/>
  <c r="K412" i="64" s="1"/>
  <c r="L412" i="64" s="1"/>
  <c r="J411" i="64"/>
  <c r="K411" i="64" s="1"/>
  <c r="L411" i="64" s="1"/>
  <c r="J410" i="64"/>
  <c r="K410" i="64" s="1"/>
  <c r="L410" i="64" s="1"/>
  <c r="J409" i="64"/>
  <c r="K409" i="64" s="1"/>
  <c r="L409" i="64" s="1"/>
  <c r="J408" i="64"/>
  <c r="K408" i="64" s="1"/>
  <c r="L408" i="64" s="1"/>
  <c r="J407" i="64"/>
  <c r="K407" i="64" s="1"/>
  <c r="L407" i="64" s="1"/>
  <c r="J406" i="64"/>
  <c r="K406" i="64" s="1"/>
  <c r="L406" i="64" s="1"/>
  <c r="J405" i="64"/>
  <c r="K405" i="64" s="1"/>
  <c r="L405" i="64" s="1"/>
  <c r="J404" i="64"/>
  <c r="K404" i="64" s="1"/>
  <c r="L404" i="64" s="1"/>
  <c r="J403" i="64"/>
  <c r="K403" i="64" s="1"/>
  <c r="L403" i="64" s="1"/>
  <c r="J402" i="64"/>
  <c r="K402" i="64" s="1"/>
  <c r="L402" i="64" s="1"/>
  <c r="J401" i="64"/>
  <c r="K401" i="64" s="1"/>
  <c r="L401" i="64" s="1"/>
  <c r="J400" i="64"/>
  <c r="K400" i="64" s="1"/>
  <c r="L400" i="64" s="1"/>
  <c r="J399" i="64"/>
  <c r="K399" i="64" s="1"/>
  <c r="L399" i="64" s="1"/>
  <c r="J398" i="64"/>
  <c r="K398" i="64" s="1"/>
  <c r="L398" i="64" s="1"/>
  <c r="J397" i="64"/>
  <c r="K397" i="64" s="1"/>
  <c r="L397" i="64" s="1"/>
  <c r="J396" i="64"/>
  <c r="K396" i="64" s="1"/>
  <c r="L396" i="64" s="1"/>
  <c r="J395" i="64"/>
  <c r="K395" i="64" s="1"/>
  <c r="L395" i="64" s="1"/>
  <c r="J394" i="64"/>
  <c r="K394" i="64" s="1"/>
  <c r="L394" i="64" s="1"/>
  <c r="J393" i="64"/>
  <c r="K393" i="64" s="1"/>
  <c r="L393" i="64" s="1"/>
  <c r="J392" i="64"/>
  <c r="K392" i="64" s="1"/>
  <c r="L392" i="64" s="1"/>
  <c r="J391" i="64"/>
  <c r="K391" i="64" s="1"/>
  <c r="L391" i="64" s="1"/>
  <c r="J390" i="64"/>
  <c r="K390" i="64" s="1"/>
  <c r="L390" i="64" s="1"/>
  <c r="J389" i="64"/>
  <c r="K389" i="64" s="1"/>
  <c r="L389" i="64" s="1"/>
  <c r="J388" i="64"/>
  <c r="K388" i="64" s="1"/>
  <c r="L388" i="64" s="1"/>
  <c r="J387" i="64"/>
  <c r="K387" i="64" s="1"/>
  <c r="L387" i="64" s="1"/>
  <c r="J386" i="64"/>
  <c r="K386" i="64" s="1"/>
  <c r="L386" i="64" s="1"/>
  <c r="J385" i="64"/>
  <c r="K385" i="64" s="1"/>
  <c r="L385" i="64" s="1"/>
  <c r="J384" i="64"/>
  <c r="K384" i="64" s="1"/>
  <c r="L384" i="64" s="1"/>
  <c r="J383" i="64"/>
  <c r="K383" i="64" s="1"/>
  <c r="L383" i="64" s="1"/>
  <c r="J382" i="64"/>
  <c r="K382" i="64" s="1"/>
  <c r="L382" i="64" s="1"/>
  <c r="J381" i="64"/>
  <c r="K381" i="64" s="1"/>
  <c r="L381" i="64" s="1"/>
  <c r="J380" i="64"/>
  <c r="K380" i="64" s="1"/>
  <c r="L380" i="64" s="1"/>
  <c r="J379" i="64"/>
  <c r="K379" i="64" s="1"/>
  <c r="L379" i="64" s="1"/>
  <c r="J378" i="64"/>
  <c r="K378" i="64" s="1"/>
  <c r="L378" i="64" s="1"/>
  <c r="J377" i="64"/>
  <c r="K377" i="64" s="1"/>
  <c r="L377" i="64" s="1"/>
  <c r="J376" i="64"/>
  <c r="K376" i="64" s="1"/>
  <c r="L376" i="64" s="1"/>
  <c r="J375" i="64"/>
  <c r="K375" i="64" s="1"/>
  <c r="L375" i="64" s="1"/>
  <c r="J374" i="64"/>
  <c r="K374" i="64" s="1"/>
  <c r="L374" i="64" s="1"/>
  <c r="J373" i="64"/>
  <c r="K373" i="64" s="1"/>
  <c r="L373" i="64" s="1"/>
  <c r="J372" i="64"/>
  <c r="K372" i="64" s="1"/>
  <c r="L372" i="64" s="1"/>
  <c r="J371" i="64"/>
  <c r="K371" i="64" s="1"/>
  <c r="L371" i="64" s="1"/>
  <c r="J370" i="64"/>
  <c r="K370" i="64" s="1"/>
  <c r="L370" i="64" s="1"/>
  <c r="J369" i="64"/>
  <c r="K369" i="64" s="1"/>
  <c r="L369" i="64" s="1"/>
  <c r="J368" i="64"/>
  <c r="K368" i="64" s="1"/>
  <c r="L368" i="64" s="1"/>
  <c r="J367" i="64"/>
  <c r="K367" i="64" s="1"/>
  <c r="L367" i="64" s="1"/>
  <c r="J366" i="64"/>
  <c r="K366" i="64" s="1"/>
  <c r="L366" i="64" s="1"/>
  <c r="J365" i="64"/>
  <c r="K365" i="64" s="1"/>
  <c r="L365" i="64" s="1"/>
  <c r="J364" i="64"/>
  <c r="K364" i="64" s="1"/>
  <c r="L364" i="64" s="1"/>
  <c r="J363" i="64"/>
  <c r="K363" i="64" s="1"/>
  <c r="L363" i="64" s="1"/>
  <c r="J362" i="64"/>
  <c r="K362" i="64" s="1"/>
  <c r="L362" i="64" s="1"/>
  <c r="J361" i="64"/>
  <c r="K361" i="64" s="1"/>
  <c r="L361" i="64" s="1"/>
  <c r="J360" i="64"/>
  <c r="K360" i="64" s="1"/>
  <c r="L360" i="64" s="1"/>
  <c r="J359" i="64"/>
  <c r="K359" i="64" s="1"/>
  <c r="L359" i="64" s="1"/>
  <c r="J358" i="64"/>
  <c r="K358" i="64" s="1"/>
  <c r="L358" i="64" s="1"/>
  <c r="J357" i="64"/>
  <c r="K357" i="64" s="1"/>
  <c r="L357" i="64" s="1"/>
  <c r="J356" i="64"/>
  <c r="K356" i="64" s="1"/>
  <c r="L356" i="64" s="1"/>
  <c r="J355" i="64"/>
  <c r="K355" i="64" s="1"/>
  <c r="L355" i="64" s="1"/>
  <c r="J354" i="64"/>
  <c r="K354" i="64" s="1"/>
  <c r="L354" i="64" s="1"/>
  <c r="J353" i="64"/>
  <c r="K353" i="64" s="1"/>
  <c r="L353" i="64" s="1"/>
  <c r="J352" i="64"/>
  <c r="K352" i="64" s="1"/>
  <c r="L352" i="64" s="1"/>
  <c r="J351" i="64"/>
  <c r="K351" i="64" s="1"/>
  <c r="L351" i="64" s="1"/>
  <c r="J350" i="64"/>
  <c r="K350" i="64" s="1"/>
  <c r="L350" i="64" s="1"/>
  <c r="J349" i="64"/>
  <c r="K349" i="64" s="1"/>
  <c r="L349" i="64" s="1"/>
  <c r="J348" i="64"/>
  <c r="K348" i="64" s="1"/>
  <c r="L348" i="64" s="1"/>
  <c r="J347" i="64"/>
  <c r="K347" i="64" s="1"/>
  <c r="L347" i="64" s="1"/>
  <c r="J346" i="64"/>
  <c r="K346" i="64" s="1"/>
  <c r="L346" i="64" s="1"/>
  <c r="J345" i="64"/>
  <c r="K345" i="64" s="1"/>
  <c r="L345" i="64" s="1"/>
  <c r="J344" i="64"/>
  <c r="K344" i="64" s="1"/>
  <c r="L344" i="64" s="1"/>
  <c r="J343" i="64"/>
  <c r="K343" i="64" s="1"/>
  <c r="L343" i="64" s="1"/>
  <c r="J342" i="64"/>
  <c r="K342" i="64" s="1"/>
  <c r="L342" i="64" s="1"/>
  <c r="J341" i="64"/>
  <c r="K341" i="64" s="1"/>
  <c r="L341" i="64" s="1"/>
  <c r="J340" i="64"/>
  <c r="K340" i="64" s="1"/>
  <c r="L340" i="64" s="1"/>
  <c r="J339" i="64"/>
  <c r="K339" i="64" s="1"/>
  <c r="L339" i="64" s="1"/>
  <c r="J338" i="64"/>
  <c r="K338" i="64" s="1"/>
  <c r="L338" i="64" s="1"/>
  <c r="J337" i="64"/>
  <c r="K337" i="64" s="1"/>
  <c r="L337" i="64" s="1"/>
  <c r="J336" i="64"/>
  <c r="K336" i="64" s="1"/>
  <c r="L336" i="64" s="1"/>
  <c r="J335" i="64"/>
  <c r="K335" i="64" s="1"/>
  <c r="L335" i="64" s="1"/>
  <c r="J334" i="64"/>
  <c r="K334" i="64" s="1"/>
  <c r="L334" i="64" s="1"/>
  <c r="J333" i="64"/>
  <c r="K333" i="64" s="1"/>
  <c r="L333" i="64" s="1"/>
  <c r="J332" i="64"/>
  <c r="K332" i="64" s="1"/>
  <c r="L332" i="64" s="1"/>
  <c r="J331" i="64"/>
  <c r="K331" i="64" s="1"/>
  <c r="L331" i="64" s="1"/>
  <c r="J330" i="64"/>
  <c r="K330" i="64" s="1"/>
  <c r="L330" i="64" s="1"/>
  <c r="J329" i="64"/>
  <c r="K329" i="64" s="1"/>
  <c r="L329" i="64" s="1"/>
  <c r="J328" i="64"/>
  <c r="K328" i="64" s="1"/>
  <c r="L328" i="64" s="1"/>
  <c r="J327" i="64"/>
  <c r="K327" i="64" s="1"/>
  <c r="L327" i="64" s="1"/>
  <c r="J326" i="64"/>
  <c r="K326" i="64" s="1"/>
  <c r="L326" i="64" s="1"/>
  <c r="J325" i="64"/>
  <c r="K325" i="64" s="1"/>
  <c r="L325" i="64" s="1"/>
  <c r="J324" i="64"/>
  <c r="K324" i="64" s="1"/>
  <c r="L324" i="64" s="1"/>
  <c r="J323" i="64"/>
  <c r="K323" i="64" s="1"/>
  <c r="L323" i="64" s="1"/>
  <c r="J322" i="64"/>
  <c r="K322" i="64" s="1"/>
  <c r="L322" i="64" s="1"/>
  <c r="J321" i="64"/>
  <c r="K321" i="64" s="1"/>
  <c r="L321" i="64" s="1"/>
  <c r="J320" i="64"/>
  <c r="K320" i="64" s="1"/>
  <c r="L320" i="64" s="1"/>
  <c r="J319" i="64"/>
  <c r="K319" i="64" s="1"/>
  <c r="L319" i="64" s="1"/>
  <c r="J318" i="64"/>
  <c r="K318" i="64" s="1"/>
  <c r="L318" i="64" s="1"/>
  <c r="J317" i="64"/>
  <c r="K317" i="64" s="1"/>
  <c r="L317" i="64" s="1"/>
  <c r="J316" i="64"/>
  <c r="K316" i="64" s="1"/>
  <c r="L316" i="64" s="1"/>
  <c r="J315" i="64"/>
  <c r="K315" i="64" s="1"/>
  <c r="L315" i="64" s="1"/>
  <c r="J314" i="64"/>
  <c r="K314" i="64" s="1"/>
  <c r="L314" i="64" s="1"/>
  <c r="J313" i="64"/>
  <c r="K313" i="64" s="1"/>
  <c r="L313" i="64" s="1"/>
  <c r="J312" i="64"/>
  <c r="K312" i="64" s="1"/>
  <c r="L312" i="64" s="1"/>
  <c r="J311" i="64"/>
  <c r="K311" i="64" s="1"/>
  <c r="L311" i="64" s="1"/>
  <c r="J310" i="64"/>
  <c r="K310" i="64" s="1"/>
  <c r="L310" i="64" s="1"/>
  <c r="J309" i="64"/>
  <c r="K309" i="64" s="1"/>
  <c r="L309" i="64" s="1"/>
  <c r="J308" i="64"/>
  <c r="K308" i="64" s="1"/>
  <c r="L308" i="64" s="1"/>
  <c r="J307" i="64"/>
  <c r="K307" i="64" s="1"/>
  <c r="L307" i="64" s="1"/>
  <c r="J306" i="64"/>
  <c r="K306" i="64" s="1"/>
  <c r="L306" i="64" s="1"/>
  <c r="J305" i="64"/>
  <c r="K305" i="64" s="1"/>
  <c r="L305" i="64" s="1"/>
  <c r="J304" i="64"/>
  <c r="K304" i="64" s="1"/>
  <c r="L304" i="64" s="1"/>
  <c r="J303" i="64"/>
  <c r="K303" i="64" s="1"/>
  <c r="L303" i="64" s="1"/>
  <c r="J302" i="64"/>
  <c r="K302" i="64" s="1"/>
  <c r="L302" i="64" s="1"/>
  <c r="J301" i="64"/>
  <c r="K301" i="64" s="1"/>
  <c r="L301" i="64" s="1"/>
  <c r="J300" i="64"/>
  <c r="K300" i="64" s="1"/>
  <c r="L300" i="64" s="1"/>
  <c r="J299" i="64"/>
  <c r="K299" i="64" s="1"/>
  <c r="L299" i="64" s="1"/>
  <c r="J298" i="64"/>
  <c r="K298" i="64" s="1"/>
  <c r="L298" i="64" s="1"/>
  <c r="J297" i="64"/>
  <c r="K297" i="64" s="1"/>
  <c r="L297" i="64" s="1"/>
  <c r="J296" i="64"/>
  <c r="K296" i="64" s="1"/>
  <c r="L296" i="64" s="1"/>
  <c r="J295" i="64"/>
  <c r="K295" i="64" s="1"/>
  <c r="L295" i="64" s="1"/>
  <c r="J294" i="64"/>
  <c r="K294" i="64" s="1"/>
  <c r="L294" i="64" s="1"/>
  <c r="J293" i="64"/>
  <c r="K293" i="64" s="1"/>
  <c r="L293" i="64" s="1"/>
  <c r="J292" i="64"/>
  <c r="K292" i="64" s="1"/>
  <c r="L292" i="64" s="1"/>
  <c r="J291" i="64"/>
  <c r="K291" i="64" s="1"/>
  <c r="L291" i="64" s="1"/>
  <c r="J290" i="64"/>
  <c r="K290" i="64" s="1"/>
  <c r="L290" i="64" s="1"/>
  <c r="J289" i="64"/>
  <c r="K289" i="64" s="1"/>
  <c r="L289" i="64" s="1"/>
  <c r="J288" i="64"/>
  <c r="K288" i="64" s="1"/>
  <c r="L288" i="64" s="1"/>
  <c r="J287" i="64"/>
  <c r="K287" i="64" s="1"/>
  <c r="L287" i="64" s="1"/>
  <c r="J286" i="64"/>
  <c r="K286" i="64" s="1"/>
  <c r="L286" i="64" s="1"/>
  <c r="J285" i="64"/>
  <c r="K285" i="64" s="1"/>
  <c r="L285" i="64" s="1"/>
  <c r="J284" i="64"/>
  <c r="K284" i="64" s="1"/>
  <c r="L284" i="64" s="1"/>
  <c r="J283" i="64"/>
  <c r="K283" i="64" s="1"/>
  <c r="L283" i="64" s="1"/>
  <c r="J282" i="64"/>
  <c r="K282" i="64" s="1"/>
  <c r="L282" i="64" s="1"/>
  <c r="J281" i="64"/>
  <c r="K281" i="64" s="1"/>
  <c r="L281" i="64" s="1"/>
  <c r="J280" i="64"/>
  <c r="K280" i="64" s="1"/>
  <c r="L280" i="64" s="1"/>
  <c r="J279" i="64"/>
  <c r="K279" i="64" s="1"/>
  <c r="L279" i="64" s="1"/>
  <c r="J278" i="64"/>
  <c r="K278" i="64" s="1"/>
  <c r="L278" i="64" s="1"/>
  <c r="J277" i="64"/>
  <c r="K277" i="64" s="1"/>
  <c r="L277" i="64" s="1"/>
  <c r="J276" i="64"/>
  <c r="K276" i="64" s="1"/>
  <c r="L276" i="64" s="1"/>
  <c r="J275" i="64"/>
  <c r="K275" i="64" s="1"/>
  <c r="L275" i="64" s="1"/>
  <c r="J274" i="64"/>
  <c r="K274" i="64" s="1"/>
  <c r="L274" i="64" s="1"/>
  <c r="J273" i="64"/>
  <c r="K273" i="64" s="1"/>
  <c r="L273" i="64" s="1"/>
  <c r="J272" i="64"/>
  <c r="K272" i="64" s="1"/>
  <c r="L272" i="64" s="1"/>
  <c r="J271" i="64"/>
  <c r="K271" i="64" s="1"/>
  <c r="L271" i="64" s="1"/>
  <c r="J270" i="64"/>
  <c r="K270" i="64" s="1"/>
  <c r="L270" i="64" s="1"/>
  <c r="J269" i="64"/>
  <c r="K269" i="64" s="1"/>
  <c r="L269" i="64" s="1"/>
  <c r="J268" i="64"/>
  <c r="K268" i="64" s="1"/>
  <c r="L268" i="64" s="1"/>
  <c r="J267" i="64"/>
  <c r="K267" i="64" s="1"/>
  <c r="L267" i="64" s="1"/>
  <c r="J266" i="64"/>
  <c r="K266" i="64" s="1"/>
  <c r="L266" i="64" s="1"/>
  <c r="J265" i="64"/>
  <c r="K265" i="64" s="1"/>
  <c r="L265" i="64" s="1"/>
  <c r="J264" i="64"/>
  <c r="K264" i="64" s="1"/>
  <c r="L264" i="64" s="1"/>
  <c r="J263" i="64"/>
  <c r="K263" i="64" s="1"/>
  <c r="L263" i="64" s="1"/>
  <c r="J262" i="64"/>
  <c r="K262" i="64" s="1"/>
  <c r="L262" i="64" s="1"/>
  <c r="J261" i="64"/>
  <c r="K261" i="64" s="1"/>
  <c r="L261" i="64" s="1"/>
  <c r="J260" i="64"/>
  <c r="K260" i="64" s="1"/>
  <c r="L260" i="64" s="1"/>
  <c r="J259" i="64"/>
  <c r="K259" i="64" s="1"/>
  <c r="L259" i="64" s="1"/>
  <c r="J258" i="64"/>
  <c r="K258" i="64" s="1"/>
  <c r="L258" i="64" s="1"/>
  <c r="J257" i="64"/>
  <c r="K257" i="64" s="1"/>
  <c r="L257" i="64" s="1"/>
  <c r="J256" i="64"/>
  <c r="K256" i="64" s="1"/>
  <c r="L256" i="64" s="1"/>
  <c r="J255" i="64"/>
  <c r="K255" i="64" s="1"/>
  <c r="L255" i="64" s="1"/>
  <c r="J254" i="64"/>
  <c r="K254" i="64" s="1"/>
  <c r="L254" i="64" s="1"/>
  <c r="J253" i="64"/>
  <c r="K253" i="64" s="1"/>
  <c r="L253" i="64" s="1"/>
  <c r="J252" i="64"/>
  <c r="K252" i="64" s="1"/>
  <c r="L252" i="64" s="1"/>
  <c r="J251" i="64"/>
  <c r="K251" i="64" s="1"/>
  <c r="L251" i="64" s="1"/>
  <c r="J250" i="64"/>
  <c r="K250" i="64" s="1"/>
  <c r="L250" i="64" s="1"/>
  <c r="J249" i="64"/>
  <c r="K249" i="64" s="1"/>
  <c r="L249" i="64" s="1"/>
  <c r="J248" i="64"/>
  <c r="K248" i="64" s="1"/>
  <c r="L248" i="64" s="1"/>
  <c r="J247" i="64"/>
  <c r="K247" i="64" s="1"/>
  <c r="L247" i="64" s="1"/>
  <c r="J246" i="64"/>
  <c r="K246" i="64" s="1"/>
  <c r="L246" i="64" s="1"/>
  <c r="J245" i="64"/>
  <c r="K245" i="64" s="1"/>
  <c r="L245" i="64" s="1"/>
  <c r="J244" i="64"/>
  <c r="K244" i="64" s="1"/>
  <c r="L244" i="64" s="1"/>
  <c r="J243" i="64"/>
  <c r="K243" i="64" s="1"/>
  <c r="L243" i="64" s="1"/>
  <c r="J242" i="64"/>
  <c r="K242" i="64" s="1"/>
  <c r="L242" i="64" s="1"/>
  <c r="J241" i="64"/>
  <c r="K241" i="64" s="1"/>
  <c r="L241" i="64" s="1"/>
  <c r="J240" i="64"/>
  <c r="K240" i="64" s="1"/>
  <c r="L240" i="64" s="1"/>
  <c r="J239" i="64"/>
  <c r="K239" i="64" s="1"/>
  <c r="L239" i="64" s="1"/>
  <c r="J238" i="64"/>
  <c r="K238" i="64" s="1"/>
  <c r="L238" i="64" s="1"/>
  <c r="J237" i="64"/>
  <c r="K237" i="64" s="1"/>
  <c r="L237" i="64" s="1"/>
  <c r="J236" i="64"/>
  <c r="K236" i="64" s="1"/>
  <c r="L236" i="64" s="1"/>
  <c r="J235" i="64"/>
  <c r="K235" i="64" s="1"/>
  <c r="L235" i="64" s="1"/>
  <c r="J234" i="64"/>
  <c r="K234" i="64" s="1"/>
  <c r="L234" i="64" s="1"/>
  <c r="J233" i="64"/>
  <c r="K233" i="64" s="1"/>
  <c r="L233" i="64" s="1"/>
  <c r="J232" i="64"/>
  <c r="K232" i="64" s="1"/>
  <c r="L232" i="64" s="1"/>
  <c r="J231" i="64"/>
  <c r="K231" i="64" s="1"/>
  <c r="L231" i="64" s="1"/>
  <c r="J230" i="64"/>
  <c r="K230" i="64" s="1"/>
  <c r="L230" i="64" s="1"/>
  <c r="J229" i="64"/>
  <c r="K229" i="64" s="1"/>
  <c r="L229" i="64" s="1"/>
  <c r="J228" i="64"/>
  <c r="K228" i="64" s="1"/>
  <c r="L228" i="64" s="1"/>
  <c r="J227" i="64"/>
  <c r="K227" i="64" s="1"/>
  <c r="L227" i="64" s="1"/>
  <c r="J226" i="64"/>
  <c r="K226" i="64" s="1"/>
  <c r="L226" i="64" s="1"/>
  <c r="J225" i="64"/>
  <c r="K225" i="64" s="1"/>
  <c r="L225" i="64" s="1"/>
  <c r="J224" i="64"/>
  <c r="K224" i="64" s="1"/>
  <c r="L224" i="64" s="1"/>
  <c r="J223" i="64"/>
  <c r="K223" i="64" s="1"/>
  <c r="L223" i="64" s="1"/>
  <c r="J222" i="64"/>
  <c r="K222" i="64" s="1"/>
  <c r="L222" i="64" s="1"/>
  <c r="J221" i="64"/>
  <c r="K221" i="64" s="1"/>
  <c r="L221" i="64" s="1"/>
  <c r="J220" i="64"/>
  <c r="K220" i="64" s="1"/>
  <c r="L220" i="64" s="1"/>
  <c r="J219" i="64"/>
  <c r="K219" i="64" s="1"/>
  <c r="L219" i="64" s="1"/>
  <c r="J218" i="64"/>
  <c r="K218" i="64" s="1"/>
  <c r="L218" i="64" s="1"/>
  <c r="J217" i="64"/>
  <c r="K217" i="64" s="1"/>
  <c r="L217" i="64" s="1"/>
  <c r="J216" i="64"/>
  <c r="K216" i="64" s="1"/>
  <c r="L216" i="64" s="1"/>
  <c r="J215" i="64"/>
  <c r="K215" i="64" s="1"/>
  <c r="L215" i="64" s="1"/>
  <c r="J214" i="64"/>
  <c r="K214" i="64" s="1"/>
  <c r="L214" i="64" s="1"/>
  <c r="J213" i="64"/>
  <c r="K213" i="64" s="1"/>
  <c r="L213" i="64" s="1"/>
  <c r="J212" i="64"/>
  <c r="K212" i="64" s="1"/>
  <c r="L212" i="64" s="1"/>
  <c r="J211" i="64"/>
  <c r="K211" i="64" s="1"/>
  <c r="L211" i="64" s="1"/>
  <c r="J210" i="64"/>
  <c r="K210" i="64" s="1"/>
  <c r="L210" i="64" s="1"/>
  <c r="J209" i="64"/>
  <c r="K209" i="64" s="1"/>
  <c r="L209" i="64" s="1"/>
  <c r="J208" i="64"/>
  <c r="K208" i="64" s="1"/>
  <c r="L208" i="64" s="1"/>
  <c r="J207" i="64"/>
  <c r="K207" i="64" s="1"/>
  <c r="L207" i="64" s="1"/>
  <c r="J206" i="64"/>
  <c r="K206" i="64" s="1"/>
  <c r="L206" i="64" s="1"/>
  <c r="J205" i="64"/>
  <c r="K205" i="64" s="1"/>
  <c r="L205" i="64" s="1"/>
  <c r="J204" i="64"/>
  <c r="K204" i="64" s="1"/>
  <c r="L204" i="64" s="1"/>
  <c r="J203" i="64"/>
  <c r="K203" i="64" s="1"/>
  <c r="L203" i="64" s="1"/>
  <c r="J202" i="64"/>
  <c r="K202" i="64" s="1"/>
  <c r="L202" i="64" s="1"/>
  <c r="J201" i="64"/>
  <c r="K201" i="64" s="1"/>
  <c r="L201" i="64" s="1"/>
  <c r="J200" i="64"/>
  <c r="K200" i="64" s="1"/>
  <c r="L200" i="64" s="1"/>
  <c r="J199" i="64"/>
  <c r="K199" i="64" s="1"/>
  <c r="L199" i="64" s="1"/>
  <c r="J198" i="64"/>
  <c r="K198" i="64" s="1"/>
  <c r="L198" i="64" s="1"/>
  <c r="J197" i="64"/>
  <c r="K197" i="64" s="1"/>
  <c r="L197" i="64" s="1"/>
  <c r="J196" i="64"/>
  <c r="K196" i="64" s="1"/>
  <c r="L196" i="64" s="1"/>
  <c r="J195" i="64"/>
  <c r="K195" i="64" s="1"/>
  <c r="L195" i="64" s="1"/>
  <c r="J194" i="64"/>
  <c r="K194" i="64" s="1"/>
  <c r="L194" i="64" s="1"/>
  <c r="J193" i="64"/>
  <c r="K193" i="64" s="1"/>
  <c r="L193" i="64" s="1"/>
  <c r="J192" i="64"/>
  <c r="K192" i="64" s="1"/>
  <c r="L192" i="64" s="1"/>
  <c r="J191" i="64"/>
  <c r="K191" i="64" s="1"/>
  <c r="L191" i="64" s="1"/>
  <c r="J190" i="64"/>
  <c r="K190" i="64" s="1"/>
  <c r="L190" i="64" s="1"/>
  <c r="J189" i="64"/>
  <c r="K189" i="64" s="1"/>
  <c r="L189" i="64" s="1"/>
  <c r="J188" i="64"/>
  <c r="K188" i="64" s="1"/>
  <c r="L188" i="64" s="1"/>
  <c r="J187" i="64"/>
  <c r="K187" i="64" s="1"/>
  <c r="L187" i="64" s="1"/>
  <c r="J186" i="64"/>
  <c r="K186" i="64" s="1"/>
  <c r="L186" i="64" s="1"/>
  <c r="J185" i="64"/>
  <c r="K185" i="64" s="1"/>
  <c r="L185" i="64" s="1"/>
  <c r="J184" i="64"/>
  <c r="K184" i="64" s="1"/>
  <c r="L184" i="64" s="1"/>
  <c r="J183" i="64"/>
  <c r="K183" i="64" s="1"/>
  <c r="L183" i="64" s="1"/>
  <c r="J182" i="64"/>
  <c r="K182" i="64" s="1"/>
  <c r="L182" i="64" s="1"/>
  <c r="J181" i="64"/>
  <c r="K181" i="64" s="1"/>
  <c r="L181" i="64" s="1"/>
  <c r="J180" i="64"/>
  <c r="K180" i="64" s="1"/>
  <c r="L180" i="64" s="1"/>
  <c r="J179" i="64"/>
  <c r="K179" i="64" s="1"/>
  <c r="L179" i="64" s="1"/>
  <c r="J178" i="64"/>
  <c r="K178" i="64" s="1"/>
  <c r="L178" i="64" s="1"/>
  <c r="J177" i="64"/>
  <c r="K177" i="64" s="1"/>
  <c r="L177" i="64" s="1"/>
  <c r="J176" i="64"/>
  <c r="K176" i="64" s="1"/>
  <c r="L176" i="64" s="1"/>
  <c r="J175" i="64"/>
  <c r="K175" i="64" s="1"/>
  <c r="L175" i="64" s="1"/>
  <c r="J174" i="64"/>
  <c r="K174" i="64" s="1"/>
  <c r="L174" i="64" s="1"/>
  <c r="J173" i="64"/>
  <c r="K173" i="64" s="1"/>
  <c r="L173" i="64" s="1"/>
  <c r="J172" i="64"/>
  <c r="K172" i="64" s="1"/>
  <c r="L172" i="64" s="1"/>
  <c r="J171" i="64"/>
  <c r="K171" i="64" s="1"/>
  <c r="L171" i="64" s="1"/>
  <c r="J170" i="64"/>
  <c r="K170" i="64" s="1"/>
  <c r="L170" i="64" s="1"/>
  <c r="J169" i="64"/>
  <c r="K169" i="64" s="1"/>
  <c r="L169" i="64" s="1"/>
  <c r="J168" i="64"/>
  <c r="K168" i="64" s="1"/>
  <c r="L168" i="64" s="1"/>
  <c r="J167" i="64"/>
  <c r="K167" i="64" s="1"/>
  <c r="L167" i="64" s="1"/>
  <c r="J166" i="64"/>
  <c r="K166" i="64" s="1"/>
  <c r="L166" i="64" s="1"/>
  <c r="J165" i="64"/>
  <c r="K165" i="64" s="1"/>
  <c r="L165" i="64" s="1"/>
  <c r="J164" i="64"/>
  <c r="K164" i="64" s="1"/>
  <c r="L164" i="64" s="1"/>
  <c r="J163" i="64"/>
  <c r="K163" i="64" s="1"/>
  <c r="L163" i="64" s="1"/>
  <c r="J162" i="64"/>
  <c r="K162" i="64" s="1"/>
  <c r="L162" i="64" s="1"/>
  <c r="J161" i="64"/>
  <c r="K161" i="64" s="1"/>
  <c r="L161" i="64" s="1"/>
  <c r="J160" i="64"/>
  <c r="K160" i="64" s="1"/>
  <c r="L160" i="64" s="1"/>
  <c r="J159" i="64"/>
  <c r="K159" i="64" s="1"/>
  <c r="L159" i="64" s="1"/>
  <c r="J158" i="64"/>
  <c r="K158" i="64" s="1"/>
  <c r="L158" i="64" s="1"/>
  <c r="J157" i="64"/>
  <c r="K157" i="64" s="1"/>
  <c r="L157" i="64" s="1"/>
  <c r="J156" i="64"/>
  <c r="K156" i="64" s="1"/>
  <c r="L156" i="64" s="1"/>
  <c r="J155" i="64"/>
  <c r="K155" i="64" s="1"/>
  <c r="L155" i="64" s="1"/>
  <c r="J154" i="64"/>
  <c r="K154" i="64" s="1"/>
  <c r="L154" i="64" s="1"/>
  <c r="J153" i="64"/>
  <c r="K153" i="64" s="1"/>
  <c r="L153" i="64" s="1"/>
  <c r="J152" i="64"/>
  <c r="K152" i="64" s="1"/>
  <c r="L152" i="64" s="1"/>
  <c r="J151" i="64"/>
  <c r="K151" i="64" s="1"/>
  <c r="L151" i="64" s="1"/>
  <c r="J150" i="64"/>
  <c r="K150" i="64" s="1"/>
  <c r="L150" i="64" s="1"/>
  <c r="J149" i="64"/>
  <c r="K149" i="64" s="1"/>
  <c r="L149" i="64" s="1"/>
  <c r="J148" i="64"/>
  <c r="K148" i="64" s="1"/>
  <c r="L148" i="64" s="1"/>
  <c r="J147" i="64"/>
  <c r="K147" i="64" s="1"/>
  <c r="L147" i="64" s="1"/>
  <c r="J146" i="64"/>
  <c r="K146" i="64" s="1"/>
  <c r="L146" i="64" s="1"/>
  <c r="J145" i="64"/>
  <c r="K145" i="64" s="1"/>
  <c r="L145" i="64" s="1"/>
  <c r="J144" i="64"/>
  <c r="K144" i="64" s="1"/>
  <c r="L144" i="64" s="1"/>
  <c r="J143" i="64"/>
  <c r="K143" i="64" s="1"/>
  <c r="L143" i="64" s="1"/>
  <c r="J142" i="64"/>
  <c r="K142" i="64" s="1"/>
  <c r="L142" i="64" s="1"/>
  <c r="J141" i="64"/>
  <c r="K141" i="64" s="1"/>
  <c r="L141" i="64" s="1"/>
  <c r="J140" i="64"/>
  <c r="K140" i="64" s="1"/>
  <c r="L140" i="64" s="1"/>
  <c r="J139" i="64"/>
  <c r="K139" i="64" s="1"/>
  <c r="L139" i="64" s="1"/>
  <c r="J138" i="64"/>
  <c r="K138" i="64" s="1"/>
  <c r="L138" i="64" s="1"/>
  <c r="J137" i="64"/>
  <c r="K137" i="64" s="1"/>
  <c r="L137" i="64" s="1"/>
  <c r="J136" i="64"/>
  <c r="K136" i="64" s="1"/>
  <c r="L136" i="64" s="1"/>
  <c r="J135" i="64"/>
  <c r="K135" i="64" s="1"/>
  <c r="L135" i="64" s="1"/>
  <c r="J134" i="64"/>
  <c r="K134" i="64" s="1"/>
  <c r="L134" i="64" s="1"/>
  <c r="J133" i="64"/>
  <c r="K133" i="64" s="1"/>
  <c r="L133" i="64" s="1"/>
  <c r="J132" i="64"/>
  <c r="K132" i="64" s="1"/>
  <c r="L132" i="64" s="1"/>
  <c r="J131" i="64"/>
  <c r="K131" i="64" s="1"/>
  <c r="L131" i="64" s="1"/>
  <c r="J130" i="64"/>
  <c r="K130" i="64" s="1"/>
  <c r="L130" i="64" s="1"/>
  <c r="J129" i="64"/>
  <c r="K129" i="64" s="1"/>
  <c r="L129" i="64" s="1"/>
  <c r="J128" i="64"/>
  <c r="K128" i="64" s="1"/>
  <c r="L128" i="64" s="1"/>
  <c r="J127" i="64"/>
  <c r="K127" i="64" s="1"/>
  <c r="L127" i="64" s="1"/>
  <c r="J126" i="64"/>
  <c r="K126" i="64" s="1"/>
  <c r="L126" i="64" s="1"/>
  <c r="J125" i="64"/>
  <c r="K125" i="64" s="1"/>
  <c r="L125" i="64" s="1"/>
  <c r="J124" i="64"/>
  <c r="K124" i="64" s="1"/>
  <c r="L124" i="64" s="1"/>
  <c r="J123" i="64"/>
  <c r="K123" i="64" s="1"/>
  <c r="L123" i="64" s="1"/>
  <c r="J122" i="64"/>
  <c r="K122" i="64" s="1"/>
  <c r="L122" i="64" s="1"/>
  <c r="J121" i="64"/>
  <c r="K121" i="64" s="1"/>
  <c r="L121" i="64" s="1"/>
  <c r="J120" i="64"/>
  <c r="K120" i="64" s="1"/>
  <c r="L120" i="64" s="1"/>
  <c r="J119" i="64"/>
  <c r="K119" i="64" s="1"/>
  <c r="L119" i="64" s="1"/>
  <c r="J118" i="64"/>
  <c r="K118" i="64" s="1"/>
  <c r="L118" i="64" s="1"/>
  <c r="J117" i="64"/>
  <c r="K117" i="64" s="1"/>
  <c r="L117" i="64" s="1"/>
  <c r="J116" i="64"/>
  <c r="K116" i="64" s="1"/>
  <c r="L116" i="64" s="1"/>
  <c r="J115" i="64"/>
  <c r="K115" i="64" s="1"/>
  <c r="L115" i="64" s="1"/>
  <c r="J114" i="64"/>
  <c r="K114" i="64" s="1"/>
  <c r="L114" i="64" s="1"/>
  <c r="J113" i="64"/>
  <c r="K113" i="64" s="1"/>
  <c r="L113" i="64" s="1"/>
  <c r="J112" i="64"/>
  <c r="K112" i="64" s="1"/>
  <c r="L112" i="64" s="1"/>
  <c r="J111" i="64"/>
  <c r="K111" i="64" s="1"/>
  <c r="L111" i="64" s="1"/>
  <c r="J110" i="64"/>
  <c r="K110" i="64" s="1"/>
  <c r="L110" i="64" s="1"/>
  <c r="J109" i="64"/>
  <c r="K109" i="64" s="1"/>
  <c r="L109" i="64" s="1"/>
  <c r="J108" i="64"/>
  <c r="K108" i="64" s="1"/>
  <c r="L108" i="64" s="1"/>
  <c r="J107" i="64"/>
  <c r="K107" i="64" s="1"/>
  <c r="L107" i="64" s="1"/>
  <c r="J106" i="64"/>
  <c r="K106" i="64" s="1"/>
  <c r="L106" i="64" s="1"/>
  <c r="J105" i="64"/>
  <c r="K105" i="64" s="1"/>
  <c r="L105" i="64" s="1"/>
  <c r="J104" i="64"/>
  <c r="K104" i="64" s="1"/>
  <c r="L104" i="64" s="1"/>
  <c r="J103" i="64"/>
  <c r="K103" i="64" s="1"/>
  <c r="L103" i="64" s="1"/>
  <c r="J102" i="64"/>
  <c r="K102" i="64" s="1"/>
  <c r="L102" i="64" s="1"/>
  <c r="J101" i="64"/>
  <c r="K101" i="64" s="1"/>
  <c r="L101" i="64" s="1"/>
  <c r="J100" i="64"/>
  <c r="K100" i="64" s="1"/>
  <c r="L100" i="64" s="1"/>
  <c r="J99" i="64"/>
  <c r="K99" i="64" s="1"/>
  <c r="L99" i="64" s="1"/>
  <c r="J98" i="64"/>
  <c r="K98" i="64" s="1"/>
  <c r="L98" i="64" s="1"/>
  <c r="J97" i="64"/>
  <c r="K97" i="64" s="1"/>
  <c r="L97" i="64" s="1"/>
  <c r="J96" i="64"/>
  <c r="K96" i="64" s="1"/>
  <c r="L96" i="64" s="1"/>
  <c r="J95" i="64"/>
  <c r="K95" i="64" s="1"/>
  <c r="L95" i="64" s="1"/>
  <c r="J94" i="64"/>
  <c r="K94" i="64" s="1"/>
  <c r="L94" i="64" s="1"/>
  <c r="J93" i="64"/>
  <c r="K93" i="64" s="1"/>
  <c r="L93" i="64" s="1"/>
  <c r="J92" i="64"/>
  <c r="K92" i="64" s="1"/>
  <c r="L92" i="64" s="1"/>
  <c r="J91" i="64"/>
  <c r="K91" i="64" s="1"/>
  <c r="L91" i="64" s="1"/>
  <c r="J90" i="64"/>
  <c r="K90" i="64" s="1"/>
  <c r="L90" i="64" s="1"/>
  <c r="J89" i="64"/>
  <c r="K89" i="64" s="1"/>
  <c r="L89" i="64" s="1"/>
  <c r="J88" i="64"/>
  <c r="K88" i="64" s="1"/>
  <c r="L88" i="64" s="1"/>
  <c r="J87" i="64"/>
  <c r="K87" i="64" s="1"/>
  <c r="L87" i="64" s="1"/>
  <c r="J86" i="64"/>
  <c r="K86" i="64" s="1"/>
  <c r="L86" i="64" s="1"/>
  <c r="J85" i="64"/>
  <c r="K85" i="64" s="1"/>
  <c r="L85" i="64" s="1"/>
  <c r="J84" i="64"/>
  <c r="K84" i="64" s="1"/>
  <c r="L84" i="64" s="1"/>
  <c r="J83" i="64"/>
  <c r="K83" i="64" s="1"/>
  <c r="L83" i="64" s="1"/>
  <c r="J82" i="64"/>
  <c r="K82" i="64" s="1"/>
  <c r="L82" i="64" s="1"/>
  <c r="J81" i="64"/>
  <c r="K81" i="64" s="1"/>
  <c r="L81" i="64" s="1"/>
  <c r="J80" i="64"/>
  <c r="K80" i="64" s="1"/>
  <c r="L80" i="64" s="1"/>
  <c r="J79" i="64"/>
  <c r="K79" i="64" s="1"/>
  <c r="L79" i="64" s="1"/>
  <c r="J78" i="64"/>
  <c r="K78" i="64" s="1"/>
  <c r="L78" i="64" s="1"/>
  <c r="J77" i="64"/>
  <c r="K77" i="64" s="1"/>
  <c r="L77" i="64" s="1"/>
  <c r="J76" i="64"/>
  <c r="K76" i="64" s="1"/>
  <c r="L76" i="64" s="1"/>
  <c r="J75" i="64"/>
  <c r="K75" i="64" s="1"/>
  <c r="L75" i="64" s="1"/>
  <c r="J74" i="64"/>
  <c r="K74" i="64" s="1"/>
  <c r="L74" i="64" s="1"/>
  <c r="J73" i="64"/>
  <c r="K73" i="64" s="1"/>
  <c r="L73" i="64" s="1"/>
  <c r="J72" i="64"/>
  <c r="K72" i="64" s="1"/>
  <c r="L72" i="64" s="1"/>
  <c r="J71" i="64"/>
  <c r="K71" i="64" s="1"/>
  <c r="L71" i="64" s="1"/>
  <c r="J70" i="64"/>
  <c r="K70" i="64" s="1"/>
  <c r="L70" i="64" s="1"/>
  <c r="J69" i="64"/>
  <c r="K69" i="64" s="1"/>
  <c r="L69" i="64" s="1"/>
  <c r="J68" i="64"/>
  <c r="K68" i="64" s="1"/>
  <c r="L68" i="64" s="1"/>
  <c r="J67" i="64"/>
  <c r="K67" i="64" s="1"/>
  <c r="L67" i="64" s="1"/>
  <c r="J66" i="64"/>
  <c r="K66" i="64" s="1"/>
  <c r="L66" i="64" s="1"/>
  <c r="J65" i="64"/>
  <c r="K65" i="64" s="1"/>
  <c r="L65" i="64" s="1"/>
  <c r="J64" i="64"/>
  <c r="K64" i="64" s="1"/>
  <c r="L64" i="64" s="1"/>
  <c r="J63" i="64"/>
  <c r="K63" i="64" s="1"/>
  <c r="L63" i="64" s="1"/>
  <c r="J62" i="64"/>
  <c r="K62" i="64" s="1"/>
  <c r="L62" i="64" s="1"/>
  <c r="J61" i="64"/>
  <c r="K61" i="64" s="1"/>
  <c r="L61" i="64" s="1"/>
  <c r="J60" i="64"/>
  <c r="K60" i="64" s="1"/>
  <c r="L60" i="64" s="1"/>
  <c r="J59" i="64"/>
  <c r="K59" i="64" s="1"/>
  <c r="L59" i="64" s="1"/>
  <c r="J58" i="64"/>
  <c r="K58" i="64" s="1"/>
  <c r="L58" i="64" s="1"/>
  <c r="J57" i="64"/>
  <c r="K57" i="64" s="1"/>
  <c r="L57" i="64" s="1"/>
  <c r="J56" i="64"/>
  <c r="K56" i="64" s="1"/>
  <c r="L56" i="64" s="1"/>
  <c r="J55" i="64"/>
  <c r="K55" i="64" s="1"/>
  <c r="L55" i="64" s="1"/>
  <c r="J54" i="64"/>
  <c r="K54" i="64" s="1"/>
  <c r="L54" i="64" s="1"/>
  <c r="J53" i="64"/>
  <c r="K53" i="64" s="1"/>
  <c r="L53" i="64" s="1"/>
  <c r="J52" i="64"/>
  <c r="K52" i="64" s="1"/>
  <c r="L52" i="64" s="1"/>
  <c r="J51" i="64"/>
  <c r="K51" i="64" s="1"/>
  <c r="L51" i="64" s="1"/>
  <c r="J50" i="64"/>
  <c r="K50" i="64" s="1"/>
  <c r="L50" i="64" s="1"/>
  <c r="J49" i="64"/>
  <c r="K49" i="64" s="1"/>
  <c r="L49" i="64" s="1"/>
  <c r="J48" i="64"/>
  <c r="K48" i="64" s="1"/>
  <c r="L48" i="64" s="1"/>
  <c r="J47" i="64"/>
  <c r="K47" i="64" s="1"/>
  <c r="L47" i="64" s="1"/>
  <c r="J46" i="64"/>
  <c r="K46" i="64" s="1"/>
  <c r="L46" i="64" s="1"/>
  <c r="J45" i="64"/>
  <c r="K45" i="64" s="1"/>
  <c r="L45" i="64" s="1"/>
  <c r="J44" i="64"/>
  <c r="K44" i="64" s="1"/>
  <c r="L44" i="64" s="1"/>
  <c r="J43" i="64"/>
  <c r="K43" i="64" s="1"/>
  <c r="L43" i="64" s="1"/>
  <c r="J42" i="64"/>
  <c r="K42" i="64" s="1"/>
  <c r="L42" i="64" s="1"/>
  <c r="J41" i="64"/>
  <c r="K41" i="64" s="1"/>
  <c r="L41" i="64" s="1"/>
  <c r="J40" i="64"/>
  <c r="K40" i="64" s="1"/>
  <c r="L40" i="64" s="1"/>
  <c r="J39" i="64"/>
  <c r="K39" i="64" s="1"/>
  <c r="L39" i="64" s="1"/>
  <c r="J38" i="64"/>
  <c r="K38" i="64" s="1"/>
  <c r="L38" i="64" s="1"/>
  <c r="J37" i="64"/>
  <c r="K37" i="64" s="1"/>
  <c r="L37" i="64" s="1"/>
  <c r="J36" i="64"/>
  <c r="K36" i="64" s="1"/>
  <c r="L36" i="64" s="1"/>
  <c r="J35" i="64"/>
  <c r="K35" i="64" s="1"/>
  <c r="L35" i="64" s="1"/>
  <c r="J34" i="64"/>
  <c r="K34" i="64" s="1"/>
  <c r="L34" i="64" s="1"/>
  <c r="J33" i="64"/>
  <c r="K33" i="64" s="1"/>
  <c r="L33" i="64" s="1"/>
  <c r="J32" i="64"/>
  <c r="K32" i="64" s="1"/>
  <c r="L32" i="64" s="1"/>
  <c r="J31" i="64"/>
  <c r="K31" i="64" s="1"/>
  <c r="L31" i="64" s="1"/>
  <c r="J30" i="64"/>
  <c r="K30" i="64" s="1"/>
  <c r="L30" i="64" s="1"/>
  <c r="J29" i="64"/>
  <c r="K29" i="64" s="1"/>
  <c r="L29" i="64" s="1"/>
  <c r="J28" i="64"/>
  <c r="K28" i="64" s="1"/>
  <c r="L28" i="64" s="1"/>
  <c r="J27" i="64"/>
  <c r="K27" i="64" s="1"/>
  <c r="L27" i="64" s="1"/>
  <c r="J26" i="64"/>
  <c r="K26" i="64" s="1"/>
  <c r="L26" i="64" s="1"/>
  <c r="J25" i="64"/>
  <c r="K25" i="64" s="1"/>
  <c r="L25" i="64" s="1"/>
  <c r="J24" i="64"/>
  <c r="K24" i="64" s="1"/>
  <c r="L24" i="64" s="1"/>
  <c r="J23" i="64"/>
  <c r="K23" i="64" s="1"/>
  <c r="L23" i="64" s="1"/>
  <c r="J22" i="64"/>
  <c r="K22" i="64" s="1"/>
  <c r="L22" i="64" s="1"/>
  <c r="J21" i="64"/>
  <c r="K21" i="64" s="1"/>
  <c r="L21" i="64" s="1"/>
  <c r="J20" i="64"/>
  <c r="K20" i="64" s="1"/>
  <c r="L20" i="64" s="1"/>
  <c r="J19" i="64"/>
  <c r="K19" i="64" s="1"/>
  <c r="L19" i="64" s="1"/>
  <c r="J12" i="87" s="1"/>
  <c r="K12" i="87" s="1"/>
  <c r="K18" i="64"/>
  <c r="L18" i="64" s="1"/>
  <c r="J17" i="64"/>
  <c r="K17" i="64" s="1"/>
  <c r="L17" i="64" s="1"/>
  <c r="J16" i="64"/>
  <c r="K16" i="64" s="1"/>
  <c r="L16" i="64" s="1"/>
  <c r="J15" i="64"/>
  <c r="K15" i="64" s="1"/>
  <c r="L15" i="64" s="1"/>
  <c r="J14" i="64"/>
  <c r="K14" i="64" s="1"/>
  <c r="L14" i="64" s="1"/>
  <c r="J13" i="64"/>
  <c r="K13" i="64" s="1"/>
  <c r="L13" i="64" s="1"/>
  <c r="J12" i="64"/>
  <c r="K12" i="64" s="1"/>
  <c r="L12" i="64" s="1"/>
  <c r="J11" i="64"/>
  <c r="K11" i="64" s="1"/>
  <c r="L11" i="64" s="1"/>
  <c r="M12" i="84" s="1"/>
  <c r="N12" i="84" s="1"/>
  <c r="O12" i="84" s="1"/>
  <c r="J10" i="64"/>
  <c r="K10" i="64" s="1"/>
  <c r="L10" i="64" s="1"/>
  <c r="J9" i="64"/>
  <c r="K9" i="64" s="1"/>
  <c r="L9" i="64" s="1"/>
  <c r="J8" i="64"/>
  <c r="K8" i="64" s="1"/>
  <c r="L8" i="64" s="1"/>
  <c r="J7" i="64"/>
  <c r="K7" i="64" s="1"/>
  <c r="L7" i="64" s="1"/>
  <c r="J6" i="64"/>
  <c r="K6" i="64" s="1"/>
  <c r="L6" i="64" s="1"/>
  <c r="J5" i="64"/>
  <c r="K5" i="64" s="1"/>
  <c r="L5" i="64" s="1"/>
  <c r="J4" i="64"/>
  <c r="K4" i="64" s="1"/>
  <c r="L4" i="64" s="1"/>
  <c r="J3" i="64"/>
  <c r="K3" i="64" s="1"/>
  <c r="L3" i="64" s="1"/>
  <c r="K2" i="64"/>
  <c r="L2" i="64" s="1"/>
  <c r="J537" i="63"/>
  <c r="G537" i="63"/>
  <c r="H537" i="63" s="1"/>
  <c r="I537" i="63" s="1"/>
  <c r="J536" i="63"/>
  <c r="G536" i="63"/>
  <c r="H536" i="63" s="1"/>
  <c r="I536" i="63" s="1"/>
  <c r="J535" i="63"/>
  <c r="G535" i="63"/>
  <c r="H535" i="63" s="1"/>
  <c r="I535" i="63" s="1"/>
  <c r="J534" i="63"/>
  <c r="G534" i="63"/>
  <c r="H534" i="63" s="1"/>
  <c r="I534" i="63" s="1"/>
  <c r="J533" i="63"/>
  <c r="G533" i="63"/>
  <c r="H533" i="63" s="1"/>
  <c r="I533" i="63" s="1"/>
  <c r="J532" i="63"/>
  <c r="G532" i="63"/>
  <c r="H532" i="63" s="1"/>
  <c r="I532" i="63" s="1"/>
  <c r="J531" i="63"/>
  <c r="G531" i="63"/>
  <c r="H531" i="63" s="1"/>
  <c r="I531" i="63" s="1"/>
  <c r="J530" i="63"/>
  <c r="G530" i="63"/>
  <c r="H530" i="63" s="1"/>
  <c r="I530" i="63" s="1"/>
  <c r="J529" i="63"/>
  <c r="G529" i="63"/>
  <c r="H529" i="63" s="1"/>
  <c r="I529" i="63" s="1"/>
  <c r="J528" i="63"/>
  <c r="G528" i="63"/>
  <c r="H528" i="63" s="1"/>
  <c r="I528" i="63" s="1"/>
  <c r="J527" i="63"/>
  <c r="G527" i="63"/>
  <c r="H527" i="63" s="1"/>
  <c r="I527" i="63" s="1"/>
  <c r="J526" i="63"/>
  <c r="G526" i="63"/>
  <c r="H526" i="63" s="1"/>
  <c r="I526" i="63" s="1"/>
  <c r="J525" i="63"/>
  <c r="G525" i="63"/>
  <c r="H525" i="63" s="1"/>
  <c r="I525" i="63" s="1"/>
  <c r="J524" i="63"/>
  <c r="G524" i="63"/>
  <c r="H524" i="63" s="1"/>
  <c r="I524" i="63" s="1"/>
  <c r="J523" i="63"/>
  <c r="G523" i="63"/>
  <c r="H523" i="63" s="1"/>
  <c r="I523" i="63" s="1"/>
  <c r="J522" i="63"/>
  <c r="G522" i="63"/>
  <c r="H522" i="63" s="1"/>
  <c r="I522" i="63" s="1"/>
  <c r="J521" i="63"/>
  <c r="G521" i="63"/>
  <c r="H521" i="63" s="1"/>
  <c r="I521" i="63" s="1"/>
  <c r="J520" i="63"/>
  <c r="G520" i="63"/>
  <c r="H520" i="63" s="1"/>
  <c r="I520" i="63" s="1"/>
  <c r="J519" i="63"/>
  <c r="G519" i="63"/>
  <c r="H519" i="63" s="1"/>
  <c r="I519" i="63" s="1"/>
  <c r="J518" i="63"/>
  <c r="G518" i="63"/>
  <c r="H518" i="63" s="1"/>
  <c r="I518" i="63" s="1"/>
  <c r="J517" i="63"/>
  <c r="G517" i="63"/>
  <c r="H517" i="63" s="1"/>
  <c r="I517" i="63" s="1"/>
  <c r="J516" i="63"/>
  <c r="G516" i="63"/>
  <c r="H516" i="63" s="1"/>
  <c r="I516" i="63" s="1"/>
  <c r="J515" i="63"/>
  <c r="G515" i="63"/>
  <c r="H515" i="63" s="1"/>
  <c r="I515" i="63" s="1"/>
  <c r="J514" i="63"/>
  <c r="G514" i="63"/>
  <c r="H514" i="63" s="1"/>
  <c r="I514" i="63" s="1"/>
  <c r="J513" i="63"/>
  <c r="G513" i="63"/>
  <c r="H513" i="63" s="1"/>
  <c r="I513" i="63" s="1"/>
  <c r="J512" i="63"/>
  <c r="G512" i="63"/>
  <c r="H512" i="63" s="1"/>
  <c r="I512" i="63" s="1"/>
  <c r="J511" i="63"/>
  <c r="G511" i="63"/>
  <c r="H511" i="63" s="1"/>
  <c r="I511" i="63" s="1"/>
  <c r="J510" i="63"/>
  <c r="G510" i="63"/>
  <c r="H510" i="63" s="1"/>
  <c r="I510" i="63" s="1"/>
  <c r="J509" i="63"/>
  <c r="G509" i="63"/>
  <c r="H509" i="63" s="1"/>
  <c r="I509" i="63" s="1"/>
  <c r="J508" i="63"/>
  <c r="G508" i="63"/>
  <c r="H508" i="63" s="1"/>
  <c r="I508" i="63" s="1"/>
  <c r="J507" i="63"/>
  <c r="G507" i="63"/>
  <c r="H507" i="63" s="1"/>
  <c r="I507" i="63" s="1"/>
  <c r="J506" i="63"/>
  <c r="G506" i="63"/>
  <c r="H506" i="63" s="1"/>
  <c r="I506" i="63" s="1"/>
  <c r="J505" i="63"/>
  <c r="G505" i="63"/>
  <c r="H505" i="63" s="1"/>
  <c r="I505" i="63" s="1"/>
  <c r="J504" i="63"/>
  <c r="G504" i="63"/>
  <c r="H504" i="63" s="1"/>
  <c r="I504" i="63" s="1"/>
  <c r="J503" i="63"/>
  <c r="G503" i="63"/>
  <c r="H503" i="63" s="1"/>
  <c r="I503" i="63" s="1"/>
  <c r="J502" i="63"/>
  <c r="G502" i="63"/>
  <c r="H502" i="63" s="1"/>
  <c r="I502" i="63" s="1"/>
  <c r="J501" i="63"/>
  <c r="G501" i="63"/>
  <c r="H501" i="63" s="1"/>
  <c r="I501" i="63" s="1"/>
  <c r="J500" i="63"/>
  <c r="G500" i="63"/>
  <c r="H500" i="63" s="1"/>
  <c r="I500" i="63" s="1"/>
  <c r="J499" i="63"/>
  <c r="G499" i="63"/>
  <c r="H499" i="63" s="1"/>
  <c r="I499" i="63" s="1"/>
  <c r="J498" i="63"/>
  <c r="G498" i="63"/>
  <c r="H498" i="63" s="1"/>
  <c r="I498" i="63" s="1"/>
  <c r="J497" i="63"/>
  <c r="G497" i="63"/>
  <c r="H497" i="63" s="1"/>
  <c r="I497" i="63" s="1"/>
  <c r="J496" i="63"/>
  <c r="G496" i="63"/>
  <c r="H496" i="63" s="1"/>
  <c r="I496" i="63" s="1"/>
  <c r="J495" i="63"/>
  <c r="G495" i="63"/>
  <c r="H495" i="63" s="1"/>
  <c r="I495" i="63" s="1"/>
  <c r="J494" i="63"/>
  <c r="G494" i="63"/>
  <c r="H494" i="63" s="1"/>
  <c r="I494" i="63" s="1"/>
  <c r="J493" i="63"/>
  <c r="G493" i="63"/>
  <c r="H493" i="63" s="1"/>
  <c r="I493" i="63" s="1"/>
  <c r="J492" i="63"/>
  <c r="G492" i="63"/>
  <c r="H492" i="63" s="1"/>
  <c r="I492" i="63" s="1"/>
  <c r="J491" i="63"/>
  <c r="G491" i="63"/>
  <c r="H491" i="63" s="1"/>
  <c r="I491" i="63" s="1"/>
  <c r="J490" i="63"/>
  <c r="G490" i="63"/>
  <c r="H490" i="63" s="1"/>
  <c r="I490" i="63" s="1"/>
  <c r="J489" i="63"/>
  <c r="G489" i="63"/>
  <c r="H489" i="63" s="1"/>
  <c r="I489" i="63" s="1"/>
  <c r="J488" i="63"/>
  <c r="G488" i="63"/>
  <c r="H488" i="63" s="1"/>
  <c r="I488" i="63" s="1"/>
  <c r="J487" i="63"/>
  <c r="G487" i="63"/>
  <c r="H487" i="63" s="1"/>
  <c r="I487" i="63" s="1"/>
  <c r="J486" i="63"/>
  <c r="G486" i="63"/>
  <c r="H486" i="63" s="1"/>
  <c r="I486" i="63" s="1"/>
  <c r="J485" i="63"/>
  <c r="G485" i="63"/>
  <c r="H485" i="63" s="1"/>
  <c r="I485" i="63" s="1"/>
  <c r="J484" i="63"/>
  <c r="G484" i="63"/>
  <c r="H484" i="63" s="1"/>
  <c r="I484" i="63" s="1"/>
  <c r="J483" i="63"/>
  <c r="G483" i="63"/>
  <c r="H483" i="63" s="1"/>
  <c r="I483" i="63" s="1"/>
  <c r="J482" i="63"/>
  <c r="G482" i="63"/>
  <c r="H482" i="63" s="1"/>
  <c r="I482" i="63" s="1"/>
  <c r="J481" i="63"/>
  <c r="G481" i="63"/>
  <c r="H481" i="63" s="1"/>
  <c r="I481" i="63" s="1"/>
  <c r="J480" i="63"/>
  <c r="G480" i="63"/>
  <c r="H480" i="63" s="1"/>
  <c r="I480" i="63" s="1"/>
  <c r="J479" i="63"/>
  <c r="G479" i="63"/>
  <c r="H479" i="63" s="1"/>
  <c r="I479" i="63" s="1"/>
  <c r="J478" i="63"/>
  <c r="G478" i="63"/>
  <c r="H478" i="63" s="1"/>
  <c r="I478" i="63" s="1"/>
  <c r="J477" i="63"/>
  <c r="G477" i="63"/>
  <c r="H477" i="63" s="1"/>
  <c r="I477" i="63" s="1"/>
  <c r="J476" i="63"/>
  <c r="G476" i="63"/>
  <c r="H476" i="63" s="1"/>
  <c r="I476" i="63" s="1"/>
  <c r="J475" i="63"/>
  <c r="G475" i="63"/>
  <c r="H475" i="63" s="1"/>
  <c r="I475" i="63" s="1"/>
  <c r="J474" i="63"/>
  <c r="G474" i="63"/>
  <c r="H474" i="63" s="1"/>
  <c r="I474" i="63" s="1"/>
  <c r="J473" i="63"/>
  <c r="G473" i="63"/>
  <c r="H473" i="63" s="1"/>
  <c r="I473" i="63" s="1"/>
  <c r="J472" i="63"/>
  <c r="G472" i="63"/>
  <c r="H472" i="63" s="1"/>
  <c r="I472" i="63" s="1"/>
  <c r="J471" i="63"/>
  <c r="G471" i="63"/>
  <c r="H471" i="63" s="1"/>
  <c r="I471" i="63" s="1"/>
  <c r="J470" i="63"/>
  <c r="G470" i="63"/>
  <c r="H470" i="63" s="1"/>
  <c r="I470" i="63" s="1"/>
  <c r="J469" i="63"/>
  <c r="G469" i="63"/>
  <c r="H469" i="63" s="1"/>
  <c r="I469" i="63" s="1"/>
  <c r="J468" i="63"/>
  <c r="G468" i="63"/>
  <c r="H468" i="63" s="1"/>
  <c r="I468" i="63" s="1"/>
  <c r="J467" i="63"/>
  <c r="G467" i="63"/>
  <c r="H467" i="63" s="1"/>
  <c r="I467" i="63" s="1"/>
  <c r="J466" i="63"/>
  <c r="G466" i="63"/>
  <c r="H466" i="63" s="1"/>
  <c r="I466" i="63" s="1"/>
  <c r="J465" i="63"/>
  <c r="G465" i="63"/>
  <c r="H465" i="63" s="1"/>
  <c r="I465" i="63" s="1"/>
  <c r="J464" i="63"/>
  <c r="G464" i="63"/>
  <c r="H464" i="63" s="1"/>
  <c r="I464" i="63" s="1"/>
  <c r="J463" i="63"/>
  <c r="G463" i="63"/>
  <c r="H463" i="63" s="1"/>
  <c r="I463" i="63" s="1"/>
  <c r="J462" i="63"/>
  <c r="G462" i="63"/>
  <c r="H462" i="63" s="1"/>
  <c r="I462" i="63" s="1"/>
  <c r="J461" i="63"/>
  <c r="G461" i="63"/>
  <c r="H461" i="63" s="1"/>
  <c r="I461" i="63" s="1"/>
  <c r="J460" i="63"/>
  <c r="G460" i="63"/>
  <c r="H460" i="63" s="1"/>
  <c r="I460" i="63" s="1"/>
  <c r="J459" i="63"/>
  <c r="G459" i="63"/>
  <c r="H459" i="63" s="1"/>
  <c r="I459" i="63" s="1"/>
  <c r="J458" i="63"/>
  <c r="G458" i="63"/>
  <c r="H458" i="63" s="1"/>
  <c r="I458" i="63" s="1"/>
  <c r="J457" i="63"/>
  <c r="G457" i="63"/>
  <c r="H457" i="63" s="1"/>
  <c r="I457" i="63" s="1"/>
  <c r="J456" i="63"/>
  <c r="G456" i="63"/>
  <c r="H456" i="63" s="1"/>
  <c r="I456" i="63" s="1"/>
  <c r="J455" i="63"/>
  <c r="G455" i="63"/>
  <c r="H455" i="63" s="1"/>
  <c r="I455" i="63" s="1"/>
  <c r="J454" i="63"/>
  <c r="G454" i="63"/>
  <c r="H454" i="63" s="1"/>
  <c r="I454" i="63" s="1"/>
  <c r="J453" i="63"/>
  <c r="G453" i="63"/>
  <c r="H453" i="63" s="1"/>
  <c r="I453" i="63" s="1"/>
  <c r="J452" i="63"/>
  <c r="G452" i="63"/>
  <c r="H452" i="63" s="1"/>
  <c r="I452" i="63" s="1"/>
  <c r="J451" i="63"/>
  <c r="G451" i="63"/>
  <c r="H451" i="63" s="1"/>
  <c r="I451" i="63" s="1"/>
  <c r="J450" i="63"/>
  <c r="G450" i="63"/>
  <c r="H450" i="63" s="1"/>
  <c r="I450" i="63" s="1"/>
  <c r="J449" i="63"/>
  <c r="G449" i="63"/>
  <c r="H449" i="63" s="1"/>
  <c r="I449" i="63" s="1"/>
  <c r="J448" i="63"/>
  <c r="G448" i="63"/>
  <c r="H448" i="63" s="1"/>
  <c r="I448" i="63" s="1"/>
  <c r="J447" i="63"/>
  <c r="G447" i="63"/>
  <c r="H447" i="63" s="1"/>
  <c r="I447" i="63" s="1"/>
  <c r="J446" i="63"/>
  <c r="G446" i="63"/>
  <c r="H446" i="63" s="1"/>
  <c r="I446" i="63" s="1"/>
  <c r="J445" i="63"/>
  <c r="G445" i="63"/>
  <c r="H445" i="63" s="1"/>
  <c r="I445" i="63" s="1"/>
  <c r="J444" i="63"/>
  <c r="G444" i="63"/>
  <c r="H444" i="63" s="1"/>
  <c r="I444" i="63" s="1"/>
  <c r="J443" i="63"/>
  <c r="G443" i="63"/>
  <c r="H443" i="63" s="1"/>
  <c r="I443" i="63" s="1"/>
  <c r="J442" i="63"/>
  <c r="G442" i="63"/>
  <c r="H442" i="63" s="1"/>
  <c r="I442" i="63" s="1"/>
  <c r="J441" i="63"/>
  <c r="G441" i="63"/>
  <c r="H441" i="63" s="1"/>
  <c r="I441" i="63" s="1"/>
  <c r="J440" i="63"/>
  <c r="G440" i="63"/>
  <c r="H440" i="63" s="1"/>
  <c r="I440" i="63" s="1"/>
  <c r="J439" i="63"/>
  <c r="G439" i="63"/>
  <c r="H439" i="63" s="1"/>
  <c r="I439" i="63" s="1"/>
  <c r="J438" i="63"/>
  <c r="G438" i="63"/>
  <c r="H438" i="63" s="1"/>
  <c r="I438" i="63" s="1"/>
  <c r="J437" i="63"/>
  <c r="G437" i="63"/>
  <c r="H437" i="63" s="1"/>
  <c r="I437" i="63" s="1"/>
  <c r="J436" i="63"/>
  <c r="G436" i="63"/>
  <c r="H436" i="63" s="1"/>
  <c r="I436" i="63" s="1"/>
  <c r="J435" i="63"/>
  <c r="G435" i="63"/>
  <c r="H435" i="63" s="1"/>
  <c r="I435" i="63" s="1"/>
  <c r="J434" i="63"/>
  <c r="G434" i="63"/>
  <c r="H434" i="63" s="1"/>
  <c r="I434" i="63" s="1"/>
  <c r="J433" i="63"/>
  <c r="G433" i="63"/>
  <c r="H433" i="63" s="1"/>
  <c r="I433" i="63" s="1"/>
  <c r="J432" i="63"/>
  <c r="G432" i="63"/>
  <c r="H432" i="63" s="1"/>
  <c r="I432" i="63" s="1"/>
  <c r="J431" i="63"/>
  <c r="G431" i="63"/>
  <c r="H431" i="63" s="1"/>
  <c r="I431" i="63" s="1"/>
  <c r="J430" i="63"/>
  <c r="G430" i="63"/>
  <c r="H430" i="63" s="1"/>
  <c r="I430" i="63" s="1"/>
  <c r="J429" i="63"/>
  <c r="G429" i="63"/>
  <c r="H429" i="63" s="1"/>
  <c r="I429" i="63" s="1"/>
  <c r="J428" i="63"/>
  <c r="G428" i="63"/>
  <c r="H428" i="63" s="1"/>
  <c r="I428" i="63" s="1"/>
  <c r="J427" i="63"/>
  <c r="G427" i="63"/>
  <c r="H427" i="63" s="1"/>
  <c r="I427" i="63" s="1"/>
  <c r="J426" i="63"/>
  <c r="G426" i="63"/>
  <c r="H426" i="63" s="1"/>
  <c r="I426" i="63" s="1"/>
  <c r="J425" i="63"/>
  <c r="G425" i="63"/>
  <c r="H425" i="63" s="1"/>
  <c r="I425" i="63" s="1"/>
  <c r="J424" i="63"/>
  <c r="G424" i="63"/>
  <c r="H424" i="63" s="1"/>
  <c r="I424" i="63" s="1"/>
  <c r="J423" i="63"/>
  <c r="G423" i="63"/>
  <c r="H423" i="63" s="1"/>
  <c r="I423" i="63" s="1"/>
  <c r="J422" i="63"/>
  <c r="G422" i="63"/>
  <c r="H422" i="63" s="1"/>
  <c r="I422" i="63" s="1"/>
  <c r="J421" i="63"/>
  <c r="G421" i="63"/>
  <c r="H421" i="63" s="1"/>
  <c r="I421" i="63" s="1"/>
  <c r="J420" i="63"/>
  <c r="G420" i="63"/>
  <c r="H420" i="63" s="1"/>
  <c r="I420" i="63" s="1"/>
  <c r="J419" i="63"/>
  <c r="G419" i="63"/>
  <c r="H419" i="63" s="1"/>
  <c r="I419" i="63" s="1"/>
  <c r="J418" i="63"/>
  <c r="G418" i="63"/>
  <c r="H418" i="63" s="1"/>
  <c r="I418" i="63" s="1"/>
  <c r="J417" i="63"/>
  <c r="G417" i="63"/>
  <c r="H417" i="63" s="1"/>
  <c r="I417" i="63" s="1"/>
  <c r="J416" i="63"/>
  <c r="G416" i="63"/>
  <c r="H416" i="63" s="1"/>
  <c r="I416" i="63" s="1"/>
  <c r="J415" i="63"/>
  <c r="G415" i="63"/>
  <c r="H415" i="63" s="1"/>
  <c r="I415" i="63" s="1"/>
  <c r="J414" i="63"/>
  <c r="G414" i="63"/>
  <c r="H414" i="63" s="1"/>
  <c r="I414" i="63" s="1"/>
  <c r="J413" i="63"/>
  <c r="G413" i="63"/>
  <c r="H413" i="63" s="1"/>
  <c r="I413" i="63" s="1"/>
  <c r="J412" i="63"/>
  <c r="G412" i="63"/>
  <c r="H412" i="63" s="1"/>
  <c r="I412" i="63" s="1"/>
  <c r="J411" i="63"/>
  <c r="G411" i="63"/>
  <c r="H411" i="63" s="1"/>
  <c r="I411" i="63" s="1"/>
  <c r="J410" i="63"/>
  <c r="G410" i="63"/>
  <c r="H410" i="63" s="1"/>
  <c r="I410" i="63" s="1"/>
  <c r="J409" i="63"/>
  <c r="G409" i="63"/>
  <c r="H409" i="63" s="1"/>
  <c r="I409" i="63" s="1"/>
  <c r="J408" i="63"/>
  <c r="G408" i="63"/>
  <c r="H408" i="63" s="1"/>
  <c r="I408" i="63" s="1"/>
  <c r="J407" i="63"/>
  <c r="G407" i="63"/>
  <c r="H407" i="63" s="1"/>
  <c r="I407" i="63" s="1"/>
  <c r="J406" i="63"/>
  <c r="G406" i="63"/>
  <c r="H406" i="63" s="1"/>
  <c r="I406" i="63" s="1"/>
  <c r="J405" i="63"/>
  <c r="G405" i="63"/>
  <c r="H405" i="63" s="1"/>
  <c r="I405" i="63" s="1"/>
  <c r="J404" i="63"/>
  <c r="G404" i="63"/>
  <c r="H404" i="63" s="1"/>
  <c r="I404" i="63" s="1"/>
  <c r="J403" i="63"/>
  <c r="G403" i="63"/>
  <c r="H403" i="63" s="1"/>
  <c r="I403" i="63" s="1"/>
  <c r="J402" i="63"/>
  <c r="G402" i="63"/>
  <c r="H402" i="63" s="1"/>
  <c r="I402" i="63" s="1"/>
  <c r="J401" i="63"/>
  <c r="G401" i="63"/>
  <c r="H401" i="63" s="1"/>
  <c r="I401" i="63" s="1"/>
  <c r="J400" i="63"/>
  <c r="G400" i="63"/>
  <c r="H400" i="63" s="1"/>
  <c r="I400" i="63" s="1"/>
  <c r="J399" i="63"/>
  <c r="G399" i="63"/>
  <c r="H399" i="63" s="1"/>
  <c r="I399" i="63" s="1"/>
  <c r="J398" i="63"/>
  <c r="G398" i="63"/>
  <c r="H398" i="63" s="1"/>
  <c r="I398" i="63" s="1"/>
  <c r="J397" i="63"/>
  <c r="G397" i="63"/>
  <c r="H397" i="63" s="1"/>
  <c r="I397" i="63" s="1"/>
  <c r="J396" i="63"/>
  <c r="G396" i="63"/>
  <c r="H396" i="63" s="1"/>
  <c r="I396" i="63" s="1"/>
  <c r="J395" i="63"/>
  <c r="G395" i="63"/>
  <c r="H395" i="63" s="1"/>
  <c r="I395" i="63" s="1"/>
  <c r="J394" i="63"/>
  <c r="G394" i="63"/>
  <c r="H394" i="63" s="1"/>
  <c r="I394" i="63" s="1"/>
  <c r="J393" i="63"/>
  <c r="G393" i="63"/>
  <c r="H393" i="63" s="1"/>
  <c r="I393" i="63" s="1"/>
  <c r="J392" i="63"/>
  <c r="G392" i="63"/>
  <c r="H392" i="63" s="1"/>
  <c r="I392" i="63" s="1"/>
  <c r="J391" i="63"/>
  <c r="G391" i="63"/>
  <c r="H391" i="63" s="1"/>
  <c r="I391" i="63" s="1"/>
  <c r="J390" i="63"/>
  <c r="G390" i="63"/>
  <c r="H390" i="63" s="1"/>
  <c r="I390" i="63" s="1"/>
  <c r="J389" i="63"/>
  <c r="G389" i="63"/>
  <c r="H389" i="63" s="1"/>
  <c r="I389" i="63" s="1"/>
  <c r="J388" i="63"/>
  <c r="G388" i="63"/>
  <c r="H388" i="63" s="1"/>
  <c r="I388" i="63" s="1"/>
  <c r="J387" i="63"/>
  <c r="G387" i="63"/>
  <c r="H387" i="63" s="1"/>
  <c r="I387" i="63" s="1"/>
  <c r="J386" i="63"/>
  <c r="G386" i="63"/>
  <c r="H386" i="63" s="1"/>
  <c r="I386" i="63" s="1"/>
  <c r="J385" i="63"/>
  <c r="G385" i="63"/>
  <c r="H385" i="63" s="1"/>
  <c r="I385" i="63" s="1"/>
  <c r="J384" i="63"/>
  <c r="G384" i="63"/>
  <c r="H384" i="63" s="1"/>
  <c r="I384" i="63" s="1"/>
  <c r="J383" i="63"/>
  <c r="G383" i="63"/>
  <c r="H383" i="63" s="1"/>
  <c r="I383" i="63" s="1"/>
  <c r="J382" i="63"/>
  <c r="G382" i="63"/>
  <c r="H382" i="63" s="1"/>
  <c r="I382" i="63" s="1"/>
  <c r="J381" i="63"/>
  <c r="G381" i="63"/>
  <c r="H381" i="63" s="1"/>
  <c r="I381" i="63" s="1"/>
  <c r="J380" i="63"/>
  <c r="G380" i="63"/>
  <c r="H380" i="63" s="1"/>
  <c r="I380" i="63" s="1"/>
  <c r="J379" i="63"/>
  <c r="G379" i="63"/>
  <c r="H379" i="63" s="1"/>
  <c r="I379" i="63" s="1"/>
  <c r="J378" i="63"/>
  <c r="G378" i="63"/>
  <c r="H378" i="63" s="1"/>
  <c r="I378" i="63" s="1"/>
  <c r="J377" i="63"/>
  <c r="G377" i="63"/>
  <c r="H377" i="63" s="1"/>
  <c r="I377" i="63" s="1"/>
  <c r="J376" i="63"/>
  <c r="G376" i="63"/>
  <c r="H376" i="63" s="1"/>
  <c r="I376" i="63" s="1"/>
  <c r="J375" i="63"/>
  <c r="G375" i="63"/>
  <c r="H375" i="63" s="1"/>
  <c r="I375" i="63" s="1"/>
  <c r="J374" i="63"/>
  <c r="G374" i="63"/>
  <c r="H374" i="63" s="1"/>
  <c r="I374" i="63" s="1"/>
  <c r="J373" i="63"/>
  <c r="G373" i="63"/>
  <c r="H373" i="63" s="1"/>
  <c r="I373" i="63" s="1"/>
  <c r="J372" i="63"/>
  <c r="G372" i="63"/>
  <c r="H372" i="63" s="1"/>
  <c r="I372" i="63" s="1"/>
  <c r="J371" i="63"/>
  <c r="G371" i="63"/>
  <c r="H371" i="63" s="1"/>
  <c r="I371" i="63" s="1"/>
  <c r="J370" i="63"/>
  <c r="G370" i="63"/>
  <c r="H370" i="63" s="1"/>
  <c r="I370" i="63" s="1"/>
  <c r="J369" i="63"/>
  <c r="G369" i="63"/>
  <c r="H369" i="63" s="1"/>
  <c r="I369" i="63" s="1"/>
  <c r="J368" i="63"/>
  <c r="G368" i="63"/>
  <c r="H368" i="63" s="1"/>
  <c r="I368" i="63" s="1"/>
  <c r="J367" i="63"/>
  <c r="G367" i="63"/>
  <c r="H367" i="63" s="1"/>
  <c r="I367" i="63" s="1"/>
  <c r="J366" i="63"/>
  <c r="G366" i="63"/>
  <c r="H366" i="63" s="1"/>
  <c r="I366" i="63" s="1"/>
  <c r="J365" i="63"/>
  <c r="G365" i="63"/>
  <c r="H365" i="63" s="1"/>
  <c r="I365" i="63" s="1"/>
  <c r="J364" i="63"/>
  <c r="G364" i="63"/>
  <c r="H364" i="63" s="1"/>
  <c r="I364" i="63" s="1"/>
  <c r="J363" i="63"/>
  <c r="G363" i="63"/>
  <c r="H363" i="63" s="1"/>
  <c r="I363" i="63" s="1"/>
  <c r="J362" i="63"/>
  <c r="G362" i="63"/>
  <c r="H362" i="63" s="1"/>
  <c r="I362" i="63" s="1"/>
  <c r="J361" i="63"/>
  <c r="G361" i="63"/>
  <c r="H361" i="63" s="1"/>
  <c r="I361" i="63" s="1"/>
  <c r="J360" i="63"/>
  <c r="G360" i="63"/>
  <c r="H360" i="63" s="1"/>
  <c r="I360" i="63" s="1"/>
  <c r="J359" i="63"/>
  <c r="G359" i="63"/>
  <c r="H359" i="63" s="1"/>
  <c r="I359" i="63" s="1"/>
  <c r="J358" i="63"/>
  <c r="G358" i="63"/>
  <c r="H358" i="63" s="1"/>
  <c r="I358" i="63" s="1"/>
  <c r="J357" i="63"/>
  <c r="G357" i="63"/>
  <c r="H357" i="63" s="1"/>
  <c r="I357" i="63" s="1"/>
  <c r="J356" i="63"/>
  <c r="G356" i="63"/>
  <c r="H356" i="63" s="1"/>
  <c r="I356" i="63" s="1"/>
  <c r="J355" i="63"/>
  <c r="G355" i="63"/>
  <c r="H355" i="63" s="1"/>
  <c r="I355" i="63" s="1"/>
  <c r="J354" i="63"/>
  <c r="G354" i="63"/>
  <c r="H354" i="63" s="1"/>
  <c r="I354" i="63" s="1"/>
  <c r="J353" i="63"/>
  <c r="G353" i="63"/>
  <c r="H353" i="63" s="1"/>
  <c r="I353" i="63" s="1"/>
  <c r="J352" i="63"/>
  <c r="G352" i="63"/>
  <c r="H352" i="63" s="1"/>
  <c r="I352" i="63" s="1"/>
  <c r="J351" i="63"/>
  <c r="G351" i="63"/>
  <c r="H351" i="63" s="1"/>
  <c r="I351" i="63" s="1"/>
  <c r="J350" i="63"/>
  <c r="G350" i="63"/>
  <c r="H350" i="63" s="1"/>
  <c r="I350" i="63" s="1"/>
  <c r="J349" i="63"/>
  <c r="G349" i="63"/>
  <c r="H349" i="63" s="1"/>
  <c r="I349" i="63" s="1"/>
  <c r="J348" i="63"/>
  <c r="G348" i="63"/>
  <c r="H348" i="63" s="1"/>
  <c r="I348" i="63" s="1"/>
  <c r="J347" i="63"/>
  <c r="G347" i="63"/>
  <c r="H347" i="63" s="1"/>
  <c r="I347" i="63" s="1"/>
  <c r="J346" i="63"/>
  <c r="G346" i="63"/>
  <c r="H346" i="63" s="1"/>
  <c r="I346" i="63" s="1"/>
  <c r="J345" i="63"/>
  <c r="G345" i="63"/>
  <c r="H345" i="63" s="1"/>
  <c r="I345" i="63" s="1"/>
  <c r="J344" i="63"/>
  <c r="G344" i="63"/>
  <c r="H344" i="63" s="1"/>
  <c r="I344" i="63" s="1"/>
  <c r="J343" i="63"/>
  <c r="G343" i="63"/>
  <c r="H343" i="63" s="1"/>
  <c r="I343" i="63" s="1"/>
  <c r="J342" i="63"/>
  <c r="G342" i="63"/>
  <c r="H342" i="63" s="1"/>
  <c r="I342" i="63" s="1"/>
  <c r="J341" i="63"/>
  <c r="G341" i="63"/>
  <c r="H341" i="63" s="1"/>
  <c r="I341" i="63" s="1"/>
  <c r="J340" i="63"/>
  <c r="G340" i="63"/>
  <c r="H340" i="63" s="1"/>
  <c r="I340" i="63" s="1"/>
  <c r="J339" i="63"/>
  <c r="G339" i="63"/>
  <c r="H339" i="63" s="1"/>
  <c r="I339" i="63" s="1"/>
  <c r="J338" i="63"/>
  <c r="G338" i="63"/>
  <c r="H338" i="63" s="1"/>
  <c r="I338" i="63" s="1"/>
  <c r="J337" i="63"/>
  <c r="G337" i="63"/>
  <c r="H337" i="63" s="1"/>
  <c r="I337" i="63" s="1"/>
  <c r="J336" i="63"/>
  <c r="G336" i="63"/>
  <c r="H336" i="63" s="1"/>
  <c r="I336" i="63" s="1"/>
  <c r="J335" i="63"/>
  <c r="G335" i="63"/>
  <c r="H335" i="63" s="1"/>
  <c r="I335" i="63" s="1"/>
  <c r="J334" i="63"/>
  <c r="G334" i="63"/>
  <c r="H334" i="63" s="1"/>
  <c r="I334" i="63" s="1"/>
  <c r="J333" i="63"/>
  <c r="G333" i="63"/>
  <c r="H333" i="63" s="1"/>
  <c r="I333" i="63" s="1"/>
  <c r="J332" i="63"/>
  <c r="G332" i="63"/>
  <c r="H332" i="63" s="1"/>
  <c r="I332" i="63" s="1"/>
  <c r="J331" i="63"/>
  <c r="G331" i="63"/>
  <c r="H331" i="63" s="1"/>
  <c r="I331" i="63" s="1"/>
  <c r="J330" i="63"/>
  <c r="G330" i="63"/>
  <c r="H330" i="63" s="1"/>
  <c r="I330" i="63" s="1"/>
  <c r="J329" i="63"/>
  <c r="G329" i="63"/>
  <c r="H329" i="63" s="1"/>
  <c r="I329" i="63" s="1"/>
  <c r="J328" i="63"/>
  <c r="G328" i="63"/>
  <c r="H328" i="63" s="1"/>
  <c r="I328" i="63" s="1"/>
  <c r="J327" i="63"/>
  <c r="G327" i="63"/>
  <c r="H327" i="63" s="1"/>
  <c r="I327" i="63" s="1"/>
  <c r="J326" i="63"/>
  <c r="G326" i="63"/>
  <c r="H326" i="63" s="1"/>
  <c r="I326" i="63" s="1"/>
  <c r="J325" i="63"/>
  <c r="G325" i="63"/>
  <c r="H325" i="63" s="1"/>
  <c r="I325" i="63" s="1"/>
  <c r="J324" i="63"/>
  <c r="G324" i="63"/>
  <c r="H324" i="63" s="1"/>
  <c r="I324" i="63" s="1"/>
  <c r="J323" i="63"/>
  <c r="G323" i="63"/>
  <c r="H323" i="63" s="1"/>
  <c r="I323" i="63" s="1"/>
  <c r="J322" i="63"/>
  <c r="G322" i="63"/>
  <c r="H322" i="63" s="1"/>
  <c r="I322" i="63" s="1"/>
  <c r="J321" i="63"/>
  <c r="G321" i="63"/>
  <c r="H321" i="63" s="1"/>
  <c r="I321" i="63" s="1"/>
  <c r="J320" i="63"/>
  <c r="G320" i="63"/>
  <c r="H320" i="63" s="1"/>
  <c r="I320" i="63" s="1"/>
  <c r="J319" i="63"/>
  <c r="G319" i="63"/>
  <c r="H319" i="63" s="1"/>
  <c r="I319" i="63" s="1"/>
  <c r="J318" i="63"/>
  <c r="G318" i="63"/>
  <c r="H318" i="63" s="1"/>
  <c r="I318" i="63" s="1"/>
  <c r="J317" i="63"/>
  <c r="G317" i="63"/>
  <c r="H317" i="63" s="1"/>
  <c r="I317" i="63" s="1"/>
  <c r="J316" i="63"/>
  <c r="G316" i="63"/>
  <c r="H316" i="63" s="1"/>
  <c r="I316" i="63" s="1"/>
  <c r="J315" i="63"/>
  <c r="G315" i="63"/>
  <c r="H315" i="63" s="1"/>
  <c r="I315" i="63" s="1"/>
  <c r="J314" i="63"/>
  <c r="G314" i="63"/>
  <c r="H314" i="63" s="1"/>
  <c r="I314" i="63" s="1"/>
  <c r="J313" i="63"/>
  <c r="G313" i="63"/>
  <c r="H313" i="63" s="1"/>
  <c r="I313" i="63" s="1"/>
  <c r="J312" i="63"/>
  <c r="G312" i="63"/>
  <c r="H312" i="63" s="1"/>
  <c r="I312" i="63" s="1"/>
  <c r="J311" i="63"/>
  <c r="G311" i="63"/>
  <c r="H311" i="63" s="1"/>
  <c r="I311" i="63" s="1"/>
  <c r="J310" i="63"/>
  <c r="G310" i="63"/>
  <c r="H310" i="63" s="1"/>
  <c r="I310" i="63" s="1"/>
  <c r="J309" i="63"/>
  <c r="G309" i="63"/>
  <c r="H309" i="63" s="1"/>
  <c r="I309" i="63" s="1"/>
  <c r="J308" i="63"/>
  <c r="G308" i="63"/>
  <c r="H308" i="63" s="1"/>
  <c r="I308" i="63" s="1"/>
  <c r="J307" i="63"/>
  <c r="G307" i="63"/>
  <c r="H307" i="63" s="1"/>
  <c r="I307" i="63" s="1"/>
  <c r="J306" i="63"/>
  <c r="G306" i="63"/>
  <c r="H306" i="63" s="1"/>
  <c r="I306" i="63" s="1"/>
  <c r="J305" i="63"/>
  <c r="G305" i="63"/>
  <c r="H305" i="63" s="1"/>
  <c r="I305" i="63" s="1"/>
  <c r="J304" i="63"/>
  <c r="G304" i="63"/>
  <c r="H304" i="63" s="1"/>
  <c r="I304" i="63" s="1"/>
  <c r="J303" i="63"/>
  <c r="G303" i="63"/>
  <c r="H303" i="63" s="1"/>
  <c r="I303" i="63" s="1"/>
  <c r="J302" i="63"/>
  <c r="G302" i="63"/>
  <c r="H302" i="63" s="1"/>
  <c r="I302" i="63" s="1"/>
  <c r="J301" i="63"/>
  <c r="G301" i="63"/>
  <c r="H301" i="63" s="1"/>
  <c r="I301" i="63" s="1"/>
  <c r="J300" i="63"/>
  <c r="G300" i="63"/>
  <c r="H300" i="63" s="1"/>
  <c r="I300" i="63" s="1"/>
  <c r="J299" i="63"/>
  <c r="G299" i="63"/>
  <c r="H299" i="63" s="1"/>
  <c r="I299" i="63" s="1"/>
  <c r="J298" i="63"/>
  <c r="G298" i="63"/>
  <c r="H298" i="63" s="1"/>
  <c r="I298" i="63" s="1"/>
  <c r="J297" i="63"/>
  <c r="G297" i="63"/>
  <c r="H297" i="63" s="1"/>
  <c r="I297" i="63" s="1"/>
  <c r="J296" i="63"/>
  <c r="G296" i="63"/>
  <c r="H296" i="63" s="1"/>
  <c r="I296" i="63" s="1"/>
  <c r="J295" i="63"/>
  <c r="G295" i="63"/>
  <c r="H295" i="63" s="1"/>
  <c r="I295" i="63" s="1"/>
  <c r="J294" i="63"/>
  <c r="G294" i="63"/>
  <c r="H294" i="63" s="1"/>
  <c r="I294" i="63" s="1"/>
  <c r="J293" i="63"/>
  <c r="G293" i="63"/>
  <c r="H293" i="63" s="1"/>
  <c r="I293" i="63" s="1"/>
  <c r="J292" i="63"/>
  <c r="G292" i="63"/>
  <c r="H292" i="63" s="1"/>
  <c r="I292" i="63" s="1"/>
  <c r="J291" i="63"/>
  <c r="G291" i="63"/>
  <c r="H291" i="63" s="1"/>
  <c r="I291" i="63" s="1"/>
  <c r="J290" i="63"/>
  <c r="G290" i="63"/>
  <c r="H290" i="63" s="1"/>
  <c r="I290" i="63" s="1"/>
  <c r="J289" i="63"/>
  <c r="G289" i="63"/>
  <c r="H289" i="63" s="1"/>
  <c r="I289" i="63" s="1"/>
  <c r="J288" i="63"/>
  <c r="G288" i="63"/>
  <c r="H288" i="63" s="1"/>
  <c r="I288" i="63" s="1"/>
  <c r="J287" i="63"/>
  <c r="G287" i="63"/>
  <c r="H287" i="63" s="1"/>
  <c r="I287" i="63" s="1"/>
  <c r="J286" i="63"/>
  <c r="G286" i="63"/>
  <c r="H286" i="63" s="1"/>
  <c r="I286" i="63" s="1"/>
  <c r="J285" i="63"/>
  <c r="G285" i="63"/>
  <c r="H285" i="63" s="1"/>
  <c r="I285" i="63" s="1"/>
  <c r="J284" i="63"/>
  <c r="G284" i="63"/>
  <c r="H284" i="63" s="1"/>
  <c r="I284" i="63" s="1"/>
  <c r="J283" i="63"/>
  <c r="G283" i="63"/>
  <c r="H283" i="63" s="1"/>
  <c r="I283" i="63" s="1"/>
  <c r="J282" i="63"/>
  <c r="G282" i="63"/>
  <c r="H282" i="63" s="1"/>
  <c r="I282" i="63" s="1"/>
  <c r="J281" i="63"/>
  <c r="G281" i="63"/>
  <c r="H281" i="63" s="1"/>
  <c r="I281" i="63" s="1"/>
  <c r="J280" i="63"/>
  <c r="G280" i="63"/>
  <c r="H280" i="63" s="1"/>
  <c r="I280" i="63" s="1"/>
  <c r="J279" i="63"/>
  <c r="G279" i="63"/>
  <c r="H279" i="63" s="1"/>
  <c r="I279" i="63" s="1"/>
  <c r="J278" i="63"/>
  <c r="G278" i="63"/>
  <c r="H278" i="63" s="1"/>
  <c r="I278" i="63" s="1"/>
  <c r="J277" i="63"/>
  <c r="G277" i="63"/>
  <c r="H277" i="63" s="1"/>
  <c r="I277" i="63" s="1"/>
  <c r="J276" i="63"/>
  <c r="G276" i="63"/>
  <c r="H276" i="63" s="1"/>
  <c r="I276" i="63" s="1"/>
  <c r="J275" i="63"/>
  <c r="G275" i="63"/>
  <c r="H275" i="63" s="1"/>
  <c r="I275" i="63" s="1"/>
  <c r="J274" i="63"/>
  <c r="G274" i="63"/>
  <c r="H274" i="63" s="1"/>
  <c r="I274" i="63" s="1"/>
  <c r="J273" i="63"/>
  <c r="G273" i="63"/>
  <c r="H273" i="63" s="1"/>
  <c r="I273" i="63" s="1"/>
  <c r="J272" i="63"/>
  <c r="G272" i="63"/>
  <c r="H272" i="63" s="1"/>
  <c r="I272" i="63" s="1"/>
  <c r="J271" i="63"/>
  <c r="G271" i="63"/>
  <c r="H271" i="63" s="1"/>
  <c r="I271" i="63" s="1"/>
  <c r="J270" i="63"/>
  <c r="G270" i="63"/>
  <c r="H270" i="63" s="1"/>
  <c r="I270" i="63" s="1"/>
  <c r="J269" i="63"/>
  <c r="G269" i="63"/>
  <c r="H269" i="63" s="1"/>
  <c r="I269" i="63" s="1"/>
  <c r="J268" i="63"/>
  <c r="G268" i="63"/>
  <c r="H268" i="63" s="1"/>
  <c r="I268" i="63" s="1"/>
  <c r="J267" i="63"/>
  <c r="G267" i="63"/>
  <c r="H267" i="63" s="1"/>
  <c r="I267" i="63" s="1"/>
  <c r="J266" i="63"/>
  <c r="G266" i="63"/>
  <c r="H266" i="63" s="1"/>
  <c r="I266" i="63" s="1"/>
  <c r="J265" i="63"/>
  <c r="G265" i="63"/>
  <c r="H265" i="63" s="1"/>
  <c r="I265" i="63" s="1"/>
  <c r="J264" i="63"/>
  <c r="G264" i="63"/>
  <c r="H264" i="63" s="1"/>
  <c r="I264" i="63" s="1"/>
  <c r="J263" i="63"/>
  <c r="G263" i="63"/>
  <c r="H263" i="63" s="1"/>
  <c r="I263" i="63" s="1"/>
  <c r="J262" i="63"/>
  <c r="G262" i="63"/>
  <c r="H262" i="63" s="1"/>
  <c r="I262" i="63" s="1"/>
  <c r="J261" i="63"/>
  <c r="G261" i="63"/>
  <c r="H261" i="63" s="1"/>
  <c r="I261" i="63" s="1"/>
  <c r="J260" i="63"/>
  <c r="G260" i="63"/>
  <c r="H260" i="63" s="1"/>
  <c r="I260" i="63" s="1"/>
  <c r="J259" i="63"/>
  <c r="G259" i="63"/>
  <c r="H259" i="63" s="1"/>
  <c r="I259" i="63" s="1"/>
  <c r="J258" i="63"/>
  <c r="G258" i="63"/>
  <c r="H258" i="63" s="1"/>
  <c r="I258" i="63" s="1"/>
  <c r="J257" i="63"/>
  <c r="G257" i="63"/>
  <c r="H257" i="63" s="1"/>
  <c r="I257" i="63" s="1"/>
  <c r="J256" i="63"/>
  <c r="G256" i="63"/>
  <c r="H256" i="63" s="1"/>
  <c r="I256" i="63" s="1"/>
  <c r="J255" i="63"/>
  <c r="G255" i="63"/>
  <c r="H255" i="63" s="1"/>
  <c r="I255" i="63" s="1"/>
  <c r="J254" i="63"/>
  <c r="G254" i="63"/>
  <c r="H254" i="63" s="1"/>
  <c r="I254" i="63" s="1"/>
  <c r="J253" i="63"/>
  <c r="G253" i="63"/>
  <c r="H253" i="63" s="1"/>
  <c r="I253" i="63" s="1"/>
  <c r="J252" i="63"/>
  <c r="G252" i="63"/>
  <c r="H252" i="63" s="1"/>
  <c r="I252" i="63" s="1"/>
  <c r="J251" i="63"/>
  <c r="G251" i="63"/>
  <c r="H251" i="63" s="1"/>
  <c r="I251" i="63" s="1"/>
  <c r="J250" i="63"/>
  <c r="G250" i="63"/>
  <c r="H250" i="63" s="1"/>
  <c r="I250" i="63" s="1"/>
  <c r="J249" i="63"/>
  <c r="G249" i="63"/>
  <c r="H249" i="63" s="1"/>
  <c r="I249" i="63" s="1"/>
  <c r="J248" i="63"/>
  <c r="G248" i="63"/>
  <c r="H248" i="63" s="1"/>
  <c r="I248" i="63" s="1"/>
  <c r="J247" i="63"/>
  <c r="G247" i="63"/>
  <c r="H247" i="63" s="1"/>
  <c r="I247" i="63" s="1"/>
  <c r="J246" i="63"/>
  <c r="G246" i="63"/>
  <c r="H246" i="63" s="1"/>
  <c r="I246" i="63" s="1"/>
  <c r="J245" i="63"/>
  <c r="G245" i="63"/>
  <c r="H245" i="63" s="1"/>
  <c r="I245" i="63" s="1"/>
  <c r="J244" i="63"/>
  <c r="G244" i="63"/>
  <c r="H244" i="63" s="1"/>
  <c r="I244" i="63" s="1"/>
  <c r="J243" i="63"/>
  <c r="G243" i="63"/>
  <c r="H243" i="63" s="1"/>
  <c r="I243" i="63" s="1"/>
  <c r="J242" i="63"/>
  <c r="G242" i="63"/>
  <c r="H242" i="63" s="1"/>
  <c r="I242" i="63" s="1"/>
  <c r="J241" i="63"/>
  <c r="G241" i="63"/>
  <c r="H241" i="63" s="1"/>
  <c r="I241" i="63" s="1"/>
  <c r="J240" i="63"/>
  <c r="G240" i="63"/>
  <c r="H240" i="63" s="1"/>
  <c r="I240" i="63" s="1"/>
  <c r="J239" i="63"/>
  <c r="G239" i="63"/>
  <c r="H239" i="63" s="1"/>
  <c r="I239" i="63" s="1"/>
  <c r="J238" i="63"/>
  <c r="G238" i="63"/>
  <c r="H238" i="63" s="1"/>
  <c r="I238" i="63" s="1"/>
  <c r="J237" i="63"/>
  <c r="G237" i="63"/>
  <c r="H237" i="63" s="1"/>
  <c r="I237" i="63" s="1"/>
  <c r="J236" i="63"/>
  <c r="G236" i="63"/>
  <c r="H236" i="63" s="1"/>
  <c r="I236" i="63" s="1"/>
  <c r="J235" i="63"/>
  <c r="G235" i="63"/>
  <c r="H235" i="63" s="1"/>
  <c r="I235" i="63" s="1"/>
  <c r="J234" i="63"/>
  <c r="G234" i="63"/>
  <c r="H234" i="63" s="1"/>
  <c r="I234" i="63" s="1"/>
  <c r="J233" i="63"/>
  <c r="G233" i="63"/>
  <c r="H233" i="63" s="1"/>
  <c r="I233" i="63" s="1"/>
  <c r="J232" i="63"/>
  <c r="G232" i="63"/>
  <c r="H232" i="63" s="1"/>
  <c r="I232" i="63" s="1"/>
  <c r="J231" i="63"/>
  <c r="G231" i="63"/>
  <c r="H231" i="63" s="1"/>
  <c r="I231" i="63" s="1"/>
  <c r="J230" i="63"/>
  <c r="G230" i="63"/>
  <c r="H230" i="63" s="1"/>
  <c r="I230" i="63" s="1"/>
  <c r="J229" i="63"/>
  <c r="G229" i="63"/>
  <c r="H229" i="63" s="1"/>
  <c r="I229" i="63" s="1"/>
  <c r="J228" i="63"/>
  <c r="G228" i="63"/>
  <c r="H228" i="63" s="1"/>
  <c r="I228" i="63" s="1"/>
  <c r="J227" i="63"/>
  <c r="G227" i="63"/>
  <c r="H227" i="63" s="1"/>
  <c r="I227" i="63" s="1"/>
  <c r="J226" i="63"/>
  <c r="G226" i="63"/>
  <c r="H226" i="63" s="1"/>
  <c r="I226" i="63" s="1"/>
  <c r="J225" i="63"/>
  <c r="G225" i="63"/>
  <c r="H225" i="63" s="1"/>
  <c r="I225" i="63" s="1"/>
  <c r="J224" i="63"/>
  <c r="G224" i="63"/>
  <c r="H224" i="63" s="1"/>
  <c r="I224" i="63" s="1"/>
  <c r="J223" i="63"/>
  <c r="G223" i="63"/>
  <c r="H223" i="63" s="1"/>
  <c r="I223" i="63" s="1"/>
  <c r="J222" i="63"/>
  <c r="G222" i="63"/>
  <c r="H222" i="63" s="1"/>
  <c r="I222" i="63" s="1"/>
  <c r="J221" i="63"/>
  <c r="G221" i="63"/>
  <c r="H221" i="63" s="1"/>
  <c r="I221" i="63" s="1"/>
  <c r="J220" i="63"/>
  <c r="G220" i="63"/>
  <c r="H220" i="63" s="1"/>
  <c r="I220" i="63" s="1"/>
  <c r="J219" i="63"/>
  <c r="G219" i="63"/>
  <c r="H219" i="63" s="1"/>
  <c r="I219" i="63" s="1"/>
  <c r="J218" i="63"/>
  <c r="G218" i="63"/>
  <c r="H218" i="63" s="1"/>
  <c r="I218" i="63" s="1"/>
  <c r="J217" i="63"/>
  <c r="G217" i="63"/>
  <c r="H217" i="63" s="1"/>
  <c r="I217" i="63" s="1"/>
  <c r="J216" i="63"/>
  <c r="G216" i="63"/>
  <c r="H216" i="63" s="1"/>
  <c r="I216" i="63" s="1"/>
  <c r="J215" i="63"/>
  <c r="G215" i="63"/>
  <c r="H215" i="63" s="1"/>
  <c r="I215" i="63" s="1"/>
  <c r="J214" i="63"/>
  <c r="G214" i="63"/>
  <c r="H214" i="63" s="1"/>
  <c r="I214" i="63" s="1"/>
  <c r="J213" i="63"/>
  <c r="G213" i="63"/>
  <c r="H213" i="63" s="1"/>
  <c r="I213" i="63" s="1"/>
  <c r="J212" i="63"/>
  <c r="G212" i="63"/>
  <c r="H212" i="63" s="1"/>
  <c r="I212" i="63" s="1"/>
  <c r="J211" i="63"/>
  <c r="G211" i="63"/>
  <c r="H211" i="63" s="1"/>
  <c r="I211" i="63" s="1"/>
  <c r="J210" i="63"/>
  <c r="G210" i="63"/>
  <c r="H210" i="63" s="1"/>
  <c r="I210" i="63" s="1"/>
  <c r="J209" i="63"/>
  <c r="G209" i="63"/>
  <c r="H209" i="63" s="1"/>
  <c r="I209" i="63" s="1"/>
  <c r="J208" i="63"/>
  <c r="G208" i="63"/>
  <c r="H208" i="63" s="1"/>
  <c r="I208" i="63" s="1"/>
  <c r="J207" i="63"/>
  <c r="G207" i="63"/>
  <c r="H207" i="63" s="1"/>
  <c r="I207" i="63" s="1"/>
  <c r="J206" i="63"/>
  <c r="G206" i="63"/>
  <c r="H206" i="63" s="1"/>
  <c r="I206" i="63" s="1"/>
  <c r="J205" i="63"/>
  <c r="G205" i="63"/>
  <c r="H205" i="63" s="1"/>
  <c r="I205" i="63" s="1"/>
  <c r="J204" i="63"/>
  <c r="G204" i="63"/>
  <c r="H204" i="63" s="1"/>
  <c r="I204" i="63" s="1"/>
  <c r="J203" i="63"/>
  <c r="G203" i="63"/>
  <c r="H203" i="63" s="1"/>
  <c r="I203" i="63" s="1"/>
  <c r="J202" i="63"/>
  <c r="G202" i="63"/>
  <c r="H202" i="63" s="1"/>
  <c r="I202" i="63" s="1"/>
  <c r="J201" i="63"/>
  <c r="G201" i="63"/>
  <c r="H201" i="63" s="1"/>
  <c r="I201" i="63" s="1"/>
  <c r="J200" i="63"/>
  <c r="G200" i="63"/>
  <c r="H200" i="63" s="1"/>
  <c r="I200" i="63" s="1"/>
  <c r="J199" i="63"/>
  <c r="G199" i="63"/>
  <c r="H199" i="63" s="1"/>
  <c r="I199" i="63" s="1"/>
  <c r="J198" i="63"/>
  <c r="G198" i="63"/>
  <c r="H198" i="63" s="1"/>
  <c r="I198" i="63" s="1"/>
  <c r="J197" i="63"/>
  <c r="G197" i="63"/>
  <c r="H197" i="63" s="1"/>
  <c r="I197" i="63" s="1"/>
  <c r="J196" i="63"/>
  <c r="G196" i="63"/>
  <c r="H196" i="63" s="1"/>
  <c r="I196" i="63" s="1"/>
  <c r="J195" i="63"/>
  <c r="G195" i="63"/>
  <c r="H195" i="63" s="1"/>
  <c r="I195" i="63" s="1"/>
  <c r="J194" i="63"/>
  <c r="G194" i="63"/>
  <c r="H194" i="63" s="1"/>
  <c r="I194" i="63" s="1"/>
  <c r="J193" i="63"/>
  <c r="G193" i="63"/>
  <c r="H193" i="63" s="1"/>
  <c r="I193" i="63" s="1"/>
  <c r="J192" i="63"/>
  <c r="G192" i="63"/>
  <c r="H192" i="63" s="1"/>
  <c r="I192" i="63" s="1"/>
  <c r="J191" i="63"/>
  <c r="G191" i="63"/>
  <c r="H191" i="63" s="1"/>
  <c r="I191" i="63" s="1"/>
  <c r="J190" i="63"/>
  <c r="G190" i="63"/>
  <c r="H190" i="63" s="1"/>
  <c r="I190" i="63" s="1"/>
  <c r="J189" i="63"/>
  <c r="G189" i="63"/>
  <c r="H189" i="63" s="1"/>
  <c r="I189" i="63" s="1"/>
  <c r="J188" i="63"/>
  <c r="G188" i="63"/>
  <c r="H188" i="63" s="1"/>
  <c r="I188" i="63" s="1"/>
  <c r="J187" i="63"/>
  <c r="G187" i="63"/>
  <c r="H187" i="63" s="1"/>
  <c r="I187" i="63" s="1"/>
  <c r="J186" i="63"/>
  <c r="G186" i="63"/>
  <c r="H186" i="63" s="1"/>
  <c r="I186" i="63" s="1"/>
  <c r="J185" i="63"/>
  <c r="G185" i="63"/>
  <c r="H185" i="63" s="1"/>
  <c r="I185" i="63" s="1"/>
  <c r="J184" i="63"/>
  <c r="G184" i="63"/>
  <c r="H184" i="63" s="1"/>
  <c r="I184" i="63" s="1"/>
  <c r="J183" i="63"/>
  <c r="G183" i="63"/>
  <c r="H183" i="63" s="1"/>
  <c r="I183" i="63" s="1"/>
  <c r="J182" i="63"/>
  <c r="G182" i="63"/>
  <c r="H182" i="63" s="1"/>
  <c r="I182" i="63" s="1"/>
  <c r="J181" i="63"/>
  <c r="G181" i="63"/>
  <c r="H181" i="63" s="1"/>
  <c r="I181" i="63" s="1"/>
  <c r="J180" i="63"/>
  <c r="G180" i="63"/>
  <c r="H180" i="63" s="1"/>
  <c r="I180" i="63" s="1"/>
  <c r="J179" i="63"/>
  <c r="G179" i="63"/>
  <c r="H179" i="63" s="1"/>
  <c r="I179" i="63" s="1"/>
  <c r="J178" i="63"/>
  <c r="G178" i="63"/>
  <c r="H178" i="63" s="1"/>
  <c r="I178" i="63" s="1"/>
  <c r="J177" i="63"/>
  <c r="G177" i="63"/>
  <c r="H177" i="63" s="1"/>
  <c r="I177" i="63" s="1"/>
  <c r="J176" i="63"/>
  <c r="G176" i="63"/>
  <c r="H176" i="63" s="1"/>
  <c r="I176" i="63" s="1"/>
  <c r="J175" i="63"/>
  <c r="G175" i="63"/>
  <c r="H175" i="63" s="1"/>
  <c r="I175" i="63" s="1"/>
  <c r="J174" i="63"/>
  <c r="G174" i="63"/>
  <c r="H174" i="63" s="1"/>
  <c r="I174" i="63" s="1"/>
  <c r="J173" i="63"/>
  <c r="G173" i="63"/>
  <c r="H173" i="63" s="1"/>
  <c r="I173" i="63" s="1"/>
  <c r="J172" i="63"/>
  <c r="G172" i="63"/>
  <c r="H172" i="63" s="1"/>
  <c r="I172" i="63" s="1"/>
  <c r="J171" i="63"/>
  <c r="G171" i="63"/>
  <c r="H171" i="63" s="1"/>
  <c r="I171" i="63" s="1"/>
  <c r="J170" i="63"/>
  <c r="G170" i="63"/>
  <c r="H170" i="63" s="1"/>
  <c r="I170" i="63" s="1"/>
  <c r="J169" i="63"/>
  <c r="G169" i="63"/>
  <c r="H169" i="63" s="1"/>
  <c r="I169" i="63" s="1"/>
  <c r="J168" i="63"/>
  <c r="G168" i="63"/>
  <c r="H168" i="63" s="1"/>
  <c r="I168" i="63" s="1"/>
  <c r="J167" i="63"/>
  <c r="G167" i="63"/>
  <c r="H167" i="63" s="1"/>
  <c r="I167" i="63" s="1"/>
  <c r="J166" i="63"/>
  <c r="G166" i="63"/>
  <c r="H166" i="63" s="1"/>
  <c r="I166" i="63" s="1"/>
  <c r="J165" i="63"/>
  <c r="G165" i="63"/>
  <c r="H165" i="63" s="1"/>
  <c r="I165" i="63" s="1"/>
  <c r="J164" i="63"/>
  <c r="G164" i="63"/>
  <c r="H164" i="63" s="1"/>
  <c r="I164" i="63" s="1"/>
  <c r="J163" i="63"/>
  <c r="G163" i="63"/>
  <c r="H163" i="63" s="1"/>
  <c r="I163" i="63" s="1"/>
  <c r="J162" i="63"/>
  <c r="G162" i="63"/>
  <c r="H162" i="63" s="1"/>
  <c r="I162" i="63" s="1"/>
  <c r="J161" i="63"/>
  <c r="G161" i="63"/>
  <c r="H161" i="63" s="1"/>
  <c r="I161" i="63" s="1"/>
  <c r="J160" i="63"/>
  <c r="G160" i="63"/>
  <c r="H160" i="63" s="1"/>
  <c r="I160" i="63" s="1"/>
  <c r="J159" i="63"/>
  <c r="G159" i="63"/>
  <c r="H159" i="63" s="1"/>
  <c r="I159" i="63" s="1"/>
  <c r="J158" i="63"/>
  <c r="G158" i="63"/>
  <c r="H158" i="63" s="1"/>
  <c r="I158" i="63" s="1"/>
  <c r="J157" i="63"/>
  <c r="G157" i="63"/>
  <c r="H157" i="63" s="1"/>
  <c r="I157" i="63" s="1"/>
  <c r="J156" i="63"/>
  <c r="G156" i="63"/>
  <c r="H156" i="63" s="1"/>
  <c r="I156" i="63" s="1"/>
  <c r="J155" i="63"/>
  <c r="G155" i="63"/>
  <c r="H155" i="63" s="1"/>
  <c r="I155" i="63" s="1"/>
  <c r="J154" i="63"/>
  <c r="G154" i="63"/>
  <c r="H154" i="63" s="1"/>
  <c r="I154" i="63" s="1"/>
  <c r="J153" i="63"/>
  <c r="G153" i="63"/>
  <c r="H153" i="63" s="1"/>
  <c r="I153" i="63" s="1"/>
  <c r="J152" i="63"/>
  <c r="G152" i="63"/>
  <c r="H152" i="63" s="1"/>
  <c r="I152" i="63" s="1"/>
  <c r="J151" i="63"/>
  <c r="G151" i="63"/>
  <c r="H151" i="63" s="1"/>
  <c r="I151" i="63" s="1"/>
  <c r="J150" i="63"/>
  <c r="G150" i="63"/>
  <c r="H150" i="63" s="1"/>
  <c r="I150" i="63" s="1"/>
  <c r="J149" i="63"/>
  <c r="G149" i="63"/>
  <c r="H149" i="63" s="1"/>
  <c r="I149" i="63" s="1"/>
  <c r="J148" i="63"/>
  <c r="G148" i="63"/>
  <c r="H148" i="63" s="1"/>
  <c r="I148" i="63" s="1"/>
  <c r="J147" i="63"/>
  <c r="G147" i="63"/>
  <c r="H147" i="63" s="1"/>
  <c r="I147" i="63" s="1"/>
  <c r="J146" i="63"/>
  <c r="G146" i="63"/>
  <c r="H146" i="63" s="1"/>
  <c r="I146" i="63" s="1"/>
  <c r="J145" i="63"/>
  <c r="G145" i="63"/>
  <c r="H145" i="63" s="1"/>
  <c r="I145" i="63" s="1"/>
  <c r="J144" i="63"/>
  <c r="G144" i="63"/>
  <c r="H144" i="63" s="1"/>
  <c r="I144" i="63" s="1"/>
  <c r="J143" i="63"/>
  <c r="G143" i="63"/>
  <c r="H143" i="63" s="1"/>
  <c r="I143" i="63" s="1"/>
  <c r="J142" i="63"/>
  <c r="G142" i="63"/>
  <c r="H142" i="63" s="1"/>
  <c r="I142" i="63" s="1"/>
  <c r="J141" i="63"/>
  <c r="G141" i="63"/>
  <c r="H141" i="63" s="1"/>
  <c r="I141" i="63" s="1"/>
  <c r="J140" i="63"/>
  <c r="G140" i="63"/>
  <c r="H140" i="63" s="1"/>
  <c r="I140" i="63" s="1"/>
  <c r="J139" i="63"/>
  <c r="G139" i="63"/>
  <c r="H139" i="63" s="1"/>
  <c r="I139" i="63" s="1"/>
  <c r="J138" i="63"/>
  <c r="G138" i="63"/>
  <c r="H138" i="63" s="1"/>
  <c r="I138" i="63" s="1"/>
  <c r="J137" i="63"/>
  <c r="G137" i="63"/>
  <c r="H137" i="63" s="1"/>
  <c r="I137" i="63" s="1"/>
  <c r="J136" i="63"/>
  <c r="G136" i="63"/>
  <c r="H136" i="63" s="1"/>
  <c r="I136" i="63" s="1"/>
  <c r="J135" i="63"/>
  <c r="G135" i="63"/>
  <c r="H135" i="63" s="1"/>
  <c r="I135" i="63" s="1"/>
  <c r="J134" i="63"/>
  <c r="G134" i="63"/>
  <c r="H134" i="63" s="1"/>
  <c r="I134" i="63" s="1"/>
  <c r="J133" i="63"/>
  <c r="G133" i="63"/>
  <c r="H133" i="63" s="1"/>
  <c r="I133" i="63" s="1"/>
  <c r="J132" i="63"/>
  <c r="G132" i="63"/>
  <c r="H132" i="63" s="1"/>
  <c r="I132" i="63" s="1"/>
  <c r="J131" i="63"/>
  <c r="G131" i="63"/>
  <c r="H131" i="63" s="1"/>
  <c r="I131" i="63" s="1"/>
  <c r="J130" i="63"/>
  <c r="G130" i="63"/>
  <c r="H130" i="63" s="1"/>
  <c r="I130" i="63" s="1"/>
  <c r="J129" i="63"/>
  <c r="G129" i="63"/>
  <c r="H129" i="63" s="1"/>
  <c r="I129" i="63" s="1"/>
  <c r="J128" i="63"/>
  <c r="G128" i="63"/>
  <c r="H128" i="63" s="1"/>
  <c r="I128" i="63" s="1"/>
  <c r="J127" i="63"/>
  <c r="G127" i="63"/>
  <c r="H127" i="63" s="1"/>
  <c r="I127" i="63" s="1"/>
  <c r="J126" i="63"/>
  <c r="G126" i="63"/>
  <c r="H126" i="63" s="1"/>
  <c r="I126" i="63" s="1"/>
  <c r="J125" i="63"/>
  <c r="G125" i="63"/>
  <c r="H125" i="63" s="1"/>
  <c r="I125" i="63" s="1"/>
  <c r="J124" i="63"/>
  <c r="G124" i="63"/>
  <c r="H124" i="63" s="1"/>
  <c r="I124" i="63" s="1"/>
  <c r="J123" i="63"/>
  <c r="G123" i="63"/>
  <c r="H123" i="63" s="1"/>
  <c r="I123" i="63" s="1"/>
  <c r="J122" i="63"/>
  <c r="G122" i="63"/>
  <c r="H122" i="63" s="1"/>
  <c r="I122" i="63" s="1"/>
  <c r="J121" i="63"/>
  <c r="G121" i="63"/>
  <c r="H121" i="63" s="1"/>
  <c r="I121" i="63" s="1"/>
  <c r="J120" i="63"/>
  <c r="G120" i="63"/>
  <c r="H120" i="63" s="1"/>
  <c r="I120" i="63" s="1"/>
  <c r="J119" i="63"/>
  <c r="G119" i="63"/>
  <c r="H119" i="63" s="1"/>
  <c r="I119" i="63" s="1"/>
  <c r="J118" i="63"/>
  <c r="G118" i="63"/>
  <c r="H118" i="63" s="1"/>
  <c r="I118" i="63" s="1"/>
  <c r="J117" i="63"/>
  <c r="G117" i="63"/>
  <c r="H117" i="63" s="1"/>
  <c r="I117" i="63" s="1"/>
  <c r="J116" i="63"/>
  <c r="G116" i="63"/>
  <c r="H116" i="63" s="1"/>
  <c r="I116" i="63" s="1"/>
  <c r="J115" i="63"/>
  <c r="G115" i="63"/>
  <c r="H115" i="63" s="1"/>
  <c r="I115" i="63" s="1"/>
  <c r="J114" i="63"/>
  <c r="G114" i="63"/>
  <c r="H114" i="63" s="1"/>
  <c r="I114" i="63" s="1"/>
  <c r="J113" i="63"/>
  <c r="G113" i="63"/>
  <c r="H113" i="63" s="1"/>
  <c r="I113" i="63" s="1"/>
  <c r="J112" i="63"/>
  <c r="G112" i="63"/>
  <c r="H112" i="63" s="1"/>
  <c r="I112" i="63" s="1"/>
  <c r="J111" i="63"/>
  <c r="G111" i="63"/>
  <c r="H111" i="63" s="1"/>
  <c r="I111" i="63" s="1"/>
  <c r="J110" i="63"/>
  <c r="G110" i="63"/>
  <c r="H110" i="63" s="1"/>
  <c r="I110" i="63" s="1"/>
  <c r="J109" i="63"/>
  <c r="G109" i="63"/>
  <c r="H109" i="63" s="1"/>
  <c r="I109" i="63" s="1"/>
  <c r="J108" i="63"/>
  <c r="G108" i="63"/>
  <c r="H108" i="63" s="1"/>
  <c r="I108" i="63" s="1"/>
  <c r="J107" i="63"/>
  <c r="G107" i="63"/>
  <c r="H107" i="63" s="1"/>
  <c r="I107" i="63" s="1"/>
  <c r="J106" i="63"/>
  <c r="G106" i="63"/>
  <c r="H106" i="63" s="1"/>
  <c r="I106" i="63" s="1"/>
  <c r="J105" i="63"/>
  <c r="G105" i="63"/>
  <c r="H105" i="63" s="1"/>
  <c r="I105" i="63" s="1"/>
  <c r="J104" i="63"/>
  <c r="G104" i="63"/>
  <c r="H104" i="63" s="1"/>
  <c r="I104" i="63" s="1"/>
  <c r="J103" i="63"/>
  <c r="G103" i="63"/>
  <c r="H103" i="63" s="1"/>
  <c r="I103" i="63" s="1"/>
  <c r="J102" i="63"/>
  <c r="G102" i="63"/>
  <c r="H102" i="63" s="1"/>
  <c r="I102" i="63" s="1"/>
  <c r="J101" i="63"/>
  <c r="G101" i="63"/>
  <c r="H101" i="63" s="1"/>
  <c r="I101" i="63" s="1"/>
  <c r="J100" i="63"/>
  <c r="G100" i="63"/>
  <c r="H100" i="63" s="1"/>
  <c r="I100" i="63" s="1"/>
  <c r="J99" i="63"/>
  <c r="G99" i="63"/>
  <c r="H99" i="63" s="1"/>
  <c r="I99" i="63" s="1"/>
  <c r="J98" i="63"/>
  <c r="G98" i="63"/>
  <c r="H98" i="63" s="1"/>
  <c r="I98" i="63" s="1"/>
  <c r="J97" i="63"/>
  <c r="G97" i="63"/>
  <c r="H97" i="63" s="1"/>
  <c r="I97" i="63" s="1"/>
  <c r="J96" i="63"/>
  <c r="G96" i="63"/>
  <c r="H96" i="63" s="1"/>
  <c r="I96" i="63" s="1"/>
  <c r="J95" i="63"/>
  <c r="G95" i="63"/>
  <c r="H95" i="63" s="1"/>
  <c r="I95" i="63" s="1"/>
  <c r="J94" i="63"/>
  <c r="G94" i="63"/>
  <c r="H94" i="63" s="1"/>
  <c r="I94" i="63" s="1"/>
  <c r="J93" i="63"/>
  <c r="G93" i="63"/>
  <c r="H93" i="63" s="1"/>
  <c r="I93" i="63" s="1"/>
  <c r="J92" i="63"/>
  <c r="G92" i="63"/>
  <c r="H92" i="63" s="1"/>
  <c r="I92" i="63" s="1"/>
  <c r="J91" i="63"/>
  <c r="G91" i="63"/>
  <c r="H91" i="63" s="1"/>
  <c r="I91" i="63" s="1"/>
  <c r="J90" i="63"/>
  <c r="G90" i="63"/>
  <c r="H90" i="63" s="1"/>
  <c r="I90" i="63" s="1"/>
  <c r="J89" i="63"/>
  <c r="G89" i="63"/>
  <c r="H89" i="63" s="1"/>
  <c r="I89" i="63" s="1"/>
  <c r="J88" i="63"/>
  <c r="G88" i="63"/>
  <c r="H88" i="63" s="1"/>
  <c r="I88" i="63" s="1"/>
  <c r="J87" i="63"/>
  <c r="G87" i="63"/>
  <c r="H87" i="63" s="1"/>
  <c r="I87" i="63" s="1"/>
  <c r="J86" i="63"/>
  <c r="G86" i="63"/>
  <c r="H86" i="63" s="1"/>
  <c r="I86" i="63" s="1"/>
  <c r="J85" i="63"/>
  <c r="G85" i="63"/>
  <c r="H85" i="63" s="1"/>
  <c r="I85" i="63" s="1"/>
  <c r="J84" i="63"/>
  <c r="G84" i="63"/>
  <c r="H84" i="63" s="1"/>
  <c r="I84" i="63" s="1"/>
  <c r="J83" i="63"/>
  <c r="G83" i="63"/>
  <c r="H83" i="63" s="1"/>
  <c r="I83" i="63" s="1"/>
  <c r="J82" i="63"/>
  <c r="G82" i="63"/>
  <c r="H82" i="63" s="1"/>
  <c r="I82" i="63" s="1"/>
  <c r="J81" i="63"/>
  <c r="G81" i="63"/>
  <c r="H81" i="63" s="1"/>
  <c r="I81" i="63" s="1"/>
  <c r="J80" i="63"/>
  <c r="G80" i="63"/>
  <c r="H80" i="63" s="1"/>
  <c r="I80" i="63" s="1"/>
  <c r="J79" i="63"/>
  <c r="G79" i="63"/>
  <c r="H79" i="63" s="1"/>
  <c r="I79" i="63" s="1"/>
  <c r="J78" i="63"/>
  <c r="G78" i="63"/>
  <c r="H78" i="63" s="1"/>
  <c r="I78" i="63" s="1"/>
  <c r="J77" i="63"/>
  <c r="G77" i="63"/>
  <c r="H77" i="63" s="1"/>
  <c r="I77" i="63" s="1"/>
  <c r="J76" i="63"/>
  <c r="G76" i="63"/>
  <c r="H76" i="63" s="1"/>
  <c r="I76" i="63" s="1"/>
  <c r="J75" i="63"/>
  <c r="G75" i="63"/>
  <c r="H75" i="63" s="1"/>
  <c r="I75" i="63" s="1"/>
  <c r="J74" i="63"/>
  <c r="G74" i="63"/>
  <c r="H74" i="63" s="1"/>
  <c r="I74" i="63" s="1"/>
  <c r="J73" i="63"/>
  <c r="G73" i="63"/>
  <c r="H73" i="63" s="1"/>
  <c r="I73" i="63" s="1"/>
  <c r="J72" i="63"/>
  <c r="G72" i="63"/>
  <c r="H72" i="63" s="1"/>
  <c r="I72" i="63" s="1"/>
  <c r="J71" i="63"/>
  <c r="G71" i="63"/>
  <c r="H71" i="63" s="1"/>
  <c r="I71" i="63" s="1"/>
  <c r="J70" i="63"/>
  <c r="G70" i="63"/>
  <c r="H70" i="63" s="1"/>
  <c r="I70" i="63" s="1"/>
  <c r="J69" i="63"/>
  <c r="G69" i="63"/>
  <c r="H69" i="63" s="1"/>
  <c r="I69" i="63" s="1"/>
  <c r="J68" i="63"/>
  <c r="G68" i="63"/>
  <c r="H68" i="63" s="1"/>
  <c r="I68" i="63" s="1"/>
  <c r="J67" i="63"/>
  <c r="G67" i="63"/>
  <c r="H67" i="63" s="1"/>
  <c r="I67" i="63" s="1"/>
  <c r="J66" i="63"/>
  <c r="G66" i="63"/>
  <c r="H66" i="63" s="1"/>
  <c r="I66" i="63" s="1"/>
  <c r="J65" i="63"/>
  <c r="G65" i="63"/>
  <c r="H65" i="63" s="1"/>
  <c r="I65" i="63" s="1"/>
  <c r="J64" i="63"/>
  <c r="G64" i="63"/>
  <c r="H64" i="63" s="1"/>
  <c r="I64" i="63" s="1"/>
  <c r="J63" i="63"/>
  <c r="G63" i="63"/>
  <c r="H63" i="63" s="1"/>
  <c r="I63" i="63" s="1"/>
  <c r="J62" i="63"/>
  <c r="G62" i="63"/>
  <c r="H62" i="63" s="1"/>
  <c r="I62" i="63" s="1"/>
  <c r="J61" i="63"/>
  <c r="G61" i="63"/>
  <c r="H61" i="63" s="1"/>
  <c r="I61" i="63" s="1"/>
  <c r="J60" i="63"/>
  <c r="G60" i="63"/>
  <c r="H60" i="63" s="1"/>
  <c r="I60" i="63" s="1"/>
  <c r="J59" i="63"/>
  <c r="G59" i="63"/>
  <c r="H59" i="63" s="1"/>
  <c r="I59" i="63" s="1"/>
  <c r="J58" i="63"/>
  <c r="G58" i="63"/>
  <c r="H58" i="63" s="1"/>
  <c r="I58" i="63" s="1"/>
  <c r="J57" i="63"/>
  <c r="G57" i="63"/>
  <c r="H57" i="63" s="1"/>
  <c r="I57" i="63" s="1"/>
  <c r="J56" i="63"/>
  <c r="G56" i="63"/>
  <c r="H56" i="63" s="1"/>
  <c r="I56" i="63" s="1"/>
  <c r="J55" i="63"/>
  <c r="G55" i="63"/>
  <c r="H55" i="63" s="1"/>
  <c r="I55" i="63" s="1"/>
  <c r="J54" i="63"/>
  <c r="G54" i="63"/>
  <c r="H54" i="63" s="1"/>
  <c r="I54" i="63" s="1"/>
  <c r="J53" i="63"/>
  <c r="G53" i="63"/>
  <c r="H53" i="63" s="1"/>
  <c r="I53" i="63" s="1"/>
  <c r="J52" i="63"/>
  <c r="G52" i="63"/>
  <c r="H52" i="63" s="1"/>
  <c r="I52" i="63" s="1"/>
  <c r="J51" i="63"/>
  <c r="G51" i="63"/>
  <c r="H51" i="63" s="1"/>
  <c r="I51" i="63" s="1"/>
  <c r="J50" i="63"/>
  <c r="G50" i="63"/>
  <c r="H50" i="63" s="1"/>
  <c r="I50" i="63" s="1"/>
  <c r="J49" i="63"/>
  <c r="G49" i="63"/>
  <c r="H49" i="63" s="1"/>
  <c r="I49" i="63" s="1"/>
  <c r="J48" i="63"/>
  <c r="G48" i="63"/>
  <c r="H48" i="63" s="1"/>
  <c r="I48" i="63" s="1"/>
  <c r="J47" i="63"/>
  <c r="G47" i="63"/>
  <c r="H47" i="63" s="1"/>
  <c r="I47" i="63" s="1"/>
  <c r="J46" i="63"/>
  <c r="G46" i="63"/>
  <c r="H46" i="63" s="1"/>
  <c r="I46" i="63" s="1"/>
  <c r="J45" i="63"/>
  <c r="G45" i="63"/>
  <c r="H45" i="63" s="1"/>
  <c r="I45" i="63" s="1"/>
  <c r="J44" i="63"/>
  <c r="G44" i="63"/>
  <c r="H44" i="63" s="1"/>
  <c r="I44" i="63" s="1"/>
  <c r="J43" i="63"/>
  <c r="G43" i="63"/>
  <c r="H43" i="63" s="1"/>
  <c r="I43" i="63" s="1"/>
  <c r="J42" i="63"/>
  <c r="G42" i="63"/>
  <c r="H42" i="63" s="1"/>
  <c r="I42" i="63" s="1"/>
  <c r="J41" i="63"/>
  <c r="G41" i="63"/>
  <c r="H41" i="63" s="1"/>
  <c r="I41" i="63" s="1"/>
  <c r="J40" i="63"/>
  <c r="G40" i="63"/>
  <c r="H40" i="63" s="1"/>
  <c r="I40" i="63" s="1"/>
  <c r="J39" i="63"/>
  <c r="G39" i="63"/>
  <c r="H39" i="63" s="1"/>
  <c r="I39" i="63" s="1"/>
  <c r="J38" i="63"/>
  <c r="G38" i="63"/>
  <c r="H38" i="63" s="1"/>
  <c r="I38" i="63" s="1"/>
  <c r="J37" i="63"/>
  <c r="G37" i="63"/>
  <c r="H37" i="63" s="1"/>
  <c r="I37" i="63" s="1"/>
  <c r="J36" i="63"/>
  <c r="G36" i="63"/>
  <c r="H36" i="63" s="1"/>
  <c r="I36" i="63" s="1"/>
  <c r="J35" i="63"/>
  <c r="G35" i="63"/>
  <c r="H35" i="63" s="1"/>
  <c r="I35" i="63" s="1"/>
  <c r="J34" i="63"/>
  <c r="G34" i="63"/>
  <c r="H34" i="63" s="1"/>
  <c r="I34" i="63" s="1"/>
  <c r="J33" i="63"/>
  <c r="G33" i="63"/>
  <c r="H33" i="63" s="1"/>
  <c r="I33" i="63" s="1"/>
  <c r="J32" i="63"/>
  <c r="G32" i="63"/>
  <c r="H32" i="63" s="1"/>
  <c r="I32" i="63" s="1"/>
  <c r="J31" i="63"/>
  <c r="G31" i="63"/>
  <c r="H31" i="63" s="1"/>
  <c r="I31" i="63" s="1"/>
  <c r="J30" i="63"/>
  <c r="G30" i="63"/>
  <c r="H30" i="63" s="1"/>
  <c r="I30" i="63" s="1"/>
  <c r="J29" i="63"/>
  <c r="G29" i="63"/>
  <c r="H29" i="63" s="1"/>
  <c r="I29" i="63" s="1"/>
  <c r="J28" i="63"/>
  <c r="G28" i="63"/>
  <c r="H28" i="63" s="1"/>
  <c r="I28" i="63" s="1"/>
  <c r="J27" i="63"/>
  <c r="G27" i="63"/>
  <c r="H27" i="63" s="1"/>
  <c r="I27" i="63" s="1"/>
  <c r="J26" i="63"/>
  <c r="G26" i="63"/>
  <c r="H26" i="63" s="1"/>
  <c r="I26" i="63" s="1"/>
  <c r="J25" i="63"/>
  <c r="G25" i="63"/>
  <c r="H25" i="63" s="1"/>
  <c r="I25" i="63" s="1"/>
  <c r="J24" i="63"/>
  <c r="G24" i="63"/>
  <c r="H24" i="63" s="1"/>
  <c r="I24" i="63" s="1"/>
  <c r="J23" i="63"/>
  <c r="G23" i="63"/>
  <c r="H23" i="63" s="1"/>
  <c r="I23" i="63" s="1"/>
  <c r="J22" i="63"/>
  <c r="G22" i="63"/>
  <c r="H22" i="63" s="1"/>
  <c r="I22" i="63" s="1"/>
  <c r="J21" i="63"/>
  <c r="G21" i="63"/>
  <c r="H21" i="63" s="1"/>
  <c r="I21" i="63" s="1"/>
  <c r="J20" i="63"/>
  <c r="G20" i="63"/>
  <c r="H20" i="63" s="1"/>
  <c r="I20" i="63" s="1"/>
  <c r="J19" i="63"/>
  <c r="G19" i="63"/>
  <c r="H19" i="63" s="1"/>
  <c r="I19" i="63" s="1"/>
  <c r="J18" i="63"/>
  <c r="G18" i="63"/>
  <c r="H18" i="63" s="1"/>
  <c r="I18" i="63" s="1"/>
  <c r="J17" i="63"/>
  <c r="G17" i="63"/>
  <c r="H17" i="63" s="1"/>
  <c r="I17" i="63" s="1"/>
  <c r="J16" i="63"/>
  <c r="G16" i="63"/>
  <c r="H16" i="63" s="1"/>
  <c r="I16" i="63" s="1"/>
  <c r="J15" i="63"/>
  <c r="G15" i="63"/>
  <c r="H15" i="63" s="1"/>
  <c r="I15" i="63" s="1"/>
  <c r="J14" i="63"/>
  <c r="G14" i="63"/>
  <c r="H14" i="63" s="1"/>
  <c r="I14" i="63" s="1"/>
  <c r="J13" i="63"/>
  <c r="G13" i="63"/>
  <c r="H13" i="63" s="1"/>
  <c r="I13" i="63" s="1"/>
  <c r="J12" i="63"/>
  <c r="G12" i="63"/>
  <c r="H12" i="63" s="1"/>
  <c r="I12" i="63" s="1"/>
  <c r="J11" i="63"/>
  <c r="G11" i="63"/>
  <c r="H11" i="63" s="1"/>
  <c r="I11" i="63" s="1"/>
  <c r="J10" i="63"/>
  <c r="G10" i="63"/>
  <c r="H10" i="63" s="1"/>
  <c r="I10" i="63" s="1"/>
  <c r="J9" i="63"/>
  <c r="G9" i="63"/>
  <c r="H9" i="63" s="1"/>
  <c r="I9" i="63" s="1"/>
  <c r="J8" i="63"/>
  <c r="G8" i="63"/>
  <c r="H8" i="63" s="1"/>
  <c r="I8" i="63" s="1"/>
  <c r="J7" i="63"/>
  <c r="G7" i="63"/>
  <c r="H7" i="63" s="1"/>
  <c r="I7" i="63" s="1"/>
  <c r="J6" i="63"/>
  <c r="G6" i="63"/>
  <c r="H6" i="63" s="1"/>
  <c r="I6" i="63" s="1"/>
  <c r="J5" i="63"/>
  <c r="G5" i="63"/>
  <c r="H5" i="63" s="1"/>
  <c r="I5" i="63" s="1"/>
  <c r="J4" i="63"/>
  <c r="G4" i="63"/>
  <c r="H4" i="63" s="1"/>
  <c r="I4" i="63" s="1"/>
  <c r="J3" i="63"/>
  <c r="G3" i="63"/>
  <c r="H3" i="63" s="1"/>
  <c r="I3" i="63" s="1"/>
  <c r="J2" i="63"/>
  <c r="G2" i="63"/>
  <c r="H2" i="63" s="1"/>
  <c r="I2" i="63" s="1"/>
  <c r="A51" i="59"/>
  <c r="A50" i="59"/>
  <c r="A49" i="59"/>
  <c r="A48" i="59"/>
  <c r="A4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A6" i="59"/>
  <c r="A5" i="59"/>
  <c r="A4" i="59"/>
  <c r="A3" i="59"/>
  <c r="A2" i="59"/>
  <c r="L9" i="3" l="1"/>
  <c r="L71" i="110"/>
  <c r="O71" i="110" s="1"/>
  <c r="L60" i="110"/>
  <c r="L47" i="110"/>
  <c r="L70" i="110"/>
  <c r="O70" i="110" s="1"/>
  <c r="L59" i="110"/>
  <c r="L56" i="110"/>
  <c r="L54" i="110"/>
  <c r="Z21" i="22"/>
  <c r="AD21" i="22" s="1"/>
  <c r="AF21" i="22" s="1"/>
  <c r="L67" i="110"/>
  <c r="L45" i="110"/>
  <c r="L55" i="110"/>
  <c r="L65" i="110"/>
  <c r="L63" i="110"/>
  <c r="L51" i="110"/>
  <c r="L49" i="110"/>
  <c r="L11" i="110"/>
  <c r="L61" i="110"/>
  <c r="L72" i="110"/>
  <c r="O72" i="110" s="1"/>
  <c r="L48" i="110"/>
  <c r="L69" i="110"/>
  <c r="O69" i="110" s="1"/>
  <c r="L62" i="110"/>
  <c r="L66" i="110"/>
  <c r="L46" i="110"/>
  <c r="L10" i="110"/>
  <c r="N10" i="110" s="1"/>
  <c r="L53" i="110"/>
  <c r="L50" i="110"/>
  <c r="L64" i="110"/>
  <c r="Z22" i="22"/>
  <c r="AD22" i="22" s="1"/>
  <c r="AF22" i="22" s="1"/>
  <c r="L57" i="110"/>
  <c r="L68" i="110"/>
  <c r="O68" i="110" s="1"/>
  <c r="L58" i="110"/>
  <c r="L52" i="110"/>
  <c r="L11" i="4"/>
  <c r="L39" i="110"/>
  <c r="M39" i="110" s="1"/>
  <c r="L33" i="110"/>
  <c r="M33" i="110" s="1"/>
  <c r="M23" i="107"/>
  <c r="M13" i="107"/>
  <c r="M16" i="107"/>
  <c r="M22" i="107"/>
  <c r="M21" i="107"/>
  <c r="M15" i="107"/>
  <c r="L11" i="92"/>
  <c r="L30" i="110"/>
  <c r="L37" i="110"/>
  <c r="L26" i="110"/>
  <c r="L40" i="110"/>
  <c r="L27" i="110"/>
  <c r="L38" i="110"/>
  <c r="M38" i="110" s="1"/>
  <c r="L35" i="110"/>
  <c r="L34" i="110"/>
  <c r="L44" i="110"/>
  <c r="L36" i="110"/>
  <c r="L40" i="103"/>
  <c r="N40" i="103" s="1"/>
  <c r="L53" i="103"/>
  <c r="L21" i="27"/>
  <c r="L22" i="27"/>
  <c r="P22" i="27" s="1"/>
  <c r="L9" i="4"/>
  <c r="L11" i="3"/>
  <c r="L14" i="3"/>
  <c r="L10" i="3"/>
  <c r="L12" i="3"/>
  <c r="L13" i="3"/>
  <c r="L18" i="68"/>
  <c r="L17" i="67"/>
  <c r="L18" i="21"/>
  <c r="L17" i="68"/>
  <c r="L19" i="21"/>
  <c r="L13" i="92"/>
  <c r="L17" i="21"/>
  <c r="M17" i="21" s="1"/>
  <c r="L12" i="92"/>
  <c r="L20" i="21"/>
  <c r="L21" i="21"/>
  <c r="M21" i="21" s="1"/>
  <c r="L16" i="21"/>
  <c r="M16" i="21" s="1"/>
  <c r="L10" i="28"/>
  <c r="N10" i="28" s="1"/>
  <c r="L16" i="67"/>
  <c r="L13" i="67"/>
  <c r="M17" i="108"/>
  <c r="M18" i="108"/>
  <c r="L12" i="94"/>
  <c r="L12" i="25"/>
  <c r="M12" i="25" s="1"/>
  <c r="L11" i="25"/>
  <c r="M11" i="25" s="1"/>
  <c r="L10" i="25"/>
  <c r="M10" i="25" s="1"/>
  <c r="L15" i="90"/>
  <c r="M15" i="90" s="1"/>
  <c r="L17" i="90"/>
  <c r="M17" i="90" s="1"/>
  <c r="L10" i="9"/>
  <c r="L15" i="9"/>
  <c r="L14" i="90"/>
  <c r="M14" i="90" s="1"/>
  <c r="L16" i="90"/>
  <c r="M16" i="90" s="1"/>
  <c r="L13" i="90"/>
  <c r="M13" i="90" s="1"/>
  <c r="L17" i="110"/>
  <c r="O17" i="110" s="1"/>
  <c r="L32" i="110"/>
  <c r="L24" i="110"/>
  <c r="L25" i="110"/>
  <c r="L9" i="110"/>
  <c r="L19" i="110"/>
  <c r="L31" i="110"/>
  <c r="L12" i="110"/>
  <c r="L21" i="110"/>
  <c r="O21" i="110" s="1"/>
  <c r="L74" i="110"/>
  <c r="M74" i="110" s="1"/>
  <c r="L20" i="110"/>
  <c r="O20" i="110" s="1"/>
  <c r="L13" i="110"/>
  <c r="L12" i="21"/>
  <c r="M12" i="21" s="1"/>
  <c r="L14" i="21"/>
  <c r="M14" i="21" s="1"/>
  <c r="L11" i="21"/>
  <c r="M11" i="21" s="1"/>
  <c r="L15" i="21"/>
  <c r="M15" i="21" s="1"/>
  <c r="L13" i="21"/>
  <c r="M13" i="21" s="1"/>
  <c r="M12" i="107"/>
  <c r="M18" i="107"/>
  <c r="M9" i="107"/>
  <c r="M17" i="107"/>
  <c r="M11" i="107"/>
  <c r="M10" i="107"/>
  <c r="M14" i="107"/>
  <c r="M20" i="107"/>
  <c r="M19" i="107"/>
  <c r="M9" i="108"/>
  <c r="L21" i="103"/>
  <c r="L29" i="103"/>
  <c r="L25" i="103"/>
  <c r="N25" i="103" s="1"/>
  <c r="L22" i="103"/>
  <c r="N22" i="103" s="1"/>
  <c r="L19" i="103"/>
  <c r="L28" i="103"/>
  <c r="M28" i="103" s="1"/>
  <c r="L11" i="103"/>
  <c r="L15" i="103"/>
  <c r="L26" i="103"/>
  <c r="L18" i="103"/>
  <c r="L12" i="103"/>
  <c r="L27" i="103"/>
  <c r="M27" i="103" s="1"/>
  <c r="L14" i="103"/>
  <c r="L16" i="103"/>
  <c r="N16" i="103" s="1"/>
  <c r="L20" i="103"/>
  <c r="L31" i="103"/>
  <c r="M31" i="103" s="1"/>
  <c r="L32" i="103"/>
  <c r="L30" i="103"/>
  <c r="L17" i="103"/>
  <c r="L23" i="103"/>
  <c r="P23" i="103" s="1"/>
  <c r="L38" i="103"/>
  <c r="L24" i="103"/>
  <c r="L39" i="103"/>
  <c r="L36" i="103"/>
  <c r="N36" i="103" s="1"/>
  <c r="L13" i="103"/>
  <c r="L35" i="103"/>
  <c r="L10" i="103"/>
  <c r="L37" i="103"/>
  <c r="O37" i="103" s="1"/>
  <c r="L34" i="103"/>
  <c r="L19" i="27"/>
  <c r="N19" i="27" s="1"/>
  <c r="L15" i="28"/>
  <c r="N15" i="28" s="1"/>
  <c r="L11" i="28"/>
  <c r="L10" i="94"/>
  <c r="L11" i="94"/>
  <c r="L13" i="94"/>
  <c r="L9" i="94"/>
  <c r="L9" i="25"/>
  <c r="M9" i="25" s="1"/>
  <c r="L10" i="4"/>
  <c r="L9" i="92"/>
  <c r="L10" i="92"/>
  <c r="L18" i="90"/>
  <c r="L9" i="90"/>
  <c r="M9" i="90" s="1"/>
  <c r="L9" i="27"/>
  <c r="L17" i="9"/>
  <c r="L15" i="19"/>
  <c r="L14" i="19"/>
  <c r="L13" i="27"/>
  <c r="N13" i="27" s="1"/>
  <c r="L14" i="27"/>
  <c r="N14" i="27" s="1"/>
  <c r="N12" i="27"/>
  <c r="L16" i="27"/>
  <c r="L15" i="27"/>
  <c r="N15" i="27" s="1"/>
  <c r="L11" i="9"/>
  <c r="L9" i="6"/>
  <c r="L14" i="9"/>
  <c r="L10" i="21"/>
  <c r="M10" i="21" s="1"/>
  <c r="L9" i="9"/>
  <c r="L9" i="21"/>
  <c r="M9" i="21" s="1"/>
  <c r="L9" i="19"/>
  <c r="L13" i="9"/>
  <c r="L10" i="19"/>
  <c r="L9" i="28"/>
  <c r="N9" i="28" s="1"/>
  <c r="L13" i="19"/>
  <c r="L12" i="9"/>
  <c r="L11" i="67"/>
  <c r="M15" i="84"/>
  <c r="N15" i="84" s="1"/>
  <c r="O15" i="84" s="1"/>
  <c r="O13" i="83"/>
  <c r="O15" i="83"/>
  <c r="O12" i="83"/>
  <c r="O16" i="83"/>
  <c r="O18" i="83"/>
  <c r="O20" i="83"/>
  <c r="O9" i="83"/>
  <c r="O26" i="83"/>
  <c r="O24" i="83"/>
  <c r="O22" i="83"/>
  <c r="O23" i="83"/>
  <c r="O25" i="83"/>
  <c r="M20" i="84"/>
  <c r="N20" i="84" s="1"/>
  <c r="O20" i="84" s="1"/>
  <c r="M16" i="84"/>
  <c r="N16" i="84" s="1"/>
  <c r="O16" i="84" s="1"/>
  <c r="M13" i="84"/>
  <c r="N13" i="84" s="1"/>
  <c r="O13" i="84" s="1"/>
  <c r="M18" i="84"/>
  <c r="N18" i="84" s="1"/>
  <c r="O18" i="84" s="1"/>
  <c r="M21" i="84"/>
  <c r="N21" i="84" s="1"/>
  <c r="O21" i="84" s="1"/>
  <c r="O11" i="83"/>
  <c r="O10" i="83"/>
  <c r="P9" i="82"/>
  <c r="Q9" i="82"/>
  <c r="R9" i="82"/>
  <c r="O9" i="82"/>
  <c r="O28" i="111"/>
  <c r="O23" i="111"/>
  <c r="O13" i="111"/>
  <c r="O12" i="111"/>
  <c r="O29" i="111"/>
  <c r="O27" i="111"/>
  <c r="M9" i="84"/>
  <c r="N9" i="84" s="1"/>
  <c r="O9" i="84" s="1"/>
  <c r="O21" i="83"/>
  <c r="M21" i="111"/>
  <c r="N21" i="111" s="1"/>
  <c r="O21" i="111" s="1"/>
  <c r="M22" i="111"/>
  <c r="N22" i="111" s="1"/>
  <c r="O22" i="111" s="1"/>
  <c r="M19" i="111"/>
  <c r="N19" i="111" s="1"/>
  <c r="O19" i="111" s="1"/>
  <c r="M18" i="111"/>
  <c r="N18" i="111" s="1"/>
  <c r="O18" i="111" s="1"/>
  <c r="O15" i="111"/>
  <c r="M20" i="111"/>
  <c r="N20" i="111" s="1"/>
  <c r="O20" i="111" s="1"/>
  <c r="O24" i="111"/>
  <c r="M30" i="78"/>
  <c r="N30" i="78" s="1"/>
  <c r="O30" i="78" s="1"/>
  <c r="M29" i="78"/>
  <c r="N29" i="78" s="1"/>
  <c r="O29" i="78" s="1"/>
  <c r="O30" i="111"/>
  <c r="O25" i="111"/>
  <c r="O10" i="111"/>
  <c r="M29" i="84"/>
  <c r="N29" i="84" s="1"/>
  <c r="O29" i="84" s="1"/>
  <c r="M30" i="84"/>
  <c r="N30" i="84" s="1"/>
  <c r="O30" i="84" s="1"/>
  <c r="M27" i="84"/>
  <c r="N27" i="84" s="1"/>
  <c r="O27" i="84" s="1"/>
  <c r="M28" i="84"/>
  <c r="N28" i="84" s="1"/>
  <c r="O28" i="84" s="1"/>
  <c r="M25" i="84"/>
  <c r="N25" i="84" s="1"/>
  <c r="O25" i="84" s="1"/>
  <c r="M26" i="84"/>
  <c r="N26" i="84" s="1"/>
  <c r="O26" i="84" s="1"/>
  <c r="L13" i="25"/>
  <c r="M16" i="108"/>
  <c r="M19" i="108"/>
  <c r="M12" i="108"/>
  <c r="M20" i="108"/>
  <c r="M15" i="108"/>
  <c r="M14" i="108"/>
  <c r="M11" i="108"/>
  <c r="M10" i="108"/>
  <c r="M13" i="108"/>
  <c r="M21" i="108"/>
  <c r="K139" i="106"/>
  <c r="L139" i="106" s="1"/>
  <c r="K109" i="106"/>
  <c r="K115" i="106"/>
  <c r="K82" i="106"/>
  <c r="K96" i="106"/>
  <c r="K121" i="106"/>
  <c r="K128" i="106"/>
  <c r="K135" i="106"/>
  <c r="X135" i="106" s="1"/>
  <c r="K102" i="106"/>
  <c r="K132" i="106"/>
  <c r="K129" i="106"/>
  <c r="K131" i="106"/>
  <c r="K134" i="106"/>
  <c r="K127" i="106"/>
  <c r="K117" i="106"/>
  <c r="K88" i="106"/>
  <c r="K118" i="106"/>
  <c r="K123" i="106"/>
  <c r="K122" i="106"/>
  <c r="K130" i="106"/>
  <c r="K124" i="106"/>
  <c r="K113" i="106"/>
  <c r="K92" i="106"/>
  <c r="K111" i="106"/>
  <c r="K119" i="106"/>
  <c r="K133" i="106"/>
  <c r="K120" i="106"/>
  <c r="K104" i="106"/>
  <c r="K110" i="106"/>
  <c r="K85" i="106"/>
  <c r="W85" i="106" s="1"/>
  <c r="K108" i="106"/>
  <c r="K103" i="106"/>
  <c r="K126" i="106"/>
  <c r="K116" i="106"/>
  <c r="K95" i="106"/>
  <c r="K107" i="106"/>
  <c r="K136" i="106"/>
  <c r="L136" i="106" s="1"/>
  <c r="K100" i="106"/>
  <c r="K97" i="106"/>
  <c r="K112" i="106"/>
  <c r="V112" i="106" s="1"/>
  <c r="K101" i="106"/>
  <c r="K87" i="106"/>
  <c r="K99" i="106"/>
  <c r="K125" i="106"/>
  <c r="K89" i="106"/>
  <c r="K93" i="106"/>
  <c r="K106" i="106"/>
  <c r="K98" i="106"/>
  <c r="K84" i="106"/>
  <c r="K91" i="106"/>
  <c r="K114" i="106"/>
  <c r="K79" i="106"/>
  <c r="K83" i="106"/>
  <c r="K86" i="106"/>
  <c r="K94" i="106"/>
  <c r="K77" i="106"/>
  <c r="K81" i="106"/>
  <c r="K78" i="106"/>
  <c r="K105" i="106"/>
  <c r="K137" i="106"/>
  <c r="L137" i="106" s="1"/>
  <c r="K80" i="106"/>
  <c r="K138" i="106"/>
  <c r="K90" i="106"/>
  <c r="J154" i="100"/>
  <c r="K154" i="100" s="1"/>
  <c r="L154" i="100" s="1"/>
  <c r="J156" i="100"/>
  <c r="K156" i="100" s="1"/>
  <c r="L156" i="100" s="1"/>
  <c r="J160" i="100"/>
  <c r="K160" i="100" s="1"/>
  <c r="L160" i="100" s="1"/>
  <c r="J124" i="100"/>
  <c r="K124" i="100" s="1"/>
  <c r="J130" i="100"/>
  <c r="K130" i="100" s="1"/>
  <c r="J22" i="100"/>
  <c r="K22" i="100" s="1"/>
  <c r="J157" i="100"/>
  <c r="K157" i="100" s="1"/>
  <c r="L157" i="100" s="1"/>
  <c r="J90" i="100"/>
  <c r="K90" i="100" s="1"/>
  <c r="M24" i="84"/>
  <c r="N24" i="84" s="1"/>
  <c r="O24" i="84" s="1"/>
  <c r="J161" i="100"/>
  <c r="K161" i="100" s="1"/>
  <c r="L161" i="100" s="1"/>
  <c r="M23" i="84"/>
  <c r="N23" i="84" s="1"/>
  <c r="O23" i="84" s="1"/>
  <c r="J158" i="100"/>
  <c r="K158" i="100" s="1"/>
  <c r="L158" i="100" s="1"/>
  <c r="J159" i="100"/>
  <c r="K159" i="100" s="1"/>
  <c r="L159" i="100" s="1"/>
  <c r="J155" i="100"/>
  <c r="K155" i="100" s="1"/>
  <c r="L155" i="100" s="1"/>
  <c r="M22" i="84"/>
  <c r="N22" i="84" s="1"/>
  <c r="O22" i="84" s="1"/>
  <c r="J131" i="100"/>
  <c r="K131" i="100" s="1"/>
  <c r="L131" i="100" s="1"/>
  <c r="J114" i="100"/>
  <c r="K114" i="100" s="1"/>
  <c r="J138" i="100"/>
  <c r="K138" i="100" s="1"/>
  <c r="J112" i="100"/>
  <c r="K112" i="100" s="1"/>
  <c r="J115" i="100"/>
  <c r="K115" i="100" s="1"/>
  <c r="M17" i="78"/>
  <c r="N17" i="78" s="1"/>
  <c r="J113" i="100"/>
  <c r="K113" i="100" s="1"/>
  <c r="J14" i="100"/>
  <c r="K14" i="100" s="1"/>
  <c r="J116" i="100"/>
  <c r="K116" i="100" s="1"/>
  <c r="J118" i="100"/>
  <c r="K118" i="100" s="1"/>
  <c r="J117" i="100"/>
  <c r="K117" i="100" s="1"/>
  <c r="J119" i="100"/>
  <c r="K119" i="100" s="1"/>
  <c r="J32" i="100"/>
  <c r="K32" i="100" s="1"/>
  <c r="J142" i="100"/>
  <c r="K142" i="100" s="1"/>
  <c r="J141" i="100"/>
  <c r="K141" i="100" s="1"/>
  <c r="J75" i="100"/>
  <c r="K75" i="100" s="1"/>
  <c r="J25" i="100"/>
  <c r="K25" i="100" s="1"/>
  <c r="J37" i="100"/>
  <c r="K37" i="100" s="1"/>
  <c r="J67" i="100"/>
  <c r="K67" i="100" s="1"/>
  <c r="J121" i="100"/>
  <c r="K121" i="100" s="1"/>
  <c r="J92" i="100"/>
  <c r="K92" i="100" s="1"/>
  <c r="J123" i="100"/>
  <c r="K123" i="100" s="1"/>
  <c r="J68" i="100"/>
  <c r="K68" i="100" s="1"/>
  <c r="J35" i="100"/>
  <c r="K35" i="100" s="1"/>
  <c r="J27" i="100"/>
  <c r="K27" i="100" s="1"/>
  <c r="J77" i="100"/>
  <c r="K77" i="100" s="1"/>
  <c r="J137" i="100"/>
  <c r="K137" i="100" s="1"/>
  <c r="J70" i="100"/>
  <c r="K70" i="100" s="1"/>
  <c r="J152" i="100"/>
  <c r="K152" i="100" s="1"/>
  <c r="J28" i="100"/>
  <c r="K28" i="100" s="1"/>
  <c r="J135" i="100"/>
  <c r="K135" i="100" s="1"/>
  <c r="J16" i="100"/>
  <c r="K16" i="100" s="1"/>
  <c r="J85" i="100"/>
  <c r="K85" i="100" s="1"/>
  <c r="J83" i="100"/>
  <c r="K83" i="100" s="1"/>
  <c r="J43" i="100"/>
  <c r="K43" i="100" s="1"/>
  <c r="J125" i="100"/>
  <c r="K125" i="100" s="1"/>
  <c r="J136" i="100"/>
  <c r="K136" i="100" s="1"/>
  <c r="J23" i="100"/>
  <c r="K23" i="100" s="1"/>
  <c r="J81" i="100"/>
  <c r="K81" i="100" s="1"/>
  <c r="J88" i="100"/>
  <c r="K88" i="100" s="1"/>
  <c r="J133" i="100"/>
  <c r="K133" i="100" s="1"/>
  <c r="J44" i="100"/>
  <c r="K44" i="100" s="1"/>
  <c r="J80" i="100"/>
  <c r="K80" i="100" s="1"/>
  <c r="J54" i="100"/>
  <c r="K54" i="100" s="1"/>
  <c r="J64" i="100"/>
  <c r="K64" i="100" s="1"/>
  <c r="J120" i="100"/>
  <c r="K120" i="100" s="1"/>
  <c r="J31" i="100"/>
  <c r="K31" i="100" s="1"/>
  <c r="J52" i="100"/>
  <c r="K52" i="100" s="1"/>
  <c r="J53" i="100"/>
  <c r="K53" i="100" s="1"/>
  <c r="J126" i="100"/>
  <c r="K126" i="100" s="1"/>
  <c r="J151" i="100"/>
  <c r="K151" i="100" s="1"/>
  <c r="J89" i="100"/>
  <c r="K89" i="100" s="1"/>
  <c r="J149" i="100"/>
  <c r="K149" i="100" s="1"/>
  <c r="J33" i="100"/>
  <c r="K33" i="100" s="1"/>
  <c r="K132" i="18"/>
  <c r="K135" i="18"/>
  <c r="K133" i="18"/>
  <c r="K138" i="18"/>
  <c r="K137" i="18"/>
  <c r="K134" i="18"/>
  <c r="K136" i="18"/>
  <c r="L16" i="68"/>
  <c r="I102" i="102"/>
  <c r="J102" i="102" s="1"/>
  <c r="I96" i="102"/>
  <c r="I64" i="102"/>
  <c r="I69" i="102"/>
  <c r="I77" i="102"/>
  <c r="I57" i="102"/>
  <c r="I61" i="102"/>
  <c r="I68" i="102"/>
  <c r="I86" i="102"/>
  <c r="I87" i="102"/>
  <c r="I95" i="102"/>
  <c r="I65" i="102"/>
  <c r="I47" i="102"/>
  <c r="I56" i="102"/>
  <c r="I89" i="102"/>
  <c r="I106" i="102"/>
  <c r="J106" i="102" s="1"/>
  <c r="I80" i="102"/>
  <c r="I84" i="102"/>
  <c r="I38" i="102"/>
  <c r="I37" i="102"/>
  <c r="I76" i="102"/>
  <c r="I51" i="102"/>
  <c r="I113" i="102"/>
  <c r="J113" i="102" s="1"/>
  <c r="I117" i="102"/>
  <c r="J117" i="102" s="1"/>
  <c r="I73" i="102"/>
  <c r="I88" i="102"/>
  <c r="I63" i="102"/>
  <c r="I71" i="102"/>
  <c r="I93" i="102"/>
  <c r="I107" i="102"/>
  <c r="J107" i="102" s="1"/>
  <c r="I109" i="102"/>
  <c r="I50" i="102"/>
  <c r="I72" i="102"/>
  <c r="I101" i="102"/>
  <c r="J101" i="102" s="1"/>
  <c r="I115" i="102"/>
  <c r="J115" i="102" s="1"/>
  <c r="I59" i="102"/>
  <c r="I66" i="102"/>
  <c r="I85" i="102"/>
  <c r="I97" i="102"/>
  <c r="J97" i="102" s="1"/>
  <c r="I99" i="102"/>
  <c r="J99" i="102" s="1"/>
  <c r="I41" i="102"/>
  <c r="I82" i="102"/>
  <c r="I108" i="102"/>
  <c r="J108" i="102" s="1"/>
  <c r="I36" i="102"/>
  <c r="I45" i="102"/>
  <c r="I62" i="102"/>
  <c r="I83" i="102"/>
  <c r="I81" i="102"/>
  <c r="I60" i="102"/>
  <c r="I75" i="102"/>
  <c r="I91" i="102"/>
  <c r="I53" i="102"/>
  <c r="I114" i="102"/>
  <c r="J114" i="102" s="1"/>
  <c r="I111" i="102"/>
  <c r="J111" i="102" s="1"/>
  <c r="I54" i="102"/>
  <c r="I103" i="102"/>
  <c r="J103" i="102" s="1"/>
  <c r="I78" i="102"/>
  <c r="I90" i="102"/>
  <c r="I49" i="102"/>
  <c r="I58" i="102"/>
  <c r="I100" i="102"/>
  <c r="J100" i="102" s="1"/>
  <c r="I94" i="102"/>
  <c r="I43" i="102"/>
  <c r="I98" i="102"/>
  <c r="J98" i="102" s="1"/>
  <c r="I104" i="102"/>
  <c r="J104" i="102" s="1"/>
  <c r="I46" i="102"/>
  <c r="I70" i="102"/>
  <c r="I39" i="102"/>
  <c r="I55" i="102"/>
  <c r="I48" i="102"/>
  <c r="I52" i="102"/>
  <c r="I79" i="102"/>
  <c r="I42" i="102"/>
  <c r="I40" i="102"/>
  <c r="I105" i="102"/>
  <c r="J105" i="102" s="1"/>
  <c r="I44" i="102"/>
  <c r="I112" i="102"/>
  <c r="J112" i="102" s="1"/>
  <c r="I74" i="102"/>
  <c r="I118" i="102"/>
  <c r="J118" i="102" s="1"/>
  <c r="I116" i="102"/>
  <c r="J116" i="102" s="1"/>
  <c r="I92" i="102"/>
  <c r="J92" i="102" s="1"/>
  <c r="I110" i="102"/>
  <c r="J110" i="102" s="1"/>
  <c r="I67" i="102"/>
  <c r="K139" i="18"/>
  <c r="L139" i="18" s="1"/>
  <c r="L13" i="68"/>
  <c r="K102" i="18"/>
  <c r="X102" i="18" s="1"/>
  <c r="J17" i="100"/>
  <c r="K17" i="100" s="1"/>
  <c r="J55" i="100"/>
  <c r="K55" i="100" s="1"/>
  <c r="J48" i="100"/>
  <c r="K48" i="100" s="1"/>
  <c r="J40" i="100"/>
  <c r="K40" i="100" s="1"/>
  <c r="J134" i="100"/>
  <c r="K134" i="100" s="1"/>
  <c r="M23" i="78"/>
  <c r="N23" i="78" s="1"/>
  <c r="J102" i="100"/>
  <c r="K102" i="100" s="1"/>
  <c r="J101" i="100"/>
  <c r="K101" i="100" s="1"/>
  <c r="J103" i="100"/>
  <c r="K103" i="100" s="1"/>
  <c r="J104" i="100"/>
  <c r="K104" i="100" s="1"/>
  <c r="J24" i="100"/>
  <c r="K24" i="100" s="1"/>
  <c r="J150" i="100"/>
  <c r="K150" i="100" s="1"/>
  <c r="J140" i="100"/>
  <c r="K140" i="100" s="1"/>
  <c r="J18" i="100"/>
  <c r="K18" i="100" s="1"/>
  <c r="J42" i="100"/>
  <c r="K42" i="100" s="1"/>
  <c r="J139" i="100"/>
  <c r="K139" i="100" s="1"/>
  <c r="J128" i="100"/>
  <c r="K128" i="100" s="1"/>
  <c r="M24" i="78"/>
  <c r="N24" i="78" s="1"/>
  <c r="J66" i="100"/>
  <c r="K66" i="100" s="1"/>
  <c r="J105" i="100"/>
  <c r="K105" i="100" s="1"/>
  <c r="J73" i="100"/>
  <c r="K73" i="100" s="1"/>
  <c r="J58" i="100"/>
  <c r="K58" i="100" s="1"/>
  <c r="J50" i="100"/>
  <c r="K50" i="100" s="1"/>
  <c r="J86" i="100"/>
  <c r="K86" i="100" s="1"/>
  <c r="J39" i="100"/>
  <c r="K39" i="100" s="1"/>
  <c r="J45" i="100"/>
  <c r="K45" i="100" s="1"/>
  <c r="M21" i="78"/>
  <c r="N21" i="78" s="1"/>
  <c r="J100" i="100"/>
  <c r="K100" i="100" s="1"/>
  <c r="J20" i="100"/>
  <c r="K20" i="100" s="1"/>
  <c r="J106" i="100"/>
  <c r="K106" i="100" s="1"/>
  <c r="J95" i="100"/>
  <c r="K95" i="100" s="1"/>
  <c r="M18" i="78"/>
  <c r="N18" i="78" s="1"/>
  <c r="J148" i="100"/>
  <c r="K148" i="100" s="1"/>
  <c r="J72" i="100"/>
  <c r="K72" i="100" s="1"/>
  <c r="J65" i="100"/>
  <c r="K65" i="100" s="1"/>
  <c r="J63" i="100"/>
  <c r="K63" i="100" s="1"/>
  <c r="J57" i="100"/>
  <c r="K57" i="100" s="1"/>
  <c r="J49" i="100"/>
  <c r="K49" i="100" s="1"/>
  <c r="J145" i="100"/>
  <c r="K145" i="100" s="1"/>
  <c r="J147" i="100"/>
  <c r="K147" i="100" s="1"/>
  <c r="M20" i="78"/>
  <c r="N20" i="78" s="1"/>
  <c r="J71" i="100"/>
  <c r="K71" i="100" s="1"/>
  <c r="J143" i="100"/>
  <c r="K143" i="100" s="1"/>
  <c r="J34" i="100"/>
  <c r="K34" i="100" s="1"/>
  <c r="J93" i="100"/>
  <c r="K93" i="100" s="1"/>
  <c r="J82" i="100"/>
  <c r="K82" i="100" s="1"/>
  <c r="J153" i="100"/>
  <c r="K153" i="100" s="1"/>
  <c r="J91" i="100"/>
  <c r="K91" i="100" s="1"/>
  <c r="J132" i="100"/>
  <c r="K132" i="100" s="1"/>
  <c r="M25" i="78"/>
  <c r="N25" i="78" s="1"/>
  <c r="M19" i="78"/>
  <c r="N19" i="78" s="1"/>
  <c r="J76" i="100"/>
  <c r="K76" i="100" s="1"/>
  <c r="J127" i="100"/>
  <c r="K127" i="100" s="1"/>
  <c r="J62" i="100"/>
  <c r="K62" i="100" s="1"/>
  <c r="J51" i="100"/>
  <c r="K51" i="100" s="1"/>
  <c r="J15" i="100"/>
  <c r="K15" i="100" s="1"/>
  <c r="J129" i="100"/>
  <c r="K129" i="100" s="1"/>
  <c r="J87" i="100"/>
  <c r="K87" i="100" s="1"/>
  <c r="J94" i="100"/>
  <c r="K94" i="100" s="1"/>
  <c r="J74" i="100"/>
  <c r="K74" i="100" s="1"/>
  <c r="J41" i="100"/>
  <c r="K41" i="100" s="1"/>
  <c r="J69" i="100"/>
  <c r="K69" i="100" s="1"/>
  <c r="J61" i="100"/>
  <c r="K61" i="100" s="1"/>
  <c r="J38" i="100"/>
  <c r="K38" i="100" s="1"/>
  <c r="J30" i="100"/>
  <c r="K30" i="100" s="1"/>
  <c r="J78" i="100"/>
  <c r="K78" i="100" s="1"/>
  <c r="J99" i="100"/>
  <c r="K99" i="100" s="1"/>
  <c r="J84" i="100"/>
  <c r="K84" i="100" s="1"/>
  <c r="J146" i="100"/>
  <c r="K146" i="100" s="1"/>
  <c r="J29" i="100"/>
  <c r="K29" i="100" s="1"/>
  <c r="J12" i="100"/>
  <c r="K12" i="100" s="1"/>
  <c r="J10" i="100"/>
  <c r="K10" i="100" s="1"/>
  <c r="J11" i="100"/>
  <c r="K11" i="100" s="1"/>
  <c r="J98" i="100"/>
  <c r="K98" i="100" s="1"/>
  <c r="J79" i="100"/>
  <c r="K79" i="100" s="1"/>
  <c r="J122" i="100"/>
  <c r="K122" i="100" s="1"/>
  <c r="J56" i="100"/>
  <c r="K56" i="100" s="1"/>
  <c r="J21" i="100"/>
  <c r="K21" i="100" s="1"/>
  <c r="J60" i="100"/>
  <c r="K60" i="100" s="1"/>
  <c r="J96" i="100"/>
  <c r="K96" i="100" s="1"/>
  <c r="J47" i="100"/>
  <c r="K47" i="100" s="1"/>
  <c r="J36" i="100"/>
  <c r="K36" i="100" s="1"/>
  <c r="J109" i="100"/>
  <c r="K109" i="100" s="1"/>
  <c r="J144" i="100"/>
  <c r="K144" i="100" s="1"/>
  <c r="J110" i="100"/>
  <c r="K110" i="100" s="1"/>
  <c r="J26" i="100"/>
  <c r="K26" i="100" s="1"/>
  <c r="J97" i="100"/>
  <c r="K97" i="100" s="1"/>
  <c r="J111" i="100"/>
  <c r="K111" i="100" s="1"/>
  <c r="J108" i="100"/>
  <c r="K108" i="100" s="1"/>
  <c r="J13" i="100"/>
  <c r="K13" i="100" s="1"/>
  <c r="J129" i="87"/>
  <c r="K129" i="87" s="1"/>
  <c r="K130" i="18"/>
  <c r="X130" i="18" s="1"/>
  <c r="K129" i="18"/>
  <c r="L10" i="90"/>
  <c r="K128" i="18"/>
  <c r="K126" i="18"/>
  <c r="M34" i="77"/>
  <c r="N34" i="77" s="1"/>
  <c r="M33" i="77"/>
  <c r="N33" i="77" s="1"/>
  <c r="N16" i="77"/>
  <c r="J62" i="87"/>
  <c r="K62" i="87" s="1"/>
  <c r="Q12" i="87"/>
  <c r="L12" i="87"/>
  <c r="N12" i="87"/>
  <c r="R12" i="87"/>
  <c r="M12" i="87"/>
  <c r="O12" i="87"/>
  <c r="P12" i="87"/>
  <c r="M35" i="77"/>
  <c r="N35" i="77" s="1"/>
  <c r="J130" i="87"/>
  <c r="K130" i="87" s="1"/>
  <c r="J136" i="87"/>
  <c r="K136" i="87" s="1"/>
  <c r="J135" i="87"/>
  <c r="K135" i="87" s="1"/>
  <c r="J132" i="87"/>
  <c r="K132" i="87" s="1"/>
  <c r="J134" i="87"/>
  <c r="K134" i="87" s="1"/>
  <c r="J131" i="87"/>
  <c r="K131" i="87" s="1"/>
  <c r="J133" i="87"/>
  <c r="K133" i="87" s="1"/>
  <c r="J10" i="87"/>
  <c r="K10" i="87" s="1"/>
  <c r="J20" i="87"/>
  <c r="K20" i="87" s="1"/>
  <c r="J108" i="87"/>
  <c r="K108" i="87" s="1"/>
  <c r="J125" i="87"/>
  <c r="K125" i="87" s="1"/>
  <c r="M20" i="77"/>
  <c r="N20" i="77" s="1"/>
  <c r="M22" i="77"/>
  <c r="N22" i="77" s="1"/>
  <c r="J36" i="87"/>
  <c r="K36" i="87" s="1"/>
  <c r="M13" i="78"/>
  <c r="N13" i="78" s="1"/>
  <c r="J97" i="87"/>
  <c r="K97" i="87" s="1"/>
  <c r="J37" i="87"/>
  <c r="K37" i="87" s="1"/>
  <c r="K125" i="18"/>
  <c r="L18" i="6"/>
  <c r="L10" i="6"/>
  <c r="K99" i="18"/>
  <c r="X99" i="18" s="1"/>
  <c r="K108" i="18"/>
  <c r="K101" i="18"/>
  <c r="X101" i="18" s="1"/>
  <c r="K110" i="18"/>
  <c r="K118" i="18"/>
  <c r="X118" i="18" s="1"/>
  <c r="K119" i="18"/>
  <c r="L11" i="6"/>
  <c r="K92" i="18"/>
  <c r="K97" i="18"/>
  <c r="K91" i="18"/>
  <c r="K104" i="18"/>
  <c r="U104" i="18" s="1"/>
  <c r="L11" i="19"/>
  <c r="L10" i="67"/>
  <c r="M10" i="67" s="1"/>
  <c r="K84" i="18"/>
  <c r="L20" i="68"/>
  <c r="K86" i="18"/>
  <c r="K127" i="18"/>
  <c r="T127" i="18" s="1"/>
  <c r="K114" i="18"/>
  <c r="X114" i="18" s="1"/>
  <c r="L11" i="68"/>
  <c r="L12" i="67"/>
  <c r="K100" i="18"/>
  <c r="V100" i="18" s="1"/>
  <c r="K131" i="18"/>
  <c r="K77" i="18"/>
  <c r="K106" i="18"/>
  <c r="U106" i="18" s="1"/>
  <c r="K117" i="18"/>
  <c r="X117" i="18" s="1"/>
  <c r="K79" i="18"/>
  <c r="X79" i="18" s="1"/>
  <c r="K103" i="18"/>
  <c r="L12" i="68"/>
  <c r="K120" i="18"/>
  <c r="K107" i="18"/>
  <c r="T107" i="18" s="1"/>
  <c r="L19" i="68"/>
  <c r="K88" i="18"/>
  <c r="K98" i="18"/>
  <c r="X98" i="18" s="1"/>
  <c r="L10" i="68"/>
  <c r="L16" i="6"/>
  <c r="K95" i="18"/>
  <c r="X95" i="18" s="1"/>
  <c r="K87" i="18"/>
  <c r="L17" i="6"/>
  <c r="K112" i="18"/>
  <c r="K94" i="18"/>
  <c r="L12" i="19"/>
  <c r="L15" i="68"/>
  <c r="K115" i="18"/>
  <c r="S115" i="18" s="1"/>
  <c r="K105" i="18"/>
  <c r="K85" i="18"/>
  <c r="L15" i="6"/>
  <c r="K90" i="18"/>
  <c r="K111" i="18"/>
  <c r="X111" i="18" s="1"/>
  <c r="K80" i="18"/>
  <c r="K89" i="18"/>
  <c r="K109" i="18"/>
  <c r="K78" i="18"/>
  <c r="K93" i="18"/>
  <c r="L14" i="6"/>
  <c r="K83" i="18"/>
  <c r="L12" i="6"/>
  <c r="K122" i="18"/>
  <c r="X122" i="18" s="1"/>
  <c r="L13" i="6"/>
  <c r="K82" i="18"/>
  <c r="L9" i="68"/>
  <c r="K113" i="18"/>
  <c r="X113" i="18" s="1"/>
  <c r="K81" i="18"/>
  <c r="K121" i="18"/>
  <c r="X121" i="18" s="1"/>
  <c r="K123" i="18"/>
  <c r="X123" i="18" s="1"/>
  <c r="K116" i="18"/>
  <c r="X116" i="18" s="1"/>
  <c r="K96" i="18"/>
  <c r="X96" i="18" s="1"/>
  <c r="L14" i="68"/>
  <c r="K124" i="18"/>
  <c r="L9" i="67"/>
  <c r="M9" i="67" s="1"/>
  <c r="J40" i="87"/>
  <c r="K40" i="87" s="1"/>
  <c r="J23" i="87"/>
  <c r="K23" i="87" s="1"/>
  <c r="J83" i="87"/>
  <c r="K83" i="87" s="1"/>
  <c r="J82" i="87"/>
  <c r="K82" i="87" s="1"/>
  <c r="J32" i="87"/>
  <c r="K32" i="87" s="1"/>
  <c r="J14" i="87"/>
  <c r="K14" i="87" s="1"/>
  <c r="J116" i="87"/>
  <c r="K116" i="87" s="1"/>
  <c r="J33" i="87"/>
  <c r="K33" i="87" s="1"/>
  <c r="J15" i="87"/>
  <c r="K15" i="87" s="1"/>
  <c r="M29" i="77"/>
  <c r="N29" i="77" s="1"/>
  <c r="J103" i="87"/>
  <c r="K103" i="87" s="1"/>
  <c r="J75" i="87"/>
  <c r="K75" i="87" s="1"/>
  <c r="J119" i="87"/>
  <c r="K119" i="87" s="1"/>
  <c r="M14" i="77"/>
  <c r="N14" i="77" s="1"/>
  <c r="J68" i="87"/>
  <c r="K68" i="87" s="1"/>
  <c r="J69" i="87"/>
  <c r="K69" i="87" s="1"/>
  <c r="J72" i="87"/>
  <c r="K72" i="87" s="1"/>
  <c r="J85" i="87"/>
  <c r="K85" i="87" s="1"/>
  <c r="J90" i="87"/>
  <c r="K90" i="87" s="1"/>
  <c r="J56" i="87"/>
  <c r="K56" i="87" s="1"/>
  <c r="J26" i="87"/>
  <c r="K26" i="87" s="1"/>
  <c r="J86" i="87"/>
  <c r="K86" i="87" s="1"/>
  <c r="M12" i="77"/>
  <c r="N12" i="77" s="1"/>
  <c r="J55" i="87"/>
  <c r="K55" i="87" s="1"/>
  <c r="J47" i="87"/>
  <c r="K47" i="87" s="1"/>
  <c r="J57" i="87"/>
  <c r="K57" i="87" s="1"/>
  <c r="J106" i="87"/>
  <c r="K106" i="87" s="1"/>
  <c r="N11" i="77"/>
  <c r="J107" i="87"/>
  <c r="K107" i="87" s="1"/>
  <c r="J46" i="87"/>
  <c r="K46" i="87" s="1"/>
  <c r="J110" i="87"/>
  <c r="K110" i="87" s="1"/>
  <c r="J73" i="87"/>
  <c r="K73" i="87" s="1"/>
  <c r="J48" i="87"/>
  <c r="K48" i="87" s="1"/>
  <c r="J31" i="87"/>
  <c r="K31" i="87" s="1"/>
  <c r="N21" i="77"/>
  <c r="N10" i="77"/>
  <c r="J21" i="87"/>
  <c r="K21" i="87" s="1"/>
  <c r="J18" i="87"/>
  <c r="K18" i="87" s="1"/>
  <c r="J91" i="87"/>
  <c r="K91" i="87" s="1"/>
  <c r="J89" i="87"/>
  <c r="K89" i="87" s="1"/>
  <c r="J35" i="87"/>
  <c r="K35" i="87" s="1"/>
  <c r="J101" i="87"/>
  <c r="K101" i="87" s="1"/>
  <c r="N15" i="77"/>
  <c r="M27" i="77"/>
  <c r="N27" i="77" s="1"/>
  <c r="J100" i="87"/>
  <c r="K100" i="87" s="1"/>
  <c r="J39" i="87"/>
  <c r="K39" i="87" s="1"/>
  <c r="J24" i="87"/>
  <c r="K24" i="87" s="1"/>
  <c r="J38" i="87"/>
  <c r="K38" i="87" s="1"/>
  <c r="J13" i="87"/>
  <c r="K13" i="87" s="1"/>
  <c r="M13" i="77"/>
  <c r="N13" i="77" s="1"/>
  <c r="J96" i="87"/>
  <c r="K96" i="87" s="1"/>
  <c r="J99" i="87"/>
  <c r="K99" i="87" s="1"/>
  <c r="J59" i="87"/>
  <c r="K59" i="87" s="1"/>
  <c r="M11" i="3"/>
  <c r="J51" i="87"/>
  <c r="K51" i="87" s="1"/>
  <c r="J128" i="87"/>
  <c r="K128" i="87" s="1"/>
  <c r="J16" i="87"/>
  <c r="K16" i="87" s="1"/>
  <c r="J22" i="87"/>
  <c r="K22" i="87" s="1"/>
  <c r="J120" i="87"/>
  <c r="K120" i="87" s="1"/>
  <c r="J94" i="87"/>
  <c r="K94" i="87" s="1"/>
  <c r="J17" i="87"/>
  <c r="K17" i="87" s="1"/>
  <c r="J121" i="87"/>
  <c r="K121" i="87" s="1"/>
  <c r="J118" i="87"/>
  <c r="K118" i="87" s="1"/>
  <c r="M23" i="77"/>
  <c r="N23" i="77" s="1"/>
  <c r="J45" i="87"/>
  <c r="K45" i="87" s="1"/>
  <c r="J95" i="87"/>
  <c r="K95" i="87" s="1"/>
  <c r="J123" i="87"/>
  <c r="K123" i="87" s="1"/>
  <c r="J117" i="87"/>
  <c r="K117" i="87" s="1"/>
  <c r="J30" i="87"/>
  <c r="K30" i="87" s="1"/>
  <c r="J27" i="87"/>
  <c r="K27" i="87" s="1"/>
  <c r="J104" i="87"/>
  <c r="K104" i="87" s="1"/>
  <c r="J77" i="87"/>
  <c r="K77" i="87" s="1"/>
  <c r="J111" i="87"/>
  <c r="K111" i="87" s="1"/>
  <c r="J9" i="87"/>
  <c r="K9" i="87" s="1"/>
  <c r="J67" i="87"/>
  <c r="K67" i="87" s="1"/>
  <c r="J53" i="87"/>
  <c r="K53" i="87" s="1"/>
  <c r="J70" i="87"/>
  <c r="K70" i="87" s="1"/>
  <c r="J80" i="87"/>
  <c r="K80" i="87" s="1"/>
  <c r="J102" i="87"/>
  <c r="K102" i="87" s="1"/>
  <c r="J109" i="87"/>
  <c r="K109" i="87" s="1"/>
  <c r="J58" i="87"/>
  <c r="K58" i="87" s="1"/>
  <c r="N9" i="77"/>
  <c r="J112" i="87"/>
  <c r="K112" i="87" s="1"/>
  <c r="J105" i="87"/>
  <c r="K105" i="87" s="1"/>
  <c r="J42" i="87"/>
  <c r="K42" i="87" s="1"/>
  <c r="J52" i="87"/>
  <c r="K52" i="87" s="1"/>
  <c r="J34" i="87"/>
  <c r="K34" i="87" s="1"/>
  <c r="M19" i="77"/>
  <c r="N19" i="77" s="1"/>
  <c r="J74" i="87"/>
  <c r="K74" i="87" s="1"/>
  <c r="J41" i="87"/>
  <c r="K41" i="87" s="1"/>
  <c r="J11" i="87"/>
  <c r="K11" i="87" s="1"/>
  <c r="N28" i="77"/>
  <c r="N24" i="77"/>
  <c r="J122" i="87"/>
  <c r="K122" i="87" s="1"/>
  <c r="J78" i="87"/>
  <c r="K78" i="87" s="1"/>
  <c r="M18" i="77"/>
  <c r="N18" i="77" s="1"/>
  <c r="M32" i="77"/>
  <c r="N32" i="77" s="1"/>
  <c r="J61" i="87"/>
  <c r="K61" i="87" s="1"/>
  <c r="J84" i="87"/>
  <c r="K84" i="87" s="1"/>
  <c r="J66" i="87"/>
  <c r="K66" i="87" s="1"/>
  <c r="J87" i="87"/>
  <c r="K87" i="87" s="1"/>
  <c r="M17" i="77"/>
  <c r="N17" i="77" s="1"/>
  <c r="J54" i="87"/>
  <c r="K54" i="87" s="1"/>
  <c r="M26" i="77"/>
  <c r="N26" i="77" s="1"/>
  <c r="N30" i="77"/>
  <c r="J25" i="87"/>
  <c r="K25" i="87" s="1"/>
  <c r="J65" i="87"/>
  <c r="K65" i="87" s="1"/>
  <c r="J71" i="87"/>
  <c r="K71" i="87" s="1"/>
  <c r="J124" i="87"/>
  <c r="K124" i="87" s="1"/>
  <c r="J76" i="87"/>
  <c r="K76" i="87" s="1"/>
  <c r="M25" i="77"/>
  <c r="N25" i="77" s="1"/>
  <c r="J64" i="87"/>
  <c r="K64" i="87" s="1"/>
  <c r="J114" i="87"/>
  <c r="K114" i="87" s="1"/>
  <c r="J127" i="87"/>
  <c r="K127" i="87" s="1"/>
  <c r="J113" i="87"/>
  <c r="K113" i="87" s="1"/>
  <c r="J60" i="87"/>
  <c r="K60" i="87" s="1"/>
  <c r="J44" i="87"/>
  <c r="K44" i="87" s="1"/>
  <c r="J88" i="87"/>
  <c r="K88" i="87" s="1"/>
  <c r="J81" i="87"/>
  <c r="K81" i="87" s="1"/>
  <c r="J43" i="87"/>
  <c r="K43" i="87" s="1"/>
  <c r="J115" i="87"/>
  <c r="K115" i="87" s="1"/>
  <c r="J137" i="87"/>
  <c r="K137" i="87" s="1"/>
  <c r="J50" i="87"/>
  <c r="K50" i="87" s="1"/>
  <c r="J19" i="87"/>
  <c r="K19" i="87" s="1"/>
  <c r="J126" i="87"/>
  <c r="K126" i="87" s="1"/>
  <c r="J93" i="87"/>
  <c r="K93" i="87" s="1"/>
  <c r="J92" i="87"/>
  <c r="K92" i="87" s="1"/>
  <c r="M11" i="78"/>
  <c r="N11" i="78" s="1"/>
  <c r="M12" i="78"/>
  <c r="N12" i="78" s="1"/>
  <c r="J98" i="87"/>
  <c r="K98" i="87" s="1"/>
  <c r="P22" i="77" l="1"/>
  <c r="Q22" i="77"/>
  <c r="R22" i="77"/>
  <c r="P32" i="77"/>
  <c r="Q32" i="77"/>
  <c r="R32" i="77"/>
  <c r="P48" i="110"/>
  <c r="O48" i="110"/>
  <c r="P16" i="68"/>
  <c r="O16" i="68"/>
  <c r="N16" i="68"/>
  <c r="P19" i="68"/>
  <c r="O19" i="68"/>
  <c r="N19" i="68"/>
  <c r="N15" i="68"/>
  <c r="P15" i="68"/>
  <c r="O15" i="68"/>
  <c r="P17" i="68"/>
  <c r="O17" i="68"/>
  <c r="N17" i="68"/>
  <c r="P18" i="68"/>
  <c r="O18" i="68"/>
  <c r="N18" i="68"/>
  <c r="O20" i="68"/>
  <c r="N20" i="68"/>
  <c r="P20" i="68"/>
  <c r="Z14" i="22"/>
  <c r="AD14" i="22" s="1"/>
  <c r="AF14" i="22" s="1"/>
  <c r="M37" i="110"/>
  <c r="O37" i="110"/>
  <c r="P37" i="110"/>
  <c r="O31" i="110"/>
  <c r="N31" i="110"/>
  <c r="O31" i="27"/>
  <c r="N32" i="27"/>
  <c r="P34" i="27"/>
  <c r="O35" i="27"/>
  <c r="Q32" i="27"/>
  <c r="S34" i="27"/>
  <c r="S35" i="27"/>
  <c r="N34" i="27"/>
  <c r="R34" i="27"/>
  <c r="R35" i="27"/>
  <c r="O34" i="27"/>
  <c r="N35" i="27"/>
  <c r="R31" i="27"/>
  <c r="Q34" i="27"/>
  <c r="Q35" i="27"/>
  <c r="P35" i="27"/>
  <c r="N35" i="103"/>
  <c r="P35" i="103"/>
  <c r="O35" i="103"/>
  <c r="N38" i="103"/>
  <c r="O38" i="103"/>
  <c r="N23" i="103"/>
  <c r="O23" i="103"/>
  <c r="N34" i="103"/>
  <c r="O34" i="103"/>
  <c r="M53" i="103"/>
  <c r="Z53" i="103"/>
  <c r="AD53" i="103" s="1"/>
  <c r="AF53" i="103" s="1"/>
  <c r="Z9" i="3"/>
  <c r="AD9" i="3" s="1"/>
  <c r="AF9" i="3" s="1"/>
  <c r="M9" i="27"/>
  <c r="N9" i="27"/>
  <c r="P9" i="27"/>
  <c r="O9" i="27"/>
  <c r="M17" i="67"/>
  <c r="N11" i="28"/>
  <c r="M11" i="28"/>
  <c r="O11" i="28"/>
  <c r="P11" i="28"/>
  <c r="M21" i="110"/>
  <c r="N21" i="110"/>
  <c r="M62" i="110"/>
  <c r="M70" i="110"/>
  <c r="M13" i="9"/>
  <c r="O13" i="9"/>
  <c r="P13" i="9"/>
  <c r="N16" i="27"/>
  <c r="M16" i="27"/>
  <c r="N18" i="90"/>
  <c r="M18" i="90"/>
  <c r="P18" i="90"/>
  <c r="O18" i="90"/>
  <c r="M19" i="27"/>
  <c r="N29" i="103"/>
  <c r="Z29" i="103" s="1"/>
  <c r="AD29" i="103" s="1"/>
  <c r="AF29" i="103" s="1"/>
  <c r="M29" i="103"/>
  <c r="M12" i="110"/>
  <c r="P22" i="107"/>
  <c r="O22" i="107"/>
  <c r="N22" i="107"/>
  <c r="Q22" i="107"/>
  <c r="M69" i="110"/>
  <c r="M47" i="110"/>
  <c r="M51" i="110"/>
  <c r="M15" i="27"/>
  <c r="O15" i="27"/>
  <c r="P15" i="27"/>
  <c r="O21" i="107"/>
  <c r="Q21" i="107"/>
  <c r="P21" i="107"/>
  <c r="N21" i="107"/>
  <c r="O9" i="19"/>
  <c r="P9" i="19"/>
  <c r="M9" i="19"/>
  <c r="M12" i="27"/>
  <c r="P12" i="27"/>
  <c r="O12" i="27"/>
  <c r="O20" i="103"/>
  <c r="P20" i="103"/>
  <c r="M20" i="103"/>
  <c r="N20" i="103"/>
  <c r="M21" i="103"/>
  <c r="N21" i="103"/>
  <c r="O21" i="103"/>
  <c r="P21" i="103"/>
  <c r="M31" i="110"/>
  <c r="N16" i="107"/>
  <c r="Q16" i="107"/>
  <c r="P16" i="107"/>
  <c r="O16" i="107"/>
  <c r="M57" i="110"/>
  <c r="M48" i="110"/>
  <c r="M55" i="110"/>
  <c r="M60" i="110"/>
  <c r="M68" i="110"/>
  <c r="O15" i="9"/>
  <c r="M15" i="9"/>
  <c r="P15" i="9"/>
  <c r="N15" i="9"/>
  <c r="P34" i="103"/>
  <c r="M34" i="103"/>
  <c r="N9" i="108"/>
  <c r="Q9" i="108"/>
  <c r="P9" i="108"/>
  <c r="O9" i="108"/>
  <c r="M19" i="110"/>
  <c r="N19" i="110"/>
  <c r="Z40" i="103"/>
  <c r="AD40" i="103" s="1"/>
  <c r="AF40" i="103" s="1"/>
  <c r="M40" i="103"/>
  <c r="P13" i="107"/>
  <c r="Q13" i="107"/>
  <c r="O13" i="107"/>
  <c r="N13" i="107"/>
  <c r="M72" i="110"/>
  <c r="M45" i="110"/>
  <c r="M10" i="28"/>
  <c r="O10" i="28"/>
  <c r="P10" i="28"/>
  <c r="M14" i="27"/>
  <c r="P37" i="103"/>
  <c r="M37" i="103"/>
  <c r="N37" i="103"/>
  <c r="Z16" i="103"/>
  <c r="AD16" i="103" s="1"/>
  <c r="AF16" i="103" s="1"/>
  <c r="M16" i="103"/>
  <c r="N19" i="107"/>
  <c r="P19" i="107"/>
  <c r="Q19" i="107"/>
  <c r="O19" i="107"/>
  <c r="O9" i="4"/>
  <c r="N9" i="4"/>
  <c r="P9" i="4"/>
  <c r="M9" i="4"/>
  <c r="M36" i="110"/>
  <c r="P36" i="110"/>
  <c r="O23" i="107"/>
  <c r="AA23" i="107" s="1"/>
  <c r="AE23" i="107" s="1"/>
  <c r="AG23" i="107" s="1"/>
  <c r="P23" i="107"/>
  <c r="N23" i="107"/>
  <c r="Q23" i="107"/>
  <c r="O11" i="103"/>
  <c r="N11" i="103"/>
  <c r="M11" i="103"/>
  <c r="P11" i="103"/>
  <c r="N13" i="67"/>
  <c r="P13" i="67"/>
  <c r="M13" i="67"/>
  <c r="O13" i="67"/>
  <c r="Z11" i="92"/>
  <c r="AD11" i="92" s="1"/>
  <c r="AF11" i="92" s="1"/>
  <c r="M11" i="92"/>
  <c r="M13" i="27"/>
  <c r="Z13" i="27"/>
  <c r="AD13" i="27" s="1"/>
  <c r="AF13" i="27" s="1"/>
  <c r="M10" i="92"/>
  <c r="N10" i="92"/>
  <c r="M10" i="103"/>
  <c r="P10" i="103"/>
  <c r="O10" i="103"/>
  <c r="N10" i="103"/>
  <c r="M14" i="103"/>
  <c r="O14" i="103"/>
  <c r="N14" i="103"/>
  <c r="P14" i="103"/>
  <c r="O20" i="107"/>
  <c r="N20" i="107"/>
  <c r="Q20" i="107"/>
  <c r="P20" i="107"/>
  <c r="P9" i="110"/>
  <c r="M9" i="110"/>
  <c r="O9" i="110"/>
  <c r="M12" i="92"/>
  <c r="M44" i="110"/>
  <c r="P44" i="110"/>
  <c r="M67" i="110"/>
  <c r="M71" i="110"/>
  <c r="M54" i="110"/>
  <c r="M56" i="110"/>
  <c r="M16" i="67"/>
  <c r="Z16" i="67"/>
  <c r="AD16" i="67" s="1"/>
  <c r="AF16" i="67" s="1"/>
  <c r="M15" i="28"/>
  <c r="N15" i="107"/>
  <c r="P15" i="107"/>
  <c r="Q15" i="107"/>
  <c r="O15" i="107"/>
  <c r="P10" i="9"/>
  <c r="M10" i="9"/>
  <c r="O10" i="9"/>
  <c r="M9" i="9"/>
  <c r="O9" i="9"/>
  <c r="P9" i="9"/>
  <c r="N10" i="27"/>
  <c r="P10" i="27"/>
  <c r="M10" i="27"/>
  <c r="M35" i="103"/>
  <c r="N14" i="107"/>
  <c r="P14" i="107"/>
  <c r="Q14" i="107"/>
  <c r="O14" i="107"/>
  <c r="P12" i="94"/>
  <c r="M12" i="94"/>
  <c r="N12" i="94"/>
  <c r="O12" i="94"/>
  <c r="M22" i="27"/>
  <c r="M34" i="110"/>
  <c r="M30" i="110"/>
  <c r="P30" i="110"/>
  <c r="M66" i="110"/>
  <c r="P32" i="103"/>
  <c r="N32" i="103"/>
  <c r="M32" i="103"/>
  <c r="O32" i="103"/>
  <c r="M9" i="92"/>
  <c r="N9" i="92"/>
  <c r="N13" i="103"/>
  <c r="O13" i="103"/>
  <c r="P13" i="103"/>
  <c r="M13" i="103"/>
  <c r="O12" i="103"/>
  <c r="P12" i="103"/>
  <c r="N12" i="103"/>
  <c r="M12" i="103"/>
  <c r="P10" i="107"/>
  <c r="Q10" i="107"/>
  <c r="N10" i="107"/>
  <c r="O10" i="107"/>
  <c r="M25" i="110"/>
  <c r="O25" i="110"/>
  <c r="P25" i="110"/>
  <c r="N18" i="108"/>
  <c r="P18" i="108"/>
  <c r="O18" i="108"/>
  <c r="Q18" i="108"/>
  <c r="M13" i="92"/>
  <c r="P21" i="27"/>
  <c r="M21" i="27"/>
  <c r="O35" i="110"/>
  <c r="P35" i="110"/>
  <c r="M35" i="110"/>
  <c r="M11" i="4"/>
  <c r="N11" i="4"/>
  <c r="O11" i="4"/>
  <c r="P11" i="4"/>
  <c r="M61" i="110"/>
  <c r="M23" i="103"/>
  <c r="M58" i="110"/>
  <c r="M10" i="110"/>
  <c r="N30" i="103"/>
  <c r="Z30" i="103" s="1"/>
  <c r="AD30" i="103" s="1"/>
  <c r="AF30" i="103" s="1"/>
  <c r="M30" i="103"/>
  <c r="Z22" i="103"/>
  <c r="AD22" i="103" s="1"/>
  <c r="AF22" i="103" s="1"/>
  <c r="M22" i="103"/>
  <c r="M59" i="110"/>
  <c r="P11" i="67"/>
  <c r="M11" i="67"/>
  <c r="O11" i="67"/>
  <c r="N11" i="67"/>
  <c r="N14" i="9"/>
  <c r="O14" i="9"/>
  <c r="M14" i="9"/>
  <c r="P14" i="9"/>
  <c r="O10" i="4"/>
  <c r="N10" i="4"/>
  <c r="P10" i="4"/>
  <c r="M10" i="4"/>
  <c r="Z36" i="103"/>
  <c r="AD36" i="103" s="1"/>
  <c r="AF36" i="103" s="1"/>
  <c r="M36" i="103"/>
  <c r="P33" i="103"/>
  <c r="M33" i="103"/>
  <c r="N33" i="103"/>
  <c r="O33" i="103"/>
  <c r="N11" i="107"/>
  <c r="Q11" i="107"/>
  <c r="O11" i="107"/>
  <c r="P11" i="107"/>
  <c r="P24" i="110"/>
  <c r="O24" i="110"/>
  <c r="M24" i="110"/>
  <c r="N17" i="108"/>
  <c r="O17" i="108"/>
  <c r="P17" i="108"/>
  <c r="Q17" i="108"/>
  <c r="M11" i="9"/>
  <c r="P11" i="9"/>
  <c r="O11" i="9"/>
  <c r="N10" i="19"/>
  <c r="P10" i="19"/>
  <c r="O10" i="19"/>
  <c r="M10" i="19"/>
  <c r="O16" i="9"/>
  <c r="M16" i="9"/>
  <c r="P16" i="9"/>
  <c r="N12" i="9"/>
  <c r="O12" i="9"/>
  <c r="M12" i="9"/>
  <c r="P12" i="9"/>
  <c r="N14" i="19"/>
  <c r="M14" i="19"/>
  <c r="M39" i="103"/>
  <c r="P39" i="103"/>
  <c r="O39" i="103"/>
  <c r="N39" i="103"/>
  <c r="N18" i="103"/>
  <c r="Z18" i="103" s="1"/>
  <c r="AD18" i="103" s="1"/>
  <c r="AF18" i="103" s="1"/>
  <c r="M18" i="103"/>
  <c r="N17" i="107"/>
  <c r="P17" i="107"/>
  <c r="Q17" i="107"/>
  <c r="O17" i="107"/>
  <c r="P27" i="110"/>
  <c r="M27" i="110"/>
  <c r="Z20" i="22"/>
  <c r="AD20" i="22" s="1"/>
  <c r="AF20" i="22" s="1"/>
  <c r="O11" i="110"/>
  <c r="N11" i="110"/>
  <c r="M11" i="110"/>
  <c r="P11" i="110"/>
  <c r="N12" i="107"/>
  <c r="P12" i="107"/>
  <c r="Q12" i="107"/>
  <c r="O12" i="107"/>
  <c r="N10" i="94"/>
  <c r="P10" i="94"/>
  <c r="O10" i="94"/>
  <c r="M10" i="94"/>
  <c r="N19" i="103"/>
  <c r="P19" i="103"/>
  <c r="O19" i="103"/>
  <c r="M19" i="103"/>
  <c r="M46" i="110"/>
  <c r="O13" i="19"/>
  <c r="N13" i="19"/>
  <c r="M13" i="19"/>
  <c r="P13" i="19"/>
  <c r="O9" i="6"/>
  <c r="P9" i="6"/>
  <c r="M9" i="6"/>
  <c r="N9" i="6"/>
  <c r="P15" i="19"/>
  <c r="O15" i="19"/>
  <c r="M15" i="19"/>
  <c r="N9" i="94"/>
  <c r="M9" i="94"/>
  <c r="O9" i="94"/>
  <c r="P9" i="94"/>
  <c r="N24" i="103"/>
  <c r="M24" i="103"/>
  <c r="O24" i="103"/>
  <c r="P24" i="103"/>
  <c r="N26" i="103"/>
  <c r="Z26" i="103" s="1"/>
  <c r="AD26" i="103" s="1"/>
  <c r="AF26" i="103" s="1"/>
  <c r="M26" i="103"/>
  <c r="N9" i="107"/>
  <c r="Q9" i="107"/>
  <c r="O9" i="107"/>
  <c r="P9" i="107"/>
  <c r="M13" i="110"/>
  <c r="N13" i="110"/>
  <c r="M32" i="110"/>
  <c r="M17" i="68"/>
  <c r="P40" i="110"/>
  <c r="M40" i="110"/>
  <c r="M52" i="110"/>
  <c r="M64" i="110"/>
  <c r="N11" i="94"/>
  <c r="P11" i="94"/>
  <c r="O11" i="94"/>
  <c r="M11" i="94"/>
  <c r="M53" i="110"/>
  <c r="N17" i="103"/>
  <c r="Z17" i="103" s="1"/>
  <c r="AD17" i="103" s="1"/>
  <c r="AF17" i="103" s="1"/>
  <c r="M17" i="103"/>
  <c r="M18" i="68"/>
  <c r="M63" i="110"/>
  <c r="P9" i="103"/>
  <c r="N9" i="103"/>
  <c r="O9" i="103"/>
  <c r="M9" i="103"/>
  <c r="M65" i="110"/>
  <c r="Z25" i="103"/>
  <c r="AD25" i="103" s="1"/>
  <c r="AF25" i="103" s="1"/>
  <c r="M25" i="103"/>
  <c r="M9" i="28"/>
  <c r="M17" i="9"/>
  <c r="O17" i="9"/>
  <c r="P17" i="9"/>
  <c r="N13" i="94"/>
  <c r="O13" i="94"/>
  <c r="P13" i="94"/>
  <c r="M13" i="94"/>
  <c r="P38" i="103"/>
  <c r="M38" i="103"/>
  <c r="M15" i="103"/>
  <c r="N15" i="103"/>
  <c r="N18" i="107"/>
  <c r="P18" i="107"/>
  <c r="Q18" i="107"/>
  <c r="O18" i="107"/>
  <c r="M20" i="110"/>
  <c r="N20" i="110"/>
  <c r="M17" i="110"/>
  <c r="N17" i="110"/>
  <c r="P26" i="110"/>
  <c r="M26" i="110"/>
  <c r="M50" i="110"/>
  <c r="M49" i="110"/>
  <c r="O15" i="113"/>
  <c r="O16" i="113"/>
  <c r="N9" i="113"/>
  <c r="O9" i="113" s="1"/>
  <c r="O12" i="113"/>
  <c r="O10" i="113"/>
  <c r="O11" i="113"/>
  <c r="O14" i="113"/>
  <c r="R14" i="113"/>
  <c r="P14" i="113"/>
  <c r="Q14" i="113"/>
  <c r="O20" i="113"/>
  <c r="P20" i="113"/>
  <c r="Q20" i="113"/>
  <c r="R20" i="113"/>
  <c r="R15" i="77"/>
  <c r="Q15" i="77"/>
  <c r="P15" i="77"/>
  <c r="Q9" i="66"/>
  <c r="Q46" i="66" s="1"/>
  <c r="R9" i="66"/>
  <c r="R46" i="66" s="1"/>
  <c r="P9" i="66"/>
  <c r="P46" i="66" s="1"/>
  <c r="R12" i="82"/>
  <c r="O12" i="82"/>
  <c r="P12" i="82"/>
  <c r="Q12" i="82"/>
  <c r="O11" i="84"/>
  <c r="P32" i="79"/>
  <c r="Q32" i="79"/>
  <c r="O32" i="79"/>
  <c r="R32" i="79"/>
  <c r="P13" i="113"/>
  <c r="O13" i="113"/>
  <c r="Q13" i="113"/>
  <c r="R13" i="113"/>
  <c r="AB9" i="82"/>
  <c r="O26" i="79"/>
  <c r="P26" i="79"/>
  <c r="Q26" i="79"/>
  <c r="R26" i="79"/>
  <c r="Q13" i="82"/>
  <c r="P13" i="82"/>
  <c r="R13" i="82"/>
  <c r="O13" i="82"/>
  <c r="P10" i="79"/>
  <c r="Q10" i="79"/>
  <c r="R10" i="79"/>
  <c r="O10" i="79"/>
  <c r="R12" i="79"/>
  <c r="Q12" i="79"/>
  <c r="P12" i="79"/>
  <c r="O12" i="79"/>
  <c r="P35" i="79"/>
  <c r="Q35" i="79"/>
  <c r="O35" i="79"/>
  <c r="R35" i="79"/>
  <c r="R10" i="84"/>
  <c r="O10" i="84"/>
  <c r="Q10" i="84"/>
  <c r="P10" i="84"/>
  <c r="R19" i="79"/>
  <c r="O19" i="79"/>
  <c r="P19" i="79"/>
  <c r="Q19" i="79"/>
  <c r="R34" i="79"/>
  <c r="Q34" i="79"/>
  <c r="P34" i="79"/>
  <c r="O34" i="79"/>
  <c r="Q21" i="79"/>
  <c r="O21" i="79"/>
  <c r="P21" i="79"/>
  <c r="R21" i="79"/>
  <c r="O16" i="111"/>
  <c r="Q16" i="111"/>
  <c r="R16" i="111"/>
  <c r="P16" i="111"/>
  <c r="R22" i="79"/>
  <c r="O22" i="79"/>
  <c r="P22" i="79"/>
  <c r="Q22" i="79"/>
  <c r="O27" i="79"/>
  <c r="Q27" i="79"/>
  <c r="P27" i="79"/>
  <c r="R27" i="79"/>
  <c r="P45" i="99"/>
  <c r="Q45" i="99"/>
  <c r="R45" i="99"/>
  <c r="Q19" i="84"/>
  <c r="R19" i="84"/>
  <c r="P19" i="84"/>
  <c r="O19" i="84"/>
  <c r="R14" i="84"/>
  <c r="Q14" i="84"/>
  <c r="O14" i="84"/>
  <c r="P14" i="84"/>
  <c r="O16" i="79"/>
  <c r="Q16" i="79"/>
  <c r="R16" i="79"/>
  <c r="P16" i="79"/>
  <c r="O25" i="79"/>
  <c r="Q25" i="79"/>
  <c r="P25" i="79"/>
  <c r="R25" i="79"/>
  <c r="Q41" i="99"/>
  <c r="R41" i="99"/>
  <c r="P41" i="99"/>
  <c r="P10" i="82"/>
  <c r="O10" i="82"/>
  <c r="R10" i="82"/>
  <c r="Q10" i="82"/>
  <c r="P24" i="79"/>
  <c r="Q24" i="79"/>
  <c r="R24" i="79"/>
  <c r="O24" i="79"/>
  <c r="P13" i="79"/>
  <c r="Q13" i="79"/>
  <c r="R13" i="79"/>
  <c r="O13" i="79"/>
  <c r="O30" i="79"/>
  <c r="P30" i="79"/>
  <c r="Q30" i="79"/>
  <c r="R30" i="79"/>
  <c r="P17" i="84"/>
  <c r="R17" i="84"/>
  <c r="Q17" i="84"/>
  <c r="O17" i="84"/>
  <c r="O14" i="79"/>
  <c r="P14" i="79"/>
  <c r="Q14" i="79"/>
  <c r="R14" i="79"/>
  <c r="P23" i="79"/>
  <c r="R23" i="79"/>
  <c r="Q23" i="79"/>
  <c r="O23" i="79"/>
  <c r="R9" i="79"/>
  <c r="P9" i="79"/>
  <c r="Q9" i="79"/>
  <c r="O9" i="79"/>
  <c r="P14" i="83"/>
  <c r="Q14" i="83"/>
  <c r="O14" i="83"/>
  <c r="R14" i="83"/>
  <c r="P11" i="82"/>
  <c r="Q11" i="82"/>
  <c r="R11" i="82"/>
  <c r="O11" i="82"/>
  <c r="R20" i="79"/>
  <c r="O20" i="79"/>
  <c r="P20" i="79"/>
  <c r="Q20" i="79"/>
  <c r="R11" i="79"/>
  <c r="Q11" i="79"/>
  <c r="P11" i="79"/>
  <c r="O11" i="79"/>
  <c r="P19" i="83"/>
  <c r="R19" i="83"/>
  <c r="Q19" i="83"/>
  <c r="O19" i="83"/>
  <c r="Q17" i="83"/>
  <c r="P17" i="83"/>
  <c r="R17" i="83"/>
  <c r="O17" i="83"/>
  <c r="R18" i="79"/>
  <c r="P18" i="79"/>
  <c r="Q18" i="79"/>
  <c r="O18" i="79"/>
  <c r="R15" i="79"/>
  <c r="P15" i="79"/>
  <c r="Q15" i="79"/>
  <c r="O15" i="79"/>
  <c r="Q17" i="113"/>
  <c r="P17" i="113"/>
  <c r="R17" i="113"/>
  <c r="O17" i="113"/>
  <c r="O9" i="111"/>
  <c r="P9" i="111"/>
  <c r="R9" i="111"/>
  <c r="Q9" i="111"/>
  <c r="P19" i="113"/>
  <c r="Q19" i="113"/>
  <c r="O19" i="113"/>
  <c r="R19" i="113"/>
  <c r="Q14" i="111"/>
  <c r="P14" i="111"/>
  <c r="O14" i="111"/>
  <c r="R14" i="111"/>
  <c r="Q17" i="111"/>
  <c r="P17" i="111"/>
  <c r="O17" i="111"/>
  <c r="R17" i="111"/>
  <c r="P18" i="113"/>
  <c r="R18" i="113"/>
  <c r="Q18" i="113"/>
  <c r="O18" i="113"/>
  <c r="R28" i="77"/>
  <c r="Q28" i="77"/>
  <c r="P28" i="77"/>
  <c r="R30" i="77"/>
  <c r="Q30" i="77"/>
  <c r="P30" i="77"/>
  <c r="R10" i="77"/>
  <c r="Q10" i="77"/>
  <c r="P10" i="77"/>
  <c r="Q16" i="108"/>
  <c r="O16" i="108"/>
  <c r="P16" i="108"/>
  <c r="P15" i="108"/>
  <c r="O15" i="108"/>
  <c r="Q15" i="108"/>
  <c r="Q21" i="108"/>
  <c r="P21" i="108"/>
  <c r="O21" i="108"/>
  <c r="O14" i="108"/>
  <c r="Q14" i="108"/>
  <c r="P14" i="108"/>
  <c r="Q13" i="108"/>
  <c r="P13" i="108"/>
  <c r="O13" i="108"/>
  <c r="Q12" i="108"/>
  <c r="O12" i="108"/>
  <c r="P12" i="108"/>
  <c r="O10" i="108"/>
  <c r="Q10" i="108"/>
  <c r="P10" i="108"/>
  <c r="O19" i="108"/>
  <c r="Q19" i="108"/>
  <c r="P19" i="108"/>
  <c r="O11" i="108"/>
  <c r="Q11" i="108"/>
  <c r="P11" i="108"/>
  <c r="O20" i="108"/>
  <c r="Q20" i="108"/>
  <c r="P20" i="108"/>
  <c r="Z13" i="25"/>
  <c r="AD13" i="25" s="1"/>
  <c r="AF13" i="25" s="1"/>
  <c r="P10" i="90"/>
  <c r="O10" i="90"/>
  <c r="N10" i="90"/>
  <c r="P11" i="19"/>
  <c r="O11" i="19"/>
  <c r="N11" i="19"/>
  <c r="P12" i="19"/>
  <c r="N12" i="19"/>
  <c r="O12" i="19"/>
  <c r="O12" i="6"/>
  <c r="N12" i="6"/>
  <c r="P12" i="6"/>
  <c r="N10" i="6"/>
  <c r="O10" i="6"/>
  <c r="P10" i="6"/>
  <c r="N14" i="6"/>
  <c r="O14" i="6"/>
  <c r="P14" i="6"/>
  <c r="O16" i="6"/>
  <c r="P16" i="6"/>
  <c r="N16" i="6"/>
  <c r="N18" i="6"/>
  <c r="O18" i="6"/>
  <c r="P18" i="6"/>
  <c r="P15" i="6"/>
  <c r="N15" i="6"/>
  <c r="O15" i="6"/>
  <c r="O13" i="6"/>
  <c r="N13" i="6"/>
  <c r="P13" i="6"/>
  <c r="N17" i="6"/>
  <c r="O17" i="6"/>
  <c r="P17" i="6"/>
  <c r="P11" i="6"/>
  <c r="O11" i="6"/>
  <c r="N11" i="6"/>
  <c r="M14" i="68"/>
  <c r="P14" i="68"/>
  <c r="O14" i="68"/>
  <c r="N14" i="68"/>
  <c r="M19" i="68"/>
  <c r="M15" i="68"/>
  <c r="M16" i="68"/>
  <c r="M20" i="68"/>
  <c r="P9" i="68"/>
  <c r="O9" i="68"/>
  <c r="N9" i="68"/>
  <c r="P13" i="68"/>
  <c r="O13" i="68"/>
  <c r="N13" i="68"/>
  <c r="O10" i="68"/>
  <c r="P10" i="68"/>
  <c r="N10" i="68"/>
  <c r="O12" i="68"/>
  <c r="N12" i="68"/>
  <c r="P12" i="68"/>
  <c r="N11" i="68"/>
  <c r="P11" i="68"/>
  <c r="O11" i="68"/>
  <c r="P10" i="67"/>
  <c r="O10" i="67"/>
  <c r="N10" i="67"/>
  <c r="P9" i="67"/>
  <c r="O9" i="67"/>
  <c r="N9" i="67"/>
  <c r="P12" i="67"/>
  <c r="O12" i="67"/>
  <c r="N12" i="67"/>
  <c r="M12" i="67"/>
  <c r="R9" i="81"/>
  <c r="R10" i="81" s="1"/>
  <c r="P9" i="81"/>
  <c r="Q9" i="81"/>
  <c r="Q10" i="81" s="1"/>
  <c r="Q10" i="80"/>
  <c r="P10" i="80"/>
  <c r="R10" i="80"/>
  <c r="P11" i="80"/>
  <c r="Q11" i="80"/>
  <c r="R11" i="80"/>
  <c r="Q9" i="80"/>
  <c r="R9" i="80"/>
  <c r="P9" i="80"/>
  <c r="R9" i="78"/>
  <c r="Q9" i="78"/>
  <c r="P9" i="78"/>
  <c r="O23" i="78"/>
  <c r="R10" i="78"/>
  <c r="Q10" i="78"/>
  <c r="P10" i="78"/>
  <c r="O17" i="78"/>
  <c r="O21" i="78"/>
  <c r="O24" i="78"/>
  <c r="O13" i="78"/>
  <c r="O18" i="78"/>
  <c r="O25" i="78"/>
  <c r="O22" i="78"/>
  <c r="R22" i="78"/>
  <c r="Q22" i="78"/>
  <c r="P22" i="78"/>
  <c r="O19" i="78"/>
  <c r="O20" i="78"/>
  <c r="P23" i="99"/>
  <c r="Q23" i="99"/>
  <c r="R23" i="99"/>
  <c r="Q44" i="99"/>
  <c r="P44" i="99"/>
  <c r="R44" i="99"/>
  <c r="P11" i="99"/>
  <c r="Q11" i="99"/>
  <c r="R11" i="99"/>
  <c r="P26" i="99"/>
  <c r="Q26" i="99"/>
  <c r="R26" i="99"/>
  <c r="P16" i="99"/>
  <c r="Q16" i="99"/>
  <c r="R16" i="99"/>
  <c r="P9" i="99"/>
  <c r="Q9" i="99"/>
  <c r="R9" i="99"/>
  <c r="P28" i="99"/>
  <c r="Q28" i="99"/>
  <c r="R28" i="99"/>
  <c r="P30" i="99"/>
  <c r="Q30" i="99"/>
  <c r="R30" i="99"/>
  <c r="Q20" i="99"/>
  <c r="R20" i="99"/>
  <c r="P20" i="99"/>
  <c r="P18" i="99"/>
  <c r="Q18" i="99"/>
  <c r="R18" i="99"/>
  <c r="R13" i="99"/>
  <c r="P13" i="99"/>
  <c r="Q13" i="99"/>
  <c r="P36" i="99"/>
  <c r="Q36" i="99"/>
  <c r="R36" i="99"/>
  <c r="P35" i="99"/>
  <c r="Q35" i="99"/>
  <c r="R35" i="99"/>
  <c r="P38" i="99"/>
  <c r="Q38" i="99"/>
  <c r="R38" i="99"/>
  <c r="R10" i="99"/>
  <c r="P10" i="99"/>
  <c r="Q10" i="99"/>
  <c r="R40" i="99"/>
  <c r="P40" i="99"/>
  <c r="Q40" i="99"/>
  <c r="P42" i="99"/>
  <c r="Q42" i="99"/>
  <c r="R42" i="99"/>
  <c r="R37" i="99"/>
  <c r="P37" i="99"/>
  <c r="Q37" i="99"/>
  <c r="P12" i="99"/>
  <c r="Q12" i="99"/>
  <c r="R12" i="99"/>
  <c r="P24" i="99"/>
  <c r="Q24" i="99"/>
  <c r="R24" i="99"/>
  <c r="R29" i="99"/>
  <c r="P29" i="99"/>
  <c r="Q29" i="99"/>
  <c r="P39" i="99"/>
  <c r="Q39" i="99"/>
  <c r="R39" i="99"/>
  <c r="P31" i="99"/>
  <c r="Q31" i="99"/>
  <c r="R31" i="99"/>
  <c r="P33" i="99"/>
  <c r="Q33" i="99"/>
  <c r="R33" i="99"/>
  <c r="P43" i="99"/>
  <c r="Q43" i="99"/>
  <c r="R43" i="99"/>
  <c r="R25" i="99"/>
  <c r="P25" i="99"/>
  <c r="Q25" i="99"/>
  <c r="Q15" i="99"/>
  <c r="R15" i="99"/>
  <c r="P15" i="99"/>
  <c r="P32" i="99"/>
  <c r="Q32" i="99"/>
  <c r="R32" i="99"/>
  <c r="P21" i="99"/>
  <c r="Q21" i="99"/>
  <c r="R21" i="99"/>
  <c r="Q14" i="99"/>
  <c r="P14" i="99"/>
  <c r="R14" i="99"/>
  <c r="Q34" i="99"/>
  <c r="R34" i="99"/>
  <c r="P34" i="99"/>
  <c r="P27" i="99"/>
  <c r="Q27" i="99"/>
  <c r="R27" i="99"/>
  <c r="O11" i="78"/>
  <c r="N15" i="108"/>
  <c r="O10" i="78"/>
  <c r="N13" i="108"/>
  <c r="N12" i="108"/>
  <c r="M10" i="3"/>
  <c r="O9" i="78"/>
  <c r="N10" i="108"/>
  <c r="N19" i="108"/>
  <c r="N11" i="108"/>
  <c r="N20" i="108"/>
  <c r="N16" i="108"/>
  <c r="M13" i="25"/>
  <c r="O12" i="78"/>
  <c r="N21" i="108"/>
  <c r="N14" i="108"/>
  <c r="S77" i="106"/>
  <c r="L77" i="106"/>
  <c r="V77" i="106"/>
  <c r="W77" i="106"/>
  <c r="T77" i="106"/>
  <c r="U77" i="106"/>
  <c r="W98" i="106"/>
  <c r="L98" i="106"/>
  <c r="S98" i="106"/>
  <c r="T98" i="106"/>
  <c r="U98" i="106"/>
  <c r="V98" i="106"/>
  <c r="X98" i="106"/>
  <c r="T112" i="106"/>
  <c r="U112" i="106"/>
  <c r="W112" i="106"/>
  <c r="L112" i="106"/>
  <c r="X112" i="106"/>
  <c r="S112" i="106"/>
  <c r="U103" i="106"/>
  <c r="X103" i="106"/>
  <c r="L103" i="106"/>
  <c r="S103" i="106"/>
  <c r="T103" i="106"/>
  <c r="V103" i="106"/>
  <c r="W103" i="106"/>
  <c r="X111" i="106"/>
  <c r="W111" i="106"/>
  <c r="L111" i="106"/>
  <c r="U111" i="106"/>
  <c r="T111" i="106"/>
  <c r="V111" i="106"/>
  <c r="S111" i="106"/>
  <c r="L88" i="106"/>
  <c r="T88" i="106"/>
  <c r="U88" i="106"/>
  <c r="S88" i="106"/>
  <c r="V135" i="106"/>
  <c r="L135" i="106"/>
  <c r="W135" i="106"/>
  <c r="S90" i="106"/>
  <c r="T90" i="106"/>
  <c r="L90" i="106"/>
  <c r="U90" i="106"/>
  <c r="S94" i="106"/>
  <c r="T94" i="106"/>
  <c r="E234" i="106" s="1"/>
  <c r="U94" i="106"/>
  <c r="G234" i="106" s="1"/>
  <c r="L94" i="106"/>
  <c r="T106" i="106"/>
  <c r="W106" i="106"/>
  <c r="L106" i="106"/>
  <c r="V106" i="106"/>
  <c r="U106" i="106"/>
  <c r="X106" i="106"/>
  <c r="S106" i="106"/>
  <c r="X97" i="106"/>
  <c r="S97" i="106"/>
  <c r="W97" i="106"/>
  <c r="L97" i="106"/>
  <c r="T97" i="106"/>
  <c r="V97" i="106"/>
  <c r="U97" i="106"/>
  <c r="W108" i="106"/>
  <c r="S108" i="106"/>
  <c r="X108" i="106"/>
  <c r="T108" i="106"/>
  <c r="V108" i="106"/>
  <c r="U108" i="106"/>
  <c r="L108" i="106"/>
  <c r="T92" i="106"/>
  <c r="L92" i="106"/>
  <c r="S92" i="106"/>
  <c r="U92" i="106"/>
  <c r="U117" i="106"/>
  <c r="S117" i="106"/>
  <c r="T117" i="106"/>
  <c r="V117" i="106"/>
  <c r="W117" i="106"/>
  <c r="X117" i="106"/>
  <c r="L117" i="106"/>
  <c r="U128" i="106"/>
  <c r="AA128" i="106" s="1"/>
  <c r="X128" i="106"/>
  <c r="V128" i="106"/>
  <c r="L128" i="106"/>
  <c r="W128" i="106"/>
  <c r="W138" i="106"/>
  <c r="L138" i="106"/>
  <c r="X138" i="106"/>
  <c r="S86" i="106"/>
  <c r="T86" i="106"/>
  <c r="U86" i="106"/>
  <c r="L86" i="106"/>
  <c r="T93" i="106"/>
  <c r="U93" i="106"/>
  <c r="L93" i="106"/>
  <c r="S93" i="106"/>
  <c r="U100" i="106"/>
  <c r="L100" i="106"/>
  <c r="S100" i="106"/>
  <c r="T100" i="106"/>
  <c r="V100" i="106"/>
  <c r="AB100" i="106" s="1"/>
  <c r="L85" i="106"/>
  <c r="S85" i="106"/>
  <c r="U85" i="106"/>
  <c r="V85" i="106"/>
  <c r="T85" i="106"/>
  <c r="X85" i="106"/>
  <c r="W113" i="106"/>
  <c r="L113" i="106"/>
  <c r="S113" i="106"/>
  <c r="T113" i="106"/>
  <c r="V113" i="106"/>
  <c r="U113" i="106"/>
  <c r="X113" i="106"/>
  <c r="S127" i="106"/>
  <c r="T127" i="106"/>
  <c r="L127" i="106"/>
  <c r="V121" i="106"/>
  <c r="U121" i="106"/>
  <c r="X121" i="106"/>
  <c r="S121" i="106"/>
  <c r="W121" i="106"/>
  <c r="T121" i="106"/>
  <c r="L121" i="106"/>
  <c r="O190" i="106" s="1"/>
  <c r="O189" i="106" s="1"/>
  <c r="S80" i="106"/>
  <c r="T80" i="106"/>
  <c r="U80" i="106"/>
  <c r="V80" i="106"/>
  <c r="W80" i="106"/>
  <c r="L80" i="106"/>
  <c r="S83" i="106"/>
  <c r="L83" i="106"/>
  <c r="V83" i="106"/>
  <c r="U83" i="106"/>
  <c r="W83" i="106"/>
  <c r="T83" i="106"/>
  <c r="L89" i="106"/>
  <c r="S89" i="106"/>
  <c r="T89" i="106"/>
  <c r="U89" i="106"/>
  <c r="W110" i="106"/>
  <c r="L110" i="106"/>
  <c r="T110" i="106"/>
  <c r="V110" i="106"/>
  <c r="S110" i="106"/>
  <c r="U110" i="106"/>
  <c r="T124" i="106"/>
  <c r="K206" i="106" s="1"/>
  <c r="U124" i="106"/>
  <c r="M224" i="106" s="1"/>
  <c r="V124" i="106"/>
  <c r="X124" i="106"/>
  <c r="L124" i="106"/>
  <c r="W124" i="106"/>
  <c r="S124" i="106"/>
  <c r="V134" i="106"/>
  <c r="W134" i="106"/>
  <c r="X134" i="106"/>
  <c r="L134" i="106"/>
  <c r="X96" i="106"/>
  <c r="L96" i="106"/>
  <c r="S96" i="106"/>
  <c r="T96" i="106"/>
  <c r="U96" i="106"/>
  <c r="V96" i="106"/>
  <c r="W96" i="106"/>
  <c r="L79" i="106"/>
  <c r="T79" i="106"/>
  <c r="X79" i="106"/>
  <c r="W79" i="106"/>
  <c r="V79" i="106"/>
  <c r="U79" i="106"/>
  <c r="S79" i="106"/>
  <c r="T125" i="106"/>
  <c r="W125" i="106"/>
  <c r="U125" i="106"/>
  <c r="S125" i="106"/>
  <c r="L125" i="106"/>
  <c r="V125" i="106"/>
  <c r="X125" i="106"/>
  <c r="S107" i="106"/>
  <c r="L107" i="106"/>
  <c r="T107" i="106"/>
  <c r="X104" i="106"/>
  <c r="L104" i="106"/>
  <c r="S104" i="106"/>
  <c r="U104" i="106"/>
  <c r="W104" i="106"/>
  <c r="T104" i="106"/>
  <c r="V104" i="106"/>
  <c r="L130" i="106"/>
  <c r="U130" i="106"/>
  <c r="AA130" i="106" s="1"/>
  <c r="V130" i="106"/>
  <c r="X130" i="106"/>
  <c r="W130" i="106"/>
  <c r="T131" i="106"/>
  <c r="L131" i="106"/>
  <c r="S131" i="106"/>
  <c r="T82" i="106"/>
  <c r="S82" i="106"/>
  <c r="V82" i="106"/>
  <c r="L82" i="106"/>
  <c r="U82" i="106"/>
  <c r="W82" i="106"/>
  <c r="X105" i="106"/>
  <c r="V105" i="106"/>
  <c r="S105" i="106"/>
  <c r="W105" i="106"/>
  <c r="L105" i="106"/>
  <c r="T105" i="106"/>
  <c r="U105" i="106"/>
  <c r="L114" i="106"/>
  <c r="S114" i="106"/>
  <c r="T114" i="106"/>
  <c r="W114" i="106"/>
  <c r="U114" i="106"/>
  <c r="V114" i="106"/>
  <c r="X114" i="106"/>
  <c r="U99" i="106"/>
  <c r="W99" i="106"/>
  <c r="V99" i="106"/>
  <c r="X99" i="106"/>
  <c r="L99" i="106"/>
  <c r="S99" i="106"/>
  <c r="T99" i="106"/>
  <c r="L95" i="106"/>
  <c r="U95" i="106"/>
  <c r="T95" i="106"/>
  <c r="S95" i="106"/>
  <c r="V95" i="106"/>
  <c r="W95" i="106"/>
  <c r="X95" i="106"/>
  <c r="W120" i="106"/>
  <c r="S120" i="106"/>
  <c r="V120" i="106"/>
  <c r="L120" i="106"/>
  <c r="T120" i="106"/>
  <c r="X120" i="106"/>
  <c r="U120" i="106"/>
  <c r="U122" i="106"/>
  <c r="V122" i="106"/>
  <c r="W122" i="106"/>
  <c r="X122" i="106"/>
  <c r="L122" i="106"/>
  <c r="S122" i="106"/>
  <c r="T122" i="106"/>
  <c r="L129" i="106"/>
  <c r="U129" i="106"/>
  <c r="AA129" i="106" s="1"/>
  <c r="AD129" i="106" s="1"/>
  <c r="AE129" i="106" s="1"/>
  <c r="S115" i="106"/>
  <c r="T115" i="106"/>
  <c r="L115" i="106"/>
  <c r="L78" i="106"/>
  <c r="V78" i="106"/>
  <c r="T78" i="106"/>
  <c r="U78" i="106"/>
  <c r="W78" i="106"/>
  <c r="S78" i="106"/>
  <c r="L91" i="106"/>
  <c r="U91" i="106"/>
  <c r="S91" i="106"/>
  <c r="T91" i="106"/>
  <c r="T87" i="106"/>
  <c r="U87" i="106"/>
  <c r="L87" i="106"/>
  <c r="S87" i="106"/>
  <c r="L116" i="106"/>
  <c r="U116" i="106"/>
  <c r="T116" i="106"/>
  <c r="V116" i="106"/>
  <c r="S116" i="106"/>
  <c r="X116" i="106"/>
  <c r="W116" i="106"/>
  <c r="V133" i="106"/>
  <c r="X133" i="106"/>
  <c r="L133" i="106"/>
  <c r="W133" i="106"/>
  <c r="X123" i="106"/>
  <c r="W123" i="106"/>
  <c r="L123" i="106"/>
  <c r="S123" i="106"/>
  <c r="T123" i="106"/>
  <c r="U123" i="106"/>
  <c r="V123" i="106"/>
  <c r="V132" i="106"/>
  <c r="L132" i="106"/>
  <c r="W132" i="106"/>
  <c r="X132" i="106"/>
  <c r="T109" i="106"/>
  <c r="V109" i="106"/>
  <c r="X109" i="106"/>
  <c r="L109" i="106"/>
  <c r="S109" i="106"/>
  <c r="U109" i="106"/>
  <c r="W109" i="106"/>
  <c r="T81" i="106"/>
  <c r="S81" i="106"/>
  <c r="U81" i="106"/>
  <c r="V81" i="106"/>
  <c r="W81" i="106"/>
  <c r="L81" i="106"/>
  <c r="V84" i="106"/>
  <c r="T84" i="106"/>
  <c r="E235" i="106" s="1"/>
  <c r="U84" i="106"/>
  <c r="L84" i="106"/>
  <c r="W84" i="106"/>
  <c r="S84" i="106"/>
  <c r="X101" i="106"/>
  <c r="S101" i="106"/>
  <c r="T101" i="106"/>
  <c r="U101" i="106"/>
  <c r="W101" i="106"/>
  <c r="V101" i="106"/>
  <c r="L101" i="106"/>
  <c r="U126" i="106"/>
  <c r="L126" i="106"/>
  <c r="S126" i="106"/>
  <c r="T126" i="106"/>
  <c r="T119" i="106"/>
  <c r="X119" i="106"/>
  <c r="L119" i="106"/>
  <c r="S119" i="106"/>
  <c r="U119" i="106"/>
  <c r="V119" i="106"/>
  <c r="W119" i="106"/>
  <c r="L118" i="106"/>
  <c r="X118" i="106"/>
  <c r="U118" i="106"/>
  <c r="W118" i="106"/>
  <c r="T118" i="106"/>
  <c r="V118" i="106"/>
  <c r="S118" i="106"/>
  <c r="V102" i="106"/>
  <c r="X102" i="106"/>
  <c r="W102" i="106"/>
  <c r="L102" i="106"/>
  <c r="S102" i="106"/>
  <c r="U102" i="106"/>
  <c r="P125" i="100"/>
  <c r="Q125" i="100"/>
  <c r="N125" i="100"/>
  <c r="O125" i="100"/>
  <c r="R125" i="100"/>
  <c r="L125" i="100"/>
  <c r="L16" i="100"/>
  <c r="P16" i="100"/>
  <c r="R16" i="100"/>
  <c r="M16" i="100"/>
  <c r="N16" i="100"/>
  <c r="O16" i="100"/>
  <c r="Q16" i="100"/>
  <c r="R70" i="100"/>
  <c r="Q70" i="100"/>
  <c r="O70" i="100"/>
  <c r="P70" i="100"/>
  <c r="L70" i="100"/>
  <c r="N70" i="100"/>
  <c r="M70" i="100"/>
  <c r="L142" i="100"/>
  <c r="R142" i="100"/>
  <c r="P142" i="100"/>
  <c r="Q142" i="100"/>
  <c r="N116" i="100"/>
  <c r="R116" i="100"/>
  <c r="L116" i="100"/>
  <c r="Q116" i="100"/>
  <c r="O116" i="100"/>
  <c r="P116" i="100"/>
  <c r="L90" i="100"/>
  <c r="R90" i="100"/>
  <c r="M90" i="100"/>
  <c r="N90" i="100"/>
  <c r="P90" i="100"/>
  <c r="O90" i="100"/>
  <c r="Q90" i="100"/>
  <c r="Q114" i="100"/>
  <c r="L114" i="100"/>
  <c r="O114" i="100"/>
  <c r="N114" i="100"/>
  <c r="R114" i="100"/>
  <c r="P114" i="100"/>
  <c r="L124" i="100"/>
  <c r="Q124" i="100"/>
  <c r="R124" i="100"/>
  <c r="O9" i="81"/>
  <c r="Q52" i="102"/>
  <c r="R52" i="102"/>
  <c r="S52" i="102"/>
  <c r="T52" i="102"/>
  <c r="U52" i="102"/>
  <c r="V52" i="102"/>
  <c r="J52" i="102"/>
  <c r="S109" i="102"/>
  <c r="Y109" i="102" s="1"/>
  <c r="J109" i="102"/>
  <c r="T109" i="102"/>
  <c r="V109" i="102"/>
  <c r="U109" i="102"/>
  <c r="V133" i="18"/>
  <c r="W133" i="18"/>
  <c r="X133" i="18"/>
  <c r="L133" i="18"/>
  <c r="O75" i="100"/>
  <c r="L75" i="100"/>
  <c r="N75" i="100"/>
  <c r="M75" i="100"/>
  <c r="P13" i="100"/>
  <c r="R13" i="100"/>
  <c r="N13" i="100"/>
  <c r="M13" i="100"/>
  <c r="O13" i="100"/>
  <c r="L13" i="100"/>
  <c r="Q13" i="100"/>
  <c r="M79" i="100"/>
  <c r="O79" i="100"/>
  <c r="N79" i="100"/>
  <c r="Q79" i="100"/>
  <c r="P79" i="100"/>
  <c r="R79" i="100"/>
  <c r="L79" i="100"/>
  <c r="N102" i="100"/>
  <c r="R102" i="100"/>
  <c r="M102" i="100"/>
  <c r="O102" i="100"/>
  <c r="Q102" i="100"/>
  <c r="L102" i="100"/>
  <c r="P102" i="100"/>
  <c r="J94" i="102"/>
  <c r="T94" i="102"/>
  <c r="U94" i="102"/>
  <c r="V94" i="102"/>
  <c r="J62" i="102"/>
  <c r="Q62" i="102"/>
  <c r="R62" i="102"/>
  <c r="U62" i="102"/>
  <c r="S62" i="102"/>
  <c r="T62" i="102"/>
  <c r="V62" i="102"/>
  <c r="U55" i="102"/>
  <c r="V55" i="102"/>
  <c r="J55" i="102"/>
  <c r="Q55" i="102"/>
  <c r="R55" i="102"/>
  <c r="S55" i="102"/>
  <c r="T55" i="102"/>
  <c r="J66" i="102"/>
  <c r="Q66" i="102"/>
  <c r="U66" i="102"/>
  <c r="V66" i="102"/>
  <c r="R66" i="102"/>
  <c r="S66" i="102"/>
  <c r="T66" i="102"/>
  <c r="J77" i="102"/>
  <c r="Q77" i="102"/>
  <c r="R77" i="102"/>
  <c r="S77" i="102"/>
  <c r="V77" i="102"/>
  <c r="T77" i="102"/>
  <c r="U77" i="102"/>
  <c r="X132" i="18"/>
  <c r="L132" i="18"/>
  <c r="V132" i="18"/>
  <c r="W132" i="18"/>
  <c r="O14" i="100"/>
  <c r="N14" i="100"/>
  <c r="P14" i="100"/>
  <c r="Q14" i="100"/>
  <c r="R14" i="100"/>
  <c r="M14" i="100"/>
  <c r="L14" i="100"/>
  <c r="Q109" i="100"/>
  <c r="R109" i="100"/>
  <c r="L109" i="100"/>
  <c r="M109" i="100"/>
  <c r="P109" i="100"/>
  <c r="N109" i="100"/>
  <c r="O109" i="100"/>
  <c r="N21" i="100"/>
  <c r="L21" i="100"/>
  <c r="M21" i="100"/>
  <c r="O21" i="100"/>
  <c r="P21" i="100"/>
  <c r="R21" i="100"/>
  <c r="Q21" i="100"/>
  <c r="R38" i="100"/>
  <c r="L38" i="100"/>
  <c r="N38" i="100"/>
  <c r="P38" i="100"/>
  <c r="Q38" i="100"/>
  <c r="O38" i="100"/>
  <c r="M38" i="100"/>
  <c r="P41" i="100"/>
  <c r="Q41" i="100"/>
  <c r="M41" i="100"/>
  <c r="L41" i="100"/>
  <c r="R41" i="100"/>
  <c r="O41" i="100"/>
  <c r="N41" i="100"/>
  <c r="Q127" i="100"/>
  <c r="R127" i="100"/>
  <c r="L127" i="100"/>
  <c r="O153" i="100"/>
  <c r="S153" i="100" s="1"/>
  <c r="P153" i="100"/>
  <c r="R153" i="100"/>
  <c r="Q153" i="100"/>
  <c r="L153" i="100"/>
  <c r="R63" i="100"/>
  <c r="L63" i="100"/>
  <c r="O63" i="100"/>
  <c r="Q63" i="100"/>
  <c r="P63" i="100"/>
  <c r="N63" i="100"/>
  <c r="M63" i="100"/>
  <c r="O95" i="100"/>
  <c r="M95" i="100"/>
  <c r="R95" i="100"/>
  <c r="Q95" i="100"/>
  <c r="L95" i="100"/>
  <c r="P95" i="100"/>
  <c r="N95" i="100"/>
  <c r="Q58" i="100"/>
  <c r="O58" i="100"/>
  <c r="P58" i="100"/>
  <c r="R58" i="100"/>
  <c r="N58" i="100"/>
  <c r="L58" i="100"/>
  <c r="M58" i="100"/>
  <c r="O101" i="100"/>
  <c r="R101" i="100"/>
  <c r="N101" i="100"/>
  <c r="P101" i="100"/>
  <c r="Q101" i="100"/>
  <c r="L101" i="100"/>
  <c r="M101" i="100"/>
  <c r="Q134" i="100"/>
  <c r="L134" i="100"/>
  <c r="R134" i="100"/>
  <c r="R55" i="100"/>
  <c r="Q55" i="100"/>
  <c r="P55" i="100"/>
  <c r="O55" i="100"/>
  <c r="N55" i="100"/>
  <c r="L55" i="100"/>
  <c r="M55" i="100"/>
  <c r="Q44" i="102"/>
  <c r="R44" i="102"/>
  <c r="J44" i="102"/>
  <c r="U44" i="102"/>
  <c r="T44" i="102"/>
  <c r="V44" i="102"/>
  <c r="S44" i="102"/>
  <c r="Q39" i="102"/>
  <c r="J39" i="102"/>
  <c r="U39" i="102"/>
  <c r="V39" i="102"/>
  <c r="T39" i="102"/>
  <c r="S39" i="102"/>
  <c r="R39" i="102"/>
  <c r="R58" i="102"/>
  <c r="S58" i="102"/>
  <c r="T58" i="102"/>
  <c r="U58" i="102"/>
  <c r="Q58" i="102"/>
  <c r="V58" i="102"/>
  <c r="J58" i="102"/>
  <c r="J53" i="102"/>
  <c r="V53" i="102"/>
  <c r="Q53" i="102"/>
  <c r="S53" i="102"/>
  <c r="U53" i="102"/>
  <c r="T53" i="102"/>
  <c r="R53" i="102"/>
  <c r="J36" i="102"/>
  <c r="Q36" i="102"/>
  <c r="U36" i="102"/>
  <c r="R36" i="102"/>
  <c r="S36" i="102"/>
  <c r="V36" i="102"/>
  <c r="T36" i="102"/>
  <c r="R59" i="102"/>
  <c r="V59" i="102"/>
  <c r="S59" i="102"/>
  <c r="T59" i="102"/>
  <c r="U59" i="102"/>
  <c r="J59" i="102"/>
  <c r="Q59" i="102"/>
  <c r="T71" i="102"/>
  <c r="V71" i="102"/>
  <c r="U71" i="102"/>
  <c r="J71" i="102"/>
  <c r="R71" i="102"/>
  <c r="S71" i="102"/>
  <c r="V37" i="102"/>
  <c r="U37" i="102"/>
  <c r="J37" i="102"/>
  <c r="T37" i="102"/>
  <c r="S37" i="102"/>
  <c r="R37" i="102"/>
  <c r="Q37" i="102"/>
  <c r="J65" i="102"/>
  <c r="R65" i="102"/>
  <c r="S65" i="102"/>
  <c r="T65" i="102"/>
  <c r="Q65" i="102"/>
  <c r="U65" i="102"/>
  <c r="V65" i="102"/>
  <c r="V69" i="102"/>
  <c r="J69" i="102"/>
  <c r="R69" i="102"/>
  <c r="S69" i="102"/>
  <c r="T69" i="102"/>
  <c r="U69" i="102"/>
  <c r="P52" i="100"/>
  <c r="M52" i="100"/>
  <c r="N52" i="100"/>
  <c r="Q52" i="100"/>
  <c r="R52" i="100"/>
  <c r="O52" i="100"/>
  <c r="L52" i="100"/>
  <c r="R83" i="100"/>
  <c r="Q83" i="100"/>
  <c r="M83" i="100"/>
  <c r="N83" i="100"/>
  <c r="O83" i="100"/>
  <c r="L83" i="100"/>
  <c r="P83" i="100"/>
  <c r="R137" i="100"/>
  <c r="T137" i="100" s="1"/>
  <c r="U137" i="100" s="1"/>
  <c r="L137" i="100"/>
  <c r="M37" i="100"/>
  <c r="P37" i="100"/>
  <c r="R37" i="100"/>
  <c r="L37" i="100"/>
  <c r="O37" i="100"/>
  <c r="Q37" i="100"/>
  <c r="N37" i="100"/>
  <c r="L119" i="100"/>
  <c r="R119" i="100"/>
  <c r="P119" i="100"/>
  <c r="Q119" i="100"/>
  <c r="N119" i="100"/>
  <c r="O119" i="100"/>
  <c r="R22" i="100"/>
  <c r="L22" i="100"/>
  <c r="O22" i="100"/>
  <c r="P22" i="100"/>
  <c r="M22" i="100"/>
  <c r="N22" i="100"/>
  <c r="Q22" i="100"/>
  <c r="L145" i="100"/>
  <c r="Q145" i="100"/>
  <c r="P145" i="100"/>
  <c r="R145" i="100"/>
  <c r="O145" i="100"/>
  <c r="S145" i="100" s="1"/>
  <c r="P86" i="100"/>
  <c r="L86" i="100"/>
  <c r="M86" i="100"/>
  <c r="N86" i="100"/>
  <c r="R86" i="100"/>
  <c r="O86" i="100"/>
  <c r="Q86" i="100"/>
  <c r="U83" i="102"/>
  <c r="V83" i="102"/>
  <c r="T83" i="102"/>
  <c r="J83" i="102"/>
  <c r="R83" i="102"/>
  <c r="S83" i="102"/>
  <c r="T89" i="102"/>
  <c r="S89" i="102"/>
  <c r="U89" i="102"/>
  <c r="V89" i="102"/>
  <c r="R89" i="102"/>
  <c r="J89" i="102"/>
  <c r="O149" i="100"/>
  <c r="S149" i="100" s="1"/>
  <c r="L149" i="100"/>
  <c r="R149" i="100"/>
  <c r="Q149" i="100"/>
  <c r="P149" i="100"/>
  <c r="P118" i="100"/>
  <c r="L118" i="100"/>
  <c r="O118" i="100"/>
  <c r="N118" i="100"/>
  <c r="Q118" i="100"/>
  <c r="R118" i="100"/>
  <c r="L78" i="100"/>
  <c r="N78" i="100"/>
  <c r="R78" i="100"/>
  <c r="O78" i="100"/>
  <c r="M78" i="100"/>
  <c r="Q78" i="100"/>
  <c r="P78" i="100"/>
  <c r="L132" i="100"/>
  <c r="Q132" i="100"/>
  <c r="R132" i="100"/>
  <c r="Q150" i="100"/>
  <c r="R150" i="100"/>
  <c r="L150" i="100"/>
  <c r="P150" i="100"/>
  <c r="O150" i="100"/>
  <c r="S150" i="100" s="1"/>
  <c r="U48" i="102"/>
  <c r="V48" i="102"/>
  <c r="S48" i="102"/>
  <c r="Q48" i="102"/>
  <c r="R48" i="102"/>
  <c r="T48" i="102"/>
  <c r="J48" i="102"/>
  <c r="Q51" i="102"/>
  <c r="V51" i="102"/>
  <c r="J51" i="102"/>
  <c r="R51" i="102"/>
  <c r="S51" i="102"/>
  <c r="U51" i="102"/>
  <c r="T51" i="102"/>
  <c r="W135" i="18"/>
  <c r="X135" i="18"/>
  <c r="V135" i="18"/>
  <c r="L135" i="18"/>
  <c r="N120" i="100"/>
  <c r="O120" i="100"/>
  <c r="Q120" i="100"/>
  <c r="L120" i="100"/>
  <c r="P120" i="100"/>
  <c r="R120" i="100"/>
  <c r="L144" i="100"/>
  <c r="Q144" i="100"/>
  <c r="P144" i="100"/>
  <c r="R144" i="100"/>
  <c r="O144" i="100"/>
  <c r="S144" i="100" s="1"/>
  <c r="O50" i="100"/>
  <c r="P50" i="100"/>
  <c r="R50" i="100"/>
  <c r="L50" i="100"/>
  <c r="M50" i="100"/>
  <c r="N50" i="100"/>
  <c r="Q50" i="100"/>
  <c r="J45" i="102"/>
  <c r="Q45" i="102"/>
  <c r="V45" i="102"/>
  <c r="R45" i="102"/>
  <c r="T45" i="102"/>
  <c r="S45" i="102"/>
  <c r="U45" i="102"/>
  <c r="R76" i="102"/>
  <c r="U76" i="102"/>
  <c r="V76" i="102"/>
  <c r="T76" i="102"/>
  <c r="J76" i="102"/>
  <c r="Q76" i="102"/>
  <c r="S76" i="102"/>
  <c r="N108" i="100"/>
  <c r="O108" i="100"/>
  <c r="R108" i="100"/>
  <c r="L108" i="100"/>
  <c r="Q108" i="100"/>
  <c r="M108" i="100"/>
  <c r="P108" i="100"/>
  <c r="P110" i="100"/>
  <c r="N110" i="100"/>
  <c r="M110" i="100"/>
  <c r="Q110" i="100"/>
  <c r="R110" i="100"/>
  <c r="L110" i="100"/>
  <c r="O110" i="100"/>
  <c r="R36" i="100"/>
  <c r="O36" i="100"/>
  <c r="L36" i="100"/>
  <c r="N36" i="100"/>
  <c r="M36" i="100"/>
  <c r="Q36" i="100"/>
  <c r="P36" i="100"/>
  <c r="Q74" i="100"/>
  <c r="P74" i="100"/>
  <c r="R74" i="100"/>
  <c r="L74" i="100"/>
  <c r="M74" i="100"/>
  <c r="N74" i="100"/>
  <c r="O74" i="100"/>
  <c r="R82" i="100"/>
  <c r="N82" i="100"/>
  <c r="L82" i="100"/>
  <c r="Q82" i="100"/>
  <c r="O82" i="100"/>
  <c r="M82" i="100"/>
  <c r="P82" i="100"/>
  <c r="Q65" i="100"/>
  <c r="P65" i="100"/>
  <c r="N65" i="100"/>
  <c r="R65" i="100"/>
  <c r="O65" i="100"/>
  <c r="L65" i="100"/>
  <c r="M65" i="100"/>
  <c r="L106" i="100"/>
  <c r="P106" i="100"/>
  <c r="Q106" i="100"/>
  <c r="R106" i="100"/>
  <c r="O106" i="100"/>
  <c r="M106" i="100"/>
  <c r="N106" i="100"/>
  <c r="O73" i="100"/>
  <c r="Q73" i="100"/>
  <c r="P73" i="100"/>
  <c r="M73" i="100"/>
  <c r="N73" i="100"/>
  <c r="R73" i="100"/>
  <c r="L73" i="100"/>
  <c r="Q18" i="100"/>
  <c r="P18" i="100"/>
  <c r="R18" i="100"/>
  <c r="M18" i="100"/>
  <c r="O18" i="100"/>
  <c r="N18" i="100"/>
  <c r="L18" i="100"/>
  <c r="N17" i="100"/>
  <c r="P17" i="100"/>
  <c r="O17" i="100"/>
  <c r="Q17" i="100"/>
  <c r="R17" i="100"/>
  <c r="M17" i="100"/>
  <c r="L17" i="100"/>
  <c r="R67" i="102"/>
  <c r="S67" i="102"/>
  <c r="T67" i="102"/>
  <c r="V67" i="102"/>
  <c r="U67" i="102"/>
  <c r="J67" i="102"/>
  <c r="J70" i="102"/>
  <c r="R70" i="102"/>
  <c r="U70" i="102"/>
  <c r="T70" i="102"/>
  <c r="V70" i="102"/>
  <c r="S70" i="102"/>
  <c r="V49" i="102"/>
  <c r="Q49" i="102"/>
  <c r="R49" i="102"/>
  <c r="S49" i="102"/>
  <c r="T49" i="102"/>
  <c r="U49" i="102"/>
  <c r="J49" i="102"/>
  <c r="V91" i="102"/>
  <c r="J91" i="102"/>
  <c r="T91" i="102"/>
  <c r="U91" i="102"/>
  <c r="R63" i="102"/>
  <c r="S63" i="102"/>
  <c r="T63" i="102"/>
  <c r="U63" i="102"/>
  <c r="V63" i="102"/>
  <c r="J63" i="102"/>
  <c r="Q63" i="102"/>
  <c r="Q38" i="102"/>
  <c r="U38" i="102"/>
  <c r="V38" i="102"/>
  <c r="J38" i="102"/>
  <c r="T38" i="102"/>
  <c r="R38" i="102"/>
  <c r="S38" i="102"/>
  <c r="V95" i="102"/>
  <c r="U95" i="102"/>
  <c r="J95" i="102"/>
  <c r="T95" i="102"/>
  <c r="V64" i="102"/>
  <c r="T64" i="102"/>
  <c r="U64" i="102"/>
  <c r="S64" i="102"/>
  <c r="J64" i="102"/>
  <c r="Q64" i="102"/>
  <c r="R64" i="102"/>
  <c r="W136" i="18"/>
  <c r="X136" i="18"/>
  <c r="L136" i="18"/>
  <c r="V136" i="18"/>
  <c r="L151" i="100"/>
  <c r="O151" i="100"/>
  <c r="S151" i="100" s="1"/>
  <c r="R151" i="100"/>
  <c r="Q151" i="100"/>
  <c r="P151" i="100"/>
  <c r="P31" i="100"/>
  <c r="R31" i="100"/>
  <c r="O31" i="100"/>
  <c r="Q31" i="100"/>
  <c r="L31" i="100"/>
  <c r="M31" i="100"/>
  <c r="N31" i="100"/>
  <c r="P54" i="100"/>
  <c r="M54" i="100"/>
  <c r="R54" i="100"/>
  <c r="Q54" i="100"/>
  <c r="L54" i="100"/>
  <c r="N54" i="100"/>
  <c r="O54" i="100"/>
  <c r="N121" i="100"/>
  <c r="L121" i="100"/>
  <c r="P121" i="100"/>
  <c r="O121" i="100"/>
  <c r="Q121" i="100"/>
  <c r="R121" i="100"/>
  <c r="L113" i="100"/>
  <c r="P113" i="100"/>
  <c r="Q113" i="100"/>
  <c r="R113" i="100"/>
  <c r="N113" i="100"/>
  <c r="O113" i="100"/>
  <c r="O115" i="100"/>
  <c r="R115" i="100"/>
  <c r="L115" i="100"/>
  <c r="N115" i="100"/>
  <c r="P115" i="100"/>
  <c r="Q115" i="100"/>
  <c r="R99" i="100"/>
  <c r="Q99" i="100"/>
  <c r="O99" i="100"/>
  <c r="M99" i="100"/>
  <c r="L99" i="100"/>
  <c r="P99" i="100"/>
  <c r="N99" i="100"/>
  <c r="O76" i="100"/>
  <c r="M76" i="100"/>
  <c r="N76" i="100"/>
  <c r="L76" i="100"/>
  <c r="Q76" i="100"/>
  <c r="R76" i="100"/>
  <c r="P76" i="100"/>
  <c r="T74" i="102"/>
  <c r="Q74" i="102"/>
  <c r="S74" i="102"/>
  <c r="U74" i="102"/>
  <c r="J74" i="102"/>
  <c r="R74" i="102"/>
  <c r="V74" i="102"/>
  <c r="J85" i="102"/>
  <c r="S85" i="102"/>
  <c r="T85" i="102"/>
  <c r="U85" i="102"/>
  <c r="R85" i="102"/>
  <c r="V85" i="102"/>
  <c r="S56" i="102"/>
  <c r="R56" i="102"/>
  <c r="V56" i="102"/>
  <c r="U56" i="102"/>
  <c r="J56" i="102"/>
  <c r="T56" i="102"/>
  <c r="Q56" i="102"/>
  <c r="Q89" i="100"/>
  <c r="N89" i="100"/>
  <c r="O89" i="100"/>
  <c r="P89" i="100"/>
  <c r="M89" i="100"/>
  <c r="R89" i="100"/>
  <c r="L89" i="100"/>
  <c r="Q64" i="100"/>
  <c r="N64" i="100"/>
  <c r="L64" i="100"/>
  <c r="O64" i="100"/>
  <c r="M64" i="100"/>
  <c r="P64" i="100"/>
  <c r="R64" i="100"/>
  <c r="Q32" i="100"/>
  <c r="R32" i="100"/>
  <c r="L32" i="100"/>
  <c r="N32" i="100"/>
  <c r="P32" i="100"/>
  <c r="O32" i="100"/>
  <c r="M32" i="100"/>
  <c r="L111" i="100"/>
  <c r="M111" i="100"/>
  <c r="O111" i="100"/>
  <c r="R111" i="100"/>
  <c r="Q111" i="100"/>
  <c r="N111" i="100"/>
  <c r="P111" i="100"/>
  <c r="O47" i="100"/>
  <c r="P47" i="100"/>
  <c r="N47" i="100"/>
  <c r="Q47" i="100"/>
  <c r="M47" i="100"/>
  <c r="L47" i="100"/>
  <c r="R47" i="100"/>
  <c r="O56" i="100"/>
  <c r="P56" i="100"/>
  <c r="Q56" i="100"/>
  <c r="R56" i="100"/>
  <c r="L56" i="100"/>
  <c r="M56" i="100"/>
  <c r="N56" i="100"/>
  <c r="N10" i="100"/>
  <c r="O10" i="100"/>
  <c r="P10" i="100"/>
  <c r="Q10" i="100"/>
  <c r="R10" i="100"/>
  <c r="M10" i="100"/>
  <c r="L10" i="100"/>
  <c r="O146" i="100"/>
  <c r="S146" i="100" s="1"/>
  <c r="L146" i="100"/>
  <c r="P146" i="100"/>
  <c r="R146" i="100"/>
  <c r="Q146" i="100"/>
  <c r="M87" i="100"/>
  <c r="P87" i="100"/>
  <c r="L87" i="100"/>
  <c r="O87" i="100"/>
  <c r="R87" i="100"/>
  <c r="N87" i="100"/>
  <c r="Q87" i="100"/>
  <c r="M93" i="100"/>
  <c r="N93" i="100"/>
  <c r="P93" i="100"/>
  <c r="L93" i="100"/>
  <c r="R93" i="100"/>
  <c r="O93" i="100"/>
  <c r="Q93" i="100"/>
  <c r="Q71" i="100"/>
  <c r="L71" i="100"/>
  <c r="M71" i="100"/>
  <c r="P71" i="100"/>
  <c r="R71" i="100"/>
  <c r="N71" i="100"/>
  <c r="O71" i="100"/>
  <c r="O72" i="100"/>
  <c r="Q72" i="100"/>
  <c r="M72" i="100"/>
  <c r="L72" i="100"/>
  <c r="R72" i="100"/>
  <c r="P72" i="100"/>
  <c r="N72" i="100"/>
  <c r="M20" i="100"/>
  <c r="N20" i="100"/>
  <c r="O20" i="100"/>
  <c r="R20" i="100"/>
  <c r="Q20" i="100"/>
  <c r="L20" i="100"/>
  <c r="P20" i="100"/>
  <c r="M105" i="100"/>
  <c r="P105" i="100"/>
  <c r="O105" i="100"/>
  <c r="N105" i="100"/>
  <c r="Q105" i="100"/>
  <c r="R105" i="100"/>
  <c r="L105" i="100"/>
  <c r="O140" i="100"/>
  <c r="N140" i="100"/>
  <c r="P140" i="100"/>
  <c r="R140" i="100"/>
  <c r="L140" i="100"/>
  <c r="Q140" i="100"/>
  <c r="L24" i="100"/>
  <c r="R24" i="100"/>
  <c r="Q24" i="100"/>
  <c r="M24" i="100"/>
  <c r="O24" i="100"/>
  <c r="P24" i="100"/>
  <c r="N24" i="100"/>
  <c r="S40" i="102"/>
  <c r="J40" i="102"/>
  <c r="R40" i="102"/>
  <c r="U40" i="102"/>
  <c r="V40" i="102"/>
  <c r="T40" i="102"/>
  <c r="Q40" i="102"/>
  <c r="R46" i="102"/>
  <c r="J46" i="102"/>
  <c r="V46" i="102"/>
  <c r="Q46" i="102"/>
  <c r="S46" i="102"/>
  <c r="T46" i="102"/>
  <c r="U46" i="102"/>
  <c r="S90" i="102"/>
  <c r="J90" i="102"/>
  <c r="Q90" i="102"/>
  <c r="R90" i="102"/>
  <c r="T90" i="102"/>
  <c r="V90" i="102"/>
  <c r="U90" i="102"/>
  <c r="T75" i="102"/>
  <c r="U75" i="102"/>
  <c r="J75" i="102"/>
  <c r="V75" i="102"/>
  <c r="Q75" i="102"/>
  <c r="R75" i="102"/>
  <c r="S75" i="102"/>
  <c r="U82" i="102"/>
  <c r="V82" i="102"/>
  <c r="J82" i="102"/>
  <c r="R82" i="102"/>
  <c r="S82" i="102"/>
  <c r="T82" i="102"/>
  <c r="J88" i="102"/>
  <c r="R88" i="102"/>
  <c r="S88" i="102"/>
  <c r="T88" i="102"/>
  <c r="U88" i="102"/>
  <c r="V88" i="102"/>
  <c r="V84" i="102"/>
  <c r="J84" i="102"/>
  <c r="R84" i="102"/>
  <c r="S84" i="102"/>
  <c r="T84" i="102"/>
  <c r="U84" i="102"/>
  <c r="T87" i="102"/>
  <c r="S87" i="102"/>
  <c r="U87" i="102"/>
  <c r="V87" i="102"/>
  <c r="J87" i="102"/>
  <c r="Q87" i="102"/>
  <c r="R87" i="102"/>
  <c r="T96" i="102"/>
  <c r="U96" i="102"/>
  <c r="V96" i="102"/>
  <c r="J96" i="102"/>
  <c r="L134" i="18"/>
  <c r="V134" i="18"/>
  <c r="W134" i="18"/>
  <c r="X134" i="18"/>
  <c r="O126" i="100"/>
  <c r="P126" i="100"/>
  <c r="L126" i="100"/>
  <c r="R126" i="100"/>
  <c r="N126" i="100"/>
  <c r="Q126" i="100"/>
  <c r="L80" i="100"/>
  <c r="P80" i="100"/>
  <c r="Q80" i="100"/>
  <c r="M80" i="100"/>
  <c r="N80" i="100"/>
  <c r="R80" i="100"/>
  <c r="O80" i="100"/>
  <c r="M88" i="100"/>
  <c r="L88" i="100"/>
  <c r="N88" i="100"/>
  <c r="R88" i="100"/>
  <c r="O88" i="100"/>
  <c r="Q88" i="100"/>
  <c r="P88" i="100"/>
  <c r="L135" i="100"/>
  <c r="R135" i="100"/>
  <c r="T135" i="100" s="1"/>
  <c r="U135" i="100" s="1"/>
  <c r="R67" i="100"/>
  <c r="Q67" i="100"/>
  <c r="P67" i="100"/>
  <c r="N67" i="100"/>
  <c r="O67" i="100"/>
  <c r="L67" i="100"/>
  <c r="M67" i="100"/>
  <c r="L25" i="100"/>
  <c r="M25" i="100"/>
  <c r="P25" i="100"/>
  <c r="R25" i="100"/>
  <c r="O25" i="100"/>
  <c r="Q25" i="100"/>
  <c r="N25" i="100"/>
  <c r="N15" i="100"/>
  <c r="R15" i="100"/>
  <c r="O15" i="100"/>
  <c r="L15" i="100"/>
  <c r="M15" i="100"/>
  <c r="Q15" i="100"/>
  <c r="P15" i="100"/>
  <c r="J54" i="102"/>
  <c r="Q54" i="102"/>
  <c r="T54" i="102"/>
  <c r="V54" i="102"/>
  <c r="U54" i="102"/>
  <c r="S54" i="102"/>
  <c r="R54" i="102"/>
  <c r="S61" i="102"/>
  <c r="T61" i="102"/>
  <c r="U61" i="102"/>
  <c r="V61" i="102"/>
  <c r="R61" i="102"/>
  <c r="J61" i="102"/>
  <c r="Q61" i="102"/>
  <c r="Q133" i="100"/>
  <c r="L133" i="100"/>
  <c r="R133" i="100"/>
  <c r="L35" i="100"/>
  <c r="R35" i="100"/>
  <c r="M35" i="100"/>
  <c r="N35" i="100"/>
  <c r="Q35" i="100"/>
  <c r="O35" i="100"/>
  <c r="P35" i="100"/>
  <c r="L69" i="100"/>
  <c r="O69" i="100"/>
  <c r="Q69" i="100"/>
  <c r="M69" i="100"/>
  <c r="P69" i="100"/>
  <c r="R69" i="100"/>
  <c r="N69" i="100"/>
  <c r="Q30" i="100"/>
  <c r="P30" i="100"/>
  <c r="M30" i="100"/>
  <c r="O30" i="100"/>
  <c r="R30" i="100"/>
  <c r="L30" i="100"/>
  <c r="N30" i="100"/>
  <c r="M91" i="100"/>
  <c r="N91" i="100"/>
  <c r="O91" i="100"/>
  <c r="R91" i="100"/>
  <c r="Q91" i="100"/>
  <c r="P91" i="100"/>
  <c r="L91" i="100"/>
  <c r="L42" i="100"/>
  <c r="M42" i="100"/>
  <c r="R42" i="100"/>
  <c r="P42" i="100"/>
  <c r="N42" i="100"/>
  <c r="O42" i="100"/>
  <c r="Q42" i="100"/>
  <c r="R47" i="102"/>
  <c r="S47" i="102"/>
  <c r="Q47" i="102"/>
  <c r="J47" i="102"/>
  <c r="U47" i="102"/>
  <c r="V47" i="102"/>
  <c r="T47" i="102"/>
  <c r="L97" i="100"/>
  <c r="P97" i="100"/>
  <c r="R97" i="100"/>
  <c r="Q97" i="100"/>
  <c r="N97" i="100"/>
  <c r="O97" i="100"/>
  <c r="M97" i="100"/>
  <c r="M96" i="100"/>
  <c r="P96" i="100"/>
  <c r="L96" i="100"/>
  <c r="O96" i="100"/>
  <c r="R96" i="100"/>
  <c r="Q96" i="100"/>
  <c r="N96" i="100"/>
  <c r="L122" i="100"/>
  <c r="Q122" i="100"/>
  <c r="R122" i="100"/>
  <c r="R11" i="100"/>
  <c r="L11" i="100"/>
  <c r="M11" i="100"/>
  <c r="N11" i="100"/>
  <c r="P11" i="100"/>
  <c r="O11" i="100"/>
  <c r="Q11" i="100"/>
  <c r="O12" i="100"/>
  <c r="L12" i="100"/>
  <c r="P12" i="100"/>
  <c r="Q12" i="100"/>
  <c r="R12" i="100"/>
  <c r="N12" i="100"/>
  <c r="M12" i="100"/>
  <c r="Q94" i="100"/>
  <c r="R94" i="100"/>
  <c r="M94" i="100"/>
  <c r="P94" i="100"/>
  <c r="L94" i="100"/>
  <c r="O94" i="100"/>
  <c r="N94" i="100"/>
  <c r="L129" i="100"/>
  <c r="R129" i="100"/>
  <c r="Q129" i="100"/>
  <c r="R34" i="100"/>
  <c r="L34" i="100"/>
  <c r="P34" i="100"/>
  <c r="N34" i="100"/>
  <c r="O34" i="100"/>
  <c r="M34" i="100"/>
  <c r="Q34" i="100"/>
  <c r="O148" i="100"/>
  <c r="S148" i="100" s="1"/>
  <c r="Q148" i="100"/>
  <c r="L148" i="100"/>
  <c r="P148" i="100"/>
  <c r="R148" i="100"/>
  <c r="L100" i="100"/>
  <c r="P100" i="100"/>
  <c r="Q100" i="100"/>
  <c r="R100" i="100"/>
  <c r="O100" i="100"/>
  <c r="M100" i="100"/>
  <c r="N100" i="100"/>
  <c r="P45" i="100"/>
  <c r="L45" i="100"/>
  <c r="N45" i="100"/>
  <c r="O45" i="100"/>
  <c r="R45" i="100"/>
  <c r="Q45" i="100"/>
  <c r="M45" i="100"/>
  <c r="Q66" i="100"/>
  <c r="M66" i="100"/>
  <c r="P66" i="100"/>
  <c r="N66" i="100"/>
  <c r="O66" i="100"/>
  <c r="R66" i="100"/>
  <c r="L66" i="100"/>
  <c r="Q128" i="100"/>
  <c r="R128" i="100"/>
  <c r="L128" i="100"/>
  <c r="L104" i="100"/>
  <c r="M104" i="100"/>
  <c r="R104" i="100"/>
  <c r="N104" i="100"/>
  <c r="O104" i="100"/>
  <c r="P104" i="100"/>
  <c r="Q104" i="100"/>
  <c r="O40" i="100"/>
  <c r="P40" i="100"/>
  <c r="N40" i="100"/>
  <c r="Q40" i="100"/>
  <c r="L40" i="100"/>
  <c r="M40" i="100"/>
  <c r="R40" i="100"/>
  <c r="J42" i="102"/>
  <c r="Q42" i="102"/>
  <c r="Y42" i="102" s="1"/>
  <c r="AB42" i="102" s="1"/>
  <c r="AC42" i="102" s="1"/>
  <c r="Q78" i="102"/>
  <c r="R78" i="102"/>
  <c r="S78" i="102"/>
  <c r="V78" i="102"/>
  <c r="U78" i="102"/>
  <c r="T78" i="102"/>
  <c r="J78" i="102"/>
  <c r="Q60" i="102"/>
  <c r="U60" i="102"/>
  <c r="T60" i="102"/>
  <c r="J60" i="102"/>
  <c r="R60" i="102"/>
  <c r="S60" i="102"/>
  <c r="V60" i="102"/>
  <c r="R41" i="102"/>
  <c r="S41" i="102"/>
  <c r="J41" i="102"/>
  <c r="T41" i="102"/>
  <c r="U41" i="102"/>
  <c r="V41" i="102"/>
  <c r="Q41" i="102"/>
  <c r="J72" i="102"/>
  <c r="R72" i="102"/>
  <c r="S72" i="102"/>
  <c r="T72" i="102"/>
  <c r="V72" i="102"/>
  <c r="U72" i="102"/>
  <c r="U73" i="102"/>
  <c r="J73" i="102"/>
  <c r="Q73" i="102"/>
  <c r="V73" i="102"/>
  <c r="R73" i="102"/>
  <c r="T73" i="102"/>
  <c r="S73" i="102"/>
  <c r="T80" i="102"/>
  <c r="J80" i="102"/>
  <c r="R80" i="102"/>
  <c r="S80" i="102"/>
  <c r="V80" i="102"/>
  <c r="U80" i="102"/>
  <c r="Q86" i="102"/>
  <c r="J86" i="102"/>
  <c r="R86" i="102"/>
  <c r="U86" i="102"/>
  <c r="S86" i="102"/>
  <c r="T86" i="102"/>
  <c r="V86" i="102"/>
  <c r="V137" i="18"/>
  <c r="W137" i="18"/>
  <c r="X137" i="18"/>
  <c r="L137" i="18"/>
  <c r="L81" i="100"/>
  <c r="P81" i="100"/>
  <c r="R81" i="100"/>
  <c r="N81" i="100"/>
  <c r="Q81" i="100"/>
  <c r="O81" i="100"/>
  <c r="M81" i="100"/>
  <c r="P85" i="100"/>
  <c r="O85" i="100"/>
  <c r="Q85" i="100"/>
  <c r="R85" i="100"/>
  <c r="N85" i="100"/>
  <c r="L85" i="100"/>
  <c r="M85" i="100"/>
  <c r="Q28" i="100"/>
  <c r="L28" i="100"/>
  <c r="O28" i="100"/>
  <c r="P28" i="100"/>
  <c r="R28" i="100"/>
  <c r="M28" i="100"/>
  <c r="N28" i="100"/>
  <c r="L77" i="100"/>
  <c r="N77" i="100"/>
  <c r="R77" i="100"/>
  <c r="O77" i="100"/>
  <c r="P77" i="100"/>
  <c r="Q77" i="100"/>
  <c r="M77" i="100"/>
  <c r="P68" i="100"/>
  <c r="Q68" i="100"/>
  <c r="N68" i="100"/>
  <c r="R68" i="100"/>
  <c r="O68" i="100"/>
  <c r="M68" i="100"/>
  <c r="L68" i="100"/>
  <c r="P112" i="100"/>
  <c r="R112" i="100"/>
  <c r="Q112" i="100"/>
  <c r="L112" i="100"/>
  <c r="N112" i="100"/>
  <c r="O112" i="100"/>
  <c r="L130" i="100"/>
  <c r="Q130" i="100"/>
  <c r="R130" i="100"/>
  <c r="R61" i="100"/>
  <c r="N61" i="100"/>
  <c r="M61" i="100"/>
  <c r="Q61" i="100"/>
  <c r="L61" i="100"/>
  <c r="O61" i="100"/>
  <c r="P61" i="100"/>
  <c r="T43" i="102"/>
  <c r="J43" i="102"/>
  <c r="R43" i="102"/>
  <c r="S43" i="102"/>
  <c r="U43" i="102"/>
  <c r="V43" i="102"/>
  <c r="L33" i="100"/>
  <c r="M33" i="100"/>
  <c r="O33" i="100"/>
  <c r="P33" i="100"/>
  <c r="R33" i="100"/>
  <c r="Q33" i="100"/>
  <c r="N33" i="100"/>
  <c r="R136" i="100"/>
  <c r="T136" i="100" s="1"/>
  <c r="U136" i="100" s="1"/>
  <c r="L136" i="100"/>
  <c r="N92" i="100"/>
  <c r="M92" i="100"/>
  <c r="L92" i="100"/>
  <c r="Q92" i="100"/>
  <c r="R92" i="100"/>
  <c r="P92" i="100"/>
  <c r="O92" i="100"/>
  <c r="L51" i="100"/>
  <c r="O51" i="100"/>
  <c r="R51" i="100"/>
  <c r="P51" i="100"/>
  <c r="M51" i="100"/>
  <c r="N51" i="100"/>
  <c r="Q51" i="100"/>
  <c r="Q49" i="100"/>
  <c r="O49" i="100"/>
  <c r="R49" i="100"/>
  <c r="P49" i="100"/>
  <c r="L49" i="100"/>
  <c r="M49" i="100"/>
  <c r="N49" i="100"/>
  <c r="V57" i="102"/>
  <c r="R57" i="102"/>
  <c r="J57" i="102"/>
  <c r="Q57" i="102"/>
  <c r="U57" i="102"/>
  <c r="S57" i="102"/>
  <c r="T57" i="102"/>
  <c r="O53" i="100"/>
  <c r="P53" i="100"/>
  <c r="N53" i="100"/>
  <c r="L53" i="100"/>
  <c r="Q53" i="100"/>
  <c r="M53" i="100"/>
  <c r="R53" i="100"/>
  <c r="N26" i="100"/>
  <c r="P26" i="100"/>
  <c r="R26" i="100"/>
  <c r="L26" i="100"/>
  <c r="M26" i="100"/>
  <c r="Q26" i="100"/>
  <c r="O26" i="100"/>
  <c r="L98" i="100"/>
  <c r="O98" i="100"/>
  <c r="P98" i="100"/>
  <c r="Q98" i="100"/>
  <c r="R98" i="100"/>
  <c r="N98" i="100"/>
  <c r="M98" i="100"/>
  <c r="P62" i="100"/>
  <c r="Q62" i="100"/>
  <c r="R62" i="100"/>
  <c r="L62" i="100"/>
  <c r="N62" i="100"/>
  <c r="M62" i="100"/>
  <c r="O62" i="100"/>
  <c r="L57" i="100"/>
  <c r="O57" i="100"/>
  <c r="P57" i="100"/>
  <c r="R57" i="100"/>
  <c r="M57" i="100"/>
  <c r="N57" i="100"/>
  <c r="Q57" i="100"/>
  <c r="P103" i="100"/>
  <c r="N103" i="100"/>
  <c r="Q103" i="100"/>
  <c r="M103" i="100"/>
  <c r="R103" i="100"/>
  <c r="L103" i="100"/>
  <c r="O103" i="100"/>
  <c r="J93" i="102"/>
  <c r="T93" i="102"/>
  <c r="U93" i="102"/>
  <c r="V93" i="102"/>
  <c r="O43" i="100"/>
  <c r="P43" i="100"/>
  <c r="R43" i="100"/>
  <c r="L43" i="100"/>
  <c r="M43" i="100"/>
  <c r="N43" i="100"/>
  <c r="Q43" i="100"/>
  <c r="L60" i="100"/>
  <c r="Q60" i="100"/>
  <c r="M60" i="100"/>
  <c r="N60" i="100"/>
  <c r="R60" i="100"/>
  <c r="O60" i="100"/>
  <c r="P60" i="100"/>
  <c r="P29" i="100"/>
  <c r="Q29" i="100"/>
  <c r="L29" i="100"/>
  <c r="R29" i="100"/>
  <c r="M29" i="100"/>
  <c r="N29" i="100"/>
  <c r="O29" i="100"/>
  <c r="O84" i="100"/>
  <c r="P84" i="100"/>
  <c r="M84" i="100"/>
  <c r="Q84" i="100"/>
  <c r="R84" i="100"/>
  <c r="N84" i="100"/>
  <c r="L84" i="100"/>
  <c r="L143" i="100"/>
  <c r="Q143" i="100"/>
  <c r="R143" i="100"/>
  <c r="P143" i="100"/>
  <c r="O143" i="100"/>
  <c r="S143" i="100" s="1"/>
  <c r="O147" i="100"/>
  <c r="S147" i="100" s="1"/>
  <c r="P147" i="100"/>
  <c r="L147" i="100"/>
  <c r="Q147" i="100"/>
  <c r="R147" i="100"/>
  <c r="L39" i="100"/>
  <c r="O39" i="100"/>
  <c r="N39" i="100"/>
  <c r="M39" i="100"/>
  <c r="P39" i="100"/>
  <c r="R39" i="100"/>
  <c r="Q39" i="100"/>
  <c r="O139" i="100"/>
  <c r="R139" i="100"/>
  <c r="N139" i="100"/>
  <c r="L139" i="100"/>
  <c r="Q139" i="100"/>
  <c r="P139" i="100"/>
  <c r="L48" i="100"/>
  <c r="O48" i="100"/>
  <c r="M48" i="100"/>
  <c r="N48" i="100"/>
  <c r="Q48" i="100"/>
  <c r="R48" i="100"/>
  <c r="P48" i="100"/>
  <c r="S79" i="102"/>
  <c r="R79" i="102"/>
  <c r="J79" i="102"/>
  <c r="Q79" i="102"/>
  <c r="S81" i="102"/>
  <c r="V81" i="102"/>
  <c r="U81" i="102"/>
  <c r="R81" i="102"/>
  <c r="T81" i="102"/>
  <c r="J81" i="102"/>
  <c r="J50" i="102"/>
  <c r="U50" i="102"/>
  <c r="Q50" i="102"/>
  <c r="T50" i="102"/>
  <c r="V50" i="102"/>
  <c r="R50" i="102"/>
  <c r="S50" i="102"/>
  <c r="J68" i="102"/>
  <c r="U68" i="102"/>
  <c r="V68" i="102"/>
  <c r="R68" i="102"/>
  <c r="T68" i="102"/>
  <c r="S68" i="102"/>
  <c r="W138" i="18"/>
  <c r="L138" i="18"/>
  <c r="X138" i="18"/>
  <c r="O44" i="100"/>
  <c r="R44" i="100"/>
  <c r="Q44" i="100"/>
  <c r="P44" i="100"/>
  <c r="L44" i="100"/>
  <c r="M44" i="100"/>
  <c r="N44" i="100"/>
  <c r="N23" i="100"/>
  <c r="P23" i="100"/>
  <c r="Q23" i="100"/>
  <c r="R23" i="100"/>
  <c r="L23" i="100"/>
  <c r="O23" i="100"/>
  <c r="M23" i="100"/>
  <c r="L152" i="100"/>
  <c r="P152" i="100"/>
  <c r="R152" i="100"/>
  <c r="O152" i="100"/>
  <c r="S152" i="100" s="1"/>
  <c r="Q152" i="100"/>
  <c r="L27" i="100"/>
  <c r="N27" i="100"/>
  <c r="Q27" i="100"/>
  <c r="R27" i="100"/>
  <c r="M27" i="100"/>
  <c r="P27" i="100"/>
  <c r="O27" i="100"/>
  <c r="L123" i="100"/>
  <c r="Q123" i="100"/>
  <c r="R123" i="100"/>
  <c r="Q141" i="100"/>
  <c r="L141" i="100"/>
  <c r="P141" i="100"/>
  <c r="O141" i="100"/>
  <c r="S141" i="100" s="1"/>
  <c r="R141" i="100"/>
  <c r="R117" i="100"/>
  <c r="Q117" i="100"/>
  <c r="L117" i="100"/>
  <c r="N117" i="100"/>
  <c r="P117" i="100"/>
  <c r="O117" i="100"/>
  <c r="L138" i="100"/>
  <c r="O138" i="100"/>
  <c r="N138" i="100"/>
  <c r="P138" i="100"/>
  <c r="R138" i="100"/>
  <c r="Q138" i="100"/>
  <c r="S97" i="18"/>
  <c r="X97" i="18"/>
  <c r="W85" i="18"/>
  <c r="X85" i="18"/>
  <c r="V112" i="18"/>
  <c r="X112" i="18"/>
  <c r="U119" i="18"/>
  <c r="X119" i="18"/>
  <c r="S96" i="18"/>
  <c r="V106" i="18"/>
  <c r="V128" i="18"/>
  <c r="W128" i="18"/>
  <c r="X128" i="18"/>
  <c r="V130" i="18"/>
  <c r="W130" i="18"/>
  <c r="U110" i="18"/>
  <c r="V110" i="18"/>
  <c r="W110" i="18"/>
  <c r="M12" i="3"/>
  <c r="M14" i="3"/>
  <c r="M13" i="3"/>
  <c r="T12" i="87"/>
  <c r="P133" i="87"/>
  <c r="R133" i="87"/>
  <c r="L133" i="87"/>
  <c r="N133" i="87"/>
  <c r="M133" i="87"/>
  <c r="O133" i="87"/>
  <c r="Q133" i="87"/>
  <c r="O134" i="87"/>
  <c r="Q134" i="87"/>
  <c r="P134" i="87"/>
  <c r="M134" i="87"/>
  <c r="L134" i="87"/>
  <c r="N134" i="87"/>
  <c r="R134" i="87"/>
  <c r="O16" i="77"/>
  <c r="M10" i="90"/>
  <c r="L10" i="87"/>
  <c r="P10" i="87"/>
  <c r="M10" i="87"/>
  <c r="R10" i="87"/>
  <c r="N10" i="87"/>
  <c r="O10" i="87"/>
  <c r="Q10" i="87"/>
  <c r="S12" i="87"/>
  <c r="N136" i="87"/>
  <c r="L136" i="87"/>
  <c r="M136" i="87"/>
  <c r="Q136" i="87"/>
  <c r="R136" i="87"/>
  <c r="O136" i="87"/>
  <c r="P136" i="87"/>
  <c r="O35" i="77"/>
  <c r="Q62" i="87"/>
  <c r="R62" i="87"/>
  <c r="L62" i="87"/>
  <c r="M62" i="87"/>
  <c r="N62" i="87"/>
  <c r="P62" i="87"/>
  <c r="O62" i="87"/>
  <c r="U126" i="18"/>
  <c r="S126" i="18"/>
  <c r="L126" i="18"/>
  <c r="T126" i="18"/>
  <c r="U128" i="18"/>
  <c r="AA128" i="18" s="1"/>
  <c r="L128" i="18"/>
  <c r="O131" i="87"/>
  <c r="P131" i="87"/>
  <c r="Q131" i="87"/>
  <c r="R131" i="87"/>
  <c r="N131" i="87"/>
  <c r="M131" i="87"/>
  <c r="L131" i="87"/>
  <c r="O33" i="77"/>
  <c r="L129" i="18"/>
  <c r="U129" i="18"/>
  <c r="AA129" i="18" s="1"/>
  <c r="Q132" i="87"/>
  <c r="R132" i="87"/>
  <c r="N132" i="87"/>
  <c r="L132" i="87"/>
  <c r="O132" i="87"/>
  <c r="P132" i="87"/>
  <c r="M132" i="87"/>
  <c r="U130" i="18"/>
  <c r="AA130" i="18" s="1"/>
  <c r="L130" i="18"/>
  <c r="L129" i="87"/>
  <c r="N129" i="87"/>
  <c r="Q129" i="87"/>
  <c r="M129" i="87"/>
  <c r="R129" i="87"/>
  <c r="O129" i="87"/>
  <c r="P129" i="87"/>
  <c r="L135" i="87"/>
  <c r="M135" i="87"/>
  <c r="Q135" i="87"/>
  <c r="P135" i="87"/>
  <c r="O135" i="87"/>
  <c r="N135" i="87"/>
  <c r="R135" i="87"/>
  <c r="R130" i="87"/>
  <c r="M130" i="87"/>
  <c r="O130" i="87"/>
  <c r="Q130" i="87"/>
  <c r="L130" i="87"/>
  <c r="P130" i="87"/>
  <c r="N130" i="87"/>
  <c r="O34" i="77"/>
  <c r="V123" i="18"/>
  <c r="U123" i="18"/>
  <c r="U93" i="18"/>
  <c r="U112" i="18"/>
  <c r="T112" i="18"/>
  <c r="S112" i="18"/>
  <c r="M9" i="3"/>
  <c r="T89" i="18"/>
  <c r="S89" i="18"/>
  <c r="U89" i="18"/>
  <c r="T94" i="18"/>
  <c r="E234" i="18" s="1"/>
  <c r="U94" i="18"/>
  <c r="G234" i="18" s="1"/>
  <c r="S94" i="18"/>
  <c r="C234" i="18" s="1"/>
  <c r="O88" i="87"/>
  <c r="N88" i="87"/>
  <c r="L88" i="87"/>
  <c r="R88" i="87"/>
  <c r="Q88" i="87"/>
  <c r="M88" i="87"/>
  <c r="P88" i="87"/>
  <c r="N127" i="87"/>
  <c r="M127" i="87"/>
  <c r="R127" i="87"/>
  <c r="L127" i="87"/>
  <c r="Q127" i="87"/>
  <c r="P127" i="87"/>
  <c r="O127" i="87"/>
  <c r="O10" i="80"/>
  <c r="R65" i="87"/>
  <c r="N65" i="87"/>
  <c r="P65" i="87"/>
  <c r="Q65" i="87"/>
  <c r="O65" i="87"/>
  <c r="L65" i="87"/>
  <c r="M65" i="87"/>
  <c r="O87" i="87"/>
  <c r="Q87" i="87"/>
  <c r="L87" i="87"/>
  <c r="P87" i="87"/>
  <c r="M87" i="87"/>
  <c r="R87" i="87"/>
  <c r="N87" i="87"/>
  <c r="Q78" i="87"/>
  <c r="N78" i="87"/>
  <c r="P78" i="87"/>
  <c r="R78" i="87"/>
  <c r="O78" i="87"/>
  <c r="M78" i="87"/>
  <c r="L78" i="87"/>
  <c r="L70" i="87"/>
  <c r="O70" i="87"/>
  <c r="N70" i="87"/>
  <c r="R70" i="87"/>
  <c r="M70" i="87"/>
  <c r="Q70" i="87"/>
  <c r="P70" i="87"/>
  <c r="O11" i="80"/>
  <c r="M118" i="87"/>
  <c r="P118" i="87"/>
  <c r="Q118" i="87"/>
  <c r="N118" i="87"/>
  <c r="L118" i="87"/>
  <c r="O118" i="87"/>
  <c r="R118" i="87"/>
  <c r="N96" i="87"/>
  <c r="P96" i="87"/>
  <c r="O96" i="87"/>
  <c r="R96" i="87"/>
  <c r="M96" i="87"/>
  <c r="Q96" i="87"/>
  <c r="L96" i="87"/>
  <c r="N101" i="87"/>
  <c r="M101" i="87"/>
  <c r="Q101" i="87"/>
  <c r="P101" i="87"/>
  <c r="R101" i="87"/>
  <c r="L101" i="87"/>
  <c r="O101" i="87"/>
  <c r="R26" i="87"/>
  <c r="P26" i="87"/>
  <c r="O26" i="87"/>
  <c r="N26" i="87"/>
  <c r="Q26" i="87"/>
  <c r="M26" i="87"/>
  <c r="L26" i="87"/>
  <c r="P15" i="87"/>
  <c r="O15" i="87"/>
  <c r="Q15" i="87"/>
  <c r="L15" i="87"/>
  <c r="M15" i="87"/>
  <c r="R15" i="87"/>
  <c r="N15" i="87"/>
  <c r="N33" i="87"/>
  <c r="P33" i="87"/>
  <c r="R33" i="87"/>
  <c r="Q33" i="87"/>
  <c r="M33" i="87"/>
  <c r="L33" i="87"/>
  <c r="O33" i="87"/>
  <c r="R83" i="87"/>
  <c r="Q83" i="87"/>
  <c r="P83" i="87"/>
  <c r="O83" i="87"/>
  <c r="N83" i="87"/>
  <c r="M83" i="87"/>
  <c r="L83" i="87"/>
  <c r="N40" i="87"/>
  <c r="Q40" i="87"/>
  <c r="P40" i="87"/>
  <c r="M40" i="87"/>
  <c r="L40" i="87"/>
  <c r="R40" i="87"/>
  <c r="O40" i="87"/>
  <c r="T80" i="18"/>
  <c r="W80" i="18"/>
  <c r="L80" i="18"/>
  <c r="V80" i="18"/>
  <c r="U80" i="18"/>
  <c r="S80" i="18"/>
  <c r="L112" i="18"/>
  <c r="W112" i="18"/>
  <c r="L95" i="18"/>
  <c r="W95" i="18"/>
  <c r="U95" i="18"/>
  <c r="V95" i="18"/>
  <c r="S95" i="18"/>
  <c r="T95" i="18"/>
  <c r="L98" i="18"/>
  <c r="T98" i="18"/>
  <c r="V98" i="18"/>
  <c r="S98" i="18"/>
  <c r="U98" i="18"/>
  <c r="W98" i="18"/>
  <c r="M12" i="68"/>
  <c r="T131" i="18"/>
  <c r="L131" i="18"/>
  <c r="S131" i="18"/>
  <c r="S86" i="18"/>
  <c r="L86" i="18"/>
  <c r="U86" i="18"/>
  <c r="T86" i="18"/>
  <c r="T84" i="18"/>
  <c r="E235" i="18" s="1"/>
  <c r="L84" i="18"/>
  <c r="W84" i="18"/>
  <c r="S84" i="18"/>
  <c r="C235" i="18" s="1"/>
  <c r="V84" i="18"/>
  <c r="U84" i="18"/>
  <c r="T118" i="18"/>
  <c r="W118" i="18"/>
  <c r="U118" i="18"/>
  <c r="L118" i="18"/>
  <c r="V118" i="18"/>
  <c r="S118" i="18"/>
  <c r="L126" i="87"/>
  <c r="R126" i="87"/>
  <c r="O126" i="87"/>
  <c r="N126" i="87"/>
  <c r="Q126" i="87"/>
  <c r="M126" i="87"/>
  <c r="P126" i="87"/>
  <c r="N43" i="87"/>
  <c r="R43" i="87"/>
  <c r="Q43" i="87"/>
  <c r="P43" i="87"/>
  <c r="L43" i="87"/>
  <c r="M43" i="87"/>
  <c r="O43" i="87"/>
  <c r="P44" i="87"/>
  <c r="N44" i="87"/>
  <c r="R44" i="87"/>
  <c r="Q44" i="87"/>
  <c r="O44" i="87"/>
  <c r="L44" i="87"/>
  <c r="M44" i="87"/>
  <c r="O32" i="77"/>
  <c r="O122" i="87"/>
  <c r="L122" i="87"/>
  <c r="Q122" i="87"/>
  <c r="N122" i="87"/>
  <c r="R122" i="87"/>
  <c r="P122" i="87"/>
  <c r="M122" i="87"/>
  <c r="O58" i="87"/>
  <c r="N58" i="87"/>
  <c r="L58" i="87"/>
  <c r="M58" i="87"/>
  <c r="R58" i="87"/>
  <c r="Q58" i="87"/>
  <c r="P58" i="87"/>
  <c r="R111" i="87"/>
  <c r="N111" i="87"/>
  <c r="O111" i="87"/>
  <c r="M111" i="87"/>
  <c r="Q111" i="87"/>
  <c r="L111" i="87"/>
  <c r="P111" i="87"/>
  <c r="R117" i="87"/>
  <c r="O117" i="87"/>
  <c r="M117" i="87"/>
  <c r="P117" i="87"/>
  <c r="N117" i="87"/>
  <c r="L117" i="87"/>
  <c r="Q117" i="87"/>
  <c r="Q121" i="87"/>
  <c r="N121" i="87"/>
  <c r="O121" i="87"/>
  <c r="L121" i="87"/>
  <c r="R121" i="87"/>
  <c r="P121" i="87"/>
  <c r="M121" i="87"/>
  <c r="L94" i="87"/>
  <c r="M94" i="87"/>
  <c r="R94" i="87"/>
  <c r="N94" i="87"/>
  <c r="O94" i="87"/>
  <c r="P94" i="87"/>
  <c r="Q94" i="87"/>
  <c r="N51" i="87"/>
  <c r="L51" i="87"/>
  <c r="Q51" i="87"/>
  <c r="O51" i="87"/>
  <c r="P51" i="87"/>
  <c r="R51" i="87"/>
  <c r="M51" i="87"/>
  <c r="O9" i="80"/>
  <c r="Q38" i="87"/>
  <c r="R38" i="87"/>
  <c r="N38" i="87"/>
  <c r="L38" i="87"/>
  <c r="M38" i="87"/>
  <c r="O38" i="87"/>
  <c r="P38" i="87"/>
  <c r="L35" i="87"/>
  <c r="Q35" i="87"/>
  <c r="O35" i="87"/>
  <c r="N35" i="87"/>
  <c r="R35" i="87"/>
  <c r="P35" i="87"/>
  <c r="M35" i="87"/>
  <c r="Q18" i="87"/>
  <c r="P18" i="87"/>
  <c r="M18" i="87"/>
  <c r="L18" i="87"/>
  <c r="N18" i="87"/>
  <c r="O18" i="87"/>
  <c r="R18" i="87"/>
  <c r="O10" i="77"/>
  <c r="M110" i="87"/>
  <c r="R110" i="87"/>
  <c r="O110" i="87"/>
  <c r="L110" i="87"/>
  <c r="P110" i="87"/>
  <c r="N110" i="87"/>
  <c r="Q110" i="87"/>
  <c r="P56" i="87"/>
  <c r="Q56" i="87"/>
  <c r="N56" i="87"/>
  <c r="R56" i="87"/>
  <c r="M56" i="87"/>
  <c r="L56" i="87"/>
  <c r="O56" i="87"/>
  <c r="M75" i="87"/>
  <c r="O75" i="87"/>
  <c r="N75" i="87"/>
  <c r="P75" i="87"/>
  <c r="Q75" i="87"/>
  <c r="L75" i="87"/>
  <c r="R75" i="87"/>
  <c r="U116" i="18"/>
  <c r="S116" i="18"/>
  <c r="T116" i="18"/>
  <c r="W116" i="18"/>
  <c r="L116" i="18"/>
  <c r="Z116" i="18" s="1"/>
  <c r="V116" i="18"/>
  <c r="U121" i="18"/>
  <c r="W121" i="18"/>
  <c r="L121" i="18"/>
  <c r="O190" i="18" s="1"/>
  <c r="O189" i="18" s="1"/>
  <c r="S121" i="18"/>
  <c r="T121" i="18"/>
  <c r="V121" i="18"/>
  <c r="V102" i="18"/>
  <c r="U102" i="18"/>
  <c r="W102" i="18"/>
  <c r="S102" i="18"/>
  <c r="L102" i="18"/>
  <c r="T83" i="18"/>
  <c r="V83" i="18"/>
  <c r="W83" i="18"/>
  <c r="S83" i="18"/>
  <c r="U83" i="18"/>
  <c r="L83" i="18"/>
  <c r="U78" i="18"/>
  <c r="V78" i="18"/>
  <c r="W78" i="18"/>
  <c r="L78" i="18"/>
  <c r="S78" i="18"/>
  <c r="T78" i="18"/>
  <c r="L89" i="18"/>
  <c r="T115" i="18"/>
  <c r="L115" i="18"/>
  <c r="M17" i="6"/>
  <c r="V117" i="18"/>
  <c r="S117" i="18"/>
  <c r="T117" i="18"/>
  <c r="U117" i="18"/>
  <c r="L117" i="18"/>
  <c r="AC117" i="18" s="1"/>
  <c r="W117" i="18"/>
  <c r="M13" i="68"/>
  <c r="R20" i="87"/>
  <c r="O20" i="87"/>
  <c r="M20" i="87"/>
  <c r="P20" i="87"/>
  <c r="Q20" i="87"/>
  <c r="L20" i="87"/>
  <c r="N20" i="87"/>
  <c r="N19" i="87"/>
  <c r="M19" i="87"/>
  <c r="P19" i="87"/>
  <c r="R19" i="87"/>
  <c r="L19" i="87"/>
  <c r="Q19" i="87"/>
  <c r="O19" i="87"/>
  <c r="P81" i="87"/>
  <c r="L81" i="87"/>
  <c r="O81" i="87"/>
  <c r="R81" i="87"/>
  <c r="N81" i="87"/>
  <c r="M81" i="87"/>
  <c r="Q81" i="87"/>
  <c r="O60" i="87"/>
  <c r="Q60" i="87"/>
  <c r="P60" i="87"/>
  <c r="R60" i="87"/>
  <c r="M60" i="87"/>
  <c r="L60" i="87"/>
  <c r="N60" i="87"/>
  <c r="L114" i="87"/>
  <c r="N114" i="87"/>
  <c r="O114" i="87"/>
  <c r="Q114" i="87"/>
  <c r="P114" i="87"/>
  <c r="R114" i="87"/>
  <c r="M114" i="87"/>
  <c r="P25" i="87"/>
  <c r="L25" i="87"/>
  <c r="Q25" i="87"/>
  <c r="M25" i="87"/>
  <c r="N25" i="87"/>
  <c r="R25" i="87"/>
  <c r="O25" i="87"/>
  <c r="O28" i="77"/>
  <c r="Q112" i="87"/>
  <c r="P112" i="87"/>
  <c r="N112" i="87"/>
  <c r="M112" i="87"/>
  <c r="L112" i="87"/>
  <c r="R112" i="87"/>
  <c r="O112" i="87"/>
  <c r="O109" i="87"/>
  <c r="L109" i="87"/>
  <c r="M109" i="87"/>
  <c r="P109" i="87"/>
  <c r="Q109" i="87"/>
  <c r="N109" i="87"/>
  <c r="R109" i="87"/>
  <c r="R53" i="87"/>
  <c r="P53" i="87"/>
  <c r="O53" i="87"/>
  <c r="M53" i="87"/>
  <c r="L53" i="87"/>
  <c r="N53" i="87"/>
  <c r="Q53" i="87"/>
  <c r="Q123" i="87"/>
  <c r="R123" i="87"/>
  <c r="O123" i="87"/>
  <c r="N123" i="87"/>
  <c r="L123" i="87"/>
  <c r="P123" i="87"/>
  <c r="M123" i="87"/>
  <c r="R22" i="87"/>
  <c r="Q22" i="87"/>
  <c r="P22" i="87"/>
  <c r="O22" i="87"/>
  <c r="M22" i="87"/>
  <c r="N22" i="87"/>
  <c r="L22" i="87"/>
  <c r="L99" i="87"/>
  <c r="Q99" i="87"/>
  <c r="N99" i="87"/>
  <c r="M99" i="87"/>
  <c r="R99" i="87"/>
  <c r="P99" i="87"/>
  <c r="O99" i="87"/>
  <c r="P24" i="87"/>
  <c r="O24" i="87"/>
  <c r="N24" i="87"/>
  <c r="R24" i="87"/>
  <c r="Q24" i="87"/>
  <c r="L24" i="87"/>
  <c r="M24" i="87"/>
  <c r="L89" i="87"/>
  <c r="M89" i="87"/>
  <c r="R89" i="87"/>
  <c r="Q89" i="87"/>
  <c r="O89" i="87"/>
  <c r="N89" i="87"/>
  <c r="P89" i="87"/>
  <c r="P21" i="77"/>
  <c r="Q21" i="77"/>
  <c r="R21" i="77"/>
  <c r="O21" i="77"/>
  <c r="Q11" i="77"/>
  <c r="P11" i="77"/>
  <c r="O11" i="77"/>
  <c r="R11" i="77"/>
  <c r="O69" i="87"/>
  <c r="Q69" i="87"/>
  <c r="N69" i="87"/>
  <c r="M69" i="87"/>
  <c r="P69" i="87"/>
  <c r="L69" i="87"/>
  <c r="R69" i="87"/>
  <c r="P103" i="87"/>
  <c r="M103" i="87"/>
  <c r="R103" i="87"/>
  <c r="N103" i="87"/>
  <c r="L103" i="87"/>
  <c r="Q103" i="87"/>
  <c r="O103" i="87"/>
  <c r="O32" i="87"/>
  <c r="R32" i="87"/>
  <c r="L32" i="87"/>
  <c r="Q32" i="87"/>
  <c r="P32" i="87"/>
  <c r="M32" i="87"/>
  <c r="N32" i="87"/>
  <c r="T124" i="18"/>
  <c r="L124" i="18"/>
  <c r="S124" i="18"/>
  <c r="X124" i="18"/>
  <c r="W124" i="18"/>
  <c r="U124" i="18"/>
  <c r="V124" i="18"/>
  <c r="W123" i="18"/>
  <c r="S123" i="18"/>
  <c r="T123" i="18"/>
  <c r="L123" i="18"/>
  <c r="U81" i="18"/>
  <c r="T81" i="18"/>
  <c r="S81" i="18"/>
  <c r="V81" i="18"/>
  <c r="L81" i="18"/>
  <c r="W81" i="18"/>
  <c r="M13" i="6"/>
  <c r="M14" i="6"/>
  <c r="T111" i="18"/>
  <c r="L111" i="18"/>
  <c r="S111" i="18"/>
  <c r="W111" i="18"/>
  <c r="V111" i="18"/>
  <c r="U111" i="18"/>
  <c r="M18" i="6"/>
  <c r="M125" i="87"/>
  <c r="O125" i="87"/>
  <c r="L125" i="87"/>
  <c r="N125" i="87"/>
  <c r="Q125" i="87"/>
  <c r="R125" i="87"/>
  <c r="P125" i="87"/>
  <c r="R93" i="87"/>
  <c r="N93" i="87"/>
  <c r="L93" i="87"/>
  <c r="O93" i="87"/>
  <c r="Q93" i="87"/>
  <c r="M93" i="87"/>
  <c r="P93" i="87"/>
  <c r="Q50" i="87"/>
  <c r="R50" i="87"/>
  <c r="M50" i="87"/>
  <c r="L50" i="87"/>
  <c r="P50" i="87"/>
  <c r="O50" i="87"/>
  <c r="N50" i="87"/>
  <c r="Q64" i="87"/>
  <c r="N64" i="87"/>
  <c r="P64" i="87"/>
  <c r="O64" i="87"/>
  <c r="L64" i="87"/>
  <c r="R64" i="87"/>
  <c r="M64" i="87"/>
  <c r="O25" i="77"/>
  <c r="O74" i="87"/>
  <c r="P74" i="87"/>
  <c r="M74" i="87"/>
  <c r="L74" i="87"/>
  <c r="N74" i="87"/>
  <c r="R74" i="87"/>
  <c r="Q74" i="87"/>
  <c r="Q27" i="87"/>
  <c r="P27" i="87"/>
  <c r="O27" i="87"/>
  <c r="R27" i="87"/>
  <c r="L27" i="87"/>
  <c r="M27" i="87"/>
  <c r="N27" i="87"/>
  <c r="R30" i="87"/>
  <c r="O30" i="87"/>
  <c r="P30" i="87"/>
  <c r="N30" i="87"/>
  <c r="Q30" i="87"/>
  <c r="M30" i="87"/>
  <c r="L30" i="87"/>
  <c r="N95" i="87"/>
  <c r="Q95" i="87"/>
  <c r="L95" i="87"/>
  <c r="O95" i="87"/>
  <c r="M95" i="87"/>
  <c r="P95" i="87"/>
  <c r="R95" i="87"/>
  <c r="O23" i="77"/>
  <c r="M16" i="87"/>
  <c r="L16" i="87"/>
  <c r="Q16" i="87"/>
  <c r="P16" i="87"/>
  <c r="R16" i="87"/>
  <c r="O16" i="87"/>
  <c r="N16" i="87"/>
  <c r="O21" i="87"/>
  <c r="L21" i="87"/>
  <c r="Q21" i="87"/>
  <c r="N21" i="87"/>
  <c r="M21" i="87"/>
  <c r="R21" i="87"/>
  <c r="P21" i="87"/>
  <c r="Q31" i="87"/>
  <c r="R31" i="87"/>
  <c r="P31" i="87"/>
  <c r="L31" i="87"/>
  <c r="M31" i="87"/>
  <c r="N31" i="87"/>
  <c r="O31" i="87"/>
  <c r="N90" i="87"/>
  <c r="Q90" i="87"/>
  <c r="L90" i="87"/>
  <c r="P90" i="87"/>
  <c r="R90" i="87"/>
  <c r="O90" i="87"/>
  <c r="M90" i="87"/>
  <c r="N68" i="87"/>
  <c r="L68" i="87"/>
  <c r="R68" i="87"/>
  <c r="Q68" i="87"/>
  <c r="P68" i="87"/>
  <c r="M68" i="87"/>
  <c r="O68" i="87"/>
  <c r="M12" i="19"/>
  <c r="T87" i="18"/>
  <c r="S87" i="18"/>
  <c r="L87" i="18"/>
  <c r="U87" i="18"/>
  <c r="S107" i="18"/>
  <c r="L107" i="18"/>
  <c r="T103" i="18"/>
  <c r="V103" i="18"/>
  <c r="W103" i="18"/>
  <c r="L103" i="18"/>
  <c r="S103" i="18"/>
  <c r="X103" i="18"/>
  <c r="U103" i="18"/>
  <c r="S100" i="18"/>
  <c r="T100" i="18"/>
  <c r="L100" i="18"/>
  <c r="U100" i="18"/>
  <c r="M11" i="19"/>
  <c r="L91" i="18"/>
  <c r="S91" i="18"/>
  <c r="T91" i="18"/>
  <c r="U91" i="18"/>
  <c r="L92" i="18"/>
  <c r="U92" i="18"/>
  <c r="T92" i="18"/>
  <c r="S92" i="18"/>
  <c r="X125" i="18"/>
  <c r="V125" i="18"/>
  <c r="W125" i="18"/>
  <c r="L125" i="18"/>
  <c r="S125" i="18"/>
  <c r="U125" i="18"/>
  <c r="T125" i="18"/>
  <c r="L97" i="87"/>
  <c r="Q97" i="87"/>
  <c r="M97" i="87"/>
  <c r="R97" i="87"/>
  <c r="P97" i="87"/>
  <c r="O97" i="87"/>
  <c r="N97" i="87"/>
  <c r="O22" i="77"/>
  <c r="O20" i="77"/>
  <c r="O30" i="77"/>
  <c r="R54" i="87"/>
  <c r="Q54" i="87"/>
  <c r="L54" i="87"/>
  <c r="O54" i="87"/>
  <c r="N54" i="87"/>
  <c r="M54" i="87"/>
  <c r="P54" i="87"/>
  <c r="O17" i="77"/>
  <c r="O66" i="87"/>
  <c r="M66" i="87"/>
  <c r="N66" i="87"/>
  <c r="L66" i="87"/>
  <c r="P66" i="87"/>
  <c r="R66" i="87"/>
  <c r="Q66" i="87"/>
  <c r="O24" i="77"/>
  <c r="R24" i="77"/>
  <c r="Q24" i="77"/>
  <c r="P24" i="77"/>
  <c r="P52" i="87"/>
  <c r="O52" i="87"/>
  <c r="M52" i="87"/>
  <c r="N52" i="87"/>
  <c r="L52" i="87"/>
  <c r="R52" i="87"/>
  <c r="Q52" i="87"/>
  <c r="R67" i="87"/>
  <c r="N67" i="87"/>
  <c r="M67" i="87"/>
  <c r="L67" i="87"/>
  <c r="Q67" i="87"/>
  <c r="P67" i="87"/>
  <c r="O67" i="87"/>
  <c r="Q45" i="87"/>
  <c r="R45" i="87"/>
  <c r="M45" i="87"/>
  <c r="P45" i="87"/>
  <c r="O45" i="87"/>
  <c r="N45" i="87"/>
  <c r="L45" i="87"/>
  <c r="O13" i="77"/>
  <c r="O27" i="77"/>
  <c r="R91" i="87"/>
  <c r="O91" i="87"/>
  <c r="M91" i="87"/>
  <c r="Q91" i="87"/>
  <c r="N91" i="87"/>
  <c r="P91" i="87"/>
  <c r="L91" i="87"/>
  <c r="P48" i="87"/>
  <c r="N48" i="87"/>
  <c r="O48" i="87"/>
  <c r="M48" i="87"/>
  <c r="Q48" i="87"/>
  <c r="L48" i="87"/>
  <c r="R48" i="87"/>
  <c r="P46" i="87"/>
  <c r="R46" i="87"/>
  <c r="Q46" i="87"/>
  <c r="O46" i="87"/>
  <c r="N46" i="87"/>
  <c r="L46" i="87"/>
  <c r="M46" i="87"/>
  <c r="O106" i="87"/>
  <c r="M106" i="87"/>
  <c r="R106" i="87"/>
  <c r="N106" i="87"/>
  <c r="Q106" i="87"/>
  <c r="L106" i="87"/>
  <c r="P106" i="87"/>
  <c r="P55" i="87"/>
  <c r="O55" i="87"/>
  <c r="Q55" i="87"/>
  <c r="M55" i="87"/>
  <c r="N55" i="87"/>
  <c r="R55" i="87"/>
  <c r="L55" i="87"/>
  <c r="O12" i="77"/>
  <c r="V113" i="18"/>
  <c r="U113" i="18"/>
  <c r="L113" i="18"/>
  <c r="S113" i="18"/>
  <c r="C209" i="18" s="1"/>
  <c r="T113" i="18"/>
  <c r="W113" i="18"/>
  <c r="M15" i="6"/>
  <c r="M16" i="6"/>
  <c r="X106" i="18"/>
  <c r="T106" i="18"/>
  <c r="W106" i="18"/>
  <c r="L106" i="18"/>
  <c r="S106" i="18"/>
  <c r="S104" i="18"/>
  <c r="V104" i="18"/>
  <c r="L104" i="18"/>
  <c r="X104" i="18"/>
  <c r="T104" i="18"/>
  <c r="W104" i="18"/>
  <c r="M11" i="6"/>
  <c r="R37" i="87"/>
  <c r="Q37" i="87"/>
  <c r="N37" i="87"/>
  <c r="M37" i="87"/>
  <c r="L37" i="87"/>
  <c r="P37" i="87"/>
  <c r="O37" i="87"/>
  <c r="Q76" i="87"/>
  <c r="N76" i="87"/>
  <c r="L76" i="87"/>
  <c r="M76" i="87"/>
  <c r="R76" i="87"/>
  <c r="P76" i="87"/>
  <c r="O76" i="87"/>
  <c r="L11" i="87"/>
  <c r="O11" i="87"/>
  <c r="N11" i="87"/>
  <c r="M11" i="87"/>
  <c r="P11" i="87"/>
  <c r="R11" i="87"/>
  <c r="Q11" i="87"/>
  <c r="N42" i="87"/>
  <c r="O42" i="87"/>
  <c r="M42" i="87"/>
  <c r="L42" i="87"/>
  <c r="P42" i="87"/>
  <c r="Q42" i="87"/>
  <c r="R42" i="87"/>
  <c r="M102" i="87"/>
  <c r="Q102" i="87"/>
  <c r="P102" i="87"/>
  <c r="L102" i="87"/>
  <c r="N102" i="87"/>
  <c r="O102" i="87"/>
  <c r="R102" i="87"/>
  <c r="L120" i="87"/>
  <c r="R120" i="87"/>
  <c r="O120" i="87"/>
  <c r="Q120" i="87"/>
  <c r="N120" i="87"/>
  <c r="P120" i="87"/>
  <c r="M120" i="87"/>
  <c r="P128" i="87"/>
  <c r="M128" i="87"/>
  <c r="Q128" i="87"/>
  <c r="O128" i="87"/>
  <c r="N128" i="87"/>
  <c r="L128" i="87"/>
  <c r="R128" i="87"/>
  <c r="L59" i="87"/>
  <c r="M59" i="87"/>
  <c r="Q59" i="87"/>
  <c r="P59" i="87"/>
  <c r="R59" i="87"/>
  <c r="N59" i="87"/>
  <c r="O59" i="87"/>
  <c r="R13" i="87"/>
  <c r="L13" i="87"/>
  <c r="M13" i="87"/>
  <c r="Q13" i="87"/>
  <c r="P13" i="87"/>
  <c r="O13" i="87"/>
  <c r="N13" i="87"/>
  <c r="R39" i="87"/>
  <c r="Q39" i="87"/>
  <c r="P39" i="87"/>
  <c r="L39" i="87"/>
  <c r="O39" i="87"/>
  <c r="N39" i="87"/>
  <c r="M39" i="87"/>
  <c r="M100" i="87"/>
  <c r="L100" i="87"/>
  <c r="Q100" i="87"/>
  <c r="P100" i="87"/>
  <c r="N100" i="87"/>
  <c r="O100" i="87"/>
  <c r="R100" i="87"/>
  <c r="Q107" i="87"/>
  <c r="R107" i="87"/>
  <c r="N107" i="87"/>
  <c r="M107" i="87"/>
  <c r="P107" i="87"/>
  <c r="L107" i="87"/>
  <c r="O107" i="87"/>
  <c r="R57" i="87"/>
  <c r="N57" i="87"/>
  <c r="Q57" i="87"/>
  <c r="P57" i="87"/>
  <c r="M57" i="87"/>
  <c r="L57" i="87"/>
  <c r="O57" i="87"/>
  <c r="P85" i="87"/>
  <c r="N85" i="87"/>
  <c r="L85" i="87"/>
  <c r="M85" i="87"/>
  <c r="O85" i="87"/>
  <c r="R85" i="87"/>
  <c r="Q85" i="87"/>
  <c r="O119" i="87"/>
  <c r="L119" i="87"/>
  <c r="Q119" i="87"/>
  <c r="N119" i="87"/>
  <c r="M119" i="87"/>
  <c r="R119" i="87"/>
  <c r="P119" i="87"/>
  <c r="N116" i="87"/>
  <c r="M116" i="87"/>
  <c r="L116" i="87"/>
  <c r="O116" i="87"/>
  <c r="Q116" i="87"/>
  <c r="R116" i="87"/>
  <c r="P116" i="87"/>
  <c r="V96" i="18"/>
  <c r="L96" i="18"/>
  <c r="W96" i="18"/>
  <c r="T96" i="18"/>
  <c r="U96" i="18"/>
  <c r="W82" i="18"/>
  <c r="V82" i="18"/>
  <c r="L82" i="18"/>
  <c r="S82" i="18"/>
  <c r="U82" i="18"/>
  <c r="T82" i="18"/>
  <c r="V122" i="18"/>
  <c r="W122" i="18"/>
  <c r="U122" i="18"/>
  <c r="L122" i="18"/>
  <c r="S122" i="18"/>
  <c r="T122" i="18"/>
  <c r="S109" i="18"/>
  <c r="L109" i="18"/>
  <c r="W109" i="18"/>
  <c r="V109" i="18"/>
  <c r="X109" i="18"/>
  <c r="U109" i="18"/>
  <c r="T109" i="18"/>
  <c r="T85" i="18"/>
  <c r="V85" i="18"/>
  <c r="U85" i="18"/>
  <c r="S85" i="18"/>
  <c r="L85" i="18"/>
  <c r="L94" i="18"/>
  <c r="W120" i="18"/>
  <c r="L120" i="18"/>
  <c r="V120" i="18"/>
  <c r="X120" i="18"/>
  <c r="T120" i="18"/>
  <c r="U120" i="18"/>
  <c r="S120" i="18"/>
  <c r="V114" i="18"/>
  <c r="W114" i="18"/>
  <c r="S114" i="18"/>
  <c r="T114" i="18"/>
  <c r="L114" i="18"/>
  <c r="U114" i="18"/>
  <c r="S99" i="18"/>
  <c r="L99" i="18"/>
  <c r="W99" i="18"/>
  <c r="T99" i="18"/>
  <c r="V99" i="18"/>
  <c r="U99" i="18"/>
  <c r="L124" i="87"/>
  <c r="O124" i="87"/>
  <c r="P124" i="87"/>
  <c r="N124" i="87"/>
  <c r="Q124" i="87"/>
  <c r="M124" i="87"/>
  <c r="R124" i="87"/>
  <c r="R84" i="87"/>
  <c r="L84" i="87"/>
  <c r="O84" i="87"/>
  <c r="N84" i="87"/>
  <c r="M84" i="87"/>
  <c r="Q84" i="87"/>
  <c r="P84" i="87"/>
  <c r="O18" i="77"/>
  <c r="L34" i="87"/>
  <c r="Q34" i="87"/>
  <c r="O34" i="87"/>
  <c r="R34" i="87"/>
  <c r="M34" i="87"/>
  <c r="N34" i="87"/>
  <c r="P34" i="87"/>
  <c r="O105" i="87"/>
  <c r="L105" i="87"/>
  <c r="M105" i="87"/>
  <c r="Q105" i="87"/>
  <c r="R105" i="87"/>
  <c r="P105" i="87"/>
  <c r="N105" i="87"/>
  <c r="P9" i="77"/>
  <c r="Q9" i="77"/>
  <c r="R9" i="77"/>
  <c r="O9" i="77"/>
  <c r="O80" i="87"/>
  <c r="L80" i="87"/>
  <c r="N80" i="87"/>
  <c r="M80" i="87"/>
  <c r="P80" i="87"/>
  <c r="R80" i="87"/>
  <c r="Q80" i="87"/>
  <c r="R77" i="87"/>
  <c r="M77" i="87"/>
  <c r="Q77" i="87"/>
  <c r="L77" i="87"/>
  <c r="P77" i="87"/>
  <c r="O77" i="87"/>
  <c r="N77" i="87"/>
  <c r="M73" i="87"/>
  <c r="P73" i="87"/>
  <c r="O73" i="87"/>
  <c r="L73" i="87"/>
  <c r="R73" i="87"/>
  <c r="Q73" i="87"/>
  <c r="N73" i="87"/>
  <c r="P47" i="87"/>
  <c r="L47" i="87"/>
  <c r="R47" i="87"/>
  <c r="Q47" i="87"/>
  <c r="N47" i="87"/>
  <c r="O47" i="87"/>
  <c r="M47" i="87"/>
  <c r="P72" i="87"/>
  <c r="O72" i="87"/>
  <c r="N72" i="87"/>
  <c r="M72" i="87"/>
  <c r="L72" i="87"/>
  <c r="R72" i="87"/>
  <c r="Q72" i="87"/>
  <c r="O14" i="77"/>
  <c r="O29" i="77"/>
  <c r="N14" i="87"/>
  <c r="Q14" i="87"/>
  <c r="L14" i="87"/>
  <c r="R14" i="87"/>
  <c r="P14" i="87"/>
  <c r="O14" i="87"/>
  <c r="M14" i="87"/>
  <c r="M23" i="87"/>
  <c r="Q23" i="87"/>
  <c r="R23" i="87"/>
  <c r="O23" i="87"/>
  <c r="N23" i="87"/>
  <c r="L23" i="87"/>
  <c r="P23" i="87"/>
  <c r="M9" i="68"/>
  <c r="L93" i="18"/>
  <c r="T93" i="18"/>
  <c r="S93" i="18"/>
  <c r="T105" i="18"/>
  <c r="U105" i="18"/>
  <c r="V105" i="18"/>
  <c r="W105" i="18"/>
  <c r="X105" i="18"/>
  <c r="L105" i="18"/>
  <c r="S105" i="18"/>
  <c r="T88" i="18"/>
  <c r="U88" i="18"/>
  <c r="L88" i="18"/>
  <c r="S88" i="18"/>
  <c r="W79" i="18"/>
  <c r="V79" i="18"/>
  <c r="U79" i="18"/>
  <c r="T79" i="18"/>
  <c r="S79" i="18"/>
  <c r="L79" i="18"/>
  <c r="L127" i="18"/>
  <c r="S127" i="18"/>
  <c r="W97" i="18"/>
  <c r="U97" i="18"/>
  <c r="L97" i="18"/>
  <c r="T97" i="18"/>
  <c r="V97" i="18"/>
  <c r="V119" i="18"/>
  <c r="L119" i="18"/>
  <c r="T119" i="18"/>
  <c r="S119" i="18"/>
  <c r="W119" i="18"/>
  <c r="S110" i="18"/>
  <c r="L110" i="18"/>
  <c r="T110" i="18"/>
  <c r="U108" i="18"/>
  <c r="L108" i="18"/>
  <c r="S108" i="18"/>
  <c r="T108" i="18"/>
  <c r="V108" i="18"/>
  <c r="X108" i="18"/>
  <c r="W108" i="18"/>
  <c r="M10" i="6"/>
  <c r="N108" i="87"/>
  <c r="P108" i="87"/>
  <c r="M108" i="87"/>
  <c r="Q108" i="87"/>
  <c r="L108" i="87"/>
  <c r="R108" i="87"/>
  <c r="O108" i="87"/>
  <c r="P98" i="87"/>
  <c r="N98" i="87"/>
  <c r="L98" i="87"/>
  <c r="R98" i="87"/>
  <c r="Q98" i="87"/>
  <c r="O98" i="87"/>
  <c r="M98" i="87"/>
  <c r="N92" i="87"/>
  <c r="R92" i="87"/>
  <c r="O92" i="87"/>
  <c r="Q92" i="87"/>
  <c r="L92" i="87"/>
  <c r="P92" i="87"/>
  <c r="M92" i="87"/>
  <c r="P137" i="87"/>
  <c r="M137" i="87"/>
  <c r="N137" i="87"/>
  <c r="L137" i="87"/>
  <c r="R137" i="87"/>
  <c r="O137" i="87"/>
  <c r="Q137" i="87"/>
  <c r="L115" i="87"/>
  <c r="N115" i="87"/>
  <c r="P115" i="87"/>
  <c r="R115" i="87"/>
  <c r="O115" i="87"/>
  <c r="Q115" i="87"/>
  <c r="M115" i="87"/>
  <c r="R113" i="87"/>
  <c r="M113" i="87"/>
  <c r="P113" i="87"/>
  <c r="Q113" i="87"/>
  <c r="O113" i="87"/>
  <c r="L113" i="87"/>
  <c r="N113" i="87"/>
  <c r="P71" i="87"/>
  <c r="L71" i="87"/>
  <c r="O71" i="87"/>
  <c r="N71" i="87"/>
  <c r="M71" i="87"/>
  <c r="R71" i="87"/>
  <c r="Q71" i="87"/>
  <c r="O26" i="77"/>
  <c r="R61" i="87"/>
  <c r="N61" i="87"/>
  <c r="M61" i="87"/>
  <c r="Q61" i="87"/>
  <c r="O61" i="87"/>
  <c r="P61" i="87"/>
  <c r="L61" i="87"/>
  <c r="R41" i="87"/>
  <c r="Q41" i="87"/>
  <c r="O41" i="87"/>
  <c r="P41" i="87"/>
  <c r="M41" i="87"/>
  <c r="L41" i="87"/>
  <c r="N41" i="87"/>
  <c r="O19" i="77"/>
  <c r="R9" i="87"/>
  <c r="Q9" i="87"/>
  <c r="P9" i="87"/>
  <c r="M9" i="87"/>
  <c r="O9" i="87"/>
  <c r="N9" i="87"/>
  <c r="L9" i="87"/>
  <c r="N104" i="87"/>
  <c r="O104" i="87"/>
  <c r="P104" i="87"/>
  <c r="L104" i="87"/>
  <c r="M104" i="87"/>
  <c r="Q104" i="87"/>
  <c r="R104" i="87"/>
  <c r="M17" i="87"/>
  <c r="L17" i="87"/>
  <c r="R17" i="87"/>
  <c r="Q17" i="87"/>
  <c r="P17" i="87"/>
  <c r="O17" i="87"/>
  <c r="N17" i="87"/>
  <c r="O15" i="77"/>
  <c r="Q86" i="87"/>
  <c r="P86" i="87"/>
  <c r="L86" i="87"/>
  <c r="R86" i="87"/>
  <c r="N86" i="87"/>
  <c r="O86" i="87"/>
  <c r="M86" i="87"/>
  <c r="N82" i="87"/>
  <c r="L82" i="87"/>
  <c r="R82" i="87"/>
  <c r="O82" i="87"/>
  <c r="M82" i="87"/>
  <c r="Q82" i="87"/>
  <c r="P82" i="87"/>
  <c r="M12" i="6"/>
  <c r="T90" i="18"/>
  <c r="L90" i="18"/>
  <c r="U90" i="18"/>
  <c r="S90" i="18"/>
  <c r="M10" i="68"/>
  <c r="W77" i="18"/>
  <c r="U77" i="18"/>
  <c r="T77" i="18"/>
  <c r="S77" i="18"/>
  <c r="L77" i="18"/>
  <c r="V77" i="18"/>
  <c r="M11" i="68"/>
  <c r="W101" i="18"/>
  <c r="T101" i="18"/>
  <c r="S101" i="18"/>
  <c r="V101" i="18"/>
  <c r="U101" i="18"/>
  <c r="L101" i="18"/>
  <c r="P36" i="87"/>
  <c r="R36" i="87"/>
  <c r="O36" i="87"/>
  <c r="Q36" i="87"/>
  <c r="N36" i="87"/>
  <c r="L36" i="87"/>
  <c r="M36" i="87"/>
  <c r="Z11" i="67" l="1"/>
  <c r="AD11" i="67" s="1"/>
  <c r="Z23" i="103"/>
  <c r="AD23" i="103" s="1"/>
  <c r="AF23" i="103" s="1"/>
  <c r="Z35" i="103"/>
  <c r="AD35" i="103" s="1"/>
  <c r="AF35" i="103" s="1"/>
  <c r="Z12" i="22"/>
  <c r="AD12" i="22" s="1"/>
  <c r="AF12" i="22" s="1"/>
  <c r="N30" i="27"/>
  <c r="Q30" i="27"/>
  <c r="S30" i="27"/>
  <c r="P30" i="27"/>
  <c r="O30" i="27"/>
  <c r="R30" i="27"/>
  <c r="Q33" i="27"/>
  <c r="N33" i="27"/>
  <c r="R33" i="27"/>
  <c r="O33" i="27"/>
  <c r="P33" i="27"/>
  <c r="S33" i="27"/>
  <c r="P32" i="27"/>
  <c r="S32" i="27"/>
  <c r="R32" i="27"/>
  <c r="O32" i="27"/>
  <c r="Q31" i="27"/>
  <c r="N31" i="27"/>
  <c r="S31" i="27"/>
  <c r="P31" i="27"/>
  <c r="O23" i="27"/>
  <c r="P6" i="103"/>
  <c r="P5" i="103" s="1"/>
  <c r="O6" i="103"/>
  <c r="O5" i="103" s="1"/>
  <c r="N6" i="103"/>
  <c r="N5" i="103" s="1"/>
  <c r="N6" i="9"/>
  <c r="P6" i="9"/>
  <c r="O6" i="9"/>
  <c r="Z9" i="4"/>
  <c r="AD9" i="4" s="1"/>
  <c r="AF9" i="4" s="1"/>
  <c r="P18" i="19"/>
  <c r="P19" i="19" s="1"/>
  <c r="P20" i="19" s="1"/>
  <c r="N18" i="19"/>
  <c r="O18" i="19"/>
  <c r="O19" i="19" s="1"/>
  <c r="O20" i="19" s="1"/>
  <c r="Z37" i="103"/>
  <c r="AD37" i="103" s="1"/>
  <c r="AF37" i="103" s="1"/>
  <c r="Z21" i="103"/>
  <c r="AD21" i="103" s="1"/>
  <c r="AF21" i="103" s="1"/>
  <c r="Z37" i="22"/>
  <c r="AD37" i="22" s="1"/>
  <c r="AF37" i="22" s="1"/>
  <c r="Z35" i="22"/>
  <c r="AD35" i="22" s="1"/>
  <c r="AF35" i="22" s="1"/>
  <c r="Z23" i="22"/>
  <c r="AD23" i="22" s="1"/>
  <c r="AF23" i="22" s="1"/>
  <c r="Z17" i="22"/>
  <c r="AD17" i="22" s="1"/>
  <c r="AF17" i="22" s="1"/>
  <c r="Z16" i="22"/>
  <c r="AD16" i="22" s="1"/>
  <c r="AF16" i="22" s="1"/>
  <c r="Z33" i="22"/>
  <c r="AD33" i="22" s="1"/>
  <c r="AF33" i="22" s="1"/>
  <c r="P54" i="103"/>
  <c r="P55" i="103" s="1"/>
  <c r="P56" i="103" s="1"/>
  <c r="O19" i="90"/>
  <c r="O20" i="90" s="1"/>
  <c r="O21" i="90" s="1"/>
  <c r="Z12" i="92"/>
  <c r="AD12" i="92" s="1"/>
  <c r="AF12" i="92" s="1"/>
  <c r="P19" i="90"/>
  <c r="P20" i="90" s="1"/>
  <c r="P21" i="90" s="1"/>
  <c r="AA13" i="107"/>
  <c r="AE13" i="107" s="1"/>
  <c r="AG13" i="107" s="1"/>
  <c r="AA9" i="108"/>
  <c r="AE9" i="108" s="1"/>
  <c r="AG9" i="108" s="1"/>
  <c r="Z18" i="90"/>
  <c r="AD18" i="90" s="1"/>
  <c r="AF18" i="90" s="1"/>
  <c r="Z13" i="67"/>
  <c r="AD13" i="67" s="1"/>
  <c r="AF13" i="67" s="1"/>
  <c r="Z14" i="27"/>
  <c r="AD14" i="27" s="1"/>
  <c r="AF14" i="27" s="1"/>
  <c r="Z24" i="103"/>
  <c r="AD24" i="103" s="1"/>
  <c r="AF24" i="103" s="1"/>
  <c r="Z10" i="19"/>
  <c r="AD10" i="19" s="1"/>
  <c r="AF10" i="19" s="1"/>
  <c r="P14" i="92"/>
  <c r="P15" i="92" s="1"/>
  <c r="P16" i="92" s="1"/>
  <c r="P12" i="4"/>
  <c r="Z38" i="103"/>
  <c r="AD38" i="103" s="1"/>
  <c r="AF38" i="103" s="1"/>
  <c r="Z11" i="94"/>
  <c r="AD11" i="94" s="1"/>
  <c r="AF11" i="94" s="1"/>
  <c r="Z10" i="94"/>
  <c r="AD10" i="94" s="1"/>
  <c r="AF10" i="94" s="1"/>
  <c r="Z14" i="19"/>
  <c r="AD14" i="19" s="1"/>
  <c r="AF14" i="19" s="1"/>
  <c r="Z33" i="103"/>
  <c r="AD33" i="103" s="1"/>
  <c r="AF33" i="103" s="1"/>
  <c r="Z14" i="9"/>
  <c r="AD14" i="9" s="1"/>
  <c r="AF14" i="9" s="1"/>
  <c r="Z10" i="92"/>
  <c r="AD10" i="92" s="1"/>
  <c r="AF10" i="92" s="1"/>
  <c r="O14" i="92"/>
  <c r="O15" i="92" s="1"/>
  <c r="O16" i="92" s="1"/>
  <c r="Z34" i="103"/>
  <c r="AD34" i="103" s="1"/>
  <c r="AF34" i="103" s="1"/>
  <c r="Z12" i="27"/>
  <c r="AD12" i="27" s="1"/>
  <c r="AF12" i="27" s="1"/>
  <c r="Z17" i="67"/>
  <c r="AD17" i="67" s="1"/>
  <c r="AF17" i="67" s="1"/>
  <c r="Z18" i="68"/>
  <c r="AD18" i="68" s="1"/>
  <c r="AF18" i="68" s="1"/>
  <c r="O12" i="4"/>
  <c r="Z34" i="110"/>
  <c r="AD34" i="110" s="1"/>
  <c r="AF34" i="110" s="1"/>
  <c r="AA18" i="107"/>
  <c r="AE18" i="107" s="1"/>
  <c r="AG18" i="107" s="1"/>
  <c r="Z17" i="68"/>
  <c r="AD17" i="68" s="1"/>
  <c r="AF17" i="68" s="1"/>
  <c r="Z15" i="19"/>
  <c r="AD15" i="19" s="1"/>
  <c r="AF15" i="19" s="1"/>
  <c r="Z15" i="22"/>
  <c r="AD15" i="22" s="1"/>
  <c r="AF15" i="22" s="1"/>
  <c r="Z14" i="3"/>
  <c r="AD14" i="3" s="1"/>
  <c r="AF14" i="3" s="1"/>
  <c r="Z19" i="27"/>
  <c r="AD19" i="27" s="1"/>
  <c r="AF19" i="27" s="1"/>
  <c r="Z11" i="19"/>
  <c r="AD11" i="19" s="1"/>
  <c r="Z10" i="3"/>
  <c r="AD10" i="3" s="1"/>
  <c r="AF10" i="3" s="1"/>
  <c r="Z30" i="22"/>
  <c r="AD30" i="22" s="1"/>
  <c r="AF30" i="22" s="1"/>
  <c r="O54" i="103"/>
  <c r="O55" i="103" s="1"/>
  <c r="O56" i="103" s="1"/>
  <c r="Z12" i="9"/>
  <c r="AD12" i="9" s="1"/>
  <c r="AF12" i="9" s="1"/>
  <c r="P18" i="9"/>
  <c r="P19" i="9" s="1"/>
  <c r="P20" i="9" s="1"/>
  <c r="Z15" i="103"/>
  <c r="AD15" i="103" s="1"/>
  <c r="AF15" i="103" s="1"/>
  <c r="Z9" i="103"/>
  <c r="N54" i="103"/>
  <c r="N55" i="103" s="1"/>
  <c r="N56" i="103" s="1"/>
  <c r="Z39" i="103"/>
  <c r="AD39" i="103" s="1"/>
  <c r="AF39" i="103" s="1"/>
  <c r="Z13" i="92"/>
  <c r="AD13" i="92" s="1"/>
  <c r="AF13" i="92" s="1"/>
  <c r="O18" i="9"/>
  <c r="Z19" i="103"/>
  <c r="AD19" i="103" s="1"/>
  <c r="AF19" i="103" s="1"/>
  <c r="AA14" i="107"/>
  <c r="AE14" i="107" s="1"/>
  <c r="AG14" i="107" s="1"/>
  <c r="N18" i="9"/>
  <c r="N19" i="9" s="1"/>
  <c r="Z9" i="9"/>
  <c r="Z10" i="103"/>
  <c r="AD10" i="103" s="1"/>
  <c r="AF10" i="103" s="1"/>
  <c r="AA18" i="108"/>
  <c r="AE18" i="108" s="1"/>
  <c r="AG18" i="108" s="1"/>
  <c r="Z12" i="3"/>
  <c r="AD12" i="3" s="1"/>
  <c r="AF12" i="3" s="1"/>
  <c r="Z12" i="19"/>
  <c r="AD12" i="19" s="1"/>
  <c r="Z11" i="22"/>
  <c r="AD11" i="22" s="1"/>
  <c r="AF11" i="22" s="1"/>
  <c r="AA11" i="107"/>
  <c r="AE11" i="107" s="1"/>
  <c r="AG11" i="107" s="1"/>
  <c r="Z11" i="4"/>
  <c r="AD11" i="4" s="1"/>
  <c r="AF11" i="4" s="1"/>
  <c r="Z22" i="27"/>
  <c r="AD22" i="27" s="1"/>
  <c r="AF22" i="27" s="1"/>
  <c r="Z29" i="22"/>
  <c r="AD29" i="22" s="1"/>
  <c r="AF29" i="22" s="1"/>
  <c r="Z15" i="9"/>
  <c r="AD15" i="9" s="1"/>
  <c r="AF15" i="9" s="1"/>
  <c r="Z9" i="28"/>
  <c r="AD9" i="28" s="1"/>
  <c r="AF9" i="28" s="1"/>
  <c r="Z13" i="19"/>
  <c r="AD13" i="19" s="1"/>
  <c r="AF13" i="19" s="1"/>
  <c r="Z13" i="103"/>
  <c r="AD13" i="103" s="1"/>
  <c r="AF13" i="103" s="1"/>
  <c r="Z10" i="9"/>
  <c r="AD10" i="9" s="1"/>
  <c r="AF10" i="9" s="1"/>
  <c r="AA22" i="107"/>
  <c r="AE22" i="107" s="1"/>
  <c r="AG22" i="107" s="1"/>
  <c r="Z24" i="22"/>
  <c r="AD24" i="22" s="1"/>
  <c r="AF24" i="22" s="1"/>
  <c r="Z9" i="22"/>
  <c r="N54" i="22"/>
  <c r="AA19" i="107"/>
  <c r="AE19" i="107" s="1"/>
  <c r="AG19" i="107" s="1"/>
  <c r="AA21" i="107"/>
  <c r="AE21" i="107" s="1"/>
  <c r="AG21" i="107" s="1"/>
  <c r="Z16" i="27"/>
  <c r="AD16" i="27" s="1"/>
  <c r="AF16" i="27" s="1"/>
  <c r="Z13" i="22"/>
  <c r="AD13" i="22" s="1"/>
  <c r="AF13" i="22" s="1"/>
  <c r="N14" i="92"/>
  <c r="N15" i="92" s="1"/>
  <c r="N16" i="92" s="1"/>
  <c r="Z9" i="92"/>
  <c r="Z12" i="94"/>
  <c r="AD12" i="94" s="1"/>
  <c r="AF12" i="94" s="1"/>
  <c r="Z9" i="110"/>
  <c r="AD9" i="110" s="1"/>
  <c r="AF9" i="110" s="1"/>
  <c r="Z15" i="27"/>
  <c r="AD15" i="27" s="1"/>
  <c r="AF15" i="27" s="1"/>
  <c r="AA15" i="107"/>
  <c r="AE15" i="107" s="1"/>
  <c r="AG15" i="107" s="1"/>
  <c r="Z11" i="103"/>
  <c r="AD11" i="103" s="1"/>
  <c r="AF11" i="103" s="1"/>
  <c r="AA16" i="107"/>
  <c r="AE16" i="107" s="1"/>
  <c r="AG16" i="107" s="1"/>
  <c r="AA12" i="107"/>
  <c r="AE12" i="107" s="1"/>
  <c r="AG12" i="107" s="1"/>
  <c r="Z10" i="22"/>
  <c r="AD10" i="22" s="1"/>
  <c r="AF10" i="22" s="1"/>
  <c r="AA17" i="108"/>
  <c r="AE17" i="108" s="1"/>
  <c r="AG17" i="108" s="1"/>
  <c r="Z13" i="3"/>
  <c r="AD13" i="3" s="1"/>
  <c r="AF13" i="3" s="1"/>
  <c r="Z26" i="22"/>
  <c r="AD26" i="22" s="1"/>
  <c r="AF26" i="22" s="1"/>
  <c r="Z9" i="94"/>
  <c r="Z21" i="27"/>
  <c r="AD21" i="27" s="1"/>
  <c r="AF21" i="27" s="1"/>
  <c r="AA10" i="107"/>
  <c r="AE10" i="107" s="1"/>
  <c r="AG10" i="107" s="1"/>
  <c r="Z11" i="3"/>
  <c r="AD11" i="3" s="1"/>
  <c r="AF11" i="3" s="1"/>
  <c r="Z20" i="103"/>
  <c r="AD20" i="103" s="1"/>
  <c r="AF20" i="103" s="1"/>
  <c r="Z9" i="19"/>
  <c r="Z13" i="9"/>
  <c r="AD13" i="9" s="1"/>
  <c r="AF13" i="9" s="1"/>
  <c r="N12" i="4"/>
  <c r="N13" i="4" s="1"/>
  <c r="N14" i="4" s="1"/>
  <c r="Z13" i="94"/>
  <c r="AD13" i="94" s="1"/>
  <c r="AF13" i="94" s="1"/>
  <c r="Q24" i="107"/>
  <c r="Q25" i="107" s="1"/>
  <c r="Q26" i="107" s="1"/>
  <c r="Z11" i="9"/>
  <c r="AD11" i="9" s="1"/>
  <c r="AF11" i="9" s="1"/>
  <c r="Z32" i="103"/>
  <c r="AD32" i="103" s="1"/>
  <c r="AF32" i="103" s="1"/>
  <c r="Z39" i="22"/>
  <c r="AD39" i="22" s="1"/>
  <c r="AF39" i="22" s="1"/>
  <c r="Z19" i="22"/>
  <c r="AD19" i="22" s="1"/>
  <c r="AF19" i="22" s="1"/>
  <c r="Z10" i="28"/>
  <c r="AD10" i="28" s="1"/>
  <c r="AF10" i="28" s="1"/>
  <c r="P24" i="107"/>
  <c r="P25" i="107" s="1"/>
  <c r="P26" i="107" s="1"/>
  <c r="AA20" i="107"/>
  <c r="AE20" i="107" s="1"/>
  <c r="AG20" i="107" s="1"/>
  <c r="O24" i="107"/>
  <c r="O25" i="107" s="1"/>
  <c r="O26" i="107" s="1"/>
  <c r="AA17" i="107"/>
  <c r="AE17" i="107" s="1"/>
  <c r="AA9" i="107"/>
  <c r="Z16" i="9"/>
  <c r="AD16" i="9" s="1"/>
  <c r="AF16" i="9" s="1"/>
  <c r="Z18" i="22"/>
  <c r="AD18" i="22" s="1"/>
  <c r="AF18" i="22" s="1"/>
  <c r="Z9" i="27"/>
  <c r="AD9" i="27" s="1"/>
  <c r="AF9" i="27" s="1"/>
  <c r="M206" i="106"/>
  <c r="Z17" i="9"/>
  <c r="AD17" i="9" s="1"/>
  <c r="AF17" i="9" s="1"/>
  <c r="Z9" i="6"/>
  <c r="AD9" i="6" s="1"/>
  <c r="AF9" i="6" s="1"/>
  <c r="Z25" i="22"/>
  <c r="AD25" i="22" s="1"/>
  <c r="AF25" i="22" s="1"/>
  <c r="Z36" i="22"/>
  <c r="AD36" i="22" s="1"/>
  <c r="AF36" i="22" s="1"/>
  <c r="Z10" i="4"/>
  <c r="AD10" i="4" s="1"/>
  <c r="AF10" i="4" s="1"/>
  <c r="Z12" i="103"/>
  <c r="AD12" i="103" s="1"/>
  <c r="AF12" i="103" s="1"/>
  <c r="Z10" i="27"/>
  <c r="AD10" i="27" s="1"/>
  <c r="AF10" i="27" s="1"/>
  <c r="Z15" i="28"/>
  <c r="AD15" i="28" s="1"/>
  <c r="AF15" i="28" s="1"/>
  <c r="Z14" i="103"/>
  <c r="AD14" i="103" s="1"/>
  <c r="AF14" i="103" s="1"/>
  <c r="Z11" i="28"/>
  <c r="AD11" i="28" s="1"/>
  <c r="AF11" i="28" s="1"/>
  <c r="N23" i="68"/>
  <c r="O23" i="68"/>
  <c r="P23" i="68"/>
  <c r="AB20" i="113"/>
  <c r="AF20" i="113" s="1"/>
  <c r="AH20" i="113" s="1"/>
  <c r="AB14" i="113"/>
  <c r="AF14" i="113" s="1"/>
  <c r="AH14" i="113" s="1"/>
  <c r="AB13" i="82"/>
  <c r="AF13" i="82" s="1"/>
  <c r="AH13" i="82" s="1"/>
  <c r="AB14" i="111"/>
  <c r="AF14" i="111" s="1"/>
  <c r="AH14" i="111" s="1"/>
  <c r="AB15" i="79"/>
  <c r="AF15" i="79" s="1"/>
  <c r="AH15" i="79" s="1"/>
  <c r="AB17" i="83"/>
  <c r="AF17" i="83" s="1"/>
  <c r="AH17" i="83" s="1"/>
  <c r="Q27" i="83"/>
  <c r="AB11" i="79"/>
  <c r="AF11" i="79" s="1"/>
  <c r="AH11" i="79" s="1"/>
  <c r="AB19" i="84"/>
  <c r="AF19" i="84" s="1"/>
  <c r="AH19" i="84" s="1"/>
  <c r="AB10" i="82"/>
  <c r="AF10" i="82" s="1"/>
  <c r="AH10" i="82" s="1"/>
  <c r="AB11" i="84"/>
  <c r="AF11" i="84" s="1"/>
  <c r="AH11" i="84" s="1"/>
  <c r="AB41" i="99"/>
  <c r="AF41" i="99" s="1"/>
  <c r="AH41" i="99" s="1"/>
  <c r="AB16" i="79"/>
  <c r="AF16" i="79" s="1"/>
  <c r="AH16" i="79" s="1"/>
  <c r="AB20" i="79"/>
  <c r="AF20" i="79" s="1"/>
  <c r="AH20" i="79" s="1"/>
  <c r="AB25" i="79"/>
  <c r="AF25" i="79" s="1"/>
  <c r="AH25" i="79" s="1"/>
  <c r="AB34" i="79"/>
  <c r="AF34" i="79" s="1"/>
  <c r="AH34" i="79" s="1"/>
  <c r="Q31" i="84"/>
  <c r="Q32" i="84" s="1"/>
  <c r="Q33" i="84" s="1"/>
  <c r="AB12" i="79"/>
  <c r="AF12" i="79" s="1"/>
  <c r="AH12" i="79" s="1"/>
  <c r="AF9" i="82"/>
  <c r="P27" i="83"/>
  <c r="AB14" i="83"/>
  <c r="AB45" i="99"/>
  <c r="AF45" i="99" s="1"/>
  <c r="AH45" i="99" s="1"/>
  <c r="Q37" i="79"/>
  <c r="AB27" i="79"/>
  <c r="AF27" i="79" s="1"/>
  <c r="AH27" i="79" s="1"/>
  <c r="AB22" i="79"/>
  <c r="AF22" i="79" s="1"/>
  <c r="AH22" i="79" s="1"/>
  <c r="AB21" i="79"/>
  <c r="AF21" i="79" s="1"/>
  <c r="AH21" i="79" s="1"/>
  <c r="AB19" i="79"/>
  <c r="AF19" i="79" s="1"/>
  <c r="AH19" i="79" s="1"/>
  <c r="AB18" i="79"/>
  <c r="AF18" i="79" s="1"/>
  <c r="AH18" i="79" s="1"/>
  <c r="AB9" i="79"/>
  <c r="P37" i="79"/>
  <c r="AB14" i="79"/>
  <c r="AF14" i="79" s="1"/>
  <c r="AH14" i="79" s="1"/>
  <c r="AB30" i="79"/>
  <c r="AF30" i="79" s="1"/>
  <c r="AH30" i="79" s="1"/>
  <c r="AB26" i="79"/>
  <c r="AF26" i="79" s="1"/>
  <c r="AH26" i="79" s="1"/>
  <c r="AB12" i="82"/>
  <c r="AF12" i="82" s="1"/>
  <c r="AH12" i="82" s="1"/>
  <c r="AB19" i="113"/>
  <c r="AF19" i="113" s="1"/>
  <c r="AH19" i="113" s="1"/>
  <c r="AB11" i="82"/>
  <c r="AF11" i="82" s="1"/>
  <c r="AH11" i="82" s="1"/>
  <c r="R37" i="79"/>
  <c r="AB24" i="79"/>
  <c r="AF24" i="79" s="1"/>
  <c r="AH24" i="79" s="1"/>
  <c r="AB35" i="79"/>
  <c r="AF35" i="79" s="1"/>
  <c r="AH35" i="79" s="1"/>
  <c r="AB10" i="79"/>
  <c r="AF10" i="79" s="1"/>
  <c r="AH10" i="79" s="1"/>
  <c r="AB19" i="83"/>
  <c r="AF19" i="83" s="1"/>
  <c r="AH19" i="83" s="1"/>
  <c r="AB23" i="79"/>
  <c r="AF23" i="79" s="1"/>
  <c r="AH23" i="79" s="1"/>
  <c r="AB17" i="84"/>
  <c r="AF17" i="84" s="1"/>
  <c r="AH17" i="84" s="1"/>
  <c r="AB13" i="79"/>
  <c r="AF13" i="79" s="1"/>
  <c r="AH13" i="79" s="1"/>
  <c r="R31" i="84"/>
  <c r="R32" i="84" s="1"/>
  <c r="R33" i="84" s="1"/>
  <c r="R27" i="83"/>
  <c r="AB14" i="84"/>
  <c r="AF14" i="84" s="1"/>
  <c r="AH14" i="84" s="1"/>
  <c r="AB16" i="111"/>
  <c r="AF16" i="111" s="1"/>
  <c r="AH16" i="111" s="1"/>
  <c r="AB10" i="84"/>
  <c r="P31" i="84"/>
  <c r="AB13" i="113"/>
  <c r="AF13" i="113" s="1"/>
  <c r="AH13" i="113" s="1"/>
  <c r="AB32" i="79"/>
  <c r="AF32" i="79" s="1"/>
  <c r="AH32" i="79" s="1"/>
  <c r="AB18" i="113"/>
  <c r="AF18" i="113" s="1"/>
  <c r="AH18" i="113" s="1"/>
  <c r="AB9" i="111"/>
  <c r="R21" i="113"/>
  <c r="R22" i="113" s="1"/>
  <c r="R23" i="113" s="1"/>
  <c r="AB17" i="111"/>
  <c r="AF17" i="111" s="1"/>
  <c r="AH17" i="111" s="1"/>
  <c r="P21" i="113"/>
  <c r="P22" i="113" s="1"/>
  <c r="P23" i="113" s="1"/>
  <c r="AB17" i="113"/>
  <c r="Q21" i="113"/>
  <c r="Q22" i="113" s="1"/>
  <c r="Q23" i="113" s="1"/>
  <c r="P10" i="81"/>
  <c r="R12" i="80"/>
  <c r="Q12" i="80"/>
  <c r="P12" i="80"/>
  <c r="P13" i="80" s="1"/>
  <c r="AB14" i="77"/>
  <c r="AF14" i="77" s="1"/>
  <c r="AH14" i="77" s="1"/>
  <c r="Z31" i="110"/>
  <c r="AD31" i="110" s="1"/>
  <c r="AF31" i="110" s="1"/>
  <c r="Z74" i="110"/>
  <c r="AD74" i="110" s="1"/>
  <c r="AF74" i="110" s="1"/>
  <c r="AB11" i="80"/>
  <c r="AF11" i="80" s="1"/>
  <c r="AH11" i="80" s="1"/>
  <c r="AB10" i="80"/>
  <c r="AF10" i="80" s="1"/>
  <c r="AH10" i="80" s="1"/>
  <c r="Z14" i="68"/>
  <c r="AD14" i="68" s="1"/>
  <c r="AF14" i="68" s="1"/>
  <c r="N18" i="67"/>
  <c r="P18" i="67"/>
  <c r="O18" i="67"/>
  <c r="AA20" i="108"/>
  <c r="AE20" i="108" s="1"/>
  <c r="AG20" i="108" s="1"/>
  <c r="AB16" i="77"/>
  <c r="AF16" i="77" s="1"/>
  <c r="AH16" i="77" s="1"/>
  <c r="AB33" i="77"/>
  <c r="AF33" i="77" s="1"/>
  <c r="AH33" i="77" s="1"/>
  <c r="AB21" i="77"/>
  <c r="AF21" i="77" s="1"/>
  <c r="AH21" i="77" s="1"/>
  <c r="AB28" i="77"/>
  <c r="AF28" i="77" s="1"/>
  <c r="AH28" i="77" s="1"/>
  <c r="AB30" i="77"/>
  <c r="AF30" i="77" s="1"/>
  <c r="AH30" i="77" s="1"/>
  <c r="AB27" i="77"/>
  <c r="AF27" i="77" s="1"/>
  <c r="AH27" i="77" s="1"/>
  <c r="AB25" i="77"/>
  <c r="AF25" i="77" s="1"/>
  <c r="AH25" i="77" s="1"/>
  <c r="AB32" i="77"/>
  <c r="AF32" i="77" s="1"/>
  <c r="AH32" i="77" s="1"/>
  <c r="AB23" i="77"/>
  <c r="AF23" i="77" s="1"/>
  <c r="AH23" i="77" s="1"/>
  <c r="AB26" i="77"/>
  <c r="AF26" i="77" s="1"/>
  <c r="AH26" i="77" s="1"/>
  <c r="AB11" i="77"/>
  <c r="AF11" i="77" s="1"/>
  <c r="AH11" i="77" s="1"/>
  <c r="AB24" i="77"/>
  <c r="AF24" i="77" s="1"/>
  <c r="AH24" i="77" s="1"/>
  <c r="AB29" i="77"/>
  <c r="AF29" i="77" s="1"/>
  <c r="AH29" i="77" s="1"/>
  <c r="AB9" i="77"/>
  <c r="AF9" i="77" s="1"/>
  <c r="AB17" i="77"/>
  <c r="AF17" i="77" s="1"/>
  <c r="AH17" i="77" s="1"/>
  <c r="AB22" i="77"/>
  <c r="AF22" i="77" s="1"/>
  <c r="AH22" i="77" s="1"/>
  <c r="AB10" i="77"/>
  <c r="AF10" i="77" s="1"/>
  <c r="AH10" i="77" s="1"/>
  <c r="AB35" i="77"/>
  <c r="AF35" i="77" s="1"/>
  <c r="AH35" i="77" s="1"/>
  <c r="AB15" i="77"/>
  <c r="AF15" i="77" s="1"/>
  <c r="AH15" i="77" s="1"/>
  <c r="AB18" i="77"/>
  <c r="AF18" i="77" s="1"/>
  <c r="AH18" i="77" s="1"/>
  <c r="AB12" i="77"/>
  <c r="AF12" i="77" s="1"/>
  <c r="AH12" i="77" s="1"/>
  <c r="AB19" i="77"/>
  <c r="AF19" i="77" s="1"/>
  <c r="AH19" i="77" s="1"/>
  <c r="AB20" i="77"/>
  <c r="AF20" i="77" s="1"/>
  <c r="AH20" i="77" s="1"/>
  <c r="AB13" i="77"/>
  <c r="AF13" i="77" s="1"/>
  <c r="AH13" i="77" s="1"/>
  <c r="AB34" i="77"/>
  <c r="AF34" i="77" s="1"/>
  <c r="AH34" i="77" s="1"/>
  <c r="AA13" i="108"/>
  <c r="AE13" i="108" s="1"/>
  <c r="AG13" i="108" s="1"/>
  <c r="AA14" i="108"/>
  <c r="AE14" i="108" s="1"/>
  <c r="AG14" i="108" s="1"/>
  <c r="AA10" i="108"/>
  <c r="AA21" i="108"/>
  <c r="AE21" i="108" s="1"/>
  <c r="AG21" i="108" s="1"/>
  <c r="AA16" i="108"/>
  <c r="AE16" i="108" s="1"/>
  <c r="AG16" i="108" s="1"/>
  <c r="AA19" i="108"/>
  <c r="AE19" i="108" s="1"/>
  <c r="AG19" i="108" s="1"/>
  <c r="AA11" i="108"/>
  <c r="AE11" i="108" s="1"/>
  <c r="AG11" i="108" s="1"/>
  <c r="AA12" i="108"/>
  <c r="AE12" i="108" s="1"/>
  <c r="AG12" i="108" s="1"/>
  <c r="AA15" i="108"/>
  <c r="AE15" i="108" s="1"/>
  <c r="AG15" i="108" s="1"/>
  <c r="Q22" i="108"/>
  <c r="O22" i="108"/>
  <c r="P22" i="108"/>
  <c r="AD25" i="110"/>
  <c r="Z25" i="110"/>
  <c r="Z19" i="110"/>
  <c r="AD19" i="110"/>
  <c r="AD13" i="110"/>
  <c r="Z13" i="110"/>
  <c r="AD24" i="110"/>
  <c r="Z24" i="110"/>
  <c r="AD21" i="110"/>
  <c r="Z21" i="110"/>
  <c r="AD20" i="110"/>
  <c r="Z20" i="110"/>
  <c r="Z17" i="110"/>
  <c r="AD17" i="110"/>
  <c r="O75" i="110"/>
  <c r="Z12" i="110"/>
  <c r="P75" i="110"/>
  <c r="N75" i="110"/>
  <c r="Z32" i="110"/>
  <c r="AD32" i="110" s="1"/>
  <c r="AF32" i="110" s="1"/>
  <c r="Z10" i="90"/>
  <c r="N19" i="90"/>
  <c r="Z14" i="6"/>
  <c r="AD14" i="6"/>
  <c r="Z17" i="6"/>
  <c r="AD17" i="6"/>
  <c r="Z18" i="6"/>
  <c r="AD18" i="6"/>
  <c r="Z13" i="6"/>
  <c r="AD13" i="6"/>
  <c r="Z16" i="6"/>
  <c r="AD16" i="6"/>
  <c r="Z10" i="6"/>
  <c r="AD10" i="6"/>
  <c r="Z11" i="6"/>
  <c r="AD11" i="6"/>
  <c r="Z12" i="6"/>
  <c r="AD12" i="6"/>
  <c r="Z15" i="6"/>
  <c r="AD15" i="6"/>
  <c r="Z12" i="68"/>
  <c r="AD12" i="68" s="1"/>
  <c r="AF12" i="68" s="1"/>
  <c r="Z20" i="68"/>
  <c r="AD20" i="68" s="1"/>
  <c r="AF20" i="68" s="1"/>
  <c r="Z15" i="68"/>
  <c r="AD15" i="68" s="1"/>
  <c r="AF15" i="68" s="1"/>
  <c r="Z19" i="68"/>
  <c r="AD19" i="68" s="1"/>
  <c r="AF19" i="68" s="1"/>
  <c r="Z11" i="68"/>
  <c r="AD11" i="68" s="1"/>
  <c r="AF11" i="68" s="1"/>
  <c r="Z16" i="68"/>
  <c r="AD16" i="68" s="1"/>
  <c r="AF16" i="68" s="1"/>
  <c r="AB23" i="78"/>
  <c r="AF23" i="78" s="1"/>
  <c r="AH23" i="78" s="1"/>
  <c r="Z13" i="68"/>
  <c r="AD13" i="68" s="1"/>
  <c r="AF13" i="68" s="1"/>
  <c r="Z10" i="68"/>
  <c r="AD10" i="68" s="1"/>
  <c r="AF10" i="68" s="1"/>
  <c r="Z9" i="68"/>
  <c r="Z9" i="67"/>
  <c r="AD9" i="67" s="1"/>
  <c r="Z10" i="67"/>
  <c r="Z12" i="67"/>
  <c r="AD12" i="67" s="1"/>
  <c r="AF12" i="67" s="1"/>
  <c r="AF11" i="67"/>
  <c r="AB22" i="78"/>
  <c r="AF22" i="78" s="1"/>
  <c r="AH22" i="78" s="1"/>
  <c r="AB11" i="78"/>
  <c r="AF11" i="78" s="1"/>
  <c r="AH11" i="78" s="1"/>
  <c r="AB20" i="78"/>
  <c r="AB9" i="81"/>
  <c r="AF9" i="81" s="1"/>
  <c r="AH9" i="81" s="1"/>
  <c r="AB9" i="80"/>
  <c r="AB19" i="78"/>
  <c r="AF19" i="78" s="1"/>
  <c r="AH19" i="78" s="1"/>
  <c r="AB13" i="78"/>
  <c r="AF13" i="78" s="1"/>
  <c r="AH13" i="78" s="1"/>
  <c r="AB18" i="78"/>
  <c r="AF18" i="78" s="1"/>
  <c r="AH18" i="78" s="1"/>
  <c r="AB21" i="78"/>
  <c r="AF21" i="78" s="1"/>
  <c r="AH21" i="78" s="1"/>
  <c r="AB24" i="78"/>
  <c r="AF24" i="78" s="1"/>
  <c r="AH24" i="78" s="1"/>
  <c r="AB10" i="78"/>
  <c r="AF10" i="78" s="1"/>
  <c r="AH10" i="78" s="1"/>
  <c r="AB12" i="78"/>
  <c r="AF12" i="78" s="1"/>
  <c r="AH12" i="78" s="1"/>
  <c r="AB25" i="78"/>
  <c r="AF25" i="78" s="1"/>
  <c r="AH25" i="78" s="1"/>
  <c r="AB17" i="78"/>
  <c r="AF17" i="78" s="1"/>
  <c r="AH17" i="78" s="1"/>
  <c r="AB9" i="78"/>
  <c r="AF9" i="78" s="1"/>
  <c r="AH9" i="78" s="1"/>
  <c r="AB14" i="99"/>
  <c r="AF14" i="99" s="1"/>
  <c r="AB18" i="99"/>
  <c r="AF18" i="99" s="1"/>
  <c r="AB31" i="99"/>
  <c r="AF31" i="99" s="1"/>
  <c r="AB39" i="99"/>
  <c r="AF39" i="99" s="1"/>
  <c r="AB9" i="99"/>
  <c r="AF9" i="99" s="1"/>
  <c r="AB24" i="99"/>
  <c r="AF24" i="99" s="1"/>
  <c r="AB10" i="99"/>
  <c r="AF10" i="99" s="1"/>
  <c r="AB15" i="99"/>
  <c r="AF15" i="99" s="1"/>
  <c r="AB26" i="99"/>
  <c r="AF26" i="99" s="1"/>
  <c r="AB29" i="99"/>
  <c r="AF29" i="99" s="1"/>
  <c r="AB12" i="99"/>
  <c r="AF12" i="99" s="1"/>
  <c r="AB13" i="99"/>
  <c r="AF13" i="99" s="1"/>
  <c r="AB20" i="99"/>
  <c r="AF20" i="99" s="1"/>
  <c r="AB30" i="99"/>
  <c r="AF30" i="99" s="1"/>
  <c r="AB43" i="99"/>
  <c r="AF43" i="99" s="1"/>
  <c r="AB44" i="99"/>
  <c r="AF44" i="99" s="1"/>
  <c r="AB38" i="99"/>
  <c r="AF38" i="99" s="1"/>
  <c r="AB42" i="99"/>
  <c r="AF42" i="99" s="1"/>
  <c r="AB35" i="99"/>
  <c r="AF35" i="99" s="1"/>
  <c r="AB21" i="99"/>
  <c r="AF21" i="99" s="1"/>
  <c r="AB27" i="99"/>
  <c r="AF27" i="99" s="1"/>
  <c r="AB34" i="99"/>
  <c r="AF34" i="99" s="1"/>
  <c r="AB37" i="99"/>
  <c r="AF37" i="99" s="1"/>
  <c r="AB25" i="99"/>
  <c r="AF25" i="99" s="1"/>
  <c r="AB32" i="99"/>
  <c r="AF32" i="99" s="1"/>
  <c r="AB16" i="99"/>
  <c r="AF16" i="99" s="1"/>
  <c r="AB28" i="99"/>
  <c r="AF28" i="99" s="1"/>
  <c r="AB23" i="99"/>
  <c r="AF23" i="99" s="1"/>
  <c r="AB33" i="99"/>
  <c r="AF33" i="99" s="1"/>
  <c r="AB40" i="99"/>
  <c r="AF40" i="99" s="1"/>
  <c r="AB36" i="99"/>
  <c r="AF36" i="99" s="1"/>
  <c r="AB11" i="99"/>
  <c r="AF11" i="99" s="1"/>
  <c r="Y75" i="110"/>
  <c r="AC20" i="110"/>
  <c r="AE20" i="110" s="1"/>
  <c r="AC21" i="110"/>
  <c r="AE21" i="110" s="1"/>
  <c r="AC24" i="110"/>
  <c r="AE24" i="110" s="1"/>
  <c r="AC17" i="110"/>
  <c r="AE17" i="110" s="1"/>
  <c r="AC25" i="110"/>
  <c r="AE25" i="110" s="1"/>
  <c r="X75" i="110"/>
  <c r="AC13" i="110"/>
  <c r="AE13" i="110" s="1"/>
  <c r="AC19" i="110"/>
  <c r="AE19" i="110" s="1"/>
  <c r="AB97" i="106"/>
  <c r="AB109" i="106"/>
  <c r="AA116" i="106"/>
  <c r="AA131" i="106"/>
  <c r="AD131" i="106" s="1"/>
  <c r="AE131" i="106" s="1"/>
  <c r="AA95" i="106"/>
  <c r="AB82" i="106"/>
  <c r="AA105" i="106"/>
  <c r="AB83" i="106"/>
  <c r="AB84" i="106"/>
  <c r="AB122" i="106"/>
  <c r="AB130" i="106"/>
  <c r="AD130" i="106" s="1"/>
  <c r="AE130" i="106" s="1"/>
  <c r="AA123" i="106"/>
  <c r="AA113" i="106"/>
  <c r="AA102" i="106"/>
  <c r="AB101" i="106"/>
  <c r="AA81" i="106"/>
  <c r="AA80" i="106"/>
  <c r="AB135" i="106"/>
  <c r="AD135" i="106" s="1"/>
  <c r="AE135" i="106" s="1"/>
  <c r="AA103" i="106"/>
  <c r="AA120" i="106"/>
  <c r="AB99" i="106"/>
  <c r="AA127" i="106"/>
  <c r="AD127" i="106" s="1"/>
  <c r="AE127" i="106" s="1"/>
  <c r="AB128" i="106"/>
  <c r="AD128" i="106" s="1"/>
  <c r="AE128" i="106" s="1"/>
  <c r="AA117" i="106"/>
  <c r="AB108" i="106"/>
  <c r="AA90" i="106"/>
  <c r="AD90" i="106" s="1"/>
  <c r="AE90" i="106" s="1"/>
  <c r="AB81" i="106"/>
  <c r="F224" i="106"/>
  <c r="AA99" i="106"/>
  <c r="D212" i="106"/>
  <c r="C236" i="106"/>
  <c r="H226" i="106"/>
  <c r="H224" i="106"/>
  <c r="H225" i="106"/>
  <c r="H221" i="106"/>
  <c r="H223" i="106"/>
  <c r="H222" i="106"/>
  <c r="C213" i="106"/>
  <c r="C214" i="106" s="1"/>
  <c r="AA85" i="106"/>
  <c r="G235" i="106"/>
  <c r="K212" i="106"/>
  <c r="E236" i="106"/>
  <c r="AA107" i="106"/>
  <c r="AD107" i="106" s="1"/>
  <c r="AE107" i="106" s="1"/>
  <c r="AB124" i="106"/>
  <c r="AB117" i="106"/>
  <c r="C234" i="106"/>
  <c r="AA94" i="106"/>
  <c r="AD94" i="106" s="1"/>
  <c r="AE94" i="106" s="1"/>
  <c r="AB102" i="106"/>
  <c r="E237" i="106"/>
  <c r="AB120" i="106"/>
  <c r="AB95" i="106"/>
  <c r="AB105" i="106"/>
  <c r="AB104" i="106"/>
  <c r="O191" i="106"/>
  <c r="O192" i="106"/>
  <c r="AB106" i="106"/>
  <c r="AA88" i="106"/>
  <c r="AD88" i="106" s="1"/>
  <c r="AE88" i="106" s="1"/>
  <c r="U6" i="106"/>
  <c r="U140" i="106"/>
  <c r="M227" i="106"/>
  <c r="G232" i="106"/>
  <c r="AB116" i="106"/>
  <c r="AB78" i="106"/>
  <c r="AA122" i="106"/>
  <c r="AA114" i="106"/>
  <c r="G225" i="106"/>
  <c r="G226" i="106"/>
  <c r="D213" i="106"/>
  <c r="G222" i="106"/>
  <c r="G224" i="106"/>
  <c r="AA79" i="106"/>
  <c r="G221" i="106"/>
  <c r="G223" i="106"/>
  <c r="AB96" i="106"/>
  <c r="AA83" i="106"/>
  <c r="F222" i="106"/>
  <c r="F226" i="106"/>
  <c r="F225" i="106"/>
  <c r="F223" i="106"/>
  <c r="F221" i="106"/>
  <c r="T6" i="106"/>
  <c r="E232" i="106"/>
  <c r="T140" i="106"/>
  <c r="K209" i="106"/>
  <c r="AA126" i="106"/>
  <c r="AD126" i="106" s="1"/>
  <c r="AE126" i="106" s="1"/>
  <c r="AA101" i="106"/>
  <c r="AA109" i="106"/>
  <c r="AB132" i="106"/>
  <c r="AD132" i="106" s="1"/>
  <c r="AE132" i="106" s="1"/>
  <c r="AB133" i="106"/>
  <c r="AD133" i="106" s="1"/>
  <c r="AE133" i="106" s="1"/>
  <c r="AA91" i="106"/>
  <c r="AD91" i="106" s="1"/>
  <c r="AE91" i="106" s="1"/>
  <c r="AB134" i="106"/>
  <c r="AD134" i="106" s="1"/>
  <c r="AE134" i="106" s="1"/>
  <c r="M231" i="106"/>
  <c r="AA89" i="106"/>
  <c r="AD89" i="106" s="1"/>
  <c r="AE89" i="106" s="1"/>
  <c r="AB121" i="106"/>
  <c r="AA100" i="106"/>
  <c r="AD100" i="106" s="1"/>
  <c r="AE100" i="106" s="1"/>
  <c r="O227" i="106"/>
  <c r="G233" i="106"/>
  <c r="AA112" i="106"/>
  <c r="AB98" i="106"/>
  <c r="W6" i="106"/>
  <c r="W140" i="106"/>
  <c r="AA118" i="106"/>
  <c r="AB119" i="106"/>
  <c r="AB123" i="106"/>
  <c r="AA82" i="106"/>
  <c r="M230" i="106"/>
  <c r="G236" i="106"/>
  <c r="AB125" i="106"/>
  <c r="AB79" i="106"/>
  <c r="D206" i="106"/>
  <c r="AA124" i="106"/>
  <c r="AA110" i="106"/>
  <c r="AA121" i="106"/>
  <c r="AB85" i="106"/>
  <c r="E233" i="106"/>
  <c r="M209" i="106"/>
  <c r="G237" i="106"/>
  <c r="O224" i="106"/>
  <c r="AA97" i="106"/>
  <c r="V6" i="106"/>
  <c r="V140" i="106"/>
  <c r="AB77" i="106"/>
  <c r="AB118" i="106"/>
  <c r="C235" i="106"/>
  <c r="AA84" i="106"/>
  <c r="AA115" i="106"/>
  <c r="AD115" i="106" s="1"/>
  <c r="AE115" i="106" s="1"/>
  <c r="AA104" i="106"/>
  <c r="AA96" i="106"/>
  <c r="AB110" i="106"/>
  <c r="K213" i="106"/>
  <c r="AB80" i="106"/>
  <c r="AB113" i="106"/>
  <c r="C221" i="106"/>
  <c r="C225" i="106"/>
  <c r="C226" i="106"/>
  <c r="C223" i="106"/>
  <c r="C224" i="106"/>
  <c r="C222" i="106"/>
  <c r="AA86" i="106"/>
  <c r="AD86" i="106" s="1"/>
  <c r="AE86" i="106" s="1"/>
  <c r="C233" i="106"/>
  <c r="F206" i="106"/>
  <c r="AA92" i="106"/>
  <c r="AD92" i="106" s="1"/>
  <c r="AE92" i="106" s="1"/>
  <c r="AA108" i="106"/>
  <c r="AA111" i="106"/>
  <c r="AB103" i="106"/>
  <c r="AB112" i="106"/>
  <c r="AA119" i="106"/>
  <c r="F209" i="106"/>
  <c r="AA87" i="106"/>
  <c r="AD87" i="106" s="1"/>
  <c r="AE87" i="106" s="1"/>
  <c r="E224" i="106"/>
  <c r="C237" i="106"/>
  <c r="E221" i="106"/>
  <c r="E223" i="106"/>
  <c r="E225" i="106"/>
  <c r="AA78" i="106"/>
  <c r="E226" i="106"/>
  <c r="E222" i="106"/>
  <c r="AB114" i="106"/>
  <c r="AA125" i="106"/>
  <c r="X6" i="106"/>
  <c r="X140" i="106"/>
  <c r="AA93" i="106"/>
  <c r="AD93" i="106" s="1"/>
  <c r="AE93" i="106" s="1"/>
  <c r="AB138" i="106"/>
  <c r="AD138" i="106" s="1"/>
  <c r="AE138" i="106" s="1"/>
  <c r="AA106" i="106"/>
  <c r="AB111" i="106"/>
  <c r="AA98" i="106"/>
  <c r="S6" i="106"/>
  <c r="D224" i="106"/>
  <c r="D226" i="106"/>
  <c r="D223" i="106"/>
  <c r="C232" i="106"/>
  <c r="D225" i="106"/>
  <c r="AA77" i="106"/>
  <c r="D221" i="106"/>
  <c r="D209" i="106"/>
  <c r="S140" i="106"/>
  <c r="D222" i="106"/>
  <c r="S114" i="100"/>
  <c r="T123" i="100"/>
  <c r="U123" i="100" s="1"/>
  <c r="Y14" i="25"/>
  <c r="Y84" i="102"/>
  <c r="Y50" i="102"/>
  <c r="S121" i="100"/>
  <c r="S112" i="100"/>
  <c r="S77" i="100"/>
  <c r="S28" i="100"/>
  <c r="Y80" i="102"/>
  <c r="S91" i="100"/>
  <c r="S35" i="100"/>
  <c r="S113" i="100"/>
  <c r="AB132" i="18"/>
  <c r="AD132" i="18" s="1"/>
  <c r="AE132" i="18" s="1"/>
  <c r="S138" i="100"/>
  <c r="T51" i="100"/>
  <c r="S61" i="100"/>
  <c r="S68" i="100"/>
  <c r="T70" i="100"/>
  <c r="T130" i="100"/>
  <c r="U130" i="100" s="1"/>
  <c r="Y72" i="102"/>
  <c r="T16" i="100"/>
  <c r="S100" i="100"/>
  <c r="S24" i="100"/>
  <c r="S140" i="100"/>
  <c r="T76" i="100"/>
  <c r="S31" i="100"/>
  <c r="Z51" i="102"/>
  <c r="T119" i="100"/>
  <c r="T38" i="100"/>
  <c r="T21" i="100"/>
  <c r="Y77" i="102"/>
  <c r="S70" i="100"/>
  <c r="T23" i="100"/>
  <c r="Y68" i="102"/>
  <c r="AB137" i="18"/>
  <c r="AD137" i="18" s="1"/>
  <c r="AE137" i="18" s="1"/>
  <c r="Z80" i="102"/>
  <c r="S66" i="100"/>
  <c r="T45" i="100"/>
  <c r="T67" i="100"/>
  <c r="T24" i="100"/>
  <c r="Y74" i="102"/>
  <c r="T73" i="100"/>
  <c r="S118" i="100"/>
  <c r="S90" i="100"/>
  <c r="T27" i="100"/>
  <c r="AB138" i="18"/>
  <c r="AD138" i="18" s="1"/>
  <c r="AE138" i="18" s="1"/>
  <c r="Y79" i="102"/>
  <c r="AB79" i="102" s="1"/>
  <c r="AC79" i="102" s="1"/>
  <c r="T143" i="100"/>
  <c r="U143" i="100" s="1"/>
  <c r="S84" i="100"/>
  <c r="T60" i="100"/>
  <c r="T62" i="100"/>
  <c r="Y43" i="102"/>
  <c r="T28" i="100"/>
  <c r="T81" i="100"/>
  <c r="T12" i="100"/>
  <c r="S117" i="100"/>
  <c r="T39" i="100"/>
  <c r="S29" i="100"/>
  <c r="S26" i="100"/>
  <c r="T61" i="100"/>
  <c r="S85" i="100"/>
  <c r="T148" i="100"/>
  <c r="U148" i="100" s="1"/>
  <c r="Y90" i="102"/>
  <c r="T13" i="100"/>
  <c r="T142" i="100"/>
  <c r="U142" i="100" s="1"/>
  <c r="Z84" i="102"/>
  <c r="Z46" i="102"/>
  <c r="S20" i="100"/>
  <c r="S87" i="100"/>
  <c r="S56" i="100"/>
  <c r="Z63" i="102"/>
  <c r="Z70" i="102"/>
  <c r="S18" i="100"/>
  <c r="S110" i="100"/>
  <c r="Y48" i="102"/>
  <c r="T52" i="100"/>
  <c r="T134" i="100"/>
  <c r="U134" i="100" s="1"/>
  <c r="S95" i="100"/>
  <c r="S41" i="100"/>
  <c r="T126" i="100"/>
  <c r="Y87" i="102"/>
  <c r="T105" i="100"/>
  <c r="T71" i="100"/>
  <c r="T93" i="100"/>
  <c r="T146" i="100"/>
  <c r="U146" i="100" s="1"/>
  <c r="T32" i="100"/>
  <c r="T64" i="100"/>
  <c r="Z85" i="102"/>
  <c r="T113" i="100"/>
  <c r="T83" i="100"/>
  <c r="Z65" i="102"/>
  <c r="S101" i="100"/>
  <c r="S92" i="100"/>
  <c r="Z43" i="102"/>
  <c r="T112" i="100"/>
  <c r="T85" i="100"/>
  <c r="Y78" i="102"/>
  <c r="T100" i="100"/>
  <c r="T96" i="100"/>
  <c r="S97" i="100"/>
  <c r="T35" i="100"/>
  <c r="Y61" i="102"/>
  <c r="S88" i="100"/>
  <c r="S80" i="100"/>
  <c r="Y46" i="102"/>
  <c r="S105" i="100"/>
  <c r="T20" i="100"/>
  <c r="S71" i="100"/>
  <c r="S64" i="100"/>
  <c r="Y56" i="102"/>
  <c r="Y85" i="102"/>
  <c r="S76" i="100"/>
  <c r="S115" i="100"/>
  <c r="T121" i="100"/>
  <c r="S17" i="100"/>
  <c r="T18" i="100"/>
  <c r="S82" i="100"/>
  <c r="T110" i="100"/>
  <c r="Y59" i="102"/>
  <c r="T41" i="100"/>
  <c r="Z77" i="102"/>
  <c r="Y66" i="102"/>
  <c r="Y55" i="102"/>
  <c r="Z109" i="102"/>
  <c r="AB109" i="102" s="1"/>
  <c r="AC109" i="102" s="1"/>
  <c r="T108" i="100"/>
  <c r="S72" i="100"/>
  <c r="T151" i="100"/>
  <c r="U151" i="100" s="1"/>
  <c r="Z91" i="102"/>
  <c r="AB91" i="102" s="1"/>
  <c r="AC91" i="102" s="1"/>
  <c r="T50" i="100"/>
  <c r="S119" i="100"/>
  <c r="T101" i="100"/>
  <c r="T79" i="100"/>
  <c r="S13" i="100"/>
  <c r="T124" i="100"/>
  <c r="U124" i="100" s="1"/>
  <c r="T138" i="100"/>
  <c r="S27" i="100"/>
  <c r="T152" i="100"/>
  <c r="U152" i="100" s="1"/>
  <c r="S139" i="100"/>
  <c r="T84" i="100"/>
  <c r="T29" i="100"/>
  <c r="T43" i="100"/>
  <c r="Y57" i="102"/>
  <c r="T92" i="100"/>
  <c r="Y86" i="102"/>
  <c r="Y41" i="102"/>
  <c r="S45" i="100"/>
  <c r="T34" i="100"/>
  <c r="S94" i="100"/>
  <c r="T69" i="100"/>
  <c r="S23" i="100"/>
  <c r="S44" i="100"/>
  <c r="S48" i="100"/>
  <c r="Z93" i="102"/>
  <c r="AB93" i="102" s="1"/>
  <c r="AC93" i="102" s="1"/>
  <c r="T57" i="100"/>
  <c r="S53" i="100"/>
  <c r="S49" i="100"/>
  <c r="S51" i="100"/>
  <c r="T141" i="100"/>
  <c r="U141" i="100" s="1"/>
  <c r="Z81" i="102"/>
  <c r="S103" i="100"/>
  <c r="T77" i="100"/>
  <c r="Z72" i="102"/>
  <c r="T117" i="100"/>
  <c r="T44" i="100"/>
  <c r="Y81" i="102"/>
  <c r="S60" i="100"/>
  <c r="S98" i="100"/>
  <c r="T49" i="100"/>
  <c r="T33" i="100"/>
  <c r="Z41" i="102"/>
  <c r="Z60" i="102"/>
  <c r="S40" i="100"/>
  <c r="T91" i="100"/>
  <c r="T18" i="67"/>
  <c r="Y54" i="102"/>
  <c r="Z73" i="102"/>
  <c r="V19" i="90"/>
  <c r="Z68" i="102"/>
  <c r="Z50" i="102"/>
  <c r="T48" i="100"/>
  <c r="T139" i="100"/>
  <c r="S39" i="100"/>
  <c r="T147" i="100"/>
  <c r="U147" i="100" s="1"/>
  <c r="S43" i="100"/>
  <c r="T103" i="100"/>
  <c r="S62" i="100"/>
  <c r="T53" i="100"/>
  <c r="S33" i="100"/>
  <c r="S81" i="100"/>
  <c r="S12" i="100"/>
  <c r="T30" i="100"/>
  <c r="S57" i="100"/>
  <c r="T98" i="100"/>
  <c r="T26" i="100"/>
  <c r="Z57" i="102"/>
  <c r="T68" i="100"/>
  <c r="T14" i="25"/>
  <c r="Z86" i="102"/>
  <c r="Z78" i="102"/>
  <c r="T40" i="100"/>
  <c r="T128" i="100"/>
  <c r="U128" i="100" s="1"/>
  <c r="T94" i="100"/>
  <c r="T11" i="100"/>
  <c r="T42" i="100"/>
  <c r="Z54" i="102"/>
  <c r="T15" i="100"/>
  <c r="S25" i="100"/>
  <c r="Y82" i="102"/>
  <c r="T140" i="100"/>
  <c r="S10" i="100"/>
  <c r="S89" i="100"/>
  <c r="Z74" i="102"/>
  <c r="S99" i="100"/>
  <c r="Z67" i="102"/>
  <c r="T36" i="100"/>
  <c r="Z76" i="102"/>
  <c r="T144" i="100"/>
  <c r="U144" i="100" s="1"/>
  <c r="T120" i="100"/>
  <c r="T132" i="100"/>
  <c r="U132" i="100" s="1"/>
  <c r="T37" i="100"/>
  <c r="S83" i="100"/>
  <c r="Y37" i="102"/>
  <c r="Y71" i="102"/>
  <c r="Z59" i="102"/>
  <c r="U6" i="102"/>
  <c r="U119" i="102"/>
  <c r="Y44" i="102"/>
  <c r="S58" i="100"/>
  <c r="S63" i="100"/>
  <c r="T153" i="100"/>
  <c r="U153" i="100" s="1"/>
  <c r="S109" i="100"/>
  <c r="S102" i="100"/>
  <c r="S126" i="100"/>
  <c r="AB134" i="18"/>
  <c r="AD134" i="18" s="1"/>
  <c r="AE134" i="18" s="1"/>
  <c r="Z87" i="102"/>
  <c r="Y40" i="102"/>
  <c r="T89" i="100"/>
  <c r="T99" i="100"/>
  <c r="Y70" i="102"/>
  <c r="T17" i="100"/>
  <c r="Z48" i="102"/>
  <c r="T145" i="100"/>
  <c r="U145" i="100" s="1"/>
  <c r="S37" i="100"/>
  <c r="Q6" i="102"/>
  <c r="Q119" i="102"/>
  <c r="Y36" i="102"/>
  <c r="Y39" i="102"/>
  <c r="S79" i="100"/>
  <c r="T114" i="100"/>
  <c r="T104" i="100"/>
  <c r="T129" i="100"/>
  <c r="U129" i="100" s="1"/>
  <c r="S11" i="100"/>
  <c r="T97" i="100"/>
  <c r="Y47" i="102"/>
  <c r="S42" i="100"/>
  <c r="S69" i="100"/>
  <c r="Z61" i="102"/>
  <c r="S15" i="100"/>
  <c r="S67" i="100"/>
  <c r="Z96" i="102"/>
  <c r="AB96" i="102" s="1"/>
  <c r="AC96" i="102" s="1"/>
  <c r="Z88" i="102"/>
  <c r="Z75" i="102"/>
  <c r="Z40" i="102"/>
  <c r="T87" i="100"/>
  <c r="S32" i="100"/>
  <c r="Z64" i="102"/>
  <c r="Z38" i="102"/>
  <c r="S106" i="100"/>
  <c r="T74" i="100"/>
  <c r="S36" i="100"/>
  <c r="T78" i="100"/>
  <c r="T118" i="100"/>
  <c r="T149" i="100"/>
  <c r="U149" i="100" s="1"/>
  <c r="Z89" i="102"/>
  <c r="S52" i="100"/>
  <c r="Z71" i="102"/>
  <c r="Z44" i="102"/>
  <c r="S55" i="100"/>
  <c r="T63" i="100"/>
  <c r="Z55" i="102"/>
  <c r="Z62" i="102"/>
  <c r="Z94" i="102"/>
  <c r="AB94" i="102" s="1"/>
  <c r="AC94" i="102" s="1"/>
  <c r="S125" i="100"/>
  <c r="T88" i="100"/>
  <c r="Z90" i="102"/>
  <c r="T10" i="100"/>
  <c r="S47" i="100"/>
  <c r="S111" i="100"/>
  <c r="AB136" i="18"/>
  <c r="AD136" i="18" s="1"/>
  <c r="AE136" i="18" s="1"/>
  <c r="S22" i="100"/>
  <c r="Y65" i="102"/>
  <c r="Z37" i="102"/>
  <c r="Z39" i="102"/>
  <c r="S21" i="100"/>
  <c r="Z66" i="102"/>
  <c r="Y62" i="102"/>
  <c r="Z52" i="102"/>
  <c r="T116" i="100"/>
  <c r="S16" i="100"/>
  <c r="Y88" i="102"/>
  <c r="R125" i="102"/>
  <c r="R126" i="102" s="1"/>
  <c r="T72" i="100"/>
  <c r="T115" i="100"/>
  <c r="Z95" i="102"/>
  <c r="AB95" i="102" s="1"/>
  <c r="AC95" i="102" s="1"/>
  <c r="Z49" i="102"/>
  <c r="Y67" i="102"/>
  <c r="T65" i="100"/>
  <c r="T82" i="100"/>
  <c r="S50" i="100"/>
  <c r="S120" i="100"/>
  <c r="T150" i="100"/>
  <c r="U150" i="100" s="1"/>
  <c r="S78" i="100"/>
  <c r="Y83" i="102"/>
  <c r="S86" i="100"/>
  <c r="T22" i="100"/>
  <c r="Z69" i="102"/>
  <c r="T6" i="102"/>
  <c r="Z36" i="102"/>
  <c r="T119" i="102"/>
  <c r="Z53" i="102"/>
  <c r="Y58" i="102"/>
  <c r="T58" i="100"/>
  <c r="S14" i="100"/>
  <c r="T102" i="100"/>
  <c r="AB133" i="18"/>
  <c r="AD133" i="18" s="1"/>
  <c r="AE133" i="18" s="1"/>
  <c r="S116" i="100"/>
  <c r="T125" i="100"/>
  <c r="V6" i="102"/>
  <c r="V119" i="102"/>
  <c r="Y73" i="102"/>
  <c r="Y60" i="102"/>
  <c r="S104" i="100"/>
  <c r="T66" i="100"/>
  <c r="S34" i="100"/>
  <c r="T122" i="100"/>
  <c r="U122" i="100" s="1"/>
  <c r="S96" i="100"/>
  <c r="Z47" i="102"/>
  <c r="S30" i="100"/>
  <c r="T133" i="100"/>
  <c r="U133" i="100" s="1"/>
  <c r="Z82" i="102"/>
  <c r="Y75" i="102"/>
  <c r="S93" i="100"/>
  <c r="T47" i="100"/>
  <c r="T111" i="100"/>
  <c r="Z56" i="102"/>
  <c r="S54" i="100"/>
  <c r="T31" i="100"/>
  <c r="Y64" i="102"/>
  <c r="Y38" i="102"/>
  <c r="S73" i="100"/>
  <c r="T106" i="100"/>
  <c r="Y76" i="102"/>
  <c r="Z45" i="102"/>
  <c r="AB135" i="18"/>
  <c r="AD135" i="18" s="1"/>
  <c r="AE135" i="18" s="1"/>
  <c r="Y89" i="102"/>
  <c r="Z83" i="102"/>
  <c r="T86" i="100"/>
  <c r="Y69" i="102"/>
  <c r="S6" i="102"/>
  <c r="S119" i="102"/>
  <c r="Z58" i="102"/>
  <c r="T55" i="100"/>
  <c r="T127" i="100"/>
  <c r="U127" i="100" s="1"/>
  <c r="S38" i="100"/>
  <c r="Y52" i="102"/>
  <c r="T90" i="100"/>
  <c r="T25" i="100"/>
  <c r="T80" i="100"/>
  <c r="T56" i="100"/>
  <c r="T54" i="100"/>
  <c r="Y63" i="102"/>
  <c r="Y49" i="102"/>
  <c r="S65" i="100"/>
  <c r="S74" i="100"/>
  <c r="S108" i="100"/>
  <c r="Y45" i="102"/>
  <c r="Y51" i="102"/>
  <c r="R119" i="102"/>
  <c r="R6" i="102"/>
  <c r="Y53" i="102"/>
  <c r="T95" i="100"/>
  <c r="T109" i="100"/>
  <c r="T14" i="100"/>
  <c r="S75" i="100"/>
  <c r="U75" i="100" s="1"/>
  <c r="X15" i="3"/>
  <c r="T15" i="3"/>
  <c r="AB128" i="18"/>
  <c r="AD128" i="18" s="1"/>
  <c r="AE128" i="18" s="1"/>
  <c r="U15" i="3"/>
  <c r="Y15" i="3"/>
  <c r="W15" i="3"/>
  <c r="V15" i="3"/>
  <c r="T23" i="27"/>
  <c r="X18" i="9"/>
  <c r="Y18" i="9"/>
  <c r="W18" i="9"/>
  <c r="V23" i="27"/>
  <c r="Y23" i="27"/>
  <c r="U23" i="27"/>
  <c r="W23" i="27"/>
  <c r="X23" i="27"/>
  <c r="S140" i="18"/>
  <c r="X140" i="18"/>
  <c r="T140" i="18"/>
  <c r="U140" i="18"/>
  <c r="W140" i="18"/>
  <c r="V140" i="18"/>
  <c r="T54" i="22"/>
  <c r="W54" i="22"/>
  <c r="V54" i="22"/>
  <c r="U54" i="22"/>
  <c r="X54" i="22"/>
  <c r="Y54" i="22"/>
  <c r="U19" i="6"/>
  <c r="T18" i="9"/>
  <c r="U18" i="9"/>
  <c r="V18" i="9"/>
  <c r="X19" i="90"/>
  <c r="U12" i="87"/>
  <c r="T132" i="87"/>
  <c r="AA126" i="18"/>
  <c r="S133" i="87"/>
  <c r="T130" i="87"/>
  <c r="S135" i="87"/>
  <c r="G235" i="18"/>
  <c r="X14" i="92"/>
  <c r="Y19" i="90"/>
  <c r="T135" i="87"/>
  <c r="S131" i="87"/>
  <c r="S136" i="87"/>
  <c r="T133" i="87"/>
  <c r="AB126" i="18"/>
  <c r="T62" i="87"/>
  <c r="T10" i="87"/>
  <c r="S134" i="87"/>
  <c r="W19" i="90"/>
  <c r="T129" i="87"/>
  <c r="T134" i="87"/>
  <c r="W14" i="25"/>
  <c r="S10" i="87"/>
  <c r="V14" i="25"/>
  <c r="W14" i="92"/>
  <c r="V14" i="92"/>
  <c r="S130" i="87"/>
  <c r="S129" i="87"/>
  <c r="AB129" i="18"/>
  <c r="AD129" i="18" s="1"/>
  <c r="AE129" i="18" s="1"/>
  <c r="T131" i="87"/>
  <c r="T136" i="87"/>
  <c r="U14" i="25"/>
  <c r="S62" i="87"/>
  <c r="X14" i="25"/>
  <c r="AB130" i="18"/>
  <c r="AD130" i="18" s="1"/>
  <c r="AE130" i="18" s="1"/>
  <c r="Y14" i="92"/>
  <c r="S132" i="87"/>
  <c r="V6" i="18"/>
  <c r="X6" i="18"/>
  <c r="W6" i="18"/>
  <c r="V19" i="6"/>
  <c r="X19" i="6"/>
  <c r="W19" i="6"/>
  <c r="Y19" i="6"/>
  <c r="T19" i="6"/>
  <c r="G237" i="18"/>
  <c r="C233" i="18"/>
  <c r="E236" i="18"/>
  <c r="G236" i="18"/>
  <c r="C232" i="18"/>
  <c r="C236" i="18"/>
  <c r="E232" i="18"/>
  <c r="G232" i="18"/>
  <c r="E237" i="18"/>
  <c r="E233" i="18"/>
  <c r="C237" i="18"/>
  <c r="G233" i="18"/>
  <c r="M206" i="18"/>
  <c r="O224" i="18"/>
  <c r="M227" i="18"/>
  <c r="M231" i="18"/>
  <c r="K209" i="18"/>
  <c r="K212" i="18"/>
  <c r="M230" i="18"/>
  <c r="M209" i="18"/>
  <c r="K206" i="18"/>
  <c r="O227" i="18"/>
  <c r="K213" i="18"/>
  <c r="M224" i="18"/>
  <c r="O192" i="18"/>
  <c r="O191" i="18"/>
  <c r="T6" i="18"/>
  <c r="U6" i="18"/>
  <c r="S6" i="18"/>
  <c r="AB78" i="18"/>
  <c r="S75" i="87"/>
  <c r="S38" i="87"/>
  <c r="T111" i="87"/>
  <c r="S96" i="87"/>
  <c r="S57" i="87"/>
  <c r="T115" i="87"/>
  <c r="S68" i="87"/>
  <c r="AA120" i="18"/>
  <c r="S85" i="87"/>
  <c r="AA106" i="18"/>
  <c r="S66" i="87"/>
  <c r="T109" i="87"/>
  <c r="T78" i="87"/>
  <c r="T87" i="87"/>
  <c r="S65" i="87"/>
  <c r="T110" i="87"/>
  <c r="T101" i="87"/>
  <c r="S98" i="87"/>
  <c r="T20" i="87"/>
  <c r="AB83" i="18"/>
  <c r="AB121" i="18"/>
  <c r="T94" i="87"/>
  <c r="T61" i="87"/>
  <c r="S128" i="87"/>
  <c r="S76" i="87"/>
  <c r="AC16" i="6"/>
  <c r="AA113" i="18"/>
  <c r="S46" i="87"/>
  <c r="S52" i="87"/>
  <c r="AA97" i="18"/>
  <c r="T84" i="87"/>
  <c r="AB12" i="6"/>
  <c r="T71" i="87"/>
  <c r="T137" i="87"/>
  <c r="T92" i="87"/>
  <c r="T98" i="87"/>
  <c r="AB110" i="18"/>
  <c r="S36" i="87"/>
  <c r="S41" i="87"/>
  <c r="S17" i="87"/>
  <c r="T104" i="87"/>
  <c r="T41" i="87"/>
  <c r="S71" i="87"/>
  <c r="T14" i="87"/>
  <c r="T47" i="87"/>
  <c r="AA127" i="18"/>
  <c r="S105" i="87"/>
  <c r="AB109" i="18"/>
  <c r="T119" i="87"/>
  <c r="S42" i="87"/>
  <c r="AB100" i="18"/>
  <c r="AB103" i="18"/>
  <c r="T30" i="87"/>
  <c r="T27" i="87"/>
  <c r="T123" i="87"/>
  <c r="S25" i="87"/>
  <c r="AB17" i="6"/>
  <c r="T56" i="87"/>
  <c r="T66" i="87"/>
  <c r="S90" i="87"/>
  <c r="AB123" i="18"/>
  <c r="T69" i="87"/>
  <c r="T72" i="87"/>
  <c r="T73" i="87"/>
  <c r="T77" i="87"/>
  <c r="S80" i="87"/>
  <c r="T105" i="87"/>
  <c r="S84" i="87"/>
  <c r="S124" i="87"/>
  <c r="S116" i="87"/>
  <c r="S119" i="87"/>
  <c r="S100" i="87"/>
  <c r="T55" i="87"/>
  <c r="S125" i="87"/>
  <c r="AB14" i="6"/>
  <c r="S89" i="87"/>
  <c r="AA118" i="18"/>
  <c r="AB131" i="18"/>
  <c r="T33" i="87"/>
  <c r="T65" i="87"/>
  <c r="AA125" i="18"/>
  <c r="AB91" i="18"/>
  <c r="AE11" i="19"/>
  <c r="AA100" i="18"/>
  <c r="AE12" i="19"/>
  <c r="T50" i="87"/>
  <c r="T25" i="87"/>
  <c r="AA121" i="18"/>
  <c r="S121" i="87"/>
  <c r="T121" i="87"/>
  <c r="T124" i="87"/>
  <c r="AA122" i="18"/>
  <c r="T116" i="87"/>
  <c r="AB107" i="18"/>
  <c r="S30" i="87"/>
  <c r="T64" i="87"/>
  <c r="S50" i="87"/>
  <c r="S93" i="87"/>
  <c r="AB81" i="18"/>
  <c r="T99" i="87"/>
  <c r="T81" i="87"/>
  <c r="T126" i="87"/>
  <c r="AA131" i="18"/>
  <c r="AB112" i="18"/>
  <c r="S83" i="87"/>
  <c r="S87" i="87"/>
  <c r="S88" i="87"/>
  <c r="S37" i="87"/>
  <c r="AB11" i="6"/>
  <c r="AA104" i="18"/>
  <c r="S54" i="87"/>
  <c r="AA91" i="18"/>
  <c r="S53" i="87"/>
  <c r="S18" i="87"/>
  <c r="T35" i="87"/>
  <c r="S111" i="87"/>
  <c r="T43" i="87"/>
  <c r="S126" i="87"/>
  <c r="S15" i="87"/>
  <c r="AA90" i="18"/>
  <c r="S82" i="87"/>
  <c r="T86" i="87"/>
  <c r="T17" i="87"/>
  <c r="S115" i="87"/>
  <c r="AB10" i="6"/>
  <c r="AA108" i="18"/>
  <c r="AA110" i="18"/>
  <c r="AB119" i="18"/>
  <c r="AB105" i="18"/>
  <c r="AB99" i="18"/>
  <c r="V16" i="28"/>
  <c r="AB82" i="18"/>
  <c r="T107" i="87"/>
  <c r="S13" i="87"/>
  <c r="S120" i="87"/>
  <c r="T42" i="87"/>
  <c r="T36" i="87"/>
  <c r="T113" i="87"/>
  <c r="S137" i="87"/>
  <c r="S92" i="87"/>
  <c r="AC10" i="6"/>
  <c r="AB97" i="18"/>
  <c r="AB79" i="18"/>
  <c r="AA88" i="18"/>
  <c r="AA93" i="18"/>
  <c r="S72" i="87"/>
  <c r="T34" i="87"/>
  <c r="Y16" i="28"/>
  <c r="S107" i="87"/>
  <c r="T39" i="87"/>
  <c r="T120" i="87"/>
  <c r="T102" i="87"/>
  <c r="T11" i="87"/>
  <c r="AB16" i="6"/>
  <c r="AB77" i="18"/>
  <c r="AB120" i="18"/>
  <c r="AB101" i="18"/>
  <c r="AA119" i="18"/>
  <c r="AB127" i="18"/>
  <c r="AB88" i="18"/>
  <c r="S23" i="87"/>
  <c r="S47" i="87"/>
  <c r="S77" i="87"/>
  <c r="T80" i="87"/>
  <c r="S34" i="87"/>
  <c r="X16" i="28"/>
  <c r="AA85" i="18"/>
  <c r="AB122" i="18"/>
  <c r="T85" i="87"/>
  <c r="T57" i="87"/>
  <c r="T97" i="87"/>
  <c r="AA107" i="18"/>
  <c r="AA105" i="18"/>
  <c r="S14" i="87"/>
  <c r="T128" i="87"/>
  <c r="AB90" i="18"/>
  <c r="AA101" i="18"/>
  <c r="AC12" i="6"/>
  <c r="S86" i="87"/>
  <c r="S104" i="87"/>
  <c r="S9" i="87"/>
  <c r="S61" i="87"/>
  <c r="S113" i="87"/>
  <c r="S108" i="87"/>
  <c r="AB93" i="18"/>
  <c r="T23" i="87"/>
  <c r="S73" i="87"/>
  <c r="AA99" i="18"/>
  <c r="AA114" i="18"/>
  <c r="U16" i="28"/>
  <c r="AA94" i="18"/>
  <c r="AA109" i="18"/>
  <c r="S39" i="87"/>
  <c r="T59" i="87"/>
  <c r="AB106" i="18"/>
  <c r="AB15" i="6"/>
  <c r="D226" i="18"/>
  <c r="D225" i="18"/>
  <c r="D224" i="18"/>
  <c r="D223" i="18"/>
  <c r="D222" i="18"/>
  <c r="D221" i="18"/>
  <c r="D209" i="18"/>
  <c r="AA77" i="18"/>
  <c r="T9" i="87"/>
  <c r="T108" i="87"/>
  <c r="AB108" i="18"/>
  <c r="C213" i="18"/>
  <c r="G222" i="18"/>
  <c r="G223" i="18"/>
  <c r="G224" i="18"/>
  <c r="G225" i="18"/>
  <c r="G226" i="18"/>
  <c r="AA79" i="18"/>
  <c r="G221" i="18"/>
  <c r="D213" i="18"/>
  <c r="T16" i="28"/>
  <c r="AB94" i="18"/>
  <c r="AB85" i="18"/>
  <c r="AA82" i="18"/>
  <c r="AB96" i="18"/>
  <c r="T100" i="87"/>
  <c r="T13" i="87"/>
  <c r="F206" i="18"/>
  <c r="AA92" i="18"/>
  <c r="T82" i="87"/>
  <c r="AB114" i="18"/>
  <c r="W16" i="28"/>
  <c r="AA96" i="18"/>
  <c r="S59" i="87"/>
  <c r="S102" i="87"/>
  <c r="T37" i="87"/>
  <c r="AB124" i="18"/>
  <c r="T53" i="87"/>
  <c r="S81" i="87"/>
  <c r="S19" i="87"/>
  <c r="H226" i="18"/>
  <c r="H225" i="18"/>
  <c r="D212" i="18"/>
  <c r="H224" i="18"/>
  <c r="H223" i="18"/>
  <c r="H222" i="18"/>
  <c r="H221" i="18"/>
  <c r="AA102" i="18"/>
  <c r="S110" i="87"/>
  <c r="S101" i="87"/>
  <c r="S48" i="87"/>
  <c r="F212" i="18"/>
  <c r="AB87" i="18"/>
  <c r="S64" i="87"/>
  <c r="AB13" i="6"/>
  <c r="T24" i="87"/>
  <c r="T22" i="87"/>
  <c r="AB117" i="18"/>
  <c r="E222" i="18"/>
  <c r="E221" i="18"/>
  <c r="AA78" i="18"/>
  <c r="E226" i="18"/>
  <c r="E225" i="18"/>
  <c r="E224" i="18"/>
  <c r="E223" i="18"/>
  <c r="C212" i="18"/>
  <c r="F224" i="18"/>
  <c r="F223" i="18"/>
  <c r="F222" i="18"/>
  <c r="F221" i="18"/>
  <c r="AA83" i="18"/>
  <c r="F226" i="18"/>
  <c r="F225" i="18"/>
  <c r="T18" i="87"/>
  <c r="T51" i="87"/>
  <c r="T58" i="87"/>
  <c r="S44" i="87"/>
  <c r="AB84" i="18"/>
  <c r="AB86" i="18"/>
  <c r="D206" i="18"/>
  <c r="AA95" i="18"/>
  <c r="T96" i="87"/>
  <c r="T118" i="87"/>
  <c r="T70" i="87"/>
  <c r="T106" i="87"/>
  <c r="S91" i="87"/>
  <c r="T67" i="87"/>
  <c r="T52" i="87"/>
  <c r="S97" i="87"/>
  <c r="S16" i="87"/>
  <c r="T74" i="87"/>
  <c r="AB111" i="18"/>
  <c r="AC13" i="6"/>
  <c r="S69" i="87"/>
  <c r="S112" i="87"/>
  <c r="AB115" i="18"/>
  <c r="AB116" i="18"/>
  <c r="W18" i="67"/>
  <c r="C206" i="18"/>
  <c r="AA84" i="18"/>
  <c r="AB95" i="18"/>
  <c r="S33" i="87"/>
  <c r="T127" i="87"/>
  <c r="V18" i="67"/>
  <c r="T38" i="87"/>
  <c r="T117" i="87"/>
  <c r="AA98" i="18"/>
  <c r="AA80" i="18"/>
  <c r="S40" i="87"/>
  <c r="T83" i="87"/>
  <c r="T15" i="87"/>
  <c r="S26" i="87"/>
  <c r="S70" i="87"/>
  <c r="T76" i="87"/>
  <c r="AB104" i="18"/>
  <c r="AB113" i="18"/>
  <c r="T48" i="87"/>
  <c r="T54" i="87"/>
  <c r="AA87" i="18"/>
  <c r="T68" i="87"/>
  <c r="T90" i="87"/>
  <c r="S31" i="87"/>
  <c r="T21" i="87"/>
  <c r="S27" i="87"/>
  <c r="S74" i="87"/>
  <c r="T93" i="87"/>
  <c r="T125" i="87"/>
  <c r="AC18" i="6"/>
  <c r="AA111" i="18"/>
  <c r="AA124" i="18"/>
  <c r="S32" i="87"/>
  <c r="S103" i="87"/>
  <c r="S99" i="87"/>
  <c r="T112" i="87"/>
  <c r="S114" i="87"/>
  <c r="S20" i="87"/>
  <c r="AB89" i="18"/>
  <c r="AB102" i="18"/>
  <c r="U18" i="67"/>
  <c r="T75" i="87"/>
  <c r="S117" i="87"/>
  <c r="S58" i="87"/>
  <c r="S122" i="87"/>
  <c r="AB98" i="18"/>
  <c r="T40" i="87"/>
  <c r="T45" i="87"/>
  <c r="S67" i="87"/>
  <c r="AA103" i="18"/>
  <c r="AB18" i="6"/>
  <c r="T32" i="87"/>
  <c r="T103" i="87"/>
  <c r="T89" i="87"/>
  <c r="S60" i="87"/>
  <c r="X18" i="67"/>
  <c r="T122" i="87"/>
  <c r="C225" i="18"/>
  <c r="F209" i="18"/>
  <c r="AA86" i="18"/>
  <c r="C224" i="18"/>
  <c r="C223" i="18"/>
  <c r="C222" i="18"/>
  <c r="C221" i="18"/>
  <c r="C226" i="18"/>
  <c r="AC15" i="6"/>
  <c r="S55" i="87"/>
  <c r="T46" i="87"/>
  <c r="S45" i="87"/>
  <c r="AB125" i="18"/>
  <c r="T31" i="87"/>
  <c r="S21" i="87"/>
  <c r="T95" i="87"/>
  <c r="AC14" i="6"/>
  <c r="AA81" i="18"/>
  <c r="AA123" i="18"/>
  <c r="S24" i="87"/>
  <c r="S109" i="87"/>
  <c r="T114" i="87"/>
  <c r="F208" i="18"/>
  <c r="AA89" i="18"/>
  <c r="AA116" i="18"/>
  <c r="Y18" i="67"/>
  <c r="S56" i="87"/>
  <c r="S43" i="87"/>
  <c r="AB80" i="18"/>
  <c r="S78" i="87"/>
  <c r="S127" i="87"/>
  <c r="S11" i="87"/>
  <c r="AC11" i="6"/>
  <c r="S106" i="87"/>
  <c r="T91" i="87"/>
  <c r="AB92" i="18"/>
  <c r="T16" i="87"/>
  <c r="S95" i="87"/>
  <c r="S22" i="87"/>
  <c r="S123" i="87"/>
  <c r="T60" i="87"/>
  <c r="T19" i="87"/>
  <c r="AA117" i="18"/>
  <c r="AC17" i="6"/>
  <c r="AA115" i="18"/>
  <c r="S35" i="87"/>
  <c r="S51" i="87"/>
  <c r="S94" i="87"/>
  <c r="T44" i="87"/>
  <c r="AB118" i="18"/>
  <c r="AA112" i="18"/>
  <c r="T26" i="87"/>
  <c r="S118" i="87"/>
  <c r="T88" i="87"/>
  <c r="S193" i="106"/>
  <c r="R193" i="18"/>
  <c r="S196" i="106"/>
  <c r="R196" i="106"/>
  <c r="T196" i="106"/>
  <c r="R195" i="106"/>
  <c r="R193" i="106"/>
  <c r="T193" i="106"/>
  <c r="N5" i="9" l="1"/>
  <c r="O5" i="9" s="1"/>
  <c r="AF11" i="19"/>
  <c r="M214" i="106"/>
  <c r="O16" i="94"/>
  <c r="AD9" i="94"/>
  <c r="Z16" i="94"/>
  <c r="Z17" i="94" s="1"/>
  <c r="N16" i="94"/>
  <c r="Z14" i="92"/>
  <c r="Z15" i="92" s="1"/>
  <c r="Z16" i="92" s="1"/>
  <c r="AD9" i="92"/>
  <c r="AD9" i="22"/>
  <c r="AF9" i="22" s="1"/>
  <c r="Z54" i="22"/>
  <c r="AE9" i="107"/>
  <c r="AG9" i="107" s="1"/>
  <c r="AA24" i="107"/>
  <c r="AA25" i="107" s="1"/>
  <c r="AA26" i="107" s="1"/>
  <c r="Z18" i="19"/>
  <c r="AD9" i="19"/>
  <c r="P16" i="94"/>
  <c r="AD9" i="9"/>
  <c r="Z18" i="9"/>
  <c r="AD9" i="103"/>
  <c r="Z54" i="103"/>
  <c r="Z55" i="103" s="1"/>
  <c r="Z56" i="103" s="1"/>
  <c r="AG17" i="107"/>
  <c r="AF9" i="67"/>
  <c r="AF12" i="19"/>
  <c r="Z12" i="4"/>
  <c r="AD9" i="68"/>
  <c r="AD23" i="68" s="1"/>
  <c r="Z23" i="68"/>
  <c r="AF12" i="4"/>
  <c r="AD12" i="4"/>
  <c r="AF19" i="110"/>
  <c r="AF20" i="110"/>
  <c r="AB15" i="82"/>
  <c r="AH9" i="82"/>
  <c r="AH15" i="82" s="1"/>
  <c r="AH16" i="82" s="1"/>
  <c r="AH17" i="82" s="1"/>
  <c r="AF15" i="82"/>
  <c r="AF16" i="82" s="1"/>
  <c r="AF17" i="82" s="1"/>
  <c r="AB31" i="84"/>
  <c r="AB32" i="84" s="1"/>
  <c r="AB33" i="84" s="1"/>
  <c r="AF10" i="84"/>
  <c r="AF9" i="79"/>
  <c r="AB37" i="79"/>
  <c r="AF14" i="83"/>
  <c r="AB27" i="83"/>
  <c r="AF17" i="113"/>
  <c r="AB21" i="113"/>
  <c r="AB22" i="113" s="1"/>
  <c r="AB23" i="113" s="1"/>
  <c r="AF9" i="111"/>
  <c r="AB10" i="81"/>
  <c r="AF9" i="80"/>
  <c r="AF12" i="80" s="1"/>
  <c r="AB12" i="80"/>
  <c r="AF13" i="110"/>
  <c r="AF24" i="110"/>
  <c r="AF17" i="110"/>
  <c r="AF25" i="110"/>
  <c r="AD10" i="67"/>
  <c r="AF10" i="67" s="1"/>
  <c r="Z18" i="67"/>
  <c r="AH9" i="77"/>
  <c r="P23" i="108"/>
  <c r="P24" i="108" s="1"/>
  <c r="Q23" i="108"/>
  <c r="Q24" i="108" s="1"/>
  <c r="AE10" i="108"/>
  <c r="AA22" i="108"/>
  <c r="O23" i="108"/>
  <c r="O24" i="108" s="1"/>
  <c r="V18" i="28"/>
  <c r="V17" i="28"/>
  <c r="T18" i="28"/>
  <c r="T17" i="28"/>
  <c r="W18" i="28"/>
  <c r="W17" i="28"/>
  <c r="Y17" i="28"/>
  <c r="Y18" i="28"/>
  <c r="U18" i="28"/>
  <c r="U17" i="28"/>
  <c r="X18" i="28"/>
  <c r="X17" i="28"/>
  <c r="T25" i="27"/>
  <c r="T24" i="27"/>
  <c r="W25" i="27"/>
  <c r="W24" i="27"/>
  <c r="X25" i="27"/>
  <c r="X24" i="27"/>
  <c r="U25" i="27"/>
  <c r="U24" i="27"/>
  <c r="Y24" i="27"/>
  <c r="Y25" i="27"/>
  <c r="V25" i="27"/>
  <c r="V24" i="27"/>
  <c r="U16" i="25"/>
  <c r="U15" i="25"/>
  <c r="V16" i="25"/>
  <c r="V15" i="25"/>
  <c r="W16" i="25"/>
  <c r="W15" i="25"/>
  <c r="X16" i="25"/>
  <c r="X15" i="25"/>
  <c r="T16" i="25"/>
  <c r="T15" i="25"/>
  <c r="Y15" i="25"/>
  <c r="Y16" i="25"/>
  <c r="U56" i="22"/>
  <c r="U55" i="22"/>
  <c r="V56" i="22"/>
  <c r="V55" i="22"/>
  <c r="T56" i="22"/>
  <c r="T55" i="22"/>
  <c r="W56" i="22"/>
  <c r="W55" i="22"/>
  <c r="Y55" i="22"/>
  <c r="Y56" i="22"/>
  <c r="X56" i="22"/>
  <c r="X55" i="22"/>
  <c r="V24" i="21"/>
  <c r="V23" i="21"/>
  <c r="Y23" i="21"/>
  <c r="Y24" i="21"/>
  <c r="X24" i="21"/>
  <c r="X23" i="21"/>
  <c r="W24" i="21"/>
  <c r="W23" i="21"/>
  <c r="T24" i="21"/>
  <c r="T23" i="21"/>
  <c r="U24" i="21"/>
  <c r="U23" i="21"/>
  <c r="X77" i="110"/>
  <c r="X76" i="110"/>
  <c r="P76" i="110"/>
  <c r="P77" i="110" s="1"/>
  <c r="O76" i="110"/>
  <c r="O77" i="110" s="1"/>
  <c r="N76" i="110"/>
  <c r="N77" i="110" s="1"/>
  <c r="Y76" i="110"/>
  <c r="Y77" i="110"/>
  <c r="AF21" i="110"/>
  <c r="AD12" i="110"/>
  <c r="Z75" i="110"/>
  <c r="V20" i="90"/>
  <c r="V21" i="90"/>
  <c r="N20" i="90"/>
  <c r="N21" i="90" s="1"/>
  <c r="X21" i="90"/>
  <c r="X20" i="90"/>
  <c r="Y20" i="90"/>
  <c r="Y21" i="90"/>
  <c r="W21" i="90"/>
  <c r="W20" i="90"/>
  <c r="AD10" i="90"/>
  <c r="Z19" i="90"/>
  <c r="X16" i="92"/>
  <c r="X15" i="92"/>
  <c r="Y15" i="92"/>
  <c r="Y16" i="92"/>
  <c r="W16" i="92"/>
  <c r="W15" i="92"/>
  <c r="V16" i="92"/>
  <c r="V15" i="92"/>
  <c r="T19" i="9"/>
  <c r="T20" i="9"/>
  <c r="Y19" i="9"/>
  <c r="Y20" i="9"/>
  <c r="X20" i="9"/>
  <c r="X19" i="9"/>
  <c r="V20" i="9"/>
  <c r="V19" i="9"/>
  <c r="U19" i="9"/>
  <c r="U20" i="9"/>
  <c r="W20" i="9"/>
  <c r="W19" i="9"/>
  <c r="N19" i="19"/>
  <c r="N20" i="19" s="1"/>
  <c r="AB18" i="19"/>
  <c r="AB21" i="19" s="1"/>
  <c r="W21" i="6"/>
  <c r="W20" i="6"/>
  <c r="X21" i="6"/>
  <c r="X20" i="6"/>
  <c r="V20" i="6"/>
  <c r="V21" i="6"/>
  <c r="U21" i="6"/>
  <c r="U20" i="6"/>
  <c r="T21" i="6"/>
  <c r="T20" i="6"/>
  <c r="Y20" i="6"/>
  <c r="Y21" i="6"/>
  <c r="W17" i="94"/>
  <c r="W16" i="94"/>
  <c r="Y17" i="94"/>
  <c r="Y16" i="94"/>
  <c r="U17" i="94"/>
  <c r="U16" i="94"/>
  <c r="V16" i="94"/>
  <c r="V17" i="94"/>
  <c r="T16" i="94"/>
  <c r="T17" i="94"/>
  <c r="X17" i="94"/>
  <c r="X16" i="94"/>
  <c r="W25" i="68"/>
  <c r="W24" i="68"/>
  <c r="X25" i="68"/>
  <c r="X24" i="68"/>
  <c r="N24" i="68"/>
  <c r="N25" i="68" s="1"/>
  <c r="N26" i="68" s="1"/>
  <c r="Y24" i="68"/>
  <c r="Y25" i="68"/>
  <c r="V25" i="68"/>
  <c r="V24" i="68"/>
  <c r="T25" i="68"/>
  <c r="T24" i="68"/>
  <c r="U25" i="68"/>
  <c r="U24" i="68"/>
  <c r="P24" i="68"/>
  <c r="P25" i="68" s="1"/>
  <c r="O24" i="68"/>
  <c r="O25" i="68" s="1"/>
  <c r="T20" i="67"/>
  <c r="T19" i="67"/>
  <c r="V20" i="67"/>
  <c r="V19" i="67"/>
  <c r="W20" i="67"/>
  <c r="W19" i="67"/>
  <c r="P19" i="67"/>
  <c r="P20" i="67" s="1"/>
  <c r="X20" i="67"/>
  <c r="X19" i="67"/>
  <c r="U20" i="67"/>
  <c r="U19" i="67"/>
  <c r="O19" i="67"/>
  <c r="O20" i="67" s="1"/>
  <c r="N19" i="67"/>
  <c r="N20" i="67" s="1"/>
  <c r="Y19" i="67"/>
  <c r="Y20" i="67"/>
  <c r="X14" i="4"/>
  <c r="X13" i="4"/>
  <c r="W14" i="4"/>
  <c r="W13" i="4"/>
  <c r="Y13" i="4"/>
  <c r="Y14" i="4"/>
  <c r="T14" i="4"/>
  <c r="T13" i="4"/>
  <c r="U14" i="4"/>
  <c r="U13" i="4"/>
  <c r="V14" i="4"/>
  <c r="V13" i="4"/>
  <c r="AF20" i="78"/>
  <c r="AH20" i="78" s="1"/>
  <c r="Y16" i="3"/>
  <c r="Y17" i="3"/>
  <c r="W16" i="3"/>
  <c r="W17" i="3"/>
  <c r="U17" i="3"/>
  <c r="U16" i="3"/>
  <c r="T17" i="3"/>
  <c r="T16" i="3"/>
  <c r="V17" i="3"/>
  <c r="V16" i="3"/>
  <c r="X17" i="3"/>
  <c r="X16" i="3"/>
  <c r="R28" i="83"/>
  <c r="R29" i="83" s="1"/>
  <c r="Y29" i="83"/>
  <c r="Y28" i="83"/>
  <c r="P28" i="83"/>
  <c r="P29" i="83" s="1"/>
  <c r="Z29" i="83"/>
  <c r="Z28" i="83"/>
  <c r="Q28" i="83"/>
  <c r="Q29" i="83" s="1"/>
  <c r="AA28" i="83"/>
  <c r="AA29" i="83"/>
  <c r="Q38" i="79"/>
  <c r="Q39" i="79" s="1"/>
  <c r="R38" i="79"/>
  <c r="R39" i="79" s="1"/>
  <c r="P38" i="79"/>
  <c r="P39" i="79" s="1"/>
  <c r="AA38" i="79"/>
  <c r="AA39" i="79"/>
  <c r="Z39" i="79"/>
  <c r="Z38" i="79"/>
  <c r="Y39" i="79"/>
  <c r="Y38" i="79"/>
  <c r="R11" i="81"/>
  <c r="R12" i="81" s="1"/>
  <c r="P11" i="81"/>
  <c r="P12" i="81" s="1"/>
  <c r="Q11" i="81"/>
  <c r="Q12" i="81" s="1"/>
  <c r="P14" i="80"/>
  <c r="AA13" i="80"/>
  <c r="AA14" i="80"/>
  <c r="R13" i="80"/>
  <c r="R14" i="80" s="1"/>
  <c r="Q13" i="80"/>
  <c r="Q14" i="80" s="1"/>
  <c r="Z13" i="80"/>
  <c r="Z14" i="80"/>
  <c r="Y13" i="80"/>
  <c r="Y14" i="80"/>
  <c r="AA16" i="80"/>
  <c r="AH43" i="99"/>
  <c r="AH33" i="99"/>
  <c r="AH44" i="99"/>
  <c r="AB9" i="66"/>
  <c r="AD113" i="106"/>
  <c r="AE113" i="106" s="1"/>
  <c r="X19" i="3"/>
  <c r="AC75" i="110"/>
  <c r="AD101" i="106"/>
  <c r="AE101" i="106" s="1"/>
  <c r="AD109" i="106"/>
  <c r="AE109" i="106" s="1"/>
  <c r="AD103" i="106"/>
  <c r="AE103" i="106" s="1"/>
  <c r="AD116" i="106"/>
  <c r="AE116" i="106" s="1"/>
  <c r="AD84" i="106"/>
  <c r="AE84" i="106" s="1"/>
  <c r="AD99" i="106"/>
  <c r="AE99" i="106" s="1"/>
  <c r="AD97" i="106"/>
  <c r="AE97" i="106" s="1"/>
  <c r="AD82" i="106"/>
  <c r="AE82" i="106" s="1"/>
  <c r="AH29" i="99"/>
  <c r="AD120" i="106"/>
  <c r="AE120" i="106" s="1"/>
  <c r="AD95" i="106"/>
  <c r="AE95" i="106" s="1"/>
  <c r="AD122" i="106"/>
  <c r="AE122" i="106" s="1"/>
  <c r="AD108" i="106"/>
  <c r="AE108" i="106" s="1"/>
  <c r="U4" i="106"/>
  <c r="U3" i="106" s="1"/>
  <c r="AD83" i="106"/>
  <c r="AE83" i="106" s="1"/>
  <c r="AD112" i="106"/>
  <c r="AE112" i="106" s="1"/>
  <c r="AD105" i="106"/>
  <c r="AE105" i="106" s="1"/>
  <c r="AD80" i="106"/>
  <c r="AE80" i="106" s="1"/>
  <c r="AD102" i="106"/>
  <c r="AE102" i="106" s="1"/>
  <c r="AD123" i="106"/>
  <c r="AE123" i="106" s="1"/>
  <c r="AD117" i="106"/>
  <c r="AE117" i="106" s="1"/>
  <c r="AD96" i="106"/>
  <c r="AE96" i="106" s="1"/>
  <c r="D214" i="106"/>
  <c r="AD104" i="106"/>
  <c r="AE104" i="106" s="1"/>
  <c r="AD98" i="106"/>
  <c r="AE98" i="106" s="1"/>
  <c r="J225" i="106"/>
  <c r="E227" i="106"/>
  <c r="F227" i="106"/>
  <c r="G227" i="106"/>
  <c r="F214" i="106"/>
  <c r="AD85" i="106"/>
  <c r="AE85" i="106" s="1"/>
  <c r="AD81" i="106"/>
  <c r="AE81" i="106" s="1"/>
  <c r="AD121" i="106"/>
  <c r="AE121" i="106" s="1"/>
  <c r="U196" i="106"/>
  <c r="V196" i="106" s="1"/>
  <c r="R198" i="106"/>
  <c r="U193" i="106"/>
  <c r="R212" i="106"/>
  <c r="D227" i="106"/>
  <c r="AD124" i="106"/>
  <c r="AE124" i="106" s="1"/>
  <c r="AD79" i="106"/>
  <c r="AE79" i="106" s="1"/>
  <c r="AA140" i="106"/>
  <c r="AD77" i="106"/>
  <c r="AD111" i="106"/>
  <c r="AE111" i="106" s="1"/>
  <c r="O232" i="106"/>
  <c r="AD118" i="106"/>
  <c r="AE118" i="106" s="1"/>
  <c r="C227" i="106"/>
  <c r="J221" i="106"/>
  <c r="C238" i="106"/>
  <c r="D232" i="106" s="1"/>
  <c r="AD106" i="106"/>
  <c r="AE106" i="106" s="1"/>
  <c r="AD125" i="106"/>
  <c r="AE125" i="106" s="1"/>
  <c r="K214" i="106"/>
  <c r="N215" i="106" s="1"/>
  <c r="J223" i="106"/>
  <c r="AD78" i="106"/>
  <c r="AE78" i="106" s="1"/>
  <c r="AD119" i="106"/>
  <c r="AE119" i="106" s="1"/>
  <c r="G238" i="106"/>
  <c r="H234" i="106" s="1"/>
  <c r="J222" i="106"/>
  <c r="J226" i="106"/>
  <c r="AB140" i="106"/>
  <c r="E238" i="106"/>
  <c r="F236" i="106" s="1"/>
  <c r="M232" i="106"/>
  <c r="H227" i="106"/>
  <c r="J224" i="106"/>
  <c r="AD110" i="106"/>
  <c r="AE110" i="106" s="1"/>
  <c r="AD114" i="106"/>
  <c r="AE114" i="106" s="1"/>
  <c r="U35" i="100"/>
  <c r="U62" i="100"/>
  <c r="U91" i="100"/>
  <c r="U101" i="100"/>
  <c r="U113" i="100"/>
  <c r="AH39" i="99"/>
  <c r="AH27" i="99"/>
  <c r="AB51" i="102"/>
  <c r="AC51" i="102" s="1"/>
  <c r="U70" i="100"/>
  <c r="U95" i="100"/>
  <c r="U77" i="100"/>
  <c r="AH21" i="99"/>
  <c r="AB48" i="102"/>
  <c r="AC48" i="102" s="1"/>
  <c r="U61" i="100"/>
  <c r="U41" i="100"/>
  <c r="U115" i="100"/>
  <c r="U118" i="100"/>
  <c r="U114" i="100"/>
  <c r="AB90" i="102"/>
  <c r="AC90" i="102" s="1"/>
  <c r="U80" i="100"/>
  <c r="U97" i="100"/>
  <c r="AB70" i="102"/>
  <c r="AC70" i="102" s="1"/>
  <c r="U108" i="100"/>
  <c r="U16" i="100"/>
  <c r="AB66" i="102"/>
  <c r="AC66" i="102" s="1"/>
  <c r="AH32" i="99"/>
  <c r="AB83" i="102"/>
  <c r="AC83" i="102" s="1"/>
  <c r="AH25" i="99"/>
  <c r="U23" i="100"/>
  <c r="U138" i="100"/>
  <c r="AB63" i="102"/>
  <c r="AC63" i="102" s="1"/>
  <c r="U21" i="100"/>
  <c r="AH42" i="99"/>
  <c r="U73" i="100"/>
  <c r="U96" i="100"/>
  <c r="AH28" i="99"/>
  <c r="AB56" i="102"/>
  <c r="AC56" i="102" s="1"/>
  <c r="U126" i="100"/>
  <c r="U30" i="100"/>
  <c r="AB65" i="102"/>
  <c r="AC65" i="102" s="1"/>
  <c r="U88" i="100"/>
  <c r="U27" i="100"/>
  <c r="AH9" i="99"/>
  <c r="AB46" i="102"/>
  <c r="AC46" i="102" s="1"/>
  <c r="AB80" i="102"/>
  <c r="AC80" i="102" s="1"/>
  <c r="AH13" i="99"/>
  <c r="AH37" i="99"/>
  <c r="AB44" i="102"/>
  <c r="AC44" i="102" s="1"/>
  <c r="AH18" i="99"/>
  <c r="U121" i="100"/>
  <c r="U76" i="100"/>
  <c r="U34" i="100"/>
  <c r="U52" i="100"/>
  <c r="U51" i="100"/>
  <c r="U18" i="100"/>
  <c r="U60" i="100"/>
  <c r="U81" i="100"/>
  <c r="U100" i="100"/>
  <c r="U84" i="100"/>
  <c r="U24" i="100"/>
  <c r="AB58" i="102"/>
  <c r="AC58" i="102" s="1"/>
  <c r="AH23" i="99"/>
  <c r="AB61" i="102"/>
  <c r="AC61" i="102" s="1"/>
  <c r="U90" i="100"/>
  <c r="AB84" i="102"/>
  <c r="AC84" i="102" s="1"/>
  <c r="AB74" i="102"/>
  <c r="AC74" i="102" s="1"/>
  <c r="U68" i="100"/>
  <c r="U112" i="100"/>
  <c r="U119" i="100"/>
  <c r="AB76" i="102"/>
  <c r="AC76" i="102" s="1"/>
  <c r="AB64" i="102"/>
  <c r="AC64" i="102" s="1"/>
  <c r="U42" i="100"/>
  <c r="U45" i="100"/>
  <c r="U66" i="100"/>
  <c r="U38" i="100"/>
  <c r="AB62" i="102"/>
  <c r="AC62" i="102" s="1"/>
  <c r="AB55" i="102"/>
  <c r="AC55" i="102" s="1"/>
  <c r="AB72" i="102"/>
  <c r="AC72" i="102" s="1"/>
  <c r="U83" i="100"/>
  <c r="U28" i="100"/>
  <c r="AH36" i="99"/>
  <c r="U120" i="100"/>
  <c r="U31" i="100"/>
  <c r="U39" i="100"/>
  <c r="AH10" i="99"/>
  <c r="AB87" i="102"/>
  <c r="AC87" i="102" s="1"/>
  <c r="U67" i="100"/>
  <c r="U69" i="100"/>
  <c r="AB50" i="102"/>
  <c r="AC50" i="102" s="1"/>
  <c r="AH38" i="99"/>
  <c r="U82" i="100"/>
  <c r="AB68" i="102"/>
  <c r="AC68" i="102" s="1"/>
  <c r="AB77" i="102"/>
  <c r="AC77" i="102" s="1"/>
  <c r="U79" i="100"/>
  <c r="T3" i="102"/>
  <c r="U3" i="102" s="1"/>
  <c r="U40" i="100"/>
  <c r="AH20" i="99"/>
  <c r="AB69" i="102"/>
  <c r="AC69" i="102" s="1"/>
  <c r="U117" i="100"/>
  <c r="U17" i="100"/>
  <c r="U110" i="100"/>
  <c r="AB43" i="102"/>
  <c r="AC43" i="102" s="1"/>
  <c r="U50" i="100"/>
  <c r="U15" i="100"/>
  <c r="U57" i="100"/>
  <c r="U43" i="100"/>
  <c r="U56" i="100"/>
  <c r="U93" i="100"/>
  <c r="U99" i="100"/>
  <c r="U87" i="100"/>
  <c r="AB60" i="102"/>
  <c r="AC60" i="102" s="1"/>
  <c r="U12" i="100"/>
  <c r="U72" i="100"/>
  <c r="AB59" i="102"/>
  <c r="AC59" i="102" s="1"/>
  <c r="U92" i="100"/>
  <c r="U20" i="100"/>
  <c r="U29" i="100"/>
  <c r="AB38" i="102"/>
  <c r="AC38" i="102" s="1"/>
  <c r="AH16" i="99"/>
  <c r="AB49" i="102"/>
  <c r="AC49" i="102" s="1"/>
  <c r="AH31" i="99"/>
  <c r="U26" i="100"/>
  <c r="U140" i="100"/>
  <c r="U71" i="100"/>
  <c r="AB85" i="102"/>
  <c r="AC85" i="102" s="1"/>
  <c r="AB75" i="102"/>
  <c r="AC75" i="102" s="1"/>
  <c r="U22" i="100"/>
  <c r="AH30" i="99"/>
  <c r="U105" i="100"/>
  <c r="U37" i="100"/>
  <c r="AB89" i="102"/>
  <c r="AC89" i="102" s="1"/>
  <c r="AB40" i="102"/>
  <c r="AC40" i="102" s="1"/>
  <c r="U139" i="100"/>
  <c r="U13" i="100"/>
  <c r="U74" i="100"/>
  <c r="AB52" i="102"/>
  <c r="AC52" i="102" s="1"/>
  <c r="U104" i="100"/>
  <c r="AB88" i="102"/>
  <c r="AC88" i="102" s="1"/>
  <c r="AH15" i="99"/>
  <c r="U36" i="100"/>
  <c r="AB78" i="102"/>
  <c r="AC78" i="102" s="1"/>
  <c r="U85" i="100"/>
  <c r="U65" i="100"/>
  <c r="U14" i="100"/>
  <c r="AH35" i="99"/>
  <c r="U32" i="100"/>
  <c r="U11" i="100"/>
  <c r="AH12" i="99"/>
  <c r="AB86" i="102"/>
  <c r="AC86" i="102" s="1"/>
  <c r="U33" i="100"/>
  <c r="U64" i="100"/>
  <c r="AH14" i="99"/>
  <c r="U47" i="100"/>
  <c r="Y119" i="102"/>
  <c r="AB36" i="102"/>
  <c r="U109" i="100"/>
  <c r="AH34" i="99"/>
  <c r="AB57" i="102"/>
  <c r="AC57" i="102" s="1"/>
  <c r="U106" i="100"/>
  <c r="Q121" i="102"/>
  <c r="AH24" i="99"/>
  <c r="U89" i="100"/>
  <c r="AB82" i="102"/>
  <c r="AC82" i="102" s="1"/>
  <c r="AB73" i="102"/>
  <c r="AC73" i="102" s="1"/>
  <c r="AB47" i="102"/>
  <c r="AC47" i="102" s="1"/>
  <c r="AH26" i="99"/>
  <c r="AB45" i="102"/>
  <c r="AC45" i="102" s="1"/>
  <c r="Z119" i="102"/>
  <c r="U125" i="100"/>
  <c r="U78" i="100"/>
  <c r="AB71" i="102"/>
  <c r="AC71" i="102" s="1"/>
  <c r="U25" i="100"/>
  <c r="U98" i="100"/>
  <c r="AB81" i="102"/>
  <c r="AC81" i="102" s="1"/>
  <c r="U103" i="100"/>
  <c r="U49" i="100"/>
  <c r="U44" i="100"/>
  <c r="AB53" i="102"/>
  <c r="AC53" i="102" s="1"/>
  <c r="AB37" i="102"/>
  <c r="AC37" i="102" s="1"/>
  <c r="AB67" i="102"/>
  <c r="AC67" i="102" s="1"/>
  <c r="U53" i="100"/>
  <c r="AB41" i="102"/>
  <c r="AC41" i="102" s="1"/>
  <c r="AH11" i="99"/>
  <c r="U116" i="100"/>
  <c r="U63" i="100"/>
  <c r="U10" i="100"/>
  <c r="AB54" i="102"/>
  <c r="AC54" i="102" s="1"/>
  <c r="U86" i="100"/>
  <c r="U111" i="100"/>
  <c r="U55" i="100"/>
  <c r="AH40" i="99"/>
  <c r="U102" i="100"/>
  <c r="U58" i="100"/>
  <c r="U94" i="100"/>
  <c r="U54" i="100"/>
  <c r="AB39" i="102"/>
  <c r="AC39" i="102" s="1"/>
  <c r="U48" i="100"/>
  <c r="AC15" i="3"/>
  <c r="AB15" i="3"/>
  <c r="AB18" i="9"/>
  <c r="AC23" i="27"/>
  <c r="AB23" i="27"/>
  <c r="AB140" i="18"/>
  <c r="AA140" i="18"/>
  <c r="AB54" i="22"/>
  <c r="AC54" i="22"/>
  <c r="AC18" i="9"/>
  <c r="T23" i="67"/>
  <c r="T24" i="67" s="1"/>
  <c r="U131" i="87"/>
  <c r="U132" i="87"/>
  <c r="U62" i="87"/>
  <c r="U135" i="87"/>
  <c r="AD126" i="18"/>
  <c r="AE126" i="18" s="1"/>
  <c r="U130" i="87"/>
  <c r="U133" i="87"/>
  <c r="U136" i="87"/>
  <c r="U10" i="87"/>
  <c r="U129" i="87"/>
  <c r="AC14" i="92"/>
  <c r="AB14" i="25"/>
  <c r="AC19" i="90"/>
  <c r="AB19" i="90"/>
  <c r="AC14" i="25"/>
  <c r="AB14" i="92"/>
  <c r="U134" i="87"/>
  <c r="AC19" i="6"/>
  <c r="AB19" i="6"/>
  <c r="U4" i="18"/>
  <c r="C238" i="18"/>
  <c r="D233" i="18" s="1"/>
  <c r="G238" i="18"/>
  <c r="H237" i="18" s="1"/>
  <c r="E238" i="18"/>
  <c r="F232" i="18" s="1"/>
  <c r="O232" i="18"/>
  <c r="M214" i="18"/>
  <c r="K214" i="18"/>
  <c r="M232" i="18"/>
  <c r="U110" i="87"/>
  <c r="U75" i="87"/>
  <c r="U78" i="87"/>
  <c r="U109" i="87"/>
  <c r="AE17" i="6"/>
  <c r="AF17" i="6" s="1"/>
  <c r="U99" i="87"/>
  <c r="U90" i="87"/>
  <c r="U27" i="87"/>
  <c r="AD131" i="18"/>
  <c r="AE131" i="18" s="1"/>
  <c r="U47" i="87"/>
  <c r="U81" i="87"/>
  <c r="U111" i="87"/>
  <c r="AD91" i="18"/>
  <c r="AE91" i="18" s="1"/>
  <c r="U125" i="87"/>
  <c r="AD104" i="18"/>
  <c r="AE104" i="18" s="1"/>
  <c r="U88" i="87"/>
  <c r="U123" i="87"/>
  <c r="AE14" i="6"/>
  <c r="AF14" i="6" s="1"/>
  <c r="U69" i="87"/>
  <c r="AD125" i="18"/>
  <c r="AE125" i="18" s="1"/>
  <c r="AD120" i="18"/>
  <c r="AE120" i="18" s="1"/>
  <c r="AD109" i="18"/>
  <c r="AE109" i="18" s="1"/>
  <c r="AD103" i="18"/>
  <c r="AE103" i="18" s="1"/>
  <c r="U64" i="87"/>
  <c r="AE16" i="6"/>
  <c r="AF16" i="6" s="1"/>
  <c r="U57" i="87"/>
  <c r="U33" i="87"/>
  <c r="U38" i="87"/>
  <c r="AD123" i="18"/>
  <c r="AE123" i="18" s="1"/>
  <c r="U87" i="87"/>
  <c r="U41" i="87"/>
  <c r="U101" i="87"/>
  <c r="AD118" i="18"/>
  <c r="AE118" i="18" s="1"/>
  <c r="AC16" i="28"/>
  <c r="AD101" i="18"/>
  <c r="AE101" i="18" s="1"/>
  <c r="U126" i="87"/>
  <c r="AD110" i="18"/>
  <c r="AE110" i="18" s="1"/>
  <c r="U70" i="87"/>
  <c r="U14" i="87"/>
  <c r="U98" i="87"/>
  <c r="U68" i="87"/>
  <c r="U83" i="87"/>
  <c r="U97" i="87"/>
  <c r="U100" i="87"/>
  <c r="U51" i="87"/>
  <c r="U76" i="87"/>
  <c r="U42" i="87"/>
  <c r="U35" i="87"/>
  <c r="U24" i="87"/>
  <c r="U55" i="87"/>
  <c r="U52" i="87"/>
  <c r="U65" i="87"/>
  <c r="U15" i="87"/>
  <c r="U128" i="87"/>
  <c r="AD127" i="18"/>
  <c r="AE127" i="18" s="1"/>
  <c r="U115" i="87"/>
  <c r="U119" i="87"/>
  <c r="AD117" i="18"/>
  <c r="AE117" i="18" s="1"/>
  <c r="U30" i="87"/>
  <c r="U94" i="87"/>
  <c r="U106" i="87"/>
  <c r="U77" i="87"/>
  <c r="U32" i="87"/>
  <c r="U102" i="87"/>
  <c r="AD79" i="18"/>
  <c r="AE79" i="18" s="1"/>
  <c r="AD107" i="18"/>
  <c r="AE107" i="18" s="1"/>
  <c r="AD121" i="18"/>
  <c r="AE121" i="18" s="1"/>
  <c r="U18" i="87"/>
  <c r="U73" i="87"/>
  <c r="U71" i="87"/>
  <c r="U34" i="87"/>
  <c r="U43" i="87"/>
  <c r="AD124" i="18"/>
  <c r="AE124" i="18" s="1"/>
  <c r="U48" i="87"/>
  <c r="U86" i="87"/>
  <c r="AD97" i="18"/>
  <c r="AE97" i="18" s="1"/>
  <c r="U17" i="87"/>
  <c r="U50" i="87"/>
  <c r="U105" i="87"/>
  <c r="U66" i="87"/>
  <c r="U93" i="87"/>
  <c r="J226" i="18"/>
  <c r="AE18" i="6"/>
  <c r="AF18" i="6" s="1"/>
  <c r="AD111" i="18"/>
  <c r="AE111" i="18" s="1"/>
  <c r="U104" i="87"/>
  <c r="U80" i="87"/>
  <c r="U92" i="87"/>
  <c r="U61" i="87"/>
  <c r="U56" i="87"/>
  <c r="U46" i="87"/>
  <c r="U37" i="87"/>
  <c r="AD82" i="18"/>
  <c r="AE82" i="18" s="1"/>
  <c r="AE12" i="6"/>
  <c r="AF12" i="6" s="1"/>
  <c r="U89" i="87"/>
  <c r="AD78" i="18"/>
  <c r="AE78" i="18" s="1"/>
  <c r="AD113" i="18"/>
  <c r="AE113" i="18" s="1"/>
  <c r="AD83" i="18"/>
  <c r="AE83" i="18" s="1"/>
  <c r="U72" i="87"/>
  <c r="U25" i="87"/>
  <c r="J222" i="18"/>
  <c r="U96" i="87"/>
  <c r="AD105" i="18"/>
  <c r="AE105" i="18" s="1"/>
  <c r="U53" i="87"/>
  <c r="AD89" i="18"/>
  <c r="AE89" i="18" s="1"/>
  <c r="U107" i="87"/>
  <c r="U36" i="87"/>
  <c r="U127" i="87"/>
  <c r="AD106" i="18"/>
  <c r="AE106" i="18" s="1"/>
  <c r="U85" i="87"/>
  <c r="U39" i="87"/>
  <c r="AD122" i="18"/>
  <c r="AE122" i="18" s="1"/>
  <c r="AD119" i="18"/>
  <c r="AE119" i="18" s="1"/>
  <c r="AD112" i="18"/>
  <c r="AE112" i="18" s="1"/>
  <c r="AE11" i="6"/>
  <c r="AF11" i="6" s="1"/>
  <c r="U74" i="87"/>
  <c r="U54" i="87"/>
  <c r="AD100" i="18"/>
  <c r="AE100" i="18" s="1"/>
  <c r="J224" i="18"/>
  <c r="AD99" i="18"/>
  <c r="AE99" i="18" s="1"/>
  <c r="AD81" i="18"/>
  <c r="AE81" i="18" s="1"/>
  <c r="U20" i="87"/>
  <c r="AD87" i="18"/>
  <c r="AE87" i="18" s="1"/>
  <c r="D214" i="18"/>
  <c r="U59" i="87"/>
  <c r="U137" i="87"/>
  <c r="U124" i="87"/>
  <c r="C214" i="18"/>
  <c r="AD115" i="18"/>
  <c r="AE115" i="18" s="1"/>
  <c r="J225" i="18"/>
  <c r="U103" i="87"/>
  <c r="U84" i="87"/>
  <c r="E227" i="18"/>
  <c r="U108" i="87"/>
  <c r="U58" i="87"/>
  <c r="U121" i="87"/>
  <c r="U122" i="87"/>
  <c r="D227" i="18"/>
  <c r="U67" i="87"/>
  <c r="U116" i="87"/>
  <c r="U114" i="87"/>
  <c r="AC18" i="67"/>
  <c r="U16" i="87"/>
  <c r="AD96" i="18"/>
  <c r="AE96" i="18" s="1"/>
  <c r="AD92" i="18"/>
  <c r="AE92" i="18" s="1"/>
  <c r="AD114" i="18"/>
  <c r="AE114" i="18" s="1"/>
  <c r="AD108" i="18"/>
  <c r="AE108" i="18" s="1"/>
  <c r="C227" i="18"/>
  <c r="J221" i="18"/>
  <c r="U31" i="87"/>
  <c r="U26" i="87"/>
  <c r="U117" i="87"/>
  <c r="F214" i="18"/>
  <c r="AD93" i="18"/>
  <c r="AE93" i="18" s="1"/>
  <c r="AE10" i="6"/>
  <c r="AF10" i="6" s="1"/>
  <c r="U82" i="87"/>
  <c r="U112" i="87"/>
  <c r="AD102" i="18"/>
  <c r="AE102" i="18" s="1"/>
  <c r="U19" i="87"/>
  <c r="AD77" i="18"/>
  <c r="AE15" i="6"/>
  <c r="AF15" i="6" s="1"/>
  <c r="U113" i="87"/>
  <c r="AD116" i="18"/>
  <c r="AE116" i="18" s="1"/>
  <c r="U21" i="87"/>
  <c r="J223" i="18"/>
  <c r="U45" i="87"/>
  <c r="AD80" i="18"/>
  <c r="AE80" i="18" s="1"/>
  <c r="U91" i="87"/>
  <c r="AD98" i="18"/>
  <c r="AE98" i="18" s="1"/>
  <c r="U118" i="87"/>
  <c r="AD95" i="18"/>
  <c r="AE95" i="18" s="1"/>
  <c r="U44" i="87"/>
  <c r="U11" i="87"/>
  <c r="AD88" i="18"/>
  <c r="AE88" i="18" s="1"/>
  <c r="U120" i="87"/>
  <c r="U13" i="87"/>
  <c r="AD90" i="18"/>
  <c r="AE90" i="18" s="1"/>
  <c r="AD86" i="18"/>
  <c r="AE86" i="18" s="1"/>
  <c r="F227" i="18"/>
  <c r="U22" i="87"/>
  <c r="H227" i="18"/>
  <c r="AD94" i="18"/>
  <c r="AE94" i="18" s="1"/>
  <c r="AD85" i="18"/>
  <c r="AE85" i="18" s="1"/>
  <c r="U95" i="87"/>
  <c r="U60" i="87"/>
  <c r="U40" i="87"/>
  <c r="AD84" i="18"/>
  <c r="AE84" i="18" s="1"/>
  <c r="AE13" i="6"/>
  <c r="AF13" i="6" s="1"/>
  <c r="AB16" i="28"/>
  <c r="G227" i="18"/>
  <c r="U9" i="87"/>
  <c r="AB18" i="67"/>
  <c r="U23" i="87"/>
  <c r="T195" i="18"/>
  <c r="R195" i="18"/>
  <c r="R196" i="18"/>
  <c r="S193" i="18"/>
  <c r="T196" i="18"/>
  <c r="T193" i="18"/>
  <c r="S195" i="18"/>
  <c r="S195" i="106"/>
  <c r="S196" i="18"/>
  <c r="T195" i="106"/>
  <c r="AF9" i="66" l="1"/>
  <c r="AF46" i="66" s="1"/>
  <c r="AB46" i="66"/>
  <c r="AE24" i="107"/>
  <c r="AE25" i="107" s="1"/>
  <c r="AE26" i="107" s="1"/>
  <c r="AD18" i="67"/>
  <c r="AD14" i="92"/>
  <c r="AD15" i="92" s="1"/>
  <c r="AD16" i="92" s="1"/>
  <c r="AF9" i="92"/>
  <c r="AF14" i="92" s="1"/>
  <c r="AG24" i="107"/>
  <c r="AG25" i="107" s="1"/>
  <c r="AG26" i="107" s="1"/>
  <c r="AF9" i="103"/>
  <c r="AF54" i="103" s="1"/>
  <c r="AF55" i="103" s="1"/>
  <c r="AF56" i="103" s="1"/>
  <c r="AD54" i="103"/>
  <c r="AD55" i="103" s="1"/>
  <c r="AD56" i="103" s="1"/>
  <c r="AF9" i="94"/>
  <c r="AD16" i="94"/>
  <c r="AD17" i="94" s="1"/>
  <c r="AD18" i="19"/>
  <c r="AD19" i="19" s="1"/>
  <c r="AD20" i="19" s="1"/>
  <c r="AF9" i="19"/>
  <c r="AF9" i="9"/>
  <c r="AF18" i="9" s="1"/>
  <c r="AD18" i="9"/>
  <c r="AH9" i="79"/>
  <c r="AH37" i="79" s="1"/>
  <c r="AH38" i="79" s="1"/>
  <c r="AH39" i="79" s="1"/>
  <c r="AF37" i="79"/>
  <c r="AF38" i="79" s="1"/>
  <c r="AF39" i="79" s="1"/>
  <c r="AH14" i="83"/>
  <c r="AH27" i="83" s="1"/>
  <c r="AH28" i="83" s="1"/>
  <c r="AH29" i="83" s="1"/>
  <c r="AF27" i="83"/>
  <c r="AF28" i="83" s="1"/>
  <c r="AF29" i="83" s="1"/>
  <c r="AH10" i="84"/>
  <c r="AH31" i="84" s="1"/>
  <c r="AH32" i="84" s="1"/>
  <c r="AH33" i="84" s="1"/>
  <c r="AF31" i="84"/>
  <c r="AF32" i="84" s="1"/>
  <c r="AF33" i="84" s="1"/>
  <c r="AH9" i="80"/>
  <c r="AH12" i="80" s="1"/>
  <c r="AH13" i="80" s="1"/>
  <c r="AH14" i="80" s="1"/>
  <c r="AH9" i="111"/>
  <c r="AH17" i="113"/>
  <c r="AH21" i="113" s="1"/>
  <c r="AH22" i="113" s="1"/>
  <c r="AH23" i="113" s="1"/>
  <c r="AF21" i="113"/>
  <c r="AF22" i="113" s="1"/>
  <c r="AF23" i="113" s="1"/>
  <c r="AH10" i="81"/>
  <c r="AH11" i="81" s="1"/>
  <c r="AH12" i="81" s="1"/>
  <c r="AF10" i="81"/>
  <c r="AF11" i="81" s="1"/>
  <c r="AF12" i="81" s="1"/>
  <c r="AF13" i="80"/>
  <c r="AF14" i="80" s="1"/>
  <c r="AA23" i="108"/>
  <c r="AA24" i="108" s="1"/>
  <c r="AG10" i="108"/>
  <c r="AG22" i="108" s="1"/>
  <c r="AE22" i="108"/>
  <c r="AC18" i="28"/>
  <c r="AC17" i="28"/>
  <c r="AB18" i="28"/>
  <c r="AB17" i="28"/>
  <c r="AB26" i="27"/>
  <c r="AB25" i="27"/>
  <c r="AB24" i="27"/>
  <c r="AC25" i="27"/>
  <c r="AC24" i="27"/>
  <c r="AB16" i="25"/>
  <c r="AB15" i="25"/>
  <c r="AC16" i="25"/>
  <c r="AC15" i="25"/>
  <c r="AC56" i="22"/>
  <c r="AC55" i="22"/>
  <c r="AB56" i="22"/>
  <c r="AB55" i="22"/>
  <c r="AB24" i="21"/>
  <c r="AB23" i="21"/>
  <c r="AC24" i="21"/>
  <c r="AC23" i="21"/>
  <c r="AC77" i="110"/>
  <c r="AC76" i="110"/>
  <c r="Z76" i="110"/>
  <c r="Z77" i="110" s="1"/>
  <c r="AF12" i="110"/>
  <c r="AF75" i="110" s="1"/>
  <c r="AD75" i="110"/>
  <c r="AB21" i="90"/>
  <c r="AB20" i="90"/>
  <c r="AC21" i="90"/>
  <c r="AC20" i="90"/>
  <c r="Z20" i="90"/>
  <c r="Z21" i="90" s="1"/>
  <c r="AF10" i="90"/>
  <c r="AF19" i="90" s="1"/>
  <c r="AD19" i="90"/>
  <c r="AC16" i="92"/>
  <c r="AC15" i="92"/>
  <c r="AB16" i="92"/>
  <c r="AB15" i="92"/>
  <c r="AB19" i="9"/>
  <c r="AB20" i="9"/>
  <c r="AC19" i="9"/>
  <c r="AC20" i="9"/>
  <c r="AB20" i="19"/>
  <c r="AB19" i="19"/>
  <c r="Z19" i="19"/>
  <c r="Z20" i="19" s="1"/>
  <c r="AE18" i="19"/>
  <c r="AB21" i="6"/>
  <c r="AB20" i="6"/>
  <c r="AC21" i="6"/>
  <c r="AC20" i="6"/>
  <c r="AB16" i="94"/>
  <c r="AB17" i="94"/>
  <c r="AC17" i="94"/>
  <c r="AC16" i="94"/>
  <c r="Z24" i="68"/>
  <c r="Z25" i="68" s="1"/>
  <c r="AB24" i="68"/>
  <c r="AB25" i="68"/>
  <c r="AC25" i="68"/>
  <c r="AC24" i="68"/>
  <c r="AF9" i="68"/>
  <c r="AF23" i="68" s="1"/>
  <c r="AC20" i="67"/>
  <c r="AC19" i="67"/>
  <c r="AB20" i="67"/>
  <c r="AB19" i="67"/>
  <c r="Z19" i="67"/>
  <c r="Z20" i="67" s="1"/>
  <c r="AF18" i="67"/>
  <c r="AB14" i="4"/>
  <c r="AB13" i="4"/>
  <c r="AC14" i="4"/>
  <c r="AC13" i="4"/>
  <c r="AB17" i="3"/>
  <c r="AB16" i="3"/>
  <c r="AC18" i="3"/>
  <c r="AC17" i="3"/>
  <c r="AC16" i="3"/>
  <c r="AB28" i="83"/>
  <c r="AB29" i="83" s="1"/>
  <c r="R16" i="82"/>
  <c r="R17" i="82" s="1"/>
  <c r="P16" i="82"/>
  <c r="P17" i="82" s="1"/>
  <c r="Y17" i="82"/>
  <c r="Y16" i="82"/>
  <c r="Z17" i="82"/>
  <c r="Z16" i="82"/>
  <c r="AA16" i="82"/>
  <c r="AA17" i="82"/>
  <c r="Q16" i="82"/>
  <c r="Q17" i="82" s="1"/>
  <c r="AB38" i="79"/>
  <c r="AB39" i="79" s="1"/>
  <c r="AB11" i="81"/>
  <c r="AB12" i="81" s="1"/>
  <c r="AB13" i="80"/>
  <c r="AB14" i="80" s="1"/>
  <c r="AH9" i="66"/>
  <c r="AH46" i="66" s="1"/>
  <c r="AE75" i="110"/>
  <c r="T198" i="106"/>
  <c r="T199" i="106" s="1"/>
  <c r="T212" i="106"/>
  <c r="S212" i="106"/>
  <c r="S198" i="106"/>
  <c r="U195" i="106"/>
  <c r="V195" i="106" s="1"/>
  <c r="P233" i="106"/>
  <c r="G215" i="106"/>
  <c r="D234" i="106"/>
  <c r="H237" i="106"/>
  <c r="D236" i="106"/>
  <c r="D237" i="106"/>
  <c r="D235" i="106"/>
  <c r="D233" i="106"/>
  <c r="H235" i="106"/>
  <c r="AD140" i="106"/>
  <c r="AE77" i="106"/>
  <c r="AE140" i="106" s="1"/>
  <c r="H232" i="106"/>
  <c r="AA147" i="106"/>
  <c r="AA142" i="106"/>
  <c r="H236" i="106"/>
  <c r="F232" i="106"/>
  <c r="F234" i="106"/>
  <c r="F235" i="106"/>
  <c r="F233" i="106"/>
  <c r="F237" i="106"/>
  <c r="X198" i="106"/>
  <c r="X199" i="106" s="1"/>
  <c r="AB193" i="106" s="1"/>
  <c r="AB195" i="106" s="1"/>
  <c r="AC195" i="106" s="1"/>
  <c r="V193" i="106"/>
  <c r="J227" i="106"/>
  <c r="H233" i="106"/>
  <c r="G239" i="106"/>
  <c r="AC36" i="102"/>
  <c r="AC119" i="102" s="1"/>
  <c r="AB119" i="102"/>
  <c r="Q122" i="102"/>
  <c r="S122" i="102" s="1"/>
  <c r="S123" i="102" s="1"/>
  <c r="U3" i="18"/>
  <c r="AE15" i="3"/>
  <c r="AE23" i="27"/>
  <c r="AD140" i="18"/>
  <c r="AE54" i="22"/>
  <c r="AE18" i="9"/>
  <c r="AE19" i="90"/>
  <c r="AE14" i="25"/>
  <c r="AE14" i="92"/>
  <c r="AE19" i="6"/>
  <c r="U196" i="18"/>
  <c r="V196" i="18" s="1"/>
  <c r="U193" i="18"/>
  <c r="V193" i="18" s="1"/>
  <c r="S198" i="18"/>
  <c r="S212" i="18"/>
  <c r="T212" i="18"/>
  <c r="T198" i="18"/>
  <c r="T199" i="18" s="1"/>
  <c r="R212" i="18"/>
  <c r="U195" i="18"/>
  <c r="V195" i="18" s="1"/>
  <c r="R198" i="18"/>
  <c r="D237" i="18"/>
  <c r="D232" i="18"/>
  <c r="F233" i="18"/>
  <c r="F237" i="18"/>
  <c r="F236" i="18"/>
  <c r="H232" i="18"/>
  <c r="H235" i="18"/>
  <c r="H234" i="18"/>
  <c r="H233" i="18"/>
  <c r="H236" i="18"/>
  <c r="G239" i="18"/>
  <c r="D234" i="18"/>
  <c r="D235" i="18"/>
  <c r="F235" i="18"/>
  <c r="F234" i="18"/>
  <c r="D236" i="18"/>
  <c r="N215" i="18"/>
  <c r="P233" i="18"/>
  <c r="G215" i="18"/>
  <c r="J227" i="18"/>
  <c r="AA142" i="18"/>
  <c r="AA147" i="18"/>
  <c r="AE77" i="18"/>
  <c r="AE18" i="67"/>
  <c r="AE16" i="28"/>
  <c r="R44" i="18"/>
  <c r="Q44" i="18"/>
  <c r="R67" i="18"/>
  <c r="Q67" i="18"/>
  <c r="AF18" i="19" l="1"/>
  <c r="AF19" i="19" s="1"/>
  <c r="AF20" i="19" s="1"/>
  <c r="AE23" i="108"/>
  <c r="AE24" i="108" s="1"/>
  <c r="AG23" i="108"/>
  <c r="AG24" i="108" s="1"/>
  <c r="AE18" i="28"/>
  <c r="AE17" i="28"/>
  <c r="AE25" i="27"/>
  <c r="AE24" i="27"/>
  <c r="AE16" i="25"/>
  <c r="AE15" i="25"/>
  <c r="AE56" i="22"/>
  <c r="AE55" i="22"/>
  <c r="AE24" i="21"/>
  <c r="AE23" i="21"/>
  <c r="AF76" i="110"/>
  <c r="AF77" i="110" s="1"/>
  <c r="AD76" i="110"/>
  <c r="AD77" i="110" s="1"/>
  <c r="AE77" i="110"/>
  <c r="AE76" i="110"/>
  <c r="AF20" i="90"/>
  <c r="AF21" i="90" s="1"/>
  <c r="AD20" i="90"/>
  <c r="AD21" i="90" s="1"/>
  <c r="AE21" i="90"/>
  <c r="AE20" i="90"/>
  <c r="AF15" i="92"/>
  <c r="AF16" i="92" s="1"/>
  <c r="AE16" i="92"/>
  <c r="AE15" i="92"/>
  <c r="AE20" i="9"/>
  <c r="AE19" i="9"/>
  <c r="AE20" i="19"/>
  <c r="AE19" i="19"/>
  <c r="AE21" i="6"/>
  <c r="AE20" i="6"/>
  <c r="AE17" i="94"/>
  <c r="AE16" i="94"/>
  <c r="AF16" i="94"/>
  <c r="AF17" i="94" s="1"/>
  <c r="AF24" i="68"/>
  <c r="AF25" i="68" s="1"/>
  <c r="AD24" i="68"/>
  <c r="AD25" i="68" s="1"/>
  <c r="AE25" i="68"/>
  <c r="AE24" i="68"/>
  <c r="AF19" i="67"/>
  <c r="AF20" i="67" s="1"/>
  <c r="AD19" i="67"/>
  <c r="AD20" i="67" s="1"/>
  <c r="AE20" i="67"/>
  <c r="AE19" i="67"/>
  <c r="AE14" i="4"/>
  <c r="AE13" i="4"/>
  <c r="AE17" i="3"/>
  <c r="AE16" i="3"/>
  <c r="AB16" i="82"/>
  <c r="AB17" i="82" s="1"/>
  <c r="U212" i="106"/>
  <c r="U198" i="106"/>
  <c r="U205" i="106" s="1"/>
  <c r="V206" i="106" s="1"/>
  <c r="D238" i="106"/>
  <c r="F238" i="106"/>
  <c r="Y193" i="106"/>
  <c r="V198" i="106"/>
  <c r="H238" i="106"/>
  <c r="R122" i="102"/>
  <c r="X198" i="18"/>
  <c r="X199" i="18" s="1"/>
  <c r="AB193" i="18" s="1"/>
  <c r="AB195" i="18" s="1"/>
  <c r="AC195" i="18" s="1"/>
  <c r="U212" i="18"/>
  <c r="U198" i="18"/>
  <c r="U205" i="18" s="1"/>
  <c r="V206" i="18" s="1"/>
  <c r="F238" i="18"/>
  <c r="D238" i="18"/>
  <c r="H238" i="18"/>
  <c r="Y193" i="18"/>
  <c r="V198" i="18"/>
  <c r="P64" i="18"/>
  <c r="P61" i="18"/>
  <c r="P58" i="18"/>
  <c r="W199" i="106" l="1"/>
  <c r="V205" i="106"/>
  <c r="V205" i="18"/>
  <c r="W199" i="18"/>
  <c r="Q76" i="18"/>
  <c r="Q75" i="18"/>
  <c r="R76" i="18"/>
  <c r="L76" i="18"/>
  <c r="R75" i="18"/>
  <c r="L75" i="18"/>
  <c r="AC76" i="18" l="1"/>
  <c r="AE76" i="18" s="1"/>
  <c r="Z76" i="18"/>
  <c r="Z75" i="18"/>
  <c r="AC75" i="18"/>
  <c r="AE75" i="18" s="1"/>
  <c r="Y74" i="18" l="1"/>
  <c r="R74" i="18"/>
  <c r="Z74" i="18" s="1"/>
  <c r="L74" i="18"/>
  <c r="Y61" i="18"/>
  <c r="Y62" i="18"/>
  <c r="Q39" i="18"/>
  <c r="Y64" i="18"/>
  <c r="Q64" i="18"/>
  <c r="R64" i="18"/>
  <c r="L64" i="18"/>
  <c r="Q45" i="18"/>
  <c r="R45" i="18"/>
  <c r="AC64" i="18" l="1"/>
  <c r="AE64" i="18" s="1"/>
  <c r="AC74" i="18"/>
  <c r="AE74" i="18" s="1"/>
  <c r="Z64" i="18"/>
  <c r="R33" i="18" l="1"/>
  <c r="R58" i="18"/>
  <c r="Q58" i="18"/>
  <c r="Y58" i="18"/>
  <c r="P37" i="18"/>
  <c r="R61" i="18"/>
  <c r="Q61" i="18"/>
  <c r="L61" i="18"/>
  <c r="Q62" i="18"/>
  <c r="R62" i="18"/>
  <c r="L62" i="18"/>
  <c r="Q38" i="18"/>
  <c r="P20" i="18"/>
  <c r="P38" i="18"/>
  <c r="R52" i="58"/>
  <c r="S52" i="58"/>
  <c r="T52" i="58"/>
  <c r="U52" i="58"/>
  <c r="V52" i="58"/>
  <c r="W52" i="58"/>
  <c r="X52" i="58"/>
  <c r="Y52" i="58"/>
  <c r="Z52" i="58"/>
  <c r="AA52" i="58"/>
  <c r="AB52" i="58"/>
  <c r="R24" i="58"/>
  <c r="AB24" i="58" s="1"/>
  <c r="S24" i="58"/>
  <c r="T24" i="58"/>
  <c r="U24" i="58"/>
  <c r="V24" i="58"/>
  <c r="W24" i="58"/>
  <c r="X24" i="58"/>
  <c r="Y24" i="58"/>
  <c r="Z24" i="58"/>
  <c r="AA24" i="58"/>
  <c r="AC62" i="18" l="1"/>
  <c r="AE62" i="18" s="1"/>
  <c r="Z62" i="18"/>
  <c r="AC61" i="18"/>
  <c r="AE61" i="18" s="1"/>
  <c r="Z61" i="18"/>
  <c r="P4" i="58" l="1"/>
  <c r="P5" i="58"/>
  <c r="P6" i="58"/>
  <c r="P7" i="58"/>
  <c r="P8" i="58"/>
  <c r="P9" i="58"/>
  <c r="P10" i="58"/>
  <c r="P11" i="58"/>
  <c r="P12" i="58"/>
  <c r="P13" i="58"/>
  <c r="P14" i="58"/>
  <c r="P15" i="58"/>
  <c r="P16" i="58"/>
  <c r="P17" i="58"/>
  <c r="P18" i="58"/>
  <c r="P19" i="58"/>
  <c r="P20" i="58"/>
  <c r="P21" i="58"/>
  <c r="P22" i="58"/>
  <c r="P23" i="58"/>
  <c r="P25" i="58"/>
  <c r="P26" i="58"/>
  <c r="P3" i="58"/>
  <c r="G27" i="58"/>
  <c r="H27" i="58"/>
  <c r="I27" i="58"/>
  <c r="J27" i="58"/>
  <c r="K27" i="58"/>
  <c r="L27" i="58"/>
  <c r="M27" i="58"/>
  <c r="N27" i="58"/>
  <c r="O27" i="58"/>
  <c r="F27" i="58"/>
  <c r="E31" i="51"/>
  <c r="F31" i="51"/>
  <c r="G31" i="51"/>
  <c r="H31" i="51"/>
  <c r="I31" i="51"/>
  <c r="J31" i="51"/>
  <c r="K31" i="51"/>
  <c r="L31" i="51"/>
  <c r="M31" i="51"/>
  <c r="N31" i="51"/>
  <c r="O31" i="51"/>
  <c r="E32" i="51"/>
  <c r="F32" i="51"/>
  <c r="G32" i="51"/>
  <c r="H32" i="51"/>
  <c r="I32" i="51"/>
  <c r="J32" i="51"/>
  <c r="K32" i="51"/>
  <c r="L32" i="51"/>
  <c r="M32" i="51"/>
  <c r="N32" i="51"/>
  <c r="O32" i="51"/>
  <c r="E33" i="51"/>
  <c r="F33" i="51"/>
  <c r="G33" i="51"/>
  <c r="H33" i="51"/>
  <c r="I33" i="51"/>
  <c r="J33" i="51"/>
  <c r="K33" i="51"/>
  <c r="L33" i="51"/>
  <c r="M33" i="51"/>
  <c r="N33" i="51"/>
  <c r="O33" i="51"/>
  <c r="E34" i="51"/>
  <c r="F34" i="51"/>
  <c r="G34" i="51"/>
  <c r="H34" i="51"/>
  <c r="I34" i="51"/>
  <c r="J34" i="51"/>
  <c r="K34" i="51"/>
  <c r="L34" i="51"/>
  <c r="M34" i="51"/>
  <c r="N34" i="51"/>
  <c r="O34" i="51"/>
  <c r="E35" i="51"/>
  <c r="F35" i="51"/>
  <c r="G35" i="51"/>
  <c r="H35" i="51"/>
  <c r="I35" i="51"/>
  <c r="J35" i="51"/>
  <c r="K35" i="51"/>
  <c r="L35" i="51"/>
  <c r="M35" i="51"/>
  <c r="N35" i="51"/>
  <c r="O35" i="51"/>
  <c r="E36" i="51"/>
  <c r="F36" i="51"/>
  <c r="G36" i="51"/>
  <c r="H36" i="51"/>
  <c r="I36" i="51"/>
  <c r="J36" i="51"/>
  <c r="K36" i="51"/>
  <c r="L36" i="51"/>
  <c r="M36" i="51"/>
  <c r="N36" i="51"/>
  <c r="O36" i="51"/>
  <c r="E37" i="51"/>
  <c r="F37" i="51"/>
  <c r="G37" i="51"/>
  <c r="H37" i="51"/>
  <c r="I37" i="51"/>
  <c r="J37" i="51"/>
  <c r="K37" i="51"/>
  <c r="L37" i="51"/>
  <c r="M37" i="51"/>
  <c r="N37" i="51"/>
  <c r="O37" i="51"/>
  <c r="E38" i="51"/>
  <c r="F38" i="51"/>
  <c r="G38" i="51"/>
  <c r="H38" i="51"/>
  <c r="I38" i="51"/>
  <c r="J38" i="51"/>
  <c r="K38" i="51"/>
  <c r="L38" i="51"/>
  <c r="M38" i="51"/>
  <c r="N38" i="51"/>
  <c r="O38" i="51"/>
  <c r="E39" i="51"/>
  <c r="F39" i="51"/>
  <c r="G39" i="51"/>
  <c r="H39" i="51"/>
  <c r="I39" i="51"/>
  <c r="J39" i="51"/>
  <c r="K39" i="51"/>
  <c r="L39" i="51"/>
  <c r="M39" i="51"/>
  <c r="N39" i="51"/>
  <c r="O39" i="51"/>
  <c r="E40" i="51"/>
  <c r="F40" i="51"/>
  <c r="G40" i="51"/>
  <c r="H40" i="51"/>
  <c r="I40" i="51"/>
  <c r="J40" i="51"/>
  <c r="K40" i="51"/>
  <c r="L40" i="51"/>
  <c r="M40" i="51"/>
  <c r="N40" i="51"/>
  <c r="O40" i="51"/>
  <c r="E41" i="51"/>
  <c r="F41" i="51"/>
  <c r="G41" i="51"/>
  <c r="H41" i="51"/>
  <c r="I41" i="51"/>
  <c r="J41" i="51"/>
  <c r="K41" i="51"/>
  <c r="L41" i="51"/>
  <c r="M41" i="51"/>
  <c r="N41" i="51"/>
  <c r="O41" i="51"/>
  <c r="E42" i="51"/>
  <c r="F42" i="51"/>
  <c r="G42" i="51"/>
  <c r="H42" i="51"/>
  <c r="I42" i="51"/>
  <c r="J42" i="51"/>
  <c r="K42" i="51"/>
  <c r="L42" i="51"/>
  <c r="M42" i="51"/>
  <c r="N42" i="51"/>
  <c r="O42" i="51"/>
  <c r="E43" i="51"/>
  <c r="F43" i="51"/>
  <c r="G43" i="51"/>
  <c r="H43" i="51"/>
  <c r="I43" i="51"/>
  <c r="J43" i="51"/>
  <c r="K43" i="51"/>
  <c r="L43" i="51"/>
  <c r="M43" i="51"/>
  <c r="N43" i="51"/>
  <c r="O43" i="51"/>
  <c r="E44" i="51"/>
  <c r="F44" i="51"/>
  <c r="G44" i="51"/>
  <c r="H44" i="51"/>
  <c r="I44" i="51"/>
  <c r="J44" i="51"/>
  <c r="K44" i="51"/>
  <c r="L44" i="51"/>
  <c r="M44" i="51"/>
  <c r="N44" i="51"/>
  <c r="O44" i="51"/>
  <c r="E45" i="51"/>
  <c r="F45" i="51"/>
  <c r="G45" i="51"/>
  <c r="H45" i="51"/>
  <c r="I45" i="51"/>
  <c r="J45" i="51"/>
  <c r="K45" i="51"/>
  <c r="L45" i="51"/>
  <c r="M45" i="51"/>
  <c r="N45" i="51"/>
  <c r="O45" i="51"/>
  <c r="E46" i="51"/>
  <c r="F46" i="51"/>
  <c r="G46" i="51"/>
  <c r="H46" i="51"/>
  <c r="I46" i="51"/>
  <c r="J46" i="51"/>
  <c r="K46" i="51"/>
  <c r="L46" i="51"/>
  <c r="M46" i="51"/>
  <c r="N46" i="51"/>
  <c r="O46" i="51"/>
  <c r="E47" i="51"/>
  <c r="F47" i="51"/>
  <c r="G47" i="51"/>
  <c r="H47" i="51"/>
  <c r="I47" i="51"/>
  <c r="J47" i="51"/>
  <c r="K47" i="51"/>
  <c r="L47" i="51"/>
  <c r="M47" i="51"/>
  <c r="N47" i="51"/>
  <c r="O47" i="51"/>
  <c r="E48" i="51"/>
  <c r="F48" i="51"/>
  <c r="G48" i="51"/>
  <c r="H48" i="51"/>
  <c r="I48" i="51"/>
  <c r="J48" i="51"/>
  <c r="K48" i="51"/>
  <c r="L48" i="51"/>
  <c r="M48" i="51"/>
  <c r="N48" i="51"/>
  <c r="O48" i="51"/>
  <c r="E49" i="51"/>
  <c r="F49" i="51"/>
  <c r="G49" i="51"/>
  <c r="H49" i="51"/>
  <c r="I49" i="51"/>
  <c r="J49" i="51"/>
  <c r="K49" i="51"/>
  <c r="L49" i="51"/>
  <c r="M49" i="51"/>
  <c r="N49" i="51"/>
  <c r="O49" i="51"/>
  <c r="E50" i="51"/>
  <c r="F50" i="51"/>
  <c r="G50" i="51"/>
  <c r="H50" i="51"/>
  <c r="I50" i="51"/>
  <c r="J50" i="51"/>
  <c r="K50" i="51"/>
  <c r="L50" i="51"/>
  <c r="M50" i="51"/>
  <c r="N50" i="51"/>
  <c r="O50" i="51"/>
  <c r="E51" i="51"/>
  <c r="F51" i="51"/>
  <c r="G51" i="51"/>
  <c r="H51" i="51"/>
  <c r="I51" i="51"/>
  <c r="J51" i="51"/>
  <c r="K51" i="51"/>
  <c r="L51" i="51"/>
  <c r="M51" i="51"/>
  <c r="N51" i="51"/>
  <c r="O51" i="51"/>
  <c r="E52" i="51"/>
  <c r="F52" i="51"/>
  <c r="G52" i="51"/>
  <c r="H52" i="51"/>
  <c r="I52" i="51"/>
  <c r="J52" i="51"/>
  <c r="K52" i="51"/>
  <c r="L52" i="51"/>
  <c r="M52" i="51"/>
  <c r="N52" i="51"/>
  <c r="O52" i="51"/>
  <c r="G30" i="58" l="1"/>
  <c r="S3" i="58"/>
  <c r="T3" i="58"/>
  <c r="U3" i="58"/>
  <c r="V3" i="58"/>
  <c r="W3" i="58"/>
  <c r="X3" i="58"/>
  <c r="Y3" i="58"/>
  <c r="Z3" i="58"/>
  <c r="AA3" i="58"/>
  <c r="R3" i="58"/>
  <c r="O54" i="58"/>
  <c r="R26" i="58"/>
  <c r="S26" i="58"/>
  <c r="T26" i="58"/>
  <c r="U26" i="58"/>
  <c r="V26" i="58"/>
  <c r="W26" i="58"/>
  <c r="X26" i="58"/>
  <c r="Y26" i="58"/>
  <c r="Z26" i="58"/>
  <c r="AA26" i="58"/>
  <c r="N53" i="58"/>
  <c r="R25" i="58"/>
  <c r="S25" i="58"/>
  <c r="T25" i="58"/>
  <c r="U25" i="58"/>
  <c r="V25" i="58"/>
  <c r="W25" i="58"/>
  <c r="X25" i="58"/>
  <c r="Y25" i="58"/>
  <c r="Z25" i="58"/>
  <c r="AA25" i="58"/>
  <c r="M51" i="58"/>
  <c r="R23" i="58"/>
  <c r="S23" i="58"/>
  <c r="T23" i="58"/>
  <c r="U23" i="58"/>
  <c r="V23" i="58"/>
  <c r="W23" i="58"/>
  <c r="X23" i="58"/>
  <c r="Y23" i="58"/>
  <c r="Z23" i="58"/>
  <c r="AA23" i="58"/>
  <c r="L50" i="58"/>
  <c r="R22" i="58"/>
  <c r="S22" i="58"/>
  <c r="T22" i="58"/>
  <c r="U22" i="58"/>
  <c r="V22" i="58"/>
  <c r="W22" i="58"/>
  <c r="X22" i="58"/>
  <c r="Y22" i="58"/>
  <c r="Z22" i="58"/>
  <c r="AA22" i="58"/>
  <c r="K49" i="58"/>
  <c r="R21" i="58"/>
  <c r="S21" i="58"/>
  <c r="T21" i="58"/>
  <c r="U21" i="58"/>
  <c r="V21" i="58"/>
  <c r="W21" i="58"/>
  <c r="X21" i="58"/>
  <c r="Y21" i="58"/>
  <c r="Z21" i="58"/>
  <c r="AA21" i="58"/>
  <c r="J48" i="58"/>
  <c r="R20" i="58"/>
  <c r="S20" i="58"/>
  <c r="T20" i="58"/>
  <c r="U20" i="58"/>
  <c r="V20" i="58"/>
  <c r="W20" i="58"/>
  <c r="X20" i="58"/>
  <c r="Y20" i="58"/>
  <c r="Z20" i="58"/>
  <c r="AA20" i="58"/>
  <c r="I47" i="58"/>
  <c r="R19" i="58"/>
  <c r="S19" i="58"/>
  <c r="T19" i="58"/>
  <c r="U19" i="58"/>
  <c r="V19" i="58"/>
  <c r="W19" i="58"/>
  <c r="X19" i="58"/>
  <c r="Y19" i="58"/>
  <c r="Z19" i="58"/>
  <c r="AA19" i="58"/>
  <c r="H46" i="58"/>
  <c r="R18" i="58"/>
  <c r="S18" i="58"/>
  <c r="T18" i="58"/>
  <c r="U18" i="58"/>
  <c r="V18" i="58"/>
  <c r="W18" i="58"/>
  <c r="X18" i="58"/>
  <c r="Y18" i="58"/>
  <c r="Z18" i="58"/>
  <c r="AA18" i="58"/>
  <c r="G45" i="58"/>
  <c r="R17" i="58"/>
  <c r="S17" i="58"/>
  <c r="T17" i="58"/>
  <c r="U17" i="58"/>
  <c r="V17" i="58"/>
  <c r="W17" i="58"/>
  <c r="X17" i="58"/>
  <c r="Y17" i="58"/>
  <c r="Z17" i="58"/>
  <c r="AA17" i="58"/>
  <c r="F44" i="58"/>
  <c r="R16" i="58"/>
  <c r="S16" i="58"/>
  <c r="T16" i="58"/>
  <c r="U16" i="58"/>
  <c r="V16" i="58"/>
  <c r="W16" i="58"/>
  <c r="X16" i="58"/>
  <c r="Y16" i="58"/>
  <c r="Z16" i="58"/>
  <c r="AA16" i="58"/>
  <c r="F43" i="58"/>
  <c r="R15" i="58"/>
  <c r="S15" i="58"/>
  <c r="T15" i="58"/>
  <c r="U15" i="58"/>
  <c r="V15" i="58"/>
  <c r="W15" i="58"/>
  <c r="X15" i="58"/>
  <c r="Y15" i="58"/>
  <c r="Z15" i="58"/>
  <c r="AA15" i="58"/>
  <c r="P42" i="58"/>
  <c r="AB42" i="58" s="1"/>
  <c r="R14" i="58"/>
  <c r="S14" i="58"/>
  <c r="T14" i="58"/>
  <c r="U14" i="58"/>
  <c r="V14" i="58"/>
  <c r="W14" i="58"/>
  <c r="X14" i="58"/>
  <c r="Y14" i="58"/>
  <c r="Z14" i="58"/>
  <c r="AA14" i="58"/>
  <c r="O41" i="58"/>
  <c r="R13" i="58"/>
  <c r="S13" i="58"/>
  <c r="T13" i="58"/>
  <c r="U13" i="58"/>
  <c r="V13" i="58"/>
  <c r="W13" i="58"/>
  <c r="X13" i="58"/>
  <c r="Y13" i="58"/>
  <c r="Z13" i="58"/>
  <c r="AA13" i="58"/>
  <c r="N40" i="58"/>
  <c r="R12" i="58"/>
  <c r="S12" i="58"/>
  <c r="T12" i="58"/>
  <c r="U12" i="58"/>
  <c r="V12" i="58"/>
  <c r="W12" i="58"/>
  <c r="X12" i="58"/>
  <c r="Y12" i="58"/>
  <c r="Z12" i="58"/>
  <c r="AA12" i="58"/>
  <c r="M39" i="58"/>
  <c r="R11" i="58"/>
  <c r="S11" i="58"/>
  <c r="T11" i="58"/>
  <c r="U11" i="58"/>
  <c r="V11" i="58"/>
  <c r="W11" i="58"/>
  <c r="X11" i="58"/>
  <c r="Y11" i="58"/>
  <c r="Z11" i="58"/>
  <c r="AA11" i="58"/>
  <c r="L38" i="58"/>
  <c r="R10" i="58"/>
  <c r="S10" i="58"/>
  <c r="T10" i="58"/>
  <c r="U10" i="58"/>
  <c r="V10" i="58"/>
  <c r="W10" i="58"/>
  <c r="X10" i="58"/>
  <c r="Y10" i="58"/>
  <c r="Z10" i="58"/>
  <c r="AA10" i="58"/>
  <c r="K37" i="58"/>
  <c r="R9" i="58"/>
  <c r="S9" i="58"/>
  <c r="T9" i="58"/>
  <c r="U9" i="58"/>
  <c r="V9" i="58"/>
  <c r="W9" i="58"/>
  <c r="X9" i="58"/>
  <c r="Y9" i="58"/>
  <c r="Z9" i="58"/>
  <c r="AA9" i="58"/>
  <c r="J36" i="58"/>
  <c r="R8" i="58"/>
  <c r="S8" i="58"/>
  <c r="T8" i="58"/>
  <c r="U8" i="58"/>
  <c r="V8" i="58"/>
  <c r="W8" i="58"/>
  <c r="X8" i="58"/>
  <c r="Y8" i="58"/>
  <c r="Z8" i="58"/>
  <c r="AA8" i="58"/>
  <c r="I35" i="58"/>
  <c r="R7" i="58"/>
  <c r="S7" i="58"/>
  <c r="T7" i="58"/>
  <c r="U7" i="58"/>
  <c r="V7" i="58"/>
  <c r="W7" i="58"/>
  <c r="X7" i="58"/>
  <c r="Y7" i="58"/>
  <c r="Z7" i="58"/>
  <c r="AA7" i="58"/>
  <c r="H34" i="58"/>
  <c r="R6" i="58"/>
  <c r="S6" i="58"/>
  <c r="T6" i="58"/>
  <c r="U6" i="58"/>
  <c r="V6" i="58"/>
  <c r="W6" i="58"/>
  <c r="X6" i="58"/>
  <c r="Y6" i="58"/>
  <c r="Z6" i="58"/>
  <c r="AA6" i="58"/>
  <c r="G33" i="58"/>
  <c r="R5" i="58"/>
  <c r="S5" i="58"/>
  <c r="T5" i="58"/>
  <c r="U5" i="58"/>
  <c r="V5" i="58"/>
  <c r="W5" i="58"/>
  <c r="X5" i="58"/>
  <c r="Y5" i="58"/>
  <c r="Z5" i="58"/>
  <c r="AA5" i="58"/>
  <c r="F31" i="58"/>
  <c r="R4" i="58"/>
  <c r="S4" i="58"/>
  <c r="T4" i="58"/>
  <c r="U4" i="58"/>
  <c r="V4" i="58"/>
  <c r="W4" i="58"/>
  <c r="X4" i="58"/>
  <c r="Y4" i="58"/>
  <c r="Z4" i="58"/>
  <c r="AA4" i="58"/>
  <c r="K30" i="58"/>
  <c r="G50" i="58"/>
  <c r="F48" i="58"/>
  <c r="O46" i="58"/>
  <c r="M44" i="58"/>
  <c r="H43" i="58"/>
  <c r="G38" i="58"/>
  <c r="F36" i="58"/>
  <c r="O34" i="58"/>
  <c r="I30" i="58"/>
  <c r="F50" i="58"/>
  <c r="P47" i="58"/>
  <c r="AB47" i="58" s="1"/>
  <c r="N46" i="58"/>
  <c r="L44" i="58"/>
  <c r="I40" i="58"/>
  <c r="F38" i="58"/>
  <c r="P35" i="58"/>
  <c r="AB35" i="58" s="1"/>
  <c r="N34" i="58"/>
  <c r="H51" i="58"/>
  <c r="F49" i="58"/>
  <c r="O47" i="58"/>
  <c r="M46" i="58"/>
  <c r="P43" i="58"/>
  <c r="AB43" i="58" s="1"/>
  <c r="H39" i="58"/>
  <c r="F37" i="58"/>
  <c r="O35" i="58"/>
  <c r="M34" i="58"/>
  <c r="F30" i="58"/>
  <c r="G51" i="58"/>
  <c r="P48" i="58"/>
  <c r="AB48" i="58" s="1"/>
  <c r="N47" i="58"/>
  <c r="K46" i="58"/>
  <c r="O43" i="58"/>
  <c r="G39" i="58"/>
  <c r="P36" i="58"/>
  <c r="AB36" i="58" s="1"/>
  <c r="N35" i="58"/>
  <c r="K34" i="58"/>
  <c r="P30" i="58"/>
  <c r="AB30" i="58" s="1"/>
  <c r="O50" i="58"/>
  <c r="O48" i="58"/>
  <c r="L47" i="58"/>
  <c r="G46" i="58"/>
  <c r="M43" i="58"/>
  <c r="O38" i="58"/>
  <c r="O36" i="58"/>
  <c r="L35" i="58"/>
  <c r="G34" i="58"/>
  <c r="N30" i="58"/>
  <c r="K50" i="58"/>
  <c r="M48" i="58"/>
  <c r="H47" i="58"/>
  <c r="F46" i="58"/>
  <c r="L43" i="58"/>
  <c r="K38" i="58"/>
  <c r="M36" i="58"/>
  <c r="H35" i="58"/>
  <c r="F34" i="58"/>
  <c r="M30" i="58"/>
  <c r="J50" i="58"/>
  <c r="I48" i="58"/>
  <c r="G47" i="58"/>
  <c r="N45" i="58"/>
  <c r="K43" i="58"/>
  <c r="J38" i="58"/>
  <c r="I36" i="58"/>
  <c r="G35" i="58"/>
  <c r="N33" i="58"/>
  <c r="L30" i="58"/>
  <c r="H50" i="58"/>
  <c r="H48" i="58"/>
  <c r="P46" i="58"/>
  <c r="AB46" i="58" s="1"/>
  <c r="N44" i="58"/>
  <c r="J43" i="58"/>
  <c r="H38" i="58"/>
  <c r="H36" i="58"/>
  <c r="P34" i="58"/>
  <c r="AB34" i="58" s="1"/>
  <c r="N31" i="58"/>
  <c r="J54" i="58"/>
  <c r="K42" i="58"/>
  <c r="N54" i="58"/>
  <c r="M53" i="58"/>
  <c r="L51" i="58"/>
  <c r="J49" i="58"/>
  <c r="F45" i="58"/>
  <c r="O42" i="58"/>
  <c r="N41" i="58"/>
  <c r="M40" i="58"/>
  <c r="L39" i="58"/>
  <c r="J37" i="58"/>
  <c r="F33" i="58"/>
  <c r="M54" i="58"/>
  <c r="L53" i="58"/>
  <c r="K51" i="58"/>
  <c r="I49" i="58"/>
  <c r="P44" i="58"/>
  <c r="AB44" i="58" s="1"/>
  <c r="N42" i="58"/>
  <c r="M41" i="58"/>
  <c r="L40" i="58"/>
  <c r="K39" i="58"/>
  <c r="I37" i="58"/>
  <c r="P31" i="58"/>
  <c r="AB31" i="58" s="1"/>
  <c r="O30" i="58"/>
  <c r="L54" i="58"/>
  <c r="K53" i="58"/>
  <c r="J51" i="58"/>
  <c r="I50" i="58"/>
  <c r="H49" i="58"/>
  <c r="G48" i="58"/>
  <c r="F47" i="58"/>
  <c r="P45" i="58"/>
  <c r="AB45" i="58" s="1"/>
  <c r="O44" i="58"/>
  <c r="N43" i="58"/>
  <c r="M42" i="58"/>
  <c r="L41" i="58"/>
  <c r="K40" i="58"/>
  <c r="J39" i="58"/>
  <c r="I38" i="58"/>
  <c r="H37" i="58"/>
  <c r="G36" i="58"/>
  <c r="F35" i="58"/>
  <c r="P33" i="58"/>
  <c r="AB33" i="58" s="1"/>
  <c r="O31" i="58"/>
  <c r="K54" i="58"/>
  <c r="J53" i="58"/>
  <c r="I51" i="58"/>
  <c r="G49" i="58"/>
  <c r="O45" i="58"/>
  <c r="L42" i="58"/>
  <c r="K41" i="58"/>
  <c r="J40" i="58"/>
  <c r="I39" i="58"/>
  <c r="G37" i="58"/>
  <c r="O33" i="58"/>
  <c r="M31" i="58"/>
  <c r="L31" i="58"/>
  <c r="K31" i="58"/>
  <c r="P27" i="58"/>
  <c r="L55" i="58" s="1"/>
  <c r="H53" i="58"/>
  <c r="H40" i="58"/>
  <c r="H54" i="58"/>
  <c r="G53" i="58"/>
  <c r="F51" i="58"/>
  <c r="P49" i="58"/>
  <c r="AB49" i="58" s="1"/>
  <c r="L45" i="58"/>
  <c r="K44" i="58"/>
  <c r="I42" i="58"/>
  <c r="H41" i="58"/>
  <c r="G40" i="58"/>
  <c r="F39" i="58"/>
  <c r="P37" i="58"/>
  <c r="AB37" i="58" s="1"/>
  <c r="L33" i="58"/>
  <c r="J30" i="58"/>
  <c r="G54" i="58"/>
  <c r="F53" i="58"/>
  <c r="P50" i="58"/>
  <c r="AB50" i="58" s="1"/>
  <c r="O49" i="58"/>
  <c r="N48" i="58"/>
  <c r="M47" i="58"/>
  <c r="L46" i="58"/>
  <c r="K45" i="58"/>
  <c r="J44" i="58"/>
  <c r="I43" i="58"/>
  <c r="H42" i="58"/>
  <c r="G41" i="58"/>
  <c r="F40" i="58"/>
  <c r="P38" i="58"/>
  <c r="AB38" i="58" s="1"/>
  <c r="O37" i="58"/>
  <c r="N36" i="58"/>
  <c r="M35" i="58"/>
  <c r="L34" i="58"/>
  <c r="K33" i="58"/>
  <c r="J31" i="58"/>
  <c r="I31" i="58"/>
  <c r="M45" i="58"/>
  <c r="I41" i="58"/>
  <c r="P51" i="58"/>
  <c r="AB51" i="58" s="1"/>
  <c r="N49" i="58"/>
  <c r="J45" i="58"/>
  <c r="I44" i="58"/>
  <c r="G42" i="58"/>
  <c r="F41" i="58"/>
  <c r="N37" i="58"/>
  <c r="J33" i="58"/>
  <c r="H30" i="58"/>
  <c r="P53" i="58"/>
  <c r="AB53" i="58" s="1"/>
  <c r="O51" i="58"/>
  <c r="N50" i="58"/>
  <c r="M49" i="58"/>
  <c r="L48" i="58"/>
  <c r="K47" i="58"/>
  <c r="J46" i="58"/>
  <c r="I45" i="58"/>
  <c r="H44" i="58"/>
  <c r="G43" i="58"/>
  <c r="F42" i="58"/>
  <c r="P40" i="58"/>
  <c r="AB40" i="58" s="1"/>
  <c r="O39" i="58"/>
  <c r="N38" i="58"/>
  <c r="M37" i="58"/>
  <c r="L36" i="58"/>
  <c r="K35" i="58"/>
  <c r="J34" i="58"/>
  <c r="I33" i="58"/>
  <c r="H31" i="58"/>
  <c r="I53" i="58"/>
  <c r="J41" i="58"/>
  <c r="I54" i="58"/>
  <c r="J42" i="58"/>
  <c r="M33" i="58"/>
  <c r="P54" i="58"/>
  <c r="AB54" i="58" s="1"/>
  <c r="O53" i="58"/>
  <c r="N51" i="58"/>
  <c r="M50" i="58"/>
  <c r="L49" i="58"/>
  <c r="K48" i="58"/>
  <c r="J47" i="58"/>
  <c r="I46" i="58"/>
  <c r="H45" i="58"/>
  <c r="G44" i="58"/>
  <c r="P41" i="58"/>
  <c r="AB41" i="58" s="1"/>
  <c r="O40" i="58"/>
  <c r="N39" i="58"/>
  <c r="M38" i="58"/>
  <c r="L37" i="58"/>
  <c r="K36" i="58"/>
  <c r="J35" i="58"/>
  <c r="I34" i="58"/>
  <c r="H33" i="58"/>
  <c r="G31" i="58"/>
  <c r="F54" i="58"/>
  <c r="P39" i="58"/>
  <c r="AB39" i="58" s="1"/>
  <c r="V42" i="58" l="1"/>
  <c r="Z42" i="58"/>
  <c r="X42" i="58"/>
  <c r="W35" i="58"/>
  <c r="V46" i="58"/>
  <c r="T48" i="58"/>
  <c r="X46" i="58"/>
  <c r="S31" i="58"/>
  <c r="U31" i="58"/>
  <c r="Z38" i="58"/>
  <c r="Y33" i="58"/>
  <c r="AA30" i="58"/>
  <c r="Y45" i="58"/>
  <c r="AA44" i="58"/>
  <c r="W43" i="58"/>
  <c r="Y35" i="58"/>
  <c r="U34" i="58"/>
  <c r="T47" i="58"/>
  <c r="T45" i="58"/>
  <c r="V45" i="58"/>
  <c r="Y30" i="58"/>
  <c r="Y48" i="58"/>
  <c r="T36" i="58"/>
  <c r="R42" i="58"/>
  <c r="T42" i="58"/>
  <c r="Z50" i="58"/>
  <c r="V34" i="58"/>
  <c r="X34" i="58"/>
  <c r="U42" i="58"/>
  <c r="U46" i="58"/>
  <c r="T44" i="58"/>
  <c r="Y42" i="58"/>
  <c r="W42" i="58"/>
  <c r="X47" i="58"/>
  <c r="V47" i="58"/>
  <c r="W47" i="58"/>
  <c r="Y47" i="58"/>
  <c r="AA40" i="58"/>
  <c r="R47" i="58"/>
  <c r="AA42" i="58"/>
  <c r="S42" i="58"/>
  <c r="Z47" i="58"/>
  <c r="S47" i="58"/>
  <c r="AA47" i="58"/>
  <c r="X31" i="58"/>
  <c r="T31" i="58"/>
  <c r="S44" i="58"/>
  <c r="AA53" i="58"/>
  <c r="U33" i="58"/>
  <c r="U44" i="58"/>
  <c r="W33" i="58"/>
  <c r="Y43" i="58"/>
  <c r="V35" i="58"/>
  <c r="S43" i="58"/>
  <c r="U43" i="58"/>
  <c r="AA31" i="58"/>
  <c r="S35" i="58"/>
  <c r="AA35" i="58"/>
  <c r="Z49" i="58"/>
  <c r="V44" i="58"/>
  <c r="W44" i="58"/>
  <c r="V43" i="58"/>
  <c r="W31" i="58"/>
  <c r="Z43" i="58"/>
  <c r="X49" i="58"/>
  <c r="Y31" i="58"/>
  <c r="Y49" i="58"/>
  <c r="V31" i="58"/>
  <c r="X37" i="58"/>
  <c r="U45" i="58"/>
  <c r="T30" i="58"/>
  <c r="W45" i="58"/>
  <c r="V30" i="58"/>
  <c r="X45" i="58"/>
  <c r="R35" i="58"/>
  <c r="Z30" i="58"/>
  <c r="AA48" i="58"/>
  <c r="Y38" i="58"/>
  <c r="W48" i="58"/>
  <c r="Y37" i="58"/>
  <c r="V33" i="58"/>
  <c r="AA45" i="58"/>
  <c r="X48" i="58"/>
  <c r="Z48" i="58"/>
  <c r="T33" i="58"/>
  <c r="S48" i="58"/>
  <c r="X30" i="58"/>
  <c r="U48" i="58"/>
  <c r="Z51" i="58"/>
  <c r="AA51" i="58"/>
  <c r="W36" i="58"/>
  <c r="X36" i="58"/>
  <c r="Z36" i="58"/>
  <c r="T35" i="58"/>
  <c r="AA43" i="58"/>
  <c r="X43" i="58"/>
  <c r="U36" i="58"/>
  <c r="X33" i="58"/>
  <c r="S36" i="58"/>
  <c r="Y36" i="58"/>
  <c r="X35" i="58"/>
  <c r="Y50" i="58"/>
  <c r="AA33" i="58"/>
  <c r="AA36" i="58"/>
  <c r="AA49" i="58"/>
  <c r="Z35" i="58"/>
  <c r="U53" i="58"/>
  <c r="R54" i="58"/>
  <c r="AA37" i="58"/>
  <c r="Z37" i="58"/>
  <c r="Z39" i="58"/>
  <c r="U54" i="58"/>
  <c r="V41" i="58"/>
  <c r="AA39" i="58"/>
  <c r="R41" i="58"/>
  <c r="U41" i="58"/>
  <c r="R40" i="58"/>
  <c r="S41" i="58"/>
  <c r="R53" i="58"/>
  <c r="S54" i="58"/>
  <c r="R39" i="58"/>
  <c r="S40" i="58"/>
  <c r="T41" i="58"/>
  <c r="R51" i="58"/>
  <c r="S53" i="58"/>
  <c r="T54" i="58"/>
  <c r="T40" i="58"/>
  <c r="T53" i="58"/>
  <c r="S37" i="58"/>
  <c r="U39" i="58"/>
  <c r="V40" i="58"/>
  <c r="W41" i="58"/>
  <c r="S49" i="58"/>
  <c r="U51" i="58"/>
  <c r="V53" i="58"/>
  <c r="W54" i="58"/>
  <c r="T37" i="58"/>
  <c r="U38" i="58"/>
  <c r="V39" i="58"/>
  <c r="W40" i="58"/>
  <c r="X41" i="58"/>
  <c r="T49" i="58"/>
  <c r="U50" i="58"/>
  <c r="V51" i="58"/>
  <c r="W53" i="58"/>
  <c r="X54" i="58"/>
  <c r="U37" i="58"/>
  <c r="W39" i="58"/>
  <c r="X40" i="58"/>
  <c r="Y41" i="58"/>
  <c r="U49" i="58"/>
  <c r="W51" i="58"/>
  <c r="X53" i="58"/>
  <c r="Y54" i="58"/>
  <c r="R33" i="58"/>
  <c r="V37" i="58"/>
  <c r="X39" i="58"/>
  <c r="Y40" i="58"/>
  <c r="Z41" i="58"/>
  <c r="R45" i="58"/>
  <c r="V49" i="58"/>
  <c r="X51" i="58"/>
  <c r="Y53" i="58"/>
  <c r="Z54" i="58"/>
  <c r="V54" i="58"/>
  <c r="Z31" i="58"/>
  <c r="T38" i="58"/>
  <c r="Z44" i="58"/>
  <c r="T50" i="58"/>
  <c r="Z33" i="58"/>
  <c r="V38" i="58"/>
  <c r="Z45" i="58"/>
  <c r="V50" i="58"/>
  <c r="R34" i="58"/>
  <c r="W38" i="58"/>
  <c r="R46" i="58"/>
  <c r="W50" i="58"/>
  <c r="S34" i="58"/>
  <c r="AA38" i="58"/>
  <c r="S46" i="58"/>
  <c r="AA50" i="58"/>
  <c r="W34" i="58"/>
  <c r="S39" i="58"/>
  <c r="W46" i="58"/>
  <c r="S51" i="58"/>
  <c r="R30" i="58"/>
  <c r="Y34" i="58"/>
  <c r="R37" i="58"/>
  <c r="T39" i="58"/>
  <c r="Y46" i="58"/>
  <c r="R49" i="58"/>
  <c r="T51" i="58"/>
  <c r="Z34" i="58"/>
  <c r="R38" i="58"/>
  <c r="U40" i="58"/>
  <c r="X44" i="58"/>
  <c r="Z46" i="58"/>
  <c r="R50" i="58"/>
  <c r="U30" i="58"/>
  <c r="AA34" i="58"/>
  <c r="R36" i="58"/>
  <c r="S38" i="58"/>
  <c r="T43" i="58"/>
  <c r="Y44" i="58"/>
  <c r="AA46" i="58"/>
  <c r="R48" i="58"/>
  <c r="S50" i="58"/>
  <c r="W30" i="58"/>
  <c r="AB4" i="58"/>
  <c r="R31" i="58"/>
  <c r="AB5" i="58"/>
  <c r="S33" i="58"/>
  <c r="AB6" i="58"/>
  <c r="T34" i="58"/>
  <c r="AB7" i="58"/>
  <c r="U35" i="58"/>
  <c r="AB8" i="58"/>
  <c r="V36" i="58"/>
  <c r="AB9" i="58"/>
  <c r="W37" i="58"/>
  <c r="AB10" i="58"/>
  <c r="X38" i="58"/>
  <c r="AB11" i="58"/>
  <c r="Y39" i="58"/>
  <c r="AB12" i="58"/>
  <c r="Z40" i="58"/>
  <c r="AB13" i="58"/>
  <c r="AA41" i="58"/>
  <c r="AB14" i="58"/>
  <c r="AB15" i="58"/>
  <c r="R43" i="58"/>
  <c r="AB16" i="58"/>
  <c r="R44" i="58"/>
  <c r="AB17" i="58"/>
  <c r="S45" i="58"/>
  <c r="AB18" i="58"/>
  <c r="T46" i="58"/>
  <c r="AB19" i="58"/>
  <c r="U47" i="58"/>
  <c r="AB20" i="58"/>
  <c r="V48" i="58"/>
  <c r="AB21" i="58"/>
  <c r="W49" i="58"/>
  <c r="AB22" i="58"/>
  <c r="X50" i="58"/>
  <c r="AB23" i="58"/>
  <c r="Y51" i="58"/>
  <c r="AB25" i="58"/>
  <c r="Z53" i="58"/>
  <c r="AB26" i="58"/>
  <c r="AA54" i="58"/>
  <c r="R27" i="58"/>
  <c r="R55" i="58" s="1"/>
  <c r="AB3" i="58"/>
  <c r="AA27" i="58"/>
  <c r="AA55" i="58" s="1"/>
  <c r="Z27" i="58"/>
  <c r="Z55" i="58" s="1"/>
  <c r="Y27" i="58"/>
  <c r="Y55" i="58" s="1"/>
  <c r="X27" i="58"/>
  <c r="X55" i="58" s="1"/>
  <c r="W27" i="58"/>
  <c r="W55" i="58" s="1"/>
  <c r="V27" i="58"/>
  <c r="V55" i="58" s="1"/>
  <c r="U27" i="58"/>
  <c r="U55" i="58" s="1"/>
  <c r="T27" i="58"/>
  <c r="T55" i="58" s="1"/>
  <c r="S27" i="58"/>
  <c r="S55" i="58" s="1"/>
  <c r="S30" i="58"/>
  <c r="P55" i="58"/>
  <c r="K55" i="58"/>
  <c r="J55" i="58"/>
  <c r="I55" i="58"/>
  <c r="F55" i="58"/>
  <c r="H55" i="58"/>
  <c r="N55" i="58"/>
  <c r="M55" i="58"/>
  <c r="G55" i="58"/>
  <c r="O55" i="58"/>
  <c r="AB27" i="58" l="1"/>
  <c r="AB55" i="58" s="1"/>
  <c r="R52" i="18"/>
  <c r="Q52" i="18"/>
  <c r="N52" i="18"/>
  <c r="E231" i="55" l="1"/>
  <c r="P68" i="18" l="1"/>
  <c r="P63" i="18" l="1"/>
  <c r="P45" i="18"/>
  <c r="P69" i="18"/>
  <c r="R69" i="18"/>
  <c r="Q69" i="18"/>
  <c r="L69" i="18"/>
  <c r="AC69" i="18" l="1"/>
  <c r="AE69" i="18" s="1"/>
  <c r="Z69" i="18"/>
  <c r="G101" i="38"/>
  <c r="J101" i="38"/>
  <c r="N101" i="38" s="1"/>
  <c r="K101" i="38"/>
  <c r="L101" i="38"/>
  <c r="M101" i="38"/>
  <c r="G102" i="38"/>
  <c r="J102" i="38"/>
  <c r="N102" i="38" s="1"/>
  <c r="K102" i="38"/>
  <c r="L102" i="38"/>
  <c r="M102" i="38"/>
  <c r="G103" i="38"/>
  <c r="J103" i="38"/>
  <c r="N103" i="38" s="1"/>
  <c r="K103" i="38"/>
  <c r="L103" i="38"/>
  <c r="M103" i="38"/>
  <c r="G104" i="38"/>
  <c r="J104" i="38"/>
  <c r="N104" i="38" s="1"/>
  <c r="K104" i="38"/>
  <c r="L104" i="38"/>
  <c r="M104" i="38"/>
  <c r="G105" i="38"/>
  <c r="J105" i="38"/>
  <c r="N105" i="38" s="1"/>
  <c r="K105" i="38"/>
  <c r="L105" i="38"/>
  <c r="M105" i="38"/>
  <c r="G106" i="38"/>
  <c r="J106" i="38"/>
  <c r="N106" i="38" s="1"/>
  <c r="K106" i="38"/>
  <c r="L106" i="38"/>
  <c r="M106" i="38"/>
  <c r="G107" i="38"/>
  <c r="J107" i="38"/>
  <c r="N107" i="38" s="1"/>
  <c r="K107" i="38"/>
  <c r="L107" i="38"/>
  <c r="M107" i="38"/>
  <c r="G108" i="38"/>
  <c r="J108" i="38"/>
  <c r="N108" i="38" s="1"/>
  <c r="K108" i="38"/>
  <c r="L108" i="38"/>
  <c r="M108" i="38"/>
  <c r="G109" i="38"/>
  <c r="J109" i="38"/>
  <c r="N109" i="38" s="1"/>
  <c r="K109" i="38"/>
  <c r="L109" i="38"/>
  <c r="M109" i="38"/>
  <c r="G110" i="38"/>
  <c r="J110" i="38"/>
  <c r="N110" i="38" s="1"/>
  <c r="K110" i="38"/>
  <c r="L110" i="38"/>
  <c r="M110" i="38"/>
  <c r="G111" i="38"/>
  <c r="J111" i="38"/>
  <c r="N111" i="38" s="1"/>
  <c r="K111" i="38"/>
  <c r="L111" i="38"/>
  <c r="M111" i="38"/>
  <c r="G112" i="38"/>
  <c r="J112" i="38"/>
  <c r="N112" i="38" s="1"/>
  <c r="K112" i="38"/>
  <c r="L112" i="38"/>
  <c r="M112" i="38"/>
  <c r="G113" i="38"/>
  <c r="J113" i="38"/>
  <c r="N113" i="38" s="1"/>
  <c r="K113" i="38"/>
  <c r="L113" i="38"/>
  <c r="M113" i="38"/>
  <c r="G114" i="38"/>
  <c r="J114" i="38"/>
  <c r="N114" i="38" s="1"/>
  <c r="K114" i="38"/>
  <c r="L114" i="38"/>
  <c r="M114" i="38"/>
  <c r="G115" i="38"/>
  <c r="J115" i="38"/>
  <c r="N115" i="38" s="1"/>
  <c r="K115" i="38"/>
  <c r="L115" i="38"/>
  <c r="M115" i="38"/>
  <c r="J116" i="38"/>
  <c r="N116" i="38" s="1"/>
  <c r="K116" i="38"/>
  <c r="L116" i="38"/>
  <c r="M116" i="38"/>
  <c r="P110" i="38" l="1"/>
  <c r="P101" i="38"/>
  <c r="O104" i="38"/>
  <c r="O107" i="38"/>
  <c r="P113" i="38"/>
  <c r="P102" i="38"/>
  <c r="O115" i="38"/>
  <c r="O113" i="38"/>
  <c r="P104" i="38"/>
  <c r="P111" i="38"/>
  <c r="O110" i="38"/>
  <c r="O108" i="38"/>
  <c r="P105" i="38"/>
  <c r="O101" i="38"/>
  <c r="O109" i="38"/>
  <c r="O105" i="38"/>
  <c r="P114" i="38"/>
  <c r="O114" i="38"/>
  <c r="P107" i="38"/>
  <c r="O111" i="38"/>
  <c r="O106" i="38"/>
  <c r="O102" i="38"/>
  <c r="O112" i="38"/>
  <c r="P108" i="38"/>
  <c r="O103" i="38"/>
  <c r="O116" i="38"/>
  <c r="P116" i="38"/>
  <c r="P115" i="38"/>
  <c r="P112" i="38"/>
  <c r="P109" i="38"/>
  <c r="P106" i="38"/>
  <c r="P103" i="38"/>
  <c r="R29" i="18" l="1"/>
  <c r="Q29" i="18"/>
  <c r="P29" i="18"/>
  <c r="R16" i="18"/>
  <c r="Q16" i="18"/>
  <c r="P12" i="18"/>
  <c r="Q15" i="18"/>
  <c r="P16" i="18"/>
  <c r="P15" i="18"/>
  <c r="C250" i="18" l="1"/>
  <c r="A431" i="31" l="1"/>
  <c r="B431" i="31"/>
  <c r="C431" i="31"/>
  <c r="A432" i="31"/>
  <c r="B432" i="31"/>
  <c r="C432" i="31"/>
  <c r="A433" i="31"/>
  <c r="B433" i="31"/>
  <c r="C433" i="31"/>
  <c r="A434" i="31"/>
  <c r="B434" i="31"/>
  <c r="C434" i="31"/>
  <c r="A435" i="31"/>
  <c r="B435" i="31"/>
  <c r="C435" i="31"/>
  <c r="A436" i="31"/>
  <c r="B436" i="31"/>
  <c r="C436" i="31"/>
  <c r="A437" i="31"/>
  <c r="B437" i="31"/>
  <c r="C437" i="31"/>
  <c r="A438" i="31"/>
  <c r="B438" i="31"/>
  <c r="C438" i="31"/>
  <c r="A439" i="31"/>
  <c r="B439" i="31"/>
  <c r="C439" i="31"/>
  <c r="A440" i="31"/>
  <c r="B440" i="31"/>
  <c r="C440" i="31"/>
  <c r="A441" i="31"/>
  <c r="B441" i="31"/>
  <c r="C441" i="31"/>
  <c r="A442" i="31"/>
  <c r="B442" i="31"/>
  <c r="C442" i="31"/>
  <c r="A443" i="31"/>
  <c r="B443" i="31"/>
  <c r="C443" i="31"/>
  <c r="A444" i="31"/>
  <c r="B444" i="31"/>
  <c r="C444" i="31"/>
  <c r="A445" i="31"/>
  <c r="B445" i="31"/>
  <c r="C445" i="31"/>
  <c r="A446" i="31"/>
  <c r="B446" i="31"/>
  <c r="C446" i="31"/>
  <c r="A447" i="31"/>
  <c r="B447" i="31"/>
  <c r="C447" i="31"/>
  <c r="A448" i="31"/>
  <c r="B448" i="31"/>
  <c r="C448" i="31"/>
  <c r="A449" i="31"/>
  <c r="B449" i="31"/>
  <c r="C449" i="31"/>
  <c r="A450" i="31"/>
  <c r="B450" i="31"/>
  <c r="C450" i="31"/>
  <c r="A451" i="31"/>
  <c r="B451" i="31"/>
  <c r="C451" i="31"/>
  <c r="A452" i="31"/>
  <c r="B452" i="31"/>
  <c r="C452" i="31"/>
  <c r="A453" i="31"/>
  <c r="B453" i="31"/>
  <c r="C453" i="31"/>
  <c r="A454" i="31"/>
  <c r="B454" i="31"/>
  <c r="C454" i="31"/>
  <c r="A455" i="31"/>
  <c r="B455" i="31"/>
  <c r="C455" i="31"/>
  <c r="A456" i="31"/>
  <c r="B456" i="31"/>
  <c r="C456" i="31"/>
  <c r="A457" i="31"/>
  <c r="B457" i="31"/>
  <c r="C457" i="31"/>
  <c r="A458" i="31"/>
  <c r="B458" i="31"/>
  <c r="C458" i="31"/>
  <c r="A459" i="31"/>
  <c r="B459" i="31"/>
  <c r="C459" i="31"/>
  <c r="A460" i="31"/>
  <c r="B460" i="31"/>
  <c r="C460" i="31"/>
  <c r="A461" i="31"/>
  <c r="B461" i="31"/>
  <c r="C461" i="31"/>
  <c r="A462" i="31"/>
  <c r="B462" i="31"/>
  <c r="C462" i="31"/>
  <c r="A463" i="31"/>
  <c r="B463" i="31"/>
  <c r="C463" i="31"/>
  <c r="A464" i="31"/>
  <c r="B464" i="31"/>
  <c r="C464" i="31"/>
  <c r="A465" i="31"/>
  <c r="B465" i="31"/>
  <c r="C465" i="31"/>
  <c r="A466" i="31"/>
  <c r="B466" i="31"/>
  <c r="C466" i="31"/>
  <c r="A467" i="31"/>
  <c r="B467" i="31"/>
  <c r="C467" i="31"/>
  <c r="A468" i="31"/>
  <c r="B468" i="31"/>
  <c r="C468" i="31"/>
  <c r="A469" i="31"/>
  <c r="B469" i="31"/>
  <c r="C469" i="31"/>
  <c r="A470" i="31"/>
  <c r="B470" i="31"/>
  <c r="C470" i="31"/>
  <c r="A471" i="31"/>
  <c r="B471" i="31"/>
  <c r="C471" i="31"/>
  <c r="A472" i="31"/>
  <c r="B472" i="31"/>
  <c r="C472" i="31"/>
  <c r="A473" i="31"/>
  <c r="B473" i="31"/>
  <c r="C473" i="31"/>
  <c r="A474" i="31"/>
  <c r="B474" i="31"/>
  <c r="C474" i="31"/>
  <c r="A475" i="31"/>
  <c r="B475" i="31"/>
  <c r="C475" i="31"/>
  <c r="A476" i="31"/>
  <c r="B476" i="31"/>
  <c r="C476" i="31"/>
  <c r="A477" i="31"/>
  <c r="B477" i="31"/>
  <c r="C477" i="31"/>
  <c r="A478" i="31"/>
  <c r="B478" i="31"/>
  <c r="C478" i="31"/>
  <c r="A479" i="31"/>
  <c r="B479" i="31"/>
  <c r="C479" i="31"/>
  <c r="A480" i="31"/>
  <c r="B480" i="31"/>
  <c r="C480" i="31"/>
  <c r="A481" i="31"/>
  <c r="B481" i="31"/>
  <c r="C481" i="31"/>
  <c r="A482" i="31"/>
  <c r="B482" i="31"/>
  <c r="C482" i="31"/>
  <c r="A483" i="31"/>
  <c r="B483" i="31"/>
  <c r="C483" i="31"/>
  <c r="A484" i="31"/>
  <c r="B484" i="31"/>
  <c r="C484" i="31"/>
  <c r="A485" i="31"/>
  <c r="B485" i="31"/>
  <c r="C485" i="31"/>
  <c r="A486" i="31"/>
  <c r="B486" i="31"/>
  <c r="C486" i="31"/>
  <c r="A487" i="31"/>
  <c r="B487" i="31"/>
  <c r="C487" i="31"/>
  <c r="A488" i="31"/>
  <c r="B488" i="31"/>
  <c r="C488" i="31"/>
  <c r="A489" i="31"/>
  <c r="B489" i="31"/>
  <c r="C489" i="31"/>
  <c r="A490" i="31"/>
  <c r="B490" i="31"/>
  <c r="C490" i="31"/>
  <c r="A491" i="31"/>
  <c r="B491" i="31"/>
  <c r="C491" i="31"/>
  <c r="A492" i="31"/>
  <c r="B492" i="31"/>
  <c r="C492" i="31"/>
  <c r="A493" i="31"/>
  <c r="B493" i="31"/>
  <c r="C493" i="31"/>
  <c r="A494" i="31"/>
  <c r="B494" i="31"/>
  <c r="C494" i="31"/>
  <c r="A495" i="31"/>
  <c r="B495" i="31"/>
  <c r="C495" i="31"/>
  <c r="A496" i="31"/>
  <c r="B496" i="31"/>
  <c r="C496" i="31"/>
  <c r="A497" i="31"/>
  <c r="B497" i="31"/>
  <c r="C497" i="31"/>
  <c r="A498" i="31"/>
  <c r="B498" i="31"/>
  <c r="C498" i="31"/>
  <c r="A499" i="31"/>
  <c r="B499" i="31"/>
  <c r="C499" i="31"/>
  <c r="A500" i="31"/>
  <c r="B500" i="31"/>
  <c r="C500" i="31"/>
  <c r="A501" i="31"/>
  <c r="B501" i="31"/>
  <c r="C501" i="31"/>
  <c r="A502" i="31"/>
  <c r="B502" i="31"/>
  <c r="C502" i="31"/>
  <c r="A503" i="31"/>
  <c r="B503" i="31"/>
  <c r="C503" i="31"/>
  <c r="A504" i="31"/>
  <c r="B504" i="31"/>
  <c r="C504" i="31"/>
  <c r="A505" i="31"/>
  <c r="B505" i="31"/>
  <c r="C505" i="31"/>
  <c r="A506" i="31"/>
  <c r="B506" i="31"/>
  <c r="C506" i="31"/>
  <c r="A507" i="31"/>
  <c r="B507" i="31"/>
  <c r="C507" i="31"/>
  <c r="A508" i="31"/>
  <c r="B508" i="31"/>
  <c r="C508" i="31"/>
  <c r="A509" i="31"/>
  <c r="B509" i="31"/>
  <c r="C509" i="31"/>
  <c r="A510" i="31"/>
  <c r="B510" i="31"/>
  <c r="C510" i="31"/>
  <c r="A511" i="31"/>
  <c r="B511" i="31"/>
  <c r="C511" i="31"/>
  <c r="A512" i="31"/>
  <c r="B512" i="31"/>
  <c r="C512" i="31"/>
  <c r="A513" i="31"/>
  <c r="B513" i="31"/>
  <c r="C513" i="31"/>
  <c r="A514" i="31"/>
  <c r="B514" i="31"/>
  <c r="C514" i="31"/>
  <c r="A515" i="31"/>
  <c r="B515" i="31"/>
  <c r="C515" i="31"/>
  <c r="A516" i="31"/>
  <c r="B516" i="31"/>
  <c r="C516" i="31"/>
  <c r="A517" i="31"/>
  <c r="B517" i="31"/>
  <c r="C517" i="31"/>
  <c r="A518" i="31"/>
  <c r="B518" i="31"/>
  <c r="C518" i="31"/>
  <c r="A519" i="31"/>
  <c r="B519" i="31"/>
  <c r="C519" i="31"/>
  <c r="A520" i="31"/>
  <c r="B520" i="31"/>
  <c r="C520" i="31"/>
  <c r="A521" i="31"/>
  <c r="B521" i="31"/>
  <c r="C521" i="31"/>
  <c r="A522" i="31"/>
  <c r="B522" i="31"/>
  <c r="C522" i="31"/>
  <c r="A523" i="31"/>
  <c r="B523" i="31"/>
  <c r="C523" i="31"/>
  <c r="A524" i="31"/>
  <c r="B524" i="31"/>
  <c r="C524" i="31"/>
  <c r="A525" i="31"/>
  <c r="B525" i="31"/>
  <c r="C525" i="31"/>
  <c r="A526" i="31"/>
  <c r="B526" i="31"/>
  <c r="C526" i="31"/>
  <c r="A527" i="31"/>
  <c r="B527" i="31"/>
  <c r="C527" i="31"/>
  <c r="A528" i="31"/>
  <c r="B528" i="31"/>
  <c r="C528" i="31"/>
  <c r="A529" i="31"/>
  <c r="B529" i="31"/>
  <c r="C529" i="31"/>
  <c r="A530" i="31"/>
  <c r="B530" i="31"/>
  <c r="C530" i="31"/>
  <c r="A531" i="31"/>
  <c r="B531" i="31"/>
  <c r="C531" i="31"/>
  <c r="A532" i="31"/>
  <c r="B532" i="31"/>
  <c r="C532" i="31"/>
  <c r="A533" i="31"/>
  <c r="B533" i="31"/>
  <c r="C533" i="31"/>
  <c r="A534" i="31"/>
  <c r="B534" i="31"/>
  <c r="C534" i="31"/>
  <c r="A535" i="31"/>
  <c r="B535" i="31"/>
  <c r="C535" i="31"/>
  <c r="A536" i="31"/>
  <c r="B536" i="31"/>
  <c r="C536" i="31"/>
  <c r="A537" i="31"/>
  <c r="B537" i="31"/>
  <c r="C537" i="31"/>
  <c r="A538" i="31"/>
  <c r="B538" i="31"/>
  <c r="C538" i="31"/>
  <c r="A539" i="31"/>
  <c r="B539" i="31"/>
  <c r="C539" i="31"/>
  <c r="A540" i="31"/>
  <c r="B540" i="31"/>
  <c r="C540" i="31"/>
  <c r="A541" i="31"/>
  <c r="B541" i="31"/>
  <c r="C541" i="31"/>
  <c r="A542" i="31"/>
  <c r="B542" i="31"/>
  <c r="C542" i="31"/>
  <c r="A543" i="31"/>
  <c r="B543" i="31"/>
  <c r="C543" i="31"/>
  <c r="A544" i="31"/>
  <c r="B544" i="31"/>
  <c r="C544" i="31"/>
  <c r="A545" i="31"/>
  <c r="B545" i="31"/>
  <c r="C545" i="31"/>
  <c r="A546" i="31"/>
  <c r="B546" i="31"/>
  <c r="C546" i="31"/>
  <c r="A547" i="31"/>
  <c r="B547" i="31"/>
  <c r="C547" i="31"/>
  <c r="A548" i="31"/>
  <c r="B548" i="31"/>
  <c r="C548" i="31"/>
  <c r="A549" i="31"/>
  <c r="B549" i="31"/>
  <c r="C549" i="31"/>
  <c r="A550" i="31"/>
  <c r="B550" i="31"/>
  <c r="C550" i="31"/>
  <c r="A551" i="31"/>
  <c r="B551" i="31"/>
  <c r="C551" i="31"/>
  <c r="A552" i="31"/>
  <c r="B552" i="31"/>
  <c r="C552" i="31"/>
  <c r="A553" i="31"/>
  <c r="B553" i="31"/>
  <c r="C553" i="31"/>
  <c r="A554" i="31"/>
  <c r="B554" i="31"/>
  <c r="C554" i="31"/>
  <c r="A555" i="31"/>
  <c r="B555" i="31"/>
  <c r="C555" i="31"/>
  <c r="A556" i="31"/>
  <c r="B556" i="31"/>
  <c r="C556" i="31"/>
  <c r="A557" i="31"/>
  <c r="B557" i="31"/>
  <c r="C557" i="31"/>
  <c r="A558" i="31"/>
  <c r="B558" i="31"/>
  <c r="C558" i="31"/>
  <c r="A559" i="31"/>
  <c r="B559" i="31"/>
  <c r="C559" i="31"/>
  <c r="A560" i="31"/>
  <c r="B560" i="31"/>
  <c r="C560" i="31"/>
  <c r="A561" i="31"/>
  <c r="B561" i="31"/>
  <c r="C561" i="31"/>
  <c r="A562" i="31"/>
  <c r="B562" i="31"/>
  <c r="C562" i="31"/>
  <c r="A563" i="31"/>
  <c r="B563" i="31"/>
  <c r="C563" i="31"/>
  <c r="A564" i="31"/>
  <c r="B564" i="31"/>
  <c r="C564" i="31"/>
  <c r="A565" i="31"/>
  <c r="B565" i="31"/>
  <c r="C565" i="31"/>
  <c r="A566" i="31"/>
  <c r="B566" i="31"/>
  <c r="C566" i="31"/>
  <c r="A567" i="31"/>
  <c r="B567" i="31"/>
  <c r="C567" i="31"/>
  <c r="A568" i="31"/>
  <c r="B568" i="31"/>
  <c r="C568" i="31"/>
  <c r="A569" i="31"/>
  <c r="B569" i="31"/>
  <c r="C569" i="31"/>
  <c r="A570" i="31"/>
  <c r="B570" i="31"/>
  <c r="C570" i="31"/>
  <c r="A571" i="31"/>
  <c r="B571" i="31"/>
  <c r="C571" i="31"/>
  <c r="A572" i="31"/>
  <c r="B572" i="31"/>
  <c r="C572" i="31"/>
  <c r="A573" i="31"/>
  <c r="B573" i="31"/>
  <c r="C573" i="31"/>
  <c r="A574" i="31"/>
  <c r="B574" i="31"/>
  <c r="C574" i="31"/>
  <c r="A575" i="31"/>
  <c r="B575" i="31"/>
  <c r="C575" i="31"/>
  <c r="A576" i="31"/>
  <c r="B576" i="31"/>
  <c r="C576" i="31"/>
  <c r="A577" i="31"/>
  <c r="B577" i="31"/>
  <c r="C577" i="31"/>
  <c r="A578" i="31"/>
  <c r="B578" i="31"/>
  <c r="C578" i="31"/>
  <c r="A579" i="31"/>
  <c r="B579" i="31"/>
  <c r="C579" i="31"/>
  <c r="A580" i="31"/>
  <c r="B580" i="31"/>
  <c r="C580" i="31"/>
  <c r="A581" i="31"/>
  <c r="B581" i="31"/>
  <c r="C581" i="31"/>
  <c r="A582" i="31"/>
  <c r="B582" i="31"/>
  <c r="C582" i="31"/>
  <c r="A583" i="31"/>
  <c r="B583" i="31"/>
  <c r="C583" i="31"/>
  <c r="A584" i="31"/>
  <c r="B584" i="31"/>
  <c r="C584" i="31"/>
  <c r="A585" i="31"/>
  <c r="B585" i="31"/>
  <c r="C585" i="31"/>
  <c r="A586" i="31"/>
  <c r="B586" i="31"/>
  <c r="C586" i="31"/>
  <c r="A587" i="31"/>
  <c r="B587" i="31"/>
  <c r="C587" i="31"/>
  <c r="A588" i="31"/>
  <c r="B588" i="31"/>
  <c r="C588" i="31"/>
  <c r="A589" i="31"/>
  <c r="B589" i="31"/>
  <c r="C589" i="31"/>
  <c r="A590" i="31"/>
  <c r="B590" i="31"/>
  <c r="C590" i="31"/>
  <c r="A591" i="31"/>
  <c r="B591" i="31"/>
  <c r="C591" i="31"/>
  <c r="A592" i="31"/>
  <c r="B592" i="31"/>
  <c r="C592" i="31"/>
  <c r="A593" i="31"/>
  <c r="B593" i="31"/>
  <c r="C593" i="31"/>
  <c r="A594" i="31"/>
  <c r="B594" i="31"/>
  <c r="C594" i="31"/>
  <c r="A595" i="31"/>
  <c r="B595" i="31"/>
  <c r="C595" i="31"/>
  <c r="A596" i="31"/>
  <c r="B596" i="31"/>
  <c r="C596" i="31"/>
  <c r="A597" i="31"/>
  <c r="B597" i="31"/>
  <c r="C597" i="31"/>
  <c r="A598" i="31"/>
  <c r="B598" i="31"/>
  <c r="C598" i="31"/>
  <c r="A599" i="31"/>
  <c r="B599" i="31"/>
  <c r="C599" i="31"/>
  <c r="A600" i="31"/>
  <c r="B600" i="31"/>
  <c r="C600" i="31"/>
  <c r="A601" i="31"/>
  <c r="B601" i="31"/>
  <c r="C601" i="31"/>
  <c r="A602" i="31"/>
  <c r="B602" i="31"/>
  <c r="C602" i="31"/>
  <c r="A603" i="31"/>
  <c r="B603" i="31"/>
  <c r="C603" i="31"/>
  <c r="A604" i="31"/>
  <c r="B604" i="31"/>
  <c r="C604" i="31"/>
  <c r="A605" i="31"/>
  <c r="B605" i="31"/>
  <c r="C605" i="31"/>
  <c r="A606" i="31"/>
  <c r="B606" i="31"/>
  <c r="C606" i="31"/>
  <c r="A607" i="31"/>
  <c r="B607" i="31"/>
  <c r="C607" i="31"/>
  <c r="A608" i="31"/>
  <c r="B608" i="31"/>
  <c r="C608" i="31"/>
  <c r="A609" i="31"/>
  <c r="B609" i="31"/>
  <c r="C609" i="31"/>
  <c r="A610" i="31"/>
  <c r="B610" i="31"/>
  <c r="C610" i="31"/>
  <c r="A611" i="31"/>
  <c r="B611" i="31"/>
  <c r="C611" i="31"/>
  <c r="A612" i="31"/>
  <c r="B612" i="31"/>
  <c r="C612" i="31"/>
  <c r="A613" i="31"/>
  <c r="B613" i="31"/>
  <c r="C613" i="31"/>
  <c r="A614" i="31"/>
  <c r="B614" i="31"/>
  <c r="C614" i="31"/>
  <c r="A615" i="31"/>
  <c r="B615" i="31"/>
  <c r="C615" i="31"/>
  <c r="A616" i="31"/>
  <c r="B616" i="31"/>
  <c r="C616" i="31"/>
  <c r="A617" i="31"/>
  <c r="B617" i="31"/>
  <c r="C617" i="31"/>
  <c r="A618" i="31"/>
  <c r="B618" i="31"/>
  <c r="C618" i="31"/>
  <c r="A619" i="31"/>
  <c r="B619" i="31"/>
  <c r="C619" i="31"/>
  <c r="A620" i="31"/>
  <c r="B620" i="31"/>
  <c r="C620" i="31"/>
  <c r="A621" i="31"/>
  <c r="B621" i="31"/>
  <c r="C621" i="31"/>
  <c r="A622" i="31"/>
  <c r="B622" i="31"/>
  <c r="C622" i="31"/>
  <c r="A623" i="31"/>
  <c r="B623" i="31"/>
  <c r="C623" i="31"/>
  <c r="A624" i="31"/>
  <c r="B624" i="31"/>
  <c r="C624" i="31"/>
  <c r="A625" i="31"/>
  <c r="B625" i="31"/>
  <c r="C625" i="31"/>
  <c r="A626" i="31"/>
  <c r="B626" i="31"/>
  <c r="C626" i="31"/>
  <c r="A627" i="31"/>
  <c r="B627" i="31"/>
  <c r="C627" i="31"/>
  <c r="A628" i="31"/>
  <c r="B628" i="31"/>
  <c r="C628" i="31"/>
  <c r="A629" i="31"/>
  <c r="B629" i="31"/>
  <c r="C629" i="31"/>
  <c r="A630" i="31"/>
  <c r="B630" i="31"/>
  <c r="C630" i="31"/>
  <c r="A631" i="31"/>
  <c r="B631" i="31"/>
  <c r="C631" i="31"/>
  <c r="A632" i="31"/>
  <c r="B632" i="31"/>
  <c r="C632" i="31"/>
  <c r="A633" i="31"/>
  <c r="B633" i="31"/>
  <c r="C633" i="31"/>
  <c r="A634" i="31"/>
  <c r="B634" i="31"/>
  <c r="C634" i="31"/>
  <c r="A635" i="31"/>
  <c r="B635" i="31"/>
  <c r="C635" i="31"/>
  <c r="A636" i="31"/>
  <c r="B636" i="31"/>
  <c r="C636" i="31"/>
  <c r="A637" i="31"/>
  <c r="B637" i="31"/>
  <c r="C637" i="31"/>
  <c r="A638" i="31"/>
  <c r="B638" i="31"/>
  <c r="C638" i="31"/>
  <c r="A639" i="31"/>
  <c r="B639" i="31"/>
  <c r="C639" i="31"/>
  <c r="A640" i="31"/>
  <c r="B640" i="31"/>
  <c r="C640" i="31"/>
  <c r="A641" i="31"/>
  <c r="B641" i="31"/>
  <c r="C641" i="31"/>
  <c r="A642" i="31"/>
  <c r="B642" i="31"/>
  <c r="C642" i="31"/>
  <c r="A643" i="31"/>
  <c r="B643" i="31"/>
  <c r="C643" i="31"/>
  <c r="A644" i="31"/>
  <c r="B644" i="31"/>
  <c r="C644" i="31"/>
  <c r="A645" i="31"/>
  <c r="B645" i="31"/>
  <c r="C645" i="31"/>
  <c r="A646" i="31"/>
  <c r="B646" i="31"/>
  <c r="C646" i="31"/>
  <c r="A647" i="31"/>
  <c r="B647" i="31"/>
  <c r="C647" i="31"/>
  <c r="A648" i="31"/>
  <c r="B648" i="31"/>
  <c r="C648" i="31"/>
  <c r="A649" i="31"/>
  <c r="B649" i="31"/>
  <c r="C649" i="31"/>
  <c r="A650" i="31"/>
  <c r="B650" i="31"/>
  <c r="C650" i="31"/>
  <c r="A651" i="31"/>
  <c r="B651" i="31"/>
  <c r="C651" i="31"/>
  <c r="A652" i="31"/>
  <c r="B652" i="31"/>
  <c r="C652" i="31"/>
  <c r="A653" i="31"/>
  <c r="B653" i="31"/>
  <c r="C653" i="31"/>
  <c r="A654" i="31"/>
  <c r="B654" i="31"/>
  <c r="C654" i="31"/>
  <c r="A655" i="31"/>
  <c r="B655" i="31"/>
  <c r="C655" i="31"/>
  <c r="A656" i="31"/>
  <c r="B656" i="31"/>
  <c r="C656" i="31"/>
  <c r="A657" i="31"/>
  <c r="B657" i="31"/>
  <c r="C657" i="31"/>
  <c r="A658" i="31"/>
  <c r="B658" i="31"/>
  <c r="C658" i="31"/>
  <c r="A659" i="31"/>
  <c r="B659" i="31"/>
  <c r="C659" i="31"/>
  <c r="A660" i="31"/>
  <c r="B660" i="31"/>
  <c r="C660" i="31"/>
  <c r="A661" i="31"/>
  <c r="B661" i="31"/>
  <c r="C661" i="31"/>
  <c r="A662" i="31"/>
  <c r="B662" i="31"/>
  <c r="C662" i="31"/>
  <c r="A663" i="31"/>
  <c r="B663" i="31"/>
  <c r="C663" i="31"/>
  <c r="A664" i="31"/>
  <c r="B664" i="31"/>
  <c r="C664" i="31"/>
  <c r="A665" i="31"/>
  <c r="B665" i="31"/>
  <c r="C665" i="31"/>
  <c r="A666" i="31"/>
  <c r="B666" i="31"/>
  <c r="C666" i="31"/>
  <c r="A667" i="31"/>
  <c r="B667" i="31"/>
  <c r="C667" i="31"/>
  <c r="A668" i="31"/>
  <c r="B668" i="31"/>
  <c r="C668" i="31"/>
  <c r="A669" i="31"/>
  <c r="B669" i="31"/>
  <c r="C669" i="31"/>
  <c r="A670" i="31"/>
  <c r="B670" i="31"/>
  <c r="C670" i="31"/>
  <c r="A671" i="31"/>
  <c r="B671" i="31"/>
  <c r="C671" i="31"/>
  <c r="A672" i="31"/>
  <c r="B672" i="31"/>
  <c r="C672" i="31"/>
  <c r="A673" i="31"/>
  <c r="B673" i="31"/>
  <c r="C673" i="31"/>
  <c r="A674" i="31"/>
  <c r="B674" i="31"/>
  <c r="C674" i="31"/>
  <c r="A675" i="31"/>
  <c r="B675" i="31"/>
  <c r="C675" i="31"/>
  <c r="A676" i="31"/>
  <c r="B676" i="31"/>
  <c r="C676" i="31"/>
  <c r="A677" i="31"/>
  <c r="B677" i="31"/>
  <c r="C677" i="31"/>
  <c r="A678" i="31"/>
  <c r="B678" i="31"/>
  <c r="C678" i="31"/>
  <c r="A679" i="31"/>
  <c r="B679" i="31"/>
  <c r="C679" i="31"/>
  <c r="A680" i="31"/>
  <c r="B680" i="31"/>
  <c r="C680" i="31"/>
  <c r="A681" i="31"/>
  <c r="B681" i="31"/>
  <c r="C681" i="31"/>
  <c r="A682" i="31"/>
  <c r="B682" i="31"/>
  <c r="C682" i="31"/>
  <c r="A683" i="31"/>
  <c r="B683" i="31"/>
  <c r="C683" i="31"/>
  <c r="A684" i="31"/>
  <c r="B684" i="31"/>
  <c r="C684" i="31"/>
  <c r="A685" i="31"/>
  <c r="B685" i="31"/>
  <c r="C685" i="31"/>
  <c r="A686" i="31"/>
  <c r="B686" i="31"/>
  <c r="C686" i="31"/>
  <c r="A687" i="31"/>
  <c r="B687" i="31"/>
  <c r="C687" i="31"/>
  <c r="A688" i="31"/>
  <c r="B688" i="31"/>
  <c r="C688" i="31"/>
  <c r="A689" i="31"/>
  <c r="B689" i="31"/>
  <c r="C689" i="31"/>
  <c r="A690" i="31"/>
  <c r="B690" i="31"/>
  <c r="C690" i="31"/>
  <c r="A691" i="31"/>
  <c r="B691" i="31"/>
  <c r="C691" i="31"/>
  <c r="A692" i="31"/>
  <c r="B692" i="31"/>
  <c r="C692" i="31"/>
  <c r="A693" i="31"/>
  <c r="B693" i="31"/>
  <c r="C693" i="31"/>
  <c r="A694" i="31"/>
  <c r="B694" i="31"/>
  <c r="C694" i="31"/>
  <c r="A695" i="31"/>
  <c r="B695" i="31"/>
  <c r="C695" i="31"/>
  <c r="A696" i="31"/>
  <c r="B696" i="31"/>
  <c r="C696" i="31"/>
  <c r="A697" i="31"/>
  <c r="B697" i="31"/>
  <c r="C697" i="31"/>
  <c r="A698" i="31"/>
  <c r="B698" i="31"/>
  <c r="C698" i="31"/>
  <c r="A699" i="31"/>
  <c r="B699" i="31"/>
  <c r="C699" i="31"/>
  <c r="A700" i="31"/>
  <c r="B700" i="31"/>
  <c r="C700" i="31"/>
  <c r="A701" i="31"/>
  <c r="B701" i="31"/>
  <c r="C701" i="31"/>
  <c r="A702" i="31"/>
  <c r="B702" i="31"/>
  <c r="C702" i="31"/>
  <c r="A703" i="31"/>
  <c r="B703" i="31"/>
  <c r="C703" i="31"/>
  <c r="A704" i="31"/>
  <c r="B704" i="31"/>
  <c r="C704" i="31"/>
  <c r="A705" i="31"/>
  <c r="B705" i="31"/>
  <c r="C705" i="31"/>
  <c r="A706" i="31"/>
  <c r="B706" i="31"/>
  <c r="C706" i="31"/>
  <c r="A707" i="31"/>
  <c r="B707" i="31"/>
  <c r="C707" i="31"/>
  <c r="A708" i="31"/>
  <c r="B708" i="31"/>
  <c r="C708" i="31"/>
  <c r="A709" i="31"/>
  <c r="B709" i="31"/>
  <c r="C709" i="31"/>
  <c r="A710" i="31"/>
  <c r="B710" i="31"/>
  <c r="C710" i="31"/>
  <c r="A711" i="31"/>
  <c r="B711" i="31"/>
  <c r="C711" i="31"/>
  <c r="A712" i="31"/>
  <c r="B712" i="31"/>
  <c r="C712" i="31"/>
  <c r="A713" i="31"/>
  <c r="B713" i="31"/>
  <c r="C713" i="31"/>
  <c r="A714" i="31"/>
  <c r="B714" i="31"/>
  <c r="C714" i="31"/>
  <c r="A715" i="31"/>
  <c r="B715" i="31"/>
  <c r="C715" i="31"/>
  <c r="A716" i="31"/>
  <c r="B716" i="31"/>
  <c r="C716" i="31"/>
  <c r="A717" i="31"/>
  <c r="B717" i="31"/>
  <c r="C717" i="31"/>
  <c r="A718" i="31"/>
  <c r="B718" i="31"/>
  <c r="C718" i="31"/>
  <c r="A719" i="31"/>
  <c r="B719" i="31"/>
  <c r="C719" i="31"/>
  <c r="A720" i="31"/>
  <c r="B720" i="31"/>
  <c r="C720" i="31"/>
  <c r="A721" i="31"/>
  <c r="B721" i="31"/>
  <c r="C721" i="31"/>
  <c r="A722" i="31"/>
  <c r="B722" i="31"/>
  <c r="C722" i="31"/>
  <c r="A723" i="31"/>
  <c r="B723" i="31"/>
  <c r="C723" i="31"/>
  <c r="A724" i="31"/>
  <c r="B724" i="31"/>
  <c r="C724" i="31"/>
  <c r="A725" i="31"/>
  <c r="B725" i="31"/>
  <c r="C725" i="31"/>
  <c r="A726" i="31"/>
  <c r="B726" i="31"/>
  <c r="C726" i="31"/>
  <c r="A727" i="31"/>
  <c r="B727" i="31"/>
  <c r="C727" i="31"/>
  <c r="A728" i="31"/>
  <c r="B728" i="31"/>
  <c r="C728" i="31"/>
  <c r="A729" i="31"/>
  <c r="B729" i="31"/>
  <c r="C729" i="31"/>
  <c r="A730" i="31"/>
  <c r="B730" i="31"/>
  <c r="C730" i="31"/>
  <c r="A731" i="31"/>
  <c r="B731" i="31"/>
  <c r="C731" i="31"/>
  <c r="A732" i="31"/>
  <c r="B732" i="31"/>
  <c r="C732" i="31"/>
  <c r="A733" i="31"/>
  <c r="B733" i="31"/>
  <c r="C733" i="31"/>
  <c r="A734" i="31"/>
  <c r="B734" i="31"/>
  <c r="C734" i="31"/>
  <c r="A735" i="31"/>
  <c r="B735" i="31"/>
  <c r="C735" i="31"/>
  <c r="A736" i="31"/>
  <c r="B736" i="31"/>
  <c r="C736" i="31"/>
  <c r="A737" i="31"/>
  <c r="B737" i="31"/>
  <c r="C737" i="31"/>
  <c r="A738" i="31"/>
  <c r="B738" i="31"/>
  <c r="C738" i="31"/>
  <c r="A739" i="31"/>
  <c r="B739" i="31"/>
  <c r="C739" i="31"/>
  <c r="A740" i="31"/>
  <c r="B740" i="31"/>
  <c r="C740" i="31"/>
  <c r="A741" i="31"/>
  <c r="B741" i="31"/>
  <c r="C741" i="31"/>
  <c r="A742" i="31"/>
  <c r="B742" i="31"/>
  <c r="C742" i="31"/>
  <c r="A743" i="31"/>
  <c r="B743" i="31"/>
  <c r="C743" i="31"/>
  <c r="A744" i="31"/>
  <c r="B744" i="31"/>
  <c r="C744" i="31"/>
  <c r="A745" i="31"/>
  <c r="B745" i="31"/>
  <c r="C745" i="31"/>
  <c r="A746" i="31"/>
  <c r="B746" i="31"/>
  <c r="C746" i="31"/>
  <c r="A747" i="31"/>
  <c r="B747" i="31"/>
  <c r="C747" i="31"/>
  <c r="A748" i="31"/>
  <c r="B748" i="31"/>
  <c r="C748" i="31"/>
  <c r="A749" i="31"/>
  <c r="B749" i="31"/>
  <c r="C749" i="31"/>
  <c r="A750" i="31"/>
  <c r="B750" i="31"/>
  <c r="C750" i="31"/>
  <c r="A751" i="31"/>
  <c r="B751" i="31"/>
  <c r="C751" i="31"/>
  <c r="A752" i="31"/>
  <c r="B752" i="31"/>
  <c r="C752" i="31"/>
  <c r="A753" i="31"/>
  <c r="B753" i="31"/>
  <c r="C753" i="31"/>
  <c r="A754" i="31"/>
  <c r="B754" i="31"/>
  <c r="C754" i="31"/>
  <c r="A755" i="31"/>
  <c r="B755" i="31"/>
  <c r="C755" i="31"/>
  <c r="A756" i="31"/>
  <c r="B756" i="31"/>
  <c r="C756" i="31"/>
  <c r="A757" i="31"/>
  <c r="B757" i="31"/>
  <c r="C757" i="31"/>
  <c r="A758" i="31"/>
  <c r="B758" i="31"/>
  <c r="C758" i="31"/>
  <c r="A759" i="31"/>
  <c r="B759" i="31"/>
  <c r="C759" i="31"/>
  <c r="A760" i="31"/>
  <c r="B760" i="31"/>
  <c r="C760" i="31"/>
  <c r="A761" i="31"/>
  <c r="B761" i="31"/>
  <c r="C761" i="31"/>
  <c r="A762" i="31"/>
  <c r="B762" i="31"/>
  <c r="C762" i="31"/>
  <c r="A763" i="31"/>
  <c r="B763" i="31"/>
  <c r="C763" i="31"/>
  <c r="A764" i="31"/>
  <c r="B764" i="31"/>
  <c r="C764" i="31"/>
  <c r="A765" i="31"/>
  <c r="B765" i="31"/>
  <c r="C765" i="31"/>
  <c r="A766" i="31"/>
  <c r="B766" i="31"/>
  <c r="C766" i="31"/>
  <c r="A767" i="31"/>
  <c r="B767" i="31"/>
  <c r="C767" i="31"/>
  <c r="A768" i="31"/>
  <c r="B768" i="31"/>
  <c r="C768" i="31"/>
  <c r="A769" i="31"/>
  <c r="B769" i="31"/>
  <c r="C769" i="31"/>
  <c r="A770" i="31"/>
  <c r="B770" i="31"/>
  <c r="C770" i="31"/>
  <c r="A771" i="31"/>
  <c r="B771" i="31"/>
  <c r="C771" i="31"/>
  <c r="A772" i="31"/>
  <c r="B772" i="31"/>
  <c r="C772" i="31"/>
  <c r="A773" i="31"/>
  <c r="B773" i="31"/>
  <c r="C773" i="31"/>
  <c r="A774" i="31"/>
  <c r="B774" i="31"/>
  <c r="C774" i="31"/>
  <c r="A775" i="31"/>
  <c r="B775" i="31"/>
  <c r="C775" i="31"/>
  <c r="A776" i="31"/>
  <c r="B776" i="31"/>
  <c r="C776" i="31"/>
  <c r="A777" i="31"/>
  <c r="B777" i="31"/>
  <c r="C777" i="31"/>
  <c r="A778" i="31"/>
  <c r="B778" i="31"/>
  <c r="C778" i="31"/>
  <c r="A779" i="31"/>
  <c r="B779" i="31"/>
  <c r="C779" i="31"/>
  <c r="A780" i="31"/>
  <c r="B780" i="31"/>
  <c r="C780" i="31"/>
  <c r="A781" i="31"/>
  <c r="B781" i="31"/>
  <c r="C781" i="31"/>
  <c r="A782" i="31"/>
  <c r="B782" i="31"/>
  <c r="C782" i="31"/>
  <c r="A783" i="31"/>
  <c r="B783" i="31"/>
  <c r="C783" i="31"/>
  <c r="A784" i="31"/>
  <c r="B784" i="31"/>
  <c r="C784" i="31"/>
  <c r="A785" i="31"/>
  <c r="B785" i="31"/>
  <c r="C785" i="31"/>
  <c r="A786" i="31"/>
  <c r="B786" i="31"/>
  <c r="C786" i="31"/>
  <c r="A787" i="31"/>
  <c r="B787" i="31"/>
  <c r="C787" i="31"/>
  <c r="A788" i="31"/>
  <c r="B788" i="31"/>
  <c r="C788" i="31"/>
  <c r="A789" i="31"/>
  <c r="B789" i="31"/>
  <c r="C789" i="31"/>
  <c r="A790" i="31"/>
  <c r="B790" i="31"/>
  <c r="C790" i="31"/>
  <c r="A791" i="31"/>
  <c r="B791" i="31"/>
  <c r="C791" i="31"/>
  <c r="A792" i="31"/>
  <c r="B792" i="31"/>
  <c r="C792" i="31"/>
  <c r="A793" i="31"/>
  <c r="B793" i="31"/>
  <c r="C793" i="31"/>
  <c r="A794" i="31"/>
  <c r="B794" i="31"/>
  <c r="C794" i="31"/>
  <c r="A795" i="31"/>
  <c r="B795" i="31"/>
  <c r="C795" i="31"/>
  <c r="A796" i="31"/>
  <c r="B796" i="31"/>
  <c r="C796" i="31"/>
  <c r="A797" i="31"/>
  <c r="B797" i="31"/>
  <c r="C797" i="31"/>
  <c r="A798" i="31"/>
  <c r="B798" i="31"/>
  <c r="C798" i="31"/>
  <c r="A799" i="31"/>
  <c r="B799" i="31"/>
  <c r="C799" i="31"/>
  <c r="A800" i="31"/>
  <c r="B800" i="31"/>
  <c r="C800" i="31"/>
  <c r="A801" i="31"/>
  <c r="B801" i="31"/>
  <c r="C801" i="31"/>
  <c r="A802" i="31"/>
  <c r="B802" i="31"/>
  <c r="C802" i="31"/>
  <c r="A803" i="31"/>
  <c r="B803" i="31"/>
  <c r="C803" i="31"/>
  <c r="A804" i="31"/>
  <c r="B804" i="31"/>
  <c r="C804" i="31"/>
  <c r="A805" i="31"/>
  <c r="B805" i="31"/>
  <c r="C805" i="31"/>
  <c r="A806" i="31"/>
  <c r="B806" i="31"/>
  <c r="C806" i="31"/>
  <c r="A807" i="31"/>
  <c r="B807" i="31"/>
  <c r="C807" i="31"/>
  <c r="A808" i="31"/>
  <c r="B808" i="31"/>
  <c r="C808" i="31"/>
  <c r="D524" i="31"/>
  <c r="E524" i="31"/>
  <c r="D525" i="31"/>
  <c r="E525" i="31"/>
  <c r="D526" i="31"/>
  <c r="E526" i="31"/>
  <c r="D527" i="31"/>
  <c r="E527" i="31"/>
  <c r="D528" i="31"/>
  <c r="E528" i="31"/>
  <c r="D529" i="31"/>
  <c r="E529" i="31"/>
  <c r="D530" i="31"/>
  <c r="E530" i="31"/>
  <c r="D531" i="31"/>
  <c r="E531" i="31"/>
  <c r="D532" i="31"/>
  <c r="E532" i="31"/>
  <c r="D533" i="31"/>
  <c r="E533" i="31"/>
  <c r="D534" i="31"/>
  <c r="E534" i="31"/>
  <c r="D535" i="31"/>
  <c r="E535" i="31"/>
  <c r="D536" i="31"/>
  <c r="E536" i="31"/>
  <c r="D537" i="31"/>
  <c r="E537" i="31"/>
  <c r="D538" i="31"/>
  <c r="E538" i="31"/>
  <c r="J62" i="35"/>
  <c r="N62" i="35" s="1"/>
  <c r="K62" i="35"/>
  <c r="L62" i="35"/>
  <c r="M62" i="35"/>
  <c r="J61" i="35"/>
  <c r="N61" i="35" s="1"/>
  <c r="K61" i="35"/>
  <c r="L61" i="35"/>
  <c r="M61" i="35"/>
  <c r="J60" i="35"/>
  <c r="N60" i="35" s="1"/>
  <c r="K60" i="35"/>
  <c r="L60" i="35"/>
  <c r="M60" i="35"/>
  <c r="J59" i="35"/>
  <c r="N59" i="35" s="1"/>
  <c r="K59" i="35"/>
  <c r="L59" i="35"/>
  <c r="M59" i="35"/>
  <c r="J58" i="35"/>
  <c r="N58" i="35" s="1"/>
  <c r="K58" i="35"/>
  <c r="L58" i="35"/>
  <c r="M58" i="35"/>
  <c r="J57" i="35"/>
  <c r="N57" i="35" s="1"/>
  <c r="K57" i="35"/>
  <c r="L57" i="35"/>
  <c r="M57" i="35"/>
  <c r="J56" i="35"/>
  <c r="N56" i="35" s="1"/>
  <c r="K56" i="35"/>
  <c r="L56" i="35"/>
  <c r="M56" i="35"/>
  <c r="J55" i="35"/>
  <c r="N55" i="35" s="1"/>
  <c r="K55" i="35"/>
  <c r="L55" i="35"/>
  <c r="M55" i="35"/>
  <c r="J53" i="35"/>
  <c r="N53" i="35" s="1"/>
  <c r="K53" i="35"/>
  <c r="L53" i="35"/>
  <c r="M53" i="35"/>
  <c r="J52" i="35"/>
  <c r="N52" i="35" s="1"/>
  <c r="K52" i="35"/>
  <c r="L52" i="35"/>
  <c r="M52" i="35"/>
  <c r="J51" i="35"/>
  <c r="N51" i="35" s="1"/>
  <c r="K51" i="35"/>
  <c r="L51" i="35"/>
  <c r="M51" i="35"/>
  <c r="J50" i="35"/>
  <c r="K50" i="35"/>
  <c r="L50" i="35"/>
  <c r="M50" i="35"/>
  <c r="J49" i="35"/>
  <c r="N49" i="35" s="1"/>
  <c r="K49" i="35"/>
  <c r="L49" i="35"/>
  <c r="M49" i="35"/>
  <c r="J48" i="35"/>
  <c r="N48" i="35" s="1"/>
  <c r="K48" i="35"/>
  <c r="L48" i="35"/>
  <c r="M48" i="35"/>
  <c r="J47" i="35"/>
  <c r="N47" i="35" s="1"/>
  <c r="K47" i="35"/>
  <c r="L47" i="35"/>
  <c r="M47" i="35"/>
  <c r="J54" i="35"/>
  <c r="N54" i="35" s="1"/>
  <c r="K54" i="35"/>
  <c r="L54" i="35"/>
  <c r="M54" i="35"/>
  <c r="J63" i="35"/>
  <c r="K63" i="35"/>
  <c r="L63" i="35"/>
  <c r="M63" i="35"/>
  <c r="J64" i="35"/>
  <c r="N64" i="35" s="1"/>
  <c r="K64" i="35"/>
  <c r="L64" i="35"/>
  <c r="M64" i="35"/>
  <c r="J65" i="35"/>
  <c r="N65" i="35" s="1"/>
  <c r="K65" i="35"/>
  <c r="L65" i="35"/>
  <c r="M65" i="35"/>
  <c r="J66" i="35"/>
  <c r="N66" i="35" s="1"/>
  <c r="K66" i="35"/>
  <c r="L66" i="35"/>
  <c r="M66" i="35"/>
  <c r="J67" i="35"/>
  <c r="N67" i="35" s="1"/>
  <c r="K67" i="35"/>
  <c r="L67" i="35"/>
  <c r="M67" i="35"/>
  <c r="J68" i="35"/>
  <c r="N68" i="35" s="1"/>
  <c r="K68" i="35"/>
  <c r="L68" i="35"/>
  <c r="M68" i="35"/>
  <c r="J69" i="35"/>
  <c r="N69" i="35" s="1"/>
  <c r="K69" i="35"/>
  <c r="L69" i="35"/>
  <c r="M69" i="35"/>
  <c r="J70" i="35"/>
  <c r="N70" i="35" s="1"/>
  <c r="K70" i="35"/>
  <c r="L70" i="35"/>
  <c r="M70" i="35"/>
  <c r="J71" i="35"/>
  <c r="N71" i="35" s="1"/>
  <c r="K71" i="35"/>
  <c r="L71" i="35"/>
  <c r="M71" i="35"/>
  <c r="J72" i="35"/>
  <c r="N72" i="35" s="1"/>
  <c r="K72" i="35"/>
  <c r="L72" i="35"/>
  <c r="M72" i="35"/>
  <c r="J73" i="35"/>
  <c r="N73" i="35" s="1"/>
  <c r="K73" i="35"/>
  <c r="L73" i="35"/>
  <c r="M73" i="35"/>
  <c r="J74" i="35"/>
  <c r="N74" i="35" s="1"/>
  <c r="K74" i="35"/>
  <c r="L74" i="35"/>
  <c r="M74" i="35"/>
  <c r="J75" i="35"/>
  <c r="N75" i="35" s="1"/>
  <c r="K75" i="35"/>
  <c r="L75" i="35"/>
  <c r="M75"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114" i="35"/>
  <c r="G115" i="35"/>
  <c r="G116" i="35"/>
  <c r="G146" i="36"/>
  <c r="J146" i="36"/>
  <c r="N146" i="36" s="1"/>
  <c r="K146" i="36"/>
  <c r="L146" i="36"/>
  <c r="M146" i="36"/>
  <c r="G145" i="36"/>
  <c r="J145" i="36"/>
  <c r="K145" i="36"/>
  <c r="L145" i="36"/>
  <c r="M145" i="36"/>
  <c r="G144" i="36"/>
  <c r="J144" i="36"/>
  <c r="N144" i="36" s="1"/>
  <c r="K144" i="36"/>
  <c r="L144" i="36"/>
  <c r="M144" i="36"/>
  <c r="G143" i="36"/>
  <c r="J143" i="36"/>
  <c r="N143" i="36" s="1"/>
  <c r="K143" i="36"/>
  <c r="L143" i="36"/>
  <c r="M143" i="36"/>
  <c r="G142" i="36"/>
  <c r="J142" i="36"/>
  <c r="N142" i="36" s="1"/>
  <c r="K142" i="36"/>
  <c r="L142" i="36"/>
  <c r="M142" i="36"/>
  <c r="G141" i="36"/>
  <c r="J141" i="36"/>
  <c r="N141" i="36" s="1"/>
  <c r="K141" i="36"/>
  <c r="L141" i="36"/>
  <c r="M141" i="36"/>
  <c r="G140" i="36"/>
  <c r="J140" i="36"/>
  <c r="N140" i="36" s="1"/>
  <c r="K140" i="36"/>
  <c r="L140" i="36"/>
  <c r="M140" i="36"/>
  <c r="V538" i="55"/>
  <c r="U538" i="55"/>
  <c r="T538" i="55"/>
  <c r="S538" i="55"/>
  <c r="R538" i="55"/>
  <c r="Q538" i="55"/>
  <c r="P538" i="55"/>
  <c r="O538" i="55"/>
  <c r="N538" i="55"/>
  <c r="M538" i="55"/>
  <c r="L538" i="55"/>
  <c r="K538" i="55"/>
  <c r="V537" i="55"/>
  <c r="U537" i="55"/>
  <c r="T537" i="55"/>
  <c r="S537" i="55"/>
  <c r="R537" i="55"/>
  <c r="Q537" i="55"/>
  <c r="P537" i="55"/>
  <c r="O537" i="55"/>
  <c r="N537" i="55"/>
  <c r="M537" i="55"/>
  <c r="L537" i="55"/>
  <c r="K537" i="55"/>
  <c r="V536" i="55"/>
  <c r="U536" i="55"/>
  <c r="T536" i="55"/>
  <c r="S536" i="55"/>
  <c r="R536" i="55"/>
  <c r="Q536" i="55"/>
  <c r="P536" i="55"/>
  <c r="O536" i="55"/>
  <c r="N536" i="55"/>
  <c r="M536" i="55"/>
  <c r="L536" i="55"/>
  <c r="K536" i="55"/>
  <c r="V535" i="55"/>
  <c r="U535" i="55"/>
  <c r="T535" i="55"/>
  <c r="S535" i="55"/>
  <c r="R535" i="55"/>
  <c r="Q535" i="55"/>
  <c r="P535" i="55"/>
  <c r="O535" i="55"/>
  <c r="N535" i="55"/>
  <c r="M535" i="55"/>
  <c r="L535" i="55"/>
  <c r="K535" i="55"/>
  <c r="V534" i="55"/>
  <c r="U534" i="55"/>
  <c r="T534" i="55"/>
  <c r="S534" i="55"/>
  <c r="R534" i="55"/>
  <c r="Q534" i="55"/>
  <c r="P534" i="55"/>
  <c r="O534" i="55"/>
  <c r="N534" i="55"/>
  <c r="M534" i="55"/>
  <c r="L534" i="55"/>
  <c r="K534" i="55"/>
  <c r="V533" i="55"/>
  <c r="U533" i="55"/>
  <c r="T533" i="55"/>
  <c r="S533" i="55"/>
  <c r="R533" i="55"/>
  <c r="Q533" i="55"/>
  <c r="P533" i="55"/>
  <c r="O533" i="55"/>
  <c r="N533" i="55"/>
  <c r="M533" i="55"/>
  <c r="L533" i="55"/>
  <c r="K533" i="55"/>
  <c r="V532" i="55"/>
  <c r="U532" i="55"/>
  <c r="T532" i="55"/>
  <c r="S532" i="55"/>
  <c r="R532" i="55"/>
  <c r="Q532" i="55"/>
  <c r="P532" i="55"/>
  <c r="O532" i="55"/>
  <c r="N532" i="55"/>
  <c r="M532" i="55"/>
  <c r="L532" i="55"/>
  <c r="K532" i="55"/>
  <c r="E538" i="55"/>
  <c r="D538" i="55"/>
  <c r="C538" i="55"/>
  <c r="B538" i="55"/>
  <c r="A538" i="55"/>
  <c r="E537" i="55"/>
  <c r="D537" i="55"/>
  <c r="C537" i="55"/>
  <c r="B537" i="55"/>
  <c r="A537" i="55"/>
  <c r="E536" i="55"/>
  <c r="D536" i="55"/>
  <c r="C536" i="55"/>
  <c r="B536" i="55"/>
  <c r="A536" i="55"/>
  <c r="E535" i="55"/>
  <c r="D535" i="55"/>
  <c r="C535" i="55"/>
  <c r="B535" i="55"/>
  <c r="A535" i="55"/>
  <c r="E534" i="55"/>
  <c r="D534" i="55"/>
  <c r="C534" i="55"/>
  <c r="B534" i="55"/>
  <c r="A534" i="55"/>
  <c r="E533" i="55"/>
  <c r="D533" i="55"/>
  <c r="C533" i="55"/>
  <c r="B533" i="55"/>
  <c r="A533" i="55"/>
  <c r="E532" i="55"/>
  <c r="D532" i="55"/>
  <c r="C532" i="55"/>
  <c r="B532" i="55"/>
  <c r="A532" i="55"/>
  <c r="V538" i="31"/>
  <c r="U538" i="31"/>
  <c r="T538" i="31"/>
  <c r="S538" i="31"/>
  <c r="R538" i="31"/>
  <c r="Q538" i="31"/>
  <c r="P538" i="31"/>
  <c r="O538" i="31"/>
  <c r="N538" i="31"/>
  <c r="M538" i="31"/>
  <c r="L538" i="31"/>
  <c r="K538" i="31"/>
  <c r="V537" i="31"/>
  <c r="U537" i="31"/>
  <c r="T537" i="31"/>
  <c r="S537" i="31"/>
  <c r="R537" i="31"/>
  <c r="Q537" i="31"/>
  <c r="P537" i="31"/>
  <c r="O537" i="31"/>
  <c r="N537" i="31"/>
  <c r="M537" i="31"/>
  <c r="L537" i="31"/>
  <c r="K537" i="31"/>
  <c r="V536" i="31"/>
  <c r="U536" i="31"/>
  <c r="T536" i="31"/>
  <c r="S536" i="31"/>
  <c r="R536" i="31"/>
  <c r="Q536" i="31"/>
  <c r="P536" i="31"/>
  <c r="O536" i="31"/>
  <c r="N536" i="31"/>
  <c r="M536" i="31"/>
  <c r="L536" i="31"/>
  <c r="K536" i="31"/>
  <c r="V535" i="31"/>
  <c r="U535" i="31"/>
  <c r="T535" i="31"/>
  <c r="S535" i="31"/>
  <c r="R535" i="31"/>
  <c r="Q535" i="31"/>
  <c r="P535" i="31"/>
  <c r="O535" i="31"/>
  <c r="N535" i="31"/>
  <c r="M535" i="31"/>
  <c r="L535" i="31"/>
  <c r="K535" i="31"/>
  <c r="V534" i="31"/>
  <c r="U534" i="31"/>
  <c r="T534" i="31"/>
  <c r="S534" i="31"/>
  <c r="R534" i="31"/>
  <c r="Q534" i="31"/>
  <c r="P534" i="31"/>
  <c r="O534" i="31"/>
  <c r="N534" i="31"/>
  <c r="M534" i="31"/>
  <c r="L534" i="31"/>
  <c r="K534" i="31"/>
  <c r="V533" i="31"/>
  <c r="U533" i="31"/>
  <c r="T533" i="31"/>
  <c r="S533" i="31"/>
  <c r="R533" i="31"/>
  <c r="Q533" i="31"/>
  <c r="P533" i="31"/>
  <c r="O533" i="31"/>
  <c r="N533" i="31"/>
  <c r="M533" i="31"/>
  <c r="L533" i="31"/>
  <c r="K533" i="31"/>
  <c r="V532" i="31"/>
  <c r="U532" i="31"/>
  <c r="T532" i="31"/>
  <c r="S532" i="31"/>
  <c r="R532" i="31"/>
  <c r="Q532" i="31"/>
  <c r="P532" i="31"/>
  <c r="O532" i="31"/>
  <c r="N532" i="31"/>
  <c r="M532" i="31"/>
  <c r="L532" i="31"/>
  <c r="K532" i="31"/>
  <c r="V536" i="42"/>
  <c r="U536" i="42"/>
  <c r="T536" i="42"/>
  <c r="S536" i="42"/>
  <c r="R536" i="42"/>
  <c r="Q536" i="42"/>
  <c r="P536" i="42"/>
  <c r="O536" i="42"/>
  <c r="N536" i="42"/>
  <c r="M536" i="42"/>
  <c r="L536" i="42"/>
  <c r="K536" i="42"/>
  <c r="V535" i="42"/>
  <c r="U535" i="42"/>
  <c r="T535" i="42"/>
  <c r="S535" i="42"/>
  <c r="R535" i="42"/>
  <c r="Q535" i="42"/>
  <c r="P535" i="42"/>
  <c r="O535" i="42"/>
  <c r="N535" i="42"/>
  <c r="M535" i="42"/>
  <c r="L535" i="42"/>
  <c r="K535" i="42"/>
  <c r="V534" i="42"/>
  <c r="U534" i="42"/>
  <c r="T534" i="42"/>
  <c r="S534" i="42"/>
  <c r="R534" i="42"/>
  <c r="Q534" i="42"/>
  <c r="P534" i="42"/>
  <c r="O534" i="42"/>
  <c r="N534" i="42"/>
  <c r="M534" i="42"/>
  <c r="L534" i="42"/>
  <c r="K534" i="42"/>
  <c r="V533" i="42"/>
  <c r="U533" i="42"/>
  <c r="T533" i="42"/>
  <c r="S533" i="42"/>
  <c r="R533" i="42"/>
  <c r="Q533" i="42"/>
  <c r="P533" i="42"/>
  <c r="O533" i="42"/>
  <c r="N533" i="42"/>
  <c r="M533" i="42"/>
  <c r="L533" i="42"/>
  <c r="K533" i="42"/>
  <c r="V532" i="42"/>
  <c r="U532" i="42"/>
  <c r="T532" i="42"/>
  <c r="S532" i="42"/>
  <c r="R532" i="42"/>
  <c r="Q532" i="42"/>
  <c r="P532" i="42"/>
  <c r="O532" i="42"/>
  <c r="N532" i="42"/>
  <c r="M532" i="42"/>
  <c r="L532" i="42"/>
  <c r="K532" i="42"/>
  <c r="V531" i="42"/>
  <c r="U531" i="42"/>
  <c r="T531" i="42"/>
  <c r="S531" i="42"/>
  <c r="R531" i="42"/>
  <c r="Q531" i="42"/>
  <c r="P531" i="42"/>
  <c r="O531" i="42"/>
  <c r="N531" i="42"/>
  <c r="M531" i="42"/>
  <c r="L531" i="42"/>
  <c r="K531" i="42"/>
  <c r="V530" i="42"/>
  <c r="U530" i="42"/>
  <c r="T530" i="42"/>
  <c r="S530" i="42"/>
  <c r="R530" i="42"/>
  <c r="Q530" i="42"/>
  <c r="P530" i="42"/>
  <c r="O530" i="42"/>
  <c r="N530" i="42"/>
  <c r="M530" i="42"/>
  <c r="L530" i="42"/>
  <c r="K530" i="42"/>
  <c r="E536" i="42"/>
  <c r="D536" i="42"/>
  <c r="C536" i="42"/>
  <c r="B536" i="42"/>
  <c r="A536" i="42"/>
  <c r="E535" i="42"/>
  <c r="D535" i="42"/>
  <c r="C535" i="42"/>
  <c r="B535" i="42"/>
  <c r="A535" i="42"/>
  <c r="E534" i="42"/>
  <c r="D534" i="42"/>
  <c r="C534" i="42"/>
  <c r="B534" i="42"/>
  <c r="A534" i="42"/>
  <c r="E533" i="42"/>
  <c r="D533" i="42"/>
  <c r="C533" i="42"/>
  <c r="B533" i="42"/>
  <c r="A533" i="42"/>
  <c r="E532" i="42"/>
  <c r="D532" i="42"/>
  <c r="C532" i="42"/>
  <c r="B532" i="42"/>
  <c r="A532" i="42"/>
  <c r="E531" i="42"/>
  <c r="D531" i="42"/>
  <c r="C531" i="42"/>
  <c r="B531" i="42"/>
  <c r="A531" i="42"/>
  <c r="E530" i="42"/>
  <c r="D530" i="42"/>
  <c r="C530" i="42"/>
  <c r="B530" i="42"/>
  <c r="A530" i="42"/>
  <c r="O142" i="36" l="1"/>
  <c r="O71" i="35"/>
  <c r="O69" i="35"/>
  <c r="O51" i="35"/>
  <c r="O56" i="35"/>
  <c r="O72" i="35"/>
  <c r="P61" i="35"/>
  <c r="O140" i="36"/>
  <c r="O145" i="36"/>
  <c r="O62" i="35"/>
  <c r="O70" i="35"/>
  <c r="O68" i="35"/>
  <c r="P142" i="36"/>
  <c r="O50" i="35"/>
  <c r="O52" i="35"/>
  <c r="P146" i="36"/>
  <c r="O74" i="35"/>
  <c r="O47" i="35"/>
  <c r="O59" i="35"/>
  <c r="O57" i="35"/>
  <c r="O61" i="35"/>
  <c r="P49" i="35"/>
  <c r="P48" i="35"/>
  <c r="O53" i="35"/>
  <c r="O58" i="35"/>
  <c r="P145" i="36"/>
  <c r="P56" i="35"/>
  <c r="O60" i="35"/>
  <c r="O73" i="35"/>
  <c r="P62" i="35"/>
  <c r="O67" i="35"/>
  <c r="O65" i="35"/>
  <c r="P72" i="35"/>
  <c r="P63" i="35"/>
  <c r="O141" i="36"/>
  <c r="N145" i="36"/>
  <c r="O146" i="36"/>
  <c r="P140" i="36"/>
  <c r="P65" i="35"/>
  <c r="P64" i="35"/>
  <c r="P47" i="35"/>
  <c r="P50" i="35"/>
  <c r="O64" i="35"/>
  <c r="O55" i="35"/>
  <c r="O144" i="36"/>
  <c r="O75" i="35"/>
  <c r="P67" i="35"/>
  <c r="O54" i="35"/>
  <c r="O49" i="35"/>
  <c r="O48" i="35"/>
  <c r="O143" i="36"/>
  <c r="O66" i="35"/>
  <c r="O63" i="35"/>
  <c r="P58" i="35"/>
  <c r="P70" i="35"/>
  <c r="P75" i="35"/>
  <c r="P141" i="36"/>
  <c r="P144" i="36"/>
  <c r="P73" i="35"/>
  <c r="N63" i="35"/>
  <c r="P60" i="35"/>
  <c r="P68" i="35"/>
  <c r="N50" i="35"/>
  <c r="P52" i="35"/>
  <c r="P66" i="35"/>
  <c r="P55" i="35"/>
  <c r="P71" i="35"/>
  <c r="P57" i="35"/>
  <c r="P59" i="35"/>
  <c r="P143" i="36"/>
  <c r="P69" i="35"/>
  <c r="P51" i="35"/>
  <c r="P74" i="35"/>
  <c r="P54" i="35"/>
  <c r="P53" i="35"/>
  <c r="J19" i="33" l="1"/>
  <c r="O338" i="55" s="1"/>
  <c r="J20" i="33"/>
  <c r="O339" i="55" s="1"/>
  <c r="J21" i="33"/>
  <c r="O340" i="55" s="1"/>
  <c r="J22" i="33"/>
  <c r="O341" i="55" s="1"/>
  <c r="J23" i="33"/>
  <c r="O342" i="55" s="1"/>
  <c r="J24" i="33"/>
  <c r="O343" i="55" s="1"/>
  <c r="J25" i="33"/>
  <c r="O344" i="55" s="1"/>
  <c r="J26" i="33"/>
  <c r="O345" i="55" s="1"/>
  <c r="J18" i="33"/>
  <c r="O337" i="55" s="1"/>
  <c r="A4" i="55"/>
  <c r="B4" i="55"/>
  <c r="C4" i="55"/>
  <c r="D4" i="55"/>
  <c r="K4" i="55"/>
  <c r="A5" i="55"/>
  <c r="B5" i="55"/>
  <c r="C5" i="55"/>
  <c r="D5" i="55"/>
  <c r="K5" i="55"/>
  <c r="A6" i="55"/>
  <c r="B6" i="55"/>
  <c r="C6" i="55"/>
  <c r="D6" i="55"/>
  <c r="K6" i="55"/>
  <c r="A7" i="55"/>
  <c r="B7" i="55"/>
  <c r="C7" i="55"/>
  <c r="D7" i="55"/>
  <c r="K7" i="55"/>
  <c r="M7" i="55"/>
  <c r="N7" i="55"/>
  <c r="A8" i="55"/>
  <c r="B8" i="55"/>
  <c r="C8" i="55"/>
  <c r="D8" i="55"/>
  <c r="E8" i="55"/>
  <c r="K8" i="55"/>
  <c r="A9" i="55"/>
  <c r="B9" i="55"/>
  <c r="C9" i="55"/>
  <c r="D9" i="55"/>
  <c r="E9" i="55"/>
  <c r="K9" i="55"/>
  <c r="A10" i="55"/>
  <c r="B10" i="55"/>
  <c r="C10" i="55"/>
  <c r="D10" i="55"/>
  <c r="E10" i="55"/>
  <c r="K10" i="55"/>
  <c r="A11" i="55"/>
  <c r="B11" i="55"/>
  <c r="C11" i="55"/>
  <c r="D11" i="55"/>
  <c r="E11" i="55"/>
  <c r="K11" i="55"/>
  <c r="A12" i="55"/>
  <c r="B12" i="55"/>
  <c r="C12" i="55"/>
  <c r="D12" i="55"/>
  <c r="E12" i="55"/>
  <c r="K12" i="55"/>
  <c r="O12" i="55"/>
  <c r="P12" i="55"/>
  <c r="Q12" i="55"/>
  <c r="R12" i="55"/>
  <c r="A13" i="55"/>
  <c r="B13" i="55"/>
  <c r="C13" i="55"/>
  <c r="D13" i="55"/>
  <c r="E13" i="55"/>
  <c r="K13" i="55"/>
  <c r="A14" i="55"/>
  <c r="B14" i="55"/>
  <c r="C14" i="55"/>
  <c r="D14" i="55"/>
  <c r="E14" i="55"/>
  <c r="K14" i="55"/>
  <c r="P14" i="55"/>
  <c r="Q14" i="55"/>
  <c r="R14" i="55"/>
  <c r="V14" i="55"/>
  <c r="A15" i="55"/>
  <c r="B15" i="55"/>
  <c r="C15" i="55"/>
  <c r="D15" i="55"/>
  <c r="E15" i="55"/>
  <c r="K15" i="55"/>
  <c r="A16" i="55"/>
  <c r="B16" i="55"/>
  <c r="C16" i="55"/>
  <c r="D16" i="55"/>
  <c r="E16" i="55"/>
  <c r="K16" i="55"/>
  <c r="A17" i="55"/>
  <c r="B17" i="55"/>
  <c r="C17" i="55"/>
  <c r="D17" i="55"/>
  <c r="E17" i="55"/>
  <c r="K17" i="55"/>
  <c r="M17" i="55"/>
  <c r="N17" i="55"/>
  <c r="O17" i="55"/>
  <c r="V17" i="55"/>
  <c r="A18" i="55"/>
  <c r="B18" i="55"/>
  <c r="C18" i="55"/>
  <c r="D18" i="55"/>
  <c r="E18" i="55"/>
  <c r="K18" i="55"/>
  <c r="M18" i="55"/>
  <c r="N18" i="55"/>
  <c r="O18" i="55"/>
  <c r="V18" i="55"/>
  <c r="A19" i="55"/>
  <c r="B19" i="55"/>
  <c r="C19" i="55"/>
  <c r="D19" i="55"/>
  <c r="E19" i="55"/>
  <c r="K19" i="55"/>
  <c r="P19" i="55"/>
  <c r="Q19" i="55"/>
  <c r="R19" i="55"/>
  <c r="A20" i="55"/>
  <c r="B20" i="55"/>
  <c r="C20" i="55"/>
  <c r="D20" i="55"/>
  <c r="E20" i="55"/>
  <c r="K20" i="55"/>
  <c r="A21" i="55"/>
  <c r="B21" i="55"/>
  <c r="C21" i="55"/>
  <c r="D21" i="55"/>
  <c r="E21" i="55"/>
  <c r="K21" i="55"/>
  <c r="A22" i="55"/>
  <c r="B22" i="55"/>
  <c r="C22" i="55"/>
  <c r="D22" i="55"/>
  <c r="E22" i="55"/>
  <c r="K22" i="55"/>
  <c r="A23" i="55"/>
  <c r="B23" i="55"/>
  <c r="C23" i="55"/>
  <c r="D23" i="55"/>
  <c r="E23" i="55"/>
  <c r="K23" i="55"/>
  <c r="A24" i="55"/>
  <c r="B24" i="55"/>
  <c r="C24" i="55"/>
  <c r="D24" i="55"/>
  <c r="E24" i="55"/>
  <c r="K24" i="55"/>
  <c r="A25" i="55"/>
  <c r="B25" i="55"/>
  <c r="C25" i="55"/>
  <c r="D25" i="55"/>
  <c r="E25" i="55"/>
  <c r="K25" i="55"/>
  <c r="A26" i="55"/>
  <c r="B26" i="55"/>
  <c r="C26" i="55"/>
  <c r="D26" i="55"/>
  <c r="E26" i="55"/>
  <c r="K26" i="55"/>
  <c r="A27" i="55"/>
  <c r="B27" i="55"/>
  <c r="C27" i="55"/>
  <c r="D27" i="55"/>
  <c r="E27" i="55"/>
  <c r="K27" i="55"/>
  <c r="A28" i="55"/>
  <c r="B28" i="55"/>
  <c r="C28" i="55"/>
  <c r="D28" i="55"/>
  <c r="E28" i="55"/>
  <c r="K28" i="55"/>
  <c r="M28" i="55"/>
  <c r="P28" i="55"/>
  <c r="Q28" i="55"/>
  <c r="A29" i="55"/>
  <c r="B29" i="55"/>
  <c r="C29" i="55"/>
  <c r="D29" i="55"/>
  <c r="E29" i="55"/>
  <c r="K29" i="55"/>
  <c r="A30" i="55"/>
  <c r="B30" i="55"/>
  <c r="C30" i="55"/>
  <c r="D30" i="55"/>
  <c r="E30" i="55"/>
  <c r="K30" i="55"/>
  <c r="A31" i="55"/>
  <c r="B31" i="55"/>
  <c r="C31" i="55"/>
  <c r="D31" i="55"/>
  <c r="E31" i="55"/>
  <c r="K31" i="55"/>
  <c r="A32" i="55"/>
  <c r="B32" i="55"/>
  <c r="C32" i="55"/>
  <c r="D32" i="55"/>
  <c r="E32" i="55"/>
  <c r="K32" i="55"/>
  <c r="A33" i="55"/>
  <c r="B33" i="55"/>
  <c r="C33" i="55"/>
  <c r="D33" i="55"/>
  <c r="E33" i="55"/>
  <c r="K33" i="55"/>
  <c r="A34" i="55"/>
  <c r="B34" i="55"/>
  <c r="C34" i="55"/>
  <c r="D34" i="55"/>
  <c r="E34" i="55"/>
  <c r="K34" i="55"/>
  <c r="A35" i="55"/>
  <c r="B35" i="55"/>
  <c r="C35" i="55"/>
  <c r="D35" i="55"/>
  <c r="E35" i="55"/>
  <c r="K35" i="55"/>
  <c r="M35" i="55"/>
  <c r="N35" i="55"/>
  <c r="O35" i="55"/>
  <c r="A36" i="55"/>
  <c r="B36" i="55"/>
  <c r="C36" i="55"/>
  <c r="D36" i="55"/>
  <c r="E36" i="55"/>
  <c r="K36" i="55"/>
  <c r="A37" i="55"/>
  <c r="B37" i="55"/>
  <c r="C37" i="55"/>
  <c r="D37" i="55"/>
  <c r="E37" i="55"/>
  <c r="K37" i="55"/>
  <c r="A38" i="55"/>
  <c r="B38" i="55"/>
  <c r="C38" i="55"/>
  <c r="D38" i="55"/>
  <c r="E38" i="55"/>
  <c r="K38" i="55"/>
  <c r="A39" i="55"/>
  <c r="B39" i="55"/>
  <c r="C39" i="55"/>
  <c r="D39" i="55"/>
  <c r="E39" i="55"/>
  <c r="K39" i="55"/>
  <c r="A40" i="55"/>
  <c r="B40" i="55"/>
  <c r="C40" i="55"/>
  <c r="D40" i="55"/>
  <c r="E40" i="55"/>
  <c r="K40" i="55"/>
  <c r="A41" i="55"/>
  <c r="B41" i="55"/>
  <c r="C41" i="55"/>
  <c r="D41" i="55"/>
  <c r="E41" i="55"/>
  <c r="K41" i="55"/>
  <c r="A42" i="55"/>
  <c r="B42" i="55"/>
  <c r="C42" i="55"/>
  <c r="D42" i="55"/>
  <c r="E42" i="55"/>
  <c r="K42" i="55"/>
  <c r="M42" i="55"/>
  <c r="N42" i="55"/>
  <c r="O42" i="55"/>
  <c r="A43" i="55"/>
  <c r="B43" i="55"/>
  <c r="C43" i="55"/>
  <c r="D43" i="55"/>
  <c r="E43" i="55"/>
  <c r="K43" i="55"/>
  <c r="M43" i="55"/>
  <c r="N43" i="55"/>
  <c r="A44" i="55"/>
  <c r="B44" i="55"/>
  <c r="C44" i="55"/>
  <c r="D44" i="55"/>
  <c r="E44" i="55"/>
  <c r="K44" i="55"/>
  <c r="A45" i="55"/>
  <c r="B45" i="55"/>
  <c r="C45" i="55"/>
  <c r="D45" i="55"/>
  <c r="E45" i="55"/>
  <c r="K45" i="55"/>
  <c r="A46" i="55"/>
  <c r="B46" i="55"/>
  <c r="C46" i="55"/>
  <c r="D46" i="55"/>
  <c r="E46" i="55"/>
  <c r="K46" i="55"/>
  <c r="A47" i="55"/>
  <c r="B47" i="55"/>
  <c r="C47" i="55"/>
  <c r="D47" i="55"/>
  <c r="E47" i="55"/>
  <c r="K47" i="55"/>
  <c r="A48" i="55"/>
  <c r="B48" i="55"/>
  <c r="C48" i="55"/>
  <c r="D48" i="55"/>
  <c r="E48" i="55"/>
  <c r="K48" i="55"/>
  <c r="A49" i="55"/>
  <c r="B49" i="55"/>
  <c r="C49" i="55"/>
  <c r="D49" i="55"/>
  <c r="E49" i="55"/>
  <c r="K49" i="55"/>
  <c r="A50" i="55"/>
  <c r="B50" i="55"/>
  <c r="C50" i="55"/>
  <c r="D50" i="55"/>
  <c r="E50" i="55"/>
  <c r="K50" i="55"/>
  <c r="M50" i="55"/>
  <c r="N50" i="55"/>
  <c r="O50" i="55"/>
  <c r="A51" i="55"/>
  <c r="B51" i="55"/>
  <c r="C51" i="55"/>
  <c r="D51" i="55"/>
  <c r="E51" i="55"/>
  <c r="K51" i="55"/>
  <c r="M51" i="55"/>
  <c r="N51" i="55"/>
  <c r="O51" i="55"/>
  <c r="S51" i="55"/>
  <c r="A52" i="55"/>
  <c r="B52" i="55"/>
  <c r="C52" i="55"/>
  <c r="D52" i="55"/>
  <c r="E52" i="55"/>
  <c r="K52" i="55"/>
  <c r="M52" i="55"/>
  <c r="V52" i="55"/>
  <c r="A53" i="55"/>
  <c r="B53" i="55"/>
  <c r="C53" i="55"/>
  <c r="D53" i="55"/>
  <c r="E53" i="55"/>
  <c r="K53" i="55"/>
  <c r="M53" i="55"/>
  <c r="N53" i="55"/>
  <c r="V53" i="55"/>
  <c r="A54" i="55"/>
  <c r="B54" i="55"/>
  <c r="C54" i="55"/>
  <c r="D54" i="55"/>
  <c r="E54" i="55"/>
  <c r="K54" i="55"/>
  <c r="M54" i="55"/>
  <c r="N54" i="55"/>
  <c r="V54" i="55"/>
  <c r="A55" i="55"/>
  <c r="B55" i="55"/>
  <c r="C55" i="55"/>
  <c r="D55" i="55"/>
  <c r="E55" i="55"/>
  <c r="K55" i="55"/>
  <c r="M55" i="55"/>
  <c r="N55" i="55"/>
  <c r="O55" i="55"/>
  <c r="V55" i="55"/>
  <c r="A56" i="55"/>
  <c r="B56" i="55"/>
  <c r="C56" i="55"/>
  <c r="D56" i="55"/>
  <c r="E56" i="55"/>
  <c r="K56" i="55"/>
  <c r="M56" i="55"/>
  <c r="N56" i="55"/>
  <c r="V56" i="55"/>
  <c r="A57" i="55"/>
  <c r="B57" i="55"/>
  <c r="C57" i="55"/>
  <c r="D57" i="55"/>
  <c r="E57" i="55"/>
  <c r="K57" i="55"/>
  <c r="M57" i="55"/>
  <c r="N57" i="55"/>
  <c r="V57" i="55"/>
  <c r="A58" i="55"/>
  <c r="B58" i="55"/>
  <c r="C58" i="55"/>
  <c r="D58" i="55"/>
  <c r="E58" i="55"/>
  <c r="K58" i="55"/>
  <c r="M58" i="55"/>
  <c r="N58" i="55"/>
  <c r="V58" i="55"/>
  <c r="A59" i="55"/>
  <c r="B59" i="55"/>
  <c r="C59" i="55"/>
  <c r="D59" i="55"/>
  <c r="E59" i="55"/>
  <c r="K59" i="55"/>
  <c r="M59" i="55"/>
  <c r="N59" i="55"/>
  <c r="O59" i="55"/>
  <c r="P59" i="55"/>
  <c r="Q59" i="55"/>
  <c r="V59" i="55"/>
  <c r="A60" i="55"/>
  <c r="B60" i="55"/>
  <c r="C60" i="55"/>
  <c r="D60" i="55"/>
  <c r="E60" i="55"/>
  <c r="K60" i="55"/>
  <c r="M60" i="55"/>
  <c r="N60" i="55"/>
  <c r="O60" i="55"/>
  <c r="P60" i="55"/>
  <c r="S60" i="55"/>
  <c r="V60" i="55"/>
  <c r="A61" i="55"/>
  <c r="B61" i="55"/>
  <c r="C61" i="55"/>
  <c r="D61" i="55"/>
  <c r="E61" i="55"/>
  <c r="K61" i="55"/>
  <c r="M61" i="55"/>
  <c r="N61" i="55"/>
  <c r="O61" i="55"/>
  <c r="P61" i="55"/>
  <c r="S61" i="55"/>
  <c r="V61" i="55"/>
  <c r="A62" i="55"/>
  <c r="B62" i="55"/>
  <c r="C62" i="55"/>
  <c r="D62" i="55"/>
  <c r="E62" i="55"/>
  <c r="K62" i="55"/>
  <c r="M62" i="55"/>
  <c r="N62" i="55"/>
  <c r="O62" i="55"/>
  <c r="P62" i="55"/>
  <c r="Q62" i="55"/>
  <c r="S62" i="55"/>
  <c r="V62" i="55"/>
  <c r="A63" i="55"/>
  <c r="B63" i="55"/>
  <c r="C63" i="55"/>
  <c r="D63" i="55"/>
  <c r="E63" i="55"/>
  <c r="K63" i="55"/>
  <c r="M63" i="55"/>
  <c r="N63" i="55"/>
  <c r="O63" i="55"/>
  <c r="P63" i="55"/>
  <c r="Q63" i="55"/>
  <c r="S63" i="55"/>
  <c r="V63" i="55"/>
  <c r="A64" i="55"/>
  <c r="B64" i="55"/>
  <c r="C64" i="55"/>
  <c r="D64" i="55"/>
  <c r="E64" i="55"/>
  <c r="K64" i="55"/>
  <c r="M64" i="55"/>
  <c r="N64" i="55"/>
  <c r="O64" i="55"/>
  <c r="P64" i="55"/>
  <c r="Q64" i="55"/>
  <c r="S64" i="55"/>
  <c r="V64" i="55"/>
  <c r="A65" i="55"/>
  <c r="B65" i="55"/>
  <c r="C65" i="55"/>
  <c r="D65" i="55"/>
  <c r="E65" i="55"/>
  <c r="K65" i="55"/>
  <c r="A66" i="55"/>
  <c r="B66" i="55"/>
  <c r="C66" i="55"/>
  <c r="D66" i="55"/>
  <c r="E66" i="55"/>
  <c r="K66" i="55"/>
  <c r="A67" i="55"/>
  <c r="B67" i="55"/>
  <c r="C67" i="55"/>
  <c r="D67" i="55"/>
  <c r="E67" i="55"/>
  <c r="K67" i="55"/>
  <c r="A68" i="55"/>
  <c r="B68" i="55"/>
  <c r="C68" i="55"/>
  <c r="D68" i="55"/>
  <c r="E68" i="55"/>
  <c r="K68" i="55"/>
  <c r="A69" i="55"/>
  <c r="B69" i="55"/>
  <c r="C69" i="55"/>
  <c r="D69" i="55"/>
  <c r="E69" i="55"/>
  <c r="K69" i="55"/>
  <c r="M69" i="55"/>
  <c r="N69" i="55"/>
  <c r="O69" i="55"/>
  <c r="A70" i="55"/>
  <c r="B70" i="55"/>
  <c r="C70" i="55"/>
  <c r="D70" i="55"/>
  <c r="E70" i="55"/>
  <c r="K70" i="55"/>
  <c r="A71" i="55"/>
  <c r="B71" i="55"/>
  <c r="C71" i="55"/>
  <c r="D71" i="55"/>
  <c r="E71" i="55"/>
  <c r="K71" i="55"/>
  <c r="M71" i="55"/>
  <c r="N71" i="55"/>
  <c r="O71" i="55"/>
  <c r="A72" i="55"/>
  <c r="B72" i="55"/>
  <c r="C72" i="55"/>
  <c r="D72" i="55"/>
  <c r="E72" i="55"/>
  <c r="K72" i="55"/>
  <c r="P72" i="55"/>
  <c r="Q72" i="55"/>
  <c r="R72" i="55"/>
  <c r="A73" i="55"/>
  <c r="B73" i="55"/>
  <c r="C73" i="55"/>
  <c r="D73" i="55"/>
  <c r="E73" i="55"/>
  <c r="K73" i="55"/>
  <c r="A74" i="55"/>
  <c r="B74" i="55"/>
  <c r="C74" i="55"/>
  <c r="D74" i="55"/>
  <c r="E74" i="55"/>
  <c r="K74" i="55"/>
  <c r="A75" i="55"/>
  <c r="B75" i="55"/>
  <c r="C75" i="55"/>
  <c r="D75" i="55"/>
  <c r="E75" i="55"/>
  <c r="K75" i="55"/>
  <c r="M75" i="55"/>
  <c r="N75" i="55"/>
  <c r="O75" i="55"/>
  <c r="P75" i="55"/>
  <c r="V75" i="55"/>
  <c r="A76" i="55"/>
  <c r="B76" i="55"/>
  <c r="C76" i="55"/>
  <c r="D76" i="55"/>
  <c r="E76" i="55"/>
  <c r="K76" i="55"/>
  <c r="M76" i="55"/>
  <c r="N76" i="55"/>
  <c r="O76" i="55"/>
  <c r="P76" i="55"/>
  <c r="V76" i="55"/>
  <c r="A77" i="55"/>
  <c r="B77" i="55"/>
  <c r="C77" i="55"/>
  <c r="D77" i="55"/>
  <c r="E77" i="55"/>
  <c r="K77" i="55"/>
  <c r="M77" i="55"/>
  <c r="N77" i="55"/>
  <c r="O77" i="55"/>
  <c r="P77" i="55"/>
  <c r="V77" i="55"/>
  <c r="A78" i="55"/>
  <c r="B78" i="55"/>
  <c r="C78" i="55"/>
  <c r="D78" i="55"/>
  <c r="E78" i="55"/>
  <c r="K78" i="55"/>
  <c r="M78" i="55"/>
  <c r="N78" i="55"/>
  <c r="O78" i="55"/>
  <c r="P78" i="55"/>
  <c r="V78" i="55"/>
  <c r="A79" i="55"/>
  <c r="B79" i="55"/>
  <c r="C79" i="55"/>
  <c r="D79" i="55"/>
  <c r="E79" i="55"/>
  <c r="K79" i="55"/>
  <c r="M79" i="55"/>
  <c r="N79" i="55"/>
  <c r="V79" i="55"/>
  <c r="A80" i="55"/>
  <c r="B80" i="55"/>
  <c r="C80" i="55"/>
  <c r="D80" i="55"/>
  <c r="E80" i="55"/>
  <c r="K80" i="55"/>
  <c r="M80" i="55"/>
  <c r="N80" i="55"/>
  <c r="V80" i="55"/>
  <c r="A81" i="55"/>
  <c r="B81" i="55"/>
  <c r="C81" i="55"/>
  <c r="D81" i="55"/>
  <c r="E81" i="55"/>
  <c r="K81" i="55"/>
  <c r="M81" i="55"/>
  <c r="N81" i="55"/>
  <c r="V81" i="55"/>
  <c r="A82" i="55"/>
  <c r="B82" i="55"/>
  <c r="C82" i="55"/>
  <c r="D82" i="55"/>
  <c r="E82" i="55"/>
  <c r="K82" i="55"/>
  <c r="M82" i="55"/>
  <c r="N82" i="55"/>
  <c r="V82" i="55"/>
  <c r="A83" i="55"/>
  <c r="B83" i="55"/>
  <c r="C83" i="55"/>
  <c r="D83" i="55"/>
  <c r="E83" i="55"/>
  <c r="K83" i="55"/>
  <c r="M83" i="55"/>
  <c r="N83" i="55"/>
  <c r="V83" i="55"/>
  <c r="A84" i="55"/>
  <c r="B84" i="55"/>
  <c r="C84" i="55"/>
  <c r="D84" i="55"/>
  <c r="E84" i="55"/>
  <c r="K84" i="55"/>
  <c r="M84" i="55"/>
  <c r="N84" i="55"/>
  <c r="V84" i="55"/>
  <c r="A85" i="55"/>
  <c r="B85" i="55"/>
  <c r="C85" i="55"/>
  <c r="D85" i="55"/>
  <c r="E85" i="55"/>
  <c r="K85" i="55"/>
  <c r="M85" i="55"/>
  <c r="N85" i="55"/>
  <c r="V85" i="55"/>
  <c r="A86" i="55"/>
  <c r="B86" i="55"/>
  <c r="C86" i="55"/>
  <c r="D86" i="55"/>
  <c r="E86" i="55"/>
  <c r="K86" i="55"/>
  <c r="M86" i="55"/>
  <c r="N86" i="55"/>
  <c r="V86" i="55"/>
  <c r="A87" i="55"/>
  <c r="B87" i="55"/>
  <c r="C87" i="55"/>
  <c r="D87" i="55"/>
  <c r="E87" i="55"/>
  <c r="K87" i="55"/>
  <c r="M87" i="55"/>
  <c r="N87" i="55"/>
  <c r="V87" i="55"/>
  <c r="A88" i="55"/>
  <c r="B88" i="55"/>
  <c r="C88" i="55"/>
  <c r="D88" i="55"/>
  <c r="E88" i="55"/>
  <c r="K88" i="55"/>
  <c r="M88" i="55"/>
  <c r="N88" i="55"/>
  <c r="V88" i="55"/>
  <c r="A89" i="55"/>
  <c r="B89" i="55"/>
  <c r="C89" i="55"/>
  <c r="D89" i="55"/>
  <c r="E89" i="55"/>
  <c r="K89" i="55"/>
  <c r="M89" i="55"/>
  <c r="N89" i="55"/>
  <c r="V89" i="55"/>
  <c r="A90" i="55"/>
  <c r="B90" i="55"/>
  <c r="C90" i="55"/>
  <c r="D90" i="55"/>
  <c r="E90" i="55"/>
  <c r="K90" i="55"/>
  <c r="M90" i="55"/>
  <c r="N90" i="55"/>
  <c r="V90" i="55"/>
  <c r="A91" i="55"/>
  <c r="B91" i="55"/>
  <c r="C91" i="55"/>
  <c r="D91" i="55"/>
  <c r="E91" i="55"/>
  <c r="K91" i="55"/>
  <c r="A92" i="55"/>
  <c r="B92" i="55"/>
  <c r="C92" i="55"/>
  <c r="D92" i="55"/>
  <c r="E92" i="55"/>
  <c r="K92" i="55"/>
  <c r="A93" i="55"/>
  <c r="B93" i="55"/>
  <c r="C93" i="55"/>
  <c r="D93" i="55"/>
  <c r="E93" i="55"/>
  <c r="K93" i="55"/>
  <c r="A94" i="55"/>
  <c r="B94" i="55"/>
  <c r="C94" i="55"/>
  <c r="D94" i="55"/>
  <c r="E94" i="55"/>
  <c r="K94" i="55"/>
  <c r="A95" i="55"/>
  <c r="B95" i="55"/>
  <c r="C95" i="55"/>
  <c r="D95" i="55"/>
  <c r="E95" i="55"/>
  <c r="K95" i="55"/>
  <c r="A96" i="55"/>
  <c r="B96" i="55"/>
  <c r="C96" i="55"/>
  <c r="D96" i="55"/>
  <c r="E96" i="55"/>
  <c r="K96" i="55"/>
  <c r="A97" i="55"/>
  <c r="B97" i="55"/>
  <c r="C97" i="55"/>
  <c r="D97" i="55"/>
  <c r="E97" i="55"/>
  <c r="K97" i="55"/>
  <c r="A98" i="55"/>
  <c r="B98" i="55"/>
  <c r="C98" i="55"/>
  <c r="D98" i="55"/>
  <c r="E98" i="55"/>
  <c r="K98" i="55"/>
  <c r="V98" i="55"/>
  <c r="A99" i="55"/>
  <c r="B99" i="55"/>
  <c r="C99" i="55"/>
  <c r="D99" i="55"/>
  <c r="E99" i="55"/>
  <c r="K99" i="55"/>
  <c r="A100" i="55"/>
  <c r="B100" i="55"/>
  <c r="C100" i="55"/>
  <c r="D100" i="55"/>
  <c r="E100" i="55"/>
  <c r="K100" i="55"/>
  <c r="A101" i="55"/>
  <c r="B101" i="55"/>
  <c r="C101" i="55"/>
  <c r="D101" i="55"/>
  <c r="E101" i="55"/>
  <c r="K101" i="55"/>
  <c r="V101" i="55"/>
  <c r="A102" i="55"/>
  <c r="B102" i="55"/>
  <c r="C102" i="55"/>
  <c r="D102" i="55"/>
  <c r="E102" i="55"/>
  <c r="K102" i="55"/>
  <c r="R102" i="55"/>
  <c r="V102" i="55"/>
  <c r="A103" i="55"/>
  <c r="B103" i="55"/>
  <c r="C103" i="55"/>
  <c r="D103" i="55"/>
  <c r="E103" i="55"/>
  <c r="K103" i="55"/>
  <c r="V103" i="55"/>
  <c r="A104" i="55"/>
  <c r="B104" i="55"/>
  <c r="C104" i="55"/>
  <c r="D104" i="55"/>
  <c r="E104" i="55"/>
  <c r="K104" i="55"/>
  <c r="M104" i="55"/>
  <c r="N104" i="55"/>
  <c r="A105" i="55"/>
  <c r="B105" i="55"/>
  <c r="C105" i="55"/>
  <c r="D105" i="55"/>
  <c r="E105" i="55"/>
  <c r="K105" i="55"/>
  <c r="A106" i="55"/>
  <c r="B106" i="55"/>
  <c r="C106" i="55"/>
  <c r="D106" i="55"/>
  <c r="E106" i="55"/>
  <c r="K106" i="55"/>
  <c r="V106" i="55"/>
  <c r="A107" i="55"/>
  <c r="B107" i="55"/>
  <c r="C107" i="55"/>
  <c r="D107" i="55"/>
  <c r="E107" i="55"/>
  <c r="K107" i="55"/>
  <c r="V107" i="55"/>
  <c r="A108" i="55"/>
  <c r="B108" i="55"/>
  <c r="C108" i="55"/>
  <c r="D108" i="55"/>
  <c r="E108" i="55"/>
  <c r="K108" i="55"/>
  <c r="L108" i="55"/>
  <c r="A109" i="55"/>
  <c r="B109" i="55"/>
  <c r="C109" i="55"/>
  <c r="D109" i="55"/>
  <c r="E109" i="55"/>
  <c r="K109" i="55"/>
  <c r="A110" i="55"/>
  <c r="B110" i="55"/>
  <c r="C110" i="55"/>
  <c r="D110" i="55"/>
  <c r="E110" i="55"/>
  <c r="K110" i="55"/>
  <c r="A111" i="55"/>
  <c r="B111" i="55"/>
  <c r="C111" i="55"/>
  <c r="D111" i="55"/>
  <c r="E111" i="55"/>
  <c r="K111" i="55"/>
  <c r="V111" i="55"/>
  <c r="A112" i="55"/>
  <c r="B112" i="55"/>
  <c r="C112" i="55"/>
  <c r="D112" i="55"/>
  <c r="E112" i="55"/>
  <c r="K112" i="55"/>
  <c r="A113" i="55"/>
  <c r="B113" i="55"/>
  <c r="C113" i="55"/>
  <c r="D113" i="55"/>
  <c r="E113" i="55"/>
  <c r="K113" i="55"/>
  <c r="A114" i="55"/>
  <c r="B114" i="55"/>
  <c r="C114" i="55"/>
  <c r="D114" i="55"/>
  <c r="E114" i="55"/>
  <c r="K114" i="55"/>
  <c r="V114" i="55"/>
  <c r="A115" i="55"/>
  <c r="B115" i="55"/>
  <c r="C115" i="55"/>
  <c r="D115" i="55"/>
  <c r="E115" i="55"/>
  <c r="K115" i="55"/>
  <c r="P115" i="55"/>
  <c r="Q115" i="55"/>
  <c r="R115" i="55"/>
  <c r="V115" i="55"/>
  <c r="A116" i="55"/>
  <c r="B116" i="55"/>
  <c r="C116" i="55"/>
  <c r="D116" i="55"/>
  <c r="E116" i="55"/>
  <c r="K116" i="55"/>
  <c r="Q116" i="55"/>
  <c r="R116" i="55"/>
  <c r="V116" i="55"/>
  <c r="A117" i="55"/>
  <c r="B117" i="55"/>
  <c r="C117" i="55"/>
  <c r="D117" i="55"/>
  <c r="E117" i="55"/>
  <c r="K117" i="55"/>
  <c r="A118" i="55"/>
  <c r="B118" i="55"/>
  <c r="C118" i="55"/>
  <c r="D118" i="55"/>
  <c r="E118" i="55"/>
  <c r="K118" i="55"/>
  <c r="M118" i="55"/>
  <c r="N118" i="55"/>
  <c r="O118" i="55"/>
  <c r="A119" i="55"/>
  <c r="B119" i="55"/>
  <c r="C119" i="55"/>
  <c r="D119" i="55"/>
  <c r="E119" i="55"/>
  <c r="K119" i="55"/>
  <c r="A120" i="55"/>
  <c r="B120" i="55"/>
  <c r="C120" i="55"/>
  <c r="D120" i="55"/>
  <c r="E120" i="55"/>
  <c r="K120" i="55"/>
  <c r="P120" i="55"/>
  <c r="Q120" i="55"/>
  <c r="R120" i="55"/>
  <c r="A121" i="55"/>
  <c r="B121" i="55"/>
  <c r="C121" i="55"/>
  <c r="D121" i="55"/>
  <c r="E121" i="55"/>
  <c r="K121" i="55"/>
  <c r="P121" i="55"/>
  <c r="Q121" i="55"/>
  <c r="R121" i="55"/>
  <c r="V121" i="55"/>
  <c r="A122" i="55"/>
  <c r="B122" i="55"/>
  <c r="C122" i="55"/>
  <c r="D122" i="55"/>
  <c r="E122" i="55"/>
  <c r="K122" i="55"/>
  <c r="A123" i="55"/>
  <c r="B123" i="55"/>
  <c r="C123" i="55"/>
  <c r="D123" i="55"/>
  <c r="E123" i="55"/>
  <c r="K123" i="55"/>
  <c r="A124" i="55"/>
  <c r="B124" i="55"/>
  <c r="C124" i="55"/>
  <c r="D124" i="55"/>
  <c r="E124" i="55"/>
  <c r="K124" i="55"/>
  <c r="A125" i="55"/>
  <c r="B125" i="55"/>
  <c r="C125" i="55"/>
  <c r="D125" i="55"/>
  <c r="E125" i="55"/>
  <c r="K125" i="55"/>
  <c r="V125" i="55"/>
  <c r="A126" i="55"/>
  <c r="B126" i="55"/>
  <c r="C126" i="55"/>
  <c r="D126" i="55"/>
  <c r="E126" i="55"/>
  <c r="K126" i="55"/>
  <c r="P126" i="55"/>
  <c r="Q126" i="55"/>
  <c r="R126" i="55"/>
  <c r="A127" i="55"/>
  <c r="B127" i="55"/>
  <c r="C127" i="55"/>
  <c r="D127" i="55"/>
  <c r="E127" i="55"/>
  <c r="K127" i="55"/>
  <c r="P127" i="55"/>
  <c r="Q127" i="55"/>
  <c r="R127" i="55"/>
  <c r="A128" i="55"/>
  <c r="B128" i="55"/>
  <c r="C128" i="55"/>
  <c r="D128" i="55"/>
  <c r="E128" i="55"/>
  <c r="K128" i="55"/>
  <c r="O128" i="55"/>
  <c r="P128" i="55"/>
  <c r="Q128" i="55"/>
  <c r="R128" i="55"/>
  <c r="V128" i="55"/>
  <c r="A129" i="55"/>
  <c r="B129" i="55"/>
  <c r="C129" i="55"/>
  <c r="D129" i="55"/>
  <c r="E129" i="55"/>
  <c r="K129" i="55"/>
  <c r="A130" i="55"/>
  <c r="B130" i="55"/>
  <c r="C130" i="55"/>
  <c r="D130" i="55"/>
  <c r="E130" i="55"/>
  <c r="K130" i="55"/>
  <c r="P130" i="55"/>
  <c r="Q130" i="55"/>
  <c r="R130" i="55"/>
  <c r="A131" i="55"/>
  <c r="B131" i="55"/>
  <c r="C131" i="55"/>
  <c r="D131" i="55"/>
  <c r="E131" i="55"/>
  <c r="K131" i="55"/>
  <c r="O131" i="55"/>
  <c r="P131" i="55"/>
  <c r="Q131" i="55"/>
  <c r="R131" i="55"/>
  <c r="V131" i="55"/>
  <c r="A132" i="55"/>
  <c r="B132" i="55"/>
  <c r="C132" i="55"/>
  <c r="D132" i="55"/>
  <c r="E132" i="55"/>
  <c r="K132" i="55"/>
  <c r="P132" i="55"/>
  <c r="Q132" i="55"/>
  <c r="R132" i="55"/>
  <c r="A133" i="55"/>
  <c r="B133" i="55"/>
  <c r="C133" i="55"/>
  <c r="D133" i="55"/>
  <c r="E133" i="55"/>
  <c r="K133" i="55"/>
  <c r="A134" i="55"/>
  <c r="B134" i="55"/>
  <c r="C134" i="55"/>
  <c r="D134" i="55"/>
  <c r="E134" i="55"/>
  <c r="K134" i="55"/>
  <c r="A135" i="55"/>
  <c r="B135" i="55"/>
  <c r="C135" i="55"/>
  <c r="D135" i="55"/>
  <c r="E135" i="55"/>
  <c r="K135" i="55"/>
  <c r="O135" i="55"/>
  <c r="P135" i="55"/>
  <c r="Q135" i="55"/>
  <c r="R135" i="55"/>
  <c r="V135" i="55"/>
  <c r="A136" i="55"/>
  <c r="B136" i="55"/>
  <c r="C136" i="55"/>
  <c r="D136" i="55"/>
  <c r="E136" i="55"/>
  <c r="K136" i="55"/>
  <c r="M136" i="55"/>
  <c r="N136" i="55"/>
  <c r="O136" i="55"/>
  <c r="P136" i="55"/>
  <c r="Q136" i="55"/>
  <c r="R136" i="55"/>
  <c r="S136" i="55"/>
  <c r="V136" i="55"/>
  <c r="A137" i="55"/>
  <c r="B137" i="55"/>
  <c r="C137" i="55"/>
  <c r="D137" i="55"/>
  <c r="E137" i="55"/>
  <c r="K137" i="55"/>
  <c r="Q137" i="55"/>
  <c r="A138" i="55"/>
  <c r="B138" i="55"/>
  <c r="C138" i="55"/>
  <c r="D138" i="55"/>
  <c r="E138" i="55"/>
  <c r="K138" i="55"/>
  <c r="P138" i="55"/>
  <c r="Q138" i="55"/>
  <c r="R138" i="55"/>
  <c r="V138" i="55"/>
  <c r="A139" i="55"/>
  <c r="B139" i="55"/>
  <c r="C139" i="55"/>
  <c r="D139" i="55"/>
  <c r="E139" i="55"/>
  <c r="K139" i="55"/>
  <c r="V139" i="55"/>
  <c r="A140" i="55"/>
  <c r="B140" i="55"/>
  <c r="C140" i="55"/>
  <c r="D140" i="55"/>
  <c r="E140" i="55"/>
  <c r="K140" i="55"/>
  <c r="M140" i="55"/>
  <c r="A141" i="55"/>
  <c r="B141" i="55"/>
  <c r="C141" i="55"/>
  <c r="D141" i="55"/>
  <c r="E141" i="55"/>
  <c r="K141" i="55"/>
  <c r="P141" i="55"/>
  <c r="Q141" i="55"/>
  <c r="R141" i="55"/>
  <c r="A142" i="55"/>
  <c r="B142" i="55"/>
  <c r="C142" i="55"/>
  <c r="D142" i="55"/>
  <c r="E142" i="55"/>
  <c r="K142" i="55"/>
  <c r="A143" i="55"/>
  <c r="B143" i="55"/>
  <c r="C143" i="55"/>
  <c r="D143" i="55"/>
  <c r="E143" i="55"/>
  <c r="K143" i="55"/>
  <c r="A144" i="55"/>
  <c r="B144" i="55"/>
  <c r="C144" i="55"/>
  <c r="D144" i="55"/>
  <c r="E144" i="55"/>
  <c r="K144" i="55"/>
  <c r="A145" i="55"/>
  <c r="B145" i="55"/>
  <c r="C145" i="55"/>
  <c r="D145" i="55"/>
  <c r="E145" i="55"/>
  <c r="K145" i="55"/>
  <c r="A146" i="55"/>
  <c r="B146" i="55"/>
  <c r="C146" i="55"/>
  <c r="D146" i="55"/>
  <c r="E146" i="55"/>
  <c r="K146" i="55"/>
  <c r="A147" i="55"/>
  <c r="B147" i="55"/>
  <c r="C147" i="55"/>
  <c r="D147" i="55"/>
  <c r="E147" i="55"/>
  <c r="K147" i="55"/>
  <c r="A148" i="55"/>
  <c r="B148" i="55"/>
  <c r="C148" i="55"/>
  <c r="D148" i="55"/>
  <c r="E148" i="55"/>
  <c r="K148" i="55"/>
  <c r="A149" i="55"/>
  <c r="B149" i="55"/>
  <c r="C149" i="55"/>
  <c r="D149" i="55"/>
  <c r="E149" i="55"/>
  <c r="K149" i="55"/>
  <c r="V149" i="55"/>
  <c r="A150" i="55"/>
  <c r="B150" i="55"/>
  <c r="C150" i="55"/>
  <c r="D150" i="55"/>
  <c r="E150" i="55"/>
  <c r="K150" i="55"/>
  <c r="A151" i="55"/>
  <c r="B151" i="55"/>
  <c r="C151" i="55"/>
  <c r="D151" i="55"/>
  <c r="E151" i="55"/>
  <c r="K151" i="55"/>
  <c r="V151" i="55"/>
  <c r="A152" i="55"/>
  <c r="B152" i="55"/>
  <c r="C152" i="55"/>
  <c r="D152" i="55"/>
  <c r="E152" i="55"/>
  <c r="K152" i="55"/>
  <c r="P152" i="55"/>
  <c r="Q152" i="55"/>
  <c r="R152" i="55"/>
  <c r="V152" i="55"/>
  <c r="A153" i="55"/>
  <c r="B153" i="55"/>
  <c r="C153" i="55"/>
  <c r="D153" i="55"/>
  <c r="E153" i="55"/>
  <c r="K153" i="55"/>
  <c r="Q153" i="55"/>
  <c r="R153" i="55"/>
  <c r="V153" i="55"/>
  <c r="A154" i="55"/>
  <c r="B154" i="55"/>
  <c r="C154" i="55"/>
  <c r="D154" i="55"/>
  <c r="E154" i="55"/>
  <c r="K154" i="55"/>
  <c r="A155" i="55"/>
  <c r="B155" i="55"/>
  <c r="C155" i="55"/>
  <c r="D155" i="55"/>
  <c r="E155" i="55"/>
  <c r="K155" i="55"/>
  <c r="A156" i="55"/>
  <c r="B156" i="55"/>
  <c r="C156" i="55"/>
  <c r="D156" i="55"/>
  <c r="E156" i="55"/>
  <c r="K156" i="55"/>
  <c r="A157" i="55"/>
  <c r="B157" i="55"/>
  <c r="C157" i="55"/>
  <c r="D157" i="55"/>
  <c r="E157" i="55"/>
  <c r="K157" i="55"/>
  <c r="M157" i="55"/>
  <c r="N157" i="55"/>
  <c r="A158" i="55"/>
  <c r="B158" i="55"/>
  <c r="C158" i="55"/>
  <c r="D158" i="55"/>
  <c r="E158" i="55"/>
  <c r="K158" i="55"/>
  <c r="A159" i="55"/>
  <c r="B159" i="55"/>
  <c r="C159" i="55"/>
  <c r="D159" i="55"/>
  <c r="E159" i="55"/>
  <c r="K159" i="55"/>
  <c r="M159" i="55"/>
  <c r="V159" i="55"/>
  <c r="A160" i="55"/>
  <c r="B160" i="55"/>
  <c r="C160" i="55"/>
  <c r="D160" i="55"/>
  <c r="E160" i="55"/>
  <c r="K160" i="55"/>
  <c r="M160" i="55"/>
  <c r="A161" i="55"/>
  <c r="B161" i="55"/>
  <c r="C161" i="55"/>
  <c r="D161" i="55"/>
  <c r="E161" i="55"/>
  <c r="K161" i="55"/>
  <c r="A162" i="55"/>
  <c r="B162" i="55"/>
  <c r="C162" i="55"/>
  <c r="D162" i="55"/>
  <c r="E162" i="55"/>
  <c r="K162" i="55"/>
  <c r="V162" i="55"/>
  <c r="A163" i="55"/>
  <c r="B163" i="55"/>
  <c r="C163" i="55"/>
  <c r="D163" i="55"/>
  <c r="E163" i="55"/>
  <c r="K163" i="55"/>
  <c r="M163" i="55"/>
  <c r="N163" i="55"/>
  <c r="O163" i="55"/>
  <c r="V163" i="55"/>
  <c r="A164" i="55"/>
  <c r="B164" i="55"/>
  <c r="C164" i="55"/>
  <c r="D164" i="55"/>
  <c r="E164" i="55"/>
  <c r="K164" i="55"/>
  <c r="M164" i="55"/>
  <c r="N164" i="55"/>
  <c r="V164" i="55"/>
  <c r="A165" i="55"/>
  <c r="B165" i="55"/>
  <c r="C165" i="55"/>
  <c r="D165" i="55"/>
  <c r="E165" i="55"/>
  <c r="K165" i="55"/>
  <c r="M165" i="55"/>
  <c r="N165" i="55"/>
  <c r="O165" i="55"/>
  <c r="A166" i="55"/>
  <c r="B166" i="55"/>
  <c r="C166" i="55"/>
  <c r="D166" i="55"/>
  <c r="E166" i="55"/>
  <c r="K166" i="55"/>
  <c r="M166" i="55"/>
  <c r="N166" i="55"/>
  <c r="O166" i="55"/>
  <c r="P166" i="55"/>
  <c r="S166" i="55"/>
  <c r="T166" i="55"/>
  <c r="U166" i="55"/>
  <c r="V166" i="55"/>
  <c r="A167" i="55"/>
  <c r="B167" i="55"/>
  <c r="C167" i="55"/>
  <c r="D167" i="55"/>
  <c r="E167" i="55"/>
  <c r="K167" i="55"/>
  <c r="V167" i="55"/>
  <c r="A168" i="55"/>
  <c r="B168" i="55"/>
  <c r="C168" i="55"/>
  <c r="D168" i="55"/>
  <c r="E168" i="55"/>
  <c r="K168" i="55"/>
  <c r="M168" i="55"/>
  <c r="N168" i="55"/>
  <c r="O168" i="55"/>
  <c r="P168" i="55"/>
  <c r="Q168" i="55"/>
  <c r="R168" i="55"/>
  <c r="V168" i="55"/>
  <c r="A169" i="55"/>
  <c r="B169" i="55"/>
  <c r="C169" i="55"/>
  <c r="D169" i="55"/>
  <c r="E169" i="55"/>
  <c r="K169" i="55"/>
  <c r="M169" i="55"/>
  <c r="N169" i="55"/>
  <c r="O169" i="55"/>
  <c r="P169" i="55"/>
  <c r="Q169" i="55"/>
  <c r="R169" i="55"/>
  <c r="V169" i="55"/>
  <c r="A170" i="55"/>
  <c r="B170" i="55"/>
  <c r="C170" i="55"/>
  <c r="D170" i="55"/>
  <c r="E170" i="55"/>
  <c r="K170" i="55"/>
  <c r="M170" i="55"/>
  <c r="N170" i="55"/>
  <c r="O170" i="55"/>
  <c r="P170" i="55"/>
  <c r="Q170" i="55"/>
  <c r="R170" i="55"/>
  <c r="V170" i="55"/>
  <c r="A171" i="55"/>
  <c r="B171" i="55"/>
  <c r="C171" i="55"/>
  <c r="D171" i="55"/>
  <c r="E171" i="55"/>
  <c r="K171" i="55"/>
  <c r="M171" i="55"/>
  <c r="N171" i="55"/>
  <c r="O171" i="55"/>
  <c r="P171" i="55"/>
  <c r="Q171" i="55"/>
  <c r="R171" i="55"/>
  <c r="V171" i="55"/>
  <c r="A172" i="55"/>
  <c r="B172" i="55"/>
  <c r="C172" i="55"/>
  <c r="D172" i="55"/>
  <c r="E172" i="55"/>
  <c r="K172" i="55"/>
  <c r="M172" i="55"/>
  <c r="N172" i="55"/>
  <c r="O172" i="55"/>
  <c r="P172" i="55"/>
  <c r="Q172" i="55"/>
  <c r="R172" i="55"/>
  <c r="V172" i="55"/>
  <c r="A173" i="55"/>
  <c r="B173" i="55"/>
  <c r="C173" i="55"/>
  <c r="D173" i="55"/>
  <c r="E173" i="55"/>
  <c r="K173" i="55"/>
  <c r="M173" i="55"/>
  <c r="N173" i="55"/>
  <c r="O173" i="55"/>
  <c r="P173" i="55"/>
  <c r="Q173" i="55"/>
  <c r="R173" i="55"/>
  <c r="V173" i="55"/>
  <c r="A174" i="55"/>
  <c r="B174" i="55"/>
  <c r="C174" i="55"/>
  <c r="D174" i="55"/>
  <c r="E174" i="55"/>
  <c r="K174" i="55"/>
  <c r="V174" i="55"/>
  <c r="A175" i="55"/>
  <c r="B175" i="55"/>
  <c r="C175" i="55"/>
  <c r="D175" i="55"/>
  <c r="E175" i="55"/>
  <c r="K175" i="55"/>
  <c r="M175" i="55"/>
  <c r="N175" i="55"/>
  <c r="O175" i="55"/>
  <c r="P175" i="55"/>
  <c r="Q175" i="55"/>
  <c r="R175" i="55"/>
  <c r="V175" i="55"/>
  <c r="A176" i="55"/>
  <c r="B176" i="55"/>
  <c r="C176" i="55"/>
  <c r="D176" i="55"/>
  <c r="E176" i="55"/>
  <c r="K176" i="55"/>
  <c r="M176" i="55"/>
  <c r="N176" i="55"/>
  <c r="O176" i="55"/>
  <c r="P176" i="55"/>
  <c r="Q176" i="55"/>
  <c r="R176" i="55"/>
  <c r="V176" i="55"/>
  <c r="A177" i="55"/>
  <c r="B177" i="55"/>
  <c r="C177" i="55"/>
  <c r="D177" i="55"/>
  <c r="E177" i="55"/>
  <c r="K177" i="55"/>
  <c r="M177" i="55"/>
  <c r="N177" i="55"/>
  <c r="O177" i="55"/>
  <c r="P177" i="55"/>
  <c r="Q177" i="55"/>
  <c r="R177" i="55"/>
  <c r="V177" i="55"/>
  <c r="A178" i="55"/>
  <c r="B178" i="55"/>
  <c r="C178" i="55"/>
  <c r="D178" i="55"/>
  <c r="E178" i="55"/>
  <c r="K178" i="55"/>
  <c r="V178" i="55"/>
  <c r="A179" i="55"/>
  <c r="B179" i="55"/>
  <c r="C179" i="55"/>
  <c r="D179" i="55"/>
  <c r="E179" i="55"/>
  <c r="K179" i="55"/>
  <c r="M179" i="55"/>
  <c r="P179" i="55"/>
  <c r="Q179" i="55"/>
  <c r="R179" i="55"/>
  <c r="V179" i="55"/>
  <c r="A180" i="55"/>
  <c r="B180" i="55"/>
  <c r="C180" i="55"/>
  <c r="D180" i="55"/>
  <c r="E180" i="55"/>
  <c r="K180" i="55"/>
  <c r="M180" i="55"/>
  <c r="N180" i="55"/>
  <c r="O180" i="55"/>
  <c r="V180" i="55"/>
  <c r="A181" i="55"/>
  <c r="B181" i="55"/>
  <c r="C181" i="55"/>
  <c r="D181" i="55"/>
  <c r="E181" i="55"/>
  <c r="K181" i="55"/>
  <c r="A182" i="55"/>
  <c r="B182" i="55"/>
  <c r="C182" i="55"/>
  <c r="D182" i="55"/>
  <c r="E182" i="55"/>
  <c r="K182" i="55"/>
  <c r="A183" i="55"/>
  <c r="B183" i="55"/>
  <c r="C183" i="55"/>
  <c r="D183" i="55"/>
  <c r="E183" i="55"/>
  <c r="K183" i="55"/>
  <c r="M183" i="55"/>
  <c r="N183" i="55"/>
  <c r="V183" i="55"/>
  <c r="A184" i="55"/>
  <c r="B184" i="55"/>
  <c r="C184" i="55"/>
  <c r="D184" i="55"/>
  <c r="E184" i="55"/>
  <c r="K184" i="55"/>
  <c r="M184" i="55"/>
  <c r="N184" i="55"/>
  <c r="O184" i="55"/>
  <c r="V184" i="55"/>
  <c r="A185" i="55"/>
  <c r="B185" i="55"/>
  <c r="C185" i="55"/>
  <c r="D185" i="55"/>
  <c r="E185" i="55"/>
  <c r="K185" i="55"/>
  <c r="M185" i="55"/>
  <c r="N185" i="55"/>
  <c r="O185" i="55"/>
  <c r="V185" i="55"/>
  <c r="A186" i="55"/>
  <c r="B186" i="55"/>
  <c r="C186" i="55"/>
  <c r="D186" i="55"/>
  <c r="E186" i="55"/>
  <c r="K186" i="55"/>
  <c r="O186" i="55"/>
  <c r="P186" i="55"/>
  <c r="Q186" i="55"/>
  <c r="R186" i="55"/>
  <c r="V186" i="55"/>
  <c r="A187" i="55"/>
  <c r="B187" i="55"/>
  <c r="C187" i="55"/>
  <c r="D187" i="55"/>
  <c r="E187" i="55"/>
  <c r="K187" i="55"/>
  <c r="M187" i="55"/>
  <c r="N187" i="55"/>
  <c r="P187" i="55"/>
  <c r="Q187" i="55"/>
  <c r="R187" i="55"/>
  <c r="V187" i="55"/>
  <c r="A188" i="55"/>
  <c r="B188" i="55"/>
  <c r="C188" i="55"/>
  <c r="D188" i="55"/>
  <c r="E188" i="55"/>
  <c r="K188" i="55"/>
  <c r="M188" i="55"/>
  <c r="N188" i="55"/>
  <c r="P188" i="55"/>
  <c r="Q188" i="55"/>
  <c r="R188" i="55"/>
  <c r="V188" i="55"/>
  <c r="A189" i="55"/>
  <c r="B189" i="55"/>
  <c r="C189" i="55"/>
  <c r="D189" i="55"/>
  <c r="E189" i="55"/>
  <c r="K189" i="55"/>
  <c r="M189" i="55"/>
  <c r="N189" i="55"/>
  <c r="P189" i="55"/>
  <c r="Q189" i="55"/>
  <c r="R189" i="55"/>
  <c r="V189" i="55"/>
  <c r="A190" i="55"/>
  <c r="B190" i="55"/>
  <c r="C190" i="55"/>
  <c r="D190" i="55"/>
  <c r="E190" i="55"/>
  <c r="K190" i="55"/>
  <c r="M190" i="55"/>
  <c r="N190" i="55"/>
  <c r="P190" i="55"/>
  <c r="Q190" i="55"/>
  <c r="R190" i="55"/>
  <c r="V190" i="55"/>
  <c r="A191" i="55"/>
  <c r="B191" i="55"/>
  <c r="C191" i="55"/>
  <c r="D191" i="55"/>
  <c r="E191" i="55"/>
  <c r="K191" i="55"/>
  <c r="M191" i="55"/>
  <c r="N191" i="55"/>
  <c r="P191" i="55"/>
  <c r="Q191" i="55"/>
  <c r="R191" i="55"/>
  <c r="V191" i="55"/>
  <c r="A192" i="55"/>
  <c r="B192" i="55"/>
  <c r="C192" i="55"/>
  <c r="D192" i="55"/>
  <c r="E192" i="55"/>
  <c r="K192" i="55"/>
  <c r="M192" i="55"/>
  <c r="N192" i="55"/>
  <c r="P192" i="55"/>
  <c r="Q192" i="55"/>
  <c r="R192" i="55"/>
  <c r="V192" i="55"/>
  <c r="A193" i="55"/>
  <c r="B193" i="55"/>
  <c r="C193" i="55"/>
  <c r="D193" i="55"/>
  <c r="E193" i="55"/>
  <c r="K193" i="55"/>
  <c r="O193" i="55"/>
  <c r="V193" i="55"/>
  <c r="A194" i="55"/>
  <c r="B194" i="55"/>
  <c r="C194" i="55"/>
  <c r="D194" i="55"/>
  <c r="E194" i="55"/>
  <c r="K194" i="55"/>
  <c r="O194" i="55"/>
  <c r="P194" i="55"/>
  <c r="Q194" i="55"/>
  <c r="R194" i="55"/>
  <c r="V194" i="55"/>
  <c r="A195" i="55"/>
  <c r="B195" i="55"/>
  <c r="C195" i="55"/>
  <c r="D195" i="55"/>
  <c r="E195" i="55"/>
  <c r="K195" i="55"/>
  <c r="O195" i="55"/>
  <c r="V195" i="55"/>
  <c r="A196" i="55"/>
  <c r="B196" i="55"/>
  <c r="C196" i="55"/>
  <c r="D196" i="55"/>
  <c r="E196" i="55"/>
  <c r="K196" i="55"/>
  <c r="O196" i="55"/>
  <c r="P196" i="55"/>
  <c r="V196" i="55"/>
  <c r="A197" i="55"/>
  <c r="B197" i="55"/>
  <c r="C197" i="55"/>
  <c r="D197" i="55"/>
  <c r="E197" i="55"/>
  <c r="K197" i="55"/>
  <c r="M197" i="55"/>
  <c r="N197" i="55"/>
  <c r="O197" i="55"/>
  <c r="V197" i="55"/>
  <c r="A198" i="55"/>
  <c r="B198" i="55"/>
  <c r="C198" i="55"/>
  <c r="D198" i="55"/>
  <c r="E198" i="55"/>
  <c r="K198" i="55"/>
  <c r="O198" i="55"/>
  <c r="V198" i="55"/>
  <c r="A199" i="55"/>
  <c r="B199" i="55"/>
  <c r="C199" i="55"/>
  <c r="D199" i="55"/>
  <c r="E199" i="55"/>
  <c r="K199" i="55"/>
  <c r="O199" i="55"/>
  <c r="V199" i="55"/>
  <c r="A200" i="55"/>
  <c r="B200" i="55"/>
  <c r="C200" i="55"/>
  <c r="D200" i="55"/>
  <c r="E200" i="55"/>
  <c r="K200" i="55"/>
  <c r="O200" i="55"/>
  <c r="P200" i="55"/>
  <c r="Q200" i="55"/>
  <c r="R200" i="55"/>
  <c r="V200" i="55"/>
  <c r="A201" i="55"/>
  <c r="B201" i="55"/>
  <c r="C201" i="55"/>
  <c r="D201" i="55"/>
  <c r="E201" i="55"/>
  <c r="K201" i="55"/>
  <c r="O201" i="55"/>
  <c r="V201" i="55"/>
  <c r="A202" i="55"/>
  <c r="B202" i="55"/>
  <c r="C202" i="55"/>
  <c r="D202" i="55"/>
  <c r="E202" i="55"/>
  <c r="K202" i="55"/>
  <c r="M202" i="55"/>
  <c r="N202" i="55"/>
  <c r="O202" i="55"/>
  <c r="V202" i="55"/>
  <c r="A203" i="55"/>
  <c r="B203" i="55"/>
  <c r="C203" i="55"/>
  <c r="D203" i="55"/>
  <c r="E203" i="55"/>
  <c r="K203" i="55"/>
  <c r="M203" i="55"/>
  <c r="N203" i="55"/>
  <c r="O203" i="55"/>
  <c r="V203" i="55"/>
  <c r="A204" i="55"/>
  <c r="B204" i="55"/>
  <c r="C204" i="55"/>
  <c r="D204" i="55"/>
  <c r="E204" i="55"/>
  <c r="K204" i="55"/>
  <c r="M204" i="55"/>
  <c r="N204" i="55"/>
  <c r="O204" i="55"/>
  <c r="V204" i="55"/>
  <c r="A205" i="55"/>
  <c r="B205" i="55"/>
  <c r="C205" i="55"/>
  <c r="D205" i="55"/>
  <c r="E205" i="55"/>
  <c r="K205" i="55"/>
  <c r="M205" i="55"/>
  <c r="N205" i="55"/>
  <c r="O205" i="55"/>
  <c r="V205" i="55"/>
  <c r="A206" i="55"/>
  <c r="B206" i="55"/>
  <c r="C206" i="55"/>
  <c r="D206" i="55"/>
  <c r="E206" i="55"/>
  <c r="K206" i="55"/>
  <c r="M206" i="55"/>
  <c r="N206" i="55"/>
  <c r="O206" i="55"/>
  <c r="V206" i="55"/>
  <c r="A207" i="55"/>
  <c r="B207" i="55"/>
  <c r="C207" i="55"/>
  <c r="D207" i="55"/>
  <c r="E207" i="55"/>
  <c r="K207" i="55"/>
  <c r="M207" i="55"/>
  <c r="N207" i="55"/>
  <c r="V207" i="55"/>
  <c r="A208" i="55"/>
  <c r="B208" i="55"/>
  <c r="C208" i="55"/>
  <c r="D208" i="55"/>
  <c r="E208" i="55"/>
  <c r="K208" i="55"/>
  <c r="M208" i="55"/>
  <c r="N208" i="55"/>
  <c r="O208" i="55"/>
  <c r="V208" i="55"/>
  <c r="A209" i="55"/>
  <c r="B209" i="55"/>
  <c r="C209" i="55"/>
  <c r="D209" i="55"/>
  <c r="E209" i="55"/>
  <c r="K209" i="55"/>
  <c r="M209" i="55"/>
  <c r="N209" i="55"/>
  <c r="O209" i="55"/>
  <c r="V209" i="55"/>
  <c r="A210" i="55"/>
  <c r="B210" i="55"/>
  <c r="C210" i="55"/>
  <c r="D210" i="55"/>
  <c r="E210" i="55"/>
  <c r="K210" i="55"/>
  <c r="M210" i="55"/>
  <c r="N210" i="55"/>
  <c r="O210" i="55"/>
  <c r="V210" i="55"/>
  <c r="A211" i="55"/>
  <c r="B211" i="55"/>
  <c r="C211" i="55"/>
  <c r="D211" i="55"/>
  <c r="E211" i="55"/>
  <c r="K211" i="55"/>
  <c r="M211" i="55"/>
  <c r="N211" i="55"/>
  <c r="O211" i="55"/>
  <c r="V211" i="55"/>
  <c r="A212" i="55"/>
  <c r="B212" i="55"/>
  <c r="C212" i="55"/>
  <c r="D212" i="55"/>
  <c r="E212" i="55"/>
  <c r="K212" i="55"/>
  <c r="M212" i="55"/>
  <c r="N212" i="55"/>
  <c r="O212" i="55"/>
  <c r="V212" i="55"/>
  <c r="A213" i="55"/>
  <c r="B213" i="55"/>
  <c r="C213" i="55"/>
  <c r="D213" i="55"/>
  <c r="E213" i="55"/>
  <c r="K213" i="55"/>
  <c r="M213" i="55"/>
  <c r="N213" i="55"/>
  <c r="O213" i="55"/>
  <c r="V213" i="55"/>
  <c r="A214" i="55"/>
  <c r="B214" i="55"/>
  <c r="C214" i="55"/>
  <c r="D214" i="55"/>
  <c r="E214" i="55"/>
  <c r="K214" i="55"/>
  <c r="M214" i="55"/>
  <c r="N214" i="55"/>
  <c r="O214" i="55"/>
  <c r="V214" i="55"/>
  <c r="A215" i="55"/>
  <c r="B215" i="55"/>
  <c r="C215" i="55"/>
  <c r="D215" i="55"/>
  <c r="E215" i="55"/>
  <c r="K215" i="55"/>
  <c r="M215" i="55"/>
  <c r="N215" i="55"/>
  <c r="O215" i="55"/>
  <c r="V215" i="55"/>
  <c r="A216" i="55"/>
  <c r="B216" i="55"/>
  <c r="C216" i="55"/>
  <c r="D216" i="55"/>
  <c r="E216" i="55"/>
  <c r="K216" i="55"/>
  <c r="M216" i="55"/>
  <c r="N216" i="55"/>
  <c r="O216" i="55"/>
  <c r="V216" i="55"/>
  <c r="A217" i="55"/>
  <c r="B217" i="55"/>
  <c r="C217" i="55"/>
  <c r="D217" i="55"/>
  <c r="E217" i="55"/>
  <c r="K217" i="55"/>
  <c r="M217" i="55"/>
  <c r="N217" i="55"/>
  <c r="O217" i="55"/>
  <c r="V217" i="55"/>
  <c r="A218" i="55"/>
  <c r="B218" i="55"/>
  <c r="C218" i="55"/>
  <c r="D218" i="55"/>
  <c r="E218" i="55"/>
  <c r="K218" i="55"/>
  <c r="M218" i="55"/>
  <c r="N218" i="55"/>
  <c r="P218" i="55"/>
  <c r="Q218" i="55"/>
  <c r="R218" i="55"/>
  <c r="V218" i="55"/>
  <c r="A219" i="55"/>
  <c r="B219" i="55"/>
  <c r="C219" i="55"/>
  <c r="D219" i="55"/>
  <c r="E219" i="55"/>
  <c r="K219" i="55"/>
  <c r="M219" i="55"/>
  <c r="N219" i="55"/>
  <c r="P219" i="55"/>
  <c r="Q219" i="55"/>
  <c r="R219" i="55"/>
  <c r="V219" i="55"/>
  <c r="A220" i="55"/>
  <c r="B220" i="55"/>
  <c r="C220" i="55"/>
  <c r="D220" i="55"/>
  <c r="E220" i="55"/>
  <c r="K220" i="55"/>
  <c r="M220" i="55"/>
  <c r="N220" i="55"/>
  <c r="P220" i="55"/>
  <c r="Q220" i="55"/>
  <c r="R220" i="55"/>
  <c r="V220" i="55"/>
  <c r="A221" i="55"/>
  <c r="B221" i="55"/>
  <c r="C221" i="55"/>
  <c r="D221" i="55"/>
  <c r="E221" i="55"/>
  <c r="K221" i="55"/>
  <c r="M221" i="55"/>
  <c r="N221" i="55"/>
  <c r="P221" i="55"/>
  <c r="Q221" i="55"/>
  <c r="R221" i="55"/>
  <c r="V221" i="55"/>
  <c r="A222" i="55"/>
  <c r="B222" i="55"/>
  <c r="C222" i="55"/>
  <c r="D222" i="55"/>
  <c r="E222" i="55"/>
  <c r="K222" i="55"/>
  <c r="M222" i="55"/>
  <c r="N222" i="55"/>
  <c r="O222" i="55"/>
  <c r="V222" i="55"/>
  <c r="A223" i="55"/>
  <c r="B223" i="55"/>
  <c r="C223" i="55"/>
  <c r="D223" i="55"/>
  <c r="E223" i="55"/>
  <c r="K223" i="55"/>
  <c r="M223" i="55"/>
  <c r="N223" i="55"/>
  <c r="O223" i="55"/>
  <c r="V223" i="55"/>
  <c r="A224" i="55"/>
  <c r="B224" i="55"/>
  <c r="C224" i="55"/>
  <c r="D224" i="55"/>
  <c r="E224" i="55"/>
  <c r="K224" i="55"/>
  <c r="M224" i="55"/>
  <c r="N224" i="55"/>
  <c r="O224" i="55"/>
  <c r="V224" i="55"/>
  <c r="A225" i="55"/>
  <c r="B225" i="55"/>
  <c r="C225" i="55"/>
  <c r="D225" i="55"/>
  <c r="E225" i="55"/>
  <c r="K225" i="55"/>
  <c r="M225" i="55"/>
  <c r="N225" i="55"/>
  <c r="O225" i="55"/>
  <c r="V225" i="55"/>
  <c r="A226" i="55"/>
  <c r="B226" i="55"/>
  <c r="C226" i="55"/>
  <c r="D226" i="55"/>
  <c r="E226" i="55"/>
  <c r="K226" i="55"/>
  <c r="M226" i="55"/>
  <c r="N226" i="55"/>
  <c r="O226" i="55"/>
  <c r="S226" i="55"/>
  <c r="V226" i="55"/>
  <c r="A227" i="55"/>
  <c r="B227" i="55"/>
  <c r="C227" i="55"/>
  <c r="D227" i="55"/>
  <c r="E227" i="55"/>
  <c r="K227" i="55"/>
  <c r="M227" i="55"/>
  <c r="N227" i="55"/>
  <c r="O227" i="55"/>
  <c r="V227" i="55"/>
  <c r="A228" i="55"/>
  <c r="B228" i="55"/>
  <c r="C228" i="55"/>
  <c r="D228" i="55"/>
  <c r="E228" i="55"/>
  <c r="K228" i="55"/>
  <c r="M228" i="55"/>
  <c r="N228" i="55"/>
  <c r="V228" i="55"/>
  <c r="A229" i="55"/>
  <c r="B229" i="55"/>
  <c r="C229" i="55"/>
  <c r="D229" i="55"/>
  <c r="E229" i="55"/>
  <c r="K229" i="55"/>
  <c r="V229" i="55"/>
  <c r="A230" i="55"/>
  <c r="B230" i="55"/>
  <c r="C230" i="55"/>
  <c r="D230" i="55"/>
  <c r="E230" i="55"/>
  <c r="K230" i="55"/>
  <c r="N230" i="55"/>
  <c r="O230" i="55"/>
  <c r="P230" i="55"/>
  <c r="Q230" i="55"/>
  <c r="R230" i="55"/>
  <c r="V230" i="55"/>
  <c r="A231" i="55"/>
  <c r="B231" i="55"/>
  <c r="C231" i="55"/>
  <c r="D231" i="55"/>
  <c r="K231" i="55"/>
  <c r="V231" i="55"/>
  <c r="A232" i="55"/>
  <c r="B232" i="55"/>
  <c r="C232" i="55"/>
  <c r="D232" i="55"/>
  <c r="E232" i="55"/>
  <c r="K232" i="55"/>
  <c r="O232" i="55"/>
  <c r="P232" i="55"/>
  <c r="Q232" i="55"/>
  <c r="R232" i="55"/>
  <c r="V232" i="55"/>
  <c r="A233" i="55"/>
  <c r="B233" i="55"/>
  <c r="C233" i="55"/>
  <c r="D233" i="55"/>
  <c r="E233" i="55"/>
  <c r="K233" i="55"/>
  <c r="V233" i="55"/>
  <c r="A234" i="55"/>
  <c r="B234" i="55"/>
  <c r="C234" i="55"/>
  <c r="D234" i="55"/>
  <c r="E234" i="55"/>
  <c r="K234" i="55"/>
  <c r="V234" i="55"/>
  <c r="A235" i="55"/>
  <c r="B235" i="55"/>
  <c r="C235" i="55"/>
  <c r="D235" i="55"/>
  <c r="E235" i="55"/>
  <c r="K235" i="55"/>
  <c r="V235" i="55"/>
  <c r="A236" i="55"/>
  <c r="B236" i="55"/>
  <c r="C236" i="55"/>
  <c r="D236" i="55"/>
  <c r="E236" i="55"/>
  <c r="K236" i="55"/>
  <c r="V236" i="55"/>
  <c r="A237" i="55"/>
  <c r="B237" i="55"/>
  <c r="C237" i="55"/>
  <c r="D237" i="55"/>
  <c r="E237" i="55"/>
  <c r="K237" i="55"/>
  <c r="N237" i="55"/>
  <c r="O237" i="55"/>
  <c r="P237" i="55"/>
  <c r="Q237" i="55"/>
  <c r="R237" i="55"/>
  <c r="V237" i="55"/>
  <c r="A238" i="55"/>
  <c r="B238" i="55"/>
  <c r="C238" i="55"/>
  <c r="D238" i="55"/>
  <c r="E238" i="55"/>
  <c r="K238" i="55"/>
  <c r="N238" i="55"/>
  <c r="O238" i="55"/>
  <c r="P238" i="55"/>
  <c r="Q238" i="55"/>
  <c r="R238" i="55"/>
  <c r="V238" i="55"/>
  <c r="A239" i="55"/>
  <c r="B239" i="55"/>
  <c r="C239" i="55"/>
  <c r="D239" i="55"/>
  <c r="E239" i="55"/>
  <c r="K239" i="55"/>
  <c r="N239" i="55"/>
  <c r="O239" i="55"/>
  <c r="P239" i="55"/>
  <c r="Q239" i="55"/>
  <c r="R239" i="55"/>
  <c r="V239" i="55"/>
  <c r="A240" i="55"/>
  <c r="B240" i="55"/>
  <c r="C240" i="55"/>
  <c r="D240" i="55"/>
  <c r="E240" i="55"/>
  <c r="K240" i="55"/>
  <c r="P240" i="55"/>
  <c r="Q240" i="55"/>
  <c r="R240" i="55"/>
  <c r="V240" i="55"/>
  <c r="A241" i="55"/>
  <c r="B241" i="55"/>
  <c r="C241" i="55"/>
  <c r="D241" i="55"/>
  <c r="E241" i="55"/>
  <c r="K241" i="55"/>
  <c r="V241" i="55"/>
  <c r="A242" i="55"/>
  <c r="B242" i="55"/>
  <c r="C242" i="55"/>
  <c r="D242" i="55"/>
  <c r="E242" i="55"/>
  <c r="K242" i="55"/>
  <c r="P242" i="55"/>
  <c r="Q242" i="55"/>
  <c r="R242" i="55"/>
  <c r="V242" i="55"/>
  <c r="A243" i="55"/>
  <c r="B243" i="55"/>
  <c r="C243" i="55"/>
  <c r="D243" i="55"/>
  <c r="E243" i="55"/>
  <c r="K243" i="55"/>
  <c r="V243" i="55"/>
  <c r="A244" i="55"/>
  <c r="B244" i="55"/>
  <c r="C244" i="55"/>
  <c r="D244" i="55"/>
  <c r="E244" i="55"/>
  <c r="K244" i="55"/>
  <c r="M244" i="55"/>
  <c r="V244" i="55"/>
  <c r="A245" i="55"/>
  <c r="B245" i="55"/>
  <c r="C245" i="55"/>
  <c r="D245" i="55"/>
  <c r="E245" i="55"/>
  <c r="K245" i="55"/>
  <c r="V245" i="55"/>
  <c r="A246" i="55"/>
  <c r="B246" i="55"/>
  <c r="C246" i="55"/>
  <c r="D246" i="55"/>
  <c r="E246" i="55"/>
  <c r="K246" i="55"/>
  <c r="V246" i="55"/>
  <c r="A247" i="55"/>
  <c r="B247" i="55"/>
  <c r="C247" i="55"/>
  <c r="D247" i="55"/>
  <c r="E247" i="55"/>
  <c r="K247" i="55"/>
  <c r="V247" i="55"/>
  <c r="A248" i="55"/>
  <c r="B248" i="55"/>
  <c r="C248" i="55"/>
  <c r="D248" i="55"/>
  <c r="E248" i="55"/>
  <c r="K248" i="55"/>
  <c r="P248" i="55"/>
  <c r="Q248" i="55"/>
  <c r="R248" i="55"/>
  <c r="V248" i="55"/>
  <c r="A249" i="55"/>
  <c r="B249" i="55"/>
  <c r="C249" i="55"/>
  <c r="D249" i="55"/>
  <c r="E249" i="55"/>
  <c r="K249" i="55"/>
  <c r="V249" i="55"/>
  <c r="A250" i="55"/>
  <c r="B250" i="55"/>
  <c r="C250" i="55"/>
  <c r="D250" i="55"/>
  <c r="E250" i="55"/>
  <c r="K250" i="55"/>
  <c r="V250" i="55"/>
  <c r="A251" i="55"/>
  <c r="B251" i="55"/>
  <c r="C251" i="55"/>
  <c r="D251" i="55"/>
  <c r="E251" i="55"/>
  <c r="K251" i="55"/>
  <c r="V251" i="55"/>
  <c r="A252" i="55"/>
  <c r="B252" i="55"/>
  <c r="C252" i="55"/>
  <c r="D252" i="55"/>
  <c r="E252" i="55"/>
  <c r="K252" i="55"/>
  <c r="V252" i="55"/>
  <c r="A253" i="55"/>
  <c r="B253" i="55"/>
  <c r="C253" i="55"/>
  <c r="D253" i="55"/>
  <c r="E253" i="55"/>
  <c r="K253" i="55"/>
  <c r="V253" i="55"/>
  <c r="A254" i="55"/>
  <c r="B254" i="55"/>
  <c r="C254" i="55"/>
  <c r="D254" i="55"/>
  <c r="E254" i="55"/>
  <c r="K254" i="55"/>
  <c r="V254" i="55"/>
  <c r="A255" i="55"/>
  <c r="B255" i="55"/>
  <c r="C255" i="55"/>
  <c r="D255" i="55"/>
  <c r="E255" i="55"/>
  <c r="K255" i="55"/>
  <c r="V255" i="55"/>
  <c r="A256" i="55"/>
  <c r="B256" i="55"/>
  <c r="C256" i="55"/>
  <c r="D256" i="55"/>
  <c r="E256" i="55"/>
  <c r="K256" i="55"/>
  <c r="M256" i="55"/>
  <c r="N256" i="55"/>
  <c r="V256" i="55"/>
  <c r="A257" i="55"/>
  <c r="B257" i="55"/>
  <c r="C257" i="55"/>
  <c r="D257" i="55"/>
  <c r="E257" i="55"/>
  <c r="K257" i="55"/>
  <c r="N257" i="55"/>
  <c r="O257" i="55"/>
  <c r="P257" i="55"/>
  <c r="Q257" i="55"/>
  <c r="R257" i="55"/>
  <c r="V257" i="55"/>
  <c r="A258" i="55"/>
  <c r="B258" i="55"/>
  <c r="C258" i="55"/>
  <c r="D258" i="55"/>
  <c r="E258" i="55"/>
  <c r="K258" i="55"/>
  <c r="V258" i="55"/>
  <c r="A259" i="55"/>
  <c r="B259" i="55"/>
  <c r="C259" i="55"/>
  <c r="D259" i="55"/>
  <c r="E259" i="55"/>
  <c r="K259" i="55"/>
  <c r="V259" i="55"/>
  <c r="A260" i="55"/>
  <c r="B260" i="55"/>
  <c r="C260" i="55"/>
  <c r="D260" i="55"/>
  <c r="E260" i="55"/>
  <c r="K260" i="55"/>
  <c r="V260" i="55"/>
  <c r="A261" i="55"/>
  <c r="B261" i="55"/>
  <c r="C261" i="55"/>
  <c r="D261" i="55"/>
  <c r="E261" i="55"/>
  <c r="K261" i="55"/>
  <c r="O261" i="55"/>
  <c r="P261" i="55"/>
  <c r="Q261" i="55"/>
  <c r="R261" i="55"/>
  <c r="V261" i="55"/>
  <c r="A262" i="55"/>
  <c r="B262" i="55"/>
  <c r="C262" i="55"/>
  <c r="D262" i="55"/>
  <c r="E262" i="55"/>
  <c r="K262" i="55"/>
  <c r="M262" i="55"/>
  <c r="V262" i="55"/>
  <c r="A263" i="55"/>
  <c r="B263" i="55"/>
  <c r="C263" i="55"/>
  <c r="D263" i="55"/>
  <c r="E263" i="55"/>
  <c r="K263" i="55"/>
  <c r="N263" i="55"/>
  <c r="O263" i="55"/>
  <c r="P263" i="55"/>
  <c r="Q263" i="55"/>
  <c r="R263" i="55"/>
  <c r="V263" i="55"/>
  <c r="A264" i="55"/>
  <c r="B264" i="55"/>
  <c r="C264" i="55"/>
  <c r="D264" i="55"/>
  <c r="E264" i="55"/>
  <c r="K264" i="55"/>
  <c r="N264" i="55"/>
  <c r="O264" i="55"/>
  <c r="P264" i="55"/>
  <c r="Q264" i="55"/>
  <c r="R264" i="55"/>
  <c r="V264" i="55"/>
  <c r="A265" i="55"/>
  <c r="B265" i="55"/>
  <c r="C265" i="55"/>
  <c r="D265" i="55"/>
  <c r="E265" i="55"/>
  <c r="K265" i="55"/>
  <c r="N265" i="55"/>
  <c r="O265" i="55"/>
  <c r="P265" i="55"/>
  <c r="Q265" i="55"/>
  <c r="R265" i="55"/>
  <c r="V265" i="55"/>
  <c r="A266" i="55"/>
  <c r="B266" i="55"/>
  <c r="C266" i="55"/>
  <c r="D266" i="55"/>
  <c r="E266" i="55"/>
  <c r="K266" i="55"/>
  <c r="O266" i="55"/>
  <c r="P266" i="55"/>
  <c r="Q266" i="55"/>
  <c r="R266" i="55"/>
  <c r="V266" i="55"/>
  <c r="A267" i="55"/>
  <c r="B267" i="55"/>
  <c r="C267" i="55"/>
  <c r="D267" i="55"/>
  <c r="E267" i="55"/>
  <c r="K267" i="55"/>
  <c r="N267" i="55"/>
  <c r="O267" i="55"/>
  <c r="P267" i="55"/>
  <c r="Q267" i="55"/>
  <c r="R267" i="55"/>
  <c r="V267" i="55"/>
  <c r="A268" i="55"/>
  <c r="B268" i="55"/>
  <c r="C268" i="55"/>
  <c r="D268" i="55"/>
  <c r="E268" i="55"/>
  <c r="K268" i="55"/>
  <c r="P268" i="55"/>
  <c r="Q268" i="55"/>
  <c r="R268" i="55"/>
  <c r="V268" i="55"/>
  <c r="A269" i="55"/>
  <c r="B269" i="55"/>
  <c r="C269" i="55"/>
  <c r="D269" i="55"/>
  <c r="E269" i="55"/>
  <c r="K269" i="55"/>
  <c r="V269" i="55"/>
  <c r="A270" i="55"/>
  <c r="B270" i="55"/>
  <c r="C270" i="55"/>
  <c r="D270" i="55"/>
  <c r="E270" i="55"/>
  <c r="K270" i="55"/>
  <c r="P270" i="55"/>
  <c r="Q270" i="55"/>
  <c r="R270" i="55"/>
  <c r="V270" i="55"/>
  <c r="A271" i="55"/>
  <c r="B271" i="55"/>
  <c r="C271" i="55"/>
  <c r="D271" i="55"/>
  <c r="E271" i="55"/>
  <c r="K271" i="55"/>
  <c r="P271" i="55"/>
  <c r="Q271" i="55"/>
  <c r="R271" i="55"/>
  <c r="V271" i="55"/>
  <c r="A272" i="55"/>
  <c r="B272" i="55"/>
  <c r="C272" i="55"/>
  <c r="D272" i="55"/>
  <c r="E272" i="55"/>
  <c r="K272" i="55"/>
  <c r="O272" i="55"/>
  <c r="P272" i="55"/>
  <c r="Q272" i="55"/>
  <c r="R272" i="55"/>
  <c r="V272" i="55"/>
  <c r="A273" i="55"/>
  <c r="B273" i="55"/>
  <c r="C273" i="55"/>
  <c r="D273" i="55"/>
  <c r="E273" i="55"/>
  <c r="K273" i="55"/>
  <c r="V273" i="55"/>
  <c r="A274" i="55"/>
  <c r="B274" i="55"/>
  <c r="C274" i="55"/>
  <c r="D274" i="55"/>
  <c r="E274" i="55"/>
  <c r="K274" i="55"/>
  <c r="P274" i="55"/>
  <c r="Q274" i="55"/>
  <c r="R274" i="55"/>
  <c r="V274" i="55"/>
  <c r="A275" i="55"/>
  <c r="B275" i="55"/>
  <c r="C275" i="55"/>
  <c r="D275" i="55"/>
  <c r="E275" i="55"/>
  <c r="K275" i="55"/>
  <c r="P275" i="55"/>
  <c r="Q275" i="55"/>
  <c r="R275" i="55"/>
  <c r="V275" i="55"/>
  <c r="A276" i="55"/>
  <c r="B276" i="55"/>
  <c r="C276" i="55"/>
  <c r="D276" i="55"/>
  <c r="E276" i="55"/>
  <c r="K276" i="55"/>
  <c r="O276" i="55"/>
  <c r="P276" i="55"/>
  <c r="Q276" i="55"/>
  <c r="R276" i="55"/>
  <c r="V276" i="55"/>
  <c r="A277" i="55"/>
  <c r="B277" i="55"/>
  <c r="C277" i="55"/>
  <c r="D277" i="55"/>
  <c r="E277" i="55"/>
  <c r="K277" i="55"/>
  <c r="P277" i="55"/>
  <c r="Q277" i="55"/>
  <c r="R277" i="55"/>
  <c r="V277" i="55"/>
  <c r="A278" i="55"/>
  <c r="B278" i="55"/>
  <c r="C278" i="55"/>
  <c r="D278" i="55"/>
  <c r="E278" i="55"/>
  <c r="K278" i="55"/>
  <c r="P278" i="55"/>
  <c r="Q278" i="55"/>
  <c r="R278" i="55"/>
  <c r="V278" i="55"/>
  <c r="A279" i="55"/>
  <c r="B279" i="55"/>
  <c r="C279" i="55"/>
  <c r="D279" i="55"/>
  <c r="E279" i="55"/>
  <c r="K279" i="55"/>
  <c r="P279" i="55"/>
  <c r="Q279" i="55"/>
  <c r="R279" i="55"/>
  <c r="V279" i="55"/>
  <c r="A280" i="55"/>
  <c r="B280" i="55"/>
  <c r="C280" i="55"/>
  <c r="D280" i="55"/>
  <c r="E280" i="55"/>
  <c r="K280" i="55"/>
  <c r="O280" i="55"/>
  <c r="P280" i="55"/>
  <c r="Q280" i="55"/>
  <c r="R280" i="55"/>
  <c r="V280" i="55"/>
  <c r="A281" i="55"/>
  <c r="B281" i="55"/>
  <c r="C281" i="55"/>
  <c r="D281" i="55"/>
  <c r="E281" i="55"/>
  <c r="K281" i="55"/>
  <c r="Q281" i="55"/>
  <c r="R281" i="55"/>
  <c r="V281" i="55"/>
  <c r="A282" i="55"/>
  <c r="B282" i="55"/>
  <c r="C282" i="55"/>
  <c r="D282" i="55"/>
  <c r="E282" i="55"/>
  <c r="K282" i="55"/>
  <c r="P282" i="55"/>
  <c r="Q282" i="55"/>
  <c r="R282" i="55"/>
  <c r="V282" i="55"/>
  <c r="A283" i="55"/>
  <c r="B283" i="55"/>
  <c r="C283" i="55"/>
  <c r="D283" i="55"/>
  <c r="E283" i="55"/>
  <c r="K283" i="55"/>
  <c r="V283" i="55"/>
  <c r="A284" i="55"/>
  <c r="B284" i="55"/>
  <c r="C284" i="55"/>
  <c r="D284" i="55"/>
  <c r="E284" i="55"/>
  <c r="K284" i="55"/>
  <c r="M284" i="55"/>
  <c r="N284" i="55"/>
  <c r="V284" i="55"/>
  <c r="A285" i="55"/>
  <c r="B285" i="55"/>
  <c r="C285" i="55"/>
  <c r="D285" i="55"/>
  <c r="E285" i="55"/>
  <c r="K285" i="55"/>
  <c r="V285" i="55"/>
  <c r="A286" i="55"/>
  <c r="B286" i="55"/>
  <c r="C286" i="55"/>
  <c r="D286" i="55"/>
  <c r="E286" i="55"/>
  <c r="K286" i="55"/>
  <c r="M286" i="55"/>
  <c r="N286" i="55"/>
  <c r="O286" i="55"/>
  <c r="P286" i="55"/>
  <c r="Q286" i="55"/>
  <c r="S286" i="55"/>
  <c r="T286" i="55"/>
  <c r="U286" i="55"/>
  <c r="V286" i="55"/>
  <c r="A287" i="55"/>
  <c r="B287" i="55"/>
  <c r="C287" i="55"/>
  <c r="D287" i="55"/>
  <c r="E287" i="55"/>
  <c r="K287" i="55"/>
  <c r="V287" i="55"/>
  <c r="A288" i="55"/>
  <c r="B288" i="55"/>
  <c r="C288" i="55"/>
  <c r="D288" i="55"/>
  <c r="E288" i="55"/>
  <c r="K288" i="55"/>
  <c r="Q288" i="55"/>
  <c r="R288" i="55"/>
  <c r="V288" i="55"/>
  <c r="A289" i="55"/>
  <c r="B289" i="55"/>
  <c r="C289" i="55"/>
  <c r="D289" i="55"/>
  <c r="E289" i="55"/>
  <c r="K289" i="55"/>
  <c r="N289" i="55"/>
  <c r="P289" i="55"/>
  <c r="Q289" i="55"/>
  <c r="R289" i="55"/>
  <c r="V289" i="55"/>
  <c r="A290" i="55"/>
  <c r="B290" i="55"/>
  <c r="C290" i="55"/>
  <c r="D290" i="55"/>
  <c r="E290" i="55"/>
  <c r="K290" i="55"/>
  <c r="V290" i="55"/>
  <c r="A291" i="55"/>
  <c r="B291" i="55"/>
  <c r="C291" i="55"/>
  <c r="D291" i="55"/>
  <c r="E291" i="55"/>
  <c r="K291" i="55"/>
  <c r="M291" i="55"/>
  <c r="N291" i="55"/>
  <c r="O291" i="55"/>
  <c r="S291" i="55"/>
  <c r="T291" i="55"/>
  <c r="U291" i="55"/>
  <c r="V291" i="55"/>
  <c r="A292" i="55"/>
  <c r="B292" i="55"/>
  <c r="C292" i="55"/>
  <c r="D292" i="55"/>
  <c r="E292" i="55"/>
  <c r="K292" i="55"/>
  <c r="M292" i="55"/>
  <c r="N292" i="55"/>
  <c r="O292" i="55"/>
  <c r="P292" i="55"/>
  <c r="Q292" i="55"/>
  <c r="V292" i="55"/>
  <c r="A293" i="55"/>
  <c r="B293" i="55"/>
  <c r="C293" i="55"/>
  <c r="D293" i="55"/>
  <c r="E293" i="55"/>
  <c r="K293" i="55"/>
  <c r="M293" i="55"/>
  <c r="N293" i="55"/>
  <c r="O293" i="55"/>
  <c r="P293" i="55"/>
  <c r="Q293" i="55"/>
  <c r="V293" i="55"/>
  <c r="A294" i="55"/>
  <c r="B294" i="55"/>
  <c r="C294" i="55"/>
  <c r="D294" i="55"/>
  <c r="E294" i="55"/>
  <c r="K294" i="55"/>
  <c r="O294" i="55"/>
  <c r="P294" i="55"/>
  <c r="Q294" i="55"/>
  <c r="R294" i="55"/>
  <c r="V294" i="55"/>
  <c r="A295" i="55"/>
  <c r="B295" i="55"/>
  <c r="C295" i="55"/>
  <c r="D295" i="55"/>
  <c r="E295" i="55"/>
  <c r="K295" i="55"/>
  <c r="O295" i="55"/>
  <c r="P295" i="55"/>
  <c r="Q295" i="55"/>
  <c r="R295" i="55"/>
  <c r="V295" i="55"/>
  <c r="A296" i="55"/>
  <c r="B296" i="55"/>
  <c r="C296" i="55"/>
  <c r="D296" i="55"/>
  <c r="E296" i="55"/>
  <c r="K296" i="55"/>
  <c r="O296" i="55"/>
  <c r="P296" i="55"/>
  <c r="Q296" i="55"/>
  <c r="R296" i="55"/>
  <c r="V296" i="55"/>
  <c r="A297" i="55"/>
  <c r="B297" i="55"/>
  <c r="C297" i="55"/>
  <c r="D297" i="55"/>
  <c r="E297" i="55"/>
  <c r="K297" i="55"/>
  <c r="O297" i="55"/>
  <c r="P297" i="55"/>
  <c r="Q297" i="55"/>
  <c r="R297" i="55"/>
  <c r="V297" i="55"/>
  <c r="A298" i="55"/>
  <c r="B298" i="55"/>
  <c r="C298" i="55"/>
  <c r="D298" i="55"/>
  <c r="E298" i="55"/>
  <c r="K298" i="55"/>
  <c r="O298" i="55"/>
  <c r="P298" i="55"/>
  <c r="Q298" i="55"/>
  <c r="R298" i="55"/>
  <c r="V298" i="55"/>
  <c r="A299" i="55"/>
  <c r="B299" i="55"/>
  <c r="C299" i="55"/>
  <c r="D299" i="55"/>
  <c r="E299" i="55"/>
  <c r="K299" i="55"/>
  <c r="O299" i="55"/>
  <c r="P299" i="55"/>
  <c r="Q299" i="55"/>
  <c r="R299" i="55"/>
  <c r="V299" i="55"/>
  <c r="A300" i="55"/>
  <c r="B300" i="55"/>
  <c r="C300" i="55"/>
  <c r="D300" i="55"/>
  <c r="E300" i="55"/>
  <c r="K300" i="55"/>
  <c r="O300" i="55"/>
  <c r="P300" i="55"/>
  <c r="Q300" i="55"/>
  <c r="R300" i="55"/>
  <c r="V300" i="55"/>
  <c r="A301" i="55"/>
  <c r="B301" i="55"/>
  <c r="C301" i="55"/>
  <c r="D301" i="55"/>
  <c r="E301" i="55"/>
  <c r="K301" i="55"/>
  <c r="O301" i="55"/>
  <c r="P301" i="55"/>
  <c r="Q301" i="55"/>
  <c r="R301" i="55"/>
  <c r="V301" i="55"/>
  <c r="A302" i="55"/>
  <c r="B302" i="55"/>
  <c r="C302" i="55"/>
  <c r="D302" i="55"/>
  <c r="E302" i="55"/>
  <c r="K302" i="55"/>
  <c r="O302" i="55"/>
  <c r="P302" i="55"/>
  <c r="Q302" i="55"/>
  <c r="R302" i="55"/>
  <c r="V302" i="55"/>
  <c r="A303" i="55"/>
  <c r="B303" i="55"/>
  <c r="C303" i="55"/>
  <c r="D303" i="55"/>
  <c r="E303" i="55"/>
  <c r="K303" i="55"/>
  <c r="O303" i="55"/>
  <c r="P303" i="55"/>
  <c r="Q303" i="55"/>
  <c r="R303" i="55"/>
  <c r="V303" i="55"/>
  <c r="A304" i="55"/>
  <c r="B304" i="55"/>
  <c r="C304" i="55"/>
  <c r="D304" i="55"/>
  <c r="E304" i="55"/>
  <c r="K304" i="55"/>
  <c r="O304" i="55"/>
  <c r="P304" i="55"/>
  <c r="Q304" i="55"/>
  <c r="R304" i="55"/>
  <c r="V304" i="55"/>
  <c r="A305" i="55"/>
  <c r="B305" i="55"/>
  <c r="C305" i="55"/>
  <c r="D305" i="55"/>
  <c r="E305" i="55"/>
  <c r="K305" i="55"/>
  <c r="O305" i="55"/>
  <c r="P305" i="55"/>
  <c r="Q305" i="55"/>
  <c r="R305" i="55"/>
  <c r="V305" i="55"/>
  <c r="A306" i="55"/>
  <c r="B306" i="55"/>
  <c r="C306" i="55"/>
  <c r="D306" i="55"/>
  <c r="E306" i="55"/>
  <c r="K306" i="55"/>
  <c r="O306" i="55"/>
  <c r="P306" i="55"/>
  <c r="Q306" i="55"/>
  <c r="R306" i="55"/>
  <c r="V306" i="55"/>
  <c r="A307" i="55"/>
  <c r="B307" i="55"/>
  <c r="C307" i="55"/>
  <c r="D307" i="55"/>
  <c r="E307" i="55"/>
  <c r="K307" i="55"/>
  <c r="O307" i="55"/>
  <c r="P307" i="55"/>
  <c r="Q307" i="55"/>
  <c r="R307" i="55"/>
  <c r="V307" i="55"/>
  <c r="A308" i="55"/>
  <c r="B308" i="55"/>
  <c r="C308" i="55"/>
  <c r="D308" i="55"/>
  <c r="E308" i="55"/>
  <c r="K308" i="55"/>
  <c r="O308" i="55"/>
  <c r="P308" i="55"/>
  <c r="Q308" i="55"/>
  <c r="R308" i="55"/>
  <c r="V308" i="55"/>
  <c r="A309" i="55"/>
  <c r="B309" i="55"/>
  <c r="C309" i="55"/>
  <c r="D309" i="55"/>
  <c r="E309" i="55"/>
  <c r="K309" i="55"/>
  <c r="O309" i="55"/>
  <c r="P309" i="55"/>
  <c r="Q309" i="55"/>
  <c r="R309" i="55"/>
  <c r="V309" i="55"/>
  <c r="A310" i="55"/>
  <c r="B310" i="55"/>
  <c r="C310" i="55"/>
  <c r="D310" i="55"/>
  <c r="E310" i="55"/>
  <c r="K310" i="55"/>
  <c r="O310" i="55"/>
  <c r="P310" i="55"/>
  <c r="Q310" i="55"/>
  <c r="R310" i="55"/>
  <c r="V310" i="55"/>
  <c r="A311" i="55"/>
  <c r="B311" i="55"/>
  <c r="C311" i="55"/>
  <c r="D311" i="55"/>
  <c r="E311" i="55"/>
  <c r="K311" i="55"/>
  <c r="O311" i="55"/>
  <c r="P311" i="55"/>
  <c r="Q311" i="55"/>
  <c r="R311" i="55"/>
  <c r="V311" i="55"/>
  <c r="A312" i="55"/>
  <c r="B312" i="55"/>
  <c r="C312" i="55"/>
  <c r="D312" i="55"/>
  <c r="E312" i="55"/>
  <c r="K312" i="55"/>
  <c r="O312" i="55"/>
  <c r="P312" i="55"/>
  <c r="Q312" i="55"/>
  <c r="R312" i="55"/>
  <c r="V312" i="55"/>
  <c r="A313" i="55"/>
  <c r="B313" i="55"/>
  <c r="C313" i="55"/>
  <c r="D313" i="55"/>
  <c r="E313" i="55"/>
  <c r="K313" i="55"/>
  <c r="O313" i="55"/>
  <c r="P313" i="55"/>
  <c r="Q313" i="55"/>
  <c r="R313" i="55"/>
  <c r="V313" i="55"/>
  <c r="A314" i="55"/>
  <c r="B314" i="55"/>
  <c r="C314" i="55"/>
  <c r="D314" i="55"/>
  <c r="E314" i="55"/>
  <c r="K314" i="55"/>
  <c r="O314" i="55"/>
  <c r="P314" i="55"/>
  <c r="Q314" i="55"/>
  <c r="R314" i="55"/>
  <c r="V314" i="55"/>
  <c r="A315" i="55"/>
  <c r="B315" i="55"/>
  <c r="C315" i="55"/>
  <c r="D315" i="55"/>
  <c r="E315" i="55"/>
  <c r="K315" i="55"/>
  <c r="O315" i="55"/>
  <c r="P315" i="55"/>
  <c r="Q315" i="55"/>
  <c r="R315" i="55"/>
  <c r="V315" i="55"/>
  <c r="A316" i="55"/>
  <c r="B316" i="55"/>
  <c r="C316" i="55"/>
  <c r="D316" i="55"/>
  <c r="E316" i="55"/>
  <c r="K316" i="55"/>
  <c r="O316" i="55"/>
  <c r="P316" i="55"/>
  <c r="Q316" i="55"/>
  <c r="R316" i="55"/>
  <c r="V316" i="55"/>
  <c r="A317" i="55"/>
  <c r="B317" i="55"/>
  <c r="C317" i="55"/>
  <c r="D317" i="55"/>
  <c r="E317" i="55"/>
  <c r="K317" i="55"/>
  <c r="M317" i="55"/>
  <c r="N317" i="55"/>
  <c r="V317" i="55"/>
  <c r="A318" i="55"/>
  <c r="B318" i="55"/>
  <c r="C318" i="55"/>
  <c r="D318" i="55"/>
  <c r="E318" i="55"/>
  <c r="K318" i="55"/>
  <c r="M318" i="55"/>
  <c r="N318" i="55"/>
  <c r="V318" i="55"/>
  <c r="A319" i="55"/>
  <c r="B319" i="55"/>
  <c r="C319" i="55"/>
  <c r="D319" i="55"/>
  <c r="E319" i="55"/>
  <c r="K319" i="55"/>
  <c r="M319" i="55"/>
  <c r="N319" i="55"/>
  <c r="V319" i="55"/>
  <c r="A320" i="55"/>
  <c r="B320" i="55"/>
  <c r="C320" i="55"/>
  <c r="D320" i="55"/>
  <c r="E320" i="55"/>
  <c r="K320" i="55"/>
  <c r="M320" i="55"/>
  <c r="N320" i="55"/>
  <c r="V320" i="55"/>
  <c r="A321" i="55"/>
  <c r="B321" i="55"/>
  <c r="C321" i="55"/>
  <c r="D321" i="55"/>
  <c r="E321" i="55"/>
  <c r="K321" i="55"/>
  <c r="M321" i="55"/>
  <c r="N321" i="55"/>
  <c r="V321" i="55"/>
  <c r="A322" i="55"/>
  <c r="B322" i="55"/>
  <c r="C322" i="55"/>
  <c r="D322" i="55"/>
  <c r="E322" i="55"/>
  <c r="K322" i="55"/>
  <c r="M322" i="55"/>
  <c r="N322" i="55"/>
  <c r="V322" i="55"/>
  <c r="A323" i="55"/>
  <c r="B323" i="55"/>
  <c r="C323" i="55"/>
  <c r="D323" i="55"/>
  <c r="E323" i="55"/>
  <c r="K323" i="55"/>
  <c r="M323" i="55"/>
  <c r="N323" i="55"/>
  <c r="V323" i="55"/>
  <c r="A324" i="55"/>
  <c r="B324" i="55"/>
  <c r="C324" i="55"/>
  <c r="D324" i="55"/>
  <c r="E324" i="55"/>
  <c r="K324" i="55"/>
  <c r="M324" i="55"/>
  <c r="N324" i="55"/>
  <c r="V324" i="55"/>
  <c r="A325" i="55"/>
  <c r="B325" i="55"/>
  <c r="C325" i="55"/>
  <c r="D325" i="55"/>
  <c r="E325" i="55"/>
  <c r="K325" i="55"/>
  <c r="M325" i="55"/>
  <c r="N325" i="55"/>
  <c r="V325" i="55"/>
  <c r="A326" i="55"/>
  <c r="B326" i="55"/>
  <c r="C326" i="55"/>
  <c r="D326" i="55"/>
  <c r="E326" i="55"/>
  <c r="K326" i="55"/>
  <c r="M326" i="55"/>
  <c r="N326" i="55"/>
  <c r="V326" i="55"/>
  <c r="A327" i="55"/>
  <c r="B327" i="55"/>
  <c r="C327" i="55"/>
  <c r="D327" i="55"/>
  <c r="E327" i="55"/>
  <c r="K327" i="55"/>
  <c r="M327" i="55"/>
  <c r="N327" i="55"/>
  <c r="V327" i="55"/>
  <c r="A328" i="55"/>
  <c r="B328" i="55"/>
  <c r="C328" i="55"/>
  <c r="D328" i="55"/>
  <c r="E328" i="55"/>
  <c r="K328" i="55"/>
  <c r="O328" i="55"/>
  <c r="P328" i="55"/>
  <c r="Q328" i="55"/>
  <c r="R328" i="55"/>
  <c r="V328" i="55"/>
  <c r="A329" i="55"/>
  <c r="B329" i="55"/>
  <c r="C329" i="55"/>
  <c r="D329" i="55"/>
  <c r="E329" i="55"/>
  <c r="K329" i="55"/>
  <c r="O329" i="55"/>
  <c r="P329" i="55"/>
  <c r="Q329" i="55"/>
  <c r="R329" i="55"/>
  <c r="V329" i="55"/>
  <c r="A330" i="55"/>
  <c r="B330" i="55"/>
  <c r="C330" i="55"/>
  <c r="D330" i="55"/>
  <c r="E330" i="55"/>
  <c r="K330" i="55"/>
  <c r="O330" i="55"/>
  <c r="P330" i="55"/>
  <c r="Q330" i="55"/>
  <c r="R330" i="55"/>
  <c r="V330" i="55"/>
  <c r="A331" i="55"/>
  <c r="B331" i="55"/>
  <c r="C331" i="55"/>
  <c r="D331" i="55"/>
  <c r="E331" i="55"/>
  <c r="K331" i="55"/>
  <c r="O331" i="55"/>
  <c r="P331" i="55"/>
  <c r="Q331" i="55"/>
  <c r="R331" i="55"/>
  <c r="V331" i="55"/>
  <c r="A332" i="55"/>
  <c r="B332" i="55"/>
  <c r="C332" i="55"/>
  <c r="D332" i="55"/>
  <c r="E332" i="55"/>
  <c r="K332" i="55"/>
  <c r="O332" i="55"/>
  <c r="P332" i="55"/>
  <c r="Q332" i="55"/>
  <c r="R332" i="55"/>
  <c r="V332" i="55"/>
  <c r="A333" i="55"/>
  <c r="B333" i="55"/>
  <c r="C333" i="55"/>
  <c r="D333" i="55"/>
  <c r="E333" i="55"/>
  <c r="K333" i="55"/>
  <c r="O333" i="55"/>
  <c r="P333" i="55"/>
  <c r="Q333" i="55"/>
  <c r="R333" i="55"/>
  <c r="V333" i="55"/>
  <c r="A334" i="55"/>
  <c r="B334" i="55"/>
  <c r="C334" i="55"/>
  <c r="D334" i="55"/>
  <c r="E334" i="55"/>
  <c r="K334" i="55"/>
  <c r="O334" i="55"/>
  <c r="P334" i="55"/>
  <c r="Q334" i="55"/>
  <c r="R334" i="55"/>
  <c r="V334" i="55"/>
  <c r="A335" i="55"/>
  <c r="B335" i="55"/>
  <c r="C335" i="55"/>
  <c r="D335" i="55"/>
  <c r="E335" i="55"/>
  <c r="K335" i="55"/>
  <c r="O335" i="55"/>
  <c r="P335" i="55"/>
  <c r="Q335" i="55"/>
  <c r="R335" i="55"/>
  <c r="V335" i="55"/>
  <c r="A336" i="55"/>
  <c r="B336" i="55"/>
  <c r="C336" i="55"/>
  <c r="D336" i="55"/>
  <c r="E336" i="55"/>
  <c r="K336" i="55"/>
  <c r="O336" i="55"/>
  <c r="P336" i="55"/>
  <c r="Q336" i="55"/>
  <c r="R336" i="55"/>
  <c r="V336" i="55"/>
  <c r="A337" i="55"/>
  <c r="B337" i="55"/>
  <c r="C337" i="55"/>
  <c r="D337" i="55"/>
  <c r="E337" i="55"/>
  <c r="K337" i="55"/>
  <c r="M337" i="55"/>
  <c r="N337" i="55"/>
  <c r="V337" i="55"/>
  <c r="A338" i="55"/>
  <c r="B338" i="55"/>
  <c r="C338" i="55"/>
  <c r="D338" i="55"/>
  <c r="E338" i="55"/>
  <c r="K338" i="55"/>
  <c r="M338" i="55"/>
  <c r="N338" i="55"/>
  <c r="V338" i="55"/>
  <c r="A339" i="55"/>
  <c r="B339" i="55"/>
  <c r="C339" i="55"/>
  <c r="D339" i="55"/>
  <c r="E339" i="55"/>
  <c r="K339" i="55"/>
  <c r="M339" i="55"/>
  <c r="N339" i="55"/>
  <c r="V339" i="55"/>
  <c r="A340" i="55"/>
  <c r="B340" i="55"/>
  <c r="C340" i="55"/>
  <c r="D340" i="55"/>
  <c r="E340" i="55"/>
  <c r="K340" i="55"/>
  <c r="M340" i="55"/>
  <c r="N340" i="55"/>
  <c r="V340" i="55"/>
  <c r="A341" i="55"/>
  <c r="B341" i="55"/>
  <c r="C341" i="55"/>
  <c r="D341" i="55"/>
  <c r="E341" i="55"/>
  <c r="K341" i="55"/>
  <c r="M341" i="55"/>
  <c r="N341" i="55"/>
  <c r="V341" i="55"/>
  <c r="A342" i="55"/>
  <c r="B342" i="55"/>
  <c r="C342" i="55"/>
  <c r="D342" i="55"/>
  <c r="E342" i="55"/>
  <c r="K342" i="55"/>
  <c r="M342" i="55"/>
  <c r="N342" i="55"/>
  <c r="V342" i="55"/>
  <c r="A343" i="55"/>
  <c r="B343" i="55"/>
  <c r="C343" i="55"/>
  <c r="D343" i="55"/>
  <c r="E343" i="55"/>
  <c r="K343" i="55"/>
  <c r="M343" i="55"/>
  <c r="N343" i="55"/>
  <c r="V343" i="55"/>
  <c r="A344" i="55"/>
  <c r="B344" i="55"/>
  <c r="C344" i="55"/>
  <c r="D344" i="55"/>
  <c r="E344" i="55"/>
  <c r="K344" i="55"/>
  <c r="M344" i="55"/>
  <c r="N344" i="55"/>
  <c r="V344" i="55"/>
  <c r="A345" i="55"/>
  <c r="B345" i="55"/>
  <c r="C345" i="55"/>
  <c r="D345" i="55"/>
  <c r="E345" i="55"/>
  <c r="K345" i="55"/>
  <c r="M345" i="55"/>
  <c r="N345" i="55"/>
  <c r="V345" i="55"/>
  <c r="A346" i="55"/>
  <c r="B346" i="55"/>
  <c r="C346" i="55"/>
  <c r="E346" i="55"/>
  <c r="K346" i="55"/>
  <c r="O346" i="55"/>
  <c r="P346" i="55"/>
  <c r="Q346" i="55"/>
  <c r="R346" i="55"/>
  <c r="V346" i="55"/>
  <c r="A347" i="55"/>
  <c r="B347" i="55"/>
  <c r="C347" i="55"/>
  <c r="D347" i="55"/>
  <c r="E347" i="55"/>
  <c r="K347" i="55"/>
  <c r="O347" i="55"/>
  <c r="P347" i="55"/>
  <c r="Q347" i="55"/>
  <c r="R347" i="55"/>
  <c r="V347" i="55"/>
  <c r="A348" i="55"/>
  <c r="B348" i="55"/>
  <c r="C348" i="55"/>
  <c r="D348" i="55"/>
  <c r="E348" i="55"/>
  <c r="K348" i="55"/>
  <c r="O348" i="55"/>
  <c r="P348" i="55"/>
  <c r="Q348" i="55"/>
  <c r="R348" i="55"/>
  <c r="V348" i="55"/>
  <c r="A349" i="55"/>
  <c r="B349" i="55"/>
  <c r="C349" i="55"/>
  <c r="D349" i="55"/>
  <c r="E349" i="55"/>
  <c r="K349" i="55"/>
  <c r="O349" i="55"/>
  <c r="P349" i="55"/>
  <c r="Q349" i="55"/>
  <c r="R349" i="55"/>
  <c r="V349" i="55"/>
  <c r="A350" i="55"/>
  <c r="B350" i="55"/>
  <c r="C350" i="55"/>
  <c r="D350" i="55"/>
  <c r="E350" i="55"/>
  <c r="K350" i="55"/>
  <c r="O350" i="55"/>
  <c r="P350" i="55"/>
  <c r="Q350" i="55"/>
  <c r="R350" i="55"/>
  <c r="V350" i="55"/>
  <c r="A351" i="55"/>
  <c r="B351" i="55"/>
  <c r="C351" i="55"/>
  <c r="D351" i="55"/>
  <c r="E351" i="55"/>
  <c r="K351" i="55"/>
  <c r="O351" i="55"/>
  <c r="P351" i="55"/>
  <c r="Q351" i="55"/>
  <c r="R351" i="55"/>
  <c r="V351" i="55"/>
  <c r="A352" i="55"/>
  <c r="B352" i="55"/>
  <c r="C352" i="55"/>
  <c r="D352" i="55"/>
  <c r="E352" i="55"/>
  <c r="K352" i="55"/>
  <c r="O352" i="55"/>
  <c r="P352" i="55"/>
  <c r="Q352" i="55"/>
  <c r="R352" i="55"/>
  <c r="V352" i="55"/>
  <c r="A353" i="55"/>
  <c r="B353" i="55"/>
  <c r="C353" i="55"/>
  <c r="D353" i="55"/>
  <c r="E353" i="55"/>
  <c r="K353" i="55"/>
  <c r="O353" i="55"/>
  <c r="P353" i="55"/>
  <c r="Q353" i="55"/>
  <c r="R353" i="55"/>
  <c r="V353" i="55"/>
  <c r="A354" i="55"/>
  <c r="B354" i="55"/>
  <c r="C354" i="55"/>
  <c r="D354" i="55"/>
  <c r="E354" i="55"/>
  <c r="K354" i="55"/>
  <c r="O354" i="55"/>
  <c r="P354" i="55"/>
  <c r="Q354" i="55"/>
  <c r="R354" i="55"/>
  <c r="V354" i="55"/>
  <c r="A355" i="55"/>
  <c r="B355" i="55"/>
  <c r="C355" i="55"/>
  <c r="D355" i="55"/>
  <c r="E355" i="55"/>
  <c r="K355" i="55"/>
  <c r="O355" i="55"/>
  <c r="P355" i="55"/>
  <c r="Q355" i="55"/>
  <c r="R355" i="55"/>
  <c r="V355" i="55"/>
  <c r="A356" i="55"/>
  <c r="B356" i="55"/>
  <c r="C356" i="55"/>
  <c r="D356" i="55"/>
  <c r="E356" i="55"/>
  <c r="K356" i="55"/>
  <c r="O356" i="55"/>
  <c r="P356" i="55"/>
  <c r="Q356" i="55"/>
  <c r="R356" i="55"/>
  <c r="V356" i="55"/>
  <c r="A357" i="55"/>
  <c r="B357" i="55"/>
  <c r="C357" i="55"/>
  <c r="D357" i="55"/>
  <c r="E357" i="55"/>
  <c r="K357" i="55"/>
  <c r="O357" i="55"/>
  <c r="P357" i="55"/>
  <c r="Q357" i="55"/>
  <c r="R357" i="55"/>
  <c r="V357" i="55"/>
  <c r="A358" i="55"/>
  <c r="B358" i="55"/>
  <c r="C358" i="55"/>
  <c r="D358" i="55"/>
  <c r="E358" i="55"/>
  <c r="K358" i="55"/>
  <c r="O358" i="55"/>
  <c r="P358" i="55"/>
  <c r="Q358" i="55"/>
  <c r="R358" i="55"/>
  <c r="V358" i="55"/>
  <c r="A359" i="55"/>
  <c r="B359" i="55"/>
  <c r="C359" i="55"/>
  <c r="D359" i="55"/>
  <c r="E359" i="55"/>
  <c r="K359" i="55"/>
  <c r="O359" i="55"/>
  <c r="P359" i="55"/>
  <c r="Q359" i="55"/>
  <c r="R359" i="55"/>
  <c r="V359" i="55"/>
  <c r="A360" i="55"/>
  <c r="B360" i="55"/>
  <c r="C360" i="55"/>
  <c r="D360" i="55"/>
  <c r="E360" i="55"/>
  <c r="K360" i="55"/>
  <c r="O360" i="55"/>
  <c r="P360" i="55"/>
  <c r="Q360" i="55"/>
  <c r="R360" i="55"/>
  <c r="V360" i="55"/>
  <c r="A361" i="55"/>
  <c r="B361" i="55"/>
  <c r="C361" i="55"/>
  <c r="D361" i="55"/>
  <c r="E361" i="55"/>
  <c r="K361" i="55"/>
  <c r="O361" i="55"/>
  <c r="P361" i="55"/>
  <c r="Q361" i="55"/>
  <c r="R361" i="55"/>
  <c r="V361" i="55"/>
  <c r="A362" i="55"/>
  <c r="B362" i="55"/>
  <c r="C362" i="55"/>
  <c r="D362" i="55"/>
  <c r="E362" i="55"/>
  <c r="K362" i="55"/>
  <c r="O362" i="55"/>
  <c r="P362" i="55"/>
  <c r="Q362" i="55"/>
  <c r="R362" i="55"/>
  <c r="V362" i="55"/>
  <c r="A363" i="55"/>
  <c r="B363" i="55"/>
  <c r="C363" i="55"/>
  <c r="D363" i="55"/>
  <c r="E363" i="55"/>
  <c r="K363" i="55"/>
  <c r="O363" i="55"/>
  <c r="P363" i="55"/>
  <c r="Q363" i="55"/>
  <c r="R363" i="55"/>
  <c r="V363" i="55"/>
  <c r="A364" i="55"/>
  <c r="B364" i="55"/>
  <c r="C364" i="55"/>
  <c r="D364" i="55"/>
  <c r="E364" i="55"/>
  <c r="K364" i="55"/>
  <c r="O364" i="55"/>
  <c r="P364" i="55"/>
  <c r="Q364" i="55"/>
  <c r="R364" i="55"/>
  <c r="V364" i="55"/>
  <c r="A365" i="55"/>
  <c r="B365" i="55"/>
  <c r="C365" i="55"/>
  <c r="D365" i="55"/>
  <c r="E365" i="55"/>
  <c r="K365" i="55"/>
  <c r="O365" i="55"/>
  <c r="P365" i="55"/>
  <c r="Q365" i="55"/>
  <c r="R365" i="55"/>
  <c r="V365" i="55"/>
  <c r="A366" i="55"/>
  <c r="B366" i="55"/>
  <c r="C366" i="55"/>
  <c r="D366" i="55"/>
  <c r="E366" i="55"/>
  <c r="K366" i="55"/>
  <c r="O366" i="55"/>
  <c r="P366" i="55"/>
  <c r="Q366" i="55"/>
  <c r="R366" i="55"/>
  <c r="V366" i="55"/>
  <c r="A367" i="55"/>
  <c r="B367" i="55"/>
  <c r="C367" i="55"/>
  <c r="D367" i="55"/>
  <c r="E367" i="55"/>
  <c r="K367" i="55"/>
  <c r="O367" i="55"/>
  <c r="P367" i="55"/>
  <c r="Q367" i="55"/>
  <c r="R367" i="55"/>
  <c r="V367" i="55"/>
  <c r="A368" i="55"/>
  <c r="B368" i="55"/>
  <c r="C368" i="55"/>
  <c r="D368" i="55"/>
  <c r="E368" i="55"/>
  <c r="K368" i="55"/>
  <c r="O368" i="55"/>
  <c r="P368" i="55"/>
  <c r="Q368" i="55"/>
  <c r="R368" i="55"/>
  <c r="V368" i="55"/>
  <c r="A369" i="55"/>
  <c r="B369" i="55"/>
  <c r="C369" i="55"/>
  <c r="D369" i="55"/>
  <c r="E369" i="55"/>
  <c r="K369" i="55"/>
  <c r="O369" i="55"/>
  <c r="P369" i="55"/>
  <c r="Q369" i="55"/>
  <c r="R369" i="55"/>
  <c r="V369" i="55"/>
  <c r="A370" i="55"/>
  <c r="B370" i="55"/>
  <c r="C370" i="55"/>
  <c r="D370" i="55"/>
  <c r="E370" i="55"/>
  <c r="K370" i="55"/>
  <c r="O370" i="55"/>
  <c r="P370" i="55"/>
  <c r="Q370" i="55"/>
  <c r="R370" i="55"/>
  <c r="V370" i="55"/>
  <c r="A371" i="55"/>
  <c r="B371" i="55"/>
  <c r="C371" i="55"/>
  <c r="D371" i="55"/>
  <c r="E371" i="55"/>
  <c r="K371" i="55"/>
  <c r="O371" i="55"/>
  <c r="P371" i="55"/>
  <c r="Q371" i="55"/>
  <c r="R371" i="55"/>
  <c r="V371" i="55"/>
  <c r="A372" i="55"/>
  <c r="B372" i="55"/>
  <c r="C372" i="55"/>
  <c r="D372" i="55"/>
  <c r="E372" i="55"/>
  <c r="K372" i="55"/>
  <c r="O372" i="55"/>
  <c r="P372" i="55"/>
  <c r="Q372" i="55"/>
  <c r="R372" i="55"/>
  <c r="V372" i="55"/>
  <c r="A373" i="55"/>
  <c r="B373" i="55"/>
  <c r="C373" i="55"/>
  <c r="D373" i="55"/>
  <c r="E373" i="55"/>
  <c r="K373" i="55"/>
  <c r="O373" i="55"/>
  <c r="P373" i="55"/>
  <c r="Q373" i="55"/>
  <c r="R373" i="55"/>
  <c r="V373" i="55"/>
  <c r="A374" i="55"/>
  <c r="B374" i="55"/>
  <c r="C374" i="55"/>
  <c r="D374" i="55"/>
  <c r="E374" i="55"/>
  <c r="K374" i="55"/>
  <c r="O374" i="55"/>
  <c r="P374" i="55"/>
  <c r="Q374" i="55"/>
  <c r="R374" i="55"/>
  <c r="V374" i="55"/>
  <c r="A375" i="55"/>
  <c r="B375" i="55"/>
  <c r="C375" i="55"/>
  <c r="D375" i="55"/>
  <c r="E375" i="55"/>
  <c r="K375" i="55"/>
  <c r="O375" i="55"/>
  <c r="P375" i="55"/>
  <c r="Q375" i="55"/>
  <c r="R375" i="55"/>
  <c r="V375" i="55"/>
  <c r="A376" i="55"/>
  <c r="B376" i="55"/>
  <c r="C376" i="55"/>
  <c r="D376" i="55"/>
  <c r="E376" i="55"/>
  <c r="K376" i="55"/>
  <c r="O376" i="55"/>
  <c r="P376" i="55"/>
  <c r="Q376" i="55"/>
  <c r="R376" i="55"/>
  <c r="V376" i="55"/>
  <c r="A377" i="55"/>
  <c r="B377" i="55"/>
  <c r="C377" i="55"/>
  <c r="D377" i="55"/>
  <c r="E377" i="55"/>
  <c r="K377" i="55"/>
  <c r="O377" i="55"/>
  <c r="P377" i="55"/>
  <c r="Q377" i="55"/>
  <c r="R377" i="55"/>
  <c r="V377" i="55"/>
  <c r="A378" i="55"/>
  <c r="B378" i="55"/>
  <c r="C378" i="55"/>
  <c r="D378" i="55"/>
  <c r="E378" i="55"/>
  <c r="K378" i="55"/>
  <c r="O378" i="55"/>
  <c r="P378" i="55"/>
  <c r="Q378" i="55"/>
  <c r="R378" i="55"/>
  <c r="V378" i="55"/>
  <c r="A379" i="55"/>
  <c r="B379" i="55"/>
  <c r="C379" i="55"/>
  <c r="D379" i="55"/>
  <c r="E379" i="55"/>
  <c r="K379" i="55"/>
  <c r="O379" i="55"/>
  <c r="P379" i="55"/>
  <c r="Q379" i="55"/>
  <c r="R379" i="55"/>
  <c r="V379" i="55"/>
  <c r="A380" i="55"/>
  <c r="B380" i="55"/>
  <c r="C380" i="55"/>
  <c r="D380" i="55"/>
  <c r="E380" i="55"/>
  <c r="K380" i="55"/>
  <c r="O380" i="55"/>
  <c r="P380" i="55"/>
  <c r="Q380" i="55"/>
  <c r="R380" i="55"/>
  <c r="V380" i="55"/>
  <c r="A381" i="55"/>
  <c r="B381" i="55"/>
  <c r="C381" i="55"/>
  <c r="D381" i="55"/>
  <c r="E381" i="55"/>
  <c r="K381" i="55"/>
  <c r="O381" i="55"/>
  <c r="P381" i="55"/>
  <c r="Q381" i="55"/>
  <c r="R381" i="55"/>
  <c r="V381" i="55"/>
  <c r="A382" i="55"/>
  <c r="B382" i="55"/>
  <c r="C382" i="55"/>
  <c r="D382" i="55"/>
  <c r="E382" i="55"/>
  <c r="K382" i="55"/>
  <c r="O382" i="55"/>
  <c r="P382" i="55"/>
  <c r="Q382" i="55"/>
  <c r="R382" i="55"/>
  <c r="V382" i="55"/>
  <c r="A383" i="55"/>
  <c r="B383" i="55"/>
  <c r="C383" i="55"/>
  <c r="D383" i="55"/>
  <c r="E383" i="55"/>
  <c r="K383" i="55"/>
  <c r="O383" i="55"/>
  <c r="P383" i="55"/>
  <c r="Q383" i="55"/>
  <c r="R383" i="55"/>
  <c r="V383" i="55"/>
  <c r="A384" i="55"/>
  <c r="B384" i="55"/>
  <c r="C384" i="55"/>
  <c r="D384" i="55"/>
  <c r="E384" i="55"/>
  <c r="K384" i="55"/>
  <c r="O384" i="55"/>
  <c r="P384" i="55"/>
  <c r="Q384" i="55"/>
  <c r="R384" i="55"/>
  <c r="V384" i="55"/>
  <c r="A385" i="55"/>
  <c r="B385" i="55"/>
  <c r="C385" i="55"/>
  <c r="D385" i="55"/>
  <c r="E385" i="55"/>
  <c r="K385" i="55"/>
  <c r="O385" i="55"/>
  <c r="P385" i="55"/>
  <c r="Q385" i="55"/>
  <c r="R385" i="55"/>
  <c r="V385" i="55"/>
  <c r="A386" i="55"/>
  <c r="B386" i="55"/>
  <c r="C386" i="55"/>
  <c r="D386" i="55"/>
  <c r="E386" i="55"/>
  <c r="K386" i="55"/>
  <c r="O386" i="55"/>
  <c r="P386" i="55"/>
  <c r="Q386" i="55"/>
  <c r="R386" i="55"/>
  <c r="V386" i="55"/>
  <c r="A387" i="55"/>
  <c r="B387" i="55"/>
  <c r="C387" i="55"/>
  <c r="D387" i="55"/>
  <c r="E387" i="55"/>
  <c r="K387" i="55"/>
  <c r="O387" i="55"/>
  <c r="P387" i="55"/>
  <c r="Q387" i="55"/>
  <c r="R387" i="55"/>
  <c r="V387" i="55"/>
  <c r="A388" i="55"/>
  <c r="B388" i="55"/>
  <c r="C388" i="55"/>
  <c r="D388" i="55"/>
  <c r="E388" i="55"/>
  <c r="K388" i="55"/>
  <c r="O388" i="55"/>
  <c r="P388" i="55"/>
  <c r="Q388" i="55"/>
  <c r="R388" i="55"/>
  <c r="V388" i="55"/>
  <c r="A389" i="55"/>
  <c r="B389" i="55"/>
  <c r="C389" i="55"/>
  <c r="D389" i="55"/>
  <c r="E389" i="55"/>
  <c r="K389" i="55"/>
  <c r="O389" i="55"/>
  <c r="P389" i="55"/>
  <c r="Q389" i="55"/>
  <c r="R389" i="55"/>
  <c r="V389" i="55"/>
  <c r="A390" i="55"/>
  <c r="B390" i="55"/>
  <c r="C390" i="55"/>
  <c r="D390" i="55"/>
  <c r="E390" i="55"/>
  <c r="K390" i="55"/>
  <c r="O390" i="55"/>
  <c r="P390" i="55"/>
  <c r="Q390" i="55"/>
  <c r="R390" i="55"/>
  <c r="V390" i="55"/>
  <c r="A391" i="55"/>
  <c r="B391" i="55"/>
  <c r="C391" i="55"/>
  <c r="D391" i="55"/>
  <c r="E391" i="55"/>
  <c r="K391" i="55"/>
  <c r="O391" i="55"/>
  <c r="P391" i="55"/>
  <c r="Q391" i="55"/>
  <c r="R391" i="55"/>
  <c r="V391" i="55"/>
  <c r="A392" i="55"/>
  <c r="B392" i="55"/>
  <c r="C392" i="55"/>
  <c r="D392" i="55"/>
  <c r="E392" i="55"/>
  <c r="K392" i="55"/>
  <c r="O392" i="55"/>
  <c r="P392" i="55"/>
  <c r="Q392" i="55"/>
  <c r="R392" i="55"/>
  <c r="V392" i="55"/>
  <c r="A393" i="55"/>
  <c r="B393" i="55"/>
  <c r="C393" i="55"/>
  <c r="D393" i="55"/>
  <c r="E393" i="55"/>
  <c r="K393" i="55"/>
  <c r="O393" i="55"/>
  <c r="P393" i="55"/>
  <c r="Q393" i="55"/>
  <c r="R393" i="55"/>
  <c r="V393" i="55"/>
  <c r="A394" i="55"/>
  <c r="B394" i="55"/>
  <c r="C394" i="55"/>
  <c r="D394" i="55"/>
  <c r="E394" i="55"/>
  <c r="K394" i="55"/>
  <c r="O394" i="55"/>
  <c r="P394" i="55"/>
  <c r="Q394" i="55"/>
  <c r="R394" i="55"/>
  <c r="V394" i="55"/>
  <c r="A395" i="55"/>
  <c r="B395" i="55"/>
  <c r="C395" i="55"/>
  <c r="D395" i="55"/>
  <c r="E395" i="55"/>
  <c r="K395" i="55"/>
  <c r="O395" i="55"/>
  <c r="P395" i="55"/>
  <c r="Q395" i="55"/>
  <c r="R395" i="55"/>
  <c r="V395" i="55"/>
  <c r="A396" i="55"/>
  <c r="B396" i="55"/>
  <c r="C396" i="55"/>
  <c r="D396" i="55"/>
  <c r="E396" i="55"/>
  <c r="K396" i="55"/>
  <c r="O396" i="55"/>
  <c r="P396" i="55"/>
  <c r="Q396" i="55"/>
  <c r="R396" i="55"/>
  <c r="V396" i="55"/>
  <c r="A397" i="55"/>
  <c r="B397" i="55"/>
  <c r="C397" i="55"/>
  <c r="D397" i="55"/>
  <c r="E397" i="55"/>
  <c r="K397" i="55"/>
  <c r="O397" i="55"/>
  <c r="P397" i="55"/>
  <c r="Q397" i="55"/>
  <c r="R397" i="55"/>
  <c r="V397" i="55"/>
  <c r="A398" i="55"/>
  <c r="B398" i="55"/>
  <c r="C398" i="55"/>
  <c r="D398" i="55"/>
  <c r="E398" i="55"/>
  <c r="K398" i="55"/>
  <c r="O398" i="55"/>
  <c r="P398" i="55"/>
  <c r="Q398" i="55"/>
  <c r="R398" i="55"/>
  <c r="V398" i="55"/>
  <c r="A399" i="55"/>
  <c r="B399" i="55"/>
  <c r="C399" i="55"/>
  <c r="D399" i="55"/>
  <c r="E399" i="55"/>
  <c r="K399" i="55"/>
  <c r="O399" i="55"/>
  <c r="P399" i="55"/>
  <c r="Q399" i="55"/>
  <c r="R399" i="55"/>
  <c r="V399" i="55"/>
  <c r="A400" i="55"/>
  <c r="B400" i="55"/>
  <c r="C400" i="55"/>
  <c r="D400" i="55"/>
  <c r="E400" i="55"/>
  <c r="K400" i="55"/>
  <c r="O400" i="55"/>
  <c r="P400" i="55"/>
  <c r="Q400" i="55"/>
  <c r="R400" i="55"/>
  <c r="V400" i="55"/>
  <c r="A401" i="55"/>
  <c r="B401" i="55"/>
  <c r="C401" i="55"/>
  <c r="D401" i="55"/>
  <c r="E401" i="55"/>
  <c r="K401" i="55"/>
  <c r="O401" i="55"/>
  <c r="P401" i="55"/>
  <c r="Q401" i="55"/>
  <c r="R401" i="55"/>
  <c r="V401" i="55"/>
  <c r="A402" i="55"/>
  <c r="B402" i="55"/>
  <c r="C402" i="55"/>
  <c r="D402" i="55"/>
  <c r="E402" i="55"/>
  <c r="K402" i="55"/>
  <c r="O402" i="55"/>
  <c r="P402" i="55"/>
  <c r="Q402" i="55"/>
  <c r="R402" i="55"/>
  <c r="V402" i="55"/>
  <c r="A403" i="55"/>
  <c r="B403" i="55"/>
  <c r="C403" i="55"/>
  <c r="D403" i="55"/>
  <c r="E403" i="55"/>
  <c r="K403" i="55"/>
  <c r="O403" i="55"/>
  <c r="P403" i="55"/>
  <c r="Q403" i="55"/>
  <c r="R403" i="55"/>
  <c r="V403" i="55"/>
  <c r="A404" i="55"/>
  <c r="B404" i="55"/>
  <c r="C404" i="55"/>
  <c r="D404" i="55"/>
  <c r="E404" i="55"/>
  <c r="K404" i="55"/>
  <c r="O404" i="55"/>
  <c r="P404" i="55"/>
  <c r="Q404" i="55"/>
  <c r="R404" i="55"/>
  <c r="V404" i="55"/>
  <c r="A405" i="55"/>
  <c r="B405" i="55"/>
  <c r="C405" i="55"/>
  <c r="D405" i="55"/>
  <c r="E405" i="55"/>
  <c r="K405" i="55"/>
  <c r="O405" i="55"/>
  <c r="P405" i="55"/>
  <c r="Q405" i="55"/>
  <c r="R405" i="55"/>
  <c r="V405" i="55"/>
  <c r="A406" i="55"/>
  <c r="B406" i="55"/>
  <c r="C406" i="55"/>
  <c r="D406" i="55"/>
  <c r="E406" i="55"/>
  <c r="K406" i="55"/>
  <c r="O406" i="55"/>
  <c r="P406" i="55"/>
  <c r="Q406" i="55"/>
  <c r="R406" i="55"/>
  <c r="V406" i="55"/>
  <c r="A407" i="55"/>
  <c r="B407" i="55"/>
  <c r="C407" i="55"/>
  <c r="D407" i="55"/>
  <c r="E407" i="55"/>
  <c r="K407" i="55"/>
  <c r="O407" i="55"/>
  <c r="P407" i="55"/>
  <c r="Q407" i="55"/>
  <c r="R407" i="55"/>
  <c r="V407" i="55"/>
  <c r="A408" i="55"/>
  <c r="B408" i="55"/>
  <c r="C408" i="55"/>
  <c r="D408" i="55"/>
  <c r="E408" i="55"/>
  <c r="K408" i="55"/>
  <c r="O408" i="55"/>
  <c r="P408" i="55"/>
  <c r="Q408" i="55"/>
  <c r="R408" i="55"/>
  <c r="V408" i="55"/>
  <c r="A409" i="55"/>
  <c r="B409" i="55"/>
  <c r="C409" i="55"/>
  <c r="D409" i="55"/>
  <c r="E409" i="55"/>
  <c r="K409" i="55"/>
  <c r="O409" i="55"/>
  <c r="P409" i="55"/>
  <c r="Q409" i="55"/>
  <c r="R409" i="55"/>
  <c r="V409" i="55"/>
  <c r="A410" i="55"/>
  <c r="B410" i="55"/>
  <c r="C410" i="55"/>
  <c r="D410" i="55"/>
  <c r="E410" i="55"/>
  <c r="K410" i="55"/>
  <c r="O410" i="55"/>
  <c r="P410" i="55"/>
  <c r="Q410" i="55"/>
  <c r="R410" i="55"/>
  <c r="V410" i="55"/>
  <c r="A411" i="55"/>
  <c r="B411" i="55"/>
  <c r="C411" i="55"/>
  <c r="D411" i="55"/>
  <c r="E411" i="55"/>
  <c r="K411" i="55"/>
  <c r="M411" i="55"/>
  <c r="N411" i="55"/>
  <c r="V411" i="55"/>
  <c r="A412" i="55"/>
  <c r="B412" i="55"/>
  <c r="C412" i="55"/>
  <c r="D412" i="55"/>
  <c r="E412" i="55"/>
  <c r="K412" i="55"/>
  <c r="M412" i="55"/>
  <c r="N412" i="55"/>
  <c r="V412" i="55"/>
  <c r="A413" i="55"/>
  <c r="B413" i="55"/>
  <c r="C413" i="55"/>
  <c r="D413" i="55"/>
  <c r="E413" i="55"/>
  <c r="K413" i="55"/>
  <c r="M413" i="55"/>
  <c r="N413" i="55"/>
  <c r="V413" i="55"/>
  <c r="A414" i="55"/>
  <c r="B414" i="55"/>
  <c r="C414" i="55"/>
  <c r="D414" i="55"/>
  <c r="E414" i="55"/>
  <c r="K414" i="55"/>
  <c r="M414" i="55"/>
  <c r="N414" i="55"/>
  <c r="V414" i="55"/>
  <c r="A415" i="55"/>
  <c r="B415" i="55"/>
  <c r="C415" i="55"/>
  <c r="D415" i="55"/>
  <c r="E415" i="55"/>
  <c r="K415" i="55"/>
  <c r="M415" i="55"/>
  <c r="N415" i="55"/>
  <c r="V415" i="55"/>
  <c r="A416" i="55"/>
  <c r="B416" i="55"/>
  <c r="C416" i="55"/>
  <c r="D416" i="55"/>
  <c r="E416" i="55"/>
  <c r="K416" i="55"/>
  <c r="M416" i="55"/>
  <c r="N416" i="55"/>
  <c r="V416" i="55"/>
  <c r="A417" i="55"/>
  <c r="B417" i="55"/>
  <c r="C417" i="55"/>
  <c r="D417" i="55"/>
  <c r="E417" i="55"/>
  <c r="K417" i="55"/>
  <c r="M417" i="55"/>
  <c r="N417" i="55"/>
  <c r="V417" i="55"/>
  <c r="A418" i="55"/>
  <c r="B418" i="55"/>
  <c r="C418" i="55"/>
  <c r="D418" i="55"/>
  <c r="E418" i="55"/>
  <c r="K418" i="55"/>
  <c r="M418" i="55"/>
  <c r="N418" i="55"/>
  <c r="V418" i="55"/>
  <c r="A419" i="55"/>
  <c r="B419" i="55"/>
  <c r="C419" i="55"/>
  <c r="D419" i="55"/>
  <c r="E419" i="55"/>
  <c r="K419" i="55"/>
  <c r="M419" i="55"/>
  <c r="N419" i="55"/>
  <c r="V419" i="55"/>
  <c r="A420" i="55"/>
  <c r="B420" i="55"/>
  <c r="C420" i="55"/>
  <c r="D420" i="55"/>
  <c r="E420" i="55"/>
  <c r="K420" i="55"/>
  <c r="M420" i="55"/>
  <c r="N420" i="55"/>
  <c r="V420" i="55"/>
  <c r="A421" i="55"/>
  <c r="B421" i="55"/>
  <c r="C421" i="55"/>
  <c r="D421" i="55"/>
  <c r="E421" i="55"/>
  <c r="K421" i="55"/>
  <c r="M421" i="55"/>
  <c r="N421" i="55"/>
  <c r="V421" i="55"/>
  <c r="A422" i="55"/>
  <c r="B422" i="55"/>
  <c r="C422" i="55"/>
  <c r="D422" i="55"/>
  <c r="E422" i="55"/>
  <c r="K422" i="55"/>
  <c r="M422" i="55"/>
  <c r="N422" i="55"/>
  <c r="V422" i="55"/>
  <c r="A423" i="55"/>
  <c r="B423" i="55"/>
  <c r="C423" i="55"/>
  <c r="D423" i="55"/>
  <c r="E423" i="55"/>
  <c r="K423" i="55"/>
  <c r="M423" i="55"/>
  <c r="N423" i="55"/>
  <c r="V423" i="55"/>
  <c r="A424" i="55"/>
  <c r="B424" i="55"/>
  <c r="C424" i="55"/>
  <c r="D424" i="55"/>
  <c r="E424" i="55"/>
  <c r="K424" i="55"/>
  <c r="M424" i="55"/>
  <c r="N424" i="55"/>
  <c r="V424" i="55"/>
  <c r="A425" i="55"/>
  <c r="B425" i="55"/>
  <c r="C425" i="55"/>
  <c r="D425" i="55"/>
  <c r="E425" i="55"/>
  <c r="K425" i="55"/>
  <c r="M425" i="55"/>
  <c r="N425" i="55"/>
  <c r="V425" i="55"/>
  <c r="A426" i="55"/>
  <c r="B426" i="55"/>
  <c r="C426" i="55"/>
  <c r="D426" i="55"/>
  <c r="E426" i="55"/>
  <c r="K426" i="55"/>
  <c r="M426" i="55"/>
  <c r="N426" i="55"/>
  <c r="V426" i="55"/>
  <c r="A427" i="55"/>
  <c r="B427" i="55"/>
  <c r="C427" i="55"/>
  <c r="D427" i="55"/>
  <c r="E427" i="55"/>
  <c r="K427" i="55"/>
  <c r="M427" i="55"/>
  <c r="N427" i="55"/>
  <c r="V427" i="55"/>
  <c r="A428" i="55"/>
  <c r="B428" i="55"/>
  <c r="C428" i="55"/>
  <c r="D428" i="55"/>
  <c r="E428" i="55"/>
  <c r="K428" i="55"/>
  <c r="M428" i="55"/>
  <c r="N428" i="55"/>
  <c r="V428" i="55"/>
  <c r="A429" i="55"/>
  <c r="B429" i="55"/>
  <c r="C429" i="55"/>
  <c r="D429" i="55"/>
  <c r="E429" i="55"/>
  <c r="K429" i="55"/>
  <c r="M429" i="55"/>
  <c r="N429" i="55"/>
  <c r="V429" i="55"/>
  <c r="A430" i="55"/>
  <c r="B430" i="55"/>
  <c r="C430" i="55"/>
  <c r="D430" i="55"/>
  <c r="E430" i="55"/>
  <c r="K430" i="55"/>
  <c r="M430" i="55"/>
  <c r="N430" i="55"/>
  <c r="V430" i="55"/>
  <c r="A431" i="55"/>
  <c r="B431" i="55"/>
  <c r="C431" i="55"/>
  <c r="D431" i="55"/>
  <c r="E431" i="55"/>
  <c r="K431" i="55"/>
  <c r="O431" i="55"/>
  <c r="P431" i="55"/>
  <c r="Q431" i="55"/>
  <c r="R431" i="55"/>
  <c r="V431" i="55"/>
  <c r="A432" i="55"/>
  <c r="B432" i="55"/>
  <c r="C432" i="55"/>
  <c r="D432" i="55"/>
  <c r="E432" i="55"/>
  <c r="K432" i="55"/>
  <c r="O432" i="55"/>
  <c r="P432" i="55"/>
  <c r="Q432" i="55"/>
  <c r="R432" i="55"/>
  <c r="V432" i="55"/>
  <c r="A433" i="55"/>
  <c r="B433" i="55"/>
  <c r="C433" i="55"/>
  <c r="D433" i="55"/>
  <c r="E433" i="55"/>
  <c r="K433" i="55"/>
  <c r="O433" i="55"/>
  <c r="P433" i="55"/>
  <c r="Q433" i="55"/>
  <c r="R433" i="55"/>
  <c r="V433" i="55"/>
  <c r="A434" i="55"/>
  <c r="B434" i="55"/>
  <c r="C434" i="55"/>
  <c r="D434" i="55"/>
  <c r="E434" i="55"/>
  <c r="K434" i="55"/>
  <c r="O434" i="55"/>
  <c r="P434" i="55"/>
  <c r="Q434" i="55"/>
  <c r="R434" i="55"/>
  <c r="V434" i="55"/>
  <c r="A435" i="55"/>
  <c r="B435" i="55"/>
  <c r="C435" i="55"/>
  <c r="D435" i="55"/>
  <c r="E435" i="55"/>
  <c r="K435" i="55"/>
  <c r="O435" i="55"/>
  <c r="P435" i="55"/>
  <c r="Q435" i="55"/>
  <c r="R435" i="55"/>
  <c r="V435" i="55"/>
  <c r="A436" i="55"/>
  <c r="B436" i="55"/>
  <c r="C436" i="55"/>
  <c r="D436" i="55"/>
  <c r="E436" i="55"/>
  <c r="K436" i="55"/>
  <c r="O436" i="55"/>
  <c r="P436" i="55"/>
  <c r="Q436" i="55"/>
  <c r="R436" i="55"/>
  <c r="V436" i="55"/>
  <c r="A437" i="55"/>
  <c r="B437" i="55"/>
  <c r="C437" i="55"/>
  <c r="D437" i="55"/>
  <c r="E437" i="55"/>
  <c r="K437" i="55"/>
  <c r="O437" i="55"/>
  <c r="P437" i="55"/>
  <c r="Q437" i="55"/>
  <c r="R437" i="55"/>
  <c r="V437" i="55"/>
  <c r="A438" i="55"/>
  <c r="B438" i="55"/>
  <c r="C438" i="55"/>
  <c r="D438" i="55"/>
  <c r="E438" i="55"/>
  <c r="K438" i="55"/>
  <c r="O438" i="55"/>
  <c r="P438" i="55"/>
  <c r="Q438" i="55"/>
  <c r="R438" i="55"/>
  <c r="V438" i="55"/>
  <c r="A439" i="55"/>
  <c r="B439" i="55"/>
  <c r="C439" i="55"/>
  <c r="D439" i="55"/>
  <c r="E439" i="55"/>
  <c r="K439" i="55"/>
  <c r="O439" i="55"/>
  <c r="P439" i="55"/>
  <c r="Q439" i="55"/>
  <c r="R439" i="55"/>
  <c r="V439" i="55"/>
  <c r="A440" i="55"/>
  <c r="B440" i="55"/>
  <c r="C440" i="55"/>
  <c r="D440" i="55"/>
  <c r="E440" i="55"/>
  <c r="K440" i="55"/>
  <c r="O440" i="55"/>
  <c r="P440" i="55"/>
  <c r="Q440" i="55"/>
  <c r="R440" i="55"/>
  <c r="V440" i="55"/>
  <c r="A441" i="55"/>
  <c r="B441" i="55"/>
  <c r="C441" i="55"/>
  <c r="D441" i="55"/>
  <c r="E441" i="55"/>
  <c r="K441" i="55"/>
  <c r="O441" i="55"/>
  <c r="P441" i="55"/>
  <c r="Q441" i="55"/>
  <c r="R441" i="55"/>
  <c r="V441" i="55"/>
  <c r="A442" i="55"/>
  <c r="B442" i="55"/>
  <c r="C442" i="55"/>
  <c r="D442" i="55"/>
  <c r="E442" i="55"/>
  <c r="K442" i="55"/>
  <c r="O442" i="55"/>
  <c r="P442" i="55"/>
  <c r="Q442" i="55"/>
  <c r="R442" i="55"/>
  <c r="V442" i="55"/>
  <c r="A443" i="55"/>
  <c r="B443" i="55"/>
  <c r="C443" i="55"/>
  <c r="D443" i="55"/>
  <c r="E443" i="55"/>
  <c r="K443" i="55"/>
  <c r="O443" i="55"/>
  <c r="P443" i="55"/>
  <c r="Q443" i="55"/>
  <c r="R443" i="55"/>
  <c r="V443" i="55"/>
  <c r="A444" i="55"/>
  <c r="B444" i="55"/>
  <c r="C444" i="55"/>
  <c r="D444" i="55"/>
  <c r="E444" i="55"/>
  <c r="K444" i="55"/>
  <c r="O444" i="55"/>
  <c r="P444" i="55"/>
  <c r="Q444" i="55"/>
  <c r="R444" i="55"/>
  <c r="V444" i="55"/>
  <c r="A445" i="55"/>
  <c r="B445" i="55"/>
  <c r="C445" i="55"/>
  <c r="D445" i="55"/>
  <c r="E445" i="55"/>
  <c r="K445" i="55"/>
  <c r="O445" i="55"/>
  <c r="P445" i="55"/>
  <c r="Q445" i="55"/>
  <c r="R445" i="55"/>
  <c r="V445" i="55"/>
  <c r="A446" i="55"/>
  <c r="B446" i="55"/>
  <c r="C446" i="55"/>
  <c r="D446" i="55"/>
  <c r="E446" i="55"/>
  <c r="K446" i="55"/>
  <c r="O446" i="55"/>
  <c r="P446" i="55"/>
  <c r="Q446" i="55"/>
  <c r="R446" i="55"/>
  <c r="V446" i="55"/>
  <c r="A447" i="55"/>
  <c r="B447" i="55"/>
  <c r="C447" i="55"/>
  <c r="D447" i="55"/>
  <c r="E447" i="55"/>
  <c r="K447" i="55"/>
  <c r="O447" i="55"/>
  <c r="P447" i="55"/>
  <c r="Q447" i="55"/>
  <c r="R447" i="55"/>
  <c r="V447" i="55"/>
  <c r="A448" i="55"/>
  <c r="B448" i="55"/>
  <c r="C448" i="55"/>
  <c r="D448" i="55"/>
  <c r="E448" i="55"/>
  <c r="K448" i="55"/>
  <c r="O448" i="55"/>
  <c r="P448" i="55"/>
  <c r="Q448" i="55"/>
  <c r="R448" i="55"/>
  <c r="V448" i="55"/>
  <c r="A449" i="55"/>
  <c r="B449" i="55"/>
  <c r="C449" i="55"/>
  <c r="D449" i="55"/>
  <c r="E449" i="55"/>
  <c r="K449" i="55"/>
  <c r="O449" i="55"/>
  <c r="P449" i="55"/>
  <c r="Q449" i="55"/>
  <c r="R449" i="55"/>
  <c r="V449" i="55"/>
  <c r="A450" i="55"/>
  <c r="B450" i="55"/>
  <c r="C450" i="55"/>
  <c r="D450" i="55"/>
  <c r="E450" i="55"/>
  <c r="K450" i="55"/>
  <c r="O450" i="55"/>
  <c r="P450" i="55"/>
  <c r="Q450" i="55"/>
  <c r="R450" i="55"/>
  <c r="V450" i="55"/>
  <c r="A451" i="55"/>
  <c r="B451" i="55"/>
  <c r="C451" i="55"/>
  <c r="D451" i="55"/>
  <c r="E451" i="55"/>
  <c r="K451" i="55"/>
  <c r="O451" i="55"/>
  <c r="P451" i="55"/>
  <c r="Q451" i="55"/>
  <c r="R451" i="55"/>
  <c r="V451" i="55"/>
  <c r="A452" i="55"/>
  <c r="B452" i="55"/>
  <c r="C452" i="55"/>
  <c r="D452" i="55"/>
  <c r="E452" i="55"/>
  <c r="K452" i="55"/>
  <c r="O452" i="55"/>
  <c r="P452" i="55"/>
  <c r="Q452" i="55"/>
  <c r="R452" i="55"/>
  <c r="V452" i="55"/>
  <c r="A453" i="55"/>
  <c r="B453" i="55"/>
  <c r="C453" i="55"/>
  <c r="D453" i="55"/>
  <c r="E453" i="55"/>
  <c r="K453" i="55"/>
  <c r="O453" i="55"/>
  <c r="P453" i="55"/>
  <c r="Q453" i="55"/>
  <c r="R453" i="55"/>
  <c r="V453" i="55"/>
  <c r="A454" i="55"/>
  <c r="B454" i="55"/>
  <c r="C454" i="55"/>
  <c r="D454" i="55"/>
  <c r="E454" i="55"/>
  <c r="K454" i="55"/>
  <c r="O454" i="55"/>
  <c r="P454" i="55"/>
  <c r="Q454" i="55"/>
  <c r="R454" i="55"/>
  <c r="V454" i="55"/>
  <c r="A455" i="55"/>
  <c r="B455" i="55"/>
  <c r="C455" i="55"/>
  <c r="D455" i="55"/>
  <c r="E455" i="55"/>
  <c r="K455" i="55"/>
  <c r="O455" i="55"/>
  <c r="P455" i="55"/>
  <c r="Q455" i="55"/>
  <c r="R455" i="55"/>
  <c r="V455" i="55"/>
  <c r="A456" i="55"/>
  <c r="B456" i="55"/>
  <c r="C456" i="55"/>
  <c r="D456" i="55"/>
  <c r="E456" i="55"/>
  <c r="K456" i="55"/>
  <c r="O456" i="55"/>
  <c r="P456" i="55"/>
  <c r="Q456" i="55"/>
  <c r="R456" i="55"/>
  <c r="V456" i="55"/>
  <c r="A457" i="55"/>
  <c r="B457" i="55"/>
  <c r="C457" i="55"/>
  <c r="D457" i="55"/>
  <c r="E457" i="55"/>
  <c r="K457" i="55"/>
  <c r="O457" i="55"/>
  <c r="P457" i="55"/>
  <c r="Q457" i="55"/>
  <c r="R457" i="55"/>
  <c r="V457" i="55"/>
  <c r="A458" i="55"/>
  <c r="B458" i="55"/>
  <c r="C458" i="55"/>
  <c r="D458" i="55"/>
  <c r="E458" i="55"/>
  <c r="K458" i="55"/>
  <c r="O458" i="55"/>
  <c r="P458" i="55"/>
  <c r="Q458" i="55"/>
  <c r="R458" i="55"/>
  <c r="V458" i="55"/>
  <c r="A459" i="55"/>
  <c r="B459" i="55"/>
  <c r="C459" i="55"/>
  <c r="D459" i="55"/>
  <c r="E459" i="55"/>
  <c r="K459" i="55"/>
  <c r="O459" i="55"/>
  <c r="P459" i="55"/>
  <c r="Q459" i="55"/>
  <c r="R459" i="55"/>
  <c r="V459" i="55"/>
  <c r="A460" i="55"/>
  <c r="B460" i="55"/>
  <c r="C460" i="55"/>
  <c r="D460" i="55"/>
  <c r="E460" i="55"/>
  <c r="K460" i="55"/>
  <c r="O460" i="55"/>
  <c r="P460" i="55"/>
  <c r="Q460" i="55"/>
  <c r="R460" i="55"/>
  <c r="V460" i="55"/>
  <c r="A461" i="55"/>
  <c r="B461" i="55"/>
  <c r="C461" i="55"/>
  <c r="D461" i="55"/>
  <c r="E461" i="55"/>
  <c r="K461" i="55"/>
  <c r="O461" i="55"/>
  <c r="P461" i="55"/>
  <c r="Q461" i="55"/>
  <c r="R461" i="55"/>
  <c r="V461" i="55"/>
  <c r="A462" i="55"/>
  <c r="B462" i="55"/>
  <c r="C462" i="55"/>
  <c r="D462" i="55"/>
  <c r="E462" i="55"/>
  <c r="K462" i="55"/>
  <c r="O462" i="55"/>
  <c r="P462" i="55"/>
  <c r="Q462" i="55"/>
  <c r="R462" i="55"/>
  <c r="V462" i="55"/>
  <c r="A463" i="55"/>
  <c r="B463" i="55"/>
  <c r="C463" i="55"/>
  <c r="D463" i="55"/>
  <c r="E463" i="55"/>
  <c r="K463" i="55"/>
  <c r="O463" i="55"/>
  <c r="P463" i="55"/>
  <c r="Q463" i="55"/>
  <c r="R463" i="55"/>
  <c r="V463" i="55"/>
  <c r="A464" i="55"/>
  <c r="B464" i="55"/>
  <c r="C464" i="55"/>
  <c r="D464" i="55"/>
  <c r="E464" i="55"/>
  <c r="K464" i="55"/>
  <c r="O464" i="55"/>
  <c r="P464" i="55"/>
  <c r="Q464" i="55"/>
  <c r="R464" i="55"/>
  <c r="V464" i="55"/>
  <c r="A465" i="55"/>
  <c r="B465" i="55"/>
  <c r="C465" i="55"/>
  <c r="D465" i="55"/>
  <c r="E465" i="55"/>
  <c r="K465" i="55"/>
  <c r="O465" i="55"/>
  <c r="P465" i="55"/>
  <c r="Q465" i="55"/>
  <c r="R465" i="55"/>
  <c r="V465" i="55"/>
  <c r="A466" i="55"/>
  <c r="B466" i="55"/>
  <c r="C466" i="55"/>
  <c r="D466" i="55"/>
  <c r="E466" i="55"/>
  <c r="K466" i="55"/>
  <c r="O466" i="55"/>
  <c r="P466" i="55"/>
  <c r="Q466" i="55"/>
  <c r="R466" i="55"/>
  <c r="V466" i="55"/>
  <c r="A467" i="55"/>
  <c r="B467" i="55"/>
  <c r="C467" i="55"/>
  <c r="D467" i="55"/>
  <c r="E467" i="55"/>
  <c r="K467" i="55"/>
  <c r="O467" i="55"/>
  <c r="P467" i="55"/>
  <c r="Q467" i="55"/>
  <c r="R467" i="55"/>
  <c r="V467" i="55"/>
  <c r="A468" i="55"/>
  <c r="B468" i="55"/>
  <c r="C468" i="55"/>
  <c r="D468" i="55"/>
  <c r="E468" i="55"/>
  <c r="K468" i="55"/>
  <c r="O468" i="55"/>
  <c r="P468" i="55"/>
  <c r="Q468" i="55"/>
  <c r="R468" i="55"/>
  <c r="V468" i="55"/>
  <c r="A469" i="55"/>
  <c r="B469" i="55"/>
  <c r="C469" i="55"/>
  <c r="D469" i="55"/>
  <c r="E469" i="55"/>
  <c r="K469" i="55"/>
  <c r="L469" i="55"/>
  <c r="M469" i="55"/>
  <c r="N469" i="55"/>
  <c r="O469" i="55"/>
  <c r="P469" i="55"/>
  <c r="Q469" i="55"/>
  <c r="R469" i="55"/>
  <c r="S469" i="55"/>
  <c r="T469" i="55"/>
  <c r="U469" i="55"/>
  <c r="V469" i="55"/>
  <c r="A470" i="55"/>
  <c r="B470" i="55"/>
  <c r="C470" i="55"/>
  <c r="D470" i="55"/>
  <c r="E470" i="55"/>
  <c r="K470" i="55"/>
  <c r="L470" i="55"/>
  <c r="M470" i="55"/>
  <c r="N470" i="55"/>
  <c r="O470" i="55"/>
  <c r="P470" i="55"/>
  <c r="Q470" i="55"/>
  <c r="R470" i="55"/>
  <c r="S470" i="55"/>
  <c r="T470" i="55"/>
  <c r="U470" i="55"/>
  <c r="V470" i="55"/>
  <c r="A471" i="55"/>
  <c r="B471" i="55"/>
  <c r="C471" i="55"/>
  <c r="D471" i="55"/>
  <c r="E471" i="55"/>
  <c r="K471" i="55"/>
  <c r="L471" i="55"/>
  <c r="M471" i="55"/>
  <c r="N471" i="55"/>
  <c r="O471" i="55"/>
  <c r="P471" i="55"/>
  <c r="Q471" i="55"/>
  <c r="R471" i="55"/>
  <c r="S471" i="55"/>
  <c r="T471" i="55"/>
  <c r="U471" i="55"/>
  <c r="V471" i="55"/>
  <c r="A472" i="55"/>
  <c r="B472" i="55"/>
  <c r="C472" i="55"/>
  <c r="D472" i="55"/>
  <c r="E472" i="55"/>
  <c r="K472" i="55"/>
  <c r="L472" i="55"/>
  <c r="M472" i="55"/>
  <c r="N472" i="55"/>
  <c r="O472" i="55"/>
  <c r="P472" i="55"/>
  <c r="Q472" i="55"/>
  <c r="R472" i="55"/>
  <c r="S472" i="55"/>
  <c r="T472" i="55"/>
  <c r="U472" i="55"/>
  <c r="V472" i="55"/>
  <c r="A473" i="55"/>
  <c r="B473" i="55"/>
  <c r="C473" i="55"/>
  <c r="D473" i="55"/>
  <c r="E473" i="55"/>
  <c r="K473" i="55"/>
  <c r="L473" i="55"/>
  <c r="M473" i="55"/>
  <c r="N473" i="55"/>
  <c r="O473" i="55"/>
  <c r="P473" i="55"/>
  <c r="Q473" i="55"/>
  <c r="R473" i="55"/>
  <c r="S473" i="55"/>
  <c r="T473" i="55"/>
  <c r="U473" i="55"/>
  <c r="V473" i="55"/>
  <c r="A474" i="55"/>
  <c r="B474" i="55"/>
  <c r="C474" i="55"/>
  <c r="D474" i="55"/>
  <c r="E474" i="55"/>
  <c r="K474" i="55"/>
  <c r="L474" i="55"/>
  <c r="M474" i="55"/>
  <c r="N474" i="55"/>
  <c r="O474" i="55"/>
  <c r="P474" i="55"/>
  <c r="Q474" i="55"/>
  <c r="R474" i="55"/>
  <c r="S474" i="55"/>
  <c r="T474" i="55"/>
  <c r="U474" i="55"/>
  <c r="V474" i="55"/>
  <c r="A475" i="55"/>
  <c r="B475" i="55"/>
  <c r="C475" i="55"/>
  <c r="D475" i="55"/>
  <c r="E475" i="55"/>
  <c r="K475" i="55"/>
  <c r="L475" i="55"/>
  <c r="M475" i="55"/>
  <c r="N475" i="55"/>
  <c r="O475" i="55"/>
  <c r="P475" i="55"/>
  <c r="Q475" i="55"/>
  <c r="R475" i="55"/>
  <c r="S475" i="55"/>
  <c r="T475" i="55"/>
  <c r="U475" i="55"/>
  <c r="V475" i="55"/>
  <c r="A476" i="55"/>
  <c r="B476" i="55"/>
  <c r="C476" i="55"/>
  <c r="D476" i="55"/>
  <c r="E476" i="55"/>
  <c r="K476" i="55"/>
  <c r="L476" i="55"/>
  <c r="M476" i="55"/>
  <c r="N476" i="55"/>
  <c r="O476" i="55"/>
  <c r="P476" i="55"/>
  <c r="Q476" i="55"/>
  <c r="R476" i="55"/>
  <c r="S476" i="55"/>
  <c r="T476" i="55"/>
  <c r="U476" i="55"/>
  <c r="V476" i="55"/>
  <c r="A477" i="55"/>
  <c r="B477" i="55"/>
  <c r="C477" i="55"/>
  <c r="D477" i="55"/>
  <c r="E477" i="55"/>
  <c r="K477" i="55"/>
  <c r="L477" i="55"/>
  <c r="M477" i="55"/>
  <c r="N477" i="55"/>
  <c r="O477" i="55"/>
  <c r="P477" i="55"/>
  <c r="Q477" i="55"/>
  <c r="R477" i="55"/>
  <c r="S477" i="55"/>
  <c r="T477" i="55"/>
  <c r="U477" i="55"/>
  <c r="V477" i="55"/>
  <c r="A478" i="55"/>
  <c r="B478" i="55"/>
  <c r="C478" i="55"/>
  <c r="D478" i="55"/>
  <c r="E478" i="55"/>
  <c r="K478" i="55"/>
  <c r="L478" i="55"/>
  <c r="M478" i="55"/>
  <c r="N478" i="55"/>
  <c r="O478" i="55"/>
  <c r="P478" i="55"/>
  <c r="Q478" i="55"/>
  <c r="R478" i="55"/>
  <c r="S478" i="55"/>
  <c r="T478" i="55"/>
  <c r="U478" i="55"/>
  <c r="V478" i="55"/>
  <c r="A479" i="55"/>
  <c r="B479" i="55"/>
  <c r="C479" i="55"/>
  <c r="D479" i="55"/>
  <c r="E479" i="55"/>
  <c r="K479" i="55"/>
  <c r="L479" i="55"/>
  <c r="M479" i="55"/>
  <c r="N479" i="55"/>
  <c r="O479" i="55"/>
  <c r="P479" i="55"/>
  <c r="Q479" i="55"/>
  <c r="R479" i="55"/>
  <c r="S479" i="55"/>
  <c r="T479" i="55"/>
  <c r="U479" i="55"/>
  <c r="V479" i="55"/>
  <c r="A480" i="55"/>
  <c r="B480" i="55"/>
  <c r="C480" i="55"/>
  <c r="D480" i="55"/>
  <c r="E480" i="55"/>
  <c r="K480" i="55"/>
  <c r="L480" i="55"/>
  <c r="M480" i="55"/>
  <c r="N480" i="55"/>
  <c r="O480" i="55"/>
  <c r="P480" i="55"/>
  <c r="Q480" i="55"/>
  <c r="R480" i="55"/>
  <c r="S480" i="55"/>
  <c r="T480" i="55"/>
  <c r="U480" i="55"/>
  <c r="V480" i="55"/>
  <c r="A481" i="55"/>
  <c r="B481" i="55"/>
  <c r="C481" i="55"/>
  <c r="D481" i="55"/>
  <c r="E481" i="55"/>
  <c r="K481" i="55"/>
  <c r="L481" i="55"/>
  <c r="M481" i="55"/>
  <c r="N481" i="55"/>
  <c r="O481" i="55"/>
  <c r="P481" i="55"/>
  <c r="Q481" i="55"/>
  <c r="R481" i="55"/>
  <c r="S481" i="55"/>
  <c r="T481" i="55"/>
  <c r="U481" i="55"/>
  <c r="V481" i="55"/>
  <c r="A482" i="55"/>
  <c r="B482" i="55"/>
  <c r="C482" i="55"/>
  <c r="D482" i="55"/>
  <c r="E482" i="55"/>
  <c r="K482" i="55"/>
  <c r="L482" i="55"/>
  <c r="M482" i="55"/>
  <c r="N482" i="55"/>
  <c r="O482" i="55"/>
  <c r="P482" i="55"/>
  <c r="Q482" i="55"/>
  <c r="R482" i="55"/>
  <c r="S482" i="55"/>
  <c r="T482" i="55"/>
  <c r="U482" i="55"/>
  <c r="V482" i="55"/>
  <c r="A483" i="55"/>
  <c r="B483" i="55"/>
  <c r="C483" i="55"/>
  <c r="D483" i="55"/>
  <c r="E483" i="55"/>
  <c r="K483" i="55"/>
  <c r="L483" i="55"/>
  <c r="M483" i="55"/>
  <c r="N483" i="55"/>
  <c r="V483" i="55"/>
  <c r="A484" i="55"/>
  <c r="B484" i="55"/>
  <c r="C484" i="55"/>
  <c r="D484" i="55"/>
  <c r="E484" i="55"/>
  <c r="K484" i="55"/>
  <c r="L484" i="55"/>
  <c r="M484" i="55"/>
  <c r="N484" i="55"/>
  <c r="V484" i="55"/>
  <c r="A485" i="55"/>
  <c r="B485" i="55"/>
  <c r="C485" i="55"/>
  <c r="D485" i="55"/>
  <c r="E485" i="55"/>
  <c r="K485" i="55"/>
  <c r="L485" i="55"/>
  <c r="M485" i="55"/>
  <c r="N485" i="55"/>
  <c r="V485" i="55"/>
  <c r="A486" i="55"/>
  <c r="B486" i="55"/>
  <c r="C486" i="55"/>
  <c r="D486" i="55"/>
  <c r="E486" i="55"/>
  <c r="K486" i="55"/>
  <c r="L486" i="55"/>
  <c r="M486" i="55"/>
  <c r="N486" i="55"/>
  <c r="V486" i="55"/>
  <c r="A487" i="55"/>
  <c r="B487" i="55"/>
  <c r="C487" i="55"/>
  <c r="D487" i="55"/>
  <c r="E487" i="55"/>
  <c r="K487" i="55"/>
  <c r="L487" i="55"/>
  <c r="M487" i="55"/>
  <c r="N487" i="55"/>
  <c r="V487" i="55"/>
  <c r="A488" i="55"/>
  <c r="B488" i="55"/>
  <c r="C488" i="55"/>
  <c r="D488" i="55"/>
  <c r="E488" i="55"/>
  <c r="K488" i="55"/>
  <c r="L488" i="55"/>
  <c r="M488" i="55"/>
  <c r="N488" i="55"/>
  <c r="V488" i="55"/>
  <c r="A489" i="55"/>
  <c r="B489" i="55"/>
  <c r="C489" i="55"/>
  <c r="D489" i="55"/>
  <c r="E489" i="55"/>
  <c r="K489" i="55"/>
  <c r="L489" i="55"/>
  <c r="M489" i="55"/>
  <c r="N489" i="55"/>
  <c r="V489" i="55"/>
  <c r="A490" i="55"/>
  <c r="B490" i="55"/>
  <c r="C490" i="55"/>
  <c r="D490" i="55"/>
  <c r="E490" i="55"/>
  <c r="K490" i="55"/>
  <c r="L490" i="55"/>
  <c r="M490" i="55"/>
  <c r="N490" i="55"/>
  <c r="V490" i="55"/>
  <c r="A491" i="55"/>
  <c r="B491" i="55"/>
  <c r="C491" i="55"/>
  <c r="D491" i="55"/>
  <c r="E491" i="55"/>
  <c r="K491" i="55"/>
  <c r="L491" i="55"/>
  <c r="M491" i="55"/>
  <c r="N491" i="55"/>
  <c r="V491" i="55"/>
  <c r="A492" i="55"/>
  <c r="B492" i="55"/>
  <c r="C492" i="55"/>
  <c r="D492" i="55"/>
  <c r="E492" i="55"/>
  <c r="K492" i="55"/>
  <c r="L492" i="55"/>
  <c r="M492" i="55"/>
  <c r="N492" i="55"/>
  <c r="V492" i="55"/>
  <c r="A493" i="55"/>
  <c r="B493" i="55"/>
  <c r="C493" i="55"/>
  <c r="D493" i="55"/>
  <c r="E493" i="55"/>
  <c r="K493" i="55"/>
  <c r="L493" i="55"/>
  <c r="M493" i="55"/>
  <c r="N493" i="55"/>
  <c r="V493" i="55"/>
  <c r="A494" i="55"/>
  <c r="B494" i="55"/>
  <c r="C494" i="55"/>
  <c r="D494" i="55"/>
  <c r="E494" i="55"/>
  <c r="K494" i="55"/>
  <c r="L494" i="55"/>
  <c r="M494" i="55"/>
  <c r="N494" i="55"/>
  <c r="V494" i="55"/>
  <c r="A495" i="55"/>
  <c r="B495" i="55"/>
  <c r="C495" i="55"/>
  <c r="D495" i="55"/>
  <c r="E495" i="55"/>
  <c r="K495" i="55"/>
  <c r="L495" i="55"/>
  <c r="M495" i="55"/>
  <c r="N495" i="55"/>
  <c r="V495" i="55"/>
  <c r="A496" i="55"/>
  <c r="B496" i="55"/>
  <c r="C496" i="55"/>
  <c r="D496" i="55"/>
  <c r="E496" i="55"/>
  <c r="K496" i="55"/>
  <c r="L496" i="55"/>
  <c r="M496" i="55"/>
  <c r="N496" i="55"/>
  <c r="V496" i="55"/>
  <c r="A497" i="55"/>
  <c r="B497" i="55"/>
  <c r="C497" i="55"/>
  <c r="D497" i="55"/>
  <c r="E497" i="55"/>
  <c r="K497" i="55"/>
  <c r="L497" i="55"/>
  <c r="M497" i="55"/>
  <c r="N497" i="55"/>
  <c r="V497" i="55"/>
  <c r="A498" i="55"/>
  <c r="B498" i="55"/>
  <c r="C498" i="55"/>
  <c r="D498" i="55"/>
  <c r="E498" i="55"/>
  <c r="K498" i="55"/>
  <c r="L498" i="55"/>
  <c r="M498" i="55"/>
  <c r="N498" i="55"/>
  <c r="V498" i="55"/>
  <c r="A499" i="55"/>
  <c r="B499" i="55"/>
  <c r="C499" i="55"/>
  <c r="D499" i="55"/>
  <c r="E499" i="55"/>
  <c r="K499" i="55"/>
  <c r="L499" i="55"/>
  <c r="M499" i="55"/>
  <c r="N499" i="55"/>
  <c r="V499" i="55"/>
  <c r="A500" i="55"/>
  <c r="B500" i="55"/>
  <c r="C500" i="55"/>
  <c r="D500" i="55"/>
  <c r="E500" i="55"/>
  <c r="K500" i="55"/>
  <c r="L500" i="55"/>
  <c r="M500" i="55"/>
  <c r="N500" i="55"/>
  <c r="V500" i="55"/>
  <c r="A501" i="55"/>
  <c r="B501" i="55"/>
  <c r="C501" i="55"/>
  <c r="D501" i="55"/>
  <c r="E501" i="55"/>
  <c r="K501" i="55"/>
  <c r="L501" i="55"/>
  <c r="M501" i="55"/>
  <c r="N501" i="55"/>
  <c r="V501" i="55"/>
  <c r="A502" i="55"/>
  <c r="B502" i="55"/>
  <c r="C502" i="55"/>
  <c r="D502" i="55"/>
  <c r="E502" i="55"/>
  <c r="K502" i="55"/>
  <c r="L502" i="55"/>
  <c r="M502" i="55"/>
  <c r="N502" i="55"/>
  <c r="V502" i="55"/>
  <c r="A503" i="55"/>
  <c r="B503" i="55"/>
  <c r="C503" i="55"/>
  <c r="D503" i="55"/>
  <c r="E503" i="55"/>
  <c r="K503" i="55"/>
  <c r="L503" i="55"/>
  <c r="M503" i="55"/>
  <c r="N503" i="55"/>
  <c r="V503" i="55"/>
  <c r="A504" i="55"/>
  <c r="B504" i="55"/>
  <c r="C504" i="55"/>
  <c r="D504" i="55"/>
  <c r="E504" i="55"/>
  <c r="K504" i="55"/>
  <c r="L504" i="55"/>
  <c r="M504" i="55"/>
  <c r="N504" i="55"/>
  <c r="V504" i="55"/>
  <c r="A505" i="55"/>
  <c r="B505" i="55"/>
  <c r="C505" i="55"/>
  <c r="D505" i="55"/>
  <c r="E505" i="55"/>
  <c r="K505" i="55"/>
  <c r="L505" i="55"/>
  <c r="M505" i="55"/>
  <c r="N505" i="55"/>
  <c r="V505" i="55"/>
  <c r="A506" i="55"/>
  <c r="B506" i="55"/>
  <c r="C506" i="55"/>
  <c r="D506" i="55"/>
  <c r="E506" i="55"/>
  <c r="K506" i="55"/>
  <c r="L506" i="55"/>
  <c r="M506" i="55"/>
  <c r="N506" i="55"/>
  <c r="V506" i="55"/>
  <c r="A507" i="55"/>
  <c r="B507" i="55"/>
  <c r="C507" i="55"/>
  <c r="D507" i="55"/>
  <c r="E507" i="55"/>
  <c r="K507" i="55"/>
  <c r="L507" i="55"/>
  <c r="M507" i="55"/>
  <c r="N507" i="55"/>
  <c r="V507" i="55"/>
  <c r="A508" i="55"/>
  <c r="B508" i="55"/>
  <c r="C508" i="55"/>
  <c r="D508" i="55"/>
  <c r="E508" i="55"/>
  <c r="K508" i="55"/>
  <c r="L508" i="55"/>
  <c r="M508" i="55"/>
  <c r="N508" i="55"/>
  <c r="V508" i="55"/>
  <c r="A509" i="55"/>
  <c r="B509" i="55"/>
  <c r="C509" i="55"/>
  <c r="D509" i="55"/>
  <c r="E509" i="55"/>
  <c r="K509" i="55"/>
  <c r="L509" i="55"/>
  <c r="M509" i="55"/>
  <c r="N509" i="55"/>
  <c r="V509" i="55"/>
  <c r="A510" i="55"/>
  <c r="B510" i="55"/>
  <c r="C510" i="55"/>
  <c r="D510" i="55"/>
  <c r="E510" i="55"/>
  <c r="K510" i="55"/>
  <c r="L510" i="55"/>
  <c r="M510" i="55"/>
  <c r="N510" i="55"/>
  <c r="V510" i="55"/>
  <c r="A511" i="55"/>
  <c r="B511" i="55"/>
  <c r="C511" i="55"/>
  <c r="D511" i="55"/>
  <c r="E511" i="55"/>
  <c r="K511" i="55"/>
  <c r="L511" i="55"/>
  <c r="M511" i="55"/>
  <c r="N511" i="55"/>
  <c r="V511" i="55"/>
  <c r="A512" i="55"/>
  <c r="B512" i="55"/>
  <c r="C512" i="55"/>
  <c r="D512" i="55"/>
  <c r="E512" i="55"/>
  <c r="K512" i="55"/>
  <c r="L512" i="55"/>
  <c r="M512" i="55"/>
  <c r="N512" i="55"/>
  <c r="V512" i="55"/>
  <c r="A513" i="55"/>
  <c r="B513" i="55"/>
  <c r="C513" i="55"/>
  <c r="D513" i="55"/>
  <c r="E513" i="55"/>
  <c r="K513" i="55"/>
  <c r="L513" i="55"/>
  <c r="M513" i="55"/>
  <c r="N513" i="55"/>
  <c r="V513" i="55"/>
  <c r="A514" i="55"/>
  <c r="B514" i="55"/>
  <c r="C514" i="55"/>
  <c r="D514" i="55"/>
  <c r="E514" i="55"/>
  <c r="K514" i="55"/>
  <c r="L514" i="55"/>
  <c r="M514" i="55"/>
  <c r="N514" i="55"/>
  <c r="V514" i="55"/>
  <c r="A515" i="55"/>
  <c r="B515" i="55"/>
  <c r="C515" i="55"/>
  <c r="D515" i="55"/>
  <c r="E515" i="55"/>
  <c r="K515" i="55"/>
  <c r="L515" i="55"/>
  <c r="M515" i="55"/>
  <c r="N515" i="55"/>
  <c r="V515" i="55"/>
  <c r="A516" i="55"/>
  <c r="B516" i="55"/>
  <c r="C516" i="55"/>
  <c r="D516" i="55"/>
  <c r="E516" i="55"/>
  <c r="K516" i="55"/>
  <c r="L516" i="55"/>
  <c r="M516" i="55"/>
  <c r="N516" i="55"/>
  <c r="V516" i="55"/>
  <c r="A517" i="55"/>
  <c r="B517" i="55"/>
  <c r="C517" i="55"/>
  <c r="D517" i="55"/>
  <c r="E517" i="55"/>
  <c r="K517" i="55"/>
  <c r="L517" i="55"/>
  <c r="M517" i="55"/>
  <c r="N517" i="55"/>
  <c r="V517" i="55"/>
  <c r="A518" i="55"/>
  <c r="B518" i="55"/>
  <c r="C518" i="55"/>
  <c r="D518" i="55"/>
  <c r="E518" i="55"/>
  <c r="K518" i="55"/>
  <c r="L518" i="55"/>
  <c r="M518" i="55"/>
  <c r="N518" i="55"/>
  <c r="V518" i="55"/>
  <c r="A519" i="55"/>
  <c r="B519" i="55"/>
  <c r="C519" i="55"/>
  <c r="D519" i="55"/>
  <c r="E519" i="55"/>
  <c r="K519" i="55"/>
  <c r="L519" i="55"/>
  <c r="M519" i="55"/>
  <c r="N519" i="55"/>
  <c r="V519" i="55"/>
  <c r="A520" i="55"/>
  <c r="B520" i="55"/>
  <c r="C520" i="55"/>
  <c r="D520" i="55"/>
  <c r="E520" i="55"/>
  <c r="K520" i="55"/>
  <c r="L520" i="55"/>
  <c r="M520" i="55"/>
  <c r="N520" i="55"/>
  <c r="V520" i="55"/>
  <c r="A521" i="55"/>
  <c r="B521" i="55"/>
  <c r="C521" i="55"/>
  <c r="D521" i="55"/>
  <c r="E521" i="55"/>
  <c r="K521" i="55"/>
  <c r="L521" i="55"/>
  <c r="M521" i="55"/>
  <c r="N521" i="55"/>
  <c r="V521" i="55"/>
  <c r="A522" i="55"/>
  <c r="B522" i="55"/>
  <c r="C522" i="55"/>
  <c r="D522" i="55"/>
  <c r="E522" i="55"/>
  <c r="K522" i="55"/>
  <c r="L522" i="55"/>
  <c r="M522" i="55"/>
  <c r="N522" i="55"/>
  <c r="V522" i="55"/>
  <c r="A523" i="55"/>
  <c r="B523" i="55"/>
  <c r="C523" i="55"/>
  <c r="D523" i="55"/>
  <c r="E523" i="55"/>
  <c r="K523" i="55"/>
  <c r="L523" i="55"/>
  <c r="M523" i="55"/>
  <c r="N523" i="55"/>
  <c r="V523" i="55"/>
  <c r="A524" i="55"/>
  <c r="B524" i="55"/>
  <c r="C524" i="55"/>
  <c r="D524" i="55"/>
  <c r="E524" i="55"/>
  <c r="K524" i="55"/>
  <c r="L524" i="55"/>
  <c r="M524" i="55"/>
  <c r="N524" i="55"/>
  <c r="O524" i="55"/>
  <c r="P524" i="55"/>
  <c r="Q524" i="55"/>
  <c r="R524" i="55"/>
  <c r="S524" i="55"/>
  <c r="T524" i="55"/>
  <c r="U524" i="55"/>
  <c r="V524" i="55"/>
  <c r="A525" i="55"/>
  <c r="B525" i="55"/>
  <c r="C525" i="55"/>
  <c r="D525" i="55"/>
  <c r="E525" i="55"/>
  <c r="K525" i="55"/>
  <c r="L525" i="55"/>
  <c r="M525" i="55"/>
  <c r="N525" i="55"/>
  <c r="O525" i="55"/>
  <c r="P525" i="55"/>
  <c r="Q525" i="55"/>
  <c r="R525" i="55"/>
  <c r="S525" i="55"/>
  <c r="T525" i="55"/>
  <c r="U525" i="55"/>
  <c r="V525" i="55"/>
  <c r="A526" i="55"/>
  <c r="B526" i="55"/>
  <c r="C526" i="55"/>
  <c r="D526" i="55"/>
  <c r="E526" i="55"/>
  <c r="K526" i="55"/>
  <c r="L526" i="55"/>
  <c r="M526" i="55"/>
  <c r="N526" i="55"/>
  <c r="O526" i="55"/>
  <c r="P526" i="55"/>
  <c r="Q526" i="55"/>
  <c r="R526" i="55"/>
  <c r="S526" i="55"/>
  <c r="T526" i="55"/>
  <c r="U526" i="55"/>
  <c r="V526" i="55"/>
  <c r="A527" i="55"/>
  <c r="B527" i="55"/>
  <c r="C527" i="55"/>
  <c r="D527" i="55"/>
  <c r="E527" i="55"/>
  <c r="K527" i="55"/>
  <c r="L527" i="55"/>
  <c r="M527" i="55"/>
  <c r="N527" i="55"/>
  <c r="O527" i="55"/>
  <c r="P527" i="55"/>
  <c r="Q527" i="55"/>
  <c r="R527" i="55"/>
  <c r="S527" i="55"/>
  <c r="T527" i="55"/>
  <c r="U527" i="55"/>
  <c r="V527" i="55"/>
  <c r="A528" i="55"/>
  <c r="B528" i="55"/>
  <c r="C528" i="55"/>
  <c r="D528" i="55"/>
  <c r="E528" i="55"/>
  <c r="K528" i="55"/>
  <c r="L528" i="55"/>
  <c r="M528" i="55"/>
  <c r="N528" i="55"/>
  <c r="O528" i="55"/>
  <c r="P528" i="55"/>
  <c r="Q528" i="55"/>
  <c r="R528" i="55"/>
  <c r="S528" i="55"/>
  <c r="T528" i="55"/>
  <c r="U528" i="55"/>
  <c r="V528" i="55"/>
  <c r="A529" i="55"/>
  <c r="B529" i="55"/>
  <c r="C529" i="55"/>
  <c r="D529" i="55"/>
  <c r="E529" i="55"/>
  <c r="K529" i="55"/>
  <c r="L529" i="55"/>
  <c r="M529" i="55"/>
  <c r="N529" i="55"/>
  <c r="O529" i="55"/>
  <c r="P529" i="55"/>
  <c r="Q529" i="55"/>
  <c r="R529" i="55"/>
  <c r="S529" i="55"/>
  <c r="T529" i="55"/>
  <c r="U529" i="55"/>
  <c r="V529" i="55"/>
  <c r="A530" i="55"/>
  <c r="B530" i="55"/>
  <c r="C530" i="55"/>
  <c r="D530" i="55"/>
  <c r="E530" i="55"/>
  <c r="K530" i="55"/>
  <c r="L530" i="55"/>
  <c r="M530" i="55"/>
  <c r="N530" i="55"/>
  <c r="O530" i="55"/>
  <c r="P530" i="55"/>
  <c r="Q530" i="55"/>
  <c r="R530" i="55"/>
  <c r="S530" i="55"/>
  <c r="T530" i="55"/>
  <c r="U530" i="55"/>
  <c r="V530" i="55"/>
  <c r="A531" i="55"/>
  <c r="B531" i="55"/>
  <c r="C531" i="55"/>
  <c r="D531" i="55"/>
  <c r="E531" i="55"/>
  <c r="K531" i="55"/>
  <c r="L531" i="55"/>
  <c r="M531" i="55"/>
  <c r="N531" i="55"/>
  <c r="O531" i="55"/>
  <c r="P531" i="55"/>
  <c r="Q531" i="55"/>
  <c r="R531" i="55"/>
  <c r="S531" i="55"/>
  <c r="T531" i="55"/>
  <c r="U531" i="55"/>
  <c r="V531" i="55"/>
  <c r="A539" i="55"/>
  <c r="B539" i="55"/>
  <c r="C539" i="55"/>
  <c r="D539" i="55"/>
  <c r="E539" i="55"/>
  <c r="K539" i="55"/>
  <c r="O539" i="55"/>
  <c r="P539" i="55"/>
  <c r="Q539" i="55"/>
  <c r="R539" i="55"/>
  <c r="V539" i="55"/>
  <c r="A540" i="55"/>
  <c r="B540" i="55"/>
  <c r="C540" i="55"/>
  <c r="D540" i="55"/>
  <c r="E540" i="55"/>
  <c r="K540" i="55"/>
  <c r="O540" i="55"/>
  <c r="P540" i="55"/>
  <c r="Q540" i="55"/>
  <c r="R540" i="55"/>
  <c r="V540" i="55"/>
  <c r="A541" i="55"/>
  <c r="B541" i="55"/>
  <c r="C541" i="55"/>
  <c r="D541" i="55"/>
  <c r="E541" i="55"/>
  <c r="K541" i="55"/>
  <c r="O541" i="55"/>
  <c r="P541" i="55"/>
  <c r="Q541" i="55"/>
  <c r="R541" i="55"/>
  <c r="V541" i="55"/>
  <c r="A542" i="55"/>
  <c r="B542" i="55"/>
  <c r="C542" i="55"/>
  <c r="D542" i="55"/>
  <c r="E542" i="55"/>
  <c r="K542" i="55"/>
  <c r="O542" i="55"/>
  <c r="P542" i="55"/>
  <c r="Q542" i="55"/>
  <c r="R542" i="55"/>
  <c r="V542" i="55"/>
  <c r="A543" i="55"/>
  <c r="B543" i="55"/>
  <c r="C543" i="55"/>
  <c r="D543" i="55"/>
  <c r="E543" i="55"/>
  <c r="K543" i="55"/>
  <c r="O543" i="55"/>
  <c r="P543" i="55"/>
  <c r="Q543" i="55"/>
  <c r="R543" i="55"/>
  <c r="V543" i="55"/>
  <c r="A544" i="55"/>
  <c r="B544" i="55"/>
  <c r="C544" i="55"/>
  <c r="D544" i="55"/>
  <c r="E544" i="55"/>
  <c r="K544" i="55"/>
  <c r="O544" i="55"/>
  <c r="P544" i="55"/>
  <c r="Q544" i="55"/>
  <c r="R544" i="55"/>
  <c r="V544" i="55"/>
  <c r="A545" i="55"/>
  <c r="B545" i="55"/>
  <c r="C545" i="55"/>
  <c r="D545" i="55"/>
  <c r="E545" i="55"/>
  <c r="K545" i="55"/>
  <c r="O545" i="55"/>
  <c r="P545" i="55"/>
  <c r="Q545" i="55"/>
  <c r="R545" i="55"/>
  <c r="V545" i="55"/>
  <c r="A546" i="55"/>
  <c r="B546" i="55"/>
  <c r="C546" i="55"/>
  <c r="D546" i="55"/>
  <c r="E546" i="55"/>
  <c r="K546" i="55"/>
  <c r="O546" i="55"/>
  <c r="P546" i="55"/>
  <c r="Q546" i="55"/>
  <c r="R546" i="55"/>
  <c r="V546" i="55"/>
  <c r="A547" i="55"/>
  <c r="B547" i="55"/>
  <c r="C547" i="55"/>
  <c r="D547" i="55"/>
  <c r="E547" i="55"/>
  <c r="K547" i="55"/>
  <c r="O547" i="55"/>
  <c r="P547" i="55"/>
  <c r="Q547" i="55"/>
  <c r="R547" i="55"/>
  <c r="V547" i="55"/>
  <c r="A548" i="55"/>
  <c r="B548" i="55"/>
  <c r="C548" i="55"/>
  <c r="D548" i="55"/>
  <c r="E548" i="55"/>
  <c r="K548" i="55"/>
  <c r="O548" i="55"/>
  <c r="P548" i="55"/>
  <c r="Q548" i="55"/>
  <c r="R548" i="55"/>
  <c r="V548" i="55"/>
  <c r="A549" i="55"/>
  <c r="B549" i="55"/>
  <c r="C549" i="55"/>
  <c r="D549" i="55"/>
  <c r="E549" i="55"/>
  <c r="K549" i="55"/>
  <c r="O549" i="55"/>
  <c r="P549" i="55"/>
  <c r="Q549" i="55"/>
  <c r="R549" i="55"/>
  <c r="V549" i="55"/>
  <c r="A550" i="55"/>
  <c r="B550" i="55"/>
  <c r="C550" i="55"/>
  <c r="D550" i="55"/>
  <c r="E550" i="55"/>
  <c r="K550" i="55"/>
  <c r="O550" i="55"/>
  <c r="P550" i="55"/>
  <c r="Q550" i="55"/>
  <c r="R550" i="55"/>
  <c r="V550" i="55"/>
  <c r="A551" i="55"/>
  <c r="B551" i="55"/>
  <c r="C551" i="55"/>
  <c r="D551" i="55"/>
  <c r="E551" i="55"/>
  <c r="K551" i="55"/>
  <c r="O551" i="55"/>
  <c r="P551" i="55"/>
  <c r="Q551" i="55"/>
  <c r="R551" i="55"/>
  <c r="V551" i="55"/>
  <c r="A552" i="55"/>
  <c r="B552" i="55"/>
  <c r="C552" i="55"/>
  <c r="D552" i="55"/>
  <c r="E552" i="55"/>
  <c r="K552" i="55"/>
  <c r="O552" i="55"/>
  <c r="P552" i="55"/>
  <c r="Q552" i="55"/>
  <c r="R552" i="55"/>
  <c r="V552" i="55"/>
  <c r="A553" i="55"/>
  <c r="B553" i="55"/>
  <c r="C553" i="55"/>
  <c r="D553" i="55"/>
  <c r="E553" i="55"/>
  <c r="K553" i="55"/>
  <c r="O553" i="55"/>
  <c r="P553" i="55"/>
  <c r="Q553" i="55"/>
  <c r="R553" i="55"/>
  <c r="V553" i="55"/>
  <c r="A554" i="55"/>
  <c r="B554" i="55"/>
  <c r="C554" i="55"/>
  <c r="D554" i="55"/>
  <c r="E554" i="55"/>
  <c r="K554" i="55"/>
  <c r="O554" i="55"/>
  <c r="P554" i="55"/>
  <c r="Q554" i="55"/>
  <c r="R554" i="55"/>
  <c r="V554" i="55"/>
  <c r="A555" i="55"/>
  <c r="B555" i="55"/>
  <c r="C555" i="55"/>
  <c r="D555" i="55"/>
  <c r="E555" i="55"/>
  <c r="K555" i="55"/>
  <c r="O555" i="55"/>
  <c r="P555" i="55"/>
  <c r="Q555" i="55"/>
  <c r="R555" i="55"/>
  <c r="V555" i="55"/>
  <c r="A556" i="55"/>
  <c r="B556" i="55"/>
  <c r="C556" i="55"/>
  <c r="D556" i="55"/>
  <c r="E556" i="55"/>
  <c r="K556" i="55"/>
  <c r="O556" i="55"/>
  <c r="P556" i="55"/>
  <c r="Q556" i="55"/>
  <c r="R556" i="55"/>
  <c r="V556" i="55"/>
  <c r="A557" i="55"/>
  <c r="B557" i="55"/>
  <c r="C557" i="55"/>
  <c r="D557" i="55"/>
  <c r="E557" i="55"/>
  <c r="K557" i="55"/>
  <c r="O557" i="55"/>
  <c r="P557" i="55"/>
  <c r="Q557" i="55"/>
  <c r="R557" i="55"/>
  <c r="V557" i="55"/>
  <c r="A558" i="55"/>
  <c r="B558" i="55"/>
  <c r="C558" i="55"/>
  <c r="D558" i="55"/>
  <c r="E558" i="55"/>
  <c r="K558" i="55"/>
  <c r="O558" i="55"/>
  <c r="P558" i="55"/>
  <c r="Q558" i="55"/>
  <c r="R558" i="55"/>
  <c r="V558" i="55"/>
  <c r="A559" i="55"/>
  <c r="B559" i="55"/>
  <c r="C559" i="55"/>
  <c r="D559" i="55"/>
  <c r="E559" i="55"/>
  <c r="K559" i="55"/>
  <c r="O559" i="55"/>
  <c r="P559" i="55"/>
  <c r="Q559" i="55"/>
  <c r="R559" i="55"/>
  <c r="V559" i="55"/>
  <c r="A560" i="55"/>
  <c r="B560" i="55"/>
  <c r="C560" i="55"/>
  <c r="D560" i="55"/>
  <c r="E560" i="55"/>
  <c r="K560" i="55"/>
  <c r="O560" i="55"/>
  <c r="P560" i="55"/>
  <c r="Q560" i="55"/>
  <c r="R560" i="55"/>
  <c r="V560" i="55"/>
  <c r="A561" i="55"/>
  <c r="B561" i="55"/>
  <c r="C561" i="55"/>
  <c r="D561" i="55"/>
  <c r="E561" i="55"/>
  <c r="K561" i="55"/>
  <c r="O561" i="55"/>
  <c r="P561" i="55"/>
  <c r="Q561" i="55"/>
  <c r="R561" i="55"/>
  <c r="V561" i="55"/>
  <c r="A562" i="55"/>
  <c r="B562" i="55"/>
  <c r="C562" i="55"/>
  <c r="D562" i="55"/>
  <c r="E562" i="55"/>
  <c r="K562" i="55"/>
  <c r="O562" i="55"/>
  <c r="P562" i="55"/>
  <c r="Q562" i="55"/>
  <c r="R562" i="55"/>
  <c r="V562" i="55"/>
  <c r="A563" i="55"/>
  <c r="B563" i="55"/>
  <c r="C563" i="55"/>
  <c r="D563" i="55"/>
  <c r="E563" i="55"/>
  <c r="K563" i="55"/>
  <c r="O563" i="55"/>
  <c r="P563" i="55"/>
  <c r="Q563" i="55"/>
  <c r="R563" i="55"/>
  <c r="V563" i="55"/>
  <c r="A564" i="55"/>
  <c r="B564" i="55"/>
  <c r="C564" i="55"/>
  <c r="D564" i="55"/>
  <c r="E564" i="55"/>
  <c r="K564" i="55"/>
  <c r="O564" i="55"/>
  <c r="P564" i="55"/>
  <c r="Q564" i="55"/>
  <c r="R564" i="55"/>
  <c r="V564" i="55"/>
  <c r="A565" i="55"/>
  <c r="B565" i="55"/>
  <c r="C565" i="55"/>
  <c r="D565" i="55"/>
  <c r="E565" i="55"/>
  <c r="K565" i="55"/>
  <c r="O565" i="55"/>
  <c r="P565" i="55"/>
  <c r="Q565" i="55"/>
  <c r="R565" i="55"/>
  <c r="V565" i="55"/>
  <c r="A566" i="55"/>
  <c r="B566" i="55"/>
  <c r="C566" i="55"/>
  <c r="D566" i="55"/>
  <c r="E566" i="55"/>
  <c r="K566" i="55"/>
  <c r="O566" i="55"/>
  <c r="P566" i="55"/>
  <c r="Q566" i="55"/>
  <c r="R566" i="55"/>
  <c r="V566" i="55"/>
  <c r="A567" i="55"/>
  <c r="B567" i="55"/>
  <c r="C567" i="55"/>
  <c r="D567" i="55"/>
  <c r="E567" i="55"/>
  <c r="K567" i="55"/>
  <c r="O567" i="55"/>
  <c r="P567" i="55"/>
  <c r="Q567" i="55"/>
  <c r="R567" i="55"/>
  <c r="V567" i="55"/>
  <c r="A568" i="55"/>
  <c r="B568" i="55"/>
  <c r="C568" i="55"/>
  <c r="D568" i="55"/>
  <c r="E568" i="55"/>
  <c r="K568" i="55"/>
  <c r="O568" i="55"/>
  <c r="P568" i="55"/>
  <c r="Q568" i="55"/>
  <c r="R568" i="55"/>
  <c r="V568" i="55"/>
  <c r="A569" i="55"/>
  <c r="B569" i="55"/>
  <c r="C569" i="55"/>
  <c r="D569" i="55"/>
  <c r="E569" i="55"/>
  <c r="K569" i="55"/>
  <c r="O569" i="55"/>
  <c r="P569" i="55"/>
  <c r="Q569" i="55"/>
  <c r="R569" i="55"/>
  <c r="V569" i="55"/>
  <c r="A570" i="55"/>
  <c r="B570" i="55"/>
  <c r="C570" i="55"/>
  <c r="D570" i="55"/>
  <c r="E570" i="55"/>
  <c r="K570" i="55"/>
  <c r="O570" i="55"/>
  <c r="P570" i="55"/>
  <c r="Q570" i="55"/>
  <c r="R570" i="55"/>
  <c r="V570" i="55"/>
  <c r="A571" i="55"/>
  <c r="B571" i="55"/>
  <c r="C571" i="55"/>
  <c r="D571" i="55"/>
  <c r="E571" i="55"/>
  <c r="K571" i="55"/>
  <c r="O571" i="55"/>
  <c r="P571" i="55"/>
  <c r="Q571" i="55"/>
  <c r="R571" i="55"/>
  <c r="V571" i="55"/>
  <c r="A572" i="55"/>
  <c r="B572" i="55"/>
  <c r="C572" i="55"/>
  <c r="D572" i="55"/>
  <c r="E572" i="55"/>
  <c r="K572" i="55"/>
  <c r="O572" i="55"/>
  <c r="P572" i="55"/>
  <c r="Q572" i="55"/>
  <c r="R572" i="55"/>
  <c r="V572" i="55"/>
  <c r="A573" i="55"/>
  <c r="B573" i="55"/>
  <c r="C573" i="55"/>
  <c r="D573" i="55"/>
  <c r="E573" i="55"/>
  <c r="K573" i="55"/>
  <c r="O573" i="55"/>
  <c r="P573" i="55"/>
  <c r="Q573" i="55"/>
  <c r="R573" i="55"/>
  <c r="V573" i="55"/>
  <c r="A574" i="55"/>
  <c r="B574" i="55"/>
  <c r="C574" i="55"/>
  <c r="D574" i="55"/>
  <c r="E574" i="55"/>
  <c r="K574" i="55"/>
  <c r="O574" i="55"/>
  <c r="P574" i="55"/>
  <c r="Q574" i="55"/>
  <c r="R574" i="55"/>
  <c r="V574" i="55"/>
  <c r="A575" i="55"/>
  <c r="B575" i="55"/>
  <c r="C575" i="55"/>
  <c r="D575" i="55"/>
  <c r="E575" i="55"/>
  <c r="K575" i="55"/>
  <c r="O575" i="55"/>
  <c r="P575" i="55"/>
  <c r="Q575" i="55"/>
  <c r="R575" i="55"/>
  <c r="V575" i="55"/>
  <c r="A576" i="55"/>
  <c r="B576" i="55"/>
  <c r="C576" i="55"/>
  <c r="D576" i="55"/>
  <c r="E576" i="55"/>
  <c r="K576" i="55"/>
  <c r="O576" i="55"/>
  <c r="P576" i="55"/>
  <c r="Q576" i="55"/>
  <c r="R576" i="55"/>
  <c r="V576" i="55"/>
  <c r="A577" i="55"/>
  <c r="B577" i="55"/>
  <c r="C577" i="55"/>
  <c r="D577" i="55"/>
  <c r="E577" i="55"/>
  <c r="K577" i="55"/>
  <c r="O577" i="55"/>
  <c r="P577" i="55"/>
  <c r="Q577" i="55"/>
  <c r="R577" i="55"/>
  <c r="V577" i="55"/>
  <c r="A578" i="55"/>
  <c r="B578" i="55"/>
  <c r="C578" i="55"/>
  <c r="D578" i="55"/>
  <c r="E578" i="55"/>
  <c r="K578" i="55"/>
  <c r="O578" i="55"/>
  <c r="P578" i="55"/>
  <c r="Q578" i="55"/>
  <c r="R578" i="55"/>
  <c r="V578" i="55"/>
  <c r="A579" i="55"/>
  <c r="B579" i="55"/>
  <c r="C579" i="55"/>
  <c r="D579" i="55"/>
  <c r="E579" i="55"/>
  <c r="K579" i="55"/>
  <c r="O579" i="55"/>
  <c r="P579" i="55"/>
  <c r="Q579" i="55"/>
  <c r="R579" i="55"/>
  <c r="V579" i="55"/>
  <c r="A580" i="55"/>
  <c r="B580" i="55"/>
  <c r="C580" i="55"/>
  <c r="D580" i="55"/>
  <c r="E580" i="55"/>
  <c r="K580" i="55"/>
  <c r="O580" i="55"/>
  <c r="P580" i="55"/>
  <c r="Q580" i="55"/>
  <c r="R580" i="55"/>
  <c r="V580" i="55"/>
  <c r="A581" i="55"/>
  <c r="B581" i="55"/>
  <c r="C581" i="55"/>
  <c r="D581" i="55"/>
  <c r="E581" i="55"/>
  <c r="K581" i="55"/>
  <c r="O581" i="55"/>
  <c r="P581" i="55"/>
  <c r="Q581" i="55"/>
  <c r="R581" i="55"/>
  <c r="V581" i="55"/>
  <c r="A582" i="55"/>
  <c r="B582" i="55"/>
  <c r="C582" i="55"/>
  <c r="D582" i="55"/>
  <c r="E582" i="55"/>
  <c r="K582" i="55"/>
  <c r="O582" i="55"/>
  <c r="P582" i="55"/>
  <c r="Q582" i="55"/>
  <c r="R582" i="55"/>
  <c r="V582" i="55"/>
  <c r="A583" i="55"/>
  <c r="B583" i="55"/>
  <c r="C583" i="55"/>
  <c r="D583" i="55"/>
  <c r="E583" i="55"/>
  <c r="K583" i="55"/>
  <c r="O583" i="55"/>
  <c r="P583" i="55"/>
  <c r="Q583" i="55"/>
  <c r="R583" i="55"/>
  <c r="V583" i="55"/>
  <c r="A584" i="55"/>
  <c r="B584" i="55"/>
  <c r="C584" i="55"/>
  <c r="D584" i="55"/>
  <c r="E584" i="55"/>
  <c r="K584" i="55"/>
  <c r="O584" i="55"/>
  <c r="P584" i="55"/>
  <c r="Q584" i="55"/>
  <c r="R584" i="55"/>
  <c r="V584" i="55"/>
  <c r="A585" i="55"/>
  <c r="B585" i="55"/>
  <c r="C585" i="55"/>
  <c r="D585" i="55"/>
  <c r="E585" i="55"/>
  <c r="K585" i="55"/>
  <c r="O585" i="55"/>
  <c r="P585" i="55"/>
  <c r="Q585" i="55"/>
  <c r="R585" i="55"/>
  <c r="V585" i="55"/>
  <c r="A586" i="55"/>
  <c r="B586" i="55"/>
  <c r="C586" i="55"/>
  <c r="D586" i="55"/>
  <c r="E586" i="55"/>
  <c r="K586" i="55"/>
  <c r="O586" i="55"/>
  <c r="P586" i="55"/>
  <c r="Q586" i="55"/>
  <c r="R586" i="55"/>
  <c r="V586" i="55"/>
  <c r="A587" i="55"/>
  <c r="B587" i="55"/>
  <c r="C587" i="55"/>
  <c r="D587" i="55"/>
  <c r="E587" i="55"/>
  <c r="K587" i="55"/>
  <c r="O587" i="55"/>
  <c r="P587" i="55"/>
  <c r="Q587" i="55"/>
  <c r="R587" i="55"/>
  <c r="V587" i="55"/>
  <c r="A588" i="55"/>
  <c r="B588" i="55"/>
  <c r="C588" i="55"/>
  <c r="D588" i="55"/>
  <c r="E588" i="55"/>
  <c r="K588" i="55"/>
  <c r="O588" i="55"/>
  <c r="P588" i="55"/>
  <c r="Q588" i="55"/>
  <c r="R588" i="55"/>
  <c r="V588" i="55"/>
  <c r="A589" i="55"/>
  <c r="B589" i="55"/>
  <c r="C589" i="55"/>
  <c r="D589" i="55"/>
  <c r="E589" i="55"/>
  <c r="K589" i="55"/>
  <c r="O589" i="55"/>
  <c r="P589" i="55"/>
  <c r="Q589" i="55"/>
  <c r="R589" i="55"/>
  <c r="V589" i="55"/>
  <c r="A590" i="55"/>
  <c r="B590" i="55"/>
  <c r="C590" i="55"/>
  <c r="D590" i="55"/>
  <c r="E590" i="55"/>
  <c r="K590" i="55"/>
  <c r="O590" i="55"/>
  <c r="P590" i="55"/>
  <c r="Q590" i="55"/>
  <c r="R590" i="55"/>
  <c r="V590" i="55"/>
  <c r="A591" i="55"/>
  <c r="B591" i="55"/>
  <c r="C591" i="55"/>
  <c r="D591" i="55"/>
  <c r="E591" i="55"/>
  <c r="K591" i="55"/>
  <c r="O591" i="55"/>
  <c r="P591" i="55"/>
  <c r="Q591" i="55"/>
  <c r="R591" i="55"/>
  <c r="V591" i="55"/>
  <c r="A592" i="55"/>
  <c r="B592" i="55"/>
  <c r="C592" i="55"/>
  <c r="D592" i="55"/>
  <c r="E592" i="55"/>
  <c r="K592" i="55"/>
  <c r="O592" i="55"/>
  <c r="P592" i="55"/>
  <c r="Q592" i="55"/>
  <c r="R592" i="55"/>
  <c r="V592" i="55"/>
  <c r="A593" i="55"/>
  <c r="B593" i="55"/>
  <c r="C593" i="55"/>
  <c r="D593" i="55"/>
  <c r="E593" i="55"/>
  <c r="K593" i="55"/>
  <c r="O593" i="55"/>
  <c r="P593" i="55"/>
  <c r="Q593" i="55"/>
  <c r="R593" i="55"/>
  <c r="V593" i="55"/>
  <c r="A594" i="55"/>
  <c r="B594" i="55"/>
  <c r="C594" i="55"/>
  <c r="D594" i="55"/>
  <c r="E594" i="55"/>
  <c r="K594" i="55"/>
  <c r="O594" i="55"/>
  <c r="P594" i="55"/>
  <c r="Q594" i="55"/>
  <c r="R594" i="55"/>
  <c r="V594" i="55"/>
  <c r="A595" i="55"/>
  <c r="B595" i="55"/>
  <c r="C595" i="55"/>
  <c r="D595" i="55"/>
  <c r="E595" i="55"/>
  <c r="K595" i="55"/>
  <c r="O595" i="55"/>
  <c r="P595" i="55"/>
  <c r="Q595" i="55"/>
  <c r="R595" i="55"/>
  <c r="V595" i="55"/>
  <c r="A596" i="55"/>
  <c r="B596" i="55"/>
  <c r="C596" i="55"/>
  <c r="D596" i="55"/>
  <c r="E596" i="55"/>
  <c r="K596" i="55"/>
  <c r="O596" i="55"/>
  <c r="P596" i="55"/>
  <c r="Q596" i="55"/>
  <c r="R596" i="55"/>
  <c r="V596" i="55"/>
  <c r="A597" i="55"/>
  <c r="B597" i="55"/>
  <c r="C597" i="55"/>
  <c r="D597" i="55"/>
  <c r="E597" i="55"/>
  <c r="K597" i="55"/>
  <c r="O597" i="55"/>
  <c r="P597" i="55"/>
  <c r="Q597" i="55"/>
  <c r="R597" i="55"/>
  <c r="V597" i="55"/>
  <c r="A598" i="55"/>
  <c r="B598" i="55"/>
  <c r="C598" i="55"/>
  <c r="D598" i="55"/>
  <c r="E598" i="55"/>
  <c r="K598" i="55"/>
  <c r="O598" i="55"/>
  <c r="P598" i="55"/>
  <c r="Q598" i="55"/>
  <c r="R598" i="55"/>
  <c r="V598" i="55"/>
  <c r="A599" i="55"/>
  <c r="B599" i="55"/>
  <c r="C599" i="55"/>
  <c r="D599" i="55"/>
  <c r="E599" i="55"/>
  <c r="K599" i="55"/>
  <c r="O599" i="55"/>
  <c r="P599" i="55"/>
  <c r="Q599" i="55"/>
  <c r="R599" i="55"/>
  <c r="V599" i="55"/>
  <c r="A600" i="55"/>
  <c r="B600" i="55"/>
  <c r="C600" i="55"/>
  <c r="D600" i="55"/>
  <c r="E600" i="55"/>
  <c r="K600" i="55"/>
  <c r="O600" i="55"/>
  <c r="P600" i="55"/>
  <c r="Q600" i="55"/>
  <c r="R600" i="55"/>
  <c r="V600" i="55"/>
  <c r="A601" i="55"/>
  <c r="B601" i="55"/>
  <c r="C601" i="55"/>
  <c r="D601" i="55"/>
  <c r="E601" i="55"/>
  <c r="K601" i="55"/>
  <c r="M601" i="55"/>
  <c r="N601" i="55"/>
  <c r="V601" i="55"/>
  <c r="A602" i="55"/>
  <c r="B602" i="55"/>
  <c r="C602" i="55"/>
  <c r="D602" i="55"/>
  <c r="E602" i="55"/>
  <c r="K602" i="55"/>
  <c r="M602" i="55"/>
  <c r="N602" i="55"/>
  <c r="V602" i="55"/>
  <c r="A603" i="55"/>
  <c r="B603" i="55"/>
  <c r="C603" i="55"/>
  <c r="D603" i="55"/>
  <c r="E603" i="55"/>
  <c r="K603" i="55"/>
  <c r="M603" i="55"/>
  <c r="N603" i="55"/>
  <c r="V603" i="55"/>
  <c r="A604" i="55"/>
  <c r="B604" i="55"/>
  <c r="C604" i="55"/>
  <c r="D604" i="55"/>
  <c r="E604" i="55"/>
  <c r="K604" i="55"/>
  <c r="M604" i="55"/>
  <c r="N604" i="55"/>
  <c r="V604" i="55"/>
  <c r="A605" i="55"/>
  <c r="B605" i="55"/>
  <c r="C605" i="55"/>
  <c r="D605" i="55"/>
  <c r="E605" i="55"/>
  <c r="K605" i="55"/>
  <c r="M605" i="55"/>
  <c r="N605" i="55"/>
  <c r="V605" i="55"/>
  <c r="A606" i="55"/>
  <c r="B606" i="55"/>
  <c r="C606" i="55"/>
  <c r="D606" i="55"/>
  <c r="E606" i="55"/>
  <c r="K606" i="55"/>
  <c r="M606" i="55"/>
  <c r="N606" i="55"/>
  <c r="V606" i="55"/>
  <c r="A607" i="55"/>
  <c r="B607" i="55"/>
  <c r="C607" i="55"/>
  <c r="D607" i="55"/>
  <c r="E607" i="55"/>
  <c r="K607" i="55"/>
  <c r="M607" i="55"/>
  <c r="N607" i="55"/>
  <c r="V607" i="55"/>
  <c r="A608" i="55"/>
  <c r="B608" i="55"/>
  <c r="C608" i="55"/>
  <c r="D608" i="55"/>
  <c r="E608" i="55"/>
  <c r="K608" i="55"/>
  <c r="M608" i="55"/>
  <c r="N608" i="55"/>
  <c r="V608" i="55"/>
  <c r="A609" i="55"/>
  <c r="B609" i="55"/>
  <c r="C609" i="55"/>
  <c r="D609" i="55"/>
  <c r="E609" i="55"/>
  <c r="K609" i="55"/>
  <c r="M609" i="55"/>
  <c r="N609" i="55"/>
  <c r="V609" i="55"/>
  <c r="A610" i="55"/>
  <c r="B610" i="55"/>
  <c r="C610" i="55"/>
  <c r="D610" i="55"/>
  <c r="E610" i="55"/>
  <c r="K610" i="55"/>
  <c r="M610" i="55"/>
  <c r="N610" i="55"/>
  <c r="V610" i="55"/>
  <c r="A611" i="55"/>
  <c r="B611" i="55"/>
  <c r="C611" i="55"/>
  <c r="D611" i="55"/>
  <c r="E611" i="55"/>
  <c r="K611" i="55"/>
  <c r="M611" i="55"/>
  <c r="N611" i="55"/>
  <c r="V611" i="55"/>
  <c r="A612" i="55"/>
  <c r="B612" i="55"/>
  <c r="C612" i="55"/>
  <c r="D612" i="55"/>
  <c r="E612" i="55"/>
  <c r="K612" i="55"/>
  <c r="M612" i="55"/>
  <c r="N612" i="55"/>
  <c r="V612" i="55"/>
  <c r="A613" i="55"/>
  <c r="B613" i="55"/>
  <c r="C613" i="55"/>
  <c r="D613" i="55"/>
  <c r="E613" i="55"/>
  <c r="K613" i="55"/>
  <c r="M613" i="55"/>
  <c r="N613" i="55"/>
  <c r="V613" i="55"/>
  <c r="A614" i="55"/>
  <c r="B614" i="55"/>
  <c r="C614" i="55"/>
  <c r="D614" i="55"/>
  <c r="E614" i="55"/>
  <c r="K614" i="55"/>
  <c r="M614" i="55"/>
  <c r="N614" i="55"/>
  <c r="V614" i="55"/>
  <c r="A615" i="55"/>
  <c r="B615" i="55"/>
  <c r="C615" i="55"/>
  <c r="D615" i="55"/>
  <c r="E615" i="55"/>
  <c r="K615" i="55"/>
  <c r="M615" i="55"/>
  <c r="N615" i="55"/>
  <c r="V615" i="55"/>
  <c r="A616" i="55"/>
  <c r="B616" i="55"/>
  <c r="C616" i="55"/>
  <c r="D616" i="55"/>
  <c r="E616" i="55"/>
  <c r="K616" i="55"/>
  <c r="M616" i="55"/>
  <c r="N616" i="55"/>
  <c r="V616" i="55"/>
  <c r="A617" i="55"/>
  <c r="B617" i="55"/>
  <c r="C617" i="55"/>
  <c r="D617" i="55"/>
  <c r="E617" i="55"/>
  <c r="K617" i="55"/>
  <c r="M617" i="55"/>
  <c r="N617" i="55"/>
  <c r="V617" i="55"/>
  <c r="A618" i="55"/>
  <c r="B618" i="55"/>
  <c r="C618" i="55"/>
  <c r="D618" i="55"/>
  <c r="E618" i="55"/>
  <c r="K618" i="55"/>
  <c r="M618" i="55"/>
  <c r="N618" i="55"/>
  <c r="V618" i="55"/>
  <c r="A619" i="55"/>
  <c r="B619" i="55"/>
  <c r="C619" i="55"/>
  <c r="D619" i="55"/>
  <c r="E619" i="55"/>
  <c r="K619" i="55"/>
  <c r="M619" i="55"/>
  <c r="N619" i="55"/>
  <c r="V619" i="55"/>
  <c r="A620" i="55"/>
  <c r="B620" i="55"/>
  <c r="C620" i="55"/>
  <c r="D620" i="55"/>
  <c r="E620" i="55"/>
  <c r="K620" i="55"/>
  <c r="M620" i="55"/>
  <c r="N620" i="55"/>
  <c r="V620" i="55"/>
  <c r="A621" i="55"/>
  <c r="B621" i="55"/>
  <c r="C621" i="55"/>
  <c r="D621" i="55"/>
  <c r="E621" i="55"/>
  <c r="K621" i="55"/>
  <c r="M621" i="55"/>
  <c r="N621" i="55"/>
  <c r="V621" i="55"/>
  <c r="A622" i="55"/>
  <c r="B622" i="55"/>
  <c r="C622" i="55"/>
  <c r="D622" i="55"/>
  <c r="E622" i="55"/>
  <c r="K622" i="55"/>
  <c r="M622" i="55"/>
  <c r="N622" i="55"/>
  <c r="V622" i="55"/>
  <c r="A623" i="55"/>
  <c r="B623" i="55"/>
  <c r="C623" i="55"/>
  <c r="D623" i="55"/>
  <c r="E623" i="55"/>
  <c r="K623" i="55"/>
  <c r="M623" i="55"/>
  <c r="N623" i="55"/>
  <c r="V623" i="55"/>
  <c r="A624" i="55"/>
  <c r="B624" i="55"/>
  <c r="C624" i="55"/>
  <c r="D624" i="55"/>
  <c r="E624" i="55"/>
  <c r="K624" i="55"/>
  <c r="M624" i="55"/>
  <c r="N624" i="55"/>
  <c r="V624" i="55"/>
  <c r="A625" i="55"/>
  <c r="B625" i="55"/>
  <c r="C625" i="55"/>
  <c r="D625" i="55"/>
  <c r="E625" i="55"/>
  <c r="K625" i="55"/>
  <c r="M625" i="55"/>
  <c r="N625" i="55"/>
  <c r="V625" i="55"/>
  <c r="A626" i="55"/>
  <c r="B626" i="55"/>
  <c r="C626" i="55"/>
  <c r="D626" i="55"/>
  <c r="E626" i="55"/>
  <c r="K626" i="55"/>
  <c r="M626" i="55"/>
  <c r="N626" i="55"/>
  <c r="V626" i="55"/>
  <c r="A627" i="55"/>
  <c r="B627" i="55"/>
  <c r="C627" i="55"/>
  <c r="D627" i="55"/>
  <c r="E627" i="55"/>
  <c r="K627" i="55"/>
  <c r="M627" i="55"/>
  <c r="N627" i="55"/>
  <c r="V627" i="55"/>
  <c r="A628" i="55"/>
  <c r="B628" i="55"/>
  <c r="C628" i="55"/>
  <c r="D628" i="55"/>
  <c r="E628" i="55"/>
  <c r="K628" i="55"/>
  <c r="M628" i="55"/>
  <c r="N628" i="55"/>
  <c r="V628" i="55"/>
  <c r="A629" i="55"/>
  <c r="B629" i="55"/>
  <c r="C629" i="55"/>
  <c r="D629" i="55"/>
  <c r="E629" i="55"/>
  <c r="K629" i="55"/>
  <c r="M629" i="55"/>
  <c r="N629" i="55"/>
  <c r="V629" i="55"/>
  <c r="A630" i="55"/>
  <c r="B630" i="55"/>
  <c r="C630" i="55"/>
  <c r="D630" i="55"/>
  <c r="E630" i="55"/>
  <c r="K630" i="55"/>
  <c r="M630" i="55"/>
  <c r="N630" i="55"/>
  <c r="V630" i="55"/>
  <c r="A631" i="55"/>
  <c r="B631" i="55"/>
  <c r="C631" i="55"/>
  <c r="D631" i="55"/>
  <c r="E631" i="55"/>
  <c r="K631" i="55"/>
  <c r="M631" i="55"/>
  <c r="N631" i="55"/>
  <c r="V631" i="55"/>
  <c r="A632" i="55"/>
  <c r="B632" i="55"/>
  <c r="C632" i="55"/>
  <c r="D632" i="55"/>
  <c r="E632" i="55"/>
  <c r="K632" i="55"/>
  <c r="M632" i="55"/>
  <c r="N632" i="55"/>
  <c r="V632" i="55"/>
  <c r="A633" i="55"/>
  <c r="B633" i="55"/>
  <c r="C633" i="55"/>
  <c r="D633" i="55"/>
  <c r="E633" i="55"/>
  <c r="K633" i="55"/>
  <c r="M633" i="55"/>
  <c r="N633" i="55"/>
  <c r="V633" i="55"/>
  <c r="A634" i="55"/>
  <c r="B634" i="55"/>
  <c r="C634" i="55"/>
  <c r="D634" i="55"/>
  <c r="E634" i="55"/>
  <c r="K634" i="55"/>
  <c r="M634" i="55"/>
  <c r="N634" i="55"/>
  <c r="V634" i="55"/>
  <c r="A635" i="55"/>
  <c r="B635" i="55"/>
  <c r="C635" i="55"/>
  <c r="D635" i="55"/>
  <c r="E635" i="55"/>
  <c r="K635" i="55"/>
  <c r="M635" i="55"/>
  <c r="N635" i="55"/>
  <c r="V635" i="55"/>
  <c r="A636" i="55"/>
  <c r="B636" i="55"/>
  <c r="C636" i="55"/>
  <c r="D636" i="55"/>
  <c r="E636" i="55"/>
  <c r="K636" i="55"/>
  <c r="M636" i="55"/>
  <c r="N636" i="55"/>
  <c r="V636" i="55"/>
  <c r="A637" i="55"/>
  <c r="B637" i="55"/>
  <c r="C637" i="55"/>
  <c r="D637" i="55"/>
  <c r="E637" i="55"/>
  <c r="K637" i="55"/>
  <c r="M637" i="55"/>
  <c r="N637" i="55"/>
  <c r="V637" i="55"/>
  <c r="A638" i="55"/>
  <c r="B638" i="55"/>
  <c r="C638" i="55"/>
  <c r="D638" i="55"/>
  <c r="E638" i="55"/>
  <c r="K638" i="55"/>
  <c r="M638" i="55"/>
  <c r="N638" i="55"/>
  <c r="V638" i="55"/>
  <c r="A639" i="55"/>
  <c r="B639" i="55"/>
  <c r="C639" i="55"/>
  <c r="D639" i="55"/>
  <c r="E639" i="55"/>
  <c r="K639" i="55"/>
  <c r="M639" i="55"/>
  <c r="N639" i="55"/>
  <c r="V639" i="55"/>
  <c r="A640" i="55"/>
  <c r="B640" i="55"/>
  <c r="C640" i="55"/>
  <c r="D640" i="55"/>
  <c r="E640" i="55"/>
  <c r="K640" i="55"/>
  <c r="M640" i="55"/>
  <c r="N640" i="55"/>
  <c r="V640" i="55"/>
  <c r="A641" i="55"/>
  <c r="B641" i="55"/>
  <c r="C641" i="55"/>
  <c r="D641" i="55"/>
  <c r="E641" i="55"/>
  <c r="K641" i="55"/>
  <c r="M641" i="55"/>
  <c r="N641" i="55"/>
  <c r="V641" i="55"/>
  <c r="A642" i="55"/>
  <c r="B642" i="55"/>
  <c r="C642" i="55"/>
  <c r="D642" i="55"/>
  <c r="E642" i="55"/>
  <c r="K642" i="55"/>
  <c r="M642" i="55"/>
  <c r="N642" i="55"/>
  <c r="V642" i="55"/>
  <c r="A643" i="55"/>
  <c r="B643" i="55"/>
  <c r="C643" i="55"/>
  <c r="D643" i="55"/>
  <c r="E643" i="55"/>
  <c r="K643" i="55"/>
  <c r="M643" i="55"/>
  <c r="N643" i="55"/>
  <c r="V643" i="55"/>
  <c r="A644" i="55"/>
  <c r="B644" i="55"/>
  <c r="C644" i="55"/>
  <c r="D644" i="55"/>
  <c r="E644" i="55"/>
  <c r="K644" i="55"/>
  <c r="M644" i="55"/>
  <c r="N644" i="55"/>
  <c r="V644" i="55"/>
  <c r="A645" i="55"/>
  <c r="B645" i="55"/>
  <c r="C645" i="55"/>
  <c r="D645" i="55"/>
  <c r="E645" i="55"/>
  <c r="K645" i="55"/>
  <c r="M645" i="55"/>
  <c r="N645" i="55"/>
  <c r="V645" i="55"/>
  <c r="A646" i="55"/>
  <c r="B646" i="55"/>
  <c r="C646" i="55"/>
  <c r="D646" i="55"/>
  <c r="E646" i="55"/>
  <c r="K646" i="55"/>
  <c r="M646" i="55"/>
  <c r="N646" i="55"/>
  <c r="V646" i="55"/>
  <c r="A647" i="55"/>
  <c r="B647" i="55"/>
  <c r="C647" i="55"/>
  <c r="D647" i="55"/>
  <c r="E647" i="55"/>
  <c r="K647" i="55"/>
  <c r="M647" i="55"/>
  <c r="N647" i="55"/>
  <c r="V647" i="55"/>
  <c r="A648" i="55"/>
  <c r="B648" i="55"/>
  <c r="C648" i="55"/>
  <c r="D648" i="55"/>
  <c r="E648" i="55"/>
  <c r="K648" i="55"/>
  <c r="M648" i="55"/>
  <c r="N648" i="55"/>
  <c r="V648" i="55"/>
  <c r="A649" i="55"/>
  <c r="B649" i="55"/>
  <c r="C649" i="55"/>
  <c r="D649" i="55"/>
  <c r="E649" i="55"/>
  <c r="K649" i="55"/>
  <c r="M649" i="55"/>
  <c r="N649" i="55"/>
  <c r="V649" i="55"/>
  <c r="A650" i="55"/>
  <c r="B650" i="55"/>
  <c r="C650" i="55"/>
  <c r="D650" i="55"/>
  <c r="E650" i="55"/>
  <c r="K650" i="55"/>
  <c r="M650" i="55"/>
  <c r="N650" i="55"/>
  <c r="V650" i="55"/>
  <c r="A651" i="55"/>
  <c r="B651" i="55"/>
  <c r="C651" i="55"/>
  <c r="D651" i="55"/>
  <c r="E651" i="55"/>
  <c r="K651" i="55"/>
  <c r="M651" i="55"/>
  <c r="N651" i="55"/>
  <c r="V651" i="55"/>
  <c r="A652" i="55"/>
  <c r="B652" i="55"/>
  <c r="C652" i="55"/>
  <c r="D652" i="55"/>
  <c r="E652" i="55"/>
  <c r="K652" i="55"/>
  <c r="M652" i="55"/>
  <c r="N652" i="55"/>
  <c r="V652" i="55"/>
  <c r="A653" i="55"/>
  <c r="B653" i="55"/>
  <c r="C653" i="55"/>
  <c r="D653" i="55"/>
  <c r="E653" i="55"/>
  <c r="K653" i="55"/>
  <c r="M653" i="55"/>
  <c r="N653" i="55"/>
  <c r="V653" i="55"/>
  <c r="A654" i="55"/>
  <c r="B654" i="55"/>
  <c r="C654" i="55"/>
  <c r="D654" i="55"/>
  <c r="E654" i="55"/>
  <c r="K654" i="55"/>
  <c r="M654" i="55"/>
  <c r="N654" i="55"/>
  <c r="V654" i="55"/>
  <c r="A655" i="55"/>
  <c r="B655" i="55"/>
  <c r="C655" i="55"/>
  <c r="D655" i="55"/>
  <c r="E655" i="55"/>
  <c r="K655" i="55"/>
  <c r="M655" i="55"/>
  <c r="N655" i="55"/>
  <c r="V655" i="55"/>
  <c r="A656" i="55"/>
  <c r="B656" i="55"/>
  <c r="C656" i="55"/>
  <c r="D656" i="55"/>
  <c r="E656" i="55"/>
  <c r="K656" i="55"/>
  <c r="M656" i="55"/>
  <c r="N656" i="55"/>
  <c r="V656" i="55"/>
  <c r="A657" i="55"/>
  <c r="B657" i="55"/>
  <c r="C657" i="55"/>
  <c r="D657" i="55"/>
  <c r="E657" i="55"/>
  <c r="K657" i="55"/>
  <c r="M657" i="55"/>
  <c r="N657" i="55"/>
  <c r="V657" i="55"/>
  <c r="A658" i="55"/>
  <c r="B658" i="55"/>
  <c r="C658" i="55"/>
  <c r="D658" i="55"/>
  <c r="E658" i="55"/>
  <c r="K658" i="55"/>
  <c r="M658" i="55"/>
  <c r="N658" i="55"/>
  <c r="V658" i="55"/>
  <c r="A659" i="55"/>
  <c r="B659" i="55"/>
  <c r="C659" i="55"/>
  <c r="D659" i="55"/>
  <c r="E659" i="55"/>
  <c r="K659" i="55"/>
  <c r="M659" i="55"/>
  <c r="N659" i="55"/>
  <c r="V659" i="55"/>
  <c r="A660" i="55"/>
  <c r="B660" i="55"/>
  <c r="C660" i="55"/>
  <c r="D660" i="55"/>
  <c r="E660" i="55"/>
  <c r="K660" i="55"/>
  <c r="M660" i="55"/>
  <c r="N660" i="55"/>
  <c r="V660" i="55"/>
  <c r="A661" i="55"/>
  <c r="B661" i="55"/>
  <c r="C661" i="55"/>
  <c r="D661" i="55"/>
  <c r="E661" i="55"/>
  <c r="K661" i="55"/>
  <c r="M661" i="55"/>
  <c r="N661" i="55"/>
  <c r="V661" i="55"/>
  <c r="A662" i="55"/>
  <c r="B662" i="55"/>
  <c r="C662" i="55"/>
  <c r="D662" i="55"/>
  <c r="E662" i="55"/>
  <c r="K662" i="55"/>
  <c r="M662" i="55"/>
  <c r="N662" i="55"/>
  <c r="V662" i="55"/>
  <c r="A663" i="55"/>
  <c r="B663" i="55"/>
  <c r="C663" i="55"/>
  <c r="D663" i="55"/>
  <c r="E663" i="55"/>
  <c r="K663" i="55"/>
  <c r="M663" i="55"/>
  <c r="N663" i="55"/>
  <c r="V663" i="55"/>
  <c r="A664" i="55"/>
  <c r="B664" i="55"/>
  <c r="C664" i="55"/>
  <c r="D664" i="55"/>
  <c r="E664" i="55"/>
  <c r="K664" i="55"/>
  <c r="M664" i="55"/>
  <c r="N664" i="55"/>
  <c r="V664" i="55"/>
  <c r="A665" i="55"/>
  <c r="B665" i="55"/>
  <c r="C665" i="55"/>
  <c r="D665" i="55"/>
  <c r="E665" i="55"/>
  <c r="K665" i="55"/>
  <c r="M665" i="55"/>
  <c r="N665" i="55"/>
  <c r="V665" i="55"/>
  <c r="A666" i="55"/>
  <c r="B666" i="55"/>
  <c r="C666" i="55"/>
  <c r="D666" i="55"/>
  <c r="E666" i="55"/>
  <c r="K666" i="55"/>
  <c r="M666" i="55"/>
  <c r="N666" i="55"/>
  <c r="V666" i="55"/>
  <c r="A667" i="55"/>
  <c r="B667" i="55"/>
  <c r="C667" i="55"/>
  <c r="D667" i="55"/>
  <c r="E667" i="55"/>
  <c r="K667" i="55"/>
  <c r="M667" i="55"/>
  <c r="N667" i="55"/>
  <c r="V667" i="55"/>
  <c r="A668" i="55"/>
  <c r="B668" i="55"/>
  <c r="C668" i="55"/>
  <c r="D668" i="55"/>
  <c r="E668" i="55"/>
  <c r="K668" i="55"/>
  <c r="M668" i="55"/>
  <c r="N668" i="55"/>
  <c r="V668" i="55"/>
  <c r="A669" i="55"/>
  <c r="B669" i="55"/>
  <c r="C669" i="55"/>
  <c r="D669" i="55"/>
  <c r="E669" i="55"/>
  <c r="K669" i="55"/>
  <c r="M669" i="55"/>
  <c r="N669" i="55"/>
  <c r="V669" i="55"/>
  <c r="A670" i="55"/>
  <c r="B670" i="55"/>
  <c r="C670" i="55"/>
  <c r="D670" i="55"/>
  <c r="E670" i="55"/>
  <c r="K670" i="55"/>
  <c r="L670" i="55"/>
  <c r="M670" i="55"/>
  <c r="N670" i="55"/>
  <c r="O670" i="55"/>
  <c r="P670" i="55"/>
  <c r="Q670" i="55"/>
  <c r="R670" i="55"/>
  <c r="S670" i="55"/>
  <c r="T670" i="55"/>
  <c r="U670" i="55"/>
  <c r="V670" i="55"/>
  <c r="A671" i="55"/>
  <c r="B671" i="55"/>
  <c r="C671" i="55"/>
  <c r="D671" i="55"/>
  <c r="E671" i="55"/>
  <c r="K671" i="55"/>
  <c r="L671" i="55"/>
  <c r="M671" i="55"/>
  <c r="N671" i="55"/>
  <c r="O671" i="55"/>
  <c r="P671" i="55"/>
  <c r="Q671" i="55"/>
  <c r="R671" i="55"/>
  <c r="S671" i="55"/>
  <c r="T671" i="55"/>
  <c r="U671" i="55"/>
  <c r="V671" i="55"/>
  <c r="A672" i="55"/>
  <c r="B672" i="55"/>
  <c r="C672" i="55"/>
  <c r="D672" i="55"/>
  <c r="E672" i="55"/>
  <c r="K672" i="55"/>
  <c r="L672" i="55"/>
  <c r="M672" i="55"/>
  <c r="N672" i="55"/>
  <c r="O672" i="55"/>
  <c r="P672" i="55"/>
  <c r="Q672" i="55"/>
  <c r="R672" i="55"/>
  <c r="S672" i="55"/>
  <c r="T672" i="55"/>
  <c r="U672" i="55"/>
  <c r="V672" i="55"/>
  <c r="A673" i="55"/>
  <c r="B673" i="55"/>
  <c r="C673" i="55"/>
  <c r="D673" i="55"/>
  <c r="E673" i="55"/>
  <c r="K673" i="55"/>
  <c r="L673" i="55"/>
  <c r="M673" i="55"/>
  <c r="N673" i="55"/>
  <c r="O673" i="55"/>
  <c r="P673" i="55"/>
  <c r="Q673" i="55"/>
  <c r="R673" i="55"/>
  <c r="S673" i="55"/>
  <c r="T673" i="55"/>
  <c r="U673" i="55"/>
  <c r="V673" i="55"/>
  <c r="A674" i="55"/>
  <c r="B674" i="55"/>
  <c r="C674" i="55"/>
  <c r="D674" i="55"/>
  <c r="E674" i="55"/>
  <c r="K674" i="55"/>
  <c r="L674" i="55"/>
  <c r="M674" i="55"/>
  <c r="N674" i="55"/>
  <c r="O674" i="55"/>
  <c r="P674" i="55"/>
  <c r="Q674" i="55"/>
  <c r="R674" i="55"/>
  <c r="S674" i="55"/>
  <c r="T674" i="55"/>
  <c r="U674" i="55"/>
  <c r="V674" i="55"/>
  <c r="A675" i="55"/>
  <c r="B675" i="55"/>
  <c r="C675" i="55"/>
  <c r="D675" i="55"/>
  <c r="E675" i="55"/>
  <c r="K675" i="55"/>
  <c r="L675" i="55"/>
  <c r="M675" i="55"/>
  <c r="N675" i="55"/>
  <c r="O675" i="55"/>
  <c r="P675" i="55"/>
  <c r="Q675" i="55"/>
  <c r="R675" i="55"/>
  <c r="S675" i="55"/>
  <c r="T675" i="55"/>
  <c r="U675" i="55"/>
  <c r="V675" i="55"/>
  <c r="A676" i="55"/>
  <c r="B676" i="55"/>
  <c r="C676" i="55"/>
  <c r="D676" i="55"/>
  <c r="E676" i="55"/>
  <c r="K676" i="55"/>
  <c r="L676" i="55"/>
  <c r="M676" i="55"/>
  <c r="N676" i="55"/>
  <c r="O676" i="55"/>
  <c r="P676" i="55"/>
  <c r="Q676" i="55"/>
  <c r="R676" i="55"/>
  <c r="S676" i="55"/>
  <c r="T676" i="55"/>
  <c r="U676" i="55"/>
  <c r="V676" i="55"/>
  <c r="A677" i="55"/>
  <c r="B677" i="55"/>
  <c r="C677" i="55"/>
  <c r="D677" i="55"/>
  <c r="E677" i="55"/>
  <c r="K677" i="55"/>
  <c r="O677" i="55"/>
  <c r="P677" i="55"/>
  <c r="Q677" i="55"/>
  <c r="R677" i="55"/>
  <c r="V677" i="55"/>
  <c r="A678" i="55"/>
  <c r="B678" i="55"/>
  <c r="C678" i="55"/>
  <c r="D678" i="55"/>
  <c r="E678" i="55"/>
  <c r="K678" i="55"/>
  <c r="O678" i="55"/>
  <c r="P678" i="55"/>
  <c r="Q678" i="55"/>
  <c r="R678" i="55"/>
  <c r="V678" i="55"/>
  <c r="A679" i="55"/>
  <c r="B679" i="55"/>
  <c r="C679" i="55"/>
  <c r="D679" i="55"/>
  <c r="E679" i="55"/>
  <c r="K679" i="55"/>
  <c r="O679" i="55"/>
  <c r="P679" i="55"/>
  <c r="Q679" i="55"/>
  <c r="R679" i="55"/>
  <c r="V679" i="55"/>
  <c r="A680" i="55"/>
  <c r="B680" i="55"/>
  <c r="C680" i="55"/>
  <c r="D680" i="55"/>
  <c r="E680" i="55"/>
  <c r="K680" i="55"/>
  <c r="O680" i="55"/>
  <c r="P680" i="55"/>
  <c r="Q680" i="55"/>
  <c r="R680" i="55"/>
  <c r="V680" i="55"/>
  <c r="A681" i="55"/>
  <c r="B681" i="55"/>
  <c r="C681" i="55"/>
  <c r="D681" i="55"/>
  <c r="E681" i="55"/>
  <c r="K681" i="55"/>
  <c r="O681" i="55"/>
  <c r="P681" i="55"/>
  <c r="Q681" i="55"/>
  <c r="R681" i="55"/>
  <c r="V681" i="55"/>
  <c r="A682" i="55"/>
  <c r="B682" i="55"/>
  <c r="C682" i="55"/>
  <c r="D682" i="55"/>
  <c r="E682" i="55"/>
  <c r="K682" i="55"/>
  <c r="O682" i="55"/>
  <c r="P682" i="55"/>
  <c r="Q682" i="55"/>
  <c r="R682" i="55"/>
  <c r="V682" i="55"/>
  <c r="A683" i="55"/>
  <c r="B683" i="55"/>
  <c r="C683" i="55"/>
  <c r="D683" i="55"/>
  <c r="E683" i="55"/>
  <c r="K683" i="55"/>
  <c r="O683" i="55"/>
  <c r="P683" i="55"/>
  <c r="Q683" i="55"/>
  <c r="R683" i="55"/>
  <c r="V683" i="55"/>
  <c r="A684" i="55"/>
  <c r="B684" i="55"/>
  <c r="C684" i="55"/>
  <c r="D684" i="55"/>
  <c r="E684" i="55"/>
  <c r="K684" i="55"/>
  <c r="O684" i="55"/>
  <c r="P684" i="55"/>
  <c r="Q684" i="55"/>
  <c r="R684" i="55"/>
  <c r="V684" i="55"/>
  <c r="A685" i="55"/>
  <c r="B685" i="55"/>
  <c r="C685" i="55"/>
  <c r="D685" i="55"/>
  <c r="E685" i="55"/>
  <c r="K685" i="55"/>
  <c r="O685" i="55"/>
  <c r="P685" i="55"/>
  <c r="Q685" i="55"/>
  <c r="R685" i="55"/>
  <c r="V685" i="55"/>
  <c r="A686" i="55"/>
  <c r="B686" i="55"/>
  <c r="C686" i="55"/>
  <c r="D686" i="55"/>
  <c r="E686" i="55"/>
  <c r="K686" i="55"/>
  <c r="O686" i="55"/>
  <c r="P686" i="55"/>
  <c r="Q686" i="55"/>
  <c r="R686" i="55"/>
  <c r="V686" i="55"/>
  <c r="A687" i="55"/>
  <c r="B687" i="55"/>
  <c r="C687" i="55"/>
  <c r="D687" i="55"/>
  <c r="E687" i="55"/>
  <c r="K687" i="55"/>
  <c r="O687" i="55"/>
  <c r="P687" i="55"/>
  <c r="Q687" i="55"/>
  <c r="R687" i="55"/>
  <c r="V687" i="55"/>
  <c r="A688" i="55"/>
  <c r="B688" i="55"/>
  <c r="C688" i="55"/>
  <c r="D688" i="55"/>
  <c r="E688" i="55"/>
  <c r="K688" i="55"/>
  <c r="O688" i="55"/>
  <c r="P688" i="55"/>
  <c r="Q688" i="55"/>
  <c r="R688" i="55"/>
  <c r="V688" i="55"/>
  <c r="A689" i="55"/>
  <c r="B689" i="55"/>
  <c r="C689" i="55"/>
  <c r="D689" i="55"/>
  <c r="E689" i="55"/>
  <c r="K689" i="55"/>
  <c r="O689" i="55"/>
  <c r="P689" i="55"/>
  <c r="Q689" i="55"/>
  <c r="R689" i="55"/>
  <c r="V689" i="55"/>
  <c r="A690" i="55"/>
  <c r="B690" i="55"/>
  <c r="C690" i="55"/>
  <c r="D690" i="55"/>
  <c r="E690" i="55"/>
  <c r="K690" i="55"/>
  <c r="O690" i="55"/>
  <c r="P690" i="55"/>
  <c r="Q690" i="55"/>
  <c r="R690" i="55"/>
  <c r="V690" i="55"/>
  <c r="A691" i="55"/>
  <c r="B691" i="55"/>
  <c r="C691" i="55"/>
  <c r="D691" i="55"/>
  <c r="E691" i="55"/>
  <c r="K691" i="55"/>
  <c r="O691" i="55"/>
  <c r="P691" i="55"/>
  <c r="Q691" i="55"/>
  <c r="R691" i="55"/>
  <c r="V691" i="55"/>
  <c r="A692" i="55"/>
  <c r="B692" i="55"/>
  <c r="C692" i="55"/>
  <c r="D692" i="55"/>
  <c r="E692" i="55"/>
  <c r="K692" i="55"/>
  <c r="O692" i="55"/>
  <c r="P692" i="55"/>
  <c r="Q692" i="55"/>
  <c r="R692" i="55"/>
  <c r="V692" i="55"/>
  <c r="A693" i="55"/>
  <c r="B693" i="55"/>
  <c r="C693" i="55"/>
  <c r="D693" i="55"/>
  <c r="E693" i="55"/>
  <c r="K693" i="55"/>
  <c r="O693" i="55"/>
  <c r="P693" i="55"/>
  <c r="Q693" i="55"/>
  <c r="R693" i="55"/>
  <c r="V693" i="55"/>
  <c r="A694" i="55"/>
  <c r="B694" i="55"/>
  <c r="C694" i="55"/>
  <c r="D694" i="55"/>
  <c r="E694" i="55"/>
  <c r="K694" i="55"/>
  <c r="O694" i="55"/>
  <c r="P694" i="55"/>
  <c r="Q694" i="55"/>
  <c r="R694" i="55"/>
  <c r="V694" i="55"/>
  <c r="A695" i="55"/>
  <c r="B695" i="55"/>
  <c r="C695" i="55"/>
  <c r="D695" i="55"/>
  <c r="E695" i="55"/>
  <c r="K695" i="55"/>
  <c r="O695" i="55"/>
  <c r="P695" i="55"/>
  <c r="Q695" i="55"/>
  <c r="R695" i="55"/>
  <c r="V695" i="55"/>
  <c r="A696" i="55"/>
  <c r="B696" i="55"/>
  <c r="C696" i="55"/>
  <c r="D696" i="55"/>
  <c r="E696" i="55"/>
  <c r="K696" i="55"/>
  <c r="O696" i="55"/>
  <c r="P696" i="55"/>
  <c r="Q696" i="55"/>
  <c r="R696" i="55"/>
  <c r="V696" i="55"/>
  <c r="A697" i="55"/>
  <c r="B697" i="55"/>
  <c r="C697" i="55"/>
  <c r="D697" i="55"/>
  <c r="E697" i="55"/>
  <c r="K697" i="55"/>
  <c r="O697" i="55"/>
  <c r="P697" i="55"/>
  <c r="Q697" i="55"/>
  <c r="R697" i="55"/>
  <c r="V697" i="55"/>
  <c r="A698" i="55"/>
  <c r="B698" i="55"/>
  <c r="C698" i="55"/>
  <c r="D698" i="55"/>
  <c r="E698" i="55"/>
  <c r="K698" i="55"/>
  <c r="O698" i="55"/>
  <c r="P698" i="55"/>
  <c r="Q698" i="55"/>
  <c r="R698" i="55"/>
  <c r="V698" i="55"/>
  <c r="A699" i="55"/>
  <c r="B699" i="55"/>
  <c r="C699" i="55"/>
  <c r="D699" i="55"/>
  <c r="E699" i="55"/>
  <c r="K699" i="55"/>
  <c r="O699" i="55"/>
  <c r="P699" i="55"/>
  <c r="Q699" i="55"/>
  <c r="R699" i="55"/>
  <c r="V699" i="55"/>
  <c r="A700" i="55"/>
  <c r="B700" i="55"/>
  <c r="C700" i="55"/>
  <c r="D700" i="55"/>
  <c r="E700" i="55"/>
  <c r="K700" i="55"/>
  <c r="O700" i="55"/>
  <c r="P700" i="55"/>
  <c r="Q700" i="55"/>
  <c r="R700" i="55"/>
  <c r="V700" i="55"/>
  <c r="A701" i="55"/>
  <c r="B701" i="55"/>
  <c r="C701" i="55"/>
  <c r="D701" i="55"/>
  <c r="E701" i="55"/>
  <c r="K701" i="55"/>
  <c r="O701" i="55"/>
  <c r="P701" i="55"/>
  <c r="Q701" i="55"/>
  <c r="R701" i="55"/>
  <c r="V701" i="55"/>
  <c r="A702" i="55"/>
  <c r="B702" i="55"/>
  <c r="C702" i="55"/>
  <c r="D702" i="55"/>
  <c r="E702" i="55"/>
  <c r="K702" i="55"/>
  <c r="O702" i="55"/>
  <c r="P702" i="55"/>
  <c r="Q702" i="55"/>
  <c r="R702" i="55"/>
  <c r="V702" i="55"/>
  <c r="A703" i="55"/>
  <c r="B703" i="55"/>
  <c r="C703" i="55"/>
  <c r="D703" i="55"/>
  <c r="E703" i="55"/>
  <c r="K703" i="55"/>
  <c r="O703" i="55"/>
  <c r="P703" i="55"/>
  <c r="Q703" i="55"/>
  <c r="R703" i="55"/>
  <c r="V703" i="55"/>
  <c r="A704" i="55"/>
  <c r="B704" i="55"/>
  <c r="C704" i="55"/>
  <c r="D704" i="55"/>
  <c r="E704" i="55"/>
  <c r="K704" i="55"/>
  <c r="O704" i="55"/>
  <c r="P704" i="55"/>
  <c r="Q704" i="55"/>
  <c r="R704" i="55"/>
  <c r="V704" i="55"/>
  <c r="A705" i="55"/>
  <c r="B705" i="55"/>
  <c r="C705" i="55"/>
  <c r="D705" i="55"/>
  <c r="E705" i="55"/>
  <c r="K705" i="55"/>
  <c r="O705" i="55"/>
  <c r="P705" i="55"/>
  <c r="Q705" i="55"/>
  <c r="R705" i="55"/>
  <c r="V705" i="55"/>
  <c r="A706" i="55"/>
  <c r="B706" i="55"/>
  <c r="C706" i="55"/>
  <c r="D706" i="55"/>
  <c r="E706" i="55"/>
  <c r="K706" i="55"/>
  <c r="O706" i="55"/>
  <c r="P706" i="55"/>
  <c r="Q706" i="55"/>
  <c r="R706" i="55"/>
  <c r="V706" i="55"/>
  <c r="A707" i="55"/>
  <c r="B707" i="55"/>
  <c r="C707" i="55"/>
  <c r="D707" i="55"/>
  <c r="E707" i="55"/>
  <c r="K707" i="55"/>
  <c r="O707" i="55"/>
  <c r="P707" i="55"/>
  <c r="Q707" i="55"/>
  <c r="R707" i="55"/>
  <c r="V707" i="55"/>
  <c r="A708" i="55"/>
  <c r="B708" i="55"/>
  <c r="C708" i="55"/>
  <c r="D708" i="55"/>
  <c r="E708" i="55"/>
  <c r="K708" i="55"/>
  <c r="O708" i="55"/>
  <c r="P708" i="55"/>
  <c r="Q708" i="55"/>
  <c r="R708" i="55"/>
  <c r="V708" i="55"/>
  <c r="A709" i="55"/>
  <c r="B709" i="55"/>
  <c r="C709" i="55"/>
  <c r="D709" i="55"/>
  <c r="E709" i="55"/>
  <c r="K709" i="55"/>
  <c r="O709" i="55"/>
  <c r="P709" i="55"/>
  <c r="Q709" i="55"/>
  <c r="R709" i="55"/>
  <c r="V709" i="55"/>
  <c r="A710" i="55"/>
  <c r="B710" i="55"/>
  <c r="C710" i="55"/>
  <c r="D710" i="55"/>
  <c r="E710" i="55"/>
  <c r="K710" i="55"/>
  <c r="O710" i="55"/>
  <c r="P710" i="55"/>
  <c r="Q710" i="55"/>
  <c r="R710" i="55"/>
  <c r="V710" i="55"/>
  <c r="A711" i="55"/>
  <c r="B711" i="55"/>
  <c r="C711" i="55"/>
  <c r="D711" i="55"/>
  <c r="E711" i="55"/>
  <c r="K711" i="55"/>
  <c r="O711" i="55"/>
  <c r="P711" i="55"/>
  <c r="Q711" i="55"/>
  <c r="R711" i="55"/>
  <c r="V711" i="55"/>
  <c r="A712" i="55"/>
  <c r="B712" i="55"/>
  <c r="C712" i="55"/>
  <c r="D712" i="55"/>
  <c r="E712" i="55"/>
  <c r="K712" i="55"/>
  <c r="O712" i="55"/>
  <c r="P712" i="55"/>
  <c r="Q712" i="55"/>
  <c r="R712" i="55"/>
  <c r="V712" i="55"/>
  <c r="A713" i="55"/>
  <c r="B713" i="55"/>
  <c r="C713" i="55"/>
  <c r="D713" i="55"/>
  <c r="E713" i="55"/>
  <c r="K713" i="55"/>
  <c r="O713" i="55"/>
  <c r="P713" i="55"/>
  <c r="Q713" i="55"/>
  <c r="R713" i="55"/>
  <c r="V713" i="55"/>
  <c r="A714" i="55"/>
  <c r="B714" i="55"/>
  <c r="C714" i="55"/>
  <c r="D714" i="55"/>
  <c r="E714" i="55"/>
  <c r="K714" i="55"/>
  <c r="O714" i="55"/>
  <c r="P714" i="55"/>
  <c r="Q714" i="55"/>
  <c r="R714" i="55"/>
  <c r="V714" i="55"/>
  <c r="A715" i="55"/>
  <c r="B715" i="55"/>
  <c r="C715" i="55"/>
  <c r="D715" i="55"/>
  <c r="E715" i="55"/>
  <c r="K715" i="55"/>
  <c r="O715" i="55"/>
  <c r="P715" i="55"/>
  <c r="Q715" i="55"/>
  <c r="R715" i="55"/>
  <c r="V715" i="55"/>
  <c r="A716" i="55"/>
  <c r="B716" i="55"/>
  <c r="C716" i="55"/>
  <c r="D716" i="55"/>
  <c r="E716" i="55"/>
  <c r="K716" i="55"/>
  <c r="O716" i="55"/>
  <c r="P716" i="55"/>
  <c r="Q716" i="55"/>
  <c r="R716" i="55"/>
  <c r="V716" i="55"/>
  <c r="A717" i="55"/>
  <c r="B717" i="55"/>
  <c r="C717" i="55"/>
  <c r="D717" i="55"/>
  <c r="E717" i="55"/>
  <c r="K717" i="55"/>
  <c r="O717" i="55"/>
  <c r="P717" i="55"/>
  <c r="Q717" i="55"/>
  <c r="R717" i="55"/>
  <c r="V717" i="55"/>
  <c r="A718" i="55"/>
  <c r="B718" i="55"/>
  <c r="C718" i="55"/>
  <c r="D718" i="55"/>
  <c r="E718" i="55"/>
  <c r="K718" i="55"/>
  <c r="O718" i="55"/>
  <c r="P718" i="55"/>
  <c r="Q718" i="55"/>
  <c r="R718" i="55"/>
  <c r="V718" i="55"/>
  <c r="A719" i="55"/>
  <c r="B719" i="55"/>
  <c r="C719" i="55"/>
  <c r="D719" i="55"/>
  <c r="E719" i="55"/>
  <c r="K719" i="55"/>
  <c r="O719" i="55"/>
  <c r="P719" i="55"/>
  <c r="Q719" i="55"/>
  <c r="R719" i="55"/>
  <c r="V719" i="55"/>
  <c r="A720" i="55"/>
  <c r="B720" i="55"/>
  <c r="C720" i="55"/>
  <c r="D720" i="55"/>
  <c r="E720" i="55"/>
  <c r="K720" i="55"/>
  <c r="O720" i="55"/>
  <c r="P720" i="55"/>
  <c r="Q720" i="55"/>
  <c r="R720" i="55"/>
  <c r="V720" i="55"/>
  <c r="A721" i="55"/>
  <c r="B721" i="55"/>
  <c r="C721" i="55"/>
  <c r="D721" i="55"/>
  <c r="E721" i="55"/>
  <c r="K721" i="55"/>
  <c r="O721" i="55"/>
  <c r="P721" i="55"/>
  <c r="Q721" i="55"/>
  <c r="R721" i="55"/>
  <c r="V721" i="55"/>
  <c r="A722" i="55"/>
  <c r="B722" i="55"/>
  <c r="C722" i="55"/>
  <c r="D722" i="55"/>
  <c r="E722" i="55"/>
  <c r="K722" i="55"/>
  <c r="O722" i="55"/>
  <c r="P722" i="55"/>
  <c r="Q722" i="55"/>
  <c r="R722" i="55"/>
  <c r="V722" i="55"/>
  <c r="A723" i="55"/>
  <c r="B723" i="55"/>
  <c r="C723" i="55"/>
  <c r="D723" i="55"/>
  <c r="E723" i="55"/>
  <c r="K723" i="55"/>
  <c r="O723" i="55"/>
  <c r="P723" i="55"/>
  <c r="Q723" i="55"/>
  <c r="R723" i="55"/>
  <c r="V723" i="55"/>
  <c r="A724" i="55"/>
  <c r="B724" i="55"/>
  <c r="C724" i="55"/>
  <c r="D724" i="55"/>
  <c r="E724" i="55"/>
  <c r="K724" i="55"/>
  <c r="O724" i="55"/>
  <c r="P724" i="55"/>
  <c r="Q724" i="55"/>
  <c r="R724" i="55"/>
  <c r="V724" i="55"/>
  <c r="A725" i="55"/>
  <c r="B725" i="55"/>
  <c r="C725" i="55"/>
  <c r="D725" i="55"/>
  <c r="E725" i="55"/>
  <c r="K725" i="55"/>
  <c r="O725" i="55"/>
  <c r="P725" i="55"/>
  <c r="Q725" i="55"/>
  <c r="R725" i="55"/>
  <c r="V725" i="55"/>
  <c r="A726" i="55"/>
  <c r="B726" i="55"/>
  <c r="C726" i="55"/>
  <c r="D726" i="55"/>
  <c r="E726" i="55"/>
  <c r="K726" i="55"/>
  <c r="O726" i="55"/>
  <c r="P726" i="55"/>
  <c r="Q726" i="55"/>
  <c r="R726" i="55"/>
  <c r="V726" i="55"/>
  <c r="A727" i="55"/>
  <c r="B727" i="55"/>
  <c r="C727" i="55"/>
  <c r="D727" i="55"/>
  <c r="E727" i="55"/>
  <c r="K727" i="55"/>
  <c r="O727" i="55"/>
  <c r="P727" i="55"/>
  <c r="Q727" i="55"/>
  <c r="R727" i="55"/>
  <c r="V727" i="55"/>
  <c r="A728" i="55"/>
  <c r="B728" i="55"/>
  <c r="C728" i="55"/>
  <c r="D728" i="55"/>
  <c r="E728" i="55"/>
  <c r="K728" i="55"/>
  <c r="O728" i="55"/>
  <c r="P728" i="55"/>
  <c r="Q728" i="55"/>
  <c r="R728" i="55"/>
  <c r="V728" i="55"/>
  <c r="A729" i="55"/>
  <c r="B729" i="55"/>
  <c r="C729" i="55"/>
  <c r="D729" i="55"/>
  <c r="E729" i="55"/>
  <c r="K729" i="55"/>
  <c r="O729" i="55"/>
  <c r="P729" i="55"/>
  <c r="Q729" i="55"/>
  <c r="R729" i="55"/>
  <c r="V729" i="55"/>
  <c r="A730" i="55"/>
  <c r="B730" i="55"/>
  <c r="C730" i="55"/>
  <c r="D730" i="55"/>
  <c r="E730" i="55"/>
  <c r="K730" i="55"/>
  <c r="O730" i="55"/>
  <c r="P730" i="55"/>
  <c r="Q730" i="55"/>
  <c r="R730" i="55"/>
  <c r="V730" i="55"/>
  <c r="A731" i="55"/>
  <c r="B731" i="55"/>
  <c r="C731" i="55"/>
  <c r="D731" i="55"/>
  <c r="E731" i="55"/>
  <c r="K731" i="55"/>
  <c r="O731" i="55"/>
  <c r="P731" i="55"/>
  <c r="Q731" i="55"/>
  <c r="R731" i="55"/>
  <c r="V731" i="55"/>
  <c r="A732" i="55"/>
  <c r="B732" i="55"/>
  <c r="C732" i="55"/>
  <c r="D732" i="55"/>
  <c r="E732" i="55"/>
  <c r="K732" i="55"/>
  <c r="O732" i="55"/>
  <c r="P732" i="55"/>
  <c r="Q732" i="55"/>
  <c r="R732" i="55"/>
  <c r="V732" i="55"/>
  <c r="A733" i="55"/>
  <c r="B733" i="55"/>
  <c r="C733" i="55"/>
  <c r="D733" i="55"/>
  <c r="E733" i="55"/>
  <c r="K733" i="55"/>
  <c r="O733" i="55"/>
  <c r="P733" i="55"/>
  <c r="Q733" i="55"/>
  <c r="R733" i="55"/>
  <c r="V733" i="55"/>
  <c r="A734" i="55"/>
  <c r="B734" i="55"/>
  <c r="C734" i="55"/>
  <c r="D734" i="55"/>
  <c r="E734" i="55"/>
  <c r="K734" i="55"/>
  <c r="O734" i="55"/>
  <c r="P734" i="55"/>
  <c r="Q734" i="55"/>
  <c r="R734" i="55"/>
  <c r="V734" i="55"/>
  <c r="A735" i="55"/>
  <c r="B735" i="55"/>
  <c r="C735" i="55"/>
  <c r="D735" i="55"/>
  <c r="E735" i="55"/>
  <c r="K735" i="55"/>
  <c r="M735" i="55"/>
  <c r="N735" i="55"/>
  <c r="V735" i="55"/>
  <c r="A736" i="55"/>
  <c r="B736" i="55"/>
  <c r="C736" i="55"/>
  <c r="D736" i="55"/>
  <c r="E736" i="55"/>
  <c r="K736" i="55"/>
  <c r="M736" i="55"/>
  <c r="N736" i="55"/>
  <c r="O736" i="55"/>
  <c r="V736" i="55"/>
  <c r="A737" i="55"/>
  <c r="B737" i="55"/>
  <c r="C737" i="55"/>
  <c r="D737" i="55"/>
  <c r="E737" i="55"/>
  <c r="K737" i="55"/>
  <c r="M737" i="55"/>
  <c r="N737" i="55"/>
  <c r="V737" i="55"/>
  <c r="A738" i="55"/>
  <c r="B738" i="55"/>
  <c r="C738" i="55"/>
  <c r="D738" i="55"/>
  <c r="E738" i="55"/>
  <c r="K738" i="55"/>
  <c r="M738" i="55"/>
  <c r="N738" i="55"/>
  <c r="V738" i="55"/>
  <c r="A739" i="55"/>
  <c r="B739" i="55"/>
  <c r="C739" i="55"/>
  <c r="D739" i="55"/>
  <c r="E739" i="55"/>
  <c r="K739" i="55"/>
  <c r="M739" i="55"/>
  <c r="N739" i="55"/>
  <c r="V739" i="55"/>
  <c r="A740" i="55"/>
  <c r="B740" i="55"/>
  <c r="C740" i="55"/>
  <c r="D740" i="55"/>
  <c r="E740" i="55"/>
  <c r="K740" i="55"/>
  <c r="M740" i="55"/>
  <c r="N740" i="55"/>
  <c r="V740" i="55"/>
  <c r="A741" i="55"/>
  <c r="B741" i="55"/>
  <c r="C741" i="55"/>
  <c r="D741" i="55"/>
  <c r="E741" i="55"/>
  <c r="K741" i="55"/>
  <c r="M741" i="55"/>
  <c r="N741" i="55"/>
  <c r="V741" i="55"/>
  <c r="A742" i="55"/>
  <c r="B742" i="55"/>
  <c r="C742" i="55"/>
  <c r="D742" i="55"/>
  <c r="E742" i="55"/>
  <c r="K742" i="55"/>
  <c r="M742" i="55"/>
  <c r="N742" i="55"/>
  <c r="V742" i="55"/>
  <c r="A743" i="55"/>
  <c r="B743" i="55"/>
  <c r="C743" i="55"/>
  <c r="D743" i="55"/>
  <c r="E743" i="55"/>
  <c r="K743" i="55"/>
  <c r="M743" i="55"/>
  <c r="N743" i="55"/>
  <c r="V743" i="55"/>
  <c r="A744" i="55"/>
  <c r="B744" i="55"/>
  <c r="C744" i="55"/>
  <c r="D744" i="55"/>
  <c r="E744" i="55"/>
  <c r="K744" i="55"/>
  <c r="M744" i="55"/>
  <c r="N744" i="55"/>
  <c r="V744" i="55"/>
  <c r="A745" i="55"/>
  <c r="B745" i="55"/>
  <c r="C745" i="55"/>
  <c r="D745" i="55"/>
  <c r="E745" i="55"/>
  <c r="K745" i="55"/>
  <c r="M745" i="55"/>
  <c r="N745" i="55"/>
  <c r="V745" i="55"/>
  <c r="A746" i="55"/>
  <c r="B746" i="55"/>
  <c r="C746" i="55"/>
  <c r="D746" i="55"/>
  <c r="E746" i="55"/>
  <c r="K746" i="55"/>
  <c r="M746" i="55"/>
  <c r="N746" i="55"/>
  <c r="V746" i="55"/>
  <c r="A747" i="55"/>
  <c r="B747" i="55"/>
  <c r="C747" i="55"/>
  <c r="D747" i="55"/>
  <c r="E747" i="55"/>
  <c r="K747" i="55"/>
  <c r="M747" i="55"/>
  <c r="N747" i="55"/>
  <c r="V747" i="55"/>
  <c r="A748" i="55"/>
  <c r="B748" i="55"/>
  <c r="C748" i="55"/>
  <c r="D748" i="55"/>
  <c r="E748" i="55"/>
  <c r="K748" i="55"/>
  <c r="M748" i="55"/>
  <c r="N748" i="55"/>
  <c r="V748" i="55"/>
  <c r="A749" i="55"/>
  <c r="B749" i="55"/>
  <c r="C749" i="55"/>
  <c r="D749" i="55"/>
  <c r="E749" i="55"/>
  <c r="K749" i="55"/>
  <c r="M749" i="55"/>
  <c r="N749" i="55"/>
  <c r="V749" i="55"/>
  <c r="A750" i="55"/>
  <c r="B750" i="55"/>
  <c r="C750" i="55"/>
  <c r="D750" i="55"/>
  <c r="E750" i="55"/>
  <c r="K750" i="55"/>
  <c r="M750" i="55"/>
  <c r="N750" i="55"/>
  <c r="V750" i="55"/>
  <c r="A751" i="55"/>
  <c r="B751" i="55"/>
  <c r="C751" i="55"/>
  <c r="D751" i="55"/>
  <c r="E751" i="55"/>
  <c r="K751" i="55"/>
  <c r="M751" i="55"/>
  <c r="N751" i="55"/>
  <c r="V751" i="55"/>
  <c r="A752" i="55"/>
  <c r="B752" i="55"/>
  <c r="C752" i="55"/>
  <c r="D752" i="55"/>
  <c r="E752" i="55"/>
  <c r="K752" i="55"/>
  <c r="M752" i="55"/>
  <c r="N752" i="55"/>
  <c r="V752" i="55"/>
  <c r="A753" i="55"/>
  <c r="B753" i="55"/>
  <c r="C753" i="55"/>
  <c r="D753" i="55"/>
  <c r="E753" i="55"/>
  <c r="K753" i="55"/>
  <c r="M753" i="55"/>
  <c r="N753" i="55"/>
  <c r="V753" i="55"/>
  <c r="A754" i="55"/>
  <c r="B754" i="55"/>
  <c r="C754" i="55"/>
  <c r="D754" i="55"/>
  <c r="E754" i="55"/>
  <c r="K754" i="55"/>
  <c r="M754" i="55"/>
  <c r="N754" i="55"/>
  <c r="V754" i="55"/>
  <c r="A755" i="55"/>
  <c r="B755" i="55"/>
  <c r="C755" i="55"/>
  <c r="D755" i="55"/>
  <c r="E755" i="55"/>
  <c r="K755" i="55"/>
  <c r="M755" i="55"/>
  <c r="N755" i="55"/>
  <c r="V755" i="55"/>
  <c r="A756" i="55"/>
  <c r="B756" i="55"/>
  <c r="C756" i="55"/>
  <c r="D756" i="55"/>
  <c r="E756" i="55"/>
  <c r="K756" i="55"/>
  <c r="M756" i="55"/>
  <c r="N756" i="55"/>
  <c r="V756" i="55"/>
  <c r="A757" i="55"/>
  <c r="B757" i="55"/>
  <c r="C757" i="55"/>
  <c r="D757" i="55"/>
  <c r="E757" i="55"/>
  <c r="K757" i="55"/>
  <c r="M757" i="55"/>
  <c r="N757" i="55"/>
  <c r="V757" i="55"/>
  <c r="A758" i="55"/>
  <c r="B758" i="55"/>
  <c r="C758" i="55"/>
  <c r="D758" i="55"/>
  <c r="E758" i="55"/>
  <c r="K758" i="55"/>
  <c r="M758" i="55"/>
  <c r="N758" i="55"/>
  <c r="V758" i="55"/>
  <c r="A759" i="55"/>
  <c r="B759" i="55"/>
  <c r="C759" i="55"/>
  <c r="D759" i="55"/>
  <c r="E759" i="55"/>
  <c r="K759" i="55"/>
  <c r="M759" i="55"/>
  <c r="N759" i="55"/>
  <c r="V759" i="55"/>
  <c r="A760" i="55"/>
  <c r="B760" i="55"/>
  <c r="C760" i="55"/>
  <c r="D760" i="55"/>
  <c r="E760" i="55"/>
  <c r="K760" i="55"/>
  <c r="M760" i="55"/>
  <c r="N760" i="55"/>
  <c r="V760" i="55"/>
  <c r="A761" i="55"/>
  <c r="B761" i="55"/>
  <c r="C761" i="55"/>
  <c r="D761" i="55"/>
  <c r="E761" i="55"/>
  <c r="K761" i="55"/>
  <c r="M761" i="55"/>
  <c r="N761" i="55"/>
  <c r="V761" i="55"/>
  <c r="A762" i="55"/>
  <c r="B762" i="55"/>
  <c r="C762" i="55"/>
  <c r="D762" i="55"/>
  <c r="E762" i="55"/>
  <c r="K762" i="55"/>
  <c r="M762" i="55"/>
  <c r="N762" i="55"/>
  <c r="V762" i="55"/>
  <c r="A763" i="55"/>
  <c r="B763" i="55"/>
  <c r="C763" i="55"/>
  <c r="D763" i="55"/>
  <c r="E763" i="55"/>
  <c r="K763" i="55"/>
  <c r="M763" i="55"/>
  <c r="N763" i="55"/>
  <c r="V763" i="55"/>
  <c r="A764" i="55"/>
  <c r="B764" i="55"/>
  <c r="C764" i="55"/>
  <c r="D764" i="55"/>
  <c r="E764" i="55"/>
  <c r="K764" i="55"/>
  <c r="M764" i="55"/>
  <c r="N764" i="55"/>
  <c r="V764" i="55"/>
  <c r="A765" i="55"/>
  <c r="B765" i="55"/>
  <c r="C765" i="55"/>
  <c r="D765" i="55"/>
  <c r="E765" i="55"/>
  <c r="K765" i="55"/>
  <c r="M765" i="55"/>
  <c r="N765" i="55"/>
  <c r="V765" i="55"/>
  <c r="A766" i="55"/>
  <c r="B766" i="55"/>
  <c r="C766" i="55"/>
  <c r="D766" i="55"/>
  <c r="E766" i="55"/>
  <c r="K766" i="55"/>
  <c r="M766" i="55"/>
  <c r="N766" i="55"/>
  <c r="V766" i="55"/>
  <c r="A767" i="55"/>
  <c r="B767" i="55"/>
  <c r="C767" i="55"/>
  <c r="D767" i="55"/>
  <c r="E767" i="55"/>
  <c r="K767" i="55"/>
  <c r="M767" i="55"/>
  <c r="N767" i="55"/>
  <c r="V767" i="55"/>
  <c r="A768" i="55"/>
  <c r="B768" i="55"/>
  <c r="C768" i="55"/>
  <c r="D768" i="55"/>
  <c r="E768" i="55"/>
  <c r="K768" i="55"/>
  <c r="M768" i="55"/>
  <c r="N768" i="55"/>
  <c r="V768" i="55"/>
  <c r="A769" i="55"/>
  <c r="B769" i="55"/>
  <c r="C769" i="55"/>
  <c r="D769" i="55"/>
  <c r="E769" i="55"/>
  <c r="K769" i="55"/>
  <c r="L769" i="55"/>
  <c r="M769" i="55"/>
  <c r="N769" i="55"/>
  <c r="O769" i="55"/>
  <c r="P769" i="55"/>
  <c r="Q769" i="55"/>
  <c r="R769" i="55"/>
  <c r="S769" i="55"/>
  <c r="T769" i="55"/>
  <c r="U769" i="55"/>
  <c r="V769" i="55"/>
  <c r="A770" i="55"/>
  <c r="B770" i="55"/>
  <c r="C770" i="55"/>
  <c r="D770" i="55"/>
  <c r="E770" i="55"/>
  <c r="K770" i="55"/>
  <c r="L770" i="55"/>
  <c r="M770" i="55"/>
  <c r="N770" i="55"/>
  <c r="O770" i="55"/>
  <c r="P770" i="55"/>
  <c r="Q770" i="55"/>
  <c r="R770" i="55"/>
  <c r="S770" i="55"/>
  <c r="T770" i="55"/>
  <c r="U770" i="55"/>
  <c r="V770" i="55"/>
  <c r="A771" i="55"/>
  <c r="B771" i="55"/>
  <c r="C771" i="55"/>
  <c r="D771" i="55"/>
  <c r="E771" i="55"/>
  <c r="K771" i="55"/>
  <c r="L771" i="55"/>
  <c r="M771" i="55"/>
  <c r="N771" i="55"/>
  <c r="O771" i="55"/>
  <c r="P771" i="55"/>
  <c r="Q771" i="55"/>
  <c r="R771" i="55"/>
  <c r="S771" i="55"/>
  <c r="T771" i="55"/>
  <c r="U771" i="55"/>
  <c r="V771" i="55"/>
  <c r="A772" i="55"/>
  <c r="B772" i="55"/>
  <c r="C772" i="55"/>
  <c r="D772" i="55"/>
  <c r="E772" i="55"/>
  <c r="K772" i="55"/>
  <c r="L772" i="55"/>
  <c r="M772" i="55"/>
  <c r="N772" i="55"/>
  <c r="O772" i="55"/>
  <c r="P772" i="55"/>
  <c r="Q772" i="55"/>
  <c r="R772" i="55"/>
  <c r="S772" i="55"/>
  <c r="T772" i="55"/>
  <c r="U772" i="55"/>
  <c r="V772" i="55"/>
  <c r="A773" i="55"/>
  <c r="B773" i="55"/>
  <c r="C773" i="55"/>
  <c r="D773" i="55"/>
  <c r="E773" i="55"/>
  <c r="K773" i="55"/>
  <c r="L773" i="55"/>
  <c r="M773" i="55"/>
  <c r="N773" i="55"/>
  <c r="O773" i="55"/>
  <c r="P773" i="55"/>
  <c r="Q773" i="55"/>
  <c r="R773" i="55"/>
  <c r="S773" i="55"/>
  <c r="T773" i="55"/>
  <c r="U773" i="55"/>
  <c r="V773" i="55"/>
  <c r="A774" i="55"/>
  <c r="B774" i="55"/>
  <c r="C774" i="55"/>
  <c r="D774" i="55"/>
  <c r="E774" i="55"/>
  <c r="K774" i="55"/>
  <c r="L774" i="55"/>
  <c r="M774" i="55"/>
  <c r="N774" i="55"/>
  <c r="O774" i="55"/>
  <c r="P774" i="55"/>
  <c r="Q774" i="55"/>
  <c r="R774" i="55"/>
  <c r="S774" i="55"/>
  <c r="T774" i="55"/>
  <c r="U774" i="55"/>
  <c r="V774" i="55"/>
  <c r="A775" i="55"/>
  <c r="B775" i="55"/>
  <c r="C775" i="55"/>
  <c r="D775" i="55"/>
  <c r="E775" i="55"/>
  <c r="K775" i="55"/>
  <c r="L775" i="55"/>
  <c r="M775" i="55"/>
  <c r="N775" i="55"/>
  <c r="O775" i="55"/>
  <c r="P775" i="55"/>
  <c r="Q775" i="55"/>
  <c r="R775" i="55"/>
  <c r="S775" i="55"/>
  <c r="T775" i="55"/>
  <c r="U775" i="55"/>
  <c r="V775" i="55"/>
  <c r="A776" i="55"/>
  <c r="B776" i="55"/>
  <c r="C776" i="55"/>
  <c r="D776" i="55"/>
  <c r="E776" i="55"/>
  <c r="K776" i="55"/>
  <c r="L776" i="55"/>
  <c r="M776" i="55"/>
  <c r="N776" i="55"/>
  <c r="O776" i="55"/>
  <c r="P776" i="55"/>
  <c r="Q776" i="55"/>
  <c r="R776" i="55"/>
  <c r="S776" i="55"/>
  <c r="T776" i="55"/>
  <c r="U776" i="55"/>
  <c r="V776" i="55"/>
  <c r="A777" i="55"/>
  <c r="B777" i="55"/>
  <c r="C777" i="55"/>
  <c r="D777" i="55"/>
  <c r="E777" i="55"/>
  <c r="K777" i="55"/>
  <c r="L777" i="55"/>
  <c r="M777" i="55"/>
  <c r="N777" i="55"/>
  <c r="O777" i="55"/>
  <c r="P777" i="55"/>
  <c r="Q777" i="55"/>
  <c r="R777" i="55"/>
  <c r="S777" i="55"/>
  <c r="T777" i="55"/>
  <c r="U777" i="55"/>
  <c r="V777" i="55"/>
  <c r="A778" i="55"/>
  <c r="B778" i="55"/>
  <c r="C778" i="55"/>
  <c r="D778" i="55"/>
  <c r="E778" i="55"/>
  <c r="K778" i="55"/>
  <c r="L778" i="55"/>
  <c r="M778" i="55"/>
  <c r="N778" i="55"/>
  <c r="O778" i="55"/>
  <c r="P778" i="55"/>
  <c r="Q778" i="55"/>
  <c r="R778" i="55"/>
  <c r="S778" i="55"/>
  <c r="T778" i="55"/>
  <c r="U778" i="55"/>
  <c r="V778" i="55"/>
  <c r="A779" i="55"/>
  <c r="B779" i="55"/>
  <c r="C779" i="55"/>
  <c r="D779" i="55"/>
  <c r="E779" i="55"/>
  <c r="K779" i="55"/>
  <c r="L779" i="55"/>
  <c r="M779" i="55"/>
  <c r="N779" i="55"/>
  <c r="O779" i="55"/>
  <c r="P779" i="55"/>
  <c r="Q779" i="55"/>
  <c r="R779" i="55"/>
  <c r="S779" i="55"/>
  <c r="T779" i="55"/>
  <c r="U779" i="55"/>
  <c r="V779" i="55"/>
  <c r="A780" i="55"/>
  <c r="B780" i="55"/>
  <c r="C780" i="55"/>
  <c r="D780" i="55"/>
  <c r="E780" i="55"/>
  <c r="K780" i="55"/>
  <c r="L780" i="55"/>
  <c r="M780" i="55"/>
  <c r="N780" i="55"/>
  <c r="O780" i="55"/>
  <c r="P780" i="55"/>
  <c r="Q780" i="55"/>
  <c r="R780" i="55"/>
  <c r="S780" i="55"/>
  <c r="T780" i="55"/>
  <c r="U780" i="55"/>
  <c r="V780" i="55"/>
  <c r="A781" i="55"/>
  <c r="B781" i="55"/>
  <c r="C781" i="55"/>
  <c r="D781" i="55"/>
  <c r="E781" i="55"/>
  <c r="K781" i="55"/>
  <c r="L781" i="55"/>
  <c r="M781" i="55"/>
  <c r="N781" i="55"/>
  <c r="O781" i="55"/>
  <c r="P781" i="55"/>
  <c r="Q781" i="55"/>
  <c r="R781" i="55"/>
  <c r="S781" i="55"/>
  <c r="T781" i="55"/>
  <c r="U781" i="55"/>
  <c r="V781" i="55"/>
  <c r="A782" i="55"/>
  <c r="B782" i="55"/>
  <c r="C782" i="55"/>
  <c r="D782" i="55"/>
  <c r="E782" i="55"/>
  <c r="K782" i="55"/>
  <c r="L782" i="55"/>
  <c r="M782" i="55"/>
  <c r="N782" i="55"/>
  <c r="O782" i="55"/>
  <c r="P782" i="55"/>
  <c r="Q782" i="55"/>
  <c r="R782" i="55"/>
  <c r="S782" i="55"/>
  <c r="T782" i="55"/>
  <c r="U782" i="55"/>
  <c r="V782" i="55"/>
  <c r="A783" i="55"/>
  <c r="B783" i="55"/>
  <c r="C783" i="55"/>
  <c r="D783" i="55"/>
  <c r="E783" i="55"/>
  <c r="K783" i="55"/>
  <c r="L783" i="55"/>
  <c r="M783" i="55"/>
  <c r="N783" i="55"/>
  <c r="O783" i="55"/>
  <c r="P783" i="55"/>
  <c r="Q783" i="55"/>
  <c r="R783" i="55"/>
  <c r="S783" i="55"/>
  <c r="T783" i="55"/>
  <c r="U783" i="55"/>
  <c r="V783" i="55"/>
  <c r="A784" i="55"/>
  <c r="B784" i="55"/>
  <c r="C784" i="55"/>
  <c r="D784" i="55"/>
  <c r="E784" i="55"/>
  <c r="K784" i="55"/>
  <c r="L784" i="55"/>
  <c r="M784" i="55"/>
  <c r="N784" i="55"/>
  <c r="O784" i="55"/>
  <c r="P784" i="55"/>
  <c r="Q784" i="55"/>
  <c r="R784" i="55"/>
  <c r="S784" i="55"/>
  <c r="T784" i="55"/>
  <c r="U784" i="55"/>
  <c r="V784" i="55"/>
  <c r="A785" i="55"/>
  <c r="B785" i="55"/>
  <c r="C785" i="55"/>
  <c r="D785" i="55"/>
  <c r="E785" i="55"/>
  <c r="K785" i="55"/>
  <c r="O785" i="55"/>
  <c r="P785" i="55"/>
  <c r="Q785" i="55"/>
  <c r="R785" i="55"/>
  <c r="V785" i="55"/>
  <c r="A786" i="55"/>
  <c r="B786" i="55"/>
  <c r="C786" i="55"/>
  <c r="D786" i="55"/>
  <c r="E786" i="55"/>
  <c r="K786" i="55"/>
  <c r="O786" i="55"/>
  <c r="P786" i="55"/>
  <c r="Q786" i="55"/>
  <c r="R786" i="55"/>
  <c r="V786" i="55"/>
  <c r="A787" i="55"/>
  <c r="B787" i="55"/>
  <c r="C787" i="55"/>
  <c r="D787" i="55"/>
  <c r="E787" i="55"/>
  <c r="K787" i="55"/>
  <c r="O787" i="55"/>
  <c r="P787" i="55"/>
  <c r="Q787" i="55"/>
  <c r="R787" i="55"/>
  <c r="V787" i="55"/>
  <c r="A788" i="55"/>
  <c r="B788" i="55"/>
  <c r="C788" i="55"/>
  <c r="D788" i="55"/>
  <c r="E788" i="55"/>
  <c r="K788" i="55"/>
  <c r="O788" i="55"/>
  <c r="P788" i="55"/>
  <c r="Q788" i="55"/>
  <c r="R788" i="55"/>
  <c r="V788" i="55"/>
  <c r="A789" i="55"/>
  <c r="B789" i="55"/>
  <c r="C789" i="55"/>
  <c r="D789" i="55"/>
  <c r="E789" i="55"/>
  <c r="K789" i="55"/>
  <c r="O789" i="55"/>
  <c r="P789" i="55"/>
  <c r="Q789" i="55"/>
  <c r="R789" i="55"/>
  <c r="V789" i="55"/>
  <c r="A790" i="55"/>
  <c r="B790" i="55"/>
  <c r="C790" i="55"/>
  <c r="D790" i="55"/>
  <c r="E790" i="55"/>
  <c r="K790" i="55"/>
  <c r="O790" i="55"/>
  <c r="P790" i="55"/>
  <c r="Q790" i="55"/>
  <c r="R790" i="55"/>
  <c r="V790" i="55"/>
  <c r="A791" i="55"/>
  <c r="B791" i="55"/>
  <c r="C791" i="55"/>
  <c r="D791" i="55"/>
  <c r="E791" i="55"/>
  <c r="K791" i="55"/>
  <c r="O791" i="55"/>
  <c r="P791" i="55"/>
  <c r="Q791" i="55"/>
  <c r="R791" i="55"/>
  <c r="V791" i="55"/>
  <c r="A792" i="55"/>
  <c r="B792" i="55"/>
  <c r="C792" i="55"/>
  <c r="D792" i="55"/>
  <c r="E792" i="55"/>
  <c r="K792" i="55"/>
  <c r="O792" i="55"/>
  <c r="P792" i="55"/>
  <c r="Q792" i="55"/>
  <c r="R792" i="55"/>
  <c r="V792" i="55"/>
  <c r="A793" i="55"/>
  <c r="B793" i="55"/>
  <c r="C793" i="55"/>
  <c r="D793" i="55"/>
  <c r="E793" i="55"/>
  <c r="K793" i="55"/>
  <c r="O793" i="55"/>
  <c r="P793" i="55"/>
  <c r="Q793" i="55"/>
  <c r="R793" i="55"/>
  <c r="V793" i="55"/>
  <c r="A794" i="55"/>
  <c r="B794" i="55"/>
  <c r="C794" i="55"/>
  <c r="D794" i="55"/>
  <c r="E794" i="55"/>
  <c r="K794" i="55"/>
  <c r="O794" i="55"/>
  <c r="P794" i="55"/>
  <c r="Q794" i="55"/>
  <c r="R794" i="55"/>
  <c r="V794" i="55"/>
  <c r="A795" i="55"/>
  <c r="B795" i="55"/>
  <c r="C795" i="55"/>
  <c r="D795" i="55"/>
  <c r="E795" i="55"/>
  <c r="K795" i="55"/>
  <c r="O795" i="55"/>
  <c r="P795" i="55"/>
  <c r="Q795" i="55"/>
  <c r="R795" i="55"/>
  <c r="V795" i="55"/>
  <c r="A796" i="55"/>
  <c r="B796" i="55"/>
  <c r="C796" i="55"/>
  <c r="D796" i="55"/>
  <c r="E796" i="55"/>
  <c r="K796" i="55"/>
  <c r="O796" i="55"/>
  <c r="P796" i="55"/>
  <c r="Q796" i="55"/>
  <c r="R796" i="55"/>
  <c r="V796" i="55"/>
  <c r="A797" i="55"/>
  <c r="B797" i="55"/>
  <c r="C797" i="55"/>
  <c r="D797" i="55"/>
  <c r="E797" i="55"/>
  <c r="K797" i="55"/>
  <c r="M797" i="55"/>
  <c r="N797" i="55"/>
  <c r="V797" i="55"/>
  <c r="A798" i="55"/>
  <c r="B798" i="55"/>
  <c r="C798" i="55"/>
  <c r="D798" i="55"/>
  <c r="E798" i="55"/>
  <c r="K798" i="55"/>
  <c r="M798" i="55"/>
  <c r="N798" i="55"/>
  <c r="V798" i="55"/>
  <c r="A799" i="55"/>
  <c r="B799" i="55"/>
  <c r="C799" i="55"/>
  <c r="D799" i="55"/>
  <c r="E799" i="55"/>
  <c r="K799" i="55"/>
  <c r="M799" i="55"/>
  <c r="N799" i="55"/>
  <c r="V799" i="55"/>
  <c r="A800" i="55"/>
  <c r="B800" i="55"/>
  <c r="C800" i="55"/>
  <c r="D800" i="55"/>
  <c r="E800" i="55"/>
  <c r="K800" i="55"/>
  <c r="M800" i="55"/>
  <c r="N800" i="55"/>
  <c r="V800" i="55"/>
  <c r="A801" i="55"/>
  <c r="B801" i="55"/>
  <c r="C801" i="55"/>
  <c r="D801" i="55"/>
  <c r="E801" i="55"/>
  <c r="K801" i="55"/>
  <c r="M801" i="55"/>
  <c r="N801" i="55"/>
  <c r="V801" i="55"/>
  <c r="A802" i="55"/>
  <c r="B802" i="55"/>
  <c r="C802" i="55"/>
  <c r="D802" i="55"/>
  <c r="E802" i="55"/>
  <c r="K802" i="55"/>
  <c r="M802" i="55"/>
  <c r="N802" i="55"/>
  <c r="V802" i="55"/>
  <c r="A803" i="55"/>
  <c r="B803" i="55"/>
  <c r="C803" i="55"/>
  <c r="D803" i="55"/>
  <c r="E803" i="55"/>
  <c r="K803" i="55"/>
  <c r="M803" i="55"/>
  <c r="N803" i="55"/>
  <c r="V803" i="55"/>
  <c r="A804" i="55"/>
  <c r="B804" i="55"/>
  <c r="C804" i="55"/>
  <c r="D804" i="55"/>
  <c r="E804" i="55"/>
  <c r="K804" i="55"/>
  <c r="M804" i="55"/>
  <c r="N804" i="55"/>
  <c r="V804" i="55"/>
  <c r="A805" i="55"/>
  <c r="B805" i="55"/>
  <c r="C805" i="55"/>
  <c r="D805" i="55"/>
  <c r="E805" i="55"/>
  <c r="K805" i="55"/>
  <c r="M805" i="55"/>
  <c r="N805" i="55"/>
  <c r="V805" i="55"/>
  <c r="A806" i="55"/>
  <c r="B806" i="55"/>
  <c r="C806" i="55"/>
  <c r="D806" i="55"/>
  <c r="E806" i="55"/>
  <c r="K806" i="55"/>
  <c r="M806" i="55"/>
  <c r="N806" i="55"/>
  <c r="V806" i="55"/>
  <c r="A807" i="55"/>
  <c r="B807" i="55"/>
  <c r="C807" i="55"/>
  <c r="D807" i="55"/>
  <c r="E807" i="55"/>
  <c r="K807" i="55"/>
  <c r="M807" i="55"/>
  <c r="N807" i="55"/>
  <c r="V807" i="55"/>
  <c r="A808" i="55"/>
  <c r="B808" i="55"/>
  <c r="C808" i="55"/>
  <c r="D808" i="55"/>
  <c r="E808" i="55"/>
  <c r="K808" i="55"/>
  <c r="M808" i="55"/>
  <c r="N808" i="55"/>
  <c r="V808" i="55"/>
  <c r="E31" i="54"/>
  <c r="F31" i="54"/>
  <c r="G31" i="54"/>
  <c r="H31" i="54"/>
  <c r="I31" i="54"/>
  <c r="J31" i="54"/>
  <c r="K31" i="54"/>
  <c r="L31" i="54"/>
  <c r="M31" i="54"/>
  <c r="N31" i="54"/>
  <c r="O31" i="54"/>
  <c r="E32" i="54"/>
  <c r="F32" i="54"/>
  <c r="G32" i="54"/>
  <c r="H32" i="54"/>
  <c r="I32" i="54"/>
  <c r="J32" i="54"/>
  <c r="K32" i="54"/>
  <c r="L32" i="54"/>
  <c r="M32" i="54"/>
  <c r="N32" i="54"/>
  <c r="O32" i="54"/>
  <c r="E33" i="54"/>
  <c r="F33" i="54"/>
  <c r="G33" i="54"/>
  <c r="H33" i="54"/>
  <c r="I33" i="54"/>
  <c r="J33" i="54"/>
  <c r="K33" i="54"/>
  <c r="L33" i="54"/>
  <c r="M33" i="54"/>
  <c r="N33" i="54"/>
  <c r="O33" i="54"/>
  <c r="E34" i="54"/>
  <c r="F34" i="54"/>
  <c r="G34" i="54"/>
  <c r="H34" i="54"/>
  <c r="I34" i="54"/>
  <c r="J34" i="54"/>
  <c r="K34" i="54"/>
  <c r="L34" i="54"/>
  <c r="M34" i="54"/>
  <c r="N34" i="54"/>
  <c r="O34" i="54"/>
  <c r="E35" i="54"/>
  <c r="F35" i="54"/>
  <c r="G35" i="54"/>
  <c r="H35" i="54"/>
  <c r="I35" i="54"/>
  <c r="J35" i="54"/>
  <c r="K35" i="54"/>
  <c r="L35" i="54"/>
  <c r="M35" i="54"/>
  <c r="N35" i="54"/>
  <c r="O35" i="54"/>
  <c r="E36" i="54"/>
  <c r="F36" i="54"/>
  <c r="G36" i="54"/>
  <c r="H36" i="54"/>
  <c r="I36" i="54"/>
  <c r="J36" i="54"/>
  <c r="K36" i="54"/>
  <c r="L36" i="54"/>
  <c r="M36" i="54"/>
  <c r="N36" i="54"/>
  <c r="O36" i="54"/>
  <c r="E37" i="54"/>
  <c r="F37" i="54"/>
  <c r="G37" i="54"/>
  <c r="H37" i="54"/>
  <c r="I37" i="54"/>
  <c r="J37" i="54"/>
  <c r="K37" i="54"/>
  <c r="L37" i="54"/>
  <c r="M37" i="54"/>
  <c r="N37" i="54"/>
  <c r="O37" i="54"/>
  <c r="E38" i="54"/>
  <c r="F38" i="54"/>
  <c r="G38" i="54"/>
  <c r="H38" i="54"/>
  <c r="I38" i="54"/>
  <c r="J38" i="54"/>
  <c r="K38" i="54"/>
  <c r="L38" i="54"/>
  <c r="M38" i="54"/>
  <c r="N38" i="54"/>
  <c r="O38" i="54"/>
  <c r="E39" i="54"/>
  <c r="F39" i="54"/>
  <c r="G39" i="54"/>
  <c r="H39" i="54"/>
  <c r="I39" i="54"/>
  <c r="J39" i="54"/>
  <c r="K39" i="54"/>
  <c r="L39" i="54"/>
  <c r="M39" i="54"/>
  <c r="N39" i="54"/>
  <c r="O39" i="54"/>
  <c r="E40" i="54"/>
  <c r="F40" i="54"/>
  <c r="G40" i="54"/>
  <c r="H40" i="54"/>
  <c r="I40" i="54"/>
  <c r="J40" i="54"/>
  <c r="K40" i="54"/>
  <c r="L40" i="54"/>
  <c r="M40" i="54"/>
  <c r="N40" i="54"/>
  <c r="O40" i="54"/>
  <c r="E41" i="54"/>
  <c r="F41" i="54"/>
  <c r="G41" i="54"/>
  <c r="H41" i="54"/>
  <c r="I41" i="54"/>
  <c r="J41" i="54"/>
  <c r="K41" i="54"/>
  <c r="L41" i="54"/>
  <c r="M41" i="54"/>
  <c r="N41" i="54"/>
  <c r="O41" i="54"/>
  <c r="E42" i="54"/>
  <c r="F42" i="54"/>
  <c r="G42" i="54"/>
  <c r="H42" i="54"/>
  <c r="I42" i="54"/>
  <c r="J42" i="54"/>
  <c r="K42" i="54"/>
  <c r="L42" i="54"/>
  <c r="M42" i="54"/>
  <c r="N42" i="54"/>
  <c r="O42" i="54"/>
  <c r="E43" i="54"/>
  <c r="F43" i="54"/>
  <c r="G43" i="54"/>
  <c r="H43" i="54"/>
  <c r="I43" i="54"/>
  <c r="J43" i="54"/>
  <c r="K43" i="54"/>
  <c r="L43" i="54"/>
  <c r="M43" i="54"/>
  <c r="N43" i="54"/>
  <c r="O43" i="54"/>
  <c r="E44" i="54"/>
  <c r="F44" i="54"/>
  <c r="G44" i="54"/>
  <c r="H44" i="54"/>
  <c r="I44" i="54"/>
  <c r="J44" i="54"/>
  <c r="K44" i="54"/>
  <c r="L44" i="54"/>
  <c r="M44" i="54"/>
  <c r="N44" i="54"/>
  <c r="O44" i="54"/>
  <c r="E45" i="54"/>
  <c r="F45" i="54"/>
  <c r="G45" i="54"/>
  <c r="H45" i="54"/>
  <c r="I45" i="54"/>
  <c r="J45" i="54"/>
  <c r="K45" i="54"/>
  <c r="L45" i="54"/>
  <c r="M45" i="54"/>
  <c r="N45" i="54"/>
  <c r="O45" i="54"/>
  <c r="E46" i="54"/>
  <c r="F46" i="54"/>
  <c r="G46" i="54"/>
  <c r="H46" i="54"/>
  <c r="I46" i="54"/>
  <c r="J46" i="54"/>
  <c r="K46" i="54"/>
  <c r="L46" i="54"/>
  <c r="M46" i="54"/>
  <c r="N46" i="54"/>
  <c r="O46" i="54"/>
  <c r="E47" i="54"/>
  <c r="F47" i="54"/>
  <c r="G47" i="54"/>
  <c r="H47" i="54"/>
  <c r="I47" i="54"/>
  <c r="J47" i="54"/>
  <c r="K47" i="54"/>
  <c r="L47" i="54"/>
  <c r="M47" i="54"/>
  <c r="N47" i="54"/>
  <c r="O47" i="54"/>
  <c r="E48" i="54"/>
  <c r="F48" i="54"/>
  <c r="G48" i="54"/>
  <c r="H48" i="54"/>
  <c r="I48" i="54"/>
  <c r="J48" i="54"/>
  <c r="K48" i="54"/>
  <c r="L48" i="54"/>
  <c r="M48" i="54"/>
  <c r="N48" i="54"/>
  <c r="O48" i="54"/>
  <c r="E49" i="54"/>
  <c r="F49" i="54"/>
  <c r="G49" i="54"/>
  <c r="H49" i="54"/>
  <c r="I49" i="54"/>
  <c r="J49" i="54"/>
  <c r="K49" i="54"/>
  <c r="L49" i="54"/>
  <c r="M49" i="54"/>
  <c r="N49" i="54"/>
  <c r="O49" i="54"/>
  <c r="E50" i="54"/>
  <c r="F50" i="54"/>
  <c r="G50" i="54"/>
  <c r="H50" i="54"/>
  <c r="I50" i="54"/>
  <c r="J50" i="54"/>
  <c r="K50" i="54"/>
  <c r="L50" i="54"/>
  <c r="M50" i="54"/>
  <c r="N50" i="54"/>
  <c r="O50" i="54"/>
  <c r="E51" i="54"/>
  <c r="F51" i="54"/>
  <c r="G51" i="54"/>
  <c r="H51" i="54"/>
  <c r="I51" i="54"/>
  <c r="J51" i="54"/>
  <c r="K51" i="54"/>
  <c r="L51" i="54"/>
  <c r="M51" i="54"/>
  <c r="N51" i="54"/>
  <c r="O51" i="54"/>
  <c r="E52" i="54"/>
  <c r="F52" i="54"/>
  <c r="G52" i="54"/>
  <c r="H52" i="54"/>
  <c r="I52" i="54"/>
  <c r="J52" i="54"/>
  <c r="K52" i="54"/>
  <c r="L52" i="54"/>
  <c r="M52" i="54"/>
  <c r="N52" i="54"/>
  <c r="O52" i="54"/>
  <c r="E53" i="54"/>
  <c r="F53" i="54"/>
  <c r="G53" i="54"/>
  <c r="H53" i="54"/>
  <c r="I53" i="54"/>
  <c r="J53" i="54"/>
  <c r="K53" i="54"/>
  <c r="L53" i="54"/>
  <c r="M53" i="54"/>
  <c r="N53" i="54"/>
  <c r="O53" i="54"/>
  <c r="E54" i="54"/>
  <c r="F54" i="54"/>
  <c r="G54" i="54"/>
  <c r="H54" i="54"/>
  <c r="I54" i="54"/>
  <c r="J54" i="54"/>
  <c r="K54" i="54"/>
  <c r="L54" i="54"/>
  <c r="M54" i="54"/>
  <c r="N54" i="54"/>
  <c r="O54" i="54"/>
  <c r="E55" i="54"/>
  <c r="F55" i="54"/>
  <c r="G55" i="54"/>
  <c r="H55" i="54"/>
  <c r="I55" i="54"/>
  <c r="J55" i="54"/>
  <c r="K55" i="54"/>
  <c r="L55" i="54"/>
  <c r="M55" i="54"/>
  <c r="N55" i="54"/>
  <c r="O55" i="54"/>
  <c r="R28" i="54"/>
  <c r="S5" i="54"/>
  <c r="S7" i="54"/>
  <c r="S8" i="54"/>
  <c r="S9" i="54"/>
  <c r="S10" i="54"/>
  <c r="S11" i="54"/>
  <c r="S13" i="54"/>
  <c r="S14" i="54"/>
  <c r="S15" i="54"/>
  <c r="S17" i="54"/>
  <c r="S18" i="54"/>
  <c r="S19" i="54"/>
  <c r="S21" i="54"/>
  <c r="S23" i="54"/>
  <c r="S25" i="54"/>
  <c r="S27" i="54"/>
  <c r="E53" i="51"/>
  <c r="F53" i="51"/>
  <c r="G53" i="51"/>
  <c r="H53" i="51"/>
  <c r="I53" i="51"/>
  <c r="J53" i="51"/>
  <c r="K53" i="51"/>
  <c r="L53" i="51"/>
  <c r="M53" i="51"/>
  <c r="N53" i="51"/>
  <c r="O53" i="51"/>
  <c r="E54" i="51"/>
  <c r="F54" i="51"/>
  <c r="G54" i="51"/>
  <c r="H54" i="51"/>
  <c r="I54" i="51"/>
  <c r="J54" i="51"/>
  <c r="K54" i="51"/>
  <c r="L54" i="51"/>
  <c r="M54" i="51"/>
  <c r="N54" i="51"/>
  <c r="O54" i="51"/>
  <c r="E55" i="51"/>
  <c r="F55" i="51"/>
  <c r="G55" i="51"/>
  <c r="H55" i="51"/>
  <c r="I55" i="51"/>
  <c r="J55" i="51"/>
  <c r="K55" i="51"/>
  <c r="L55" i="51"/>
  <c r="M55" i="51"/>
  <c r="N55" i="51"/>
  <c r="O55" i="51"/>
  <c r="B33" i="44"/>
  <c r="C33" i="44"/>
  <c r="D33" i="44"/>
  <c r="E33" i="44"/>
  <c r="F33" i="44"/>
  <c r="G33" i="44"/>
  <c r="H33" i="44"/>
  <c r="I33" i="44"/>
  <c r="J33" i="44"/>
  <c r="K33" i="44"/>
  <c r="L33" i="44"/>
  <c r="B34" i="44"/>
  <c r="C34" i="44"/>
  <c r="D34" i="44"/>
  <c r="E34" i="44"/>
  <c r="F34" i="44"/>
  <c r="G34" i="44"/>
  <c r="H34" i="44"/>
  <c r="I34" i="44"/>
  <c r="J34" i="44"/>
  <c r="K34" i="44"/>
  <c r="L34" i="44"/>
  <c r="B35" i="44"/>
  <c r="C35" i="44"/>
  <c r="D35" i="44"/>
  <c r="E35" i="44"/>
  <c r="F35" i="44"/>
  <c r="G35" i="44"/>
  <c r="H35" i="44"/>
  <c r="I35" i="44"/>
  <c r="J35" i="44"/>
  <c r="K35" i="44"/>
  <c r="L35" i="44"/>
  <c r="B36" i="44"/>
  <c r="C36" i="44"/>
  <c r="D36" i="44"/>
  <c r="E36" i="44"/>
  <c r="F36" i="44"/>
  <c r="G36" i="44"/>
  <c r="H36" i="44"/>
  <c r="I36" i="44"/>
  <c r="J36" i="44"/>
  <c r="K36" i="44"/>
  <c r="L36" i="44"/>
  <c r="B37" i="44"/>
  <c r="C37" i="44"/>
  <c r="D37" i="44"/>
  <c r="E37" i="44"/>
  <c r="F37" i="44"/>
  <c r="G37" i="44"/>
  <c r="H37" i="44"/>
  <c r="I37" i="44"/>
  <c r="J37" i="44"/>
  <c r="K37" i="44"/>
  <c r="L37" i="44"/>
  <c r="B38" i="44"/>
  <c r="C38" i="44"/>
  <c r="D38" i="44"/>
  <c r="E38" i="44"/>
  <c r="F38" i="44"/>
  <c r="G38" i="44"/>
  <c r="H38" i="44"/>
  <c r="I38" i="44"/>
  <c r="J38" i="44"/>
  <c r="K38" i="44"/>
  <c r="L38" i="44"/>
  <c r="B39" i="44"/>
  <c r="C39" i="44"/>
  <c r="D39" i="44"/>
  <c r="E39" i="44"/>
  <c r="F39" i="44"/>
  <c r="G39" i="44"/>
  <c r="H39" i="44"/>
  <c r="I39" i="44"/>
  <c r="J39" i="44"/>
  <c r="K39" i="44"/>
  <c r="L39" i="44"/>
  <c r="B40" i="44"/>
  <c r="C40" i="44"/>
  <c r="D40" i="44"/>
  <c r="E40" i="44"/>
  <c r="F40" i="44"/>
  <c r="G40" i="44"/>
  <c r="H40" i="44"/>
  <c r="I40" i="44"/>
  <c r="J40" i="44"/>
  <c r="K40" i="44"/>
  <c r="L40" i="44"/>
  <c r="B41" i="44"/>
  <c r="C41" i="44"/>
  <c r="D41" i="44"/>
  <c r="E41" i="44"/>
  <c r="F41" i="44"/>
  <c r="G41" i="44"/>
  <c r="H41" i="44"/>
  <c r="I41" i="44"/>
  <c r="J41" i="44"/>
  <c r="K41" i="44"/>
  <c r="L41" i="44"/>
  <c r="B42" i="44"/>
  <c r="C42" i="44"/>
  <c r="D42" i="44"/>
  <c r="E42" i="44"/>
  <c r="F42" i="44"/>
  <c r="G42" i="44"/>
  <c r="H42" i="44"/>
  <c r="I42" i="44"/>
  <c r="J42" i="44"/>
  <c r="K42" i="44"/>
  <c r="L42" i="44"/>
  <c r="B43" i="44"/>
  <c r="C43" i="44"/>
  <c r="D43" i="44"/>
  <c r="E43" i="44"/>
  <c r="F43" i="44"/>
  <c r="G43" i="44"/>
  <c r="H43" i="44"/>
  <c r="I43" i="44"/>
  <c r="J43" i="44"/>
  <c r="K43" i="44"/>
  <c r="L43" i="44"/>
  <c r="B44" i="44"/>
  <c r="C44" i="44"/>
  <c r="D44" i="44"/>
  <c r="E44" i="44"/>
  <c r="F44" i="44"/>
  <c r="G44" i="44"/>
  <c r="H44" i="44"/>
  <c r="I44" i="44"/>
  <c r="J44" i="44"/>
  <c r="K44" i="44"/>
  <c r="L44" i="44"/>
  <c r="B45" i="44"/>
  <c r="C45" i="44"/>
  <c r="D45" i="44"/>
  <c r="E45" i="44"/>
  <c r="F45" i="44"/>
  <c r="G45" i="44"/>
  <c r="H45" i="44"/>
  <c r="I45" i="44"/>
  <c r="J45" i="44"/>
  <c r="K45" i="44"/>
  <c r="L45" i="44"/>
  <c r="B46" i="44"/>
  <c r="C46" i="44"/>
  <c r="D46" i="44"/>
  <c r="E46" i="44"/>
  <c r="F46" i="44"/>
  <c r="G46" i="44"/>
  <c r="H46" i="44"/>
  <c r="I46" i="44"/>
  <c r="J46" i="44"/>
  <c r="K46" i="44"/>
  <c r="L46" i="44"/>
  <c r="B47" i="44"/>
  <c r="C47" i="44"/>
  <c r="D47" i="44"/>
  <c r="E47" i="44"/>
  <c r="F47" i="44"/>
  <c r="G47" i="44"/>
  <c r="H47" i="44"/>
  <c r="I47" i="44"/>
  <c r="J47" i="44"/>
  <c r="K47" i="44"/>
  <c r="L47" i="44"/>
  <c r="B48" i="44"/>
  <c r="C48" i="44"/>
  <c r="D48" i="44"/>
  <c r="E48" i="44"/>
  <c r="F48" i="44"/>
  <c r="G48" i="44"/>
  <c r="H48" i="44"/>
  <c r="I48" i="44"/>
  <c r="J48" i="44"/>
  <c r="K48" i="44"/>
  <c r="L48" i="44"/>
  <c r="B49" i="44"/>
  <c r="C49" i="44"/>
  <c r="D49" i="44"/>
  <c r="E49" i="44"/>
  <c r="F49" i="44"/>
  <c r="G49" i="44"/>
  <c r="H49" i="44"/>
  <c r="I49" i="44"/>
  <c r="J49" i="44"/>
  <c r="K49" i="44"/>
  <c r="L49" i="44"/>
  <c r="B50" i="44"/>
  <c r="C50" i="44"/>
  <c r="D50" i="44"/>
  <c r="E50" i="44"/>
  <c r="F50" i="44"/>
  <c r="G50" i="44"/>
  <c r="H50" i="44"/>
  <c r="I50" i="44"/>
  <c r="J50" i="44"/>
  <c r="K50" i="44"/>
  <c r="L50" i="44"/>
  <c r="B51" i="44"/>
  <c r="C51" i="44"/>
  <c r="D51" i="44"/>
  <c r="E51" i="44"/>
  <c r="F51" i="44"/>
  <c r="G51" i="44"/>
  <c r="H51" i="44"/>
  <c r="I51" i="44"/>
  <c r="J51" i="44"/>
  <c r="K51" i="44"/>
  <c r="L51" i="44"/>
  <c r="B52" i="44"/>
  <c r="C52" i="44"/>
  <c r="D52" i="44"/>
  <c r="E52" i="44"/>
  <c r="F52" i="44"/>
  <c r="G52" i="44"/>
  <c r="H52" i="44"/>
  <c r="I52" i="44"/>
  <c r="J52" i="44"/>
  <c r="K52" i="44"/>
  <c r="L52" i="44"/>
  <c r="B53" i="44"/>
  <c r="C53" i="44"/>
  <c r="D53" i="44"/>
  <c r="E53" i="44"/>
  <c r="F53" i="44"/>
  <c r="G53" i="44"/>
  <c r="H53" i="44"/>
  <c r="I53" i="44"/>
  <c r="J53" i="44"/>
  <c r="K53" i="44"/>
  <c r="L53" i="44"/>
  <c r="B54" i="44"/>
  <c r="C54" i="44"/>
  <c r="D54" i="44"/>
  <c r="E54" i="44"/>
  <c r="F54" i="44"/>
  <c r="G54" i="44"/>
  <c r="H54" i="44"/>
  <c r="I54" i="44"/>
  <c r="J54" i="44"/>
  <c r="K54" i="44"/>
  <c r="L54" i="44"/>
  <c r="B55" i="44"/>
  <c r="C55" i="44"/>
  <c r="D55" i="44"/>
  <c r="E55" i="44"/>
  <c r="F55" i="44"/>
  <c r="G55" i="44"/>
  <c r="H55" i="44"/>
  <c r="I55" i="44"/>
  <c r="J55" i="44"/>
  <c r="K55" i="44"/>
  <c r="L55" i="44"/>
  <c r="B56" i="44"/>
  <c r="C56" i="44"/>
  <c r="D56" i="44"/>
  <c r="E56" i="44"/>
  <c r="F56" i="44"/>
  <c r="G56" i="44"/>
  <c r="H56" i="44"/>
  <c r="I56" i="44"/>
  <c r="J56" i="44"/>
  <c r="K56" i="44"/>
  <c r="L56" i="44"/>
  <c r="C32" i="44"/>
  <c r="D32" i="44"/>
  <c r="E32" i="44"/>
  <c r="F32" i="44"/>
  <c r="G32" i="44"/>
  <c r="H32" i="44"/>
  <c r="I32" i="44"/>
  <c r="J32" i="44"/>
  <c r="K32" i="44"/>
  <c r="L32" i="44"/>
  <c r="B32" i="44"/>
  <c r="A4" i="31"/>
  <c r="B4" i="31"/>
  <c r="C4" i="31"/>
  <c r="A5" i="31"/>
  <c r="B5" i="31"/>
  <c r="C5" i="31"/>
  <c r="A6" i="31"/>
  <c r="B6" i="31"/>
  <c r="C6" i="31"/>
  <c r="A7" i="31"/>
  <c r="B7" i="31"/>
  <c r="C7" i="31"/>
  <c r="A8" i="31"/>
  <c r="B8" i="31"/>
  <c r="C8" i="31"/>
  <c r="A9" i="31"/>
  <c r="B9" i="31"/>
  <c r="C9" i="31"/>
  <c r="A10" i="31"/>
  <c r="B10" i="31"/>
  <c r="C10" i="31"/>
  <c r="A11" i="31"/>
  <c r="B11" i="31"/>
  <c r="C11" i="31"/>
  <c r="A12" i="31"/>
  <c r="B12" i="31"/>
  <c r="C12" i="31"/>
  <c r="A13" i="31"/>
  <c r="B13" i="31"/>
  <c r="C13" i="31"/>
  <c r="A14" i="31"/>
  <c r="B14" i="31"/>
  <c r="C14" i="31"/>
  <c r="A15" i="31"/>
  <c r="B15" i="31"/>
  <c r="C15" i="31"/>
  <c r="A16" i="31"/>
  <c r="B16" i="31"/>
  <c r="C16" i="31"/>
  <c r="A17" i="31"/>
  <c r="B17" i="31"/>
  <c r="C17" i="31"/>
  <c r="A18" i="31"/>
  <c r="B18" i="31"/>
  <c r="C18" i="31"/>
  <c r="S26" i="54" l="1"/>
  <c r="S16" i="54"/>
  <c r="S6" i="54"/>
  <c r="S24" i="54"/>
  <c r="S4" i="54"/>
  <c r="S22" i="54"/>
  <c r="S12" i="54"/>
  <c r="S20" i="54"/>
  <c r="R28" i="51"/>
  <c r="Q28" i="51"/>
  <c r="Q28" i="54"/>
  <c r="V806" i="42"/>
  <c r="N806" i="42"/>
  <c r="M806" i="42"/>
  <c r="K806" i="42"/>
  <c r="E806" i="42"/>
  <c r="D806" i="42"/>
  <c r="C806" i="42"/>
  <c r="B806" i="42"/>
  <c r="A806" i="42"/>
  <c r="V805" i="42"/>
  <c r="N805" i="42"/>
  <c r="M805" i="42"/>
  <c r="K805" i="42"/>
  <c r="E805" i="42"/>
  <c r="D805" i="42"/>
  <c r="C805" i="42"/>
  <c r="B805" i="42"/>
  <c r="A805" i="42"/>
  <c r="V804" i="42"/>
  <c r="N804" i="42"/>
  <c r="M804" i="42"/>
  <c r="K804" i="42"/>
  <c r="E804" i="42"/>
  <c r="D804" i="42"/>
  <c r="C804" i="42"/>
  <c r="B804" i="42"/>
  <c r="A804" i="42"/>
  <c r="V803" i="42"/>
  <c r="N803" i="42"/>
  <c r="M803" i="42"/>
  <c r="K803" i="42"/>
  <c r="E803" i="42"/>
  <c r="D803" i="42"/>
  <c r="C803" i="42"/>
  <c r="B803" i="42"/>
  <c r="A803" i="42"/>
  <c r="V802" i="42"/>
  <c r="N802" i="42"/>
  <c r="M802" i="42"/>
  <c r="K802" i="42"/>
  <c r="E802" i="42"/>
  <c r="D802" i="42"/>
  <c r="C802" i="42"/>
  <c r="B802" i="42"/>
  <c r="A802" i="42"/>
  <c r="V801" i="42"/>
  <c r="N801" i="42"/>
  <c r="M801" i="42"/>
  <c r="K801" i="42"/>
  <c r="E801" i="42"/>
  <c r="D801" i="42"/>
  <c r="C801" i="42"/>
  <c r="B801" i="42"/>
  <c r="A801" i="42"/>
  <c r="V800" i="42"/>
  <c r="N800" i="42"/>
  <c r="M800" i="42"/>
  <c r="K800" i="42"/>
  <c r="E800" i="42"/>
  <c r="D800" i="42"/>
  <c r="C800" i="42"/>
  <c r="B800" i="42"/>
  <c r="A800" i="42"/>
  <c r="V799" i="42"/>
  <c r="N799" i="42"/>
  <c r="M799" i="42"/>
  <c r="K799" i="42"/>
  <c r="E799" i="42"/>
  <c r="D799" i="42"/>
  <c r="C799" i="42"/>
  <c r="B799" i="42"/>
  <c r="A799" i="42"/>
  <c r="V798" i="42"/>
  <c r="N798" i="42"/>
  <c r="M798" i="42"/>
  <c r="K798" i="42"/>
  <c r="E798" i="42"/>
  <c r="D798" i="42"/>
  <c r="C798" i="42"/>
  <c r="B798" i="42"/>
  <c r="A798" i="42"/>
  <c r="V797" i="42"/>
  <c r="N797" i="42"/>
  <c r="M797" i="42"/>
  <c r="K797" i="42"/>
  <c r="E797" i="42"/>
  <c r="D797" i="42"/>
  <c r="C797" i="42"/>
  <c r="B797" i="42"/>
  <c r="A797" i="42"/>
  <c r="V796" i="42"/>
  <c r="N796" i="42"/>
  <c r="M796" i="42"/>
  <c r="K796" i="42"/>
  <c r="E796" i="42"/>
  <c r="D796" i="42"/>
  <c r="C796" i="42"/>
  <c r="B796" i="42"/>
  <c r="A796" i="42"/>
  <c r="V795" i="42"/>
  <c r="N795" i="42"/>
  <c r="M795" i="42"/>
  <c r="K795" i="42"/>
  <c r="E795" i="42"/>
  <c r="D795" i="42"/>
  <c r="C795" i="42"/>
  <c r="B795" i="42"/>
  <c r="A795" i="42"/>
  <c r="V794" i="42"/>
  <c r="R794" i="42"/>
  <c r="Q794" i="42"/>
  <c r="P794" i="42"/>
  <c r="O794" i="42"/>
  <c r="K794" i="42"/>
  <c r="E794" i="42"/>
  <c r="D794" i="42"/>
  <c r="C794" i="42"/>
  <c r="B794" i="42"/>
  <c r="A794" i="42"/>
  <c r="V793" i="42"/>
  <c r="R793" i="42"/>
  <c r="Q793" i="42"/>
  <c r="P793" i="42"/>
  <c r="O793" i="42"/>
  <c r="K793" i="42"/>
  <c r="E793" i="42"/>
  <c r="D793" i="42"/>
  <c r="C793" i="42"/>
  <c r="B793" i="42"/>
  <c r="A793" i="42"/>
  <c r="V792" i="42"/>
  <c r="R792" i="42"/>
  <c r="Q792" i="42"/>
  <c r="P792" i="42"/>
  <c r="O792" i="42"/>
  <c r="K792" i="42"/>
  <c r="E792" i="42"/>
  <c r="D792" i="42"/>
  <c r="C792" i="42"/>
  <c r="B792" i="42"/>
  <c r="A792" i="42"/>
  <c r="V791" i="42"/>
  <c r="R791" i="42"/>
  <c r="Q791" i="42"/>
  <c r="P791" i="42"/>
  <c r="O791" i="42"/>
  <c r="K791" i="42"/>
  <c r="E791" i="42"/>
  <c r="D791" i="42"/>
  <c r="C791" i="42"/>
  <c r="B791" i="42"/>
  <c r="A791" i="42"/>
  <c r="V790" i="42"/>
  <c r="R790" i="42"/>
  <c r="Q790" i="42"/>
  <c r="P790" i="42"/>
  <c r="O790" i="42"/>
  <c r="K790" i="42"/>
  <c r="E790" i="42"/>
  <c r="D790" i="42"/>
  <c r="C790" i="42"/>
  <c r="B790" i="42"/>
  <c r="A790" i="42"/>
  <c r="V789" i="42"/>
  <c r="R789" i="42"/>
  <c r="Q789" i="42"/>
  <c r="P789" i="42"/>
  <c r="O789" i="42"/>
  <c r="K789" i="42"/>
  <c r="E789" i="42"/>
  <c r="D789" i="42"/>
  <c r="C789" i="42"/>
  <c r="B789" i="42"/>
  <c r="A789" i="42"/>
  <c r="V788" i="42"/>
  <c r="R788" i="42"/>
  <c r="Q788" i="42"/>
  <c r="P788" i="42"/>
  <c r="O788" i="42"/>
  <c r="K788" i="42"/>
  <c r="E788" i="42"/>
  <c r="D788" i="42"/>
  <c r="C788" i="42"/>
  <c r="B788" i="42"/>
  <c r="A788" i="42"/>
  <c r="V787" i="42"/>
  <c r="R787" i="42"/>
  <c r="Q787" i="42"/>
  <c r="P787" i="42"/>
  <c r="O787" i="42"/>
  <c r="K787" i="42"/>
  <c r="E787" i="42"/>
  <c r="D787" i="42"/>
  <c r="C787" i="42"/>
  <c r="B787" i="42"/>
  <c r="A787" i="42"/>
  <c r="V786" i="42"/>
  <c r="R786" i="42"/>
  <c r="Q786" i="42"/>
  <c r="P786" i="42"/>
  <c r="O786" i="42"/>
  <c r="K786" i="42"/>
  <c r="E786" i="42"/>
  <c r="D786" i="42"/>
  <c r="C786" i="42"/>
  <c r="B786" i="42"/>
  <c r="A786" i="42"/>
  <c r="V785" i="42"/>
  <c r="R785" i="42"/>
  <c r="Q785" i="42"/>
  <c r="P785" i="42"/>
  <c r="O785" i="42"/>
  <c r="K785" i="42"/>
  <c r="E785" i="42"/>
  <c r="D785" i="42"/>
  <c r="C785" i="42"/>
  <c r="B785" i="42"/>
  <c r="A785" i="42"/>
  <c r="V784" i="42"/>
  <c r="R784" i="42"/>
  <c r="Q784" i="42"/>
  <c r="P784" i="42"/>
  <c r="O784" i="42"/>
  <c r="K784" i="42"/>
  <c r="E784" i="42"/>
  <c r="D784" i="42"/>
  <c r="C784" i="42"/>
  <c r="B784" i="42"/>
  <c r="A784" i="42"/>
  <c r="V783" i="42"/>
  <c r="R783" i="42"/>
  <c r="Q783" i="42"/>
  <c r="P783" i="42"/>
  <c r="O783" i="42"/>
  <c r="K783" i="42"/>
  <c r="E783" i="42"/>
  <c r="D783" i="42"/>
  <c r="C783" i="42"/>
  <c r="B783" i="42"/>
  <c r="A783" i="42"/>
  <c r="V782" i="42"/>
  <c r="U782" i="42"/>
  <c r="T782" i="42"/>
  <c r="S782" i="42"/>
  <c r="R782" i="42"/>
  <c r="Q782" i="42"/>
  <c r="P782" i="42"/>
  <c r="O782" i="42"/>
  <c r="N782" i="42"/>
  <c r="M782" i="42"/>
  <c r="L782" i="42"/>
  <c r="K782" i="42"/>
  <c r="E782" i="42"/>
  <c r="D782" i="42"/>
  <c r="C782" i="42"/>
  <c r="B782" i="42"/>
  <c r="A782" i="42"/>
  <c r="V781" i="42"/>
  <c r="U781" i="42"/>
  <c r="T781" i="42"/>
  <c r="S781" i="42"/>
  <c r="R781" i="42"/>
  <c r="Q781" i="42"/>
  <c r="P781" i="42"/>
  <c r="O781" i="42"/>
  <c r="N781" i="42"/>
  <c r="M781" i="42"/>
  <c r="L781" i="42"/>
  <c r="K781" i="42"/>
  <c r="E781" i="42"/>
  <c r="D781" i="42"/>
  <c r="C781" i="42"/>
  <c r="B781" i="42"/>
  <c r="A781" i="42"/>
  <c r="V780" i="42"/>
  <c r="U780" i="42"/>
  <c r="T780" i="42"/>
  <c r="S780" i="42"/>
  <c r="R780" i="42"/>
  <c r="Q780" i="42"/>
  <c r="P780" i="42"/>
  <c r="O780" i="42"/>
  <c r="N780" i="42"/>
  <c r="M780" i="42"/>
  <c r="L780" i="42"/>
  <c r="K780" i="42"/>
  <c r="E780" i="42"/>
  <c r="D780" i="42"/>
  <c r="C780" i="42"/>
  <c r="B780" i="42"/>
  <c r="A780" i="42"/>
  <c r="V779" i="42"/>
  <c r="U779" i="42"/>
  <c r="T779" i="42"/>
  <c r="S779" i="42"/>
  <c r="R779" i="42"/>
  <c r="Q779" i="42"/>
  <c r="P779" i="42"/>
  <c r="O779" i="42"/>
  <c r="N779" i="42"/>
  <c r="M779" i="42"/>
  <c r="L779" i="42"/>
  <c r="K779" i="42"/>
  <c r="E779" i="42"/>
  <c r="D779" i="42"/>
  <c r="C779" i="42"/>
  <c r="B779" i="42"/>
  <c r="A779" i="42"/>
  <c r="V778" i="42"/>
  <c r="U778" i="42"/>
  <c r="T778" i="42"/>
  <c r="S778" i="42"/>
  <c r="R778" i="42"/>
  <c r="Q778" i="42"/>
  <c r="P778" i="42"/>
  <c r="O778" i="42"/>
  <c r="N778" i="42"/>
  <c r="M778" i="42"/>
  <c r="L778" i="42"/>
  <c r="K778" i="42"/>
  <c r="E778" i="42"/>
  <c r="D778" i="42"/>
  <c r="C778" i="42"/>
  <c r="B778" i="42"/>
  <c r="A778" i="42"/>
  <c r="V777" i="42"/>
  <c r="U777" i="42"/>
  <c r="T777" i="42"/>
  <c r="S777" i="42"/>
  <c r="R777" i="42"/>
  <c r="Q777" i="42"/>
  <c r="P777" i="42"/>
  <c r="O777" i="42"/>
  <c r="N777" i="42"/>
  <c r="M777" i="42"/>
  <c r="L777" i="42"/>
  <c r="K777" i="42"/>
  <c r="E777" i="42"/>
  <c r="D777" i="42"/>
  <c r="C777" i="42"/>
  <c r="B777" i="42"/>
  <c r="A777" i="42"/>
  <c r="V776" i="42"/>
  <c r="U776" i="42"/>
  <c r="T776" i="42"/>
  <c r="S776" i="42"/>
  <c r="R776" i="42"/>
  <c r="Q776" i="42"/>
  <c r="P776" i="42"/>
  <c r="O776" i="42"/>
  <c r="N776" i="42"/>
  <c r="M776" i="42"/>
  <c r="L776" i="42"/>
  <c r="K776" i="42"/>
  <c r="E776" i="42"/>
  <c r="D776" i="42"/>
  <c r="C776" i="42"/>
  <c r="B776" i="42"/>
  <c r="A776" i="42"/>
  <c r="V775" i="42"/>
  <c r="U775" i="42"/>
  <c r="T775" i="42"/>
  <c r="S775" i="42"/>
  <c r="R775" i="42"/>
  <c r="Q775" i="42"/>
  <c r="P775" i="42"/>
  <c r="O775" i="42"/>
  <c r="N775" i="42"/>
  <c r="M775" i="42"/>
  <c r="L775" i="42"/>
  <c r="K775" i="42"/>
  <c r="E775" i="42"/>
  <c r="D775" i="42"/>
  <c r="C775" i="42"/>
  <c r="B775" i="42"/>
  <c r="A775" i="42"/>
  <c r="V774" i="42"/>
  <c r="U774" i="42"/>
  <c r="T774" i="42"/>
  <c r="S774" i="42"/>
  <c r="R774" i="42"/>
  <c r="Q774" i="42"/>
  <c r="P774" i="42"/>
  <c r="O774" i="42"/>
  <c r="N774" i="42"/>
  <c r="M774" i="42"/>
  <c r="L774" i="42"/>
  <c r="K774" i="42"/>
  <c r="E774" i="42"/>
  <c r="D774" i="42"/>
  <c r="C774" i="42"/>
  <c r="B774" i="42"/>
  <c r="A774" i="42"/>
  <c r="V773" i="42"/>
  <c r="U773" i="42"/>
  <c r="T773" i="42"/>
  <c r="S773" i="42"/>
  <c r="R773" i="42"/>
  <c r="Q773" i="42"/>
  <c r="P773" i="42"/>
  <c r="O773" i="42"/>
  <c r="N773" i="42"/>
  <c r="M773" i="42"/>
  <c r="L773" i="42"/>
  <c r="K773" i="42"/>
  <c r="E773" i="42"/>
  <c r="D773" i="42"/>
  <c r="C773" i="42"/>
  <c r="B773" i="42"/>
  <c r="A773" i="42"/>
  <c r="V772" i="42"/>
  <c r="U772" i="42"/>
  <c r="T772" i="42"/>
  <c r="S772" i="42"/>
  <c r="R772" i="42"/>
  <c r="Q772" i="42"/>
  <c r="P772" i="42"/>
  <c r="O772" i="42"/>
  <c r="N772" i="42"/>
  <c r="M772" i="42"/>
  <c r="L772" i="42"/>
  <c r="K772" i="42"/>
  <c r="E772" i="42"/>
  <c r="D772" i="42"/>
  <c r="C772" i="42"/>
  <c r="B772" i="42"/>
  <c r="A772" i="42"/>
  <c r="V771" i="42"/>
  <c r="U771" i="42"/>
  <c r="T771" i="42"/>
  <c r="S771" i="42"/>
  <c r="R771" i="42"/>
  <c r="Q771" i="42"/>
  <c r="P771" i="42"/>
  <c r="O771" i="42"/>
  <c r="N771" i="42"/>
  <c r="M771" i="42"/>
  <c r="L771" i="42"/>
  <c r="K771" i="42"/>
  <c r="E771" i="42"/>
  <c r="D771" i="42"/>
  <c r="C771" i="42"/>
  <c r="B771" i="42"/>
  <c r="A771" i="42"/>
  <c r="V770" i="42"/>
  <c r="U770" i="42"/>
  <c r="T770" i="42"/>
  <c r="S770" i="42"/>
  <c r="R770" i="42"/>
  <c r="Q770" i="42"/>
  <c r="P770" i="42"/>
  <c r="O770" i="42"/>
  <c r="N770" i="42"/>
  <c r="M770" i="42"/>
  <c r="L770" i="42"/>
  <c r="K770" i="42"/>
  <c r="E770" i="42"/>
  <c r="D770" i="42"/>
  <c r="C770" i="42"/>
  <c r="B770" i="42"/>
  <c r="A770" i="42"/>
  <c r="V769" i="42"/>
  <c r="U769" i="42"/>
  <c r="T769" i="42"/>
  <c r="S769" i="42"/>
  <c r="R769" i="42"/>
  <c r="Q769" i="42"/>
  <c r="P769" i="42"/>
  <c r="O769" i="42"/>
  <c r="N769" i="42"/>
  <c r="M769" i="42"/>
  <c r="L769" i="42"/>
  <c r="K769" i="42"/>
  <c r="E769" i="42"/>
  <c r="D769" i="42"/>
  <c r="C769" i="42"/>
  <c r="B769" i="42"/>
  <c r="A769" i="42"/>
  <c r="V768" i="42"/>
  <c r="U768" i="42"/>
  <c r="T768" i="42"/>
  <c r="S768" i="42"/>
  <c r="R768" i="42"/>
  <c r="Q768" i="42"/>
  <c r="P768" i="42"/>
  <c r="O768" i="42"/>
  <c r="N768" i="42"/>
  <c r="M768" i="42"/>
  <c r="L768" i="42"/>
  <c r="K768" i="42"/>
  <c r="E768" i="42"/>
  <c r="D768" i="42"/>
  <c r="C768" i="42"/>
  <c r="B768" i="42"/>
  <c r="A768" i="42"/>
  <c r="V767" i="42"/>
  <c r="U767" i="42"/>
  <c r="T767" i="42"/>
  <c r="S767" i="42"/>
  <c r="R767" i="42"/>
  <c r="Q767" i="42"/>
  <c r="P767" i="42"/>
  <c r="O767" i="42"/>
  <c r="N767" i="42"/>
  <c r="M767" i="42"/>
  <c r="L767" i="42"/>
  <c r="K767" i="42"/>
  <c r="E767" i="42"/>
  <c r="D767" i="42"/>
  <c r="C767" i="42"/>
  <c r="B767" i="42"/>
  <c r="A767" i="42"/>
  <c r="V766" i="42"/>
  <c r="N766" i="42"/>
  <c r="M766" i="42"/>
  <c r="K766" i="42"/>
  <c r="E766" i="42"/>
  <c r="D766" i="42"/>
  <c r="C766" i="42"/>
  <c r="B766" i="42"/>
  <c r="A766" i="42"/>
  <c r="V765" i="42"/>
  <c r="N765" i="42"/>
  <c r="M765" i="42"/>
  <c r="K765" i="42"/>
  <c r="E765" i="42"/>
  <c r="D765" i="42"/>
  <c r="C765" i="42"/>
  <c r="B765" i="42"/>
  <c r="A765" i="42"/>
  <c r="V764" i="42"/>
  <c r="N764" i="42"/>
  <c r="M764" i="42"/>
  <c r="K764" i="42"/>
  <c r="E764" i="42"/>
  <c r="D764" i="42"/>
  <c r="C764" i="42"/>
  <c r="B764" i="42"/>
  <c r="A764" i="42"/>
  <c r="V763" i="42"/>
  <c r="N763" i="42"/>
  <c r="M763" i="42"/>
  <c r="K763" i="42"/>
  <c r="E763" i="42"/>
  <c r="D763" i="42"/>
  <c r="C763" i="42"/>
  <c r="B763" i="42"/>
  <c r="A763" i="42"/>
  <c r="V762" i="42"/>
  <c r="N762" i="42"/>
  <c r="M762" i="42"/>
  <c r="K762" i="42"/>
  <c r="E762" i="42"/>
  <c r="D762" i="42"/>
  <c r="C762" i="42"/>
  <c r="B762" i="42"/>
  <c r="A762" i="42"/>
  <c r="V761" i="42"/>
  <c r="N761" i="42"/>
  <c r="M761" i="42"/>
  <c r="K761" i="42"/>
  <c r="E761" i="42"/>
  <c r="D761" i="42"/>
  <c r="C761" i="42"/>
  <c r="B761" i="42"/>
  <c r="A761" i="42"/>
  <c r="V760" i="42"/>
  <c r="N760" i="42"/>
  <c r="M760" i="42"/>
  <c r="K760" i="42"/>
  <c r="E760" i="42"/>
  <c r="D760" i="42"/>
  <c r="C760" i="42"/>
  <c r="B760" i="42"/>
  <c r="A760" i="42"/>
  <c r="V759" i="42"/>
  <c r="N759" i="42"/>
  <c r="M759" i="42"/>
  <c r="K759" i="42"/>
  <c r="E759" i="42"/>
  <c r="D759" i="42"/>
  <c r="C759" i="42"/>
  <c r="B759" i="42"/>
  <c r="A759" i="42"/>
  <c r="V758" i="42"/>
  <c r="N758" i="42"/>
  <c r="M758" i="42"/>
  <c r="K758" i="42"/>
  <c r="E758" i="42"/>
  <c r="D758" i="42"/>
  <c r="C758" i="42"/>
  <c r="B758" i="42"/>
  <c r="A758" i="42"/>
  <c r="V757" i="42"/>
  <c r="N757" i="42"/>
  <c r="M757" i="42"/>
  <c r="K757" i="42"/>
  <c r="E757" i="42"/>
  <c r="D757" i="42"/>
  <c r="C757" i="42"/>
  <c r="B757" i="42"/>
  <c r="A757" i="42"/>
  <c r="V756" i="42"/>
  <c r="N756" i="42"/>
  <c r="M756" i="42"/>
  <c r="K756" i="42"/>
  <c r="E756" i="42"/>
  <c r="D756" i="42"/>
  <c r="C756" i="42"/>
  <c r="B756" i="42"/>
  <c r="A756" i="42"/>
  <c r="V755" i="42"/>
  <c r="N755" i="42"/>
  <c r="M755" i="42"/>
  <c r="K755" i="42"/>
  <c r="E755" i="42"/>
  <c r="D755" i="42"/>
  <c r="C755" i="42"/>
  <c r="B755" i="42"/>
  <c r="A755" i="42"/>
  <c r="V754" i="42"/>
  <c r="N754" i="42"/>
  <c r="M754" i="42"/>
  <c r="K754" i="42"/>
  <c r="E754" i="42"/>
  <c r="D754" i="42"/>
  <c r="C754" i="42"/>
  <c r="B754" i="42"/>
  <c r="A754" i="42"/>
  <c r="V753" i="42"/>
  <c r="N753" i="42"/>
  <c r="M753" i="42"/>
  <c r="K753" i="42"/>
  <c r="E753" i="42"/>
  <c r="D753" i="42"/>
  <c r="C753" i="42"/>
  <c r="B753" i="42"/>
  <c r="A753" i="42"/>
  <c r="V752" i="42"/>
  <c r="N752" i="42"/>
  <c r="M752" i="42"/>
  <c r="K752" i="42"/>
  <c r="E752" i="42"/>
  <c r="D752" i="42"/>
  <c r="C752" i="42"/>
  <c r="B752" i="42"/>
  <c r="A752" i="42"/>
  <c r="V751" i="42"/>
  <c r="N751" i="42"/>
  <c r="M751" i="42"/>
  <c r="K751" i="42"/>
  <c r="E751" i="42"/>
  <c r="D751" i="42"/>
  <c r="C751" i="42"/>
  <c r="B751" i="42"/>
  <c r="A751" i="42"/>
  <c r="V750" i="42"/>
  <c r="N750" i="42"/>
  <c r="M750" i="42"/>
  <c r="K750" i="42"/>
  <c r="E750" i="42"/>
  <c r="D750" i="42"/>
  <c r="C750" i="42"/>
  <c r="B750" i="42"/>
  <c r="A750" i="42"/>
  <c r="V749" i="42"/>
  <c r="N749" i="42"/>
  <c r="M749" i="42"/>
  <c r="K749" i="42"/>
  <c r="E749" i="42"/>
  <c r="D749" i="42"/>
  <c r="C749" i="42"/>
  <c r="B749" i="42"/>
  <c r="A749" i="42"/>
  <c r="V748" i="42"/>
  <c r="N748" i="42"/>
  <c r="M748" i="42"/>
  <c r="K748" i="42"/>
  <c r="E748" i="42"/>
  <c r="D748" i="42"/>
  <c r="C748" i="42"/>
  <c r="B748" i="42"/>
  <c r="A748" i="42"/>
  <c r="V747" i="42"/>
  <c r="N747" i="42"/>
  <c r="M747" i="42"/>
  <c r="K747" i="42"/>
  <c r="E747" i="42"/>
  <c r="D747" i="42"/>
  <c r="C747" i="42"/>
  <c r="B747" i="42"/>
  <c r="A747" i="42"/>
  <c r="V746" i="42"/>
  <c r="N746" i="42"/>
  <c r="M746" i="42"/>
  <c r="K746" i="42"/>
  <c r="E746" i="42"/>
  <c r="D746" i="42"/>
  <c r="C746" i="42"/>
  <c r="B746" i="42"/>
  <c r="A746" i="42"/>
  <c r="V745" i="42"/>
  <c r="N745" i="42"/>
  <c r="M745" i="42"/>
  <c r="K745" i="42"/>
  <c r="E745" i="42"/>
  <c r="D745" i="42"/>
  <c r="C745" i="42"/>
  <c r="B745" i="42"/>
  <c r="A745" i="42"/>
  <c r="V744" i="42"/>
  <c r="N744" i="42"/>
  <c r="M744" i="42"/>
  <c r="K744" i="42"/>
  <c r="E744" i="42"/>
  <c r="D744" i="42"/>
  <c r="C744" i="42"/>
  <c r="B744" i="42"/>
  <c r="A744" i="42"/>
  <c r="V743" i="42"/>
  <c r="N743" i="42"/>
  <c r="M743" i="42"/>
  <c r="K743" i="42"/>
  <c r="E743" i="42"/>
  <c r="D743" i="42"/>
  <c r="C743" i="42"/>
  <c r="B743" i="42"/>
  <c r="A743" i="42"/>
  <c r="V742" i="42"/>
  <c r="N742" i="42"/>
  <c r="M742" i="42"/>
  <c r="K742" i="42"/>
  <c r="E742" i="42"/>
  <c r="D742" i="42"/>
  <c r="C742" i="42"/>
  <c r="B742" i="42"/>
  <c r="A742" i="42"/>
  <c r="V741" i="42"/>
  <c r="N741" i="42"/>
  <c r="M741" i="42"/>
  <c r="K741" i="42"/>
  <c r="E741" i="42"/>
  <c r="D741" i="42"/>
  <c r="C741" i="42"/>
  <c r="B741" i="42"/>
  <c r="A741" i="42"/>
  <c r="V740" i="42"/>
  <c r="N740" i="42"/>
  <c r="M740" i="42"/>
  <c r="K740" i="42"/>
  <c r="E740" i="42"/>
  <c r="D740" i="42"/>
  <c r="C740" i="42"/>
  <c r="B740" i="42"/>
  <c r="A740" i="42"/>
  <c r="V739" i="42"/>
  <c r="N739" i="42"/>
  <c r="M739" i="42"/>
  <c r="K739" i="42"/>
  <c r="E739" i="42"/>
  <c r="D739" i="42"/>
  <c r="C739" i="42"/>
  <c r="B739" i="42"/>
  <c r="A739" i="42"/>
  <c r="V738" i="42"/>
  <c r="N738" i="42"/>
  <c r="M738" i="42"/>
  <c r="K738" i="42"/>
  <c r="E738" i="42"/>
  <c r="D738" i="42"/>
  <c r="C738" i="42"/>
  <c r="B738" i="42"/>
  <c r="A738" i="42"/>
  <c r="V737" i="42"/>
  <c r="N737" i="42"/>
  <c r="M737" i="42"/>
  <c r="K737" i="42"/>
  <c r="E737" i="42"/>
  <c r="D737" i="42"/>
  <c r="C737" i="42"/>
  <c r="B737" i="42"/>
  <c r="A737" i="42"/>
  <c r="V736" i="42"/>
  <c r="N736" i="42"/>
  <c r="M736" i="42"/>
  <c r="K736" i="42"/>
  <c r="E736" i="42"/>
  <c r="D736" i="42"/>
  <c r="C736" i="42"/>
  <c r="B736" i="42"/>
  <c r="A736" i="42"/>
  <c r="V735" i="42"/>
  <c r="N735" i="42"/>
  <c r="M735" i="42"/>
  <c r="K735" i="42"/>
  <c r="E735" i="42"/>
  <c r="D735" i="42"/>
  <c r="C735" i="42"/>
  <c r="B735" i="42"/>
  <c r="A735" i="42"/>
  <c r="V734" i="42"/>
  <c r="O734" i="42"/>
  <c r="N734" i="42"/>
  <c r="M734" i="42"/>
  <c r="K734" i="42"/>
  <c r="E734" i="42"/>
  <c r="D734" i="42"/>
  <c r="C734" i="42"/>
  <c r="B734" i="42"/>
  <c r="A734" i="42"/>
  <c r="V733" i="42"/>
  <c r="N733" i="42"/>
  <c r="M733" i="42"/>
  <c r="K733" i="42"/>
  <c r="E733" i="42"/>
  <c r="D733" i="42"/>
  <c r="C733" i="42"/>
  <c r="B733" i="42"/>
  <c r="A733" i="42"/>
  <c r="V732" i="42"/>
  <c r="R732" i="42"/>
  <c r="Q732" i="42"/>
  <c r="P732" i="42"/>
  <c r="O732" i="42"/>
  <c r="K732" i="42"/>
  <c r="E732" i="42"/>
  <c r="D732" i="42"/>
  <c r="C732" i="42"/>
  <c r="B732" i="42"/>
  <c r="A732" i="42"/>
  <c r="V731" i="42"/>
  <c r="R731" i="42"/>
  <c r="Q731" i="42"/>
  <c r="P731" i="42"/>
  <c r="O731" i="42"/>
  <c r="K731" i="42"/>
  <c r="E731" i="42"/>
  <c r="D731" i="42"/>
  <c r="C731" i="42"/>
  <c r="B731" i="42"/>
  <c r="A731" i="42"/>
  <c r="V730" i="42"/>
  <c r="R730" i="42"/>
  <c r="Q730" i="42"/>
  <c r="P730" i="42"/>
  <c r="O730" i="42"/>
  <c r="K730" i="42"/>
  <c r="E730" i="42"/>
  <c r="D730" i="42"/>
  <c r="C730" i="42"/>
  <c r="B730" i="42"/>
  <c r="A730" i="42"/>
  <c r="V729" i="42"/>
  <c r="R729" i="42"/>
  <c r="Q729" i="42"/>
  <c r="P729" i="42"/>
  <c r="O729" i="42"/>
  <c r="K729" i="42"/>
  <c r="E729" i="42"/>
  <c r="D729" i="42"/>
  <c r="C729" i="42"/>
  <c r="B729" i="42"/>
  <c r="A729" i="42"/>
  <c r="V728" i="42"/>
  <c r="R728" i="42"/>
  <c r="Q728" i="42"/>
  <c r="P728" i="42"/>
  <c r="O728" i="42"/>
  <c r="K728" i="42"/>
  <c r="E728" i="42"/>
  <c r="D728" i="42"/>
  <c r="C728" i="42"/>
  <c r="B728" i="42"/>
  <c r="A728" i="42"/>
  <c r="V727" i="42"/>
  <c r="R727" i="42"/>
  <c r="Q727" i="42"/>
  <c r="P727" i="42"/>
  <c r="O727" i="42"/>
  <c r="K727" i="42"/>
  <c r="E727" i="42"/>
  <c r="D727" i="42"/>
  <c r="C727" i="42"/>
  <c r="B727" i="42"/>
  <c r="A727" i="42"/>
  <c r="V726" i="42"/>
  <c r="R726" i="42"/>
  <c r="Q726" i="42"/>
  <c r="P726" i="42"/>
  <c r="O726" i="42"/>
  <c r="K726" i="42"/>
  <c r="E726" i="42"/>
  <c r="D726" i="42"/>
  <c r="C726" i="42"/>
  <c r="B726" i="42"/>
  <c r="A726" i="42"/>
  <c r="V725" i="42"/>
  <c r="R725" i="42"/>
  <c r="Q725" i="42"/>
  <c r="P725" i="42"/>
  <c r="O725" i="42"/>
  <c r="K725" i="42"/>
  <c r="E725" i="42"/>
  <c r="D725" i="42"/>
  <c r="C725" i="42"/>
  <c r="B725" i="42"/>
  <c r="A725" i="42"/>
  <c r="V724" i="42"/>
  <c r="R724" i="42"/>
  <c r="Q724" i="42"/>
  <c r="P724" i="42"/>
  <c r="O724" i="42"/>
  <c r="K724" i="42"/>
  <c r="E724" i="42"/>
  <c r="D724" i="42"/>
  <c r="C724" i="42"/>
  <c r="B724" i="42"/>
  <c r="A724" i="42"/>
  <c r="V723" i="42"/>
  <c r="R723" i="42"/>
  <c r="Q723" i="42"/>
  <c r="P723" i="42"/>
  <c r="O723" i="42"/>
  <c r="K723" i="42"/>
  <c r="E723" i="42"/>
  <c r="D723" i="42"/>
  <c r="C723" i="42"/>
  <c r="B723" i="42"/>
  <c r="A723" i="42"/>
  <c r="V722" i="42"/>
  <c r="R722" i="42"/>
  <c r="Q722" i="42"/>
  <c r="P722" i="42"/>
  <c r="O722" i="42"/>
  <c r="K722" i="42"/>
  <c r="E722" i="42"/>
  <c r="D722" i="42"/>
  <c r="C722" i="42"/>
  <c r="B722" i="42"/>
  <c r="A722" i="42"/>
  <c r="V721" i="42"/>
  <c r="R721" i="42"/>
  <c r="Q721" i="42"/>
  <c r="P721" i="42"/>
  <c r="O721" i="42"/>
  <c r="K721" i="42"/>
  <c r="E721" i="42"/>
  <c r="D721" i="42"/>
  <c r="C721" i="42"/>
  <c r="B721" i="42"/>
  <c r="A721" i="42"/>
  <c r="V720" i="42"/>
  <c r="R720" i="42"/>
  <c r="Q720" i="42"/>
  <c r="P720" i="42"/>
  <c r="O720" i="42"/>
  <c r="K720" i="42"/>
  <c r="E720" i="42"/>
  <c r="D720" i="42"/>
  <c r="C720" i="42"/>
  <c r="B720" i="42"/>
  <c r="A720" i="42"/>
  <c r="V719" i="42"/>
  <c r="R719" i="42"/>
  <c r="Q719" i="42"/>
  <c r="P719" i="42"/>
  <c r="O719" i="42"/>
  <c r="K719" i="42"/>
  <c r="E719" i="42"/>
  <c r="D719" i="42"/>
  <c r="C719" i="42"/>
  <c r="B719" i="42"/>
  <c r="A719" i="42"/>
  <c r="V718" i="42"/>
  <c r="R718" i="42"/>
  <c r="Q718" i="42"/>
  <c r="P718" i="42"/>
  <c r="O718" i="42"/>
  <c r="K718" i="42"/>
  <c r="E718" i="42"/>
  <c r="D718" i="42"/>
  <c r="C718" i="42"/>
  <c r="B718" i="42"/>
  <c r="A718" i="42"/>
  <c r="V717" i="42"/>
  <c r="R717" i="42"/>
  <c r="Q717" i="42"/>
  <c r="P717" i="42"/>
  <c r="O717" i="42"/>
  <c r="K717" i="42"/>
  <c r="E717" i="42"/>
  <c r="D717" i="42"/>
  <c r="C717" i="42"/>
  <c r="B717" i="42"/>
  <c r="A717" i="42"/>
  <c r="V716" i="42"/>
  <c r="R716" i="42"/>
  <c r="Q716" i="42"/>
  <c r="P716" i="42"/>
  <c r="O716" i="42"/>
  <c r="K716" i="42"/>
  <c r="E716" i="42"/>
  <c r="D716" i="42"/>
  <c r="C716" i="42"/>
  <c r="B716" i="42"/>
  <c r="A716" i="42"/>
  <c r="V715" i="42"/>
  <c r="R715" i="42"/>
  <c r="Q715" i="42"/>
  <c r="P715" i="42"/>
  <c r="O715" i="42"/>
  <c r="K715" i="42"/>
  <c r="E715" i="42"/>
  <c r="D715" i="42"/>
  <c r="C715" i="42"/>
  <c r="B715" i="42"/>
  <c r="A715" i="42"/>
  <c r="V714" i="42"/>
  <c r="R714" i="42"/>
  <c r="Q714" i="42"/>
  <c r="P714" i="42"/>
  <c r="O714" i="42"/>
  <c r="K714" i="42"/>
  <c r="E714" i="42"/>
  <c r="D714" i="42"/>
  <c r="C714" i="42"/>
  <c r="B714" i="42"/>
  <c r="A714" i="42"/>
  <c r="V713" i="42"/>
  <c r="R713" i="42"/>
  <c r="Q713" i="42"/>
  <c r="P713" i="42"/>
  <c r="O713" i="42"/>
  <c r="K713" i="42"/>
  <c r="E713" i="42"/>
  <c r="D713" i="42"/>
  <c r="C713" i="42"/>
  <c r="B713" i="42"/>
  <c r="A713" i="42"/>
  <c r="V712" i="42"/>
  <c r="R712" i="42"/>
  <c r="Q712" i="42"/>
  <c r="P712" i="42"/>
  <c r="O712" i="42"/>
  <c r="K712" i="42"/>
  <c r="E712" i="42"/>
  <c r="D712" i="42"/>
  <c r="C712" i="42"/>
  <c r="B712" i="42"/>
  <c r="A712" i="42"/>
  <c r="V711" i="42"/>
  <c r="R711" i="42"/>
  <c r="Q711" i="42"/>
  <c r="P711" i="42"/>
  <c r="O711" i="42"/>
  <c r="K711" i="42"/>
  <c r="E711" i="42"/>
  <c r="D711" i="42"/>
  <c r="C711" i="42"/>
  <c r="B711" i="42"/>
  <c r="A711" i="42"/>
  <c r="V710" i="42"/>
  <c r="R710" i="42"/>
  <c r="Q710" i="42"/>
  <c r="P710" i="42"/>
  <c r="O710" i="42"/>
  <c r="K710" i="42"/>
  <c r="E710" i="42"/>
  <c r="D710" i="42"/>
  <c r="C710" i="42"/>
  <c r="B710" i="42"/>
  <c r="A710" i="42"/>
  <c r="V709" i="42"/>
  <c r="R709" i="42"/>
  <c r="Q709" i="42"/>
  <c r="P709" i="42"/>
  <c r="O709" i="42"/>
  <c r="K709" i="42"/>
  <c r="E709" i="42"/>
  <c r="D709" i="42"/>
  <c r="C709" i="42"/>
  <c r="B709" i="42"/>
  <c r="A709" i="42"/>
  <c r="V708" i="42"/>
  <c r="R708" i="42"/>
  <c r="Q708" i="42"/>
  <c r="P708" i="42"/>
  <c r="O708" i="42"/>
  <c r="K708" i="42"/>
  <c r="E708" i="42"/>
  <c r="D708" i="42"/>
  <c r="C708" i="42"/>
  <c r="B708" i="42"/>
  <c r="A708" i="42"/>
  <c r="V707" i="42"/>
  <c r="R707" i="42"/>
  <c r="Q707" i="42"/>
  <c r="P707" i="42"/>
  <c r="O707" i="42"/>
  <c r="K707" i="42"/>
  <c r="E707" i="42"/>
  <c r="D707" i="42"/>
  <c r="C707" i="42"/>
  <c r="B707" i="42"/>
  <c r="A707" i="42"/>
  <c r="V706" i="42"/>
  <c r="R706" i="42"/>
  <c r="Q706" i="42"/>
  <c r="P706" i="42"/>
  <c r="O706" i="42"/>
  <c r="K706" i="42"/>
  <c r="E706" i="42"/>
  <c r="D706" i="42"/>
  <c r="C706" i="42"/>
  <c r="B706" i="42"/>
  <c r="A706" i="42"/>
  <c r="V705" i="42"/>
  <c r="R705" i="42"/>
  <c r="Q705" i="42"/>
  <c r="P705" i="42"/>
  <c r="O705" i="42"/>
  <c r="K705" i="42"/>
  <c r="E705" i="42"/>
  <c r="D705" i="42"/>
  <c r="C705" i="42"/>
  <c r="B705" i="42"/>
  <c r="A705" i="42"/>
  <c r="V704" i="42"/>
  <c r="R704" i="42"/>
  <c r="Q704" i="42"/>
  <c r="P704" i="42"/>
  <c r="O704" i="42"/>
  <c r="K704" i="42"/>
  <c r="E704" i="42"/>
  <c r="D704" i="42"/>
  <c r="C704" i="42"/>
  <c r="B704" i="42"/>
  <c r="A704" i="42"/>
  <c r="V703" i="42"/>
  <c r="R703" i="42"/>
  <c r="Q703" i="42"/>
  <c r="P703" i="42"/>
  <c r="O703" i="42"/>
  <c r="K703" i="42"/>
  <c r="E703" i="42"/>
  <c r="D703" i="42"/>
  <c r="C703" i="42"/>
  <c r="B703" i="42"/>
  <c r="A703" i="42"/>
  <c r="V702" i="42"/>
  <c r="R702" i="42"/>
  <c r="Q702" i="42"/>
  <c r="P702" i="42"/>
  <c r="O702" i="42"/>
  <c r="K702" i="42"/>
  <c r="E702" i="42"/>
  <c r="D702" i="42"/>
  <c r="C702" i="42"/>
  <c r="B702" i="42"/>
  <c r="A702" i="42"/>
  <c r="V701" i="42"/>
  <c r="R701" i="42"/>
  <c r="Q701" i="42"/>
  <c r="P701" i="42"/>
  <c r="O701" i="42"/>
  <c r="K701" i="42"/>
  <c r="E701" i="42"/>
  <c r="D701" i="42"/>
  <c r="C701" i="42"/>
  <c r="B701" i="42"/>
  <c r="A701" i="42"/>
  <c r="V700" i="42"/>
  <c r="R700" i="42"/>
  <c r="Q700" i="42"/>
  <c r="P700" i="42"/>
  <c r="O700" i="42"/>
  <c r="K700" i="42"/>
  <c r="E700" i="42"/>
  <c r="D700" i="42"/>
  <c r="C700" i="42"/>
  <c r="B700" i="42"/>
  <c r="A700" i="42"/>
  <c r="V699" i="42"/>
  <c r="R699" i="42"/>
  <c r="Q699" i="42"/>
  <c r="P699" i="42"/>
  <c r="O699" i="42"/>
  <c r="K699" i="42"/>
  <c r="E699" i="42"/>
  <c r="D699" i="42"/>
  <c r="C699" i="42"/>
  <c r="B699" i="42"/>
  <c r="A699" i="42"/>
  <c r="V698" i="42"/>
  <c r="R698" i="42"/>
  <c r="Q698" i="42"/>
  <c r="P698" i="42"/>
  <c r="O698" i="42"/>
  <c r="K698" i="42"/>
  <c r="E698" i="42"/>
  <c r="D698" i="42"/>
  <c r="C698" i="42"/>
  <c r="B698" i="42"/>
  <c r="A698" i="42"/>
  <c r="V697" i="42"/>
  <c r="R697" i="42"/>
  <c r="Q697" i="42"/>
  <c r="P697" i="42"/>
  <c r="O697" i="42"/>
  <c r="K697" i="42"/>
  <c r="E697" i="42"/>
  <c r="D697" i="42"/>
  <c r="C697" i="42"/>
  <c r="B697" i="42"/>
  <c r="A697" i="42"/>
  <c r="V696" i="42"/>
  <c r="R696" i="42"/>
  <c r="Q696" i="42"/>
  <c r="P696" i="42"/>
  <c r="O696" i="42"/>
  <c r="K696" i="42"/>
  <c r="E696" i="42"/>
  <c r="D696" i="42"/>
  <c r="C696" i="42"/>
  <c r="B696" i="42"/>
  <c r="A696" i="42"/>
  <c r="V695" i="42"/>
  <c r="R695" i="42"/>
  <c r="Q695" i="42"/>
  <c r="P695" i="42"/>
  <c r="O695" i="42"/>
  <c r="K695" i="42"/>
  <c r="E695" i="42"/>
  <c r="D695" i="42"/>
  <c r="C695" i="42"/>
  <c r="B695" i="42"/>
  <c r="A695" i="42"/>
  <c r="V694" i="42"/>
  <c r="R694" i="42"/>
  <c r="Q694" i="42"/>
  <c r="P694" i="42"/>
  <c r="O694" i="42"/>
  <c r="K694" i="42"/>
  <c r="E694" i="42"/>
  <c r="D694" i="42"/>
  <c r="C694" i="42"/>
  <c r="B694" i="42"/>
  <c r="A694" i="42"/>
  <c r="V693" i="42"/>
  <c r="R693" i="42"/>
  <c r="Q693" i="42"/>
  <c r="P693" i="42"/>
  <c r="O693" i="42"/>
  <c r="K693" i="42"/>
  <c r="E693" i="42"/>
  <c r="D693" i="42"/>
  <c r="C693" i="42"/>
  <c r="B693" i="42"/>
  <c r="A693" i="42"/>
  <c r="V692" i="42"/>
  <c r="R692" i="42"/>
  <c r="Q692" i="42"/>
  <c r="P692" i="42"/>
  <c r="O692" i="42"/>
  <c r="K692" i="42"/>
  <c r="E692" i="42"/>
  <c r="D692" i="42"/>
  <c r="C692" i="42"/>
  <c r="B692" i="42"/>
  <c r="A692" i="42"/>
  <c r="V691" i="42"/>
  <c r="R691" i="42"/>
  <c r="Q691" i="42"/>
  <c r="P691" i="42"/>
  <c r="O691" i="42"/>
  <c r="K691" i="42"/>
  <c r="E691" i="42"/>
  <c r="D691" i="42"/>
  <c r="C691" i="42"/>
  <c r="B691" i="42"/>
  <c r="A691" i="42"/>
  <c r="V690" i="42"/>
  <c r="R690" i="42"/>
  <c r="Q690" i="42"/>
  <c r="P690" i="42"/>
  <c r="O690" i="42"/>
  <c r="K690" i="42"/>
  <c r="E690" i="42"/>
  <c r="D690" i="42"/>
  <c r="C690" i="42"/>
  <c r="B690" i="42"/>
  <c r="A690" i="42"/>
  <c r="V689" i="42"/>
  <c r="R689" i="42"/>
  <c r="Q689" i="42"/>
  <c r="P689" i="42"/>
  <c r="O689" i="42"/>
  <c r="K689" i="42"/>
  <c r="E689" i="42"/>
  <c r="D689" i="42"/>
  <c r="C689" i="42"/>
  <c r="B689" i="42"/>
  <c r="A689" i="42"/>
  <c r="V688" i="42"/>
  <c r="R688" i="42"/>
  <c r="Q688" i="42"/>
  <c r="P688" i="42"/>
  <c r="O688" i="42"/>
  <c r="K688" i="42"/>
  <c r="E688" i="42"/>
  <c r="D688" i="42"/>
  <c r="C688" i="42"/>
  <c r="B688" i="42"/>
  <c r="A688" i="42"/>
  <c r="V687" i="42"/>
  <c r="R687" i="42"/>
  <c r="Q687" i="42"/>
  <c r="P687" i="42"/>
  <c r="O687" i="42"/>
  <c r="K687" i="42"/>
  <c r="E687" i="42"/>
  <c r="D687" i="42"/>
  <c r="C687" i="42"/>
  <c r="B687" i="42"/>
  <c r="A687" i="42"/>
  <c r="V686" i="42"/>
  <c r="R686" i="42"/>
  <c r="Q686" i="42"/>
  <c r="P686" i="42"/>
  <c r="O686" i="42"/>
  <c r="K686" i="42"/>
  <c r="E686" i="42"/>
  <c r="D686" i="42"/>
  <c r="C686" i="42"/>
  <c r="B686" i="42"/>
  <c r="A686" i="42"/>
  <c r="V685" i="42"/>
  <c r="R685" i="42"/>
  <c r="Q685" i="42"/>
  <c r="P685" i="42"/>
  <c r="O685" i="42"/>
  <c r="K685" i="42"/>
  <c r="E685" i="42"/>
  <c r="D685" i="42"/>
  <c r="C685" i="42"/>
  <c r="B685" i="42"/>
  <c r="A685" i="42"/>
  <c r="V684" i="42"/>
  <c r="R684" i="42"/>
  <c r="Q684" i="42"/>
  <c r="P684" i="42"/>
  <c r="O684" i="42"/>
  <c r="K684" i="42"/>
  <c r="E684" i="42"/>
  <c r="D684" i="42"/>
  <c r="C684" i="42"/>
  <c r="B684" i="42"/>
  <c r="A684" i="42"/>
  <c r="V683" i="42"/>
  <c r="R683" i="42"/>
  <c r="Q683" i="42"/>
  <c r="P683" i="42"/>
  <c r="O683" i="42"/>
  <c r="K683" i="42"/>
  <c r="E683" i="42"/>
  <c r="D683" i="42"/>
  <c r="C683" i="42"/>
  <c r="B683" i="42"/>
  <c r="A683" i="42"/>
  <c r="V682" i="42"/>
  <c r="R682" i="42"/>
  <c r="Q682" i="42"/>
  <c r="P682" i="42"/>
  <c r="O682" i="42"/>
  <c r="K682" i="42"/>
  <c r="E682" i="42"/>
  <c r="D682" i="42"/>
  <c r="C682" i="42"/>
  <c r="B682" i="42"/>
  <c r="A682" i="42"/>
  <c r="V681" i="42"/>
  <c r="R681" i="42"/>
  <c r="Q681" i="42"/>
  <c r="P681" i="42"/>
  <c r="O681" i="42"/>
  <c r="K681" i="42"/>
  <c r="E681" i="42"/>
  <c r="D681" i="42"/>
  <c r="C681" i="42"/>
  <c r="B681" i="42"/>
  <c r="A681" i="42"/>
  <c r="V680" i="42"/>
  <c r="R680" i="42"/>
  <c r="Q680" i="42"/>
  <c r="P680" i="42"/>
  <c r="O680" i="42"/>
  <c r="K680" i="42"/>
  <c r="E680" i="42"/>
  <c r="D680" i="42"/>
  <c r="C680" i="42"/>
  <c r="B680" i="42"/>
  <c r="A680" i="42"/>
  <c r="V679" i="42"/>
  <c r="R679" i="42"/>
  <c r="Q679" i="42"/>
  <c r="P679" i="42"/>
  <c r="O679" i="42"/>
  <c r="K679" i="42"/>
  <c r="E679" i="42"/>
  <c r="D679" i="42"/>
  <c r="C679" i="42"/>
  <c r="B679" i="42"/>
  <c r="A679" i="42"/>
  <c r="V678" i="42"/>
  <c r="R678" i="42"/>
  <c r="Q678" i="42"/>
  <c r="P678" i="42"/>
  <c r="O678" i="42"/>
  <c r="K678" i="42"/>
  <c r="E678" i="42"/>
  <c r="D678" i="42"/>
  <c r="C678" i="42"/>
  <c r="B678" i="42"/>
  <c r="A678" i="42"/>
  <c r="V677" i="42"/>
  <c r="R677" i="42"/>
  <c r="Q677" i="42"/>
  <c r="P677" i="42"/>
  <c r="O677" i="42"/>
  <c r="K677" i="42"/>
  <c r="E677" i="42"/>
  <c r="D677" i="42"/>
  <c r="C677" i="42"/>
  <c r="B677" i="42"/>
  <c r="A677" i="42"/>
  <c r="V676" i="42"/>
  <c r="R676" i="42"/>
  <c r="Q676" i="42"/>
  <c r="P676" i="42"/>
  <c r="O676" i="42"/>
  <c r="K676" i="42"/>
  <c r="E676" i="42"/>
  <c r="D676" i="42"/>
  <c r="C676" i="42"/>
  <c r="B676" i="42"/>
  <c r="A676" i="42"/>
  <c r="V675" i="42"/>
  <c r="R675" i="42"/>
  <c r="Q675" i="42"/>
  <c r="P675" i="42"/>
  <c r="O675" i="42"/>
  <c r="K675" i="42"/>
  <c r="E675" i="42"/>
  <c r="D675" i="42"/>
  <c r="C675" i="42"/>
  <c r="B675" i="42"/>
  <c r="A675" i="42"/>
  <c r="V674" i="42"/>
  <c r="U674" i="42"/>
  <c r="T674" i="42"/>
  <c r="S674" i="42"/>
  <c r="R674" i="42"/>
  <c r="Q674" i="42"/>
  <c r="P674" i="42"/>
  <c r="O674" i="42"/>
  <c r="N674" i="42"/>
  <c r="M674" i="42"/>
  <c r="L674" i="42"/>
  <c r="K674" i="42"/>
  <c r="E674" i="42"/>
  <c r="D674" i="42"/>
  <c r="C674" i="42"/>
  <c r="B674" i="42"/>
  <c r="A674" i="42"/>
  <c r="V673" i="42"/>
  <c r="U673" i="42"/>
  <c r="T673" i="42"/>
  <c r="S673" i="42"/>
  <c r="R673" i="42"/>
  <c r="Q673" i="42"/>
  <c r="P673" i="42"/>
  <c r="O673" i="42"/>
  <c r="N673" i="42"/>
  <c r="M673" i="42"/>
  <c r="L673" i="42"/>
  <c r="K673" i="42"/>
  <c r="E673" i="42"/>
  <c r="D673" i="42"/>
  <c r="C673" i="42"/>
  <c r="B673" i="42"/>
  <c r="A673" i="42"/>
  <c r="V672" i="42"/>
  <c r="U672" i="42"/>
  <c r="T672" i="42"/>
  <c r="S672" i="42"/>
  <c r="R672" i="42"/>
  <c r="Q672" i="42"/>
  <c r="P672" i="42"/>
  <c r="O672" i="42"/>
  <c r="N672" i="42"/>
  <c r="M672" i="42"/>
  <c r="L672" i="42"/>
  <c r="K672" i="42"/>
  <c r="E672" i="42"/>
  <c r="D672" i="42"/>
  <c r="C672" i="42"/>
  <c r="B672" i="42"/>
  <c r="A672" i="42"/>
  <c r="V671" i="42"/>
  <c r="U671" i="42"/>
  <c r="T671" i="42"/>
  <c r="S671" i="42"/>
  <c r="R671" i="42"/>
  <c r="Q671" i="42"/>
  <c r="P671" i="42"/>
  <c r="O671" i="42"/>
  <c r="N671" i="42"/>
  <c r="M671" i="42"/>
  <c r="L671" i="42"/>
  <c r="K671" i="42"/>
  <c r="E671" i="42"/>
  <c r="D671" i="42"/>
  <c r="C671" i="42"/>
  <c r="B671" i="42"/>
  <c r="A671" i="42"/>
  <c r="V670" i="42"/>
  <c r="U670" i="42"/>
  <c r="T670" i="42"/>
  <c r="S670" i="42"/>
  <c r="R670" i="42"/>
  <c r="Q670" i="42"/>
  <c r="P670" i="42"/>
  <c r="O670" i="42"/>
  <c r="N670" i="42"/>
  <c r="M670" i="42"/>
  <c r="L670" i="42"/>
  <c r="K670" i="42"/>
  <c r="E670" i="42"/>
  <c r="D670" i="42"/>
  <c r="C670" i="42"/>
  <c r="B670" i="42"/>
  <c r="A670" i="42"/>
  <c r="V669" i="42"/>
  <c r="U669" i="42"/>
  <c r="T669" i="42"/>
  <c r="S669" i="42"/>
  <c r="R669" i="42"/>
  <c r="Q669" i="42"/>
  <c r="P669" i="42"/>
  <c r="O669" i="42"/>
  <c r="N669" i="42"/>
  <c r="M669" i="42"/>
  <c r="L669" i="42"/>
  <c r="K669" i="42"/>
  <c r="E669" i="42"/>
  <c r="D669" i="42"/>
  <c r="C669" i="42"/>
  <c r="B669" i="42"/>
  <c r="A669" i="42"/>
  <c r="V668" i="42"/>
  <c r="U668" i="42"/>
  <c r="T668" i="42"/>
  <c r="S668" i="42"/>
  <c r="R668" i="42"/>
  <c r="Q668" i="42"/>
  <c r="P668" i="42"/>
  <c r="O668" i="42"/>
  <c r="N668" i="42"/>
  <c r="M668" i="42"/>
  <c r="L668" i="42"/>
  <c r="K668" i="42"/>
  <c r="E668" i="42"/>
  <c r="D668" i="42"/>
  <c r="C668" i="42"/>
  <c r="B668" i="42"/>
  <c r="A668" i="42"/>
  <c r="V667" i="42"/>
  <c r="N667" i="42"/>
  <c r="M667" i="42"/>
  <c r="K667" i="42"/>
  <c r="E667" i="42"/>
  <c r="D667" i="42"/>
  <c r="C667" i="42"/>
  <c r="B667" i="42"/>
  <c r="A667" i="42"/>
  <c r="V666" i="42"/>
  <c r="N666" i="42"/>
  <c r="M666" i="42"/>
  <c r="K666" i="42"/>
  <c r="E666" i="42"/>
  <c r="D666" i="42"/>
  <c r="C666" i="42"/>
  <c r="B666" i="42"/>
  <c r="A666" i="42"/>
  <c r="V665" i="42"/>
  <c r="N665" i="42"/>
  <c r="M665" i="42"/>
  <c r="K665" i="42"/>
  <c r="E665" i="42"/>
  <c r="D665" i="42"/>
  <c r="C665" i="42"/>
  <c r="B665" i="42"/>
  <c r="A665" i="42"/>
  <c r="V664" i="42"/>
  <c r="N664" i="42"/>
  <c r="M664" i="42"/>
  <c r="K664" i="42"/>
  <c r="E664" i="42"/>
  <c r="D664" i="42"/>
  <c r="C664" i="42"/>
  <c r="B664" i="42"/>
  <c r="A664" i="42"/>
  <c r="V663" i="42"/>
  <c r="N663" i="42"/>
  <c r="M663" i="42"/>
  <c r="K663" i="42"/>
  <c r="E663" i="42"/>
  <c r="D663" i="42"/>
  <c r="C663" i="42"/>
  <c r="B663" i="42"/>
  <c r="A663" i="42"/>
  <c r="V662" i="42"/>
  <c r="N662" i="42"/>
  <c r="M662" i="42"/>
  <c r="K662" i="42"/>
  <c r="E662" i="42"/>
  <c r="D662" i="42"/>
  <c r="C662" i="42"/>
  <c r="B662" i="42"/>
  <c r="A662" i="42"/>
  <c r="V661" i="42"/>
  <c r="N661" i="42"/>
  <c r="M661" i="42"/>
  <c r="K661" i="42"/>
  <c r="E661" i="42"/>
  <c r="D661" i="42"/>
  <c r="C661" i="42"/>
  <c r="B661" i="42"/>
  <c r="A661" i="42"/>
  <c r="V660" i="42"/>
  <c r="N660" i="42"/>
  <c r="M660" i="42"/>
  <c r="K660" i="42"/>
  <c r="E660" i="42"/>
  <c r="D660" i="42"/>
  <c r="C660" i="42"/>
  <c r="B660" i="42"/>
  <c r="A660" i="42"/>
  <c r="V659" i="42"/>
  <c r="N659" i="42"/>
  <c r="M659" i="42"/>
  <c r="K659" i="42"/>
  <c r="E659" i="42"/>
  <c r="D659" i="42"/>
  <c r="C659" i="42"/>
  <c r="B659" i="42"/>
  <c r="A659" i="42"/>
  <c r="V658" i="42"/>
  <c r="N658" i="42"/>
  <c r="M658" i="42"/>
  <c r="K658" i="42"/>
  <c r="E658" i="42"/>
  <c r="D658" i="42"/>
  <c r="C658" i="42"/>
  <c r="B658" i="42"/>
  <c r="A658" i="42"/>
  <c r="V657" i="42"/>
  <c r="N657" i="42"/>
  <c r="M657" i="42"/>
  <c r="K657" i="42"/>
  <c r="E657" i="42"/>
  <c r="D657" i="42"/>
  <c r="C657" i="42"/>
  <c r="B657" i="42"/>
  <c r="A657" i="42"/>
  <c r="V656" i="42"/>
  <c r="N656" i="42"/>
  <c r="M656" i="42"/>
  <c r="K656" i="42"/>
  <c r="E656" i="42"/>
  <c r="D656" i="42"/>
  <c r="C656" i="42"/>
  <c r="B656" i="42"/>
  <c r="A656" i="42"/>
  <c r="V655" i="42"/>
  <c r="N655" i="42"/>
  <c r="M655" i="42"/>
  <c r="K655" i="42"/>
  <c r="E655" i="42"/>
  <c r="D655" i="42"/>
  <c r="C655" i="42"/>
  <c r="B655" i="42"/>
  <c r="A655" i="42"/>
  <c r="V654" i="42"/>
  <c r="N654" i="42"/>
  <c r="M654" i="42"/>
  <c r="K654" i="42"/>
  <c r="E654" i="42"/>
  <c r="D654" i="42"/>
  <c r="C654" i="42"/>
  <c r="B654" i="42"/>
  <c r="A654" i="42"/>
  <c r="V653" i="42"/>
  <c r="N653" i="42"/>
  <c r="M653" i="42"/>
  <c r="K653" i="42"/>
  <c r="E653" i="42"/>
  <c r="D653" i="42"/>
  <c r="C653" i="42"/>
  <c r="B653" i="42"/>
  <c r="A653" i="42"/>
  <c r="V652" i="42"/>
  <c r="N652" i="42"/>
  <c r="M652" i="42"/>
  <c r="K652" i="42"/>
  <c r="E652" i="42"/>
  <c r="D652" i="42"/>
  <c r="C652" i="42"/>
  <c r="B652" i="42"/>
  <c r="A652" i="42"/>
  <c r="V651" i="42"/>
  <c r="N651" i="42"/>
  <c r="M651" i="42"/>
  <c r="K651" i="42"/>
  <c r="E651" i="42"/>
  <c r="D651" i="42"/>
  <c r="C651" i="42"/>
  <c r="B651" i="42"/>
  <c r="A651" i="42"/>
  <c r="V650" i="42"/>
  <c r="N650" i="42"/>
  <c r="M650" i="42"/>
  <c r="K650" i="42"/>
  <c r="E650" i="42"/>
  <c r="D650" i="42"/>
  <c r="C650" i="42"/>
  <c r="B650" i="42"/>
  <c r="A650" i="42"/>
  <c r="V649" i="42"/>
  <c r="N649" i="42"/>
  <c r="M649" i="42"/>
  <c r="K649" i="42"/>
  <c r="E649" i="42"/>
  <c r="D649" i="42"/>
  <c r="C649" i="42"/>
  <c r="B649" i="42"/>
  <c r="A649" i="42"/>
  <c r="V648" i="42"/>
  <c r="N648" i="42"/>
  <c r="M648" i="42"/>
  <c r="K648" i="42"/>
  <c r="E648" i="42"/>
  <c r="D648" i="42"/>
  <c r="C648" i="42"/>
  <c r="B648" i="42"/>
  <c r="A648" i="42"/>
  <c r="V647" i="42"/>
  <c r="N647" i="42"/>
  <c r="M647" i="42"/>
  <c r="K647" i="42"/>
  <c r="E647" i="42"/>
  <c r="D647" i="42"/>
  <c r="C647" i="42"/>
  <c r="B647" i="42"/>
  <c r="A647" i="42"/>
  <c r="V646" i="42"/>
  <c r="N646" i="42"/>
  <c r="M646" i="42"/>
  <c r="K646" i="42"/>
  <c r="E646" i="42"/>
  <c r="D646" i="42"/>
  <c r="C646" i="42"/>
  <c r="B646" i="42"/>
  <c r="A646" i="42"/>
  <c r="V645" i="42"/>
  <c r="N645" i="42"/>
  <c r="M645" i="42"/>
  <c r="K645" i="42"/>
  <c r="E645" i="42"/>
  <c r="D645" i="42"/>
  <c r="C645" i="42"/>
  <c r="B645" i="42"/>
  <c r="A645" i="42"/>
  <c r="V644" i="42"/>
  <c r="N644" i="42"/>
  <c r="M644" i="42"/>
  <c r="K644" i="42"/>
  <c r="E644" i="42"/>
  <c r="D644" i="42"/>
  <c r="C644" i="42"/>
  <c r="B644" i="42"/>
  <c r="A644" i="42"/>
  <c r="V643" i="42"/>
  <c r="N643" i="42"/>
  <c r="M643" i="42"/>
  <c r="K643" i="42"/>
  <c r="E643" i="42"/>
  <c r="D643" i="42"/>
  <c r="C643" i="42"/>
  <c r="B643" i="42"/>
  <c r="A643" i="42"/>
  <c r="V642" i="42"/>
  <c r="N642" i="42"/>
  <c r="M642" i="42"/>
  <c r="K642" i="42"/>
  <c r="E642" i="42"/>
  <c r="D642" i="42"/>
  <c r="C642" i="42"/>
  <c r="B642" i="42"/>
  <c r="A642" i="42"/>
  <c r="V641" i="42"/>
  <c r="N641" i="42"/>
  <c r="M641" i="42"/>
  <c r="K641" i="42"/>
  <c r="E641" i="42"/>
  <c r="D641" i="42"/>
  <c r="C641" i="42"/>
  <c r="B641" i="42"/>
  <c r="A641" i="42"/>
  <c r="V640" i="42"/>
  <c r="N640" i="42"/>
  <c r="M640" i="42"/>
  <c r="K640" i="42"/>
  <c r="E640" i="42"/>
  <c r="D640" i="42"/>
  <c r="C640" i="42"/>
  <c r="B640" i="42"/>
  <c r="A640" i="42"/>
  <c r="V639" i="42"/>
  <c r="N639" i="42"/>
  <c r="M639" i="42"/>
  <c r="K639" i="42"/>
  <c r="E639" i="42"/>
  <c r="D639" i="42"/>
  <c r="C639" i="42"/>
  <c r="B639" i="42"/>
  <c r="A639" i="42"/>
  <c r="V638" i="42"/>
  <c r="N638" i="42"/>
  <c r="M638" i="42"/>
  <c r="K638" i="42"/>
  <c r="E638" i="42"/>
  <c r="D638" i="42"/>
  <c r="C638" i="42"/>
  <c r="B638" i="42"/>
  <c r="A638" i="42"/>
  <c r="V637" i="42"/>
  <c r="N637" i="42"/>
  <c r="M637" i="42"/>
  <c r="K637" i="42"/>
  <c r="E637" i="42"/>
  <c r="D637" i="42"/>
  <c r="C637" i="42"/>
  <c r="B637" i="42"/>
  <c r="A637" i="42"/>
  <c r="V636" i="42"/>
  <c r="N636" i="42"/>
  <c r="M636" i="42"/>
  <c r="K636" i="42"/>
  <c r="E636" i="42"/>
  <c r="D636" i="42"/>
  <c r="C636" i="42"/>
  <c r="B636" i="42"/>
  <c r="A636" i="42"/>
  <c r="V635" i="42"/>
  <c r="N635" i="42"/>
  <c r="M635" i="42"/>
  <c r="K635" i="42"/>
  <c r="E635" i="42"/>
  <c r="D635" i="42"/>
  <c r="C635" i="42"/>
  <c r="B635" i="42"/>
  <c r="A635" i="42"/>
  <c r="V634" i="42"/>
  <c r="N634" i="42"/>
  <c r="M634" i="42"/>
  <c r="K634" i="42"/>
  <c r="E634" i="42"/>
  <c r="D634" i="42"/>
  <c r="C634" i="42"/>
  <c r="B634" i="42"/>
  <c r="A634" i="42"/>
  <c r="V633" i="42"/>
  <c r="N633" i="42"/>
  <c r="M633" i="42"/>
  <c r="K633" i="42"/>
  <c r="E633" i="42"/>
  <c r="D633" i="42"/>
  <c r="C633" i="42"/>
  <c r="B633" i="42"/>
  <c r="A633" i="42"/>
  <c r="V632" i="42"/>
  <c r="N632" i="42"/>
  <c r="M632" i="42"/>
  <c r="K632" i="42"/>
  <c r="E632" i="42"/>
  <c r="D632" i="42"/>
  <c r="C632" i="42"/>
  <c r="B632" i="42"/>
  <c r="A632" i="42"/>
  <c r="V631" i="42"/>
  <c r="N631" i="42"/>
  <c r="M631" i="42"/>
  <c r="K631" i="42"/>
  <c r="E631" i="42"/>
  <c r="D631" i="42"/>
  <c r="C631" i="42"/>
  <c r="B631" i="42"/>
  <c r="A631" i="42"/>
  <c r="V630" i="42"/>
  <c r="N630" i="42"/>
  <c r="M630" i="42"/>
  <c r="K630" i="42"/>
  <c r="E630" i="42"/>
  <c r="D630" i="42"/>
  <c r="C630" i="42"/>
  <c r="B630" i="42"/>
  <c r="A630" i="42"/>
  <c r="V629" i="42"/>
  <c r="N629" i="42"/>
  <c r="M629" i="42"/>
  <c r="K629" i="42"/>
  <c r="E629" i="42"/>
  <c r="D629" i="42"/>
  <c r="C629" i="42"/>
  <c r="B629" i="42"/>
  <c r="A629" i="42"/>
  <c r="V628" i="42"/>
  <c r="N628" i="42"/>
  <c r="M628" i="42"/>
  <c r="K628" i="42"/>
  <c r="E628" i="42"/>
  <c r="D628" i="42"/>
  <c r="C628" i="42"/>
  <c r="B628" i="42"/>
  <c r="A628" i="42"/>
  <c r="V627" i="42"/>
  <c r="N627" i="42"/>
  <c r="M627" i="42"/>
  <c r="K627" i="42"/>
  <c r="E627" i="42"/>
  <c r="D627" i="42"/>
  <c r="C627" i="42"/>
  <c r="B627" i="42"/>
  <c r="A627" i="42"/>
  <c r="V626" i="42"/>
  <c r="N626" i="42"/>
  <c r="M626" i="42"/>
  <c r="K626" i="42"/>
  <c r="E626" i="42"/>
  <c r="D626" i="42"/>
  <c r="C626" i="42"/>
  <c r="B626" i="42"/>
  <c r="A626" i="42"/>
  <c r="V625" i="42"/>
  <c r="N625" i="42"/>
  <c r="M625" i="42"/>
  <c r="K625" i="42"/>
  <c r="E625" i="42"/>
  <c r="D625" i="42"/>
  <c r="C625" i="42"/>
  <c r="B625" i="42"/>
  <c r="A625" i="42"/>
  <c r="V624" i="42"/>
  <c r="N624" i="42"/>
  <c r="M624" i="42"/>
  <c r="K624" i="42"/>
  <c r="E624" i="42"/>
  <c r="D624" i="42"/>
  <c r="C624" i="42"/>
  <c r="B624" i="42"/>
  <c r="A624" i="42"/>
  <c r="V623" i="42"/>
  <c r="N623" i="42"/>
  <c r="M623" i="42"/>
  <c r="K623" i="42"/>
  <c r="E623" i="42"/>
  <c r="D623" i="42"/>
  <c r="C623" i="42"/>
  <c r="B623" i="42"/>
  <c r="A623" i="42"/>
  <c r="V622" i="42"/>
  <c r="N622" i="42"/>
  <c r="M622" i="42"/>
  <c r="K622" i="42"/>
  <c r="E622" i="42"/>
  <c r="D622" i="42"/>
  <c r="C622" i="42"/>
  <c r="B622" i="42"/>
  <c r="A622" i="42"/>
  <c r="V621" i="42"/>
  <c r="N621" i="42"/>
  <c r="M621" i="42"/>
  <c r="K621" i="42"/>
  <c r="E621" i="42"/>
  <c r="D621" i="42"/>
  <c r="C621" i="42"/>
  <c r="B621" i="42"/>
  <c r="A621" i="42"/>
  <c r="V620" i="42"/>
  <c r="N620" i="42"/>
  <c r="M620" i="42"/>
  <c r="K620" i="42"/>
  <c r="E620" i="42"/>
  <c r="D620" i="42"/>
  <c r="C620" i="42"/>
  <c r="B620" i="42"/>
  <c r="A620" i="42"/>
  <c r="V619" i="42"/>
  <c r="N619" i="42"/>
  <c r="M619" i="42"/>
  <c r="K619" i="42"/>
  <c r="E619" i="42"/>
  <c r="D619" i="42"/>
  <c r="C619" i="42"/>
  <c r="B619" i="42"/>
  <c r="A619" i="42"/>
  <c r="V618" i="42"/>
  <c r="N618" i="42"/>
  <c r="M618" i="42"/>
  <c r="K618" i="42"/>
  <c r="E618" i="42"/>
  <c r="D618" i="42"/>
  <c r="C618" i="42"/>
  <c r="B618" i="42"/>
  <c r="A618" i="42"/>
  <c r="V617" i="42"/>
  <c r="N617" i="42"/>
  <c r="M617" i="42"/>
  <c r="K617" i="42"/>
  <c r="E617" i="42"/>
  <c r="D617" i="42"/>
  <c r="C617" i="42"/>
  <c r="B617" i="42"/>
  <c r="A617" i="42"/>
  <c r="V616" i="42"/>
  <c r="N616" i="42"/>
  <c r="M616" i="42"/>
  <c r="K616" i="42"/>
  <c r="E616" i="42"/>
  <c r="D616" i="42"/>
  <c r="C616" i="42"/>
  <c r="B616" i="42"/>
  <c r="A616" i="42"/>
  <c r="V615" i="42"/>
  <c r="N615" i="42"/>
  <c r="M615" i="42"/>
  <c r="K615" i="42"/>
  <c r="E615" i="42"/>
  <c r="D615" i="42"/>
  <c r="C615" i="42"/>
  <c r="B615" i="42"/>
  <c r="A615" i="42"/>
  <c r="V614" i="42"/>
  <c r="N614" i="42"/>
  <c r="M614" i="42"/>
  <c r="K614" i="42"/>
  <c r="E614" i="42"/>
  <c r="D614" i="42"/>
  <c r="C614" i="42"/>
  <c r="B614" i="42"/>
  <c r="A614" i="42"/>
  <c r="V613" i="42"/>
  <c r="N613" i="42"/>
  <c r="M613" i="42"/>
  <c r="K613" i="42"/>
  <c r="E613" i="42"/>
  <c r="D613" i="42"/>
  <c r="C613" i="42"/>
  <c r="B613" i="42"/>
  <c r="A613" i="42"/>
  <c r="V612" i="42"/>
  <c r="N612" i="42"/>
  <c r="M612" i="42"/>
  <c r="K612" i="42"/>
  <c r="E612" i="42"/>
  <c r="D612" i="42"/>
  <c r="C612" i="42"/>
  <c r="B612" i="42"/>
  <c r="A612" i="42"/>
  <c r="V611" i="42"/>
  <c r="N611" i="42"/>
  <c r="M611" i="42"/>
  <c r="K611" i="42"/>
  <c r="E611" i="42"/>
  <c r="D611" i="42"/>
  <c r="C611" i="42"/>
  <c r="B611" i="42"/>
  <c r="A611" i="42"/>
  <c r="V610" i="42"/>
  <c r="N610" i="42"/>
  <c r="M610" i="42"/>
  <c r="K610" i="42"/>
  <c r="E610" i="42"/>
  <c r="D610" i="42"/>
  <c r="C610" i="42"/>
  <c r="B610" i="42"/>
  <c r="A610" i="42"/>
  <c r="V609" i="42"/>
  <c r="N609" i="42"/>
  <c r="M609" i="42"/>
  <c r="K609" i="42"/>
  <c r="E609" i="42"/>
  <c r="D609" i="42"/>
  <c r="C609" i="42"/>
  <c r="B609" i="42"/>
  <c r="A609" i="42"/>
  <c r="V608" i="42"/>
  <c r="N608" i="42"/>
  <c r="M608" i="42"/>
  <c r="K608" i="42"/>
  <c r="E608" i="42"/>
  <c r="D608" i="42"/>
  <c r="C608" i="42"/>
  <c r="B608" i="42"/>
  <c r="A608" i="42"/>
  <c r="V607" i="42"/>
  <c r="N607" i="42"/>
  <c r="M607" i="42"/>
  <c r="K607" i="42"/>
  <c r="E607" i="42"/>
  <c r="D607" i="42"/>
  <c r="C607" i="42"/>
  <c r="B607" i="42"/>
  <c r="A607" i="42"/>
  <c r="V606" i="42"/>
  <c r="N606" i="42"/>
  <c r="M606" i="42"/>
  <c r="K606" i="42"/>
  <c r="E606" i="42"/>
  <c r="D606" i="42"/>
  <c r="C606" i="42"/>
  <c r="B606" i="42"/>
  <c r="A606" i="42"/>
  <c r="V605" i="42"/>
  <c r="N605" i="42"/>
  <c r="M605" i="42"/>
  <c r="K605" i="42"/>
  <c r="E605" i="42"/>
  <c r="D605" i="42"/>
  <c r="C605" i="42"/>
  <c r="B605" i="42"/>
  <c r="A605" i="42"/>
  <c r="V604" i="42"/>
  <c r="N604" i="42"/>
  <c r="M604" i="42"/>
  <c r="K604" i="42"/>
  <c r="E604" i="42"/>
  <c r="D604" i="42"/>
  <c r="C604" i="42"/>
  <c r="B604" i="42"/>
  <c r="A604" i="42"/>
  <c r="V603" i="42"/>
  <c r="N603" i="42"/>
  <c r="M603" i="42"/>
  <c r="K603" i="42"/>
  <c r="E603" i="42"/>
  <c r="D603" i="42"/>
  <c r="C603" i="42"/>
  <c r="B603" i="42"/>
  <c r="A603" i="42"/>
  <c r="V602" i="42"/>
  <c r="N602" i="42"/>
  <c r="M602" i="42"/>
  <c r="K602" i="42"/>
  <c r="E602" i="42"/>
  <c r="D602" i="42"/>
  <c r="C602" i="42"/>
  <c r="B602" i="42"/>
  <c r="A602" i="42"/>
  <c r="V601" i="42"/>
  <c r="N601" i="42"/>
  <c r="M601" i="42"/>
  <c r="K601" i="42"/>
  <c r="E601" i="42"/>
  <c r="D601" i="42"/>
  <c r="C601" i="42"/>
  <c r="B601" i="42"/>
  <c r="A601" i="42"/>
  <c r="V600" i="42"/>
  <c r="N600" i="42"/>
  <c r="M600" i="42"/>
  <c r="K600" i="42"/>
  <c r="E600" i="42"/>
  <c r="D600" i="42"/>
  <c r="C600" i="42"/>
  <c r="B600" i="42"/>
  <c r="A600" i="42"/>
  <c r="V599" i="42"/>
  <c r="N599" i="42"/>
  <c r="M599" i="42"/>
  <c r="K599" i="42"/>
  <c r="E599" i="42"/>
  <c r="D599" i="42"/>
  <c r="C599" i="42"/>
  <c r="B599" i="42"/>
  <c r="A599" i="42"/>
  <c r="V598" i="42"/>
  <c r="R598" i="42"/>
  <c r="Q598" i="42"/>
  <c r="P598" i="42"/>
  <c r="O598" i="42"/>
  <c r="K598" i="42"/>
  <c r="E598" i="42"/>
  <c r="D598" i="42"/>
  <c r="C598" i="42"/>
  <c r="B598" i="42"/>
  <c r="A598" i="42"/>
  <c r="V597" i="42"/>
  <c r="R597" i="42"/>
  <c r="Q597" i="42"/>
  <c r="P597" i="42"/>
  <c r="O597" i="42"/>
  <c r="K597" i="42"/>
  <c r="E597" i="42"/>
  <c r="D597" i="42"/>
  <c r="C597" i="42"/>
  <c r="B597" i="42"/>
  <c r="A597" i="42"/>
  <c r="V596" i="42"/>
  <c r="R596" i="42"/>
  <c r="Q596" i="42"/>
  <c r="P596" i="42"/>
  <c r="O596" i="42"/>
  <c r="K596" i="42"/>
  <c r="E596" i="42"/>
  <c r="D596" i="42"/>
  <c r="C596" i="42"/>
  <c r="B596" i="42"/>
  <c r="A596" i="42"/>
  <c r="V595" i="42"/>
  <c r="R595" i="42"/>
  <c r="Q595" i="42"/>
  <c r="P595" i="42"/>
  <c r="O595" i="42"/>
  <c r="K595" i="42"/>
  <c r="E595" i="42"/>
  <c r="D595" i="42"/>
  <c r="C595" i="42"/>
  <c r="B595" i="42"/>
  <c r="A595" i="42"/>
  <c r="V594" i="42"/>
  <c r="R594" i="42"/>
  <c r="Q594" i="42"/>
  <c r="P594" i="42"/>
  <c r="O594" i="42"/>
  <c r="K594" i="42"/>
  <c r="E594" i="42"/>
  <c r="D594" i="42"/>
  <c r="C594" i="42"/>
  <c r="B594" i="42"/>
  <c r="A594" i="42"/>
  <c r="V593" i="42"/>
  <c r="R593" i="42"/>
  <c r="Q593" i="42"/>
  <c r="P593" i="42"/>
  <c r="O593" i="42"/>
  <c r="K593" i="42"/>
  <c r="E593" i="42"/>
  <c r="D593" i="42"/>
  <c r="C593" i="42"/>
  <c r="B593" i="42"/>
  <c r="A593" i="42"/>
  <c r="V592" i="42"/>
  <c r="R592" i="42"/>
  <c r="Q592" i="42"/>
  <c r="P592" i="42"/>
  <c r="O592" i="42"/>
  <c r="K592" i="42"/>
  <c r="E592" i="42"/>
  <c r="D592" i="42"/>
  <c r="C592" i="42"/>
  <c r="B592" i="42"/>
  <c r="A592" i="42"/>
  <c r="V591" i="42"/>
  <c r="R591" i="42"/>
  <c r="Q591" i="42"/>
  <c r="P591" i="42"/>
  <c r="O591" i="42"/>
  <c r="K591" i="42"/>
  <c r="E591" i="42"/>
  <c r="D591" i="42"/>
  <c r="C591" i="42"/>
  <c r="B591" i="42"/>
  <c r="A591" i="42"/>
  <c r="V590" i="42"/>
  <c r="R590" i="42"/>
  <c r="Q590" i="42"/>
  <c r="P590" i="42"/>
  <c r="O590" i="42"/>
  <c r="K590" i="42"/>
  <c r="E590" i="42"/>
  <c r="D590" i="42"/>
  <c r="C590" i="42"/>
  <c r="B590" i="42"/>
  <c r="A590" i="42"/>
  <c r="V589" i="42"/>
  <c r="R589" i="42"/>
  <c r="Q589" i="42"/>
  <c r="P589" i="42"/>
  <c r="O589" i="42"/>
  <c r="K589" i="42"/>
  <c r="E589" i="42"/>
  <c r="D589" i="42"/>
  <c r="C589" i="42"/>
  <c r="B589" i="42"/>
  <c r="A589" i="42"/>
  <c r="V588" i="42"/>
  <c r="R588" i="42"/>
  <c r="Q588" i="42"/>
  <c r="P588" i="42"/>
  <c r="O588" i="42"/>
  <c r="K588" i="42"/>
  <c r="E588" i="42"/>
  <c r="D588" i="42"/>
  <c r="C588" i="42"/>
  <c r="B588" i="42"/>
  <c r="A588" i="42"/>
  <c r="V587" i="42"/>
  <c r="R587" i="42"/>
  <c r="Q587" i="42"/>
  <c r="P587" i="42"/>
  <c r="O587" i="42"/>
  <c r="K587" i="42"/>
  <c r="E587" i="42"/>
  <c r="D587" i="42"/>
  <c r="C587" i="42"/>
  <c r="B587" i="42"/>
  <c r="A587" i="42"/>
  <c r="V586" i="42"/>
  <c r="R586" i="42"/>
  <c r="Q586" i="42"/>
  <c r="P586" i="42"/>
  <c r="O586" i="42"/>
  <c r="K586" i="42"/>
  <c r="E586" i="42"/>
  <c r="D586" i="42"/>
  <c r="C586" i="42"/>
  <c r="B586" i="42"/>
  <c r="A586" i="42"/>
  <c r="V585" i="42"/>
  <c r="R585" i="42"/>
  <c r="Q585" i="42"/>
  <c r="P585" i="42"/>
  <c r="O585" i="42"/>
  <c r="K585" i="42"/>
  <c r="E585" i="42"/>
  <c r="D585" i="42"/>
  <c r="C585" i="42"/>
  <c r="B585" i="42"/>
  <c r="A585" i="42"/>
  <c r="V584" i="42"/>
  <c r="R584" i="42"/>
  <c r="Q584" i="42"/>
  <c r="P584" i="42"/>
  <c r="O584" i="42"/>
  <c r="K584" i="42"/>
  <c r="E584" i="42"/>
  <c r="D584" i="42"/>
  <c r="C584" i="42"/>
  <c r="B584" i="42"/>
  <c r="A584" i="42"/>
  <c r="V583" i="42"/>
  <c r="R583" i="42"/>
  <c r="Q583" i="42"/>
  <c r="P583" i="42"/>
  <c r="O583" i="42"/>
  <c r="K583" i="42"/>
  <c r="E583" i="42"/>
  <c r="D583" i="42"/>
  <c r="C583" i="42"/>
  <c r="B583" i="42"/>
  <c r="A583" i="42"/>
  <c r="V582" i="42"/>
  <c r="R582" i="42"/>
  <c r="Q582" i="42"/>
  <c r="P582" i="42"/>
  <c r="O582" i="42"/>
  <c r="K582" i="42"/>
  <c r="E582" i="42"/>
  <c r="D582" i="42"/>
  <c r="C582" i="42"/>
  <c r="B582" i="42"/>
  <c r="A582" i="42"/>
  <c r="V581" i="42"/>
  <c r="R581" i="42"/>
  <c r="Q581" i="42"/>
  <c r="P581" i="42"/>
  <c r="O581" i="42"/>
  <c r="K581" i="42"/>
  <c r="E581" i="42"/>
  <c r="D581" i="42"/>
  <c r="C581" i="42"/>
  <c r="B581" i="42"/>
  <c r="A581" i="42"/>
  <c r="V580" i="42"/>
  <c r="R580" i="42"/>
  <c r="Q580" i="42"/>
  <c r="P580" i="42"/>
  <c r="O580" i="42"/>
  <c r="K580" i="42"/>
  <c r="E580" i="42"/>
  <c r="D580" i="42"/>
  <c r="C580" i="42"/>
  <c r="B580" i="42"/>
  <c r="A580" i="42"/>
  <c r="V579" i="42"/>
  <c r="R579" i="42"/>
  <c r="Q579" i="42"/>
  <c r="P579" i="42"/>
  <c r="O579" i="42"/>
  <c r="K579" i="42"/>
  <c r="E579" i="42"/>
  <c r="D579" i="42"/>
  <c r="C579" i="42"/>
  <c r="B579" i="42"/>
  <c r="A579" i="42"/>
  <c r="V578" i="42"/>
  <c r="R578" i="42"/>
  <c r="Q578" i="42"/>
  <c r="P578" i="42"/>
  <c r="O578" i="42"/>
  <c r="K578" i="42"/>
  <c r="E578" i="42"/>
  <c r="D578" i="42"/>
  <c r="C578" i="42"/>
  <c r="B578" i="42"/>
  <c r="A578" i="42"/>
  <c r="V577" i="42"/>
  <c r="R577" i="42"/>
  <c r="Q577" i="42"/>
  <c r="P577" i="42"/>
  <c r="O577" i="42"/>
  <c r="K577" i="42"/>
  <c r="E577" i="42"/>
  <c r="D577" i="42"/>
  <c r="C577" i="42"/>
  <c r="B577" i="42"/>
  <c r="A577" i="42"/>
  <c r="V576" i="42"/>
  <c r="R576" i="42"/>
  <c r="Q576" i="42"/>
  <c r="P576" i="42"/>
  <c r="O576" i="42"/>
  <c r="K576" i="42"/>
  <c r="E576" i="42"/>
  <c r="D576" i="42"/>
  <c r="C576" i="42"/>
  <c r="B576" i="42"/>
  <c r="A576" i="42"/>
  <c r="V575" i="42"/>
  <c r="R575" i="42"/>
  <c r="Q575" i="42"/>
  <c r="P575" i="42"/>
  <c r="O575" i="42"/>
  <c r="K575" i="42"/>
  <c r="E575" i="42"/>
  <c r="D575" i="42"/>
  <c r="C575" i="42"/>
  <c r="B575" i="42"/>
  <c r="A575" i="42"/>
  <c r="V574" i="42"/>
  <c r="R574" i="42"/>
  <c r="Q574" i="42"/>
  <c r="P574" i="42"/>
  <c r="O574" i="42"/>
  <c r="K574" i="42"/>
  <c r="E574" i="42"/>
  <c r="D574" i="42"/>
  <c r="C574" i="42"/>
  <c r="B574" i="42"/>
  <c r="A574" i="42"/>
  <c r="V573" i="42"/>
  <c r="R573" i="42"/>
  <c r="Q573" i="42"/>
  <c r="P573" i="42"/>
  <c r="O573" i="42"/>
  <c r="K573" i="42"/>
  <c r="E573" i="42"/>
  <c r="D573" i="42"/>
  <c r="C573" i="42"/>
  <c r="B573" i="42"/>
  <c r="A573" i="42"/>
  <c r="V572" i="42"/>
  <c r="R572" i="42"/>
  <c r="Q572" i="42"/>
  <c r="P572" i="42"/>
  <c r="O572" i="42"/>
  <c r="K572" i="42"/>
  <c r="E572" i="42"/>
  <c r="D572" i="42"/>
  <c r="C572" i="42"/>
  <c r="B572" i="42"/>
  <c r="A572" i="42"/>
  <c r="V571" i="42"/>
  <c r="R571" i="42"/>
  <c r="Q571" i="42"/>
  <c r="P571" i="42"/>
  <c r="O571" i="42"/>
  <c r="K571" i="42"/>
  <c r="E571" i="42"/>
  <c r="D571" i="42"/>
  <c r="C571" i="42"/>
  <c r="B571" i="42"/>
  <c r="A571" i="42"/>
  <c r="V570" i="42"/>
  <c r="R570" i="42"/>
  <c r="Q570" i="42"/>
  <c r="P570" i="42"/>
  <c r="O570" i="42"/>
  <c r="K570" i="42"/>
  <c r="E570" i="42"/>
  <c r="D570" i="42"/>
  <c r="C570" i="42"/>
  <c r="B570" i="42"/>
  <c r="A570" i="42"/>
  <c r="V569" i="42"/>
  <c r="R569" i="42"/>
  <c r="Q569" i="42"/>
  <c r="P569" i="42"/>
  <c r="O569" i="42"/>
  <c r="K569" i="42"/>
  <c r="E569" i="42"/>
  <c r="D569" i="42"/>
  <c r="C569" i="42"/>
  <c r="B569" i="42"/>
  <c r="A569" i="42"/>
  <c r="V568" i="42"/>
  <c r="R568" i="42"/>
  <c r="Q568" i="42"/>
  <c r="P568" i="42"/>
  <c r="O568" i="42"/>
  <c r="K568" i="42"/>
  <c r="E568" i="42"/>
  <c r="D568" i="42"/>
  <c r="C568" i="42"/>
  <c r="B568" i="42"/>
  <c r="A568" i="42"/>
  <c r="V567" i="42"/>
  <c r="R567" i="42"/>
  <c r="Q567" i="42"/>
  <c r="P567" i="42"/>
  <c r="O567" i="42"/>
  <c r="K567" i="42"/>
  <c r="E567" i="42"/>
  <c r="D567" i="42"/>
  <c r="C567" i="42"/>
  <c r="B567" i="42"/>
  <c r="A567" i="42"/>
  <c r="V566" i="42"/>
  <c r="R566" i="42"/>
  <c r="Q566" i="42"/>
  <c r="P566" i="42"/>
  <c r="O566" i="42"/>
  <c r="K566" i="42"/>
  <c r="E566" i="42"/>
  <c r="D566" i="42"/>
  <c r="C566" i="42"/>
  <c r="B566" i="42"/>
  <c r="A566" i="42"/>
  <c r="V565" i="42"/>
  <c r="R565" i="42"/>
  <c r="Q565" i="42"/>
  <c r="P565" i="42"/>
  <c r="O565" i="42"/>
  <c r="K565" i="42"/>
  <c r="E565" i="42"/>
  <c r="D565" i="42"/>
  <c r="C565" i="42"/>
  <c r="B565" i="42"/>
  <c r="A565" i="42"/>
  <c r="V564" i="42"/>
  <c r="R564" i="42"/>
  <c r="Q564" i="42"/>
  <c r="P564" i="42"/>
  <c r="O564" i="42"/>
  <c r="K564" i="42"/>
  <c r="E564" i="42"/>
  <c r="D564" i="42"/>
  <c r="C564" i="42"/>
  <c r="B564" i="42"/>
  <c r="A564" i="42"/>
  <c r="V563" i="42"/>
  <c r="R563" i="42"/>
  <c r="Q563" i="42"/>
  <c r="P563" i="42"/>
  <c r="O563" i="42"/>
  <c r="K563" i="42"/>
  <c r="E563" i="42"/>
  <c r="D563" i="42"/>
  <c r="C563" i="42"/>
  <c r="B563" i="42"/>
  <c r="A563" i="42"/>
  <c r="V562" i="42"/>
  <c r="R562" i="42"/>
  <c r="Q562" i="42"/>
  <c r="P562" i="42"/>
  <c r="O562" i="42"/>
  <c r="K562" i="42"/>
  <c r="E562" i="42"/>
  <c r="D562" i="42"/>
  <c r="C562" i="42"/>
  <c r="B562" i="42"/>
  <c r="A562" i="42"/>
  <c r="V561" i="42"/>
  <c r="R561" i="42"/>
  <c r="Q561" i="42"/>
  <c r="P561" i="42"/>
  <c r="O561" i="42"/>
  <c r="K561" i="42"/>
  <c r="E561" i="42"/>
  <c r="D561" i="42"/>
  <c r="C561" i="42"/>
  <c r="B561" i="42"/>
  <c r="A561" i="42"/>
  <c r="V560" i="42"/>
  <c r="R560" i="42"/>
  <c r="Q560" i="42"/>
  <c r="P560" i="42"/>
  <c r="O560" i="42"/>
  <c r="K560" i="42"/>
  <c r="E560" i="42"/>
  <c r="D560" i="42"/>
  <c r="C560" i="42"/>
  <c r="B560" i="42"/>
  <c r="A560" i="42"/>
  <c r="V559" i="42"/>
  <c r="R559" i="42"/>
  <c r="Q559" i="42"/>
  <c r="P559" i="42"/>
  <c r="O559" i="42"/>
  <c r="K559" i="42"/>
  <c r="E559" i="42"/>
  <c r="D559" i="42"/>
  <c r="C559" i="42"/>
  <c r="B559" i="42"/>
  <c r="A559" i="42"/>
  <c r="V558" i="42"/>
  <c r="R558" i="42"/>
  <c r="Q558" i="42"/>
  <c r="P558" i="42"/>
  <c r="O558" i="42"/>
  <c r="K558" i="42"/>
  <c r="E558" i="42"/>
  <c r="D558" i="42"/>
  <c r="C558" i="42"/>
  <c r="B558" i="42"/>
  <c r="A558" i="42"/>
  <c r="V557" i="42"/>
  <c r="R557" i="42"/>
  <c r="Q557" i="42"/>
  <c r="P557" i="42"/>
  <c r="O557" i="42"/>
  <c r="K557" i="42"/>
  <c r="E557" i="42"/>
  <c r="D557" i="42"/>
  <c r="C557" i="42"/>
  <c r="B557" i="42"/>
  <c r="A557" i="42"/>
  <c r="V556" i="42"/>
  <c r="R556" i="42"/>
  <c r="Q556" i="42"/>
  <c r="P556" i="42"/>
  <c r="O556" i="42"/>
  <c r="K556" i="42"/>
  <c r="E556" i="42"/>
  <c r="D556" i="42"/>
  <c r="C556" i="42"/>
  <c r="B556" i="42"/>
  <c r="A556" i="42"/>
  <c r="V555" i="42"/>
  <c r="R555" i="42"/>
  <c r="Q555" i="42"/>
  <c r="P555" i="42"/>
  <c r="O555" i="42"/>
  <c r="K555" i="42"/>
  <c r="E555" i="42"/>
  <c r="D555" i="42"/>
  <c r="C555" i="42"/>
  <c r="B555" i="42"/>
  <c r="A555" i="42"/>
  <c r="V554" i="42"/>
  <c r="R554" i="42"/>
  <c r="Q554" i="42"/>
  <c r="P554" i="42"/>
  <c r="O554" i="42"/>
  <c r="K554" i="42"/>
  <c r="E554" i="42"/>
  <c r="D554" i="42"/>
  <c r="C554" i="42"/>
  <c r="B554" i="42"/>
  <c r="A554" i="42"/>
  <c r="V553" i="42"/>
  <c r="R553" i="42"/>
  <c r="Q553" i="42"/>
  <c r="P553" i="42"/>
  <c r="O553" i="42"/>
  <c r="K553" i="42"/>
  <c r="E553" i="42"/>
  <c r="D553" i="42"/>
  <c r="C553" i="42"/>
  <c r="B553" i="42"/>
  <c r="A553" i="42"/>
  <c r="V552" i="42"/>
  <c r="R552" i="42"/>
  <c r="Q552" i="42"/>
  <c r="P552" i="42"/>
  <c r="O552" i="42"/>
  <c r="K552" i="42"/>
  <c r="E552" i="42"/>
  <c r="D552" i="42"/>
  <c r="C552" i="42"/>
  <c r="B552" i="42"/>
  <c r="A552" i="42"/>
  <c r="V551" i="42"/>
  <c r="R551" i="42"/>
  <c r="Q551" i="42"/>
  <c r="P551" i="42"/>
  <c r="O551" i="42"/>
  <c r="K551" i="42"/>
  <c r="E551" i="42"/>
  <c r="D551" i="42"/>
  <c r="C551" i="42"/>
  <c r="B551" i="42"/>
  <c r="A551" i="42"/>
  <c r="V550" i="42"/>
  <c r="R550" i="42"/>
  <c r="Q550" i="42"/>
  <c r="P550" i="42"/>
  <c r="O550" i="42"/>
  <c r="K550" i="42"/>
  <c r="E550" i="42"/>
  <c r="D550" i="42"/>
  <c r="C550" i="42"/>
  <c r="B550" i="42"/>
  <c r="A550" i="42"/>
  <c r="V549" i="42"/>
  <c r="R549" i="42"/>
  <c r="Q549" i="42"/>
  <c r="P549" i="42"/>
  <c r="O549" i="42"/>
  <c r="K549" i="42"/>
  <c r="E549" i="42"/>
  <c r="D549" i="42"/>
  <c r="C549" i="42"/>
  <c r="B549" i="42"/>
  <c r="A549" i="42"/>
  <c r="V548" i="42"/>
  <c r="R548" i="42"/>
  <c r="Q548" i="42"/>
  <c r="P548" i="42"/>
  <c r="O548" i="42"/>
  <c r="K548" i="42"/>
  <c r="E548" i="42"/>
  <c r="D548" i="42"/>
  <c r="C548" i="42"/>
  <c r="B548" i="42"/>
  <c r="A548" i="42"/>
  <c r="V547" i="42"/>
  <c r="R547" i="42"/>
  <c r="Q547" i="42"/>
  <c r="P547" i="42"/>
  <c r="O547" i="42"/>
  <c r="K547" i="42"/>
  <c r="E547" i="42"/>
  <c r="D547" i="42"/>
  <c r="C547" i="42"/>
  <c r="B547" i="42"/>
  <c r="A547" i="42"/>
  <c r="V546" i="42"/>
  <c r="R546" i="42"/>
  <c r="Q546" i="42"/>
  <c r="P546" i="42"/>
  <c r="O546" i="42"/>
  <c r="K546" i="42"/>
  <c r="E546" i="42"/>
  <c r="D546" i="42"/>
  <c r="C546" i="42"/>
  <c r="B546" i="42"/>
  <c r="A546" i="42"/>
  <c r="V545" i="42"/>
  <c r="R545" i="42"/>
  <c r="Q545" i="42"/>
  <c r="P545" i="42"/>
  <c r="O545" i="42"/>
  <c r="K545" i="42"/>
  <c r="E545" i="42"/>
  <c r="D545" i="42"/>
  <c r="C545" i="42"/>
  <c r="B545" i="42"/>
  <c r="A545" i="42"/>
  <c r="V544" i="42"/>
  <c r="R544" i="42"/>
  <c r="Q544" i="42"/>
  <c r="P544" i="42"/>
  <c r="O544" i="42"/>
  <c r="K544" i="42"/>
  <c r="E544" i="42"/>
  <c r="D544" i="42"/>
  <c r="C544" i="42"/>
  <c r="B544" i="42"/>
  <c r="A544" i="42"/>
  <c r="V543" i="42"/>
  <c r="R543" i="42"/>
  <c r="Q543" i="42"/>
  <c r="P543" i="42"/>
  <c r="O543" i="42"/>
  <c r="K543" i="42"/>
  <c r="E543" i="42"/>
  <c r="D543" i="42"/>
  <c r="C543" i="42"/>
  <c r="B543" i="42"/>
  <c r="A543" i="42"/>
  <c r="V542" i="42"/>
  <c r="R542" i="42"/>
  <c r="Q542" i="42"/>
  <c r="P542" i="42"/>
  <c r="O542" i="42"/>
  <c r="K542" i="42"/>
  <c r="E542" i="42"/>
  <c r="D542" i="42"/>
  <c r="C542" i="42"/>
  <c r="B542" i="42"/>
  <c r="A542" i="42"/>
  <c r="V541" i="42"/>
  <c r="R541" i="42"/>
  <c r="Q541" i="42"/>
  <c r="P541" i="42"/>
  <c r="O541" i="42"/>
  <c r="K541" i="42"/>
  <c r="E541" i="42"/>
  <c r="D541" i="42"/>
  <c r="C541" i="42"/>
  <c r="B541" i="42"/>
  <c r="A541" i="42"/>
  <c r="V540" i="42"/>
  <c r="R540" i="42"/>
  <c r="Q540" i="42"/>
  <c r="P540" i="42"/>
  <c r="O540" i="42"/>
  <c r="K540" i="42"/>
  <c r="E540" i="42"/>
  <c r="D540" i="42"/>
  <c r="C540" i="42"/>
  <c r="B540" i="42"/>
  <c r="A540" i="42"/>
  <c r="V539" i="42"/>
  <c r="R539" i="42"/>
  <c r="Q539" i="42"/>
  <c r="P539" i="42"/>
  <c r="O539" i="42"/>
  <c r="K539" i="42"/>
  <c r="E539" i="42"/>
  <c r="D539" i="42"/>
  <c r="C539" i="42"/>
  <c r="B539" i="42"/>
  <c r="A539" i="42"/>
  <c r="V538" i="42"/>
  <c r="R538" i="42"/>
  <c r="Q538" i="42"/>
  <c r="P538" i="42"/>
  <c r="O538" i="42"/>
  <c r="K538" i="42"/>
  <c r="E538" i="42"/>
  <c r="D538" i="42"/>
  <c r="C538" i="42"/>
  <c r="B538" i="42"/>
  <c r="A538" i="42"/>
  <c r="V537" i="42"/>
  <c r="R537" i="42"/>
  <c r="Q537" i="42"/>
  <c r="P537" i="42"/>
  <c r="O537" i="42"/>
  <c r="K537" i="42"/>
  <c r="E537" i="42"/>
  <c r="D537" i="42"/>
  <c r="C537" i="42"/>
  <c r="B537" i="42"/>
  <c r="A537" i="42"/>
  <c r="V529" i="42"/>
  <c r="U529" i="42"/>
  <c r="T529" i="42"/>
  <c r="S529" i="42"/>
  <c r="R529" i="42"/>
  <c r="Q529" i="42"/>
  <c r="P529" i="42"/>
  <c r="O529" i="42"/>
  <c r="N529" i="42"/>
  <c r="M529" i="42"/>
  <c r="L529" i="42"/>
  <c r="K529" i="42"/>
  <c r="E529" i="42"/>
  <c r="D529" i="42"/>
  <c r="C529" i="42"/>
  <c r="B529" i="42"/>
  <c r="A529" i="42"/>
  <c r="V528" i="42"/>
  <c r="U528" i="42"/>
  <c r="T528" i="42"/>
  <c r="S528" i="42"/>
  <c r="R528" i="42"/>
  <c r="Q528" i="42"/>
  <c r="P528" i="42"/>
  <c r="O528" i="42"/>
  <c r="N528" i="42"/>
  <c r="M528" i="42"/>
  <c r="L528" i="42"/>
  <c r="K528" i="42"/>
  <c r="E528" i="42"/>
  <c r="D528" i="42"/>
  <c r="C528" i="42"/>
  <c r="B528" i="42"/>
  <c r="A528" i="42"/>
  <c r="V527" i="42"/>
  <c r="U527" i="42"/>
  <c r="T527" i="42"/>
  <c r="S527" i="42"/>
  <c r="R527" i="42"/>
  <c r="Q527" i="42"/>
  <c r="P527" i="42"/>
  <c r="O527" i="42"/>
  <c r="N527" i="42"/>
  <c r="M527" i="42"/>
  <c r="L527" i="42"/>
  <c r="K527" i="42"/>
  <c r="E527" i="42"/>
  <c r="D527" i="42"/>
  <c r="C527" i="42"/>
  <c r="B527" i="42"/>
  <c r="A527" i="42"/>
  <c r="V526" i="42"/>
  <c r="U526" i="42"/>
  <c r="T526" i="42"/>
  <c r="S526" i="42"/>
  <c r="R526" i="42"/>
  <c r="Q526" i="42"/>
  <c r="P526" i="42"/>
  <c r="O526" i="42"/>
  <c r="N526" i="42"/>
  <c r="M526" i="42"/>
  <c r="L526" i="42"/>
  <c r="K526" i="42"/>
  <c r="E526" i="42"/>
  <c r="D526" i="42"/>
  <c r="C526" i="42"/>
  <c r="B526" i="42"/>
  <c r="A526" i="42"/>
  <c r="V525" i="42"/>
  <c r="U525" i="42"/>
  <c r="T525" i="42"/>
  <c r="S525" i="42"/>
  <c r="R525" i="42"/>
  <c r="Q525" i="42"/>
  <c r="P525" i="42"/>
  <c r="O525" i="42"/>
  <c r="N525" i="42"/>
  <c r="M525" i="42"/>
  <c r="L525" i="42"/>
  <c r="K525" i="42"/>
  <c r="E525" i="42"/>
  <c r="D525" i="42"/>
  <c r="C525" i="42"/>
  <c r="B525" i="42"/>
  <c r="A525" i="42"/>
  <c r="V524" i="42"/>
  <c r="U524" i="42"/>
  <c r="T524" i="42"/>
  <c r="S524" i="42"/>
  <c r="R524" i="42"/>
  <c r="Q524" i="42"/>
  <c r="P524" i="42"/>
  <c r="O524" i="42"/>
  <c r="N524" i="42"/>
  <c r="M524" i="42"/>
  <c r="L524" i="42"/>
  <c r="K524" i="42"/>
  <c r="E524" i="42"/>
  <c r="D524" i="42"/>
  <c r="C524" i="42"/>
  <c r="B524" i="42"/>
  <c r="A524" i="42"/>
  <c r="V523" i="42"/>
  <c r="U523" i="42"/>
  <c r="T523" i="42"/>
  <c r="S523" i="42"/>
  <c r="R523" i="42"/>
  <c r="Q523" i="42"/>
  <c r="P523" i="42"/>
  <c r="O523" i="42"/>
  <c r="N523" i="42"/>
  <c r="M523" i="42"/>
  <c r="L523" i="42"/>
  <c r="K523" i="42"/>
  <c r="E523" i="42"/>
  <c r="D523" i="42"/>
  <c r="C523" i="42"/>
  <c r="B523" i="42"/>
  <c r="A523" i="42"/>
  <c r="V522" i="42"/>
  <c r="U522" i="42"/>
  <c r="T522" i="42"/>
  <c r="S522" i="42"/>
  <c r="R522" i="42"/>
  <c r="Q522" i="42"/>
  <c r="P522" i="42"/>
  <c r="O522" i="42"/>
  <c r="N522" i="42"/>
  <c r="M522" i="42"/>
  <c r="L522" i="42"/>
  <c r="K522" i="42"/>
  <c r="E522" i="42"/>
  <c r="D522" i="42"/>
  <c r="C522" i="42"/>
  <c r="B522" i="42"/>
  <c r="A522" i="42"/>
  <c r="V521" i="42"/>
  <c r="N521" i="42"/>
  <c r="M521" i="42"/>
  <c r="L521" i="42"/>
  <c r="K521" i="42"/>
  <c r="E521" i="42"/>
  <c r="D521" i="42"/>
  <c r="C521" i="42"/>
  <c r="B521" i="42"/>
  <c r="A521" i="42"/>
  <c r="V520" i="42"/>
  <c r="N520" i="42"/>
  <c r="M520" i="42"/>
  <c r="L520" i="42"/>
  <c r="K520" i="42"/>
  <c r="E520" i="42"/>
  <c r="D520" i="42"/>
  <c r="C520" i="42"/>
  <c r="B520" i="42"/>
  <c r="A520" i="42"/>
  <c r="V519" i="42"/>
  <c r="N519" i="42"/>
  <c r="M519" i="42"/>
  <c r="L519" i="42"/>
  <c r="K519" i="42"/>
  <c r="E519" i="42"/>
  <c r="D519" i="42"/>
  <c r="C519" i="42"/>
  <c r="B519" i="42"/>
  <c r="A519" i="42"/>
  <c r="V518" i="42"/>
  <c r="N518" i="42"/>
  <c r="M518" i="42"/>
  <c r="L518" i="42"/>
  <c r="K518" i="42"/>
  <c r="E518" i="42"/>
  <c r="D518" i="42"/>
  <c r="C518" i="42"/>
  <c r="B518" i="42"/>
  <c r="A518" i="42"/>
  <c r="V517" i="42"/>
  <c r="N517" i="42"/>
  <c r="M517" i="42"/>
  <c r="L517" i="42"/>
  <c r="K517" i="42"/>
  <c r="E517" i="42"/>
  <c r="D517" i="42"/>
  <c r="C517" i="42"/>
  <c r="B517" i="42"/>
  <c r="A517" i="42"/>
  <c r="V516" i="42"/>
  <c r="N516" i="42"/>
  <c r="M516" i="42"/>
  <c r="L516" i="42"/>
  <c r="K516" i="42"/>
  <c r="E516" i="42"/>
  <c r="D516" i="42"/>
  <c r="C516" i="42"/>
  <c r="B516" i="42"/>
  <c r="A516" i="42"/>
  <c r="V515" i="42"/>
  <c r="N515" i="42"/>
  <c r="M515" i="42"/>
  <c r="L515" i="42"/>
  <c r="K515" i="42"/>
  <c r="E515" i="42"/>
  <c r="D515" i="42"/>
  <c r="C515" i="42"/>
  <c r="B515" i="42"/>
  <c r="A515" i="42"/>
  <c r="V514" i="42"/>
  <c r="N514" i="42"/>
  <c r="M514" i="42"/>
  <c r="L514" i="42"/>
  <c r="K514" i="42"/>
  <c r="E514" i="42"/>
  <c r="D514" i="42"/>
  <c r="C514" i="42"/>
  <c r="B514" i="42"/>
  <c r="A514" i="42"/>
  <c r="V513" i="42"/>
  <c r="N513" i="42"/>
  <c r="M513" i="42"/>
  <c r="L513" i="42"/>
  <c r="K513" i="42"/>
  <c r="E513" i="42"/>
  <c r="D513" i="42"/>
  <c r="C513" i="42"/>
  <c r="B513" i="42"/>
  <c r="A513" i="42"/>
  <c r="V512" i="42"/>
  <c r="N512" i="42"/>
  <c r="M512" i="42"/>
  <c r="L512" i="42"/>
  <c r="K512" i="42"/>
  <c r="E512" i="42"/>
  <c r="D512" i="42"/>
  <c r="C512" i="42"/>
  <c r="B512" i="42"/>
  <c r="A512" i="42"/>
  <c r="V511" i="42"/>
  <c r="N511" i="42"/>
  <c r="M511" i="42"/>
  <c r="L511" i="42"/>
  <c r="K511" i="42"/>
  <c r="E511" i="42"/>
  <c r="D511" i="42"/>
  <c r="C511" i="42"/>
  <c r="B511" i="42"/>
  <c r="A511" i="42"/>
  <c r="V510" i="42"/>
  <c r="N510" i="42"/>
  <c r="M510" i="42"/>
  <c r="L510" i="42"/>
  <c r="K510" i="42"/>
  <c r="E510" i="42"/>
  <c r="D510" i="42"/>
  <c r="C510" i="42"/>
  <c r="B510" i="42"/>
  <c r="A510" i="42"/>
  <c r="V509" i="42"/>
  <c r="N509" i="42"/>
  <c r="M509" i="42"/>
  <c r="L509" i="42"/>
  <c r="K509" i="42"/>
  <c r="E509" i="42"/>
  <c r="D509" i="42"/>
  <c r="C509" i="42"/>
  <c r="B509" i="42"/>
  <c r="A509" i="42"/>
  <c r="V508" i="42"/>
  <c r="N508" i="42"/>
  <c r="M508" i="42"/>
  <c r="L508" i="42"/>
  <c r="K508" i="42"/>
  <c r="E508" i="42"/>
  <c r="D508" i="42"/>
  <c r="C508" i="42"/>
  <c r="B508" i="42"/>
  <c r="A508" i="42"/>
  <c r="V507" i="42"/>
  <c r="N507" i="42"/>
  <c r="M507" i="42"/>
  <c r="L507" i="42"/>
  <c r="K507" i="42"/>
  <c r="E507" i="42"/>
  <c r="D507" i="42"/>
  <c r="C507" i="42"/>
  <c r="B507" i="42"/>
  <c r="A507" i="42"/>
  <c r="V506" i="42"/>
  <c r="N506" i="42"/>
  <c r="M506" i="42"/>
  <c r="L506" i="42"/>
  <c r="K506" i="42"/>
  <c r="E506" i="42"/>
  <c r="D506" i="42"/>
  <c r="C506" i="42"/>
  <c r="B506" i="42"/>
  <c r="A506" i="42"/>
  <c r="V505" i="42"/>
  <c r="N505" i="42"/>
  <c r="M505" i="42"/>
  <c r="L505" i="42"/>
  <c r="K505" i="42"/>
  <c r="E505" i="42"/>
  <c r="D505" i="42"/>
  <c r="C505" i="42"/>
  <c r="B505" i="42"/>
  <c r="A505" i="42"/>
  <c r="V504" i="42"/>
  <c r="N504" i="42"/>
  <c r="M504" i="42"/>
  <c r="L504" i="42"/>
  <c r="K504" i="42"/>
  <c r="E504" i="42"/>
  <c r="D504" i="42"/>
  <c r="C504" i="42"/>
  <c r="B504" i="42"/>
  <c r="A504" i="42"/>
  <c r="V503" i="42"/>
  <c r="N503" i="42"/>
  <c r="M503" i="42"/>
  <c r="L503" i="42"/>
  <c r="K503" i="42"/>
  <c r="E503" i="42"/>
  <c r="D503" i="42"/>
  <c r="C503" i="42"/>
  <c r="B503" i="42"/>
  <c r="A503" i="42"/>
  <c r="V502" i="42"/>
  <c r="N502" i="42"/>
  <c r="M502" i="42"/>
  <c r="L502" i="42"/>
  <c r="K502" i="42"/>
  <c r="E502" i="42"/>
  <c r="D502" i="42"/>
  <c r="C502" i="42"/>
  <c r="B502" i="42"/>
  <c r="A502" i="42"/>
  <c r="V501" i="42"/>
  <c r="N501" i="42"/>
  <c r="M501" i="42"/>
  <c r="L501" i="42"/>
  <c r="K501" i="42"/>
  <c r="E501" i="42"/>
  <c r="D501" i="42"/>
  <c r="C501" i="42"/>
  <c r="B501" i="42"/>
  <c r="A501" i="42"/>
  <c r="V500" i="42"/>
  <c r="N500" i="42"/>
  <c r="M500" i="42"/>
  <c r="L500" i="42"/>
  <c r="K500" i="42"/>
  <c r="E500" i="42"/>
  <c r="D500" i="42"/>
  <c r="C500" i="42"/>
  <c r="B500" i="42"/>
  <c r="A500" i="42"/>
  <c r="V499" i="42"/>
  <c r="N499" i="42"/>
  <c r="M499" i="42"/>
  <c r="L499" i="42"/>
  <c r="K499" i="42"/>
  <c r="E499" i="42"/>
  <c r="D499" i="42"/>
  <c r="C499" i="42"/>
  <c r="B499" i="42"/>
  <c r="A499" i="42"/>
  <c r="V498" i="42"/>
  <c r="N498" i="42"/>
  <c r="M498" i="42"/>
  <c r="L498" i="42"/>
  <c r="K498" i="42"/>
  <c r="E498" i="42"/>
  <c r="D498" i="42"/>
  <c r="C498" i="42"/>
  <c r="B498" i="42"/>
  <c r="A498" i="42"/>
  <c r="V497" i="42"/>
  <c r="N497" i="42"/>
  <c r="M497" i="42"/>
  <c r="L497" i="42"/>
  <c r="K497" i="42"/>
  <c r="E497" i="42"/>
  <c r="D497" i="42"/>
  <c r="C497" i="42"/>
  <c r="B497" i="42"/>
  <c r="A497" i="42"/>
  <c r="V496" i="42"/>
  <c r="N496" i="42"/>
  <c r="M496" i="42"/>
  <c r="L496" i="42"/>
  <c r="K496" i="42"/>
  <c r="E496" i="42"/>
  <c r="D496" i="42"/>
  <c r="C496" i="42"/>
  <c r="B496" i="42"/>
  <c r="A496" i="42"/>
  <c r="V495" i="42"/>
  <c r="N495" i="42"/>
  <c r="M495" i="42"/>
  <c r="L495" i="42"/>
  <c r="K495" i="42"/>
  <c r="E495" i="42"/>
  <c r="D495" i="42"/>
  <c r="C495" i="42"/>
  <c r="B495" i="42"/>
  <c r="A495" i="42"/>
  <c r="V494" i="42"/>
  <c r="N494" i="42"/>
  <c r="M494" i="42"/>
  <c r="L494" i="42"/>
  <c r="K494" i="42"/>
  <c r="E494" i="42"/>
  <c r="D494" i="42"/>
  <c r="C494" i="42"/>
  <c r="B494" i="42"/>
  <c r="A494" i="42"/>
  <c r="V493" i="42"/>
  <c r="N493" i="42"/>
  <c r="M493" i="42"/>
  <c r="L493" i="42"/>
  <c r="K493" i="42"/>
  <c r="E493" i="42"/>
  <c r="D493" i="42"/>
  <c r="C493" i="42"/>
  <c r="B493" i="42"/>
  <c r="A493" i="42"/>
  <c r="V492" i="42"/>
  <c r="N492" i="42"/>
  <c r="M492" i="42"/>
  <c r="L492" i="42"/>
  <c r="K492" i="42"/>
  <c r="E492" i="42"/>
  <c r="D492" i="42"/>
  <c r="C492" i="42"/>
  <c r="B492" i="42"/>
  <c r="A492" i="42"/>
  <c r="V491" i="42"/>
  <c r="N491" i="42"/>
  <c r="M491" i="42"/>
  <c r="L491" i="42"/>
  <c r="K491" i="42"/>
  <c r="E491" i="42"/>
  <c r="D491" i="42"/>
  <c r="C491" i="42"/>
  <c r="B491" i="42"/>
  <c r="A491" i="42"/>
  <c r="V490" i="42"/>
  <c r="N490" i="42"/>
  <c r="M490" i="42"/>
  <c r="L490" i="42"/>
  <c r="K490" i="42"/>
  <c r="E490" i="42"/>
  <c r="D490" i="42"/>
  <c r="C490" i="42"/>
  <c r="B490" i="42"/>
  <c r="A490" i="42"/>
  <c r="V489" i="42"/>
  <c r="N489" i="42"/>
  <c r="M489" i="42"/>
  <c r="L489" i="42"/>
  <c r="K489" i="42"/>
  <c r="E489" i="42"/>
  <c r="D489" i="42"/>
  <c r="C489" i="42"/>
  <c r="B489" i="42"/>
  <c r="A489" i="42"/>
  <c r="V488" i="42"/>
  <c r="N488" i="42"/>
  <c r="M488" i="42"/>
  <c r="L488" i="42"/>
  <c r="K488" i="42"/>
  <c r="E488" i="42"/>
  <c r="D488" i="42"/>
  <c r="C488" i="42"/>
  <c r="B488" i="42"/>
  <c r="A488" i="42"/>
  <c r="V487" i="42"/>
  <c r="N487" i="42"/>
  <c r="M487" i="42"/>
  <c r="L487" i="42"/>
  <c r="K487" i="42"/>
  <c r="E487" i="42"/>
  <c r="D487" i="42"/>
  <c r="C487" i="42"/>
  <c r="B487" i="42"/>
  <c r="A487" i="42"/>
  <c r="V486" i="42"/>
  <c r="N486" i="42"/>
  <c r="M486" i="42"/>
  <c r="L486" i="42"/>
  <c r="K486" i="42"/>
  <c r="E486" i="42"/>
  <c r="D486" i="42"/>
  <c r="C486" i="42"/>
  <c r="B486" i="42"/>
  <c r="A486" i="42"/>
  <c r="V485" i="42"/>
  <c r="N485" i="42"/>
  <c r="M485" i="42"/>
  <c r="L485" i="42"/>
  <c r="K485" i="42"/>
  <c r="E485" i="42"/>
  <c r="D485" i="42"/>
  <c r="C485" i="42"/>
  <c r="B485" i="42"/>
  <c r="A485" i="42"/>
  <c r="V484" i="42"/>
  <c r="N484" i="42"/>
  <c r="M484" i="42"/>
  <c r="L484" i="42"/>
  <c r="K484" i="42"/>
  <c r="E484" i="42"/>
  <c r="D484" i="42"/>
  <c r="C484" i="42"/>
  <c r="B484" i="42"/>
  <c r="A484" i="42"/>
  <c r="V483" i="42"/>
  <c r="N483" i="42"/>
  <c r="M483" i="42"/>
  <c r="L483" i="42"/>
  <c r="K483" i="42"/>
  <c r="E483" i="42"/>
  <c r="D483" i="42"/>
  <c r="C483" i="42"/>
  <c r="B483" i="42"/>
  <c r="A483" i="42"/>
  <c r="V482" i="42"/>
  <c r="N482" i="42"/>
  <c r="M482" i="42"/>
  <c r="L482" i="42"/>
  <c r="K482" i="42"/>
  <c r="E482" i="42"/>
  <c r="D482" i="42"/>
  <c r="C482" i="42"/>
  <c r="B482" i="42"/>
  <c r="A482" i="42"/>
  <c r="V481" i="42"/>
  <c r="N481" i="42"/>
  <c r="M481" i="42"/>
  <c r="L481" i="42"/>
  <c r="K481" i="42"/>
  <c r="E481" i="42"/>
  <c r="D481" i="42"/>
  <c r="C481" i="42"/>
  <c r="B481" i="42"/>
  <c r="A481" i="42"/>
  <c r="V480" i="42"/>
  <c r="U480" i="42"/>
  <c r="T480" i="42"/>
  <c r="S480" i="42"/>
  <c r="R480" i="42"/>
  <c r="Q480" i="42"/>
  <c r="P480" i="42"/>
  <c r="O480" i="42"/>
  <c r="N480" i="42"/>
  <c r="M480" i="42"/>
  <c r="L480" i="42"/>
  <c r="K480" i="42"/>
  <c r="E480" i="42"/>
  <c r="D480" i="42"/>
  <c r="C480" i="42"/>
  <c r="B480" i="42"/>
  <c r="A480" i="42"/>
  <c r="V479" i="42"/>
  <c r="U479" i="42"/>
  <c r="T479" i="42"/>
  <c r="S479" i="42"/>
  <c r="R479" i="42"/>
  <c r="Q479" i="42"/>
  <c r="P479" i="42"/>
  <c r="O479" i="42"/>
  <c r="N479" i="42"/>
  <c r="M479" i="42"/>
  <c r="L479" i="42"/>
  <c r="K479" i="42"/>
  <c r="E479" i="42"/>
  <c r="D479" i="42"/>
  <c r="C479" i="42"/>
  <c r="B479" i="42"/>
  <c r="A479" i="42"/>
  <c r="V478" i="42"/>
  <c r="U478" i="42"/>
  <c r="T478" i="42"/>
  <c r="S478" i="42"/>
  <c r="R478" i="42"/>
  <c r="Q478" i="42"/>
  <c r="P478" i="42"/>
  <c r="O478" i="42"/>
  <c r="N478" i="42"/>
  <c r="M478" i="42"/>
  <c r="L478" i="42"/>
  <c r="K478" i="42"/>
  <c r="E478" i="42"/>
  <c r="D478" i="42"/>
  <c r="C478" i="42"/>
  <c r="B478" i="42"/>
  <c r="A478" i="42"/>
  <c r="V477" i="42"/>
  <c r="U477" i="42"/>
  <c r="T477" i="42"/>
  <c r="S477" i="42"/>
  <c r="R477" i="42"/>
  <c r="Q477" i="42"/>
  <c r="P477" i="42"/>
  <c r="O477" i="42"/>
  <c r="N477" i="42"/>
  <c r="M477" i="42"/>
  <c r="L477" i="42"/>
  <c r="K477" i="42"/>
  <c r="E477" i="42"/>
  <c r="D477" i="42"/>
  <c r="C477" i="42"/>
  <c r="B477" i="42"/>
  <c r="A477" i="42"/>
  <c r="V476" i="42"/>
  <c r="U476" i="42"/>
  <c r="T476" i="42"/>
  <c r="S476" i="42"/>
  <c r="R476" i="42"/>
  <c r="Q476" i="42"/>
  <c r="P476" i="42"/>
  <c r="O476" i="42"/>
  <c r="N476" i="42"/>
  <c r="M476" i="42"/>
  <c r="L476" i="42"/>
  <c r="K476" i="42"/>
  <c r="E476" i="42"/>
  <c r="D476" i="42"/>
  <c r="C476" i="42"/>
  <c r="B476" i="42"/>
  <c r="A476" i="42"/>
  <c r="V475" i="42"/>
  <c r="U475" i="42"/>
  <c r="T475" i="42"/>
  <c r="S475" i="42"/>
  <c r="R475" i="42"/>
  <c r="Q475" i="42"/>
  <c r="P475" i="42"/>
  <c r="O475" i="42"/>
  <c r="N475" i="42"/>
  <c r="M475" i="42"/>
  <c r="L475" i="42"/>
  <c r="K475" i="42"/>
  <c r="E475" i="42"/>
  <c r="D475" i="42"/>
  <c r="C475" i="42"/>
  <c r="B475" i="42"/>
  <c r="A475" i="42"/>
  <c r="V474" i="42"/>
  <c r="U474" i="42"/>
  <c r="T474" i="42"/>
  <c r="S474" i="42"/>
  <c r="R474" i="42"/>
  <c r="Q474" i="42"/>
  <c r="P474" i="42"/>
  <c r="O474" i="42"/>
  <c r="N474" i="42"/>
  <c r="M474" i="42"/>
  <c r="L474" i="42"/>
  <c r="K474" i="42"/>
  <c r="E474" i="42"/>
  <c r="D474" i="42"/>
  <c r="C474" i="42"/>
  <c r="B474" i="42"/>
  <c r="A474" i="42"/>
  <c r="V473" i="42"/>
  <c r="U473" i="42"/>
  <c r="T473" i="42"/>
  <c r="S473" i="42"/>
  <c r="R473" i="42"/>
  <c r="Q473" i="42"/>
  <c r="P473" i="42"/>
  <c r="O473" i="42"/>
  <c r="N473" i="42"/>
  <c r="M473" i="42"/>
  <c r="L473" i="42"/>
  <c r="K473" i="42"/>
  <c r="E473" i="42"/>
  <c r="D473" i="42"/>
  <c r="C473" i="42"/>
  <c r="B473" i="42"/>
  <c r="A473" i="42"/>
  <c r="V472" i="42"/>
  <c r="U472" i="42"/>
  <c r="T472" i="42"/>
  <c r="S472" i="42"/>
  <c r="R472" i="42"/>
  <c r="Q472" i="42"/>
  <c r="P472" i="42"/>
  <c r="O472" i="42"/>
  <c r="N472" i="42"/>
  <c r="M472" i="42"/>
  <c r="L472" i="42"/>
  <c r="K472" i="42"/>
  <c r="E472" i="42"/>
  <c r="D472" i="42"/>
  <c r="C472" i="42"/>
  <c r="B472" i="42"/>
  <c r="A472" i="42"/>
  <c r="V471" i="42"/>
  <c r="U471" i="42"/>
  <c r="T471" i="42"/>
  <c r="S471" i="42"/>
  <c r="R471" i="42"/>
  <c r="Q471" i="42"/>
  <c r="P471" i="42"/>
  <c r="O471" i="42"/>
  <c r="N471" i="42"/>
  <c r="M471" i="42"/>
  <c r="L471" i="42"/>
  <c r="K471" i="42"/>
  <c r="E471" i="42"/>
  <c r="D471" i="42"/>
  <c r="C471" i="42"/>
  <c r="B471" i="42"/>
  <c r="A471" i="42"/>
  <c r="V470" i="42"/>
  <c r="U470" i="42"/>
  <c r="T470" i="42"/>
  <c r="S470" i="42"/>
  <c r="R470" i="42"/>
  <c r="Q470" i="42"/>
  <c r="P470" i="42"/>
  <c r="O470" i="42"/>
  <c r="N470" i="42"/>
  <c r="M470" i="42"/>
  <c r="L470" i="42"/>
  <c r="K470" i="42"/>
  <c r="E470" i="42"/>
  <c r="D470" i="42"/>
  <c r="C470" i="42"/>
  <c r="B470" i="42"/>
  <c r="A470" i="42"/>
  <c r="V469" i="42"/>
  <c r="U469" i="42"/>
  <c r="T469" i="42"/>
  <c r="S469" i="42"/>
  <c r="R469" i="42"/>
  <c r="Q469" i="42"/>
  <c r="P469" i="42"/>
  <c r="O469" i="42"/>
  <c r="N469" i="42"/>
  <c r="M469" i="42"/>
  <c r="L469" i="42"/>
  <c r="K469" i="42"/>
  <c r="E469" i="42"/>
  <c r="D469" i="42"/>
  <c r="C469" i="42"/>
  <c r="B469" i="42"/>
  <c r="A469" i="42"/>
  <c r="V468" i="42"/>
  <c r="U468" i="42"/>
  <c r="T468" i="42"/>
  <c r="S468" i="42"/>
  <c r="R468" i="42"/>
  <c r="Q468" i="42"/>
  <c r="P468" i="42"/>
  <c r="O468" i="42"/>
  <c r="N468" i="42"/>
  <c r="M468" i="42"/>
  <c r="L468" i="42"/>
  <c r="K468" i="42"/>
  <c r="E468" i="42"/>
  <c r="D468" i="42"/>
  <c r="C468" i="42"/>
  <c r="B468" i="42"/>
  <c r="A468" i="42"/>
  <c r="V467" i="42"/>
  <c r="U467" i="42"/>
  <c r="T467" i="42"/>
  <c r="S467" i="42"/>
  <c r="R467" i="42"/>
  <c r="Q467" i="42"/>
  <c r="P467" i="42"/>
  <c r="O467" i="42"/>
  <c r="N467" i="42"/>
  <c r="M467" i="42"/>
  <c r="L467" i="42"/>
  <c r="K467" i="42"/>
  <c r="E467" i="42"/>
  <c r="D467" i="42"/>
  <c r="C467" i="42"/>
  <c r="B467" i="42"/>
  <c r="A467" i="42"/>
  <c r="V466" i="42"/>
  <c r="R466" i="42"/>
  <c r="Q466" i="42"/>
  <c r="P466" i="42"/>
  <c r="O466" i="42"/>
  <c r="K466" i="42"/>
  <c r="E466" i="42"/>
  <c r="D466" i="42"/>
  <c r="C466" i="42"/>
  <c r="B466" i="42"/>
  <c r="A466" i="42"/>
  <c r="V465" i="42"/>
  <c r="R465" i="42"/>
  <c r="Q465" i="42"/>
  <c r="P465" i="42"/>
  <c r="O465" i="42"/>
  <c r="K465" i="42"/>
  <c r="E465" i="42"/>
  <c r="D465" i="42"/>
  <c r="C465" i="42"/>
  <c r="B465" i="42"/>
  <c r="A465" i="42"/>
  <c r="V464" i="42"/>
  <c r="R464" i="42"/>
  <c r="Q464" i="42"/>
  <c r="P464" i="42"/>
  <c r="O464" i="42"/>
  <c r="K464" i="42"/>
  <c r="E464" i="42"/>
  <c r="D464" i="42"/>
  <c r="C464" i="42"/>
  <c r="B464" i="42"/>
  <c r="A464" i="42"/>
  <c r="V463" i="42"/>
  <c r="R463" i="42"/>
  <c r="Q463" i="42"/>
  <c r="P463" i="42"/>
  <c r="O463" i="42"/>
  <c r="K463" i="42"/>
  <c r="E463" i="42"/>
  <c r="D463" i="42"/>
  <c r="C463" i="42"/>
  <c r="B463" i="42"/>
  <c r="A463" i="42"/>
  <c r="V462" i="42"/>
  <c r="R462" i="42"/>
  <c r="Q462" i="42"/>
  <c r="P462" i="42"/>
  <c r="O462" i="42"/>
  <c r="K462" i="42"/>
  <c r="E462" i="42"/>
  <c r="D462" i="42"/>
  <c r="C462" i="42"/>
  <c r="B462" i="42"/>
  <c r="A462" i="42"/>
  <c r="V461" i="42"/>
  <c r="R461" i="42"/>
  <c r="Q461" i="42"/>
  <c r="P461" i="42"/>
  <c r="O461" i="42"/>
  <c r="K461" i="42"/>
  <c r="E461" i="42"/>
  <c r="D461" i="42"/>
  <c r="C461" i="42"/>
  <c r="B461" i="42"/>
  <c r="A461" i="42"/>
  <c r="V460" i="42"/>
  <c r="R460" i="42"/>
  <c r="Q460" i="42"/>
  <c r="P460" i="42"/>
  <c r="O460" i="42"/>
  <c r="K460" i="42"/>
  <c r="E460" i="42"/>
  <c r="D460" i="42"/>
  <c r="C460" i="42"/>
  <c r="B460" i="42"/>
  <c r="A460" i="42"/>
  <c r="V459" i="42"/>
  <c r="R459" i="42"/>
  <c r="Q459" i="42"/>
  <c r="P459" i="42"/>
  <c r="O459" i="42"/>
  <c r="K459" i="42"/>
  <c r="E459" i="42"/>
  <c r="D459" i="42"/>
  <c r="C459" i="42"/>
  <c r="B459" i="42"/>
  <c r="A459" i="42"/>
  <c r="V458" i="42"/>
  <c r="R458" i="42"/>
  <c r="Q458" i="42"/>
  <c r="P458" i="42"/>
  <c r="O458" i="42"/>
  <c r="K458" i="42"/>
  <c r="E458" i="42"/>
  <c r="D458" i="42"/>
  <c r="C458" i="42"/>
  <c r="B458" i="42"/>
  <c r="A458" i="42"/>
  <c r="V457" i="42"/>
  <c r="R457" i="42"/>
  <c r="Q457" i="42"/>
  <c r="P457" i="42"/>
  <c r="O457" i="42"/>
  <c r="K457" i="42"/>
  <c r="E457" i="42"/>
  <c r="D457" i="42"/>
  <c r="C457" i="42"/>
  <c r="B457" i="42"/>
  <c r="A457" i="42"/>
  <c r="V456" i="42"/>
  <c r="R456" i="42"/>
  <c r="Q456" i="42"/>
  <c r="P456" i="42"/>
  <c r="O456" i="42"/>
  <c r="K456" i="42"/>
  <c r="E456" i="42"/>
  <c r="D456" i="42"/>
  <c r="C456" i="42"/>
  <c r="B456" i="42"/>
  <c r="A456" i="42"/>
  <c r="V455" i="42"/>
  <c r="R455" i="42"/>
  <c r="Q455" i="42"/>
  <c r="P455" i="42"/>
  <c r="O455" i="42"/>
  <c r="K455" i="42"/>
  <c r="E455" i="42"/>
  <c r="D455" i="42"/>
  <c r="C455" i="42"/>
  <c r="B455" i="42"/>
  <c r="A455" i="42"/>
  <c r="V454" i="42"/>
  <c r="R454" i="42"/>
  <c r="Q454" i="42"/>
  <c r="P454" i="42"/>
  <c r="O454" i="42"/>
  <c r="K454" i="42"/>
  <c r="E454" i="42"/>
  <c r="D454" i="42"/>
  <c r="C454" i="42"/>
  <c r="B454" i="42"/>
  <c r="A454" i="42"/>
  <c r="V453" i="42"/>
  <c r="R453" i="42"/>
  <c r="Q453" i="42"/>
  <c r="P453" i="42"/>
  <c r="O453" i="42"/>
  <c r="K453" i="42"/>
  <c r="E453" i="42"/>
  <c r="D453" i="42"/>
  <c r="C453" i="42"/>
  <c r="B453" i="42"/>
  <c r="A453" i="42"/>
  <c r="V452" i="42"/>
  <c r="R452" i="42"/>
  <c r="Q452" i="42"/>
  <c r="P452" i="42"/>
  <c r="O452" i="42"/>
  <c r="K452" i="42"/>
  <c r="E452" i="42"/>
  <c r="D452" i="42"/>
  <c r="C452" i="42"/>
  <c r="B452" i="42"/>
  <c r="A452" i="42"/>
  <c r="V451" i="42"/>
  <c r="R451" i="42"/>
  <c r="Q451" i="42"/>
  <c r="P451" i="42"/>
  <c r="O451" i="42"/>
  <c r="K451" i="42"/>
  <c r="E451" i="42"/>
  <c r="D451" i="42"/>
  <c r="C451" i="42"/>
  <c r="B451" i="42"/>
  <c r="A451" i="42"/>
  <c r="V450" i="42"/>
  <c r="R450" i="42"/>
  <c r="Q450" i="42"/>
  <c r="P450" i="42"/>
  <c r="O450" i="42"/>
  <c r="K450" i="42"/>
  <c r="E450" i="42"/>
  <c r="D450" i="42"/>
  <c r="C450" i="42"/>
  <c r="B450" i="42"/>
  <c r="A450" i="42"/>
  <c r="V449" i="42"/>
  <c r="R449" i="42"/>
  <c r="Q449" i="42"/>
  <c r="P449" i="42"/>
  <c r="O449" i="42"/>
  <c r="K449" i="42"/>
  <c r="E449" i="42"/>
  <c r="D449" i="42"/>
  <c r="C449" i="42"/>
  <c r="B449" i="42"/>
  <c r="A449" i="42"/>
  <c r="V448" i="42"/>
  <c r="R448" i="42"/>
  <c r="Q448" i="42"/>
  <c r="P448" i="42"/>
  <c r="O448" i="42"/>
  <c r="K448" i="42"/>
  <c r="E448" i="42"/>
  <c r="D448" i="42"/>
  <c r="C448" i="42"/>
  <c r="B448" i="42"/>
  <c r="A448" i="42"/>
  <c r="V447" i="42"/>
  <c r="R447" i="42"/>
  <c r="Q447" i="42"/>
  <c r="P447" i="42"/>
  <c r="O447" i="42"/>
  <c r="K447" i="42"/>
  <c r="E447" i="42"/>
  <c r="D447" i="42"/>
  <c r="C447" i="42"/>
  <c r="B447" i="42"/>
  <c r="A447" i="42"/>
  <c r="V446" i="42"/>
  <c r="R446" i="42"/>
  <c r="Q446" i="42"/>
  <c r="P446" i="42"/>
  <c r="O446" i="42"/>
  <c r="K446" i="42"/>
  <c r="E446" i="42"/>
  <c r="D446" i="42"/>
  <c r="C446" i="42"/>
  <c r="B446" i="42"/>
  <c r="A446" i="42"/>
  <c r="V445" i="42"/>
  <c r="R445" i="42"/>
  <c r="Q445" i="42"/>
  <c r="P445" i="42"/>
  <c r="O445" i="42"/>
  <c r="K445" i="42"/>
  <c r="E445" i="42"/>
  <c r="D445" i="42"/>
  <c r="C445" i="42"/>
  <c r="B445" i="42"/>
  <c r="A445" i="42"/>
  <c r="V444" i="42"/>
  <c r="R444" i="42"/>
  <c r="Q444" i="42"/>
  <c r="P444" i="42"/>
  <c r="O444" i="42"/>
  <c r="K444" i="42"/>
  <c r="E444" i="42"/>
  <c r="D444" i="42"/>
  <c r="C444" i="42"/>
  <c r="B444" i="42"/>
  <c r="A444" i="42"/>
  <c r="V443" i="42"/>
  <c r="R443" i="42"/>
  <c r="Q443" i="42"/>
  <c r="P443" i="42"/>
  <c r="O443" i="42"/>
  <c r="K443" i="42"/>
  <c r="E443" i="42"/>
  <c r="D443" i="42"/>
  <c r="C443" i="42"/>
  <c r="B443" i="42"/>
  <c r="A443" i="42"/>
  <c r="V442" i="42"/>
  <c r="R442" i="42"/>
  <c r="Q442" i="42"/>
  <c r="P442" i="42"/>
  <c r="O442" i="42"/>
  <c r="K442" i="42"/>
  <c r="E442" i="42"/>
  <c r="D442" i="42"/>
  <c r="C442" i="42"/>
  <c r="B442" i="42"/>
  <c r="A442" i="42"/>
  <c r="V441" i="42"/>
  <c r="R441" i="42"/>
  <c r="Q441" i="42"/>
  <c r="P441" i="42"/>
  <c r="O441" i="42"/>
  <c r="K441" i="42"/>
  <c r="E441" i="42"/>
  <c r="D441" i="42"/>
  <c r="C441" i="42"/>
  <c r="B441" i="42"/>
  <c r="A441" i="42"/>
  <c r="V440" i="42"/>
  <c r="R440" i="42"/>
  <c r="Q440" i="42"/>
  <c r="P440" i="42"/>
  <c r="O440" i="42"/>
  <c r="K440" i="42"/>
  <c r="E440" i="42"/>
  <c r="D440" i="42"/>
  <c r="C440" i="42"/>
  <c r="B440" i="42"/>
  <c r="A440" i="42"/>
  <c r="V439" i="42"/>
  <c r="R439" i="42"/>
  <c r="Q439" i="42"/>
  <c r="P439" i="42"/>
  <c r="O439" i="42"/>
  <c r="K439" i="42"/>
  <c r="E439" i="42"/>
  <c r="D439" i="42"/>
  <c r="C439" i="42"/>
  <c r="B439" i="42"/>
  <c r="A439" i="42"/>
  <c r="V438" i="42"/>
  <c r="R438" i="42"/>
  <c r="Q438" i="42"/>
  <c r="P438" i="42"/>
  <c r="O438" i="42"/>
  <c r="K438" i="42"/>
  <c r="E438" i="42"/>
  <c r="D438" i="42"/>
  <c r="C438" i="42"/>
  <c r="B438" i="42"/>
  <c r="A438" i="42"/>
  <c r="V437" i="42"/>
  <c r="R437" i="42"/>
  <c r="Q437" i="42"/>
  <c r="P437" i="42"/>
  <c r="O437" i="42"/>
  <c r="K437" i="42"/>
  <c r="E437" i="42"/>
  <c r="D437" i="42"/>
  <c r="C437" i="42"/>
  <c r="B437" i="42"/>
  <c r="A437" i="42"/>
  <c r="V436" i="42"/>
  <c r="R436" i="42"/>
  <c r="Q436" i="42"/>
  <c r="P436" i="42"/>
  <c r="O436" i="42"/>
  <c r="K436" i="42"/>
  <c r="E436" i="42"/>
  <c r="D436" i="42"/>
  <c r="C436" i="42"/>
  <c r="B436" i="42"/>
  <c r="A436" i="42"/>
  <c r="V435" i="42"/>
  <c r="R435" i="42"/>
  <c r="Q435" i="42"/>
  <c r="P435" i="42"/>
  <c r="O435" i="42"/>
  <c r="K435" i="42"/>
  <c r="E435" i="42"/>
  <c r="D435" i="42"/>
  <c r="C435" i="42"/>
  <c r="B435" i="42"/>
  <c r="A435" i="42"/>
  <c r="V434" i="42"/>
  <c r="R434" i="42"/>
  <c r="Q434" i="42"/>
  <c r="P434" i="42"/>
  <c r="O434" i="42"/>
  <c r="K434" i="42"/>
  <c r="E434" i="42"/>
  <c r="D434" i="42"/>
  <c r="C434" i="42"/>
  <c r="B434" i="42"/>
  <c r="A434" i="42"/>
  <c r="V433" i="42"/>
  <c r="R433" i="42"/>
  <c r="Q433" i="42"/>
  <c r="P433" i="42"/>
  <c r="O433" i="42"/>
  <c r="K433" i="42"/>
  <c r="E433" i="42"/>
  <c r="D433" i="42"/>
  <c r="C433" i="42"/>
  <c r="B433" i="42"/>
  <c r="A433" i="42"/>
  <c r="V432" i="42"/>
  <c r="R432" i="42"/>
  <c r="Q432" i="42"/>
  <c r="P432" i="42"/>
  <c r="O432" i="42"/>
  <c r="K432" i="42"/>
  <c r="E432" i="42"/>
  <c r="D432" i="42"/>
  <c r="C432" i="42"/>
  <c r="B432" i="42"/>
  <c r="A432" i="42"/>
  <c r="V431" i="42"/>
  <c r="R431" i="42"/>
  <c r="Q431" i="42"/>
  <c r="P431" i="42"/>
  <c r="O431" i="42"/>
  <c r="K431" i="42"/>
  <c r="E431" i="42"/>
  <c r="D431" i="42"/>
  <c r="C431" i="42"/>
  <c r="B431" i="42"/>
  <c r="A431" i="42"/>
  <c r="V430" i="42"/>
  <c r="R430" i="42"/>
  <c r="Q430" i="42"/>
  <c r="P430" i="42"/>
  <c r="O430" i="42"/>
  <c r="K430" i="42"/>
  <c r="E430" i="42"/>
  <c r="D430" i="42"/>
  <c r="C430" i="42"/>
  <c r="B430" i="42"/>
  <c r="A430" i="42"/>
  <c r="V429" i="42"/>
  <c r="R429" i="42"/>
  <c r="Q429" i="42"/>
  <c r="P429" i="42"/>
  <c r="O429" i="42"/>
  <c r="K429" i="42"/>
  <c r="E429" i="42"/>
  <c r="D429" i="42"/>
  <c r="C429" i="42"/>
  <c r="B429" i="42"/>
  <c r="A429" i="42"/>
  <c r="V428" i="42"/>
  <c r="N428" i="42"/>
  <c r="M428" i="42"/>
  <c r="K428" i="42"/>
  <c r="E428" i="42"/>
  <c r="D428" i="42"/>
  <c r="C428" i="42"/>
  <c r="B428" i="42"/>
  <c r="A428" i="42"/>
  <c r="V427" i="42"/>
  <c r="N427" i="42"/>
  <c r="M427" i="42"/>
  <c r="K427" i="42"/>
  <c r="E427" i="42"/>
  <c r="D427" i="42"/>
  <c r="C427" i="42"/>
  <c r="B427" i="42"/>
  <c r="A427" i="42"/>
  <c r="V426" i="42"/>
  <c r="N426" i="42"/>
  <c r="M426" i="42"/>
  <c r="K426" i="42"/>
  <c r="E426" i="42"/>
  <c r="D426" i="42"/>
  <c r="C426" i="42"/>
  <c r="B426" i="42"/>
  <c r="A426" i="42"/>
  <c r="V425" i="42"/>
  <c r="N425" i="42"/>
  <c r="M425" i="42"/>
  <c r="K425" i="42"/>
  <c r="E425" i="42"/>
  <c r="D425" i="42"/>
  <c r="C425" i="42"/>
  <c r="B425" i="42"/>
  <c r="A425" i="42"/>
  <c r="V424" i="42"/>
  <c r="N424" i="42"/>
  <c r="M424" i="42"/>
  <c r="K424" i="42"/>
  <c r="E424" i="42"/>
  <c r="D424" i="42"/>
  <c r="C424" i="42"/>
  <c r="B424" i="42"/>
  <c r="A424" i="42"/>
  <c r="V423" i="42"/>
  <c r="N423" i="42"/>
  <c r="M423" i="42"/>
  <c r="K423" i="42"/>
  <c r="E423" i="42"/>
  <c r="D423" i="42"/>
  <c r="C423" i="42"/>
  <c r="B423" i="42"/>
  <c r="A423" i="42"/>
  <c r="V422" i="42"/>
  <c r="N422" i="42"/>
  <c r="M422" i="42"/>
  <c r="K422" i="42"/>
  <c r="E422" i="42"/>
  <c r="D422" i="42"/>
  <c r="C422" i="42"/>
  <c r="B422" i="42"/>
  <c r="A422" i="42"/>
  <c r="V421" i="42"/>
  <c r="N421" i="42"/>
  <c r="M421" i="42"/>
  <c r="K421" i="42"/>
  <c r="E421" i="42"/>
  <c r="D421" i="42"/>
  <c r="C421" i="42"/>
  <c r="B421" i="42"/>
  <c r="A421" i="42"/>
  <c r="V420" i="42"/>
  <c r="N420" i="42"/>
  <c r="M420" i="42"/>
  <c r="K420" i="42"/>
  <c r="E420" i="42"/>
  <c r="D420" i="42"/>
  <c r="C420" i="42"/>
  <c r="B420" i="42"/>
  <c r="A420" i="42"/>
  <c r="V419" i="42"/>
  <c r="N419" i="42"/>
  <c r="M419" i="42"/>
  <c r="K419" i="42"/>
  <c r="E419" i="42"/>
  <c r="D419" i="42"/>
  <c r="C419" i="42"/>
  <c r="B419" i="42"/>
  <c r="A419" i="42"/>
  <c r="V418" i="42"/>
  <c r="N418" i="42"/>
  <c r="M418" i="42"/>
  <c r="K418" i="42"/>
  <c r="E418" i="42"/>
  <c r="D418" i="42"/>
  <c r="C418" i="42"/>
  <c r="B418" i="42"/>
  <c r="A418" i="42"/>
  <c r="V417" i="42"/>
  <c r="N417" i="42"/>
  <c r="M417" i="42"/>
  <c r="K417" i="42"/>
  <c r="E417" i="42"/>
  <c r="D417" i="42"/>
  <c r="C417" i="42"/>
  <c r="B417" i="42"/>
  <c r="A417" i="42"/>
  <c r="V416" i="42"/>
  <c r="N416" i="42"/>
  <c r="M416" i="42"/>
  <c r="K416" i="42"/>
  <c r="E416" i="42"/>
  <c r="D416" i="42"/>
  <c r="C416" i="42"/>
  <c r="B416" i="42"/>
  <c r="A416" i="42"/>
  <c r="V415" i="42"/>
  <c r="N415" i="42"/>
  <c r="M415" i="42"/>
  <c r="K415" i="42"/>
  <c r="E415" i="42"/>
  <c r="D415" i="42"/>
  <c r="C415" i="42"/>
  <c r="B415" i="42"/>
  <c r="A415" i="42"/>
  <c r="V414" i="42"/>
  <c r="N414" i="42"/>
  <c r="M414" i="42"/>
  <c r="K414" i="42"/>
  <c r="E414" i="42"/>
  <c r="D414" i="42"/>
  <c r="C414" i="42"/>
  <c r="B414" i="42"/>
  <c r="A414" i="42"/>
  <c r="V413" i="42"/>
  <c r="N413" i="42"/>
  <c r="M413" i="42"/>
  <c r="K413" i="42"/>
  <c r="E413" i="42"/>
  <c r="D413" i="42"/>
  <c r="C413" i="42"/>
  <c r="B413" i="42"/>
  <c r="A413" i="42"/>
  <c r="V412" i="42"/>
  <c r="N412" i="42"/>
  <c r="M412" i="42"/>
  <c r="K412" i="42"/>
  <c r="E412" i="42"/>
  <c r="D412" i="42"/>
  <c r="C412" i="42"/>
  <c r="B412" i="42"/>
  <c r="A412" i="42"/>
  <c r="V411" i="42"/>
  <c r="N411" i="42"/>
  <c r="M411" i="42"/>
  <c r="K411" i="42"/>
  <c r="E411" i="42"/>
  <c r="D411" i="42"/>
  <c r="C411" i="42"/>
  <c r="B411" i="42"/>
  <c r="A411" i="42"/>
  <c r="V410" i="42"/>
  <c r="N410" i="42"/>
  <c r="M410" i="42"/>
  <c r="K410" i="42"/>
  <c r="E410" i="42"/>
  <c r="D410" i="42"/>
  <c r="C410" i="42"/>
  <c r="B410" i="42"/>
  <c r="A410" i="42"/>
  <c r="V409" i="42"/>
  <c r="N409" i="42"/>
  <c r="M409" i="42"/>
  <c r="K409" i="42"/>
  <c r="E409" i="42"/>
  <c r="D409" i="42"/>
  <c r="C409" i="42"/>
  <c r="B409" i="42"/>
  <c r="A409" i="42"/>
  <c r="V408" i="42"/>
  <c r="R408" i="42"/>
  <c r="Q408" i="42"/>
  <c r="P408" i="42"/>
  <c r="O408" i="42"/>
  <c r="K408" i="42"/>
  <c r="E408" i="42"/>
  <c r="D408" i="42"/>
  <c r="C408" i="42"/>
  <c r="B408" i="42"/>
  <c r="A408" i="42"/>
  <c r="V407" i="42"/>
  <c r="R407" i="42"/>
  <c r="Q407" i="42"/>
  <c r="P407" i="42"/>
  <c r="O407" i="42"/>
  <c r="K407" i="42"/>
  <c r="E407" i="42"/>
  <c r="D407" i="42"/>
  <c r="C407" i="42"/>
  <c r="B407" i="42"/>
  <c r="A407" i="42"/>
  <c r="V406" i="42"/>
  <c r="R406" i="42"/>
  <c r="Q406" i="42"/>
  <c r="P406" i="42"/>
  <c r="O406" i="42"/>
  <c r="K406" i="42"/>
  <c r="E406" i="42"/>
  <c r="D406" i="42"/>
  <c r="C406" i="42"/>
  <c r="B406" i="42"/>
  <c r="A406" i="42"/>
  <c r="V405" i="42"/>
  <c r="R405" i="42"/>
  <c r="Q405" i="42"/>
  <c r="P405" i="42"/>
  <c r="O405" i="42"/>
  <c r="K405" i="42"/>
  <c r="E405" i="42"/>
  <c r="D405" i="42"/>
  <c r="C405" i="42"/>
  <c r="B405" i="42"/>
  <c r="A405" i="42"/>
  <c r="V404" i="42"/>
  <c r="R404" i="42"/>
  <c r="Q404" i="42"/>
  <c r="P404" i="42"/>
  <c r="O404" i="42"/>
  <c r="K404" i="42"/>
  <c r="E404" i="42"/>
  <c r="D404" i="42"/>
  <c r="C404" i="42"/>
  <c r="B404" i="42"/>
  <c r="A404" i="42"/>
  <c r="V403" i="42"/>
  <c r="R403" i="42"/>
  <c r="Q403" i="42"/>
  <c r="P403" i="42"/>
  <c r="O403" i="42"/>
  <c r="K403" i="42"/>
  <c r="E403" i="42"/>
  <c r="D403" i="42"/>
  <c r="C403" i="42"/>
  <c r="B403" i="42"/>
  <c r="A403" i="42"/>
  <c r="V402" i="42"/>
  <c r="R402" i="42"/>
  <c r="Q402" i="42"/>
  <c r="P402" i="42"/>
  <c r="O402" i="42"/>
  <c r="K402" i="42"/>
  <c r="E402" i="42"/>
  <c r="D402" i="42"/>
  <c r="C402" i="42"/>
  <c r="B402" i="42"/>
  <c r="A402" i="42"/>
  <c r="V401" i="42"/>
  <c r="R401" i="42"/>
  <c r="Q401" i="42"/>
  <c r="P401" i="42"/>
  <c r="O401" i="42"/>
  <c r="K401" i="42"/>
  <c r="E401" i="42"/>
  <c r="D401" i="42"/>
  <c r="C401" i="42"/>
  <c r="B401" i="42"/>
  <c r="A401" i="42"/>
  <c r="V400" i="42"/>
  <c r="R400" i="42"/>
  <c r="Q400" i="42"/>
  <c r="P400" i="42"/>
  <c r="O400" i="42"/>
  <c r="K400" i="42"/>
  <c r="E400" i="42"/>
  <c r="D400" i="42"/>
  <c r="C400" i="42"/>
  <c r="B400" i="42"/>
  <c r="A400" i="42"/>
  <c r="V399" i="42"/>
  <c r="R399" i="42"/>
  <c r="Q399" i="42"/>
  <c r="P399" i="42"/>
  <c r="O399" i="42"/>
  <c r="K399" i="42"/>
  <c r="E399" i="42"/>
  <c r="D399" i="42"/>
  <c r="C399" i="42"/>
  <c r="B399" i="42"/>
  <c r="A399" i="42"/>
  <c r="V398" i="42"/>
  <c r="R398" i="42"/>
  <c r="Q398" i="42"/>
  <c r="P398" i="42"/>
  <c r="O398" i="42"/>
  <c r="K398" i="42"/>
  <c r="E398" i="42"/>
  <c r="D398" i="42"/>
  <c r="C398" i="42"/>
  <c r="B398" i="42"/>
  <c r="A398" i="42"/>
  <c r="V397" i="42"/>
  <c r="R397" i="42"/>
  <c r="Q397" i="42"/>
  <c r="P397" i="42"/>
  <c r="O397" i="42"/>
  <c r="K397" i="42"/>
  <c r="E397" i="42"/>
  <c r="D397" i="42"/>
  <c r="C397" i="42"/>
  <c r="B397" i="42"/>
  <c r="A397" i="42"/>
  <c r="V396" i="42"/>
  <c r="R396" i="42"/>
  <c r="Q396" i="42"/>
  <c r="P396" i="42"/>
  <c r="O396" i="42"/>
  <c r="K396" i="42"/>
  <c r="E396" i="42"/>
  <c r="D396" i="42"/>
  <c r="C396" i="42"/>
  <c r="B396" i="42"/>
  <c r="A396" i="42"/>
  <c r="V395" i="42"/>
  <c r="R395" i="42"/>
  <c r="Q395" i="42"/>
  <c r="P395" i="42"/>
  <c r="O395" i="42"/>
  <c r="K395" i="42"/>
  <c r="E395" i="42"/>
  <c r="D395" i="42"/>
  <c r="C395" i="42"/>
  <c r="B395" i="42"/>
  <c r="A395" i="42"/>
  <c r="V394" i="42"/>
  <c r="R394" i="42"/>
  <c r="Q394" i="42"/>
  <c r="P394" i="42"/>
  <c r="O394" i="42"/>
  <c r="K394" i="42"/>
  <c r="E394" i="42"/>
  <c r="D394" i="42"/>
  <c r="C394" i="42"/>
  <c r="B394" i="42"/>
  <c r="A394" i="42"/>
  <c r="V393" i="42"/>
  <c r="R393" i="42"/>
  <c r="Q393" i="42"/>
  <c r="P393" i="42"/>
  <c r="O393" i="42"/>
  <c r="K393" i="42"/>
  <c r="E393" i="42"/>
  <c r="D393" i="42"/>
  <c r="C393" i="42"/>
  <c r="B393" i="42"/>
  <c r="A393" i="42"/>
  <c r="V392" i="42"/>
  <c r="R392" i="42"/>
  <c r="Q392" i="42"/>
  <c r="P392" i="42"/>
  <c r="O392" i="42"/>
  <c r="K392" i="42"/>
  <c r="E392" i="42"/>
  <c r="D392" i="42"/>
  <c r="C392" i="42"/>
  <c r="B392" i="42"/>
  <c r="A392" i="42"/>
  <c r="V391" i="42"/>
  <c r="R391" i="42"/>
  <c r="Q391" i="42"/>
  <c r="P391" i="42"/>
  <c r="O391" i="42"/>
  <c r="K391" i="42"/>
  <c r="E391" i="42"/>
  <c r="D391" i="42"/>
  <c r="C391" i="42"/>
  <c r="B391" i="42"/>
  <c r="A391" i="42"/>
  <c r="V390" i="42"/>
  <c r="R390" i="42"/>
  <c r="Q390" i="42"/>
  <c r="P390" i="42"/>
  <c r="O390" i="42"/>
  <c r="K390" i="42"/>
  <c r="E390" i="42"/>
  <c r="D390" i="42"/>
  <c r="C390" i="42"/>
  <c r="B390" i="42"/>
  <c r="A390" i="42"/>
  <c r="V389" i="42"/>
  <c r="R389" i="42"/>
  <c r="Q389" i="42"/>
  <c r="P389" i="42"/>
  <c r="O389" i="42"/>
  <c r="K389" i="42"/>
  <c r="E389" i="42"/>
  <c r="D389" i="42"/>
  <c r="C389" i="42"/>
  <c r="B389" i="42"/>
  <c r="A389" i="42"/>
  <c r="V388" i="42"/>
  <c r="R388" i="42"/>
  <c r="Q388" i="42"/>
  <c r="P388" i="42"/>
  <c r="O388" i="42"/>
  <c r="K388" i="42"/>
  <c r="E388" i="42"/>
  <c r="D388" i="42"/>
  <c r="C388" i="42"/>
  <c r="B388" i="42"/>
  <c r="A388" i="42"/>
  <c r="V387" i="42"/>
  <c r="R387" i="42"/>
  <c r="Q387" i="42"/>
  <c r="P387" i="42"/>
  <c r="O387" i="42"/>
  <c r="K387" i="42"/>
  <c r="E387" i="42"/>
  <c r="D387" i="42"/>
  <c r="C387" i="42"/>
  <c r="B387" i="42"/>
  <c r="A387" i="42"/>
  <c r="V386" i="42"/>
  <c r="R386" i="42"/>
  <c r="Q386" i="42"/>
  <c r="P386" i="42"/>
  <c r="O386" i="42"/>
  <c r="K386" i="42"/>
  <c r="E386" i="42"/>
  <c r="D386" i="42"/>
  <c r="C386" i="42"/>
  <c r="B386" i="42"/>
  <c r="A386" i="42"/>
  <c r="V385" i="42"/>
  <c r="R385" i="42"/>
  <c r="Q385" i="42"/>
  <c r="P385" i="42"/>
  <c r="O385" i="42"/>
  <c r="K385" i="42"/>
  <c r="E385" i="42"/>
  <c r="D385" i="42"/>
  <c r="C385" i="42"/>
  <c r="B385" i="42"/>
  <c r="A385" i="42"/>
  <c r="V384" i="42"/>
  <c r="R384" i="42"/>
  <c r="Q384" i="42"/>
  <c r="P384" i="42"/>
  <c r="O384" i="42"/>
  <c r="K384" i="42"/>
  <c r="E384" i="42"/>
  <c r="D384" i="42"/>
  <c r="C384" i="42"/>
  <c r="B384" i="42"/>
  <c r="A384" i="42"/>
  <c r="V383" i="42"/>
  <c r="R383" i="42"/>
  <c r="Q383" i="42"/>
  <c r="P383" i="42"/>
  <c r="O383" i="42"/>
  <c r="K383" i="42"/>
  <c r="E383" i="42"/>
  <c r="D383" i="42"/>
  <c r="C383" i="42"/>
  <c r="B383" i="42"/>
  <c r="A383" i="42"/>
  <c r="V382" i="42"/>
  <c r="R382" i="42"/>
  <c r="Q382" i="42"/>
  <c r="P382" i="42"/>
  <c r="O382" i="42"/>
  <c r="K382" i="42"/>
  <c r="E382" i="42"/>
  <c r="D382" i="42"/>
  <c r="C382" i="42"/>
  <c r="B382" i="42"/>
  <c r="A382" i="42"/>
  <c r="V381" i="42"/>
  <c r="R381" i="42"/>
  <c r="Q381" i="42"/>
  <c r="P381" i="42"/>
  <c r="O381" i="42"/>
  <c r="K381" i="42"/>
  <c r="E381" i="42"/>
  <c r="D381" i="42"/>
  <c r="C381" i="42"/>
  <c r="B381" i="42"/>
  <c r="A381" i="42"/>
  <c r="V380" i="42"/>
  <c r="R380" i="42"/>
  <c r="Q380" i="42"/>
  <c r="P380" i="42"/>
  <c r="O380" i="42"/>
  <c r="K380" i="42"/>
  <c r="E380" i="42"/>
  <c r="D380" i="42"/>
  <c r="C380" i="42"/>
  <c r="B380" i="42"/>
  <c r="A380" i="42"/>
  <c r="V379" i="42"/>
  <c r="R379" i="42"/>
  <c r="Q379" i="42"/>
  <c r="P379" i="42"/>
  <c r="O379" i="42"/>
  <c r="K379" i="42"/>
  <c r="E379" i="42"/>
  <c r="D379" i="42"/>
  <c r="C379" i="42"/>
  <c r="B379" i="42"/>
  <c r="A379" i="42"/>
  <c r="V378" i="42"/>
  <c r="R378" i="42"/>
  <c r="Q378" i="42"/>
  <c r="P378" i="42"/>
  <c r="O378" i="42"/>
  <c r="K378" i="42"/>
  <c r="E378" i="42"/>
  <c r="D378" i="42"/>
  <c r="C378" i="42"/>
  <c r="B378" i="42"/>
  <c r="A378" i="42"/>
  <c r="V377" i="42"/>
  <c r="R377" i="42"/>
  <c r="Q377" i="42"/>
  <c r="P377" i="42"/>
  <c r="O377" i="42"/>
  <c r="K377" i="42"/>
  <c r="E377" i="42"/>
  <c r="D377" i="42"/>
  <c r="C377" i="42"/>
  <c r="B377" i="42"/>
  <c r="A377" i="42"/>
  <c r="V376" i="42"/>
  <c r="R376" i="42"/>
  <c r="Q376" i="42"/>
  <c r="P376" i="42"/>
  <c r="O376" i="42"/>
  <c r="K376" i="42"/>
  <c r="E376" i="42"/>
  <c r="D376" i="42"/>
  <c r="C376" i="42"/>
  <c r="B376" i="42"/>
  <c r="A376" i="42"/>
  <c r="V375" i="42"/>
  <c r="R375" i="42"/>
  <c r="Q375" i="42"/>
  <c r="P375" i="42"/>
  <c r="O375" i="42"/>
  <c r="K375" i="42"/>
  <c r="E375" i="42"/>
  <c r="D375" i="42"/>
  <c r="C375" i="42"/>
  <c r="B375" i="42"/>
  <c r="A375" i="42"/>
  <c r="V374" i="42"/>
  <c r="R374" i="42"/>
  <c r="Q374" i="42"/>
  <c r="P374" i="42"/>
  <c r="O374" i="42"/>
  <c r="K374" i="42"/>
  <c r="E374" i="42"/>
  <c r="D374" i="42"/>
  <c r="C374" i="42"/>
  <c r="B374" i="42"/>
  <c r="A374" i="42"/>
  <c r="V373" i="42"/>
  <c r="R373" i="42"/>
  <c r="Q373" i="42"/>
  <c r="P373" i="42"/>
  <c r="O373" i="42"/>
  <c r="K373" i="42"/>
  <c r="E373" i="42"/>
  <c r="D373" i="42"/>
  <c r="C373" i="42"/>
  <c r="B373" i="42"/>
  <c r="A373" i="42"/>
  <c r="V372" i="42"/>
  <c r="R372" i="42"/>
  <c r="Q372" i="42"/>
  <c r="P372" i="42"/>
  <c r="O372" i="42"/>
  <c r="K372" i="42"/>
  <c r="E372" i="42"/>
  <c r="D372" i="42"/>
  <c r="C372" i="42"/>
  <c r="B372" i="42"/>
  <c r="A372" i="42"/>
  <c r="V371" i="42"/>
  <c r="R371" i="42"/>
  <c r="Q371" i="42"/>
  <c r="P371" i="42"/>
  <c r="O371" i="42"/>
  <c r="K371" i="42"/>
  <c r="E371" i="42"/>
  <c r="D371" i="42"/>
  <c r="C371" i="42"/>
  <c r="B371" i="42"/>
  <c r="A371" i="42"/>
  <c r="V370" i="42"/>
  <c r="R370" i="42"/>
  <c r="Q370" i="42"/>
  <c r="P370" i="42"/>
  <c r="O370" i="42"/>
  <c r="K370" i="42"/>
  <c r="E370" i="42"/>
  <c r="D370" i="42"/>
  <c r="C370" i="42"/>
  <c r="B370" i="42"/>
  <c r="A370" i="42"/>
  <c r="V369" i="42"/>
  <c r="R369" i="42"/>
  <c r="Q369" i="42"/>
  <c r="P369" i="42"/>
  <c r="O369" i="42"/>
  <c r="K369" i="42"/>
  <c r="E369" i="42"/>
  <c r="D369" i="42"/>
  <c r="C369" i="42"/>
  <c r="B369" i="42"/>
  <c r="A369" i="42"/>
  <c r="V368" i="42"/>
  <c r="R368" i="42"/>
  <c r="Q368" i="42"/>
  <c r="P368" i="42"/>
  <c r="O368" i="42"/>
  <c r="K368" i="42"/>
  <c r="E368" i="42"/>
  <c r="D368" i="42"/>
  <c r="C368" i="42"/>
  <c r="B368" i="42"/>
  <c r="A368" i="42"/>
  <c r="V367" i="42"/>
  <c r="R367" i="42"/>
  <c r="Q367" i="42"/>
  <c r="P367" i="42"/>
  <c r="O367" i="42"/>
  <c r="K367" i="42"/>
  <c r="E367" i="42"/>
  <c r="D367" i="42"/>
  <c r="C367" i="42"/>
  <c r="B367" i="42"/>
  <c r="A367" i="42"/>
  <c r="V366" i="42"/>
  <c r="R366" i="42"/>
  <c r="Q366" i="42"/>
  <c r="P366" i="42"/>
  <c r="O366" i="42"/>
  <c r="K366" i="42"/>
  <c r="E366" i="42"/>
  <c r="D366" i="42"/>
  <c r="C366" i="42"/>
  <c r="B366" i="42"/>
  <c r="A366" i="42"/>
  <c r="V365" i="42"/>
  <c r="R365" i="42"/>
  <c r="Q365" i="42"/>
  <c r="P365" i="42"/>
  <c r="O365" i="42"/>
  <c r="K365" i="42"/>
  <c r="E365" i="42"/>
  <c r="D365" i="42"/>
  <c r="C365" i="42"/>
  <c r="B365" i="42"/>
  <c r="A365" i="42"/>
  <c r="V364" i="42"/>
  <c r="R364" i="42"/>
  <c r="Q364" i="42"/>
  <c r="P364" i="42"/>
  <c r="O364" i="42"/>
  <c r="K364" i="42"/>
  <c r="E364" i="42"/>
  <c r="D364" i="42"/>
  <c r="C364" i="42"/>
  <c r="B364" i="42"/>
  <c r="A364" i="42"/>
  <c r="V363" i="42"/>
  <c r="R363" i="42"/>
  <c r="Q363" i="42"/>
  <c r="P363" i="42"/>
  <c r="O363" i="42"/>
  <c r="K363" i="42"/>
  <c r="E363" i="42"/>
  <c r="D363" i="42"/>
  <c r="C363" i="42"/>
  <c r="B363" i="42"/>
  <c r="A363" i="42"/>
  <c r="V362" i="42"/>
  <c r="R362" i="42"/>
  <c r="Q362" i="42"/>
  <c r="P362" i="42"/>
  <c r="O362" i="42"/>
  <c r="K362" i="42"/>
  <c r="E362" i="42"/>
  <c r="D362" i="42"/>
  <c r="C362" i="42"/>
  <c r="B362" i="42"/>
  <c r="A362" i="42"/>
  <c r="V361" i="42"/>
  <c r="R361" i="42"/>
  <c r="Q361" i="42"/>
  <c r="P361" i="42"/>
  <c r="O361" i="42"/>
  <c r="K361" i="42"/>
  <c r="E361" i="42"/>
  <c r="D361" i="42"/>
  <c r="C361" i="42"/>
  <c r="B361" i="42"/>
  <c r="A361" i="42"/>
  <c r="V360" i="42"/>
  <c r="R360" i="42"/>
  <c r="Q360" i="42"/>
  <c r="P360" i="42"/>
  <c r="O360" i="42"/>
  <c r="K360" i="42"/>
  <c r="E360" i="42"/>
  <c r="D360" i="42"/>
  <c r="C360" i="42"/>
  <c r="B360" i="42"/>
  <c r="A360" i="42"/>
  <c r="V359" i="42"/>
  <c r="R359" i="42"/>
  <c r="Q359" i="42"/>
  <c r="P359" i="42"/>
  <c r="O359" i="42"/>
  <c r="K359" i="42"/>
  <c r="E359" i="42"/>
  <c r="D359" i="42"/>
  <c r="C359" i="42"/>
  <c r="B359" i="42"/>
  <c r="A359" i="42"/>
  <c r="V358" i="42"/>
  <c r="R358" i="42"/>
  <c r="Q358" i="42"/>
  <c r="P358" i="42"/>
  <c r="O358" i="42"/>
  <c r="K358" i="42"/>
  <c r="E358" i="42"/>
  <c r="D358" i="42"/>
  <c r="C358" i="42"/>
  <c r="B358" i="42"/>
  <c r="A358" i="42"/>
  <c r="V357" i="42"/>
  <c r="R357" i="42"/>
  <c r="Q357" i="42"/>
  <c r="P357" i="42"/>
  <c r="O357" i="42"/>
  <c r="K357" i="42"/>
  <c r="E357" i="42"/>
  <c r="D357" i="42"/>
  <c r="C357" i="42"/>
  <c r="B357" i="42"/>
  <c r="A357" i="42"/>
  <c r="V356" i="42"/>
  <c r="R356" i="42"/>
  <c r="Q356" i="42"/>
  <c r="P356" i="42"/>
  <c r="O356" i="42"/>
  <c r="K356" i="42"/>
  <c r="E356" i="42"/>
  <c r="D356" i="42"/>
  <c r="C356" i="42"/>
  <c r="B356" i="42"/>
  <c r="A356" i="42"/>
  <c r="V355" i="42"/>
  <c r="R355" i="42"/>
  <c r="Q355" i="42"/>
  <c r="P355" i="42"/>
  <c r="O355" i="42"/>
  <c r="K355" i="42"/>
  <c r="E355" i="42"/>
  <c r="D355" i="42"/>
  <c r="C355" i="42"/>
  <c r="B355" i="42"/>
  <c r="A355" i="42"/>
  <c r="V354" i="42"/>
  <c r="R354" i="42"/>
  <c r="Q354" i="42"/>
  <c r="P354" i="42"/>
  <c r="O354" i="42"/>
  <c r="K354" i="42"/>
  <c r="E354" i="42"/>
  <c r="D354" i="42"/>
  <c r="C354" i="42"/>
  <c r="B354" i="42"/>
  <c r="A354" i="42"/>
  <c r="V353" i="42"/>
  <c r="R353" i="42"/>
  <c r="Q353" i="42"/>
  <c r="P353" i="42"/>
  <c r="O353" i="42"/>
  <c r="K353" i="42"/>
  <c r="E353" i="42"/>
  <c r="D353" i="42"/>
  <c r="C353" i="42"/>
  <c r="B353" i="42"/>
  <c r="A353" i="42"/>
  <c r="V352" i="42"/>
  <c r="R352" i="42"/>
  <c r="Q352" i="42"/>
  <c r="P352" i="42"/>
  <c r="O352" i="42"/>
  <c r="K352" i="42"/>
  <c r="E352" i="42"/>
  <c r="D352" i="42"/>
  <c r="C352" i="42"/>
  <c r="B352" i="42"/>
  <c r="A352" i="42"/>
  <c r="V351" i="42"/>
  <c r="R351" i="42"/>
  <c r="Q351" i="42"/>
  <c r="P351" i="42"/>
  <c r="O351" i="42"/>
  <c r="K351" i="42"/>
  <c r="E351" i="42"/>
  <c r="D351" i="42"/>
  <c r="C351" i="42"/>
  <c r="B351" i="42"/>
  <c r="A351" i="42"/>
  <c r="V350" i="42"/>
  <c r="R350" i="42"/>
  <c r="Q350" i="42"/>
  <c r="P350" i="42"/>
  <c r="O350" i="42"/>
  <c r="K350" i="42"/>
  <c r="E350" i="42"/>
  <c r="D350" i="42"/>
  <c r="C350" i="42"/>
  <c r="B350" i="42"/>
  <c r="A350" i="42"/>
  <c r="V349" i="42"/>
  <c r="R349" i="42"/>
  <c r="Q349" i="42"/>
  <c r="P349" i="42"/>
  <c r="O349" i="42"/>
  <c r="K349" i="42"/>
  <c r="E349" i="42"/>
  <c r="D349" i="42"/>
  <c r="C349" i="42"/>
  <c r="B349" i="42"/>
  <c r="A349" i="42"/>
  <c r="V348" i="42"/>
  <c r="R348" i="42"/>
  <c r="Q348" i="42"/>
  <c r="P348" i="42"/>
  <c r="O348" i="42"/>
  <c r="K348" i="42"/>
  <c r="E348" i="42"/>
  <c r="D348" i="42"/>
  <c r="C348" i="42"/>
  <c r="B348" i="42"/>
  <c r="A348" i="42"/>
  <c r="V347" i="42"/>
  <c r="R347" i="42"/>
  <c r="Q347" i="42"/>
  <c r="P347" i="42"/>
  <c r="O347" i="42"/>
  <c r="K347" i="42"/>
  <c r="E347" i="42"/>
  <c r="D347" i="42"/>
  <c r="C347" i="42"/>
  <c r="B347" i="42"/>
  <c r="A347" i="42"/>
  <c r="V346" i="42"/>
  <c r="R346" i="42"/>
  <c r="Q346" i="42"/>
  <c r="P346" i="42"/>
  <c r="O346" i="42"/>
  <c r="K346" i="42"/>
  <c r="E346" i="42"/>
  <c r="D346" i="42"/>
  <c r="C346" i="42"/>
  <c r="B346" i="42"/>
  <c r="A346" i="42"/>
  <c r="V345" i="42"/>
  <c r="R345" i="42"/>
  <c r="Q345" i="42"/>
  <c r="P345" i="42"/>
  <c r="O345" i="42"/>
  <c r="K345" i="42"/>
  <c r="E345" i="42"/>
  <c r="D345" i="42"/>
  <c r="C345" i="42"/>
  <c r="B345" i="42"/>
  <c r="A345" i="42"/>
  <c r="V344" i="42"/>
  <c r="R344" i="42"/>
  <c r="Q344" i="42"/>
  <c r="P344" i="42"/>
  <c r="O344" i="42"/>
  <c r="K344" i="42"/>
  <c r="E344" i="42"/>
  <c r="C344" i="42"/>
  <c r="B344" i="42"/>
  <c r="A344" i="42"/>
  <c r="V343" i="42"/>
  <c r="O343" i="42"/>
  <c r="N343" i="42"/>
  <c r="M343" i="42"/>
  <c r="K343" i="42"/>
  <c r="E343" i="42"/>
  <c r="D343" i="42"/>
  <c r="C343" i="42"/>
  <c r="B343" i="42"/>
  <c r="A343" i="42"/>
  <c r="V342" i="42"/>
  <c r="O342" i="42"/>
  <c r="N342" i="42"/>
  <c r="M342" i="42"/>
  <c r="K342" i="42"/>
  <c r="E342" i="42"/>
  <c r="D342" i="42"/>
  <c r="C342" i="42"/>
  <c r="B342" i="42"/>
  <c r="A342" i="42"/>
  <c r="V341" i="42"/>
  <c r="O341" i="42"/>
  <c r="N341" i="42"/>
  <c r="M341" i="42"/>
  <c r="K341" i="42"/>
  <c r="E341" i="42"/>
  <c r="D341" i="42"/>
  <c r="C341" i="42"/>
  <c r="B341" i="42"/>
  <c r="A341" i="42"/>
  <c r="V340" i="42"/>
  <c r="O340" i="42"/>
  <c r="N340" i="42"/>
  <c r="M340" i="42"/>
  <c r="K340" i="42"/>
  <c r="E340" i="42"/>
  <c r="D340" i="42"/>
  <c r="C340" i="42"/>
  <c r="B340" i="42"/>
  <c r="A340" i="42"/>
  <c r="V339" i="42"/>
  <c r="O339" i="42"/>
  <c r="N339" i="42"/>
  <c r="M339" i="42"/>
  <c r="K339" i="42"/>
  <c r="E339" i="42"/>
  <c r="D339" i="42"/>
  <c r="C339" i="42"/>
  <c r="B339" i="42"/>
  <c r="A339" i="42"/>
  <c r="V338" i="42"/>
  <c r="O338" i="42"/>
  <c r="N338" i="42"/>
  <c r="M338" i="42"/>
  <c r="K338" i="42"/>
  <c r="E338" i="42"/>
  <c r="D338" i="42"/>
  <c r="C338" i="42"/>
  <c r="B338" i="42"/>
  <c r="A338" i="42"/>
  <c r="V337" i="42"/>
  <c r="O337" i="42"/>
  <c r="N337" i="42"/>
  <c r="M337" i="42"/>
  <c r="K337" i="42"/>
  <c r="E337" i="42"/>
  <c r="D337" i="42"/>
  <c r="C337" i="42"/>
  <c r="B337" i="42"/>
  <c r="A337" i="42"/>
  <c r="V336" i="42"/>
  <c r="O336" i="42"/>
  <c r="N336" i="42"/>
  <c r="M336" i="42"/>
  <c r="K336" i="42"/>
  <c r="E336" i="42"/>
  <c r="D336" i="42"/>
  <c r="C336" i="42"/>
  <c r="B336" i="42"/>
  <c r="A336" i="42"/>
  <c r="V335" i="42"/>
  <c r="O335" i="42"/>
  <c r="N335" i="42"/>
  <c r="M335" i="42"/>
  <c r="K335" i="42"/>
  <c r="E335" i="42"/>
  <c r="D335" i="42"/>
  <c r="C335" i="42"/>
  <c r="B335" i="42"/>
  <c r="A335" i="42"/>
  <c r="V334" i="42"/>
  <c r="R334" i="42"/>
  <c r="Q334" i="42"/>
  <c r="P334" i="42"/>
  <c r="O334" i="42"/>
  <c r="K334" i="42"/>
  <c r="E334" i="42"/>
  <c r="D334" i="42"/>
  <c r="C334" i="42"/>
  <c r="B334" i="42"/>
  <c r="A334" i="42"/>
  <c r="V333" i="42"/>
  <c r="R333" i="42"/>
  <c r="Q333" i="42"/>
  <c r="P333" i="42"/>
  <c r="O333" i="42"/>
  <c r="K333" i="42"/>
  <c r="E333" i="42"/>
  <c r="D333" i="42"/>
  <c r="C333" i="42"/>
  <c r="B333" i="42"/>
  <c r="A333" i="42"/>
  <c r="V332" i="42"/>
  <c r="R332" i="42"/>
  <c r="Q332" i="42"/>
  <c r="P332" i="42"/>
  <c r="O332" i="42"/>
  <c r="K332" i="42"/>
  <c r="E332" i="42"/>
  <c r="D332" i="42"/>
  <c r="C332" i="42"/>
  <c r="B332" i="42"/>
  <c r="A332" i="42"/>
  <c r="V331" i="42"/>
  <c r="R331" i="42"/>
  <c r="Q331" i="42"/>
  <c r="P331" i="42"/>
  <c r="O331" i="42"/>
  <c r="K331" i="42"/>
  <c r="E331" i="42"/>
  <c r="D331" i="42"/>
  <c r="C331" i="42"/>
  <c r="B331" i="42"/>
  <c r="A331" i="42"/>
  <c r="V330" i="42"/>
  <c r="R330" i="42"/>
  <c r="Q330" i="42"/>
  <c r="P330" i="42"/>
  <c r="O330" i="42"/>
  <c r="K330" i="42"/>
  <c r="E330" i="42"/>
  <c r="D330" i="42"/>
  <c r="C330" i="42"/>
  <c r="B330" i="42"/>
  <c r="A330" i="42"/>
  <c r="V329" i="42"/>
  <c r="R329" i="42"/>
  <c r="Q329" i="42"/>
  <c r="P329" i="42"/>
  <c r="O329" i="42"/>
  <c r="K329" i="42"/>
  <c r="E329" i="42"/>
  <c r="D329" i="42"/>
  <c r="C329" i="42"/>
  <c r="B329" i="42"/>
  <c r="A329" i="42"/>
  <c r="V328" i="42"/>
  <c r="R328" i="42"/>
  <c r="Q328" i="42"/>
  <c r="P328" i="42"/>
  <c r="O328" i="42"/>
  <c r="K328" i="42"/>
  <c r="E328" i="42"/>
  <c r="D328" i="42"/>
  <c r="C328" i="42"/>
  <c r="B328" i="42"/>
  <c r="A328" i="42"/>
  <c r="V327" i="42"/>
  <c r="R327" i="42"/>
  <c r="Q327" i="42"/>
  <c r="P327" i="42"/>
  <c r="O327" i="42"/>
  <c r="K327" i="42"/>
  <c r="E327" i="42"/>
  <c r="D327" i="42"/>
  <c r="C327" i="42"/>
  <c r="B327" i="42"/>
  <c r="A327" i="42"/>
  <c r="V326" i="42"/>
  <c r="R326" i="42"/>
  <c r="Q326" i="42"/>
  <c r="P326" i="42"/>
  <c r="O326" i="42"/>
  <c r="K326" i="42"/>
  <c r="E326" i="42"/>
  <c r="D326" i="42"/>
  <c r="C326" i="42"/>
  <c r="B326" i="42"/>
  <c r="A326" i="42"/>
  <c r="V325" i="42"/>
  <c r="N325" i="42"/>
  <c r="M325" i="42"/>
  <c r="K325" i="42"/>
  <c r="E325" i="42"/>
  <c r="D325" i="42"/>
  <c r="C325" i="42"/>
  <c r="B325" i="42"/>
  <c r="A325" i="42"/>
  <c r="V324" i="42"/>
  <c r="N324" i="42"/>
  <c r="M324" i="42"/>
  <c r="K324" i="42"/>
  <c r="E324" i="42"/>
  <c r="D324" i="42"/>
  <c r="C324" i="42"/>
  <c r="B324" i="42"/>
  <c r="A324" i="42"/>
  <c r="V323" i="42"/>
  <c r="N323" i="42"/>
  <c r="M323" i="42"/>
  <c r="K323" i="42"/>
  <c r="E323" i="42"/>
  <c r="D323" i="42"/>
  <c r="C323" i="42"/>
  <c r="B323" i="42"/>
  <c r="A323" i="42"/>
  <c r="V322" i="42"/>
  <c r="N322" i="42"/>
  <c r="M322" i="42"/>
  <c r="K322" i="42"/>
  <c r="E322" i="42"/>
  <c r="D322" i="42"/>
  <c r="C322" i="42"/>
  <c r="B322" i="42"/>
  <c r="A322" i="42"/>
  <c r="V321" i="42"/>
  <c r="N321" i="42"/>
  <c r="M321" i="42"/>
  <c r="K321" i="42"/>
  <c r="E321" i="42"/>
  <c r="D321" i="42"/>
  <c r="C321" i="42"/>
  <c r="B321" i="42"/>
  <c r="A321" i="42"/>
  <c r="V320" i="42"/>
  <c r="N320" i="42"/>
  <c r="M320" i="42"/>
  <c r="K320" i="42"/>
  <c r="E320" i="42"/>
  <c r="D320" i="42"/>
  <c r="C320" i="42"/>
  <c r="B320" i="42"/>
  <c r="A320" i="42"/>
  <c r="V319" i="42"/>
  <c r="N319" i="42"/>
  <c r="M319" i="42"/>
  <c r="K319" i="42"/>
  <c r="E319" i="42"/>
  <c r="D319" i="42"/>
  <c r="C319" i="42"/>
  <c r="B319" i="42"/>
  <c r="A319" i="42"/>
  <c r="V318" i="42"/>
  <c r="N318" i="42"/>
  <c r="M318" i="42"/>
  <c r="K318" i="42"/>
  <c r="E318" i="42"/>
  <c r="D318" i="42"/>
  <c r="C318" i="42"/>
  <c r="B318" i="42"/>
  <c r="A318" i="42"/>
  <c r="V317" i="42"/>
  <c r="N317" i="42"/>
  <c r="M317" i="42"/>
  <c r="K317" i="42"/>
  <c r="E317" i="42"/>
  <c r="D317" i="42"/>
  <c r="C317" i="42"/>
  <c r="B317" i="42"/>
  <c r="A317" i="42"/>
  <c r="V316" i="42"/>
  <c r="N316" i="42"/>
  <c r="M316" i="42"/>
  <c r="K316" i="42"/>
  <c r="E316" i="42"/>
  <c r="D316" i="42"/>
  <c r="C316" i="42"/>
  <c r="B316" i="42"/>
  <c r="A316" i="42"/>
  <c r="V315" i="42"/>
  <c r="N315" i="42"/>
  <c r="M315" i="42"/>
  <c r="K315" i="42"/>
  <c r="E315" i="42"/>
  <c r="D315" i="42"/>
  <c r="C315" i="42"/>
  <c r="B315" i="42"/>
  <c r="A315" i="42"/>
  <c r="V314" i="42"/>
  <c r="R314" i="42"/>
  <c r="Q314" i="42"/>
  <c r="P314" i="42"/>
  <c r="O314" i="42"/>
  <c r="K314" i="42"/>
  <c r="E314" i="42"/>
  <c r="D314" i="42"/>
  <c r="C314" i="42"/>
  <c r="B314" i="42"/>
  <c r="A314" i="42"/>
  <c r="V313" i="42"/>
  <c r="R313" i="42"/>
  <c r="Q313" i="42"/>
  <c r="P313" i="42"/>
  <c r="O313" i="42"/>
  <c r="K313" i="42"/>
  <c r="E313" i="42"/>
  <c r="D313" i="42"/>
  <c r="C313" i="42"/>
  <c r="B313" i="42"/>
  <c r="A313" i="42"/>
  <c r="V312" i="42"/>
  <c r="R312" i="42"/>
  <c r="Q312" i="42"/>
  <c r="P312" i="42"/>
  <c r="O312" i="42"/>
  <c r="K312" i="42"/>
  <c r="E312" i="42"/>
  <c r="D312" i="42"/>
  <c r="C312" i="42"/>
  <c r="B312" i="42"/>
  <c r="A312" i="42"/>
  <c r="V311" i="42"/>
  <c r="R311" i="42"/>
  <c r="Q311" i="42"/>
  <c r="P311" i="42"/>
  <c r="O311" i="42"/>
  <c r="K311" i="42"/>
  <c r="E311" i="42"/>
  <c r="D311" i="42"/>
  <c r="C311" i="42"/>
  <c r="B311" i="42"/>
  <c r="A311" i="42"/>
  <c r="V310" i="42"/>
  <c r="R310" i="42"/>
  <c r="Q310" i="42"/>
  <c r="P310" i="42"/>
  <c r="O310" i="42"/>
  <c r="K310" i="42"/>
  <c r="E310" i="42"/>
  <c r="D310" i="42"/>
  <c r="C310" i="42"/>
  <c r="B310" i="42"/>
  <c r="A310" i="42"/>
  <c r="V309" i="42"/>
  <c r="R309" i="42"/>
  <c r="Q309" i="42"/>
  <c r="P309" i="42"/>
  <c r="O309" i="42"/>
  <c r="K309" i="42"/>
  <c r="E309" i="42"/>
  <c r="D309" i="42"/>
  <c r="C309" i="42"/>
  <c r="B309" i="42"/>
  <c r="A309" i="42"/>
  <c r="V308" i="42"/>
  <c r="R308" i="42"/>
  <c r="Q308" i="42"/>
  <c r="P308" i="42"/>
  <c r="O308" i="42"/>
  <c r="K308" i="42"/>
  <c r="E308" i="42"/>
  <c r="D308" i="42"/>
  <c r="C308" i="42"/>
  <c r="B308" i="42"/>
  <c r="A308" i="42"/>
  <c r="V307" i="42"/>
  <c r="R307" i="42"/>
  <c r="Q307" i="42"/>
  <c r="P307" i="42"/>
  <c r="O307" i="42"/>
  <c r="K307" i="42"/>
  <c r="E307" i="42"/>
  <c r="D307" i="42"/>
  <c r="C307" i="42"/>
  <c r="B307" i="42"/>
  <c r="A307" i="42"/>
  <c r="V306" i="42"/>
  <c r="R306" i="42"/>
  <c r="Q306" i="42"/>
  <c r="P306" i="42"/>
  <c r="O306" i="42"/>
  <c r="K306" i="42"/>
  <c r="E306" i="42"/>
  <c r="D306" i="42"/>
  <c r="C306" i="42"/>
  <c r="B306" i="42"/>
  <c r="A306" i="42"/>
  <c r="V305" i="42"/>
  <c r="R305" i="42"/>
  <c r="Q305" i="42"/>
  <c r="P305" i="42"/>
  <c r="O305" i="42"/>
  <c r="K305" i="42"/>
  <c r="E305" i="42"/>
  <c r="D305" i="42"/>
  <c r="C305" i="42"/>
  <c r="B305" i="42"/>
  <c r="A305" i="42"/>
  <c r="V304" i="42"/>
  <c r="R304" i="42"/>
  <c r="Q304" i="42"/>
  <c r="P304" i="42"/>
  <c r="O304" i="42"/>
  <c r="K304" i="42"/>
  <c r="E304" i="42"/>
  <c r="D304" i="42"/>
  <c r="C304" i="42"/>
  <c r="B304" i="42"/>
  <c r="A304" i="42"/>
  <c r="V303" i="42"/>
  <c r="R303" i="42"/>
  <c r="Q303" i="42"/>
  <c r="P303" i="42"/>
  <c r="O303" i="42"/>
  <c r="K303" i="42"/>
  <c r="E303" i="42"/>
  <c r="D303" i="42"/>
  <c r="C303" i="42"/>
  <c r="B303" i="42"/>
  <c r="A303" i="42"/>
  <c r="V302" i="42"/>
  <c r="R302" i="42"/>
  <c r="Q302" i="42"/>
  <c r="P302" i="42"/>
  <c r="O302" i="42"/>
  <c r="K302" i="42"/>
  <c r="E302" i="42"/>
  <c r="D302" i="42"/>
  <c r="C302" i="42"/>
  <c r="B302" i="42"/>
  <c r="A302" i="42"/>
  <c r="V301" i="42"/>
  <c r="R301" i="42"/>
  <c r="Q301" i="42"/>
  <c r="P301" i="42"/>
  <c r="O301" i="42"/>
  <c r="K301" i="42"/>
  <c r="E301" i="42"/>
  <c r="D301" i="42"/>
  <c r="C301" i="42"/>
  <c r="B301" i="42"/>
  <c r="A301" i="42"/>
  <c r="V300" i="42"/>
  <c r="R300" i="42"/>
  <c r="Q300" i="42"/>
  <c r="P300" i="42"/>
  <c r="O300" i="42"/>
  <c r="K300" i="42"/>
  <c r="E300" i="42"/>
  <c r="D300" i="42"/>
  <c r="C300" i="42"/>
  <c r="B300" i="42"/>
  <c r="A300" i="42"/>
  <c r="V299" i="42"/>
  <c r="R299" i="42"/>
  <c r="Q299" i="42"/>
  <c r="P299" i="42"/>
  <c r="O299" i="42"/>
  <c r="K299" i="42"/>
  <c r="E299" i="42"/>
  <c r="D299" i="42"/>
  <c r="C299" i="42"/>
  <c r="B299" i="42"/>
  <c r="A299" i="42"/>
  <c r="V298" i="42"/>
  <c r="R298" i="42"/>
  <c r="Q298" i="42"/>
  <c r="P298" i="42"/>
  <c r="O298" i="42"/>
  <c r="K298" i="42"/>
  <c r="E298" i="42"/>
  <c r="D298" i="42"/>
  <c r="C298" i="42"/>
  <c r="B298" i="42"/>
  <c r="A298" i="42"/>
  <c r="V297" i="42"/>
  <c r="R297" i="42"/>
  <c r="Q297" i="42"/>
  <c r="P297" i="42"/>
  <c r="O297" i="42"/>
  <c r="K297" i="42"/>
  <c r="E297" i="42"/>
  <c r="D297" i="42"/>
  <c r="C297" i="42"/>
  <c r="B297" i="42"/>
  <c r="A297" i="42"/>
  <c r="V296" i="42"/>
  <c r="R296" i="42"/>
  <c r="Q296" i="42"/>
  <c r="P296" i="42"/>
  <c r="O296" i="42"/>
  <c r="K296" i="42"/>
  <c r="E296" i="42"/>
  <c r="D296" i="42"/>
  <c r="C296" i="42"/>
  <c r="B296" i="42"/>
  <c r="A296" i="42"/>
  <c r="V295" i="42"/>
  <c r="R295" i="42"/>
  <c r="Q295" i="42"/>
  <c r="P295" i="42"/>
  <c r="O295" i="42"/>
  <c r="K295" i="42"/>
  <c r="E295" i="42"/>
  <c r="D295" i="42"/>
  <c r="C295" i="42"/>
  <c r="B295" i="42"/>
  <c r="A295" i="42"/>
  <c r="V294" i="42"/>
  <c r="R294" i="42"/>
  <c r="Q294" i="42"/>
  <c r="P294" i="42"/>
  <c r="O294" i="42"/>
  <c r="K294" i="42"/>
  <c r="E294" i="42"/>
  <c r="D294" i="42"/>
  <c r="C294" i="42"/>
  <c r="B294" i="42"/>
  <c r="A294" i="42"/>
  <c r="V293" i="42"/>
  <c r="R293" i="42"/>
  <c r="Q293" i="42"/>
  <c r="P293" i="42"/>
  <c r="O293" i="42"/>
  <c r="K293" i="42"/>
  <c r="E293" i="42"/>
  <c r="D293" i="42"/>
  <c r="C293" i="42"/>
  <c r="B293" i="42"/>
  <c r="A293" i="42"/>
  <c r="V292" i="42"/>
  <c r="R292" i="42"/>
  <c r="Q292" i="42"/>
  <c r="P292" i="42"/>
  <c r="O292" i="42"/>
  <c r="K292" i="42"/>
  <c r="E292" i="42"/>
  <c r="D292" i="42"/>
  <c r="C292" i="42"/>
  <c r="B292" i="42"/>
  <c r="A292" i="42"/>
  <c r="V291" i="42"/>
  <c r="Q291" i="42"/>
  <c r="P291" i="42"/>
  <c r="O291" i="42"/>
  <c r="N291" i="42"/>
  <c r="M291" i="42"/>
  <c r="K291" i="42"/>
  <c r="E291" i="42"/>
  <c r="D291" i="42"/>
  <c r="C291" i="42"/>
  <c r="B291" i="42"/>
  <c r="A291" i="42"/>
  <c r="V290" i="42"/>
  <c r="Q290" i="42"/>
  <c r="P290" i="42"/>
  <c r="O290" i="42"/>
  <c r="N290" i="42"/>
  <c r="M290" i="42"/>
  <c r="K290" i="42"/>
  <c r="E290" i="42"/>
  <c r="D290" i="42"/>
  <c r="C290" i="42"/>
  <c r="B290" i="42"/>
  <c r="A290" i="42"/>
  <c r="V289" i="42"/>
  <c r="U289" i="42"/>
  <c r="T289" i="42"/>
  <c r="S289" i="42"/>
  <c r="O289" i="42"/>
  <c r="N289" i="42"/>
  <c r="M289" i="42"/>
  <c r="K289" i="42"/>
  <c r="E289" i="42"/>
  <c r="D289" i="42"/>
  <c r="C289" i="42"/>
  <c r="B289" i="42"/>
  <c r="A289" i="42"/>
  <c r="V288" i="42"/>
  <c r="K288" i="42"/>
  <c r="E288" i="42"/>
  <c r="D288" i="42"/>
  <c r="C288" i="42"/>
  <c r="B288" i="42"/>
  <c r="A288" i="42"/>
  <c r="V287" i="42"/>
  <c r="R287" i="42"/>
  <c r="Q287" i="42"/>
  <c r="P287" i="42"/>
  <c r="N287" i="42"/>
  <c r="K287" i="42"/>
  <c r="E287" i="42"/>
  <c r="D287" i="42"/>
  <c r="C287" i="42"/>
  <c r="B287" i="42"/>
  <c r="A287" i="42"/>
  <c r="V286" i="42"/>
  <c r="R286" i="42"/>
  <c r="Q286" i="42"/>
  <c r="K286" i="42"/>
  <c r="E286" i="42"/>
  <c r="D286" i="42"/>
  <c r="C286" i="42"/>
  <c r="B286" i="42"/>
  <c r="A286" i="42"/>
  <c r="V285" i="42"/>
  <c r="K285" i="42"/>
  <c r="E285" i="42"/>
  <c r="D285" i="42"/>
  <c r="C285" i="42"/>
  <c r="B285" i="42"/>
  <c r="A285" i="42"/>
  <c r="V284" i="42"/>
  <c r="U284" i="42"/>
  <c r="T284" i="42"/>
  <c r="S284" i="42"/>
  <c r="Q284" i="42"/>
  <c r="P284" i="42"/>
  <c r="O284" i="42"/>
  <c r="N284" i="42"/>
  <c r="M284" i="42"/>
  <c r="K284" i="42"/>
  <c r="E284" i="42"/>
  <c r="D284" i="42"/>
  <c r="C284" i="42"/>
  <c r="B284" i="42"/>
  <c r="A284" i="42"/>
  <c r="V283" i="42"/>
  <c r="K283" i="42"/>
  <c r="E283" i="42"/>
  <c r="D283" i="42"/>
  <c r="C283" i="42"/>
  <c r="B283" i="42"/>
  <c r="A283" i="42"/>
  <c r="V282" i="42"/>
  <c r="N282" i="42"/>
  <c r="M282" i="42"/>
  <c r="K282" i="42"/>
  <c r="E282" i="42"/>
  <c r="D282" i="42"/>
  <c r="C282" i="42"/>
  <c r="B282" i="42"/>
  <c r="A282" i="42"/>
  <c r="V281" i="42"/>
  <c r="K281" i="42"/>
  <c r="E281" i="42"/>
  <c r="D281" i="42"/>
  <c r="C281" i="42"/>
  <c r="B281" i="42"/>
  <c r="A281" i="42"/>
  <c r="V280" i="42"/>
  <c r="R280" i="42"/>
  <c r="Q280" i="42"/>
  <c r="P280" i="42"/>
  <c r="K280" i="42"/>
  <c r="E280" i="42"/>
  <c r="D280" i="42"/>
  <c r="C280" i="42"/>
  <c r="B280" i="42"/>
  <c r="A280" i="42"/>
  <c r="V279" i="42"/>
  <c r="R279" i="42"/>
  <c r="Q279" i="42"/>
  <c r="K279" i="42"/>
  <c r="E279" i="42"/>
  <c r="D279" i="42"/>
  <c r="C279" i="42"/>
  <c r="B279" i="42"/>
  <c r="A279" i="42"/>
  <c r="V278" i="42"/>
  <c r="R278" i="42"/>
  <c r="Q278" i="42"/>
  <c r="P278" i="42"/>
  <c r="O278" i="42"/>
  <c r="K278" i="42"/>
  <c r="E278" i="42"/>
  <c r="D278" i="42"/>
  <c r="C278" i="42"/>
  <c r="B278" i="42"/>
  <c r="A278" i="42"/>
  <c r="V277" i="42"/>
  <c r="R277" i="42"/>
  <c r="Q277" i="42"/>
  <c r="P277" i="42"/>
  <c r="K277" i="42"/>
  <c r="E277" i="42"/>
  <c r="D277" i="42"/>
  <c r="C277" i="42"/>
  <c r="B277" i="42"/>
  <c r="A277" i="42"/>
  <c r="V276" i="42"/>
  <c r="R276" i="42"/>
  <c r="Q276" i="42"/>
  <c r="P276" i="42"/>
  <c r="K276" i="42"/>
  <c r="E276" i="42"/>
  <c r="D276" i="42"/>
  <c r="C276" i="42"/>
  <c r="B276" i="42"/>
  <c r="A276" i="42"/>
  <c r="V275" i="42"/>
  <c r="R275" i="42"/>
  <c r="Q275" i="42"/>
  <c r="P275" i="42"/>
  <c r="K275" i="42"/>
  <c r="E275" i="42"/>
  <c r="D275" i="42"/>
  <c r="C275" i="42"/>
  <c r="B275" i="42"/>
  <c r="A275" i="42"/>
  <c r="V274" i="42"/>
  <c r="R274" i="42"/>
  <c r="Q274" i="42"/>
  <c r="P274" i="42"/>
  <c r="O274" i="42"/>
  <c r="K274" i="42"/>
  <c r="E274" i="42"/>
  <c r="D274" i="42"/>
  <c r="C274" i="42"/>
  <c r="B274" i="42"/>
  <c r="A274" i="42"/>
  <c r="V273" i="42"/>
  <c r="R273" i="42"/>
  <c r="Q273" i="42"/>
  <c r="P273" i="42"/>
  <c r="K273" i="42"/>
  <c r="E273" i="42"/>
  <c r="D273" i="42"/>
  <c r="C273" i="42"/>
  <c r="B273" i="42"/>
  <c r="A273" i="42"/>
  <c r="V272" i="42"/>
  <c r="R272" i="42"/>
  <c r="Q272" i="42"/>
  <c r="P272" i="42"/>
  <c r="K272" i="42"/>
  <c r="E272" i="42"/>
  <c r="D272" i="42"/>
  <c r="C272" i="42"/>
  <c r="B272" i="42"/>
  <c r="A272" i="42"/>
  <c r="V271" i="42"/>
  <c r="K271" i="42"/>
  <c r="E271" i="42"/>
  <c r="D271" i="42"/>
  <c r="C271" i="42"/>
  <c r="B271" i="42"/>
  <c r="A271" i="42"/>
  <c r="V270" i="42"/>
  <c r="R270" i="42"/>
  <c r="Q270" i="42"/>
  <c r="P270" i="42"/>
  <c r="O270" i="42"/>
  <c r="K270" i="42"/>
  <c r="E270" i="42"/>
  <c r="D270" i="42"/>
  <c r="C270" i="42"/>
  <c r="B270" i="42"/>
  <c r="A270" i="42"/>
  <c r="V269" i="42"/>
  <c r="R269" i="42"/>
  <c r="Q269" i="42"/>
  <c r="P269" i="42"/>
  <c r="K269" i="42"/>
  <c r="E269" i="42"/>
  <c r="D269" i="42"/>
  <c r="C269" i="42"/>
  <c r="B269" i="42"/>
  <c r="A269" i="42"/>
  <c r="V268" i="42"/>
  <c r="R268" i="42"/>
  <c r="Q268" i="42"/>
  <c r="P268" i="42"/>
  <c r="K268" i="42"/>
  <c r="E268" i="42"/>
  <c r="D268" i="42"/>
  <c r="C268" i="42"/>
  <c r="B268" i="42"/>
  <c r="A268" i="42"/>
  <c r="V267" i="42"/>
  <c r="K267" i="42"/>
  <c r="E267" i="42"/>
  <c r="D267" i="42"/>
  <c r="C267" i="42"/>
  <c r="B267" i="42"/>
  <c r="A267" i="42"/>
  <c r="V266" i="42"/>
  <c r="R266" i="42"/>
  <c r="Q266" i="42"/>
  <c r="P266" i="42"/>
  <c r="K266" i="42"/>
  <c r="E266" i="42"/>
  <c r="D266" i="42"/>
  <c r="C266" i="42"/>
  <c r="B266" i="42"/>
  <c r="A266" i="42"/>
  <c r="V265" i="42"/>
  <c r="R265" i="42"/>
  <c r="Q265" i="42"/>
  <c r="P265" i="42"/>
  <c r="O265" i="42"/>
  <c r="N265" i="42"/>
  <c r="K265" i="42"/>
  <c r="E265" i="42"/>
  <c r="D265" i="42"/>
  <c r="C265" i="42"/>
  <c r="B265" i="42"/>
  <c r="A265" i="42"/>
  <c r="V264" i="42"/>
  <c r="R264" i="42"/>
  <c r="Q264" i="42"/>
  <c r="P264" i="42"/>
  <c r="O264" i="42"/>
  <c r="K264" i="42"/>
  <c r="E264" i="42"/>
  <c r="D264" i="42"/>
  <c r="C264" i="42"/>
  <c r="B264" i="42"/>
  <c r="A264" i="42"/>
  <c r="V263" i="42"/>
  <c r="R263" i="42"/>
  <c r="Q263" i="42"/>
  <c r="P263" i="42"/>
  <c r="O263" i="42"/>
  <c r="N263" i="42"/>
  <c r="K263" i="42"/>
  <c r="E263" i="42"/>
  <c r="D263" i="42"/>
  <c r="C263" i="42"/>
  <c r="B263" i="42"/>
  <c r="A263" i="42"/>
  <c r="V262" i="42"/>
  <c r="R262" i="42"/>
  <c r="Q262" i="42"/>
  <c r="P262" i="42"/>
  <c r="O262" i="42"/>
  <c r="N262" i="42"/>
  <c r="K262" i="42"/>
  <c r="E262" i="42"/>
  <c r="D262" i="42"/>
  <c r="C262" i="42"/>
  <c r="B262" i="42"/>
  <c r="A262" i="42"/>
  <c r="V261" i="42"/>
  <c r="R261" i="42"/>
  <c r="Q261" i="42"/>
  <c r="P261" i="42"/>
  <c r="O261" i="42"/>
  <c r="N261" i="42"/>
  <c r="K261" i="42"/>
  <c r="E261" i="42"/>
  <c r="D261" i="42"/>
  <c r="C261" i="42"/>
  <c r="B261" i="42"/>
  <c r="A261" i="42"/>
  <c r="V260" i="42"/>
  <c r="M260" i="42"/>
  <c r="K260" i="42"/>
  <c r="E260" i="42"/>
  <c r="D260" i="42"/>
  <c r="C260" i="42"/>
  <c r="B260" i="42"/>
  <c r="A260" i="42"/>
  <c r="V259" i="42"/>
  <c r="R259" i="42"/>
  <c r="Q259" i="42"/>
  <c r="P259" i="42"/>
  <c r="O259" i="42"/>
  <c r="K259" i="42"/>
  <c r="E259" i="42"/>
  <c r="D259" i="42"/>
  <c r="C259" i="42"/>
  <c r="B259" i="42"/>
  <c r="A259" i="42"/>
  <c r="V258" i="42"/>
  <c r="K258" i="42"/>
  <c r="E258" i="42"/>
  <c r="D258" i="42"/>
  <c r="C258" i="42"/>
  <c r="B258" i="42"/>
  <c r="A258" i="42"/>
  <c r="V257" i="42"/>
  <c r="K257" i="42"/>
  <c r="E257" i="42"/>
  <c r="D257" i="42"/>
  <c r="C257" i="42"/>
  <c r="B257" i="42"/>
  <c r="A257" i="42"/>
  <c r="V256" i="42"/>
  <c r="K256" i="42"/>
  <c r="E256" i="42"/>
  <c r="D256" i="42"/>
  <c r="C256" i="42"/>
  <c r="B256" i="42"/>
  <c r="A256" i="42"/>
  <c r="V255" i="42"/>
  <c r="R255" i="42"/>
  <c r="Q255" i="42"/>
  <c r="P255" i="42"/>
  <c r="O255" i="42"/>
  <c r="N255" i="42"/>
  <c r="K255" i="42"/>
  <c r="E255" i="42"/>
  <c r="D255" i="42"/>
  <c r="C255" i="42"/>
  <c r="B255" i="42"/>
  <c r="A255" i="42"/>
  <c r="V254" i="42"/>
  <c r="N254" i="42"/>
  <c r="M254" i="42"/>
  <c r="K254" i="42"/>
  <c r="E254" i="42"/>
  <c r="D254" i="42"/>
  <c r="C254" i="42"/>
  <c r="B254" i="42"/>
  <c r="A254" i="42"/>
  <c r="V253" i="42"/>
  <c r="K253" i="42"/>
  <c r="E253" i="42"/>
  <c r="D253" i="42"/>
  <c r="C253" i="42"/>
  <c r="B253" i="42"/>
  <c r="A253" i="42"/>
  <c r="V252" i="42"/>
  <c r="K252" i="42"/>
  <c r="E252" i="42"/>
  <c r="D252" i="42"/>
  <c r="C252" i="42"/>
  <c r="B252" i="42"/>
  <c r="A252" i="42"/>
  <c r="V251" i="42"/>
  <c r="K251" i="42"/>
  <c r="E251" i="42"/>
  <c r="D251" i="42"/>
  <c r="C251" i="42"/>
  <c r="B251" i="42"/>
  <c r="A251" i="42"/>
  <c r="V250" i="42"/>
  <c r="K250" i="42"/>
  <c r="E250" i="42"/>
  <c r="D250" i="42"/>
  <c r="C250" i="42"/>
  <c r="B250" i="42"/>
  <c r="A250" i="42"/>
  <c r="V249" i="42"/>
  <c r="K249" i="42"/>
  <c r="E249" i="42"/>
  <c r="D249" i="42"/>
  <c r="C249" i="42"/>
  <c r="B249" i="42"/>
  <c r="A249" i="42"/>
  <c r="V248" i="42"/>
  <c r="K248" i="42"/>
  <c r="E248" i="42"/>
  <c r="D248" i="42"/>
  <c r="C248" i="42"/>
  <c r="B248" i="42"/>
  <c r="A248" i="42"/>
  <c r="V247" i="42"/>
  <c r="K247" i="42"/>
  <c r="E247" i="42"/>
  <c r="D247" i="42"/>
  <c r="C247" i="42"/>
  <c r="B247" i="42"/>
  <c r="A247" i="42"/>
  <c r="V246" i="42"/>
  <c r="R246" i="42"/>
  <c r="Q246" i="42"/>
  <c r="P246" i="42"/>
  <c r="K246" i="42"/>
  <c r="E246" i="42"/>
  <c r="D246" i="42"/>
  <c r="C246" i="42"/>
  <c r="B246" i="42"/>
  <c r="A246" i="42"/>
  <c r="V245" i="42"/>
  <c r="K245" i="42"/>
  <c r="E245" i="42"/>
  <c r="D245" i="42"/>
  <c r="C245" i="42"/>
  <c r="B245" i="42"/>
  <c r="A245" i="42"/>
  <c r="V244" i="42"/>
  <c r="K244" i="42"/>
  <c r="E244" i="42"/>
  <c r="D244" i="42"/>
  <c r="C244" i="42"/>
  <c r="B244" i="42"/>
  <c r="A244" i="42"/>
  <c r="V243" i="42"/>
  <c r="K243" i="42"/>
  <c r="E243" i="42"/>
  <c r="D243" i="42"/>
  <c r="C243" i="42"/>
  <c r="B243" i="42"/>
  <c r="A243" i="42"/>
  <c r="V242" i="42"/>
  <c r="M242" i="42"/>
  <c r="K242" i="42"/>
  <c r="E242" i="42"/>
  <c r="D242" i="42"/>
  <c r="C242" i="42"/>
  <c r="B242" i="42"/>
  <c r="A242" i="42"/>
  <c r="V241" i="42"/>
  <c r="K241" i="42"/>
  <c r="E241" i="42"/>
  <c r="D241" i="42"/>
  <c r="C241" i="42"/>
  <c r="B241" i="42"/>
  <c r="A241" i="42"/>
  <c r="V240" i="42"/>
  <c r="R240" i="42"/>
  <c r="Q240" i="42"/>
  <c r="P240" i="42"/>
  <c r="K240" i="42"/>
  <c r="E240" i="42"/>
  <c r="D240" i="42"/>
  <c r="C240" i="42"/>
  <c r="B240" i="42"/>
  <c r="A240" i="42"/>
  <c r="V239" i="42"/>
  <c r="K239" i="42"/>
  <c r="E239" i="42"/>
  <c r="D239" i="42"/>
  <c r="C239" i="42"/>
  <c r="B239" i="42"/>
  <c r="A239" i="42"/>
  <c r="V238" i="42"/>
  <c r="R238" i="42"/>
  <c r="Q238" i="42"/>
  <c r="P238" i="42"/>
  <c r="K238" i="42"/>
  <c r="E238" i="42"/>
  <c r="D238" i="42"/>
  <c r="C238" i="42"/>
  <c r="B238" i="42"/>
  <c r="A238" i="42"/>
  <c r="V237" i="42"/>
  <c r="R237" i="42"/>
  <c r="Q237" i="42"/>
  <c r="P237" i="42"/>
  <c r="O237" i="42"/>
  <c r="N237" i="42"/>
  <c r="K237" i="42"/>
  <c r="E237" i="42"/>
  <c r="D237" i="42"/>
  <c r="C237" i="42"/>
  <c r="B237" i="42"/>
  <c r="A237" i="42"/>
  <c r="V236" i="42"/>
  <c r="R236" i="42"/>
  <c r="Q236" i="42"/>
  <c r="P236" i="42"/>
  <c r="O236" i="42"/>
  <c r="N236" i="42"/>
  <c r="K236" i="42"/>
  <c r="E236" i="42"/>
  <c r="D236" i="42"/>
  <c r="C236" i="42"/>
  <c r="B236" i="42"/>
  <c r="A236" i="42"/>
  <c r="V235" i="42"/>
  <c r="R235" i="42"/>
  <c r="Q235" i="42"/>
  <c r="P235" i="42"/>
  <c r="O235" i="42"/>
  <c r="N235" i="42"/>
  <c r="K235" i="42"/>
  <c r="E235" i="42"/>
  <c r="D235" i="42"/>
  <c r="C235" i="42"/>
  <c r="B235" i="42"/>
  <c r="A235" i="42"/>
  <c r="V234" i="42"/>
  <c r="K234" i="42"/>
  <c r="E234" i="42"/>
  <c r="D234" i="42"/>
  <c r="C234" i="42"/>
  <c r="B234" i="42"/>
  <c r="A234" i="42"/>
  <c r="V233" i="42"/>
  <c r="K233" i="42"/>
  <c r="E233" i="42"/>
  <c r="D233" i="42"/>
  <c r="C233" i="42"/>
  <c r="B233" i="42"/>
  <c r="A233" i="42"/>
  <c r="V232" i="42"/>
  <c r="K232" i="42"/>
  <c r="E232" i="42"/>
  <c r="D232" i="42"/>
  <c r="C232" i="42"/>
  <c r="B232" i="42"/>
  <c r="A232" i="42"/>
  <c r="V231" i="42"/>
  <c r="K231" i="42"/>
  <c r="E231" i="42"/>
  <c r="D231" i="42"/>
  <c r="C231" i="42"/>
  <c r="B231" i="42"/>
  <c r="A231" i="42"/>
  <c r="V230" i="42"/>
  <c r="R230" i="42"/>
  <c r="Q230" i="42"/>
  <c r="P230" i="42"/>
  <c r="O230" i="42"/>
  <c r="K230" i="42"/>
  <c r="E230" i="42"/>
  <c r="D230" i="42"/>
  <c r="C230" i="42"/>
  <c r="B230" i="42"/>
  <c r="A230" i="42"/>
  <c r="V229" i="42"/>
  <c r="K229" i="42"/>
  <c r="E229" i="42"/>
  <c r="D229" i="42"/>
  <c r="C229" i="42"/>
  <c r="B229" i="42"/>
  <c r="A229" i="42"/>
  <c r="V228" i="42"/>
  <c r="R228" i="42"/>
  <c r="Q228" i="42"/>
  <c r="P228" i="42"/>
  <c r="O228" i="42"/>
  <c r="N228" i="42"/>
  <c r="K228" i="42"/>
  <c r="E228" i="42"/>
  <c r="D228" i="42"/>
  <c r="C228" i="42"/>
  <c r="B228" i="42"/>
  <c r="A228" i="42"/>
  <c r="V227" i="42"/>
  <c r="K227" i="42"/>
  <c r="E227" i="42"/>
  <c r="D227" i="42"/>
  <c r="C227" i="42"/>
  <c r="B227" i="42"/>
  <c r="A227" i="42"/>
  <c r="V226" i="42"/>
  <c r="N226" i="42"/>
  <c r="M226" i="42"/>
  <c r="K226" i="42"/>
  <c r="E226" i="42"/>
  <c r="D226" i="42"/>
  <c r="C226" i="42"/>
  <c r="B226" i="42"/>
  <c r="A226" i="42"/>
  <c r="V225" i="42"/>
  <c r="O225" i="42"/>
  <c r="N225" i="42"/>
  <c r="M225" i="42"/>
  <c r="K225" i="42"/>
  <c r="E225" i="42"/>
  <c r="D225" i="42"/>
  <c r="C225" i="42"/>
  <c r="B225" i="42"/>
  <c r="A225" i="42"/>
  <c r="V224" i="42"/>
  <c r="S224" i="42"/>
  <c r="O224" i="42"/>
  <c r="N224" i="42"/>
  <c r="M224" i="42"/>
  <c r="K224" i="42"/>
  <c r="E224" i="42"/>
  <c r="D224" i="42"/>
  <c r="C224" i="42"/>
  <c r="B224" i="42"/>
  <c r="A224" i="42"/>
  <c r="V223" i="42"/>
  <c r="O223" i="42"/>
  <c r="N223" i="42"/>
  <c r="M223" i="42"/>
  <c r="K223" i="42"/>
  <c r="E223" i="42"/>
  <c r="D223" i="42"/>
  <c r="C223" i="42"/>
  <c r="B223" i="42"/>
  <c r="A223" i="42"/>
  <c r="V222" i="42"/>
  <c r="O222" i="42"/>
  <c r="N222" i="42"/>
  <c r="M222" i="42"/>
  <c r="K222" i="42"/>
  <c r="E222" i="42"/>
  <c r="D222" i="42"/>
  <c r="C222" i="42"/>
  <c r="B222" i="42"/>
  <c r="A222" i="42"/>
  <c r="V221" i="42"/>
  <c r="O221" i="42"/>
  <c r="N221" i="42"/>
  <c r="M221" i="42"/>
  <c r="K221" i="42"/>
  <c r="E221" i="42"/>
  <c r="D221" i="42"/>
  <c r="C221" i="42"/>
  <c r="B221" i="42"/>
  <c r="A221" i="42"/>
  <c r="V220" i="42"/>
  <c r="O220" i="42"/>
  <c r="N220" i="42"/>
  <c r="M220" i="42"/>
  <c r="K220" i="42"/>
  <c r="E220" i="42"/>
  <c r="D220" i="42"/>
  <c r="C220" i="42"/>
  <c r="B220" i="42"/>
  <c r="A220" i="42"/>
  <c r="V219" i="42"/>
  <c r="R219" i="42"/>
  <c r="Q219" i="42"/>
  <c r="P219" i="42"/>
  <c r="N219" i="42"/>
  <c r="M219" i="42"/>
  <c r="K219" i="42"/>
  <c r="E219" i="42"/>
  <c r="D219" i="42"/>
  <c r="C219" i="42"/>
  <c r="B219" i="42"/>
  <c r="A219" i="42"/>
  <c r="V218" i="42"/>
  <c r="R218" i="42"/>
  <c r="Q218" i="42"/>
  <c r="P218" i="42"/>
  <c r="N218" i="42"/>
  <c r="M218" i="42"/>
  <c r="K218" i="42"/>
  <c r="E218" i="42"/>
  <c r="D218" i="42"/>
  <c r="C218" i="42"/>
  <c r="B218" i="42"/>
  <c r="A218" i="42"/>
  <c r="V217" i="42"/>
  <c r="R217" i="42"/>
  <c r="Q217" i="42"/>
  <c r="P217" i="42"/>
  <c r="N217" i="42"/>
  <c r="M217" i="42"/>
  <c r="K217" i="42"/>
  <c r="E217" i="42"/>
  <c r="D217" i="42"/>
  <c r="C217" i="42"/>
  <c r="B217" i="42"/>
  <c r="A217" i="42"/>
  <c r="V216" i="42"/>
  <c r="R216" i="42"/>
  <c r="Q216" i="42"/>
  <c r="P216" i="42"/>
  <c r="N216" i="42"/>
  <c r="M216" i="42"/>
  <c r="K216" i="42"/>
  <c r="E216" i="42"/>
  <c r="D216" i="42"/>
  <c r="C216" i="42"/>
  <c r="B216" i="42"/>
  <c r="A216" i="42"/>
  <c r="V215" i="42"/>
  <c r="O215" i="42"/>
  <c r="N215" i="42"/>
  <c r="M215" i="42"/>
  <c r="K215" i="42"/>
  <c r="E215" i="42"/>
  <c r="D215" i="42"/>
  <c r="C215" i="42"/>
  <c r="B215" i="42"/>
  <c r="A215" i="42"/>
  <c r="V214" i="42"/>
  <c r="O214" i="42"/>
  <c r="N214" i="42"/>
  <c r="M214" i="42"/>
  <c r="K214" i="42"/>
  <c r="E214" i="42"/>
  <c r="D214" i="42"/>
  <c r="C214" i="42"/>
  <c r="B214" i="42"/>
  <c r="A214" i="42"/>
  <c r="V213" i="42"/>
  <c r="O213" i="42"/>
  <c r="N213" i="42"/>
  <c r="M213" i="42"/>
  <c r="K213" i="42"/>
  <c r="E213" i="42"/>
  <c r="D213" i="42"/>
  <c r="C213" i="42"/>
  <c r="B213" i="42"/>
  <c r="A213" i="42"/>
  <c r="V212" i="42"/>
  <c r="O212" i="42"/>
  <c r="N212" i="42"/>
  <c r="M212" i="42"/>
  <c r="K212" i="42"/>
  <c r="E212" i="42"/>
  <c r="D212" i="42"/>
  <c r="C212" i="42"/>
  <c r="B212" i="42"/>
  <c r="A212" i="42"/>
  <c r="V211" i="42"/>
  <c r="O211" i="42"/>
  <c r="N211" i="42"/>
  <c r="M211" i="42"/>
  <c r="K211" i="42"/>
  <c r="E211" i="42"/>
  <c r="D211" i="42"/>
  <c r="C211" i="42"/>
  <c r="B211" i="42"/>
  <c r="A211" i="42"/>
  <c r="V210" i="42"/>
  <c r="O210" i="42"/>
  <c r="N210" i="42"/>
  <c r="M210" i="42"/>
  <c r="K210" i="42"/>
  <c r="E210" i="42"/>
  <c r="D210" i="42"/>
  <c r="C210" i="42"/>
  <c r="B210" i="42"/>
  <c r="A210" i="42"/>
  <c r="V209" i="42"/>
  <c r="O209" i="42"/>
  <c r="N209" i="42"/>
  <c r="M209" i="42"/>
  <c r="K209" i="42"/>
  <c r="E209" i="42"/>
  <c r="D209" i="42"/>
  <c r="C209" i="42"/>
  <c r="B209" i="42"/>
  <c r="A209" i="42"/>
  <c r="V208" i="42"/>
  <c r="O208" i="42"/>
  <c r="N208" i="42"/>
  <c r="M208" i="42"/>
  <c r="K208" i="42"/>
  <c r="E208" i="42"/>
  <c r="D208" i="42"/>
  <c r="C208" i="42"/>
  <c r="B208" i="42"/>
  <c r="A208" i="42"/>
  <c r="V207" i="42"/>
  <c r="O207" i="42"/>
  <c r="N207" i="42"/>
  <c r="M207" i="42"/>
  <c r="K207" i="42"/>
  <c r="E207" i="42"/>
  <c r="D207" i="42"/>
  <c r="C207" i="42"/>
  <c r="B207" i="42"/>
  <c r="A207" i="42"/>
  <c r="V206" i="42"/>
  <c r="O206" i="42"/>
  <c r="N206" i="42"/>
  <c r="M206" i="42"/>
  <c r="K206" i="42"/>
  <c r="E206" i="42"/>
  <c r="D206" i="42"/>
  <c r="C206" i="42"/>
  <c r="B206" i="42"/>
  <c r="A206" i="42"/>
  <c r="V205" i="42"/>
  <c r="N205" i="42"/>
  <c r="M205" i="42"/>
  <c r="K205" i="42"/>
  <c r="E205" i="42"/>
  <c r="D205" i="42"/>
  <c r="C205" i="42"/>
  <c r="B205" i="42"/>
  <c r="A205" i="42"/>
  <c r="V204" i="42"/>
  <c r="O204" i="42"/>
  <c r="N204" i="42"/>
  <c r="M204" i="42"/>
  <c r="K204" i="42"/>
  <c r="E204" i="42"/>
  <c r="D204" i="42"/>
  <c r="C204" i="42"/>
  <c r="B204" i="42"/>
  <c r="A204" i="42"/>
  <c r="V203" i="42"/>
  <c r="O203" i="42"/>
  <c r="N203" i="42"/>
  <c r="M203" i="42"/>
  <c r="K203" i="42"/>
  <c r="E203" i="42"/>
  <c r="D203" i="42"/>
  <c r="C203" i="42"/>
  <c r="B203" i="42"/>
  <c r="A203" i="42"/>
  <c r="V202" i="42"/>
  <c r="O202" i="42"/>
  <c r="N202" i="42"/>
  <c r="M202" i="42"/>
  <c r="K202" i="42"/>
  <c r="E202" i="42"/>
  <c r="D202" i="42"/>
  <c r="C202" i="42"/>
  <c r="B202" i="42"/>
  <c r="A202" i="42"/>
  <c r="V201" i="42"/>
  <c r="O201" i="42"/>
  <c r="N201" i="42"/>
  <c r="M201" i="42"/>
  <c r="K201" i="42"/>
  <c r="E201" i="42"/>
  <c r="D201" i="42"/>
  <c r="C201" i="42"/>
  <c r="B201" i="42"/>
  <c r="A201" i="42"/>
  <c r="V200" i="42"/>
  <c r="O200" i="42"/>
  <c r="N200" i="42"/>
  <c r="M200" i="42"/>
  <c r="K200" i="42"/>
  <c r="E200" i="42"/>
  <c r="D200" i="42"/>
  <c r="C200" i="42"/>
  <c r="B200" i="42"/>
  <c r="A200" i="42"/>
  <c r="V199" i="42"/>
  <c r="O199" i="42"/>
  <c r="K199" i="42"/>
  <c r="E199" i="42"/>
  <c r="D199" i="42"/>
  <c r="C199" i="42"/>
  <c r="B199" i="42"/>
  <c r="A199" i="42"/>
  <c r="V198" i="42"/>
  <c r="R198" i="42"/>
  <c r="Q198" i="42"/>
  <c r="P198" i="42"/>
  <c r="O198" i="42"/>
  <c r="K198" i="42"/>
  <c r="E198" i="42"/>
  <c r="D198" i="42"/>
  <c r="C198" i="42"/>
  <c r="B198" i="42"/>
  <c r="A198" i="42"/>
  <c r="V197" i="42"/>
  <c r="O197" i="42"/>
  <c r="K197" i="42"/>
  <c r="E197" i="42"/>
  <c r="D197" i="42"/>
  <c r="C197" i="42"/>
  <c r="B197" i="42"/>
  <c r="A197" i="42"/>
  <c r="V196" i="42"/>
  <c r="O196" i="42"/>
  <c r="K196" i="42"/>
  <c r="E196" i="42"/>
  <c r="D196" i="42"/>
  <c r="C196" i="42"/>
  <c r="B196" i="42"/>
  <c r="A196" i="42"/>
  <c r="V195" i="42"/>
  <c r="O195" i="42"/>
  <c r="N195" i="42"/>
  <c r="M195" i="42"/>
  <c r="K195" i="42"/>
  <c r="E195" i="42"/>
  <c r="D195" i="42"/>
  <c r="C195" i="42"/>
  <c r="B195" i="42"/>
  <c r="A195" i="42"/>
  <c r="V194" i="42"/>
  <c r="P194" i="42"/>
  <c r="O194" i="42"/>
  <c r="K194" i="42"/>
  <c r="E194" i="42"/>
  <c r="D194" i="42"/>
  <c r="C194" i="42"/>
  <c r="B194" i="42"/>
  <c r="A194" i="42"/>
  <c r="V193" i="42"/>
  <c r="O193" i="42"/>
  <c r="K193" i="42"/>
  <c r="E193" i="42"/>
  <c r="D193" i="42"/>
  <c r="C193" i="42"/>
  <c r="B193" i="42"/>
  <c r="A193" i="42"/>
  <c r="V192" i="42"/>
  <c r="R192" i="42"/>
  <c r="Q192" i="42"/>
  <c r="P192" i="42"/>
  <c r="O192" i="42"/>
  <c r="K192" i="42"/>
  <c r="E192" i="42"/>
  <c r="D192" i="42"/>
  <c r="C192" i="42"/>
  <c r="B192" i="42"/>
  <c r="A192" i="42"/>
  <c r="V191" i="42"/>
  <c r="O191" i="42"/>
  <c r="K191" i="42"/>
  <c r="E191" i="42"/>
  <c r="D191" i="42"/>
  <c r="C191" i="42"/>
  <c r="B191" i="42"/>
  <c r="A191" i="42"/>
  <c r="V190" i="42"/>
  <c r="R190" i="42"/>
  <c r="Q190" i="42"/>
  <c r="P190" i="42"/>
  <c r="N190" i="42"/>
  <c r="M190" i="42"/>
  <c r="K190" i="42"/>
  <c r="E190" i="42"/>
  <c r="D190" i="42"/>
  <c r="C190" i="42"/>
  <c r="B190" i="42"/>
  <c r="A190" i="42"/>
  <c r="V189" i="42"/>
  <c r="R189" i="42"/>
  <c r="Q189" i="42"/>
  <c r="P189" i="42"/>
  <c r="N189" i="42"/>
  <c r="M189" i="42"/>
  <c r="K189" i="42"/>
  <c r="E189" i="42"/>
  <c r="D189" i="42"/>
  <c r="C189" i="42"/>
  <c r="B189" i="42"/>
  <c r="A189" i="42"/>
  <c r="V188" i="42"/>
  <c r="R188" i="42"/>
  <c r="Q188" i="42"/>
  <c r="P188" i="42"/>
  <c r="N188" i="42"/>
  <c r="M188" i="42"/>
  <c r="K188" i="42"/>
  <c r="E188" i="42"/>
  <c r="D188" i="42"/>
  <c r="C188" i="42"/>
  <c r="B188" i="42"/>
  <c r="A188" i="42"/>
  <c r="V187" i="42"/>
  <c r="R187" i="42"/>
  <c r="Q187" i="42"/>
  <c r="P187" i="42"/>
  <c r="N187" i="42"/>
  <c r="M187" i="42"/>
  <c r="K187" i="42"/>
  <c r="E187" i="42"/>
  <c r="D187" i="42"/>
  <c r="C187" i="42"/>
  <c r="B187" i="42"/>
  <c r="A187" i="42"/>
  <c r="V186" i="42"/>
  <c r="R186" i="42"/>
  <c r="Q186" i="42"/>
  <c r="P186" i="42"/>
  <c r="N186" i="42"/>
  <c r="M186" i="42"/>
  <c r="K186" i="42"/>
  <c r="E186" i="42"/>
  <c r="D186" i="42"/>
  <c r="C186" i="42"/>
  <c r="B186" i="42"/>
  <c r="A186" i="42"/>
  <c r="V185" i="42"/>
  <c r="R185" i="42"/>
  <c r="Q185" i="42"/>
  <c r="P185" i="42"/>
  <c r="N185" i="42"/>
  <c r="M185" i="42"/>
  <c r="K185" i="42"/>
  <c r="E185" i="42"/>
  <c r="D185" i="42"/>
  <c r="C185" i="42"/>
  <c r="B185" i="42"/>
  <c r="A185" i="42"/>
  <c r="V184" i="42"/>
  <c r="R184" i="42"/>
  <c r="Q184" i="42"/>
  <c r="P184" i="42"/>
  <c r="O184" i="42"/>
  <c r="K184" i="42"/>
  <c r="E184" i="42"/>
  <c r="D184" i="42"/>
  <c r="C184" i="42"/>
  <c r="B184" i="42"/>
  <c r="A184" i="42"/>
  <c r="V183" i="42"/>
  <c r="O183" i="42"/>
  <c r="N183" i="42"/>
  <c r="M183" i="42"/>
  <c r="K183" i="42"/>
  <c r="E183" i="42"/>
  <c r="D183" i="42"/>
  <c r="C183" i="42"/>
  <c r="B183" i="42"/>
  <c r="A183" i="42"/>
  <c r="V182" i="42"/>
  <c r="O182" i="42"/>
  <c r="N182" i="42"/>
  <c r="M182" i="42"/>
  <c r="K182" i="42"/>
  <c r="E182" i="42"/>
  <c r="D182" i="42"/>
  <c r="C182" i="42"/>
  <c r="B182" i="42"/>
  <c r="A182" i="42"/>
  <c r="V181" i="42"/>
  <c r="N181" i="42"/>
  <c r="M181" i="42"/>
  <c r="K181" i="42"/>
  <c r="E181" i="42"/>
  <c r="D181" i="42"/>
  <c r="C181" i="42"/>
  <c r="B181" i="42"/>
  <c r="A181" i="42"/>
  <c r="K180" i="42"/>
  <c r="E180" i="42"/>
  <c r="D180" i="42"/>
  <c r="C180" i="42"/>
  <c r="B180" i="42"/>
  <c r="A180" i="42"/>
  <c r="K179" i="42"/>
  <c r="E179" i="42"/>
  <c r="D179" i="42"/>
  <c r="C179" i="42"/>
  <c r="B179" i="42"/>
  <c r="A179" i="42"/>
  <c r="V178" i="42"/>
  <c r="O178" i="42"/>
  <c r="N178" i="42"/>
  <c r="M178" i="42"/>
  <c r="K178" i="42"/>
  <c r="E178" i="42"/>
  <c r="D178" i="42"/>
  <c r="C178" i="42"/>
  <c r="B178" i="42"/>
  <c r="A178" i="42"/>
  <c r="V177" i="42"/>
  <c r="R177" i="42"/>
  <c r="Q177" i="42"/>
  <c r="P177" i="42"/>
  <c r="M177" i="42"/>
  <c r="K177" i="42"/>
  <c r="E177" i="42"/>
  <c r="D177" i="42"/>
  <c r="C177" i="42"/>
  <c r="B177" i="42"/>
  <c r="A177" i="42"/>
  <c r="V176" i="42"/>
  <c r="K176" i="42"/>
  <c r="E176" i="42"/>
  <c r="D176" i="42"/>
  <c r="C176" i="42"/>
  <c r="B176" i="42"/>
  <c r="A176" i="42"/>
  <c r="V175" i="42"/>
  <c r="R175" i="42"/>
  <c r="Q175" i="42"/>
  <c r="P175" i="42"/>
  <c r="O175" i="42"/>
  <c r="N175" i="42"/>
  <c r="M175" i="42"/>
  <c r="K175" i="42"/>
  <c r="E175" i="42"/>
  <c r="D175" i="42"/>
  <c r="C175" i="42"/>
  <c r="B175" i="42"/>
  <c r="A175" i="42"/>
  <c r="V174" i="42"/>
  <c r="R174" i="42"/>
  <c r="Q174" i="42"/>
  <c r="P174" i="42"/>
  <c r="O174" i="42"/>
  <c r="N174" i="42"/>
  <c r="M174" i="42"/>
  <c r="K174" i="42"/>
  <c r="E174" i="42"/>
  <c r="D174" i="42"/>
  <c r="C174" i="42"/>
  <c r="B174" i="42"/>
  <c r="A174" i="42"/>
  <c r="V173" i="42"/>
  <c r="R173" i="42"/>
  <c r="Q173" i="42"/>
  <c r="P173" i="42"/>
  <c r="O173" i="42"/>
  <c r="N173" i="42"/>
  <c r="M173" i="42"/>
  <c r="K173" i="42"/>
  <c r="E173" i="42"/>
  <c r="D173" i="42"/>
  <c r="C173" i="42"/>
  <c r="B173" i="42"/>
  <c r="A173" i="42"/>
  <c r="V172" i="42"/>
  <c r="K172" i="42"/>
  <c r="E172" i="42"/>
  <c r="D172" i="42"/>
  <c r="C172" i="42"/>
  <c r="B172" i="42"/>
  <c r="A172" i="42"/>
  <c r="V171" i="42"/>
  <c r="R171" i="42"/>
  <c r="Q171" i="42"/>
  <c r="P171" i="42"/>
  <c r="O171" i="42"/>
  <c r="N171" i="42"/>
  <c r="M171" i="42"/>
  <c r="K171" i="42"/>
  <c r="E171" i="42"/>
  <c r="D171" i="42"/>
  <c r="C171" i="42"/>
  <c r="B171" i="42"/>
  <c r="A171" i="42"/>
  <c r="V170" i="42"/>
  <c r="R170" i="42"/>
  <c r="Q170" i="42"/>
  <c r="P170" i="42"/>
  <c r="O170" i="42"/>
  <c r="N170" i="42"/>
  <c r="M170" i="42"/>
  <c r="K170" i="42"/>
  <c r="E170" i="42"/>
  <c r="D170" i="42"/>
  <c r="C170" i="42"/>
  <c r="B170" i="42"/>
  <c r="A170" i="42"/>
  <c r="V169" i="42"/>
  <c r="R169" i="42"/>
  <c r="Q169" i="42"/>
  <c r="P169" i="42"/>
  <c r="O169" i="42"/>
  <c r="N169" i="42"/>
  <c r="M169" i="42"/>
  <c r="K169" i="42"/>
  <c r="E169" i="42"/>
  <c r="D169" i="42"/>
  <c r="C169" i="42"/>
  <c r="B169" i="42"/>
  <c r="A169" i="42"/>
  <c r="V168" i="42"/>
  <c r="R168" i="42"/>
  <c r="Q168" i="42"/>
  <c r="P168" i="42"/>
  <c r="O168" i="42"/>
  <c r="N168" i="42"/>
  <c r="M168" i="42"/>
  <c r="K168" i="42"/>
  <c r="E168" i="42"/>
  <c r="D168" i="42"/>
  <c r="C168" i="42"/>
  <c r="B168" i="42"/>
  <c r="A168" i="42"/>
  <c r="V167" i="42"/>
  <c r="R167" i="42"/>
  <c r="Q167" i="42"/>
  <c r="P167" i="42"/>
  <c r="O167" i="42"/>
  <c r="N167" i="42"/>
  <c r="M167" i="42"/>
  <c r="K167" i="42"/>
  <c r="E167" i="42"/>
  <c r="D167" i="42"/>
  <c r="C167" i="42"/>
  <c r="B167" i="42"/>
  <c r="A167" i="42"/>
  <c r="V166" i="42"/>
  <c r="R166" i="42"/>
  <c r="Q166" i="42"/>
  <c r="P166" i="42"/>
  <c r="O166" i="42"/>
  <c r="N166" i="42"/>
  <c r="M166" i="42"/>
  <c r="K166" i="42"/>
  <c r="E166" i="42"/>
  <c r="D166" i="42"/>
  <c r="C166" i="42"/>
  <c r="B166" i="42"/>
  <c r="A166" i="42"/>
  <c r="V165" i="42"/>
  <c r="K165" i="42"/>
  <c r="E165" i="42"/>
  <c r="D165" i="42"/>
  <c r="C165" i="42"/>
  <c r="B165" i="42"/>
  <c r="A165" i="42"/>
  <c r="V164" i="42"/>
  <c r="U164" i="42"/>
  <c r="T164" i="42"/>
  <c r="S164" i="42"/>
  <c r="P164" i="42"/>
  <c r="O164" i="42"/>
  <c r="N164" i="42"/>
  <c r="M164" i="42"/>
  <c r="K164" i="42"/>
  <c r="E164" i="42"/>
  <c r="D164" i="42"/>
  <c r="C164" i="42"/>
  <c r="B164" i="42"/>
  <c r="A164" i="42"/>
  <c r="O163" i="42"/>
  <c r="N163" i="42"/>
  <c r="M163" i="42"/>
  <c r="K163" i="42"/>
  <c r="E163" i="42"/>
  <c r="D163" i="42"/>
  <c r="C163" i="42"/>
  <c r="B163" i="42"/>
  <c r="A163" i="42"/>
  <c r="V162" i="42"/>
  <c r="N162" i="42"/>
  <c r="M162" i="42"/>
  <c r="K162" i="42"/>
  <c r="E162" i="42"/>
  <c r="D162" i="42"/>
  <c r="C162" i="42"/>
  <c r="B162" i="42"/>
  <c r="A162" i="42"/>
  <c r="V161" i="42"/>
  <c r="O161" i="42"/>
  <c r="N161" i="42"/>
  <c r="M161" i="42"/>
  <c r="K161" i="42"/>
  <c r="E161" i="42"/>
  <c r="D161" i="42"/>
  <c r="C161" i="42"/>
  <c r="B161" i="42"/>
  <c r="A161" i="42"/>
  <c r="V160" i="42"/>
  <c r="K160" i="42"/>
  <c r="E160" i="42"/>
  <c r="D160" i="42"/>
  <c r="C160" i="42"/>
  <c r="B160" i="42"/>
  <c r="A160" i="42"/>
  <c r="K159" i="42"/>
  <c r="E159" i="42"/>
  <c r="D159" i="42"/>
  <c r="C159" i="42"/>
  <c r="B159" i="42"/>
  <c r="A159" i="42"/>
  <c r="M158" i="42"/>
  <c r="K158" i="42"/>
  <c r="E158" i="42"/>
  <c r="D158" i="42"/>
  <c r="C158" i="42"/>
  <c r="B158" i="42"/>
  <c r="A158" i="42"/>
  <c r="V157" i="42"/>
  <c r="M157" i="42"/>
  <c r="K157" i="42"/>
  <c r="E157" i="42"/>
  <c r="D157" i="42"/>
  <c r="C157" i="42"/>
  <c r="B157" i="42"/>
  <c r="A157" i="42"/>
  <c r="K156" i="42"/>
  <c r="E156" i="42"/>
  <c r="D156" i="42"/>
  <c r="C156" i="42"/>
  <c r="B156" i="42"/>
  <c r="A156" i="42"/>
  <c r="N155" i="42"/>
  <c r="M155" i="42"/>
  <c r="K155" i="42"/>
  <c r="E155" i="42"/>
  <c r="D155" i="42"/>
  <c r="C155" i="42"/>
  <c r="B155" i="42"/>
  <c r="A155" i="42"/>
  <c r="K154" i="42"/>
  <c r="E154" i="42"/>
  <c r="D154" i="42"/>
  <c r="C154" i="42"/>
  <c r="B154" i="42"/>
  <c r="A154" i="42"/>
  <c r="K153" i="42"/>
  <c r="E153" i="42"/>
  <c r="D153" i="42"/>
  <c r="C153" i="42"/>
  <c r="B153" i="42"/>
  <c r="A153" i="42"/>
  <c r="K152" i="42"/>
  <c r="E152" i="42"/>
  <c r="D152" i="42"/>
  <c r="C152" i="42"/>
  <c r="B152" i="42"/>
  <c r="A152" i="42"/>
  <c r="V151" i="42"/>
  <c r="R151" i="42"/>
  <c r="Q151" i="42"/>
  <c r="K151" i="42"/>
  <c r="E151" i="42"/>
  <c r="D151" i="42"/>
  <c r="C151" i="42"/>
  <c r="B151" i="42"/>
  <c r="A151" i="42"/>
  <c r="V150" i="42"/>
  <c r="R150" i="42"/>
  <c r="Q150" i="42"/>
  <c r="P150" i="42"/>
  <c r="K150" i="42"/>
  <c r="E150" i="42"/>
  <c r="D150" i="42"/>
  <c r="C150" i="42"/>
  <c r="B150" i="42"/>
  <c r="A150" i="42"/>
  <c r="V149" i="42"/>
  <c r="K149" i="42"/>
  <c r="E149" i="42"/>
  <c r="D149" i="42"/>
  <c r="C149" i="42"/>
  <c r="B149" i="42"/>
  <c r="A149" i="42"/>
  <c r="K148" i="42"/>
  <c r="E148" i="42"/>
  <c r="D148" i="42"/>
  <c r="C148" i="42"/>
  <c r="B148" i="42"/>
  <c r="A148" i="42"/>
  <c r="V147" i="42"/>
  <c r="K147" i="42"/>
  <c r="E147" i="42"/>
  <c r="D147" i="42"/>
  <c r="C147" i="42"/>
  <c r="B147" i="42"/>
  <c r="A147" i="42"/>
  <c r="K146" i="42"/>
  <c r="E146" i="42"/>
  <c r="D146" i="42"/>
  <c r="C146" i="42"/>
  <c r="B146" i="42"/>
  <c r="A146" i="42"/>
  <c r="K145" i="42"/>
  <c r="E145" i="42"/>
  <c r="D145" i="42"/>
  <c r="C145" i="42"/>
  <c r="B145" i="42"/>
  <c r="A145" i="42"/>
  <c r="K144" i="42"/>
  <c r="E144" i="42"/>
  <c r="D144" i="42"/>
  <c r="C144" i="42"/>
  <c r="B144" i="42"/>
  <c r="A144" i="42"/>
  <c r="K143" i="42"/>
  <c r="E143" i="42"/>
  <c r="D143" i="42"/>
  <c r="C143" i="42"/>
  <c r="B143" i="42"/>
  <c r="A143" i="42"/>
  <c r="K142" i="42"/>
  <c r="E142" i="42"/>
  <c r="D142" i="42"/>
  <c r="C142" i="42"/>
  <c r="B142" i="42"/>
  <c r="A142" i="42"/>
  <c r="K141" i="42"/>
  <c r="E141" i="42"/>
  <c r="D141" i="42"/>
  <c r="C141" i="42"/>
  <c r="B141" i="42"/>
  <c r="A141" i="42"/>
  <c r="K140" i="42"/>
  <c r="E140" i="42"/>
  <c r="D140" i="42"/>
  <c r="C140" i="42"/>
  <c r="B140" i="42"/>
  <c r="A140" i="42"/>
  <c r="R139" i="42"/>
  <c r="Q139" i="42"/>
  <c r="P139" i="42"/>
  <c r="K139" i="42"/>
  <c r="E139" i="42"/>
  <c r="D139" i="42"/>
  <c r="C139" i="42"/>
  <c r="B139" i="42"/>
  <c r="A139" i="42"/>
  <c r="M138" i="42"/>
  <c r="K138" i="42"/>
  <c r="E138" i="42"/>
  <c r="D138" i="42"/>
  <c r="C138" i="42"/>
  <c r="B138" i="42"/>
  <c r="A138" i="42"/>
  <c r="V137" i="42"/>
  <c r="K137" i="42"/>
  <c r="E137" i="42"/>
  <c r="D137" i="42"/>
  <c r="C137" i="42"/>
  <c r="B137" i="42"/>
  <c r="A137" i="42"/>
  <c r="V136" i="42"/>
  <c r="R136" i="42"/>
  <c r="Q136" i="42"/>
  <c r="P136" i="42"/>
  <c r="K136" i="42"/>
  <c r="E136" i="42"/>
  <c r="D136" i="42"/>
  <c r="C136" i="42"/>
  <c r="B136" i="42"/>
  <c r="A136" i="42"/>
  <c r="Q135" i="42"/>
  <c r="K135" i="42"/>
  <c r="E135" i="42"/>
  <c r="D135" i="42"/>
  <c r="C135" i="42"/>
  <c r="B135" i="42"/>
  <c r="A135" i="42"/>
  <c r="V134" i="42"/>
  <c r="S134" i="42"/>
  <c r="R134" i="42"/>
  <c r="Q134" i="42"/>
  <c r="P134" i="42"/>
  <c r="O134" i="42"/>
  <c r="N134" i="42"/>
  <c r="M134" i="42"/>
  <c r="K134" i="42"/>
  <c r="E134" i="42"/>
  <c r="D134" i="42"/>
  <c r="C134" i="42"/>
  <c r="B134" i="42"/>
  <c r="A134" i="42"/>
  <c r="V133" i="42"/>
  <c r="R133" i="42"/>
  <c r="Q133" i="42"/>
  <c r="P133" i="42"/>
  <c r="O133" i="42"/>
  <c r="K133" i="42"/>
  <c r="E133" i="42"/>
  <c r="D133" i="42"/>
  <c r="C133" i="42"/>
  <c r="B133" i="42"/>
  <c r="A133" i="42"/>
  <c r="K132" i="42"/>
  <c r="E132" i="42"/>
  <c r="D132" i="42"/>
  <c r="C132" i="42"/>
  <c r="B132" i="42"/>
  <c r="A132" i="42"/>
  <c r="K131" i="42"/>
  <c r="E131" i="42"/>
  <c r="D131" i="42"/>
  <c r="C131" i="42"/>
  <c r="B131" i="42"/>
  <c r="A131" i="42"/>
  <c r="R130" i="42"/>
  <c r="Q130" i="42"/>
  <c r="P130" i="42"/>
  <c r="K130" i="42"/>
  <c r="E130" i="42"/>
  <c r="D130" i="42"/>
  <c r="C130" i="42"/>
  <c r="B130" i="42"/>
  <c r="A130" i="42"/>
  <c r="V129" i="42"/>
  <c r="R129" i="42"/>
  <c r="Q129" i="42"/>
  <c r="P129" i="42"/>
  <c r="O129" i="42"/>
  <c r="K129" i="42"/>
  <c r="E129" i="42"/>
  <c r="D129" i="42"/>
  <c r="C129" i="42"/>
  <c r="B129" i="42"/>
  <c r="A129" i="42"/>
  <c r="R128" i="42"/>
  <c r="Q128" i="42"/>
  <c r="P128" i="42"/>
  <c r="K128" i="42"/>
  <c r="E128" i="42"/>
  <c r="D128" i="42"/>
  <c r="C128" i="42"/>
  <c r="B128" i="42"/>
  <c r="A128" i="42"/>
  <c r="K127" i="42"/>
  <c r="E127" i="42"/>
  <c r="D127" i="42"/>
  <c r="C127" i="42"/>
  <c r="B127" i="42"/>
  <c r="A127" i="42"/>
  <c r="V126" i="42"/>
  <c r="R126" i="42"/>
  <c r="Q126" i="42"/>
  <c r="P126" i="42"/>
  <c r="O126" i="42"/>
  <c r="K126" i="42"/>
  <c r="E126" i="42"/>
  <c r="D126" i="42"/>
  <c r="C126" i="42"/>
  <c r="B126" i="42"/>
  <c r="A126" i="42"/>
  <c r="R125" i="42"/>
  <c r="Q125" i="42"/>
  <c r="P125" i="42"/>
  <c r="K125" i="42"/>
  <c r="E125" i="42"/>
  <c r="D125" i="42"/>
  <c r="C125" i="42"/>
  <c r="B125" i="42"/>
  <c r="A125" i="42"/>
  <c r="R124" i="42"/>
  <c r="Q124" i="42"/>
  <c r="P124" i="42"/>
  <c r="K124" i="42"/>
  <c r="E124" i="42"/>
  <c r="D124" i="42"/>
  <c r="C124" i="42"/>
  <c r="B124" i="42"/>
  <c r="A124" i="42"/>
  <c r="V123" i="42"/>
  <c r="K123" i="42"/>
  <c r="E123" i="42"/>
  <c r="D123" i="42"/>
  <c r="C123" i="42"/>
  <c r="B123" i="42"/>
  <c r="A123" i="42"/>
  <c r="K122" i="42"/>
  <c r="E122" i="42"/>
  <c r="D122" i="42"/>
  <c r="C122" i="42"/>
  <c r="B122" i="42"/>
  <c r="A122" i="42"/>
  <c r="K121" i="42"/>
  <c r="E121" i="42"/>
  <c r="D121" i="42"/>
  <c r="C121" i="42"/>
  <c r="B121" i="42"/>
  <c r="A121" i="42"/>
  <c r="K120" i="42"/>
  <c r="E120" i="42"/>
  <c r="D120" i="42"/>
  <c r="C120" i="42"/>
  <c r="B120" i="42"/>
  <c r="A120" i="42"/>
  <c r="V119" i="42"/>
  <c r="R119" i="42"/>
  <c r="Q119" i="42"/>
  <c r="P119" i="42"/>
  <c r="K119" i="42"/>
  <c r="E119" i="42"/>
  <c r="D119" i="42"/>
  <c r="C119" i="42"/>
  <c r="B119" i="42"/>
  <c r="A119" i="42"/>
  <c r="R118" i="42"/>
  <c r="Q118" i="42"/>
  <c r="P118" i="42"/>
  <c r="K118" i="42"/>
  <c r="E118" i="42"/>
  <c r="D118" i="42"/>
  <c r="C118" i="42"/>
  <c r="B118" i="42"/>
  <c r="A118" i="42"/>
  <c r="K117" i="42"/>
  <c r="E117" i="42"/>
  <c r="D117" i="42"/>
  <c r="C117" i="42"/>
  <c r="B117" i="42"/>
  <c r="A117" i="42"/>
  <c r="O116" i="42"/>
  <c r="N116" i="42"/>
  <c r="M116" i="42"/>
  <c r="K116" i="42"/>
  <c r="E116" i="42"/>
  <c r="D116" i="42"/>
  <c r="C116" i="42"/>
  <c r="B116" i="42"/>
  <c r="A116" i="42"/>
  <c r="K115" i="42"/>
  <c r="E115" i="42"/>
  <c r="D115" i="42"/>
  <c r="C115" i="42"/>
  <c r="B115" i="42"/>
  <c r="A115" i="42"/>
  <c r="V114" i="42"/>
  <c r="R114" i="42"/>
  <c r="Q114" i="42"/>
  <c r="K114" i="42"/>
  <c r="E114" i="42"/>
  <c r="D114" i="42"/>
  <c r="C114" i="42"/>
  <c r="B114" i="42"/>
  <c r="A114" i="42"/>
  <c r="V113" i="42"/>
  <c r="R113" i="42"/>
  <c r="Q113" i="42"/>
  <c r="P113" i="42"/>
  <c r="K113" i="42"/>
  <c r="E113" i="42"/>
  <c r="D113" i="42"/>
  <c r="C113" i="42"/>
  <c r="B113" i="42"/>
  <c r="A113" i="42"/>
  <c r="V112" i="42"/>
  <c r="K112" i="42"/>
  <c r="E112" i="42"/>
  <c r="D112" i="42"/>
  <c r="C112" i="42"/>
  <c r="B112" i="42"/>
  <c r="A112" i="42"/>
  <c r="K111" i="42"/>
  <c r="E111" i="42"/>
  <c r="D111" i="42"/>
  <c r="C111" i="42"/>
  <c r="B111" i="42"/>
  <c r="A111" i="42"/>
  <c r="K110" i="42"/>
  <c r="E110" i="42"/>
  <c r="D110" i="42"/>
  <c r="C110" i="42"/>
  <c r="B110" i="42"/>
  <c r="A110" i="42"/>
  <c r="V109" i="42"/>
  <c r="K109" i="42"/>
  <c r="E109" i="42"/>
  <c r="D109" i="42"/>
  <c r="C109" i="42"/>
  <c r="B109" i="42"/>
  <c r="A109" i="42"/>
  <c r="K108" i="42"/>
  <c r="E108" i="42"/>
  <c r="D108" i="42"/>
  <c r="C108" i="42"/>
  <c r="B108" i="42"/>
  <c r="A108" i="42"/>
  <c r="K107" i="42"/>
  <c r="E107" i="42"/>
  <c r="D107" i="42"/>
  <c r="C107" i="42"/>
  <c r="B107" i="42"/>
  <c r="A107" i="42"/>
  <c r="L106" i="42"/>
  <c r="K106" i="42"/>
  <c r="E106" i="42"/>
  <c r="D106" i="42"/>
  <c r="C106" i="42"/>
  <c r="B106" i="42"/>
  <c r="A106" i="42"/>
  <c r="V105" i="42"/>
  <c r="K105" i="42"/>
  <c r="E105" i="42"/>
  <c r="D105" i="42"/>
  <c r="C105" i="42"/>
  <c r="B105" i="42"/>
  <c r="A105" i="42"/>
  <c r="V104" i="42"/>
  <c r="K104" i="42"/>
  <c r="E104" i="42"/>
  <c r="D104" i="42"/>
  <c r="C104" i="42"/>
  <c r="B104" i="42"/>
  <c r="A104" i="42"/>
  <c r="K103" i="42"/>
  <c r="E103" i="42"/>
  <c r="D103" i="42"/>
  <c r="C103" i="42"/>
  <c r="B103" i="42"/>
  <c r="A103" i="42"/>
  <c r="N102" i="42"/>
  <c r="M102" i="42"/>
  <c r="K102" i="42"/>
  <c r="E102" i="42"/>
  <c r="D102" i="42"/>
  <c r="C102" i="42"/>
  <c r="B102" i="42"/>
  <c r="A102" i="42"/>
  <c r="V101" i="42"/>
  <c r="K101" i="42"/>
  <c r="E101" i="42"/>
  <c r="D101" i="42"/>
  <c r="C101" i="42"/>
  <c r="B101" i="42"/>
  <c r="A101" i="42"/>
  <c r="V100" i="42"/>
  <c r="R100" i="42"/>
  <c r="K100" i="42"/>
  <c r="E100" i="42"/>
  <c r="D100" i="42"/>
  <c r="C100" i="42"/>
  <c r="B100" i="42"/>
  <c r="A100" i="42"/>
  <c r="V99" i="42"/>
  <c r="K99" i="42"/>
  <c r="E99" i="42"/>
  <c r="D99" i="42"/>
  <c r="C99" i="42"/>
  <c r="B99" i="42"/>
  <c r="A99" i="42"/>
  <c r="K98" i="42"/>
  <c r="E98" i="42"/>
  <c r="D98" i="42"/>
  <c r="C98" i="42"/>
  <c r="B98" i="42"/>
  <c r="A98" i="42"/>
  <c r="K97" i="42"/>
  <c r="E97" i="42"/>
  <c r="D97" i="42"/>
  <c r="C97" i="42"/>
  <c r="B97" i="42"/>
  <c r="A97" i="42"/>
  <c r="V96" i="42"/>
  <c r="K96" i="42"/>
  <c r="E96" i="42"/>
  <c r="D96" i="42"/>
  <c r="C96" i="42"/>
  <c r="B96" i="42"/>
  <c r="A96" i="42"/>
  <c r="K95" i="42"/>
  <c r="E95" i="42"/>
  <c r="D95" i="42"/>
  <c r="C95" i="42"/>
  <c r="B95" i="42"/>
  <c r="A95" i="42"/>
  <c r="K94" i="42"/>
  <c r="E94" i="42"/>
  <c r="D94" i="42"/>
  <c r="C94" i="42"/>
  <c r="B94" i="42"/>
  <c r="A94" i="42"/>
  <c r="K93" i="42"/>
  <c r="E93" i="42"/>
  <c r="D93" i="42"/>
  <c r="C93" i="42"/>
  <c r="B93" i="42"/>
  <c r="A93" i="42"/>
  <c r="K92" i="42"/>
  <c r="E92" i="42"/>
  <c r="D92" i="42"/>
  <c r="C92" i="42"/>
  <c r="B92" i="42"/>
  <c r="A92" i="42"/>
  <c r="K91" i="42"/>
  <c r="E91" i="42"/>
  <c r="D91" i="42"/>
  <c r="C91" i="42"/>
  <c r="B91" i="42"/>
  <c r="A91" i="42"/>
  <c r="K90" i="42"/>
  <c r="E90" i="42"/>
  <c r="D90" i="42"/>
  <c r="C90" i="42"/>
  <c r="B90" i="42"/>
  <c r="A90" i="42"/>
  <c r="K89" i="42"/>
  <c r="E89" i="42"/>
  <c r="D89" i="42"/>
  <c r="C89" i="42"/>
  <c r="B89" i="42"/>
  <c r="A89" i="42"/>
  <c r="V88" i="42"/>
  <c r="N88" i="42"/>
  <c r="M88" i="42"/>
  <c r="K88" i="42"/>
  <c r="E88" i="42"/>
  <c r="D88" i="42"/>
  <c r="C88" i="42"/>
  <c r="B88" i="42"/>
  <c r="A88" i="42"/>
  <c r="V87" i="42"/>
  <c r="N87" i="42"/>
  <c r="M87" i="42"/>
  <c r="K87" i="42"/>
  <c r="E87" i="42"/>
  <c r="D87" i="42"/>
  <c r="C87" i="42"/>
  <c r="B87" i="42"/>
  <c r="A87" i="42"/>
  <c r="V86" i="42"/>
  <c r="N86" i="42"/>
  <c r="M86" i="42"/>
  <c r="K86" i="42"/>
  <c r="E86" i="42"/>
  <c r="D86" i="42"/>
  <c r="C86" i="42"/>
  <c r="B86" i="42"/>
  <c r="A86" i="42"/>
  <c r="V85" i="42"/>
  <c r="N85" i="42"/>
  <c r="M85" i="42"/>
  <c r="K85" i="42"/>
  <c r="E85" i="42"/>
  <c r="D85" i="42"/>
  <c r="C85" i="42"/>
  <c r="B85" i="42"/>
  <c r="A85" i="42"/>
  <c r="V84" i="42"/>
  <c r="N84" i="42"/>
  <c r="M84" i="42"/>
  <c r="K84" i="42"/>
  <c r="E84" i="42"/>
  <c r="D84" i="42"/>
  <c r="C84" i="42"/>
  <c r="B84" i="42"/>
  <c r="A84" i="42"/>
  <c r="V83" i="42"/>
  <c r="N83" i="42"/>
  <c r="M83" i="42"/>
  <c r="K83" i="42"/>
  <c r="E83" i="42"/>
  <c r="D83" i="42"/>
  <c r="C83" i="42"/>
  <c r="B83" i="42"/>
  <c r="A83" i="42"/>
  <c r="V82" i="42"/>
  <c r="N82" i="42"/>
  <c r="M82" i="42"/>
  <c r="K82" i="42"/>
  <c r="E82" i="42"/>
  <c r="D82" i="42"/>
  <c r="C82" i="42"/>
  <c r="B82" i="42"/>
  <c r="A82" i="42"/>
  <c r="V81" i="42"/>
  <c r="N81" i="42"/>
  <c r="M81" i="42"/>
  <c r="K81" i="42"/>
  <c r="E81" i="42"/>
  <c r="D81" i="42"/>
  <c r="C81" i="42"/>
  <c r="B81" i="42"/>
  <c r="A81" i="42"/>
  <c r="V80" i="42"/>
  <c r="N80" i="42"/>
  <c r="M80" i="42"/>
  <c r="K80" i="42"/>
  <c r="E80" i="42"/>
  <c r="D80" i="42"/>
  <c r="C80" i="42"/>
  <c r="B80" i="42"/>
  <c r="A80" i="42"/>
  <c r="V79" i="42"/>
  <c r="N79" i="42"/>
  <c r="M79" i="42"/>
  <c r="K79" i="42"/>
  <c r="E79" i="42"/>
  <c r="D79" i="42"/>
  <c r="C79" i="42"/>
  <c r="B79" i="42"/>
  <c r="A79" i="42"/>
  <c r="V78" i="42"/>
  <c r="N78" i="42"/>
  <c r="M78" i="42"/>
  <c r="K78" i="42"/>
  <c r="E78" i="42"/>
  <c r="D78" i="42"/>
  <c r="C78" i="42"/>
  <c r="B78" i="42"/>
  <c r="A78" i="42"/>
  <c r="V77" i="42"/>
  <c r="N77" i="42"/>
  <c r="M77" i="42"/>
  <c r="K77" i="42"/>
  <c r="E77" i="42"/>
  <c r="D77" i="42"/>
  <c r="C77" i="42"/>
  <c r="B77" i="42"/>
  <c r="A77" i="42"/>
  <c r="V76" i="42"/>
  <c r="P76" i="42"/>
  <c r="O76" i="42"/>
  <c r="N76" i="42"/>
  <c r="M76" i="42"/>
  <c r="K76" i="42"/>
  <c r="E76" i="42"/>
  <c r="D76" i="42"/>
  <c r="C76" i="42"/>
  <c r="B76" i="42"/>
  <c r="A76" i="42"/>
  <c r="V75" i="42"/>
  <c r="P75" i="42"/>
  <c r="O75" i="42"/>
  <c r="N75" i="42"/>
  <c r="M75" i="42"/>
  <c r="K75" i="42"/>
  <c r="E75" i="42"/>
  <c r="D75" i="42"/>
  <c r="C75" i="42"/>
  <c r="B75" i="42"/>
  <c r="A75" i="42"/>
  <c r="V74" i="42"/>
  <c r="P74" i="42"/>
  <c r="O74" i="42"/>
  <c r="N74" i="42"/>
  <c r="M74" i="42"/>
  <c r="K74" i="42"/>
  <c r="E74" i="42"/>
  <c r="D74" i="42"/>
  <c r="C74" i="42"/>
  <c r="B74" i="42"/>
  <c r="A74" i="42"/>
  <c r="V73" i="42"/>
  <c r="P73" i="42"/>
  <c r="O73" i="42"/>
  <c r="N73" i="42"/>
  <c r="M73" i="42"/>
  <c r="K73" i="42"/>
  <c r="E73" i="42"/>
  <c r="D73" i="42"/>
  <c r="C73" i="42"/>
  <c r="B73" i="42"/>
  <c r="A73" i="42"/>
  <c r="K72" i="42"/>
  <c r="E72" i="42"/>
  <c r="D72" i="42"/>
  <c r="C72" i="42"/>
  <c r="B72" i="42"/>
  <c r="A72" i="42"/>
  <c r="K71" i="42"/>
  <c r="E71" i="42"/>
  <c r="D71" i="42"/>
  <c r="C71" i="42"/>
  <c r="B71" i="42"/>
  <c r="A71" i="42"/>
  <c r="R70" i="42"/>
  <c r="Q70" i="42"/>
  <c r="P70" i="42"/>
  <c r="K70" i="42"/>
  <c r="E70" i="42"/>
  <c r="D70" i="42"/>
  <c r="C70" i="42"/>
  <c r="B70" i="42"/>
  <c r="A70" i="42"/>
  <c r="O69" i="42"/>
  <c r="N69" i="42"/>
  <c r="M69" i="42"/>
  <c r="K69" i="42"/>
  <c r="E69" i="42"/>
  <c r="D69" i="42"/>
  <c r="C69" i="42"/>
  <c r="B69" i="42"/>
  <c r="A69" i="42"/>
  <c r="K68" i="42"/>
  <c r="E68" i="42"/>
  <c r="D68" i="42"/>
  <c r="C68" i="42"/>
  <c r="B68" i="42"/>
  <c r="A68" i="42"/>
  <c r="O67" i="42"/>
  <c r="N67" i="42"/>
  <c r="M67" i="42"/>
  <c r="K67" i="42"/>
  <c r="E67" i="42"/>
  <c r="D67" i="42"/>
  <c r="C67" i="42"/>
  <c r="B67" i="42"/>
  <c r="A67" i="42"/>
  <c r="K66" i="42"/>
  <c r="E66" i="42"/>
  <c r="D66" i="42"/>
  <c r="C66" i="42"/>
  <c r="B66" i="42"/>
  <c r="A66" i="42"/>
  <c r="K65" i="42"/>
  <c r="E65" i="42"/>
  <c r="D65" i="42"/>
  <c r="C65" i="42"/>
  <c r="B65" i="42"/>
  <c r="A65" i="42"/>
  <c r="K64" i="42"/>
  <c r="E64" i="42"/>
  <c r="D64" i="42"/>
  <c r="C64" i="42"/>
  <c r="B64" i="42"/>
  <c r="A64" i="42"/>
  <c r="K63" i="42"/>
  <c r="E63" i="42"/>
  <c r="D63" i="42"/>
  <c r="C63" i="42"/>
  <c r="B63" i="42"/>
  <c r="A63" i="42"/>
  <c r="V62" i="42"/>
  <c r="S62" i="42"/>
  <c r="Q62" i="42"/>
  <c r="P62" i="42"/>
  <c r="O62" i="42"/>
  <c r="N62" i="42"/>
  <c r="M62" i="42"/>
  <c r="K62" i="42"/>
  <c r="E62" i="42"/>
  <c r="D62" i="42"/>
  <c r="C62" i="42"/>
  <c r="B62" i="42"/>
  <c r="A62" i="42"/>
  <c r="V61" i="42"/>
  <c r="S61" i="42"/>
  <c r="Q61" i="42"/>
  <c r="P61" i="42"/>
  <c r="O61" i="42"/>
  <c r="N61" i="42"/>
  <c r="M61" i="42"/>
  <c r="K61" i="42"/>
  <c r="E61" i="42"/>
  <c r="D61" i="42"/>
  <c r="C61" i="42"/>
  <c r="B61" i="42"/>
  <c r="A61" i="42"/>
  <c r="V60" i="42"/>
  <c r="S60" i="42"/>
  <c r="Q60" i="42"/>
  <c r="P60" i="42"/>
  <c r="O60" i="42"/>
  <c r="N60" i="42"/>
  <c r="M60" i="42"/>
  <c r="K60" i="42"/>
  <c r="E60" i="42"/>
  <c r="D60" i="42"/>
  <c r="C60" i="42"/>
  <c r="B60" i="42"/>
  <c r="A60" i="42"/>
  <c r="V59" i="42"/>
  <c r="S59" i="42"/>
  <c r="P59" i="42"/>
  <c r="O59" i="42"/>
  <c r="N59" i="42"/>
  <c r="M59" i="42"/>
  <c r="K59" i="42"/>
  <c r="E59" i="42"/>
  <c r="D59" i="42"/>
  <c r="C59" i="42"/>
  <c r="B59" i="42"/>
  <c r="A59" i="42"/>
  <c r="V58" i="42"/>
  <c r="S58" i="42"/>
  <c r="P58" i="42"/>
  <c r="O58" i="42"/>
  <c r="N58" i="42"/>
  <c r="M58" i="42"/>
  <c r="K58" i="42"/>
  <c r="E58" i="42"/>
  <c r="D58" i="42"/>
  <c r="C58" i="42"/>
  <c r="B58" i="42"/>
  <c r="A58" i="42"/>
  <c r="V57" i="42"/>
  <c r="Q57" i="42"/>
  <c r="P57" i="42"/>
  <c r="O57" i="42"/>
  <c r="N57" i="42"/>
  <c r="M57" i="42"/>
  <c r="K57" i="42"/>
  <c r="E57" i="42"/>
  <c r="D57" i="42"/>
  <c r="C57" i="42"/>
  <c r="B57" i="42"/>
  <c r="A57" i="42"/>
  <c r="V56" i="42"/>
  <c r="N56" i="42"/>
  <c r="M56" i="42"/>
  <c r="K56" i="42"/>
  <c r="E56" i="42"/>
  <c r="D56" i="42"/>
  <c r="C56" i="42"/>
  <c r="B56" i="42"/>
  <c r="A56" i="42"/>
  <c r="V55" i="42"/>
  <c r="N55" i="42"/>
  <c r="M55" i="42"/>
  <c r="K55" i="42"/>
  <c r="E55" i="42"/>
  <c r="D55" i="42"/>
  <c r="C55" i="42"/>
  <c r="B55" i="42"/>
  <c r="A55" i="42"/>
  <c r="V54" i="42"/>
  <c r="N54" i="42"/>
  <c r="M54" i="42"/>
  <c r="K54" i="42"/>
  <c r="E54" i="42"/>
  <c r="D54" i="42"/>
  <c r="C54" i="42"/>
  <c r="B54" i="42"/>
  <c r="A54" i="42"/>
  <c r="V53" i="42"/>
  <c r="O53" i="42"/>
  <c r="N53" i="42"/>
  <c r="M53" i="42"/>
  <c r="K53" i="42"/>
  <c r="E53" i="42"/>
  <c r="D53" i="42"/>
  <c r="C53" i="42"/>
  <c r="B53" i="42"/>
  <c r="A53" i="42"/>
  <c r="V52" i="42"/>
  <c r="N52" i="42"/>
  <c r="M52" i="42"/>
  <c r="K52" i="42"/>
  <c r="E52" i="42"/>
  <c r="D52" i="42"/>
  <c r="C52" i="42"/>
  <c r="B52" i="42"/>
  <c r="A52" i="42"/>
  <c r="V51" i="42"/>
  <c r="N51" i="42"/>
  <c r="M51" i="42"/>
  <c r="K51" i="42"/>
  <c r="E51" i="42"/>
  <c r="D51" i="42"/>
  <c r="C51" i="42"/>
  <c r="B51" i="42"/>
  <c r="A51" i="42"/>
  <c r="V50" i="42"/>
  <c r="M50" i="42"/>
  <c r="K50" i="42"/>
  <c r="E50" i="42"/>
  <c r="D50" i="42"/>
  <c r="C50" i="42"/>
  <c r="B50" i="42"/>
  <c r="A50" i="42"/>
  <c r="S49" i="42"/>
  <c r="O49" i="42"/>
  <c r="N49" i="42"/>
  <c r="M49" i="42"/>
  <c r="K49" i="42"/>
  <c r="E49" i="42"/>
  <c r="D49" i="42"/>
  <c r="C49" i="42"/>
  <c r="B49" i="42"/>
  <c r="A49" i="42"/>
  <c r="O48" i="42"/>
  <c r="N48" i="42"/>
  <c r="M48" i="42"/>
  <c r="K48" i="42"/>
  <c r="E48" i="42"/>
  <c r="D48" i="42"/>
  <c r="C48" i="42"/>
  <c r="B48" i="42"/>
  <c r="A48" i="42"/>
  <c r="K47" i="42"/>
  <c r="E47" i="42"/>
  <c r="D47" i="42"/>
  <c r="C47" i="42"/>
  <c r="B47" i="42"/>
  <c r="A47" i="42"/>
  <c r="K46" i="42"/>
  <c r="E46" i="42"/>
  <c r="D46" i="42"/>
  <c r="C46" i="42"/>
  <c r="B46" i="42"/>
  <c r="A46" i="42"/>
  <c r="K45" i="42"/>
  <c r="E45" i="42"/>
  <c r="D45" i="42"/>
  <c r="C45" i="42"/>
  <c r="B45" i="42"/>
  <c r="A45" i="42"/>
  <c r="K44" i="42"/>
  <c r="E44" i="42"/>
  <c r="D44" i="42"/>
  <c r="C44" i="42"/>
  <c r="B44" i="42"/>
  <c r="A44" i="42"/>
  <c r="K43" i="42"/>
  <c r="E43" i="42"/>
  <c r="D43" i="42"/>
  <c r="C43" i="42"/>
  <c r="B43" i="42"/>
  <c r="A43" i="42"/>
  <c r="K42" i="42"/>
  <c r="E42" i="42"/>
  <c r="D42" i="42"/>
  <c r="C42" i="42"/>
  <c r="B42" i="42"/>
  <c r="A42" i="42"/>
  <c r="N41" i="42"/>
  <c r="M41" i="42"/>
  <c r="K41" i="42"/>
  <c r="E41" i="42"/>
  <c r="D41" i="42"/>
  <c r="C41" i="42"/>
  <c r="B41" i="42"/>
  <c r="A41" i="42"/>
  <c r="O40" i="42"/>
  <c r="N40" i="42"/>
  <c r="M40" i="42"/>
  <c r="K40" i="42"/>
  <c r="E40" i="42"/>
  <c r="D40" i="42"/>
  <c r="C40" i="42"/>
  <c r="B40" i="42"/>
  <c r="A40" i="42"/>
  <c r="K39" i="42"/>
  <c r="E39" i="42"/>
  <c r="D39" i="42"/>
  <c r="C39" i="42"/>
  <c r="B39" i="42"/>
  <c r="A39" i="42"/>
  <c r="K38" i="42"/>
  <c r="E38" i="42"/>
  <c r="D38" i="42"/>
  <c r="C38" i="42"/>
  <c r="B38" i="42"/>
  <c r="A38" i="42"/>
  <c r="K37" i="42"/>
  <c r="E37" i="42"/>
  <c r="D37" i="42"/>
  <c r="C37" i="42"/>
  <c r="B37" i="42"/>
  <c r="A37" i="42"/>
  <c r="K36" i="42"/>
  <c r="E36" i="42"/>
  <c r="D36" i="42"/>
  <c r="C36" i="42"/>
  <c r="B36" i="42"/>
  <c r="A36" i="42"/>
  <c r="K35" i="42"/>
  <c r="E35" i="42"/>
  <c r="D35" i="42"/>
  <c r="C35" i="42"/>
  <c r="B35" i="42"/>
  <c r="A35" i="42"/>
  <c r="K34" i="42"/>
  <c r="E34" i="42"/>
  <c r="D34" i="42"/>
  <c r="C34" i="42"/>
  <c r="B34" i="42"/>
  <c r="A34" i="42"/>
  <c r="O33" i="42"/>
  <c r="N33" i="42"/>
  <c r="M33" i="42"/>
  <c r="K33" i="42"/>
  <c r="E33" i="42"/>
  <c r="D33" i="42"/>
  <c r="C33" i="42"/>
  <c r="B33" i="42"/>
  <c r="A33" i="42"/>
  <c r="K32" i="42"/>
  <c r="E32" i="42"/>
  <c r="D32" i="42"/>
  <c r="C32" i="42"/>
  <c r="B32" i="42"/>
  <c r="A32" i="42"/>
  <c r="K31" i="42"/>
  <c r="E31" i="42"/>
  <c r="D31" i="42"/>
  <c r="C31" i="42"/>
  <c r="B31" i="42"/>
  <c r="A31" i="42"/>
  <c r="K30" i="42"/>
  <c r="E30" i="42"/>
  <c r="D30" i="42"/>
  <c r="C30" i="42"/>
  <c r="B30" i="42"/>
  <c r="A30" i="42"/>
  <c r="K29" i="42"/>
  <c r="E29" i="42"/>
  <c r="D29" i="42"/>
  <c r="C29" i="42"/>
  <c r="B29" i="42"/>
  <c r="A29" i="42"/>
  <c r="K28" i="42"/>
  <c r="E28" i="42"/>
  <c r="D28" i="42"/>
  <c r="C28" i="42"/>
  <c r="B28" i="42"/>
  <c r="A28" i="42"/>
  <c r="K27" i="42"/>
  <c r="E27" i="42"/>
  <c r="D27" i="42"/>
  <c r="C27" i="42"/>
  <c r="B27" i="42"/>
  <c r="A27" i="42"/>
  <c r="Q26" i="42"/>
  <c r="P26" i="42"/>
  <c r="M26" i="42"/>
  <c r="K26" i="42"/>
  <c r="E26" i="42"/>
  <c r="D26" i="42"/>
  <c r="C26" i="42"/>
  <c r="B26" i="42"/>
  <c r="A26" i="42"/>
  <c r="K25" i="42"/>
  <c r="E25" i="42"/>
  <c r="D25" i="42"/>
  <c r="C25" i="42"/>
  <c r="B25" i="42"/>
  <c r="A25" i="42"/>
  <c r="K24" i="42"/>
  <c r="E24" i="42"/>
  <c r="D24" i="42"/>
  <c r="C24" i="42"/>
  <c r="B24" i="42"/>
  <c r="A24" i="42"/>
  <c r="K23" i="42"/>
  <c r="E23" i="42"/>
  <c r="D23" i="42"/>
  <c r="C23" i="42"/>
  <c r="B23" i="42"/>
  <c r="A23" i="42"/>
  <c r="K22" i="42"/>
  <c r="E22" i="42"/>
  <c r="D22" i="42"/>
  <c r="C22" i="42"/>
  <c r="B22" i="42"/>
  <c r="A22" i="42"/>
  <c r="K21" i="42"/>
  <c r="E21" i="42"/>
  <c r="D21" i="42"/>
  <c r="C21" i="42"/>
  <c r="B21" i="42"/>
  <c r="A21" i="42"/>
  <c r="K20" i="42"/>
  <c r="E20" i="42"/>
  <c r="D20" i="42"/>
  <c r="C20" i="42"/>
  <c r="B20" i="42"/>
  <c r="A20" i="42"/>
  <c r="K19" i="42"/>
  <c r="E19" i="42"/>
  <c r="D19" i="42"/>
  <c r="C19" i="42"/>
  <c r="B19" i="42"/>
  <c r="A19" i="42"/>
  <c r="K18" i="42"/>
  <c r="E18" i="42"/>
  <c r="D18" i="42"/>
  <c r="C18" i="42"/>
  <c r="B18" i="42"/>
  <c r="A18" i="42"/>
  <c r="R17" i="42"/>
  <c r="Q17" i="42"/>
  <c r="P17" i="42"/>
  <c r="K17" i="42"/>
  <c r="E17" i="42"/>
  <c r="D17" i="42"/>
  <c r="C17" i="42"/>
  <c r="B17" i="42"/>
  <c r="A17" i="42"/>
  <c r="V16" i="42"/>
  <c r="O16" i="42"/>
  <c r="N16" i="42"/>
  <c r="M16" i="42"/>
  <c r="K16" i="42"/>
  <c r="E16" i="42"/>
  <c r="D16" i="42"/>
  <c r="C16" i="42"/>
  <c r="B16" i="42"/>
  <c r="A16" i="42"/>
  <c r="V15" i="42"/>
  <c r="O15" i="42"/>
  <c r="N15" i="42"/>
  <c r="M15" i="42"/>
  <c r="K15" i="42"/>
  <c r="E15" i="42"/>
  <c r="D15" i="42"/>
  <c r="C15" i="42"/>
  <c r="B15" i="42"/>
  <c r="A15" i="42"/>
  <c r="K14" i="42"/>
  <c r="E14" i="42"/>
  <c r="D14" i="42"/>
  <c r="C14" i="42"/>
  <c r="B14" i="42"/>
  <c r="A14" i="42"/>
  <c r="K13" i="42"/>
  <c r="E13" i="42"/>
  <c r="D13" i="42"/>
  <c r="C13" i="42"/>
  <c r="B13" i="42"/>
  <c r="A13" i="42"/>
  <c r="V12" i="42"/>
  <c r="R12" i="42"/>
  <c r="Q12" i="42"/>
  <c r="P12" i="42"/>
  <c r="K12" i="42"/>
  <c r="E12" i="42"/>
  <c r="D12" i="42"/>
  <c r="C12" i="42"/>
  <c r="B12" i="42"/>
  <c r="A12" i="42"/>
  <c r="K11" i="42"/>
  <c r="E11" i="42"/>
  <c r="D11" i="42"/>
  <c r="C11" i="42"/>
  <c r="B11" i="42"/>
  <c r="A11" i="42"/>
  <c r="R10" i="42"/>
  <c r="Q10" i="42"/>
  <c r="P10" i="42"/>
  <c r="O10" i="42"/>
  <c r="K10" i="42"/>
  <c r="E10" i="42"/>
  <c r="D10" i="42"/>
  <c r="C10" i="42"/>
  <c r="B10" i="42"/>
  <c r="A10" i="42"/>
  <c r="K9" i="42"/>
  <c r="E9" i="42"/>
  <c r="D9" i="42"/>
  <c r="C9" i="42"/>
  <c r="B9" i="42"/>
  <c r="A9" i="42"/>
  <c r="K8" i="42"/>
  <c r="E8" i="42"/>
  <c r="D8" i="42"/>
  <c r="C8" i="42"/>
  <c r="B8" i="42"/>
  <c r="A8" i="42"/>
  <c r="K7" i="42"/>
  <c r="E7" i="42"/>
  <c r="D7" i="42"/>
  <c r="C7" i="42"/>
  <c r="B7" i="42"/>
  <c r="A7" i="42"/>
  <c r="K6" i="42"/>
  <c r="E6" i="42"/>
  <c r="D6" i="42"/>
  <c r="C6" i="42"/>
  <c r="B6" i="42"/>
  <c r="A6" i="42"/>
  <c r="N5" i="42"/>
  <c r="M5" i="42"/>
  <c r="K5" i="42"/>
  <c r="D5" i="42"/>
  <c r="C5" i="42"/>
  <c r="B5" i="42"/>
  <c r="A5" i="42"/>
  <c r="K4" i="42"/>
  <c r="D4" i="42"/>
  <c r="C4" i="42"/>
  <c r="B4" i="42"/>
  <c r="A4" i="42"/>
  <c r="K3" i="42"/>
  <c r="D3" i="42"/>
  <c r="C3" i="42"/>
  <c r="B3" i="42"/>
  <c r="A3" i="42"/>
  <c r="K2" i="42"/>
  <c r="D2" i="42"/>
  <c r="C2" i="42"/>
  <c r="B2" i="42"/>
  <c r="A2" i="42"/>
  <c r="E807" i="31"/>
  <c r="K68" i="38"/>
  <c r="P736" i="55" s="1"/>
  <c r="D735" i="31"/>
  <c r="E735" i="31"/>
  <c r="K735" i="31"/>
  <c r="M735" i="31"/>
  <c r="N735" i="31"/>
  <c r="V735" i="31"/>
  <c r="D736" i="31"/>
  <c r="E736" i="31"/>
  <c r="K736" i="31"/>
  <c r="M736" i="31"/>
  <c r="N736" i="31"/>
  <c r="V736" i="31"/>
  <c r="D737" i="31"/>
  <c r="E737" i="31"/>
  <c r="K737" i="31"/>
  <c r="M737" i="31"/>
  <c r="N737" i="31"/>
  <c r="V737" i="31"/>
  <c r="D738" i="31"/>
  <c r="E738" i="31"/>
  <c r="K738" i="31"/>
  <c r="M738" i="31"/>
  <c r="N738" i="31"/>
  <c r="V738" i="31"/>
  <c r="D739" i="31"/>
  <c r="E739" i="31"/>
  <c r="K739" i="31"/>
  <c r="M739" i="31"/>
  <c r="N739" i="31"/>
  <c r="V739" i="31"/>
  <c r="D740" i="31"/>
  <c r="E740" i="31"/>
  <c r="K740" i="31"/>
  <c r="M740" i="31"/>
  <c r="N740" i="31"/>
  <c r="V740" i="31"/>
  <c r="D741" i="31"/>
  <c r="E741" i="31"/>
  <c r="K741" i="31"/>
  <c r="M741" i="31"/>
  <c r="N741" i="31"/>
  <c r="V741" i="31"/>
  <c r="D742" i="31"/>
  <c r="E742" i="31"/>
  <c r="K742" i="31"/>
  <c r="M742" i="31"/>
  <c r="N742" i="31"/>
  <c r="V742" i="31"/>
  <c r="D743" i="31"/>
  <c r="E743" i="31"/>
  <c r="K743" i="31"/>
  <c r="M743" i="31"/>
  <c r="N743" i="31"/>
  <c r="V743" i="31"/>
  <c r="D744" i="31"/>
  <c r="E744" i="31"/>
  <c r="K744" i="31"/>
  <c r="M744" i="31"/>
  <c r="N744" i="31"/>
  <c r="V744" i="31"/>
  <c r="D745" i="31"/>
  <c r="E745" i="31"/>
  <c r="K745" i="31"/>
  <c r="M745" i="31"/>
  <c r="N745" i="31"/>
  <c r="V745" i="31"/>
  <c r="D746" i="31"/>
  <c r="E746" i="31"/>
  <c r="K746" i="31"/>
  <c r="M746" i="31"/>
  <c r="N746" i="31"/>
  <c r="V746" i="31"/>
  <c r="D747" i="31"/>
  <c r="E747" i="31"/>
  <c r="K747" i="31"/>
  <c r="M747" i="31"/>
  <c r="N747" i="31"/>
  <c r="V747" i="31"/>
  <c r="D748" i="31"/>
  <c r="E748" i="31"/>
  <c r="K748" i="31"/>
  <c r="M748" i="31"/>
  <c r="N748" i="31"/>
  <c r="V748" i="31"/>
  <c r="D749" i="31"/>
  <c r="E749" i="31"/>
  <c r="K749" i="31"/>
  <c r="M749" i="31"/>
  <c r="N749" i="31"/>
  <c r="V749" i="31"/>
  <c r="D750" i="31"/>
  <c r="E750" i="31"/>
  <c r="K750" i="31"/>
  <c r="M750" i="31"/>
  <c r="N750" i="31"/>
  <c r="V750" i="31"/>
  <c r="D751" i="31"/>
  <c r="E751" i="31"/>
  <c r="K751" i="31"/>
  <c r="M751" i="31"/>
  <c r="N751" i="31"/>
  <c r="V751" i="31"/>
  <c r="D752" i="31"/>
  <c r="E752" i="31"/>
  <c r="K752" i="31"/>
  <c r="M752" i="31"/>
  <c r="N752" i="31"/>
  <c r="V752" i="31"/>
  <c r="D753" i="31"/>
  <c r="E753" i="31"/>
  <c r="K753" i="31"/>
  <c r="M753" i="31"/>
  <c r="N753" i="31"/>
  <c r="V753" i="31"/>
  <c r="D754" i="31"/>
  <c r="E754" i="31"/>
  <c r="K754" i="31"/>
  <c r="M754" i="31"/>
  <c r="N754" i="31"/>
  <c r="V754" i="31"/>
  <c r="D755" i="31"/>
  <c r="E755" i="31"/>
  <c r="K755" i="31"/>
  <c r="M755" i="31"/>
  <c r="N755" i="31"/>
  <c r="V755" i="31"/>
  <c r="D756" i="31"/>
  <c r="E756" i="31"/>
  <c r="K756" i="31"/>
  <c r="M756" i="31"/>
  <c r="N756" i="31"/>
  <c r="V756" i="31"/>
  <c r="D757" i="31"/>
  <c r="E757" i="31"/>
  <c r="K757" i="31"/>
  <c r="M757" i="31"/>
  <c r="N757" i="31"/>
  <c r="V757" i="31"/>
  <c r="D758" i="31"/>
  <c r="E758" i="31"/>
  <c r="K758" i="31"/>
  <c r="M758" i="31"/>
  <c r="N758" i="31"/>
  <c r="V758" i="31"/>
  <c r="D759" i="31"/>
  <c r="E759" i="31"/>
  <c r="K759" i="31"/>
  <c r="M759" i="31"/>
  <c r="N759" i="31"/>
  <c r="V759" i="31"/>
  <c r="D760" i="31"/>
  <c r="E760" i="31"/>
  <c r="K760" i="31"/>
  <c r="M760" i="31"/>
  <c r="N760" i="31"/>
  <c r="V760" i="31"/>
  <c r="D761" i="31"/>
  <c r="E761" i="31"/>
  <c r="K761" i="31"/>
  <c r="M761" i="31"/>
  <c r="N761" i="31"/>
  <c r="V761" i="31"/>
  <c r="D762" i="31"/>
  <c r="E762" i="31"/>
  <c r="K762" i="31"/>
  <c r="M762" i="31"/>
  <c r="N762" i="31"/>
  <c r="V762" i="31"/>
  <c r="D763" i="31"/>
  <c r="E763" i="31"/>
  <c r="K763" i="31"/>
  <c r="M763" i="31"/>
  <c r="N763" i="31"/>
  <c r="V763" i="31"/>
  <c r="D764" i="31"/>
  <c r="E764" i="31"/>
  <c r="K764" i="31"/>
  <c r="M764" i="31"/>
  <c r="N764" i="31"/>
  <c r="V764" i="31"/>
  <c r="D765" i="31"/>
  <c r="E765" i="31"/>
  <c r="K765" i="31"/>
  <c r="M765" i="31"/>
  <c r="N765" i="31"/>
  <c r="V765" i="31"/>
  <c r="D766" i="31"/>
  <c r="E766" i="31"/>
  <c r="K766" i="31"/>
  <c r="M766" i="31"/>
  <c r="N766" i="31"/>
  <c r="V766" i="31"/>
  <c r="D767" i="31"/>
  <c r="E767" i="31"/>
  <c r="K767" i="31"/>
  <c r="M767" i="31"/>
  <c r="N767" i="31"/>
  <c r="V767" i="31"/>
  <c r="D768" i="31"/>
  <c r="E768" i="31"/>
  <c r="K768" i="31"/>
  <c r="M768" i="31"/>
  <c r="N768" i="31"/>
  <c r="V768" i="31"/>
  <c r="D769" i="31"/>
  <c r="E769" i="31"/>
  <c r="K769" i="31"/>
  <c r="M769" i="31"/>
  <c r="N769" i="31"/>
  <c r="V769" i="31"/>
  <c r="D770" i="31"/>
  <c r="E770" i="31"/>
  <c r="K770" i="31"/>
  <c r="M770" i="31"/>
  <c r="N770" i="31"/>
  <c r="V770" i="31"/>
  <c r="D771" i="31"/>
  <c r="E771" i="31"/>
  <c r="K771" i="31"/>
  <c r="M771" i="31"/>
  <c r="N771" i="31"/>
  <c r="V771" i="31"/>
  <c r="D772" i="31"/>
  <c r="E772" i="31"/>
  <c r="K772" i="31"/>
  <c r="M772" i="31"/>
  <c r="N772" i="31"/>
  <c r="V772" i="31"/>
  <c r="D773" i="31"/>
  <c r="E773" i="31"/>
  <c r="K773" i="31"/>
  <c r="M773" i="31"/>
  <c r="N773" i="31"/>
  <c r="V773" i="31"/>
  <c r="D774" i="31"/>
  <c r="E774" i="31"/>
  <c r="K774" i="31"/>
  <c r="M774" i="31"/>
  <c r="N774" i="31"/>
  <c r="V774" i="31"/>
  <c r="D775" i="31"/>
  <c r="E775" i="31"/>
  <c r="K775" i="31"/>
  <c r="M775" i="31"/>
  <c r="N775" i="31"/>
  <c r="V775" i="31"/>
  <c r="D776" i="31"/>
  <c r="E776" i="31"/>
  <c r="K776" i="31"/>
  <c r="M776" i="31"/>
  <c r="N776" i="31"/>
  <c r="V776" i="31"/>
  <c r="D777" i="31"/>
  <c r="E777" i="31"/>
  <c r="K777" i="31"/>
  <c r="M777" i="31"/>
  <c r="N777" i="31"/>
  <c r="V777" i="31"/>
  <c r="D778" i="31"/>
  <c r="E778" i="31"/>
  <c r="K778" i="31"/>
  <c r="M778" i="31"/>
  <c r="N778" i="31"/>
  <c r="V778" i="31"/>
  <c r="D779" i="31"/>
  <c r="E779" i="31"/>
  <c r="K779" i="31"/>
  <c r="M779" i="31"/>
  <c r="N779" i="31"/>
  <c r="V779" i="31"/>
  <c r="D780" i="31"/>
  <c r="E780" i="31"/>
  <c r="K780" i="31"/>
  <c r="M780" i="31"/>
  <c r="N780" i="31"/>
  <c r="V780" i="31"/>
  <c r="D781" i="31"/>
  <c r="E781" i="31"/>
  <c r="K781" i="31"/>
  <c r="M781" i="31"/>
  <c r="N781" i="31"/>
  <c r="V781" i="31"/>
  <c r="D782" i="31"/>
  <c r="E782" i="31"/>
  <c r="K782" i="31"/>
  <c r="M782" i="31"/>
  <c r="N782" i="31"/>
  <c r="V782" i="31"/>
  <c r="D783" i="31"/>
  <c r="E783" i="31"/>
  <c r="K783" i="31"/>
  <c r="M783" i="31"/>
  <c r="N783" i="31"/>
  <c r="V783" i="31"/>
  <c r="D784" i="31"/>
  <c r="E784" i="31"/>
  <c r="K784" i="31"/>
  <c r="M784" i="31"/>
  <c r="N784" i="31"/>
  <c r="V784" i="31"/>
  <c r="A337" i="31"/>
  <c r="B337" i="31"/>
  <c r="A338" i="31"/>
  <c r="B338" i="31"/>
  <c r="A339" i="31"/>
  <c r="B339" i="31"/>
  <c r="A340" i="31"/>
  <c r="B340" i="31"/>
  <c r="A341" i="31"/>
  <c r="B341" i="31"/>
  <c r="A342" i="31"/>
  <c r="B342" i="31"/>
  <c r="A343" i="31"/>
  <c r="B343" i="31"/>
  <c r="A344" i="31"/>
  <c r="B344" i="31"/>
  <c r="A345" i="31"/>
  <c r="B345" i="31"/>
  <c r="A336" i="31"/>
  <c r="S28" i="54" l="1"/>
  <c r="P734" i="42"/>
  <c r="N18" i="33"/>
  <c r="S337" i="31" s="1"/>
  <c r="N19" i="33"/>
  <c r="S338" i="31" s="1"/>
  <c r="N20" i="33"/>
  <c r="S339" i="31" s="1"/>
  <c r="N21" i="33"/>
  <c r="S340" i="31" s="1"/>
  <c r="N22" i="33"/>
  <c r="S341" i="31" s="1"/>
  <c r="N23" i="33"/>
  <c r="S342" i="31" s="1"/>
  <c r="N24" i="33"/>
  <c r="N25" i="33"/>
  <c r="N26" i="33"/>
  <c r="S345" i="31" s="1"/>
  <c r="K19" i="33"/>
  <c r="P338" i="31" s="1"/>
  <c r="L19" i="33"/>
  <c r="Q338" i="31" s="1"/>
  <c r="M19" i="33"/>
  <c r="K20" i="33"/>
  <c r="P339" i="31" s="1"/>
  <c r="L20" i="33"/>
  <c r="M20" i="33"/>
  <c r="R339" i="31" s="1"/>
  <c r="K21" i="33"/>
  <c r="L21" i="33"/>
  <c r="M21" i="33"/>
  <c r="K22" i="33"/>
  <c r="P341" i="31" s="1"/>
  <c r="L22" i="33"/>
  <c r="M22" i="33"/>
  <c r="K23" i="33"/>
  <c r="P342" i="31" s="1"/>
  <c r="L23" i="33"/>
  <c r="Q342" i="31" s="1"/>
  <c r="M23" i="33"/>
  <c r="K24" i="33"/>
  <c r="L24" i="33"/>
  <c r="Q343" i="31" s="1"/>
  <c r="M24" i="33"/>
  <c r="R343" i="31" s="1"/>
  <c r="K25" i="33"/>
  <c r="P344" i="31" s="1"/>
  <c r="L25" i="33"/>
  <c r="Q344" i="31" s="1"/>
  <c r="M25" i="33"/>
  <c r="R344" i="31" s="1"/>
  <c r="K26" i="33"/>
  <c r="L26" i="33"/>
  <c r="M26" i="33"/>
  <c r="M18" i="33"/>
  <c r="R337" i="31" s="1"/>
  <c r="L18" i="33"/>
  <c r="K18" i="33"/>
  <c r="D786" i="31"/>
  <c r="E786" i="31"/>
  <c r="K786" i="31"/>
  <c r="O786" i="31"/>
  <c r="P786" i="31"/>
  <c r="Q786" i="31"/>
  <c r="R786" i="31"/>
  <c r="V786" i="31"/>
  <c r="D787" i="31"/>
  <c r="E787" i="31"/>
  <c r="K787" i="31"/>
  <c r="O787" i="31"/>
  <c r="P787" i="31"/>
  <c r="Q787" i="31"/>
  <c r="R787" i="31"/>
  <c r="V787" i="31"/>
  <c r="D788" i="31"/>
  <c r="E788" i="31"/>
  <c r="K788" i="31"/>
  <c r="O788" i="31"/>
  <c r="P788" i="31"/>
  <c r="Q788" i="31"/>
  <c r="R788" i="31"/>
  <c r="V788" i="31"/>
  <c r="D789" i="31"/>
  <c r="E789" i="31"/>
  <c r="K789" i="31"/>
  <c r="O789" i="31"/>
  <c r="P789" i="31"/>
  <c r="Q789" i="31"/>
  <c r="R789" i="31"/>
  <c r="V789" i="31"/>
  <c r="D790" i="31"/>
  <c r="E790" i="31"/>
  <c r="K790" i="31"/>
  <c r="O790" i="31"/>
  <c r="P790" i="31"/>
  <c r="Q790" i="31"/>
  <c r="R790" i="31"/>
  <c r="V790" i="31"/>
  <c r="D791" i="31"/>
  <c r="E791" i="31"/>
  <c r="K791" i="31"/>
  <c r="O791" i="31"/>
  <c r="P791" i="31"/>
  <c r="Q791" i="31"/>
  <c r="R791" i="31"/>
  <c r="V791" i="31"/>
  <c r="D792" i="31"/>
  <c r="E792" i="31"/>
  <c r="K792" i="31"/>
  <c r="O792" i="31"/>
  <c r="P792" i="31"/>
  <c r="Q792" i="31"/>
  <c r="R792" i="31"/>
  <c r="V792" i="31"/>
  <c r="D793" i="31"/>
  <c r="E793" i="31"/>
  <c r="K793" i="31"/>
  <c r="O793" i="31"/>
  <c r="P793" i="31"/>
  <c r="Q793" i="31"/>
  <c r="R793" i="31"/>
  <c r="V793" i="31"/>
  <c r="D794" i="31"/>
  <c r="E794" i="31"/>
  <c r="K794" i="31"/>
  <c r="O794" i="31"/>
  <c r="P794" i="31"/>
  <c r="Q794" i="31"/>
  <c r="R794" i="31"/>
  <c r="V794" i="31"/>
  <c r="D795" i="31"/>
  <c r="E795" i="31"/>
  <c r="K795" i="31"/>
  <c r="O795" i="31"/>
  <c r="P795" i="31"/>
  <c r="Q795" i="31"/>
  <c r="R795" i="31"/>
  <c r="V795" i="31"/>
  <c r="D796" i="31"/>
  <c r="E796" i="31"/>
  <c r="K796" i="31"/>
  <c r="O796" i="31"/>
  <c r="P796" i="31"/>
  <c r="Q796" i="31"/>
  <c r="R796" i="31"/>
  <c r="V796" i="31"/>
  <c r="D797" i="31"/>
  <c r="E797" i="31"/>
  <c r="K797" i="31"/>
  <c r="M797" i="31"/>
  <c r="N797" i="31"/>
  <c r="V797" i="31"/>
  <c r="D798" i="31"/>
  <c r="E798" i="31"/>
  <c r="K798" i="31"/>
  <c r="M798" i="31"/>
  <c r="N798" i="31"/>
  <c r="V798" i="31"/>
  <c r="D799" i="31"/>
  <c r="E799" i="31"/>
  <c r="K799" i="31"/>
  <c r="M799" i="31"/>
  <c r="N799" i="31"/>
  <c r="V799" i="31"/>
  <c r="D800" i="31"/>
  <c r="E800" i="31"/>
  <c r="K800" i="31"/>
  <c r="M800" i="31"/>
  <c r="N800" i="31"/>
  <c r="V800" i="31"/>
  <c r="D801" i="31"/>
  <c r="E801" i="31"/>
  <c r="K801" i="31"/>
  <c r="M801" i="31"/>
  <c r="N801" i="31"/>
  <c r="V801" i="31"/>
  <c r="D802" i="31"/>
  <c r="E802" i="31"/>
  <c r="K802" i="31"/>
  <c r="M802" i="31"/>
  <c r="N802" i="31"/>
  <c r="V802" i="31"/>
  <c r="D803" i="31"/>
  <c r="E803" i="31"/>
  <c r="K803" i="31"/>
  <c r="M803" i="31"/>
  <c r="N803" i="31"/>
  <c r="V803" i="31"/>
  <c r="D804" i="31"/>
  <c r="E804" i="31"/>
  <c r="K804" i="31"/>
  <c r="M804" i="31"/>
  <c r="N804" i="31"/>
  <c r="V804" i="31"/>
  <c r="D805" i="31"/>
  <c r="E805" i="31"/>
  <c r="K805" i="31"/>
  <c r="M805" i="31"/>
  <c r="N805" i="31"/>
  <c r="V805" i="31"/>
  <c r="D806" i="31"/>
  <c r="E806" i="31"/>
  <c r="K806" i="31"/>
  <c r="M806" i="31"/>
  <c r="N806" i="31"/>
  <c r="V806" i="31"/>
  <c r="D807" i="31"/>
  <c r="K807" i="31"/>
  <c r="M807" i="31"/>
  <c r="N807" i="31"/>
  <c r="V807" i="31"/>
  <c r="D808" i="31"/>
  <c r="E808" i="31"/>
  <c r="K808" i="31"/>
  <c r="M808" i="31"/>
  <c r="N808" i="31"/>
  <c r="V808" i="31"/>
  <c r="D785" i="31"/>
  <c r="E785" i="31"/>
  <c r="K785" i="31"/>
  <c r="O785" i="31"/>
  <c r="P785" i="31"/>
  <c r="Q785" i="31"/>
  <c r="R785" i="31"/>
  <c r="V785" i="31"/>
  <c r="D678" i="31"/>
  <c r="E678" i="31"/>
  <c r="K678" i="31"/>
  <c r="O678" i="31"/>
  <c r="P678" i="31"/>
  <c r="Q678" i="31"/>
  <c r="R678" i="31"/>
  <c r="V678" i="31"/>
  <c r="D679" i="31"/>
  <c r="E679" i="31"/>
  <c r="K679" i="31"/>
  <c r="O679" i="31"/>
  <c r="P679" i="31"/>
  <c r="Q679" i="31"/>
  <c r="R679" i="31"/>
  <c r="V679" i="31"/>
  <c r="D680" i="31"/>
  <c r="E680" i="31"/>
  <c r="K680" i="31"/>
  <c r="O680" i="31"/>
  <c r="P680" i="31"/>
  <c r="Q680" i="31"/>
  <c r="R680" i="31"/>
  <c r="V680" i="31"/>
  <c r="D681" i="31"/>
  <c r="E681" i="31"/>
  <c r="K681" i="31"/>
  <c r="O681" i="31"/>
  <c r="P681" i="31"/>
  <c r="Q681" i="31"/>
  <c r="R681" i="31"/>
  <c r="V681" i="31"/>
  <c r="D682" i="31"/>
  <c r="E682" i="31"/>
  <c r="K682" i="31"/>
  <c r="O682" i="31"/>
  <c r="P682" i="31"/>
  <c r="Q682" i="31"/>
  <c r="R682" i="31"/>
  <c r="V682" i="31"/>
  <c r="D683" i="31"/>
  <c r="E683" i="31"/>
  <c r="K683" i="31"/>
  <c r="O683" i="31"/>
  <c r="P683" i="31"/>
  <c r="Q683" i="31"/>
  <c r="R683" i="31"/>
  <c r="V683" i="31"/>
  <c r="D684" i="31"/>
  <c r="E684" i="31"/>
  <c r="K684" i="31"/>
  <c r="O684" i="31"/>
  <c r="P684" i="31"/>
  <c r="Q684" i="31"/>
  <c r="R684" i="31"/>
  <c r="V684" i="31"/>
  <c r="D685" i="31"/>
  <c r="E685" i="31"/>
  <c r="K685" i="31"/>
  <c r="O685" i="31"/>
  <c r="P685" i="31"/>
  <c r="Q685" i="31"/>
  <c r="R685" i="31"/>
  <c r="V685" i="31"/>
  <c r="D686" i="31"/>
  <c r="E686" i="31"/>
  <c r="K686" i="31"/>
  <c r="O686" i="31"/>
  <c r="P686" i="31"/>
  <c r="Q686" i="31"/>
  <c r="R686" i="31"/>
  <c r="V686" i="31"/>
  <c r="D687" i="31"/>
  <c r="E687" i="31"/>
  <c r="K687" i="31"/>
  <c r="O687" i="31"/>
  <c r="P687" i="31"/>
  <c r="Q687" i="31"/>
  <c r="R687" i="31"/>
  <c r="V687" i="31"/>
  <c r="D688" i="31"/>
  <c r="E688" i="31"/>
  <c r="K688" i="31"/>
  <c r="O688" i="31"/>
  <c r="P688" i="31"/>
  <c r="Q688" i="31"/>
  <c r="R688" i="31"/>
  <c r="V688" i="31"/>
  <c r="D689" i="31"/>
  <c r="E689" i="31"/>
  <c r="K689" i="31"/>
  <c r="O689" i="31"/>
  <c r="P689" i="31"/>
  <c r="Q689" i="31"/>
  <c r="R689" i="31"/>
  <c r="V689" i="31"/>
  <c r="D690" i="31"/>
  <c r="E690" i="31"/>
  <c r="K690" i="31"/>
  <c r="O690" i="31"/>
  <c r="P690" i="31"/>
  <c r="Q690" i="31"/>
  <c r="R690" i="31"/>
  <c r="V690" i="31"/>
  <c r="D691" i="31"/>
  <c r="E691" i="31"/>
  <c r="K691" i="31"/>
  <c r="O691" i="31"/>
  <c r="P691" i="31"/>
  <c r="Q691" i="31"/>
  <c r="R691" i="31"/>
  <c r="V691" i="31"/>
  <c r="D692" i="31"/>
  <c r="E692" i="31"/>
  <c r="K692" i="31"/>
  <c r="O692" i="31"/>
  <c r="P692" i="31"/>
  <c r="Q692" i="31"/>
  <c r="R692" i="31"/>
  <c r="V692" i="31"/>
  <c r="D693" i="31"/>
  <c r="E693" i="31"/>
  <c r="K693" i="31"/>
  <c r="O693" i="31"/>
  <c r="P693" i="31"/>
  <c r="Q693" i="31"/>
  <c r="R693" i="31"/>
  <c r="V693" i="31"/>
  <c r="D694" i="31"/>
  <c r="E694" i="31"/>
  <c r="K694" i="31"/>
  <c r="O694" i="31"/>
  <c r="P694" i="31"/>
  <c r="Q694" i="31"/>
  <c r="R694" i="31"/>
  <c r="V694" i="31"/>
  <c r="D695" i="31"/>
  <c r="E695" i="31"/>
  <c r="K695" i="31"/>
  <c r="O695" i="31"/>
  <c r="P695" i="31"/>
  <c r="Q695" i="31"/>
  <c r="R695" i="31"/>
  <c r="V695" i="31"/>
  <c r="D696" i="31"/>
  <c r="E696" i="31"/>
  <c r="K696" i="31"/>
  <c r="O696" i="31"/>
  <c r="P696" i="31"/>
  <c r="Q696" i="31"/>
  <c r="R696" i="31"/>
  <c r="V696" i="31"/>
  <c r="D697" i="31"/>
  <c r="E697" i="31"/>
  <c r="K697" i="31"/>
  <c r="O697" i="31"/>
  <c r="P697" i="31"/>
  <c r="Q697" i="31"/>
  <c r="R697" i="31"/>
  <c r="V697" i="31"/>
  <c r="D698" i="31"/>
  <c r="E698" i="31"/>
  <c r="K698" i="31"/>
  <c r="O698" i="31"/>
  <c r="P698" i="31"/>
  <c r="Q698" i="31"/>
  <c r="R698" i="31"/>
  <c r="V698" i="31"/>
  <c r="D699" i="31"/>
  <c r="E699" i="31"/>
  <c r="K699" i="31"/>
  <c r="O699" i="31"/>
  <c r="P699" i="31"/>
  <c r="Q699" i="31"/>
  <c r="R699" i="31"/>
  <c r="V699" i="31"/>
  <c r="D700" i="31"/>
  <c r="E700" i="31"/>
  <c r="K700" i="31"/>
  <c r="O700" i="31"/>
  <c r="P700" i="31"/>
  <c r="Q700" i="31"/>
  <c r="R700" i="31"/>
  <c r="V700" i="31"/>
  <c r="D701" i="31"/>
  <c r="E701" i="31"/>
  <c r="K701" i="31"/>
  <c r="O701" i="31"/>
  <c r="P701" i="31"/>
  <c r="Q701" i="31"/>
  <c r="R701" i="31"/>
  <c r="V701" i="31"/>
  <c r="D702" i="31"/>
  <c r="E702" i="31"/>
  <c r="K702" i="31"/>
  <c r="O702" i="31"/>
  <c r="P702" i="31"/>
  <c r="Q702" i="31"/>
  <c r="R702" i="31"/>
  <c r="V702" i="31"/>
  <c r="D703" i="31"/>
  <c r="E703" i="31"/>
  <c r="K703" i="31"/>
  <c r="O703" i="31"/>
  <c r="P703" i="31"/>
  <c r="Q703" i="31"/>
  <c r="R703" i="31"/>
  <c r="V703" i="31"/>
  <c r="D704" i="31"/>
  <c r="E704" i="31"/>
  <c r="K704" i="31"/>
  <c r="O704" i="31"/>
  <c r="P704" i="31"/>
  <c r="Q704" i="31"/>
  <c r="R704" i="31"/>
  <c r="V704" i="31"/>
  <c r="D705" i="31"/>
  <c r="E705" i="31"/>
  <c r="K705" i="31"/>
  <c r="O705" i="31"/>
  <c r="P705" i="31"/>
  <c r="Q705" i="31"/>
  <c r="R705" i="31"/>
  <c r="V705" i="31"/>
  <c r="D706" i="31"/>
  <c r="E706" i="31"/>
  <c r="K706" i="31"/>
  <c r="O706" i="31"/>
  <c r="P706" i="31"/>
  <c r="Q706" i="31"/>
  <c r="R706" i="31"/>
  <c r="V706" i="31"/>
  <c r="D707" i="31"/>
  <c r="E707" i="31"/>
  <c r="K707" i="31"/>
  <c r="O707" i="31"/>
  <c r="P707" i="31"/>
  <c r="Q707" i="31"/>
  <c r="R707" i="31"/>
  <c r="V707" i="31"/>
  <c r="D708" i="31"/>
  <c r="E708" i="31"/>
  <c r="K708" i="31"/>
  <c r="O708" i="31"/>
  <c r="P708" i="31"/>
  <c r="Q708" i="31"/>
  <c r="R708" i="31"/>
  <c r="V708" i="31"/>
  <c r="D709" i="31"/>
  <c r="E709" i="31"/>
  <c r="K709" i="31"/>
  <c r="O709" i="31"/>
  <c r="P709" i="31"/>
  <c r="Q709" i="31"/>
  <c r="R709" i="31"/>
  <c r="V709" i="31"/>
  <c r="D710" i="31"/>
  <c r="E710" i="31"/>
  <c r="K710" i="31"/>
  <c r="O710" i="31"/>
  <c r="P710" i="31"/>
  <c r="Q710" i="31"/>
  <c r="R710" i="31"/>
  <c r="V710" i="31"/>
  <c r="D711" i="31"/>
  <c r="E711" i="31"/>
  <c r="K711" i="31"/>
  <c r="O711" i="31"/>
  <c r="P711" i="31"/>
  <c r="Q711" i="31"/>
  <c r="R711" i="31"/>
  <c r="V711" i="31"/>
  <c r="D712" i="31"/>
  <c r="E712" i="31"/>
  <c r="K712" i="31"/>
  <c r="O712" i="31"/>
  <c r="P712" i="31"/>
  <c r="Q712" i="31"/>
  <c r="R712" i="31"/>
  <c r="V712" i="31"/>
  <c r="D713" i="31"/>
  <c r="E713" i="31"/>
  <c r="K713" i="31"/>
  <c r="O713" i="31"/>
  <c r="P713" i="31"/>
  <c r="Q713" i="31"/>
  <c r="R713" i="31"/>
  <c r="V713" i="31"/>
  <c r="D714" i="31"/>
  <c r="E714" i="31"/>
  <c r="K714" i="31"/>
  <c r="O714" i="31"/>
  <c r="P714" i="31"/>
  <c r="Q714" i="31"/>
  <c r="R714" i="31"/>
  <c r="V714" i="31"/>
  <c r="D715" i="31"/>
  <c r="E715" i="31"/>
  <c r="K715" i="31"/>
  <c r="O715" i="31"/>
  <c r="P715" i="31"/>
  <c r="Q715" i="31"/>
  <c r="R715" i="31"/>
  <c r="V715" i="31"/>
  <c r="D716" i="31"/>
  <c r="E716" i="31"/>
  <c r="K716" i="31"/>
  <c r="O716" i="31"/>
  <c r="P716" i="31"/>
  <c r="Q716" i="31"/>
  <c r="R716" i="31"/>
  <c r="V716" i="31"/>
  <c r="D717" i="31"/>
  <c r="E717" i="31"/>
  <c r="K717" i="31"/>
  <c r="O717" i="31"/>
  <c r="P717" i="31"/>
  <c r="Q717" i="31"/>
  <c r="R717" i="31"/>
  <c r="V717" i="31"/>
  <c r="D718" i="31"/>
  <c r="E718" i="31"/>
  <c r="K718" i="31"/>
  <c r="O718" i="31"/>
  <c r="P718" i="31"/>
  <c r="Q718" i="31"/>
  <c r="R718" i="31"/>
  <c r="V718" i="31"/>
  <c r="D719" i="31"/>
  <c r="E719" i="31"/>
  <c r="K719" i="31"/>
  <c r="O719" i="31"/>
  <c r="P719" i="31"/>
  <c r="Q719" i="31"/>
  <c r="R719" i="31"/>
  <c r="V719" i="31"/>
  <c r="D720" i="31"/>
  <c r="E720" i="31"/>
  <c r="K720" i="31"/>
  <c r="O720" i="31"/>
  <c r="P720" i="31"/>
  <c r="Q720" i="31"/>
  <c r="R720" i="31"/>
  <c r="V720" i="31"/>
  <c r="D721" i="31"/>
  <c r="E721" i="31"/>
  <c r="K721" i="31"/>
  <c r="O721" i="31"/>
  <c r="P721" i="31"/>
  <c r="Q721" i="31"/>
  <c r="R721" i="31"/>
  <c r="V721" i="31"/>
  <c r="D722" i="31"/>
  <c r="E722" i="31"/>
  <c r="K722" i="31"/>
  <c r="O722" i="31"/>
  <c r="P722" i="31"/>
  <c r="Q722" i="31"/>
  <c r="R722" i="31"/>
  <c r="V722" i="31"/>
  <c r="D723" i="31"/>
  <c r="E723" i="31"/>
  <c r="K723" i="31"/>
  <c r="O723" i="31"/>
  <c r="P723" i="31"/>
  <c r="Q723" i="31"/>
  <c r="R723" i="31"/>
  <c r="V723" i="31"/>
  <c r="D724" i="31"/>
  <c r="E724" i="31"/>
  <c r="K724" i="31"/>
  <c r="O724" i="31"/>
  <c r="P724" i="31"/>
  <c r="Q724" i="31"/>
  <c r="R724" i="31"/>
  <c r="V724" i="31"/>
  <c r="D725" i="31"/>
  <c r="E725" i="31"/>
  <c r="K725" i="31"/>
  <c r="O725" i="31"/>
  <c r="P725" i="31"/>
  <c r="Q725" i="31"/>
  <c r="R725" i="31"/>
  <c r="V725" i="31"/>
  <c r="D726" i="31"/>
  <c r="E726" i="31"/>
  <c r="K726" i="31"/>
  <c r="O726" i="31"/>
  <c r="P726" i="31"/>
  <c r="Q726" i="31"/>
  <c r="R726" i="31"/>
  <c r="V726" i="31"/>
  <c r="D727" i="31"/>
  <c r="E727" i="31"/>
  <c r="K727" i="31"/>
  <c r="O727" i="31"/>
  <c r="P727" i="31"/>
  <c r="Q727" i="31"/>
  <c r="R727" i="31"/>
  <c r="V727" i="31"/>
  <c r="D728" i="31"/>
  <c r="E728" i="31"/>
  <c r="K728" i="31"/>
  <c r="O728" i="31"/>
  <c r="P728" i="31"/>
  <c r="Q728" i="31"/>
  <c r="R728" i="31"/>
  <c r="V728" i="31"/>
  <c r="D729" i="31"/>
  <c r="E729" i="31"/>
  <c r="K729" i="31"/>
  <c r="O729" i="31"/>
  <c r="P729" i="31"/>
  <c r="Q729" i="31"/>
  <c r="R729" i="31"/>
  <c r="V729" i="31"/>
  <c r="D730" i="31"/>
  <c r="E730" i="31"/>
  <c r="K730" i="31"/>
  <c r="O730" i="31"/>
  <c r="P730" i="31"/>
  <c r="Q730" i="31"/>
  <c r="R730" i="31"/>
  <c r="V730" i="31"/>
  <c r="D731" i="31"/>
  <c r="E731" i="31"/>
  <c r="K731" i="31"/>
  <c r="O731" i="31"/>
  <c r="P731" i="31"/>
  <c r="Q731" i="31"/>
  <c r="R731" i="31"/>
  <c r="V731" i="31"/>
  <c r="D732" i="31"/>
  <c r="E732" i="31"/>
  <c r="K732" i="31"/>
  <c r="O732" i="31"/>
  <c r="P732" i="31"/>
  <c r="Q732" i="31"/>
  <c r="R732" i="31"/>
  <c r="V732" i="31"/>
  <c r="D733" i="31"/>
  <c r="E733" i="31"/>
  <c r="K733" i="31"/>
  <c r="O733" i="31"/>
  <c r="P733" i="31"/>
  <c r="Q733" i="31"/>
  <c r="R733" i="31"/>
  <c r="V733" i="31"/>
  <c r="D734" i="31"/>
  <c r="E734" i="31"/>
  <c r="K734" i="31"/>
  <c r="O734" i="31"/>
  <c r="P734" i="31"/>
  <c r="Q734" i="31"/>
  <c r="R734" i="31"/>
  <c r="V734" i="31"/>
  <c r="D677" i="31"/>
  <c r="E677" i="31"/>
  <c r="K677" i="31"/>
  <c r="O677" i="31"/>
  <c r="P677" i="31"/>
  <c r="Q677" i="31"/>
  <c r="R677" i="31"/>
  <c r="V677" i="31"/>
  <c r="D540" i="31"/>
  <c r="E540" i="31"/>
  <c r="K540" i="31"/>
  <c r="O540" i="31"/>
  <c r="P540" i="31"/>
  <c r="Q540" i="31"/>
  <c r="R540" i="31"/>
  <c r="V540" i="31"/>
  <c r="D541" i="31"/>
  <c r="E541" i="31"/>
  <c r="K541" i="31"/>
  <c r="O541" i="31"/>
  <c r="P541" i="31"/>
  <c r="Q541" i="31"/>
  <c r="R541" i="31"/>
  <c r="V541" i="31"/>
  <c r="D542" i="31"/>
  <c r="E542" i="31"/>
  <c r="K542" i="31"/>
  <c r="O542" i="31"/>
  <c r="P542" i="31"/>
  <c r="Q542" i="31"/>
  <c r="R542" i="31"/>
  <c r="V542" i="31"/>
  <c r="D543" i="31"/>
  <c r="E543" i="31"/>
  <c r="K543" i="31"/>
  <c r="O543" i="31"/>
  <c r="P543" i="31"/>
  <c r="Q543" i="31"/>
  <c r="R543" i="31"/>
  <c r="V543" i="31"/>
  <c r="D544" i="31"/>
  <c r="E544" i="31"/>
  <c r="K544" i="31"/>
  <c r="O544" i="31"/>
  <c r="P544" i="31"/>
  <c r="Q544" i="31"/>
  <c r="R544" i="31"/>
  <c r="V544" i="31"/>
  <c r="D545" i="31"/>
  <c r="E545" i="31"/>
  <c r="K545" i="31"/>
  <c r="O545" i="31"/>
  <c r="P545" i="31"/>
  <c r="Q545" i="31"/>
  <c r="R545" i="31"/>
  <c r="V545" i="31"/>
  <c r="D546" i="31"/>
  <c r="E546" i="31"/>
  <c r="K546" i="31"/>
  <c r="O546" i="31"/>
  <c r="P546" i="31"/>
  <c r="Q546" i="31"/>
  <c r="R546" i="31"/>
  <c r="V546" i="31"/>
  <c r="D547" i="31"/>
  <c r="E547" i="31"/>
  <c r="K547" i="31"/>
  <c r="O547" i="31"/>
  <c r="P547" i="31"/>
  <c r="Q547" i="31"/>
  <c r="R547" i="31"/>
  <c r="V547" i="31"/>
  <c r="D548" i="31"/>
  <c r="E548" i="31"/>
  <c r="K548" i="31"/>
  <c r="O548" i="31"/>
  <c r="P548" i="31"/>
  <c r="Q548" i="31"/>
  <c r="R548" i="31"/>
  <c r="V548" i="31"/>
  <c r="D549" i="31"/>
  <c r="E549" i="31"/>
  <c r="K549" i="31"/>
  <c r="O549" i="31"/>
  <c r="P549" i="31"/>
  <c r="Q549" i="31"/>
  <c r="R549" i="31"/>
  <c r="V549" i="31"/>
  <c r="D550" i="31"/>
  <c r="E550" i="31"/>
  <c r="K550" i="31"/>
  <c r="O550" i="31"/>
  <c r="P550" i="31"/>
  <c r="Q550" i="31"/>
  <c r="R550" i="31"/>
  <c r="V550" i="31"/>
  <c r="D551" i="31"/>
  <c r="E551" i="31"/>
  <c r="K551" i="31"/>
  <c r="O551" i="31"/>
  <c r="P551" i="31"/>
  <c r="Q551" i="31"/>
  <c r="R551" i="31"/>
  <c r="V551" i="31"/>
  <c r="D552" i="31"/>
  <c r="E552" i="31"/>
  <c r="K552" i="31"/>
  <c r="O552" i="31"/>
  <c r="P552" i="31"/>
  <c r="Q552" i="31"/>
  <c r="R552" i="31"/>
  <c r="V552" i="31"/>
  <c r="D553" i="31"/>
  <c r="E553" i="31"/>
  <c r="K553" i="31"/>
  <c r="O553" i="31"/>
  <c r="P553" i="31"/>
  <c r="Q553" i="31"/>
  <c r="R553" i="31"/>
  <c r="V553" i="31"/>
  <c r="D554" i="31"/>
  <c r="E554" i="31"/>
  <c r="K554" i="31"/>
  <c r="O554" i="31"/>
  <c r="P554" i="31"/>
  <c r="Q554" i="31"/>
  <c r="R554" i="31"/>
  <c r="V554" i="31"/>
  <c r="D555" i="31"/>
  <c r="E555" i="31"/>
  <c r="K555" i="31"/>
  <c r="O555" i="31"/>
  <c r="P555" i="31"/>
  <c r="Q555" i="31"/>
  <c r="R555" i="31"/>
  <c r="V555" i="31"/>
  <c r="D556" i="31"/>
  <c r="E556" i="31"/>
  <c r="K556" i="31"/>
  <c r="O556" i="31"/>
  <c r="P556" i="31"/>
  <c r="Q556" i="31"/>
  <c r="R556" i="31"/>
  <c r="V556" i="31"/>
  <c r="D557" i="31"/>
  <c r="E557" i="31"/>
  <c r="K557" i="31"/>
  <c r="O557" i="31"/>
  <c r="P557" i="31"/>
  <c r="Q557" i="31"/>
  <c r="R557" i="31"/>
  <c r="V557" i="31"/>
  <c r="D558" i="31"/>
  <c r="E558" i="31"/>
  <c r="K558" i="31"/>
  <c r="O558" i="31"/>
  <c r="P558" i="31"/>
  <c r="Q558" i="31"/>
  <c r="R558" i="31"/>
  <c r="V558" i="31"/>
  <c r="D559" i="31"/>
  <c r="E559" i="31"/>
  <c r="K559" i="31"/>
  <c r="O559" i="31"/>
  <c r="P559" i="31"/>
  <c r="Q559" i="31"/>
  <c r="R559" i="31"/>
  <c r="V559" i="31"/>
  <c r="D560" i="31"/>
  <c r="E560" i="31"/>
  <c r="K560" i="31"/>
  <c r="O560" i="31"/>
  <c r="P560" i="31"/>
  <c r="Q560" i="31"/>
  <c r="R560" i="31"/>
  <c r="V560" i="31"/>
  <c r="D561" i="31"/>
  <c r="E561" i="31"/>
  <c r="K561" i="31"/>
  <c r="O561" i="31"/>
  <c r="P561" i="31"/>
  <c r="Q561" i="31"/>
  <c r="R561" i="31"/>
  <c r="V561" i="31"/>
  <c r="D562" i="31"/>
  <c r="E562" i="31"/>
  <c r="K562" i="31"/>
  <c r="O562" i="31"/>
  <c r="P562" i="31"/>
  <c r="Q562" i="31"/>
  <c r="R562" i="31"/>
  <c r="V562" i="31"/>
  <c r="D563" i="31"/>
  <c r="E563" i="31"/>
  <c r="K563" i="31"/>
  <c r="O563" i="31"/>
  <c r="P563" i="31"/>
  <c r="Q563" i="31"/>
  <c r="R563" i="31"/>
  <c r="V563" i="31"/>
  <c r="D564" i="31"/>
  <c r="E564" i="31"/>
  <c r="K564" i="31"/>
  <c r="O564" i="31"/>
  <c r="P564" i="31"/>
  <c r="Q564" i="31"/>
  <c r="R564" i="31"/>
  <c r="V564" i="31"/>
  <c r="D565" i="31"/>
  <c r="E565" i="31"/>
  <c r="K565" i="31"/>
  <c r="O565" i="31"/>
  <c r="P565" i="31"/>
  <c r="Q565" i="31"/>
  <c r="R565" i="31"/>
  <c r="V565" i="31"/>
  <c r="D566" i="31"/>
  <c r="E566" i="31"/>
  <c r="K566" i="31"/>
  <c r="O566" i="31"/>
  <c r="P566" i="31"/>
  <c r="Q566" i="31"/>
  <c r="R566" i="31"/>
  <c r="V566" i="31"/>
  <c r="D567" i="31"/>
  <c r="E567" i="31"/>
  <c r="K567" i="31"/>
  <c r="O567" i="31"/>
  <c r="P567" i="31"/>
  <c r="Q567" i="31"/>
  <c r="R567" i="31"/>
  <c r="V567" i="31"/>
  <c r="D568" i="31"/>
  <c r="E568" i="31"/>
  <c r="K568" i="31"/>
  <c r="O568" i="31"/>
  <c r="P568" i="31"/>
  <c r="Q568" i="31"/>
  <c r="R568" i="31"/>
  <c r="V568" i="31"/>
  <c r="D569" i="31"/>
  <c r="E569" i="31"/>
  <c r="K569" i="31"/>
  <c r="O569" i="31"/>
  <c r="P569" i="31"/>
  <c r="Q569" i="31"/>
  <c r="R569" i="31"/>
  <c r="V569" i="31"/>
  <c r="D570" i="31"/>
  <c r="E570" i="31"/>
  <c r="K570" i="31"/>
  <c r="O570" i="31"/>
  <c r="P570" i="31"/>
  <c r="Q570" i="31"/>
  <c r="R570" i="31"/>
  <c r="V570" i="31"/>
  <c r="D571" i="31"/>
  <c r="E571" i="31"/>
  <c r="K571" i="31"/>
  <c r="O571" i="31"/>
  <c r="P571" i="31"/>
  <c r="Q571" i="31"/>
  <c r="R571" i="31"/>
  <c r="V571" i="31"/>
  <c r="D572" i="31"/>
  <c r="E572" i="31"/>
  <c r="K572" i="31"/>
  <c r="O572" i="31"/>
  <c r="P572" i="31"/>
  <c r="Q572" i="31"/>
  <c r="R572" i="31"/>
  <c r="V572" i="31"/>
  <c r="D573" i="31"/>
  <c r="E573" i="31"/>
  <c r="K573" i="31"/>
  <c r="O573" i="31"/>
  <c r="P573" i="31"/>
  <c r="Q573" i="31"/>
  <c r="R573" i="31"/>
  <c r="V573" i="31"/>
  <c r="D574" i="31"/>
  <c r="E574" i="31"/>
  <c r="K574" i="31"/>
  <c r="O574" i="31"/>
  <c r="P574" i="31"/>
  <c r="Q574" i="31"/>
  <c r="R574" i="31"/>
  <c r="V574" i="31"/>
  <c r="D575" i="31"/>
  <c r="E575" i="31"/>
  <c r="K575" i="31"/>
  <c r="O575" i="31"/>
  <c r="P575" i="31"/>
  <c r="Q575" i="31"/>
  <c r="R575" i="31"/>
  <c r="V575" i="31"/>
  <c r="D576" i="31"/>
  <c r="E576" i="31"/>
  <c r="K576" i="31"/>
  <c r="O576" i="31"/>
  <c r="P576" i="31"/>
  <c r="Q576" i="31"/>
  <c r="R576" i="31"/>
  <c r="V576" i="31"/>
  <c r="D577" i="31"/>
  <c r="E577" i="31"/>
  <c r="K577" i="31"/>
  <c r="O577" i="31"/>
  <c r="P577" i="31"/>
  <c r="Q577" i="31"/>
  <c r="R577" i="31"/>
  <c r="V577" i="31"/>
  <c r="D578" i="31"/>
  <c r="E578" i="31"/>
  <c r="K578" i="31"/>
  <c r="O578" i="31"/>
  <c r="P578" i="31"/>
  <c r="Q578" i="31"/>
  <c r="R578" i="31"/>
  <c r="V578" i="31"/>
  <c r="D579" i="31"/>
  <c r="E579" i="31"/>
  <c r="K579" i="31"/>
  <c r="O579" i="31"/>
  <c r="P579" i="31"/>
  <c r="Q579" i="31"/>
  <c r="R579" i="31"/>
  <c r="V579" i="31"/>
  <c r="D580" i="31"/>
  <c r="E580" i="31"/>
  <c r="K580" i="31"/>
  <c r="O580" i="31"/>
  <c r="P580" i="31"/>
  <c r="Q580" i="31"/>
  <c r="R580" i="31"/>
  <c r="V580" i="31"/>
  <c r="D581" i="31"/>
  <c r="E581" i="31"/>
  <c r="K581" i="31"/>
  <c r="O581" i="31"/>
  <c r="P581" i="31"/>
  <c r="Q581" i="31"/>
  <c r="R581" i="31"/>
  <c r="V581" i="31"/>
  <c r="D582" i="31"/>
  <c r="E582" i="31"/>
  <c r="K582" i="31"/>
  <c r="O582" i="31"/>
  <c r="P582" i="31"/>
  <c r="Q582" i="31"/>
  <c r="R582" i="31"/>
  <c r="V582" i="31"/>
  <c r="D583" i="31"/>
  <c r="E583" i="31"/>
  <c r="K583" i="31"/>
  <c r="O583" i="31"/>
  <c r="P583" i="31"/>
  <c r="Q583" i="31"/>
  <c r="R583" i="31"/>
  <c r="V583" i="31"/>
  <c r="D584" i="31"/>
  <c r="E584" i="31"/>
  <c r="K584" i="31"/>
  <c r="O584" i="31"/>
  <c r="P584" i="31"/>
  <c r="Q584" i="31"/>
  <c r="R584" i="31"/>
  <c r="V584" i="31"/>
  <c r="D585" i="31"/>
  <c r="E585" i="31"/>
  <c r="K585" i="31"/>
  <c r="O585" i="31"/>
  <c r="P585" i="31"/>
  <c r="Q585" i="31"/>
  <c r="R585" i="31"/>
  <c r="V585" i="31"/>
  <c r="D586" i="31"/>
  <c r="E586" i="31"/>
  <c r="K586" i="31"/>
  <c r="O586" i="31"/>
  <c r="P586" i="31"/>
  <c r="Q586" i="31"/>
  <c r="R586" i="31"/>
  <c r="V586" i="31"/>
  <c r="D587" i="31"/>
  <c r="E587" i="31"/>
  <c r="K587" i="31"/>
  <c r="O587" i="31"/>
  <c r="P587" i="31"/>
  <c r="Q587" i="31"/>
  <c r="R587" i="31"/>
  <c r="V587" i="31"/>
  <c r="D588" i="31"/>
  <c r="E588" i="31"/>
  <c r="K588" i="31"/>
  <c r="O588" i="31"/>
  <c r="P588" i="31"/>
  <c r="Q588" i="31"/>
  <c r="R588" i="31"/>
  <c r="V588" i="31"/>
  <c r="D589" i="31"/>
  <c r="E589" i="31"/>
  <c r="K589" i="31"/>
  <c r="O589" i="31"/>
  <c r="P589" i="31"/>
  <c r="Q589" i="31"/>
  <c r="R589" i="31"/>
  <c r="V589" i="31"/>
  <c r="D590" i="31"/>
  <c r="E590" i="31"/>
  <c r="K590" i="31"/>
  <c r="O590" i="31"/>
  <c r="P590" i="31"/>
  <c r="Q590" i="31"/>
  <c r="R590" i="31"/>
  <c r="V590" i="31"/>
  <c r="D591" i="31"/>
  <c r="E591" i="31"/>
  <c r="K591" i="31"/>
  <c r="O591" i="31"/>
  <c r="P591" i="31"/>
  <c r="Q591" i="31"/>
  <c r="R591" i="31"/>
  <c r="V591" i="31"/>
  <c r="D592" i="31"/>
  <c r="E592" i="31"/>
  <c r="K592" i="31"/>
  <c r="O592" i="31"/>
  <c r="P592" i="31"/>
  <c r="Q592" i="31"/>
  <c r="R592" i="31"/>
  <c r="V592" i="31"/>
  <c r="D593" i="31"/>
  <c r="E593" i="31"/>
  <c r="K593" i="31"/>
  <c r="O593" i="31"/>
  <c r="P593" i="31"/>
  <c r="Q593" i="31"/>
  <c r="R593" i="31"/>
  <c r="V593" i="31"/>
  <c r="D594" i="31"/>
  <c r="E594" i="31"/>
  <c r="K594" i="31"/>
  <c r="O594" i="31"/>
  <c r="P594" i="31"/>
  <c r="Q594" i="31"/>
  <c r="R594" i="31"/>
  <c r="V594" i="31"/>
  <c r="D595" i="31"/>
  <c r="E595" i="31"/>
  <c r="K595" i="31"/>
  <c r="O595" i="31"/>
  <c r="P595" i="31"/>
  <c r="Q595" i="31"/>
  <c r="R595" i="31"/>
  <c r="V595" i="31"/>
  <c r="D596" i="31"/>
  <c r="E596" i="31"/>
  <c r="K596" i="31"/>
  <c r="O596" i="31"/>
  <c r="P596" i="31"/>
  <c r="Q596" i="31"/>
  <c r="R596" i="31"/>
  <c r="V596" i="31"/>
  <c r="D597" i="31"/>
  <c r="E597" i="31"/>
  <c r="K597" i="31"/>
  <c r="O597" i="31"/>
  <c r="P597" i="31"/>
  <c r="Q597" i="31"/>
  <c r="R597" i="31"/>
  <c r="V597" i="31"/>
  <c r="D598" i="31"/>
  <c r="E598" i="31"/>
  <c r="K598" i="31"/>
  <c r="O598" i="31"/>
  <c r="P598" i="31"/>
  <c r="Q598" i="31"/>
  <c r="R598" i="31"/>
  <c r="V598" i="31"/>
  <c r="D599" i="31"/>
  <c r="E599" i="31"/>
  <c r="K599" i="31"/>
  <c r="O599" i="31"/>
  <c r="P599" i="31"/>
  <c r="Q599" i="31"/>
  <c r="R599" i="31"/>
  <c r="V599" i="31"/>
  <c r="D600" i="31"/>
  <c r="E600" i="31"/>
  <c r="K600" i="31"/>
  <c r="O600" i="31"/>
  <c r="P600" i="31"/>
  <c r="Q600" i="31"/>
  <c r="R600" i="31"/>
  <c r="V600" i="31"/>
  <c r="D601" i="31"/>
  <c r="E601" i="31"/>
  <c r="K601" i="31"/>
  <c r="M601" i="31"/>
  <c r="N601" i="31"/>
  <c r="V601" i="31"/>
  <c r="D602" i="31"/>
  <c r="E602" i="31"/>
  <c r="K602" i="31"/>
  <c r="M602" i="31"/>
  <c r="N602" i="31"/>
  <c r="V602" i="31"/>
  <c r="D603" i="31"/>
  <c r="E603" i="31"/>
  <c r="K603" i="31"/>
  <c r="M603" i="31"/>
  <c r="N603" i="31"/>
  <c r="V603" i="31"/>
  <c r="D604" i="31"/>
  <c r="E604" i="31"/>
  <c r="K604" i="31"/>
  <c r="M604" i="31"/>
  <c r="N604" i="31"/>
  <c r="V604" i="31"/>
  <c r="D605" i="31"/>
  <c r="E605" i="31"/>
  <c r="K605" i="31"/>
  <c r="M605" i="31"/>
  <c r="N605" i="31"/>
  <c r="V605" i="31"/>
  <c r="D606" i="31"/>
  <c r="E606" i="31"/>
  <c r="K606" i="31"/>
  <c r="M606" i="31"/>
  <c r="N606" i="31"/>
  <c r="V606" i="31"/>
  <c r="D607" i="31"/>
  <c r="E607" i="31"/>
  <c r="K607" i="31"/>
  <c r="M607" i="31"/>
  <c r="N607" i="31"/>
  <c r="V607" i="31"/>
  <c r="D608" i="31"/>
  <c r="E608" i="31"/>
  <c r="K608" i="31"/>
  <c r="M608" i="31"/>
  <c r="N608" i="31"/>
  <c r="V608" i="31"/>
  <c r="D609" i="31"/>
  <c r="E609" i="31"/>
  <c r="K609" i="31"/>
  <c r="M609" i="31"/>
  <c r="N609" i="31"/>
  <c r="V609" i="31"/>
  <c r="D610" i="31"/>
  <c r="E610" i="31"/>
  <c r="K610" i="31"/>
  <c r="M610" i="31"/>
  <c r="N610" i="31"/>
  <c r="V610" i="31"/>
  <c r="D611" i="31"/>
  <c r="E611" i="31"/>
  <c r="K611" i="31"/>
  <c r="M611" i="31"/>
  <c r="N611" i="31"/>
  <c r="V611" i="31"/>
  <c r="D612" i="31"/>
  <c r="E612" i="31"/>
  <c r="K612" i="31"/>
  <c r="M612" i="31"/>
  <c r="N612" i="31"/>
  <c r="V612" i="31"/>
  <c r="D613" i="31"/>
  <c r="E613" i="31"/>
  <c r="K613" i="31"/>
  <c r="M613" i="31"/>
  <c r="N613" i="31"/>
  <c r="V613" i="31"/>
  <c r="D614" i="31"/>
  <c r="E614" i="31"/>
  <c r="K614" i="31"/>
  <c r="M614" i="31"/>
  <c r="N614" i="31"/>
  <c r="V614" i="31"/>
  <c r="D615" i="31"/>
  <c r="E615" i="31"/>
  <c r="K615" i="31"/>
  <c r="M615" i="31"/>
  <c r="N615" i="31"/>
  <c r="V615" i="31"/>
  <c r="D616" i="31"/>
  <c r="E616" i="31"/>
  <c r="K616" i="31"/>
  <c r="M616" i="31"/>
  <c r="N616" i="31"/>
  <c r="V616" i="31"/>
  <c r="D617" i="31"/>
  <c r="E617" i="31"/>
  <c r="K617" i="31"/>
  <c r="M617" i="31"/>
  <c r="N617" i="31"/>
  <c r="V617" i="31"/>
  <c r="D618" i="31"/>
  <c r="E618" i="31"/>
  <c r="K618" i="31"/>
  <c r="M618" i="31"/>
  <c r="N618" i="31"/>
  <c r="V618" i="31"/>
  <c r="D619" i="31"/>
  <c r="E619" i="31"/>
  <c r="K619" i="31"/>
  <c r="M619" i="31"/>
  <c r="N619" i="31"/>
  <c r="V619" i="31"/>
  <c r="D620" i="31"/>
  <c r="E620" i="31"/>
  <c r="K620" i="31"/>
  <c r="M620" i="31"/>
  <c r="N620" i="31"/>
  <c r="V620" i="31"/>
  <c r="D621" i="31"/>
  <c r="E621" i="31"/>
  <c r="K621" i="31"/>
  <c r="M621" i="31"/>
  <c r="N621" i="31"/>
  <c r="V621" i="31"/>
  <c r="D622" i="31"/>
  <c r="E622" i="31"/>
  <c r="K622" i="31"/>
  <c r="M622" i="31"/>
  <c r="N622" i="31"/>
  <c r="V622" i="31"/>
  <c r="D623" i="31"/>
  <c r="E623" i="31"/>
  <c r="K623" i="31"/>
  <c r="M623" i="31"/>
  <c r="N623" i="31"/>
  <c r="V623" i="31"/>
  <c r="D624" i="31"/>
  <c r="E624" i="31"/>
  <c r="K624" i="31"/>
  <c r="M624" i="31"/>
  <c r="N624" i="31"/>
  <c r="V624" i="31"/>
  <c r="D625" i="31"/>
  <c r="E625" i="31"/>
  <c r="K625" i="31"/>
  <c r="M625" i="31"/>
  <c r="N625" i="31"/>
  <c r="V625" i="31"/>
  <c r="D626" i="31"/>
  <c r="E626" i="31"/>
  <c r="K626" i="31"/>
  <c r="M626" i="31"/>
  <c r="N626" i="31"/>
  <c r="V626" i="31"/>
  <c r="D627" i="31"/>
  <c r="E627" i="31"/>
  <c r="K627" i="31"/>
  <c r="M627" i="31"/>
  <c r="N627" i="31"/>
  <c r="V627" i="31"/>
  <c r="D628" i="31"/>
  <c r="E628" i="31"/>
  <c r="K628" i="31"/>
  <c r="M628" i="31"/>
  <c r="N628" i="31"/>
  <c r="V628" i="31"/>
  <c r="D629" i="31"/>
  <c r="E629" i="31"/>
  <c r="K629" i="31"/>
  <c r="M629" i="31"/>
  <c r="N629" i="31"/>
  <c r="V629" i="31"/>
  <c r="D630" i="31"/>
  <c r="E630" i="31"/>
  <c r="K630" i="31"/>
  <c r="M630" i="31"/>
  <c r="N630" i="31"/>
  <c r="V630" i="31"/>
  <c r="D631" i="31"/>
  <c r="E631" i="31"/>
  <c r="K631" i="31"/>
  <c r="M631" i="31"/>
  <c r="N631" i="31"/>
  <c r="V631" i="31"/>
  <c r="D632" i="31"/>
  <c r="E632" i="31"/>
  <c r="K632" i="31"/>
  <c r="M632" i="31"/>
  <c r="N632" i="31"/>
  <c r="V632" i="31"/>
  <c r="D633" i="31"/>
  <c r="E633" i="31"/>
  <c r="K633" i="31"/>
  <c r="M633" i="31"/>
  <c r="N633" i="31"/>
  <c r="V633" i="31"/>
  <c r="D634" i="31"/>
  <c r="E634" i="31"/>
  <c r="K634" i="31"/>
  <c r="M634" i="31"/>
  <c r="N634" i="31"/>
  <c r="V634" i="31"/>
  <c r="D635" i="31"/>
  <c r="E635" i="31"/>
  <c r="K635" i="31"/>
  <c r="M635" i="31"/>
  <c r="N635" i="31"/>
  <c r="V635" i="31"/>
  <c r="D636" i="31"/>
  <c r="E636" i="31"/>
  <c r="K636" i="31"/>
  <c r="M636" i="31"/>
  <c r="N636" i="31"/>
  <c r="V636" i="31"/>
  <c r="D637" i="31"/>
  <c r="E637" i="31"/>
  <c r="K637" i="31"/>
  <c r="M637" i="31"/>
  <c r="N637" i="31"/>
  <c r="V637" i="31"/>
  <c r="D638" i="31"/>
  <c r="E638" i="31"/>
  <c r="K638" i="31"/>
  <c r="M638" i="31"/>
  <c r="N638" i="31"/>
  <c r="V638" i="31"/>
  <c r="D639" i="31"/>
  <c r="E639" i="31"/>
  <c r="K639" i="31"/>
  <c r="M639" i="31"/>
  <c r="N639" i="31"/>
  <c r="V639" i="31"/>
  <c r="D640" i="31"/>
  <c r="E640" i="31"/>
  <c r="K640" i="31"/>
  <c r="M640" i="31"/>
  <c r="N640" i="31"/>
  <c r="V640" i="31"/>
  <c r="D641" i="31"/>
  <c r="E641" i="31"/>
  <c r="K641" i="31"/>
  <c r="M641" i="31"/>
  <c r="N641" i="31"/>
  <c r="V641" i="31"/>
  <c r="D642" i="31"/>
  <c r="E642" i="31"/>
  <c r="K642" i="31"/>
  <c r="M642" i="31"/>
  <c r="N642" i="31"/>
  <c r="V642" i="31"/>
  <c r="D643" i="31"/>
  <c r="E643" i="31"/>
  <c r="K643" i="31"/>
  <c r="M643" i="31"/>
  <c r="N643" i="31"/>
  <c r="V643" i="31"/>
  <c r="D644" i="31"/>
  <c r="E644" i="31"/>
  <c r="K644" i="31"/>
  <c r="M644" i="31"/>
  <c r="N644" i="31"/>
  <c r="V644" i="31"/>
  <c r="D645" i="31"/>
  <c r="E645" i="31"/>
  <c r="K645" i="31"/>
  <c r="M645" i="31"/>
  <c r="N645" i="31"/>
  <c r="V645" i="31"/>
  <c r="D646" i="31"/>
  <c r="E646" i="31"/>
  <c r="K646" i="31"/>
  <c r="M646" i="31"/>
  <c r="N646" i="31"/>
  <c r="V646" i="31"/>
  <c r="D647" i="31"/>
  <c r="E647" i="31"/>
  <c r="K647" i="31"/>
  <c r="M647" i="31"/>
  <c r="N647" i="31"/>
  <c r="V647" i="31"/>
  <c r="D648" i="31"/>
  <c r="E648" i="31"/>
  <c r="K648" i="31"/>
  <c r="M648" i="31"/>
  <c r="N648" i="31"/>
  <c r="V648" i="31"/>
  <c r="D649" i="31"/>
  <c r="E649" i="31"/>
  <c r="K649" i="31"/>
  <c r="M649" i="31"/>
  <c r="N649" i="31"/>
  <c r="V649" i="31"/>
  <c r="D650" i="31"/>
  <c r="E650" i="31"/>
  <c r="K650" i="31"/>
  <c r="M650" i="31"/>
  <c r="N650" i="31"/>
  <c r="V650" i="31"/>
  <c r="D651" i="31"/>
  <c r="E651" i="31"/>
  <c r="K651" i="31"/>
  <c r="M651" i="31"/>
  <c r="N651" i="31"/>
  <c r="V651" i="31"/>
  <c r="D652" i="31"/>
  <c r="E652" i="31"/>
  <c r="K652" i="31"/>
  <c r="M652" i="31"/>
  <c r="N652" i="31"/>
  <c r="V652" i="31"/>
  <c r="D653" i="31"/>
  <c r="E653" i="31"/>
  <c r="K653" i="31"/>
  <c r="M653" i="31"/>
  <c r="N653" i="31"/>
  <c r="V653" i="31"/>
  <c r="D654" i="31"/>
  <c r="E654" i="31"/>
  <c r="K654" i="31"/>
  <c r="M654" i="31"/>
  <c r="N654" i="31"/>
  <c r="V654" i="31"/>
  <c r="D655" i="31"/>
  <c r="E655" i="31"/>
  <c r="K655" i="31"/>
  <c r="M655" i="31"/>
  <c r="N655" i="31"/>
  <c r="V655" i="31"/>
  <c r="D656" i="31"/>
  <c r="E656" i="31"/>
  <c r="K656" i="31"/>
  <c r="M656" i="31"/>
  <c r="N656" i="31"/>
  <c r="V656" i="31"/>
  <c r="D657" i="31"/>
  <c r="E657" i="31"/>
  <c r="K657" i="31"/>
  <c r="M657" i="31"/>
  <c r="N657" i="31"/>
  <c r="V657" i="31"/>
  <c r="D658" i="31"/>
  <c r="E658" i="31"/>
  <c r="K658" i="31"/>
  <c r="M658" i="31"/>
  <c r="N658" i="31"/>
  <c r="V658" i="31"/>
  <c r="D659" i="31"/>
  <c r="E659" i="31"/>
  <c r="K659" i="31"/>
  <c r="M659" i="31"/>
  <c r="N659" i="31"/>
  <c r="V659" i="31"/>
  <c r="D660" i="31"/>
  <c r="E660" i="31"/>
  <c r="K660" i="31"/>
  <c r="M660" i="31"/>
  <c r="N660" i="31"/>
  <c r="V660" i="31"/>
  <c r="D661" i="31"/>
  <c r="E661" i="31"/>
  <c r="K661" i="31"/>
  <c r="M661" i="31"/>
  <c r="N661" i="31"/>
  <c r="V661" i="31"/>
  <c r="D662" i="31"/>
  <c r="E662" i="31"/>
  <c r="K662" i="31"/>
  <c r="M662" i="31"/>
  <c r="N662" i="31"/>
  <c r="V662" i="31"/>
  <c r="D663" i="31"/>
  <c r="E663" i="31"/>
  <c r="K663" i="31"/>
  <c r="M663" i="31"/>
  <c r="N663" i="31"/>
  <c r="V663" i="31"/>
  <c r="D664" i="31"/>
  <c r="E664" i="31"/>
  <c r="K664" i="31"/>
  <c r="M664" i="31"/>
  <c r="N664" i="31"/>
  <c r="V664" i="31"/>
  <c r="D665" i="31"/>
  <c r="E665" i="31"/>
  <c r="K665" i="31"/>
  <c r="M665" i="31"/>
  <c r="N665" i="31"/>
  <c r="V665" i="31"/>
  <c r="D666" i="31"/>
  <c r="E666" i="31"/>
  <c r="K666" i="31"/>
  <c r="M666" i="31"/>
  <c r="N666" i="31"/>
  <c r="V666" i="31"/>
  <c r="D667" i="31"/>
  <c r="E667" i="31"/>
  <c r="K667" i="31"/>
  <c r="M667" i="31"/>
  <c r="N667" i="31"/>
  <c r="V667" i="31"/>
  <c r="D668" i="31"/>
  <c r="E668" i="31"/>
  <c r="K668" i="31"/>
  <c r="M668" i="31"/>
  <c r="N668" i="31"/>
  <c r="V668" i="31"/>
  <c r="D669" i="31"/>
  <c r="E669" i="31"/>
  <c r="K669" i="31"/>
  <c r="M669" i="31"/>
  <c r="N669" i="31"/>
  <c r="V669" i="31"/>
  <c r="D670" i="31"/>
  <c r="E670" i="31"/>
  <c r="K670" i="31"/>
  <c r="L670" i="31"/>
  <c r="M670" i="31"/>
  <c r="N670" i="31"/>
  <c r="O670" i="31"/>
  <c r="P670" i="31"/>
  <c r="Q670" i="31"/>
  <c r="R670" i="31"/>
  <c r="S670" i="31"/>
  <c r="T670" i="31"/>
  <c r="U670" i="31"/>
  <c r="V670" i="31"/>
  <c r="D671" i="31"/>
  <c r="E671" i="31"/>
  <c r="K671" i="31"/>
  <c r="L671" i="31"/>
  <c r="M671" i="31"/>
  <c r="N671" i="31"/>
  <c r="O671" i="31"/>
  <c r="P671" i="31"/>
  <c r="Q671" i="31"/>
  <c r="R671" i="31"/>
  <c r="S671" i="31"/>
  <c r="T671" i="31"/>
  <c r="U671" i="31"/>
  <c r="V671" i="31"/>
  <c r="D672" i="31"/>
  <c r="E672" i="31"/>
  <c r="K672" i="31"/>
  <c r="L672" i="31"/>
  <c r="M672" i="31"/>
  <c r="N672" i="31"/>
  <c r="O672" i="31"/>
  <c r="P672" i="31"/>
  <c r="Q672" i="31"/>
  <c r="R672" i="31"/>
  <c r="S672" i="31"/>
  <c r="T672" i="31"/>
  <c r="U672" i="31"/>
  <c r="V672" i="31"/>
  <c r="D673" i="31"/>
  <c r="E673" i="31"/>
  <c r="K673" i="31"/>
  <c r="L673" i="31"/>
  <c r="M673" i="31"/>
  <c r="N673" i="31"/>
  <c r="O673" i="31"/>
  <c r="P673" i="31"/>
  <c r="Q673" i="31"/>
  <c r="R673" i="31"/>
  <c r="S673" i="31"/>
  <c r="T673" i="31"/>
  <c r="U673" i="31"/>
  <c r="V673" i="31"/>
  <c r="D674" i="31"/>
  <c r="E674" i="31"/>
  <c r="K674" i="31"/>
  <c r="L674" i="31"/>
  <c r="M674" i="31"/>
  <c r="N674" i="31"/>
  <c r="O674" i="31"/>
  <c r="P674" i="31"/>
  <c r="Q674" i="31"/>
  <c r="R674" i="31"/>
  <c r="S674" i="31"/>
  <c r="T674" i="31"/>
  <c r="U674" i="31"/>
  <c r="V674" i="31"/>
  <c r="D675" i="31"/>
  <c r="E675" i="31"/>
  <c r="K675" i="31"/>
  <c r="L675" i="31"/>
  <c r="M675" i="31"/>
  <c r="N675" i="31"/>
  <c r="O675" i="31"/>
  <c r="P675" i="31"/>
  <c r="Q675" i="31"/>
  <c r="R675" i="31"/>
  <c r="S675" i="31"/>
  <c r="T675" i="31"/>
  <c r="U675" i="31"/>
  <c r="V675" i="31"/>
  <c r="D676" i="31"/>
  <c r="E676" i="31"/>
  <c r="K676" i="31"/>
  <c r="L676" i="31"/>
  <c r="M676" i="31"/>
  <c r="N676" i="31"/>
  <c r="O676" i="31"/>
  <c r="P676" i="31"/>
  <c r="Q676" i="31"/>
  <c r="R676" i="31"/>
  <c r="S676" i="31"/>
  <c r="T676" i="31"/>
  <c r="U676" i="31"/>
  <c r="V676" i="31"/>
  <c r="D539" i="31"/>
  <c r="E539" i="31"/>
  <c r="K539" i="31"/>
  <c r="O539" i="31"/>
  <c r="P539" i="31"/>
  <c r="Q539" i="31"/>
  <c r="R539" i="31"/>
  <c r="V539" i="31"/>
  <c r="D432" i="31"/>
  <c r="E432" i="31"/>
  <c r="K432" i="31"/>
  <c r="O432" i="31"/>
  <c r="P432" i="31"/>
  <c r="Q432" i="31"/>
  <c r="R432" i="31"/>
  <c r="V432" i="31"/>
  <c r="D433" i="31"/>
  <c r="E433" i="31"/>
  <c r="K433" i="31"/>
  <c r="O433" i="31"/>
  <c r="P433" i="31"/>
  <c r="Q433" i="31"/>
  <c r="R433" i="31"/>
  <c r="V433" i="31"/>
  <c r="D434" i="31"/>
  <c r="E434" i="31"/>
  <c r="K434" i="31"/>
  <c r="O434" i="31"/>
  <c r="P434" i="31"/>
  <c r="Q434" i="31"/>
  <c r="R434" i="31"/>
  <c r="V434" i="31"/>
  <c r="D435" i="31"/>
  <c r="E435" i="31"/>
  <c r="K435" i="31"/>
  <c r="O435" i="31"/>
  <c r="P435" i="31"/>
  <c r="Q435" i="31"/>
  <c r="R435" i="31"/>
  <c r="V435" i="31"/>
  <c r="D436" i="31"/>
  <c r="E436" i="31"/>
  <c r="K436" i="31"/>
  <c r="O436" i="31"/>
  <c r="P436" i="31"/>
  <c r="Q436" i="31"/>
  <c r="R436" i="31"/>
  <c r="V436" i="31"/>
  <c r="D437" i="31"/>
  <c r="E437" i="31"/>
  <c r="K437" i="31"/>
  <c r="O437" i="31"/>
  <c r="P437" i="31"/>
  <c r="Q437" i="31"/>
  <c r="R437" i="31"/>
  <c r="V437" i="31"/>
  <c r="D438" i="31"/>
  <c r="E438" i="31"/>
  <c r="K438" i="31"/>
  <c r="O438" i="31"/>
  <c r="P438" i="31"/>
  <c r="Q438" i="31"/>
  <c r="R438" i="31"/>
  <c r="V438" i="31"/>
  <c r="D439" i="31"/>
  <c r="E439" i="31"/>
  <c r="K439" i="31"/>
  <c r="O439" i="31"/>
  <c r="P439" i="31"/>
  <c r="Q439" i="31"/>
  <c r="R439" i="31"/>
  <c r="V439" i="31"/>
  <c r="D440" i="31"/>
  <c r="E440" i="31"/>
  <c r="K440" i="31"/>
  <c r="O440" i="31"/>
  <c r="P440" i="31"/>
  <c r="Q440" i="31"/>
  <c r="R440" i="31"/>
  <c r="V440" i="31"/>
  <c r="D441" i="31"/>
  <c r="E441" i="31"/>
  <c r="K441" i="31"/>
  <c r="O441" i="31"/>
  <c r="P441" i="31"/>
  <c r="Q441" i="31"/>
  <c r="R441" i="31"/>
  <c r="V441" i="31"/>
  <c r="D442" i="31"/>
  <c r="E442" i="31"/>
  <c r="K442" i="31"/>
  <c r="O442" i="31"/>
  <c r="P442" i="31"/>
  <c r="Q442" i="31"/>
  <c r="R442" i="31"/>
  <c r="V442" i="31"/>
  <c r="D443" i="31"/>
  <c r="E443" i="31"/>
  <c r="K443" i="31"/>
  <c r="O443" i="31"/>
  <c r="P443" i="31"/>
  <c r="Q443" i="31"/>
  <c r="R443" i="31"/>
  <c r="V443" i="31"/>
  <c r="D444" i="31"/>
  <c r="E444" i="31"/>
  <c r="K444" i="31"/>
  <c r="O444" i="31"/>
  <c r="P444" i="31"/>
  <c r="Q444" i="31"/>
  <c r="R444" i="31"/>
  <c r="V444" i="31"/>
  <c r="D445" i="31"/>
  <c r="E445" i="31"/>
  <c r="K445" i="31"/>
  <c r="O445" i="31"/>
  <c r="P445" i="31"/>
  <c r="Q445" i="31"/>
  <c r="R445" i="31"/>
  <c r="V445" i="31"/>
  <c r="D446" i="31"/>
  <c r="E446" i="31"/>
  <c r="K446" i="31"/>
  <c r="O446" i="31"/>
  <c r="P446" i="31"/>
  <c r="Q446" i="31"/>
  <c r="R446" i="31"/>
  <c r="V446" i="31"/>
  <c r="D447" i="31"/>
  <c r="E447" i="31"/>
  <c r="K447" i="31"/>
  <c r="O447" i="31"/>
  <c r="P447" i="31"/>
  <c r="Q447" i="31"/>
  <c r="R447" i="31"/>
  <c r="V447" i="31"/>
  <c r="D448" i="31"/>
  <c r="E448" i="31"/>
  <c r="K448" i="31"/>
  <c r="O448" i="31"/>
  <c r="P448" i="31"/>
  <c r="Q448" i="31"/>
  <c r="R448" i="31"/>
  <c r="V448" i="31"/>
  <c r="D449" i="31"/>
  <c r="E449" i="31"/>
  <c r="K449" i="31"/>
  <c r="O449" i="31"/>
  <c r="P449" i="31"/>
  <c r="Q449" i="31"/>
  <c r="R449" i="31"/>
  <c r="V449" i="31"/>
  <c r="D450" i="31"/>
  <c r="E450" i="31"/>
  <c r="K450" i="31"/>
  <c r="O450" i="31"/>
  <c r="P450" i="31"/>
  <c r="Q450" i="31"/>
  <c r="R450" i="31"/>
  <c r="V450" i="31"/>
  <c r="D451" i="31"/>
  <c r="E451" i="31"/>
  <c r="K451" i="31"/>
  <c r="O451" i="31"/>
  <c r="P451" i="31"/>
  <c r="Q451" i="31"/>
  <c r="R451" i="31"/>
  <c r="V451" i="31"/>
  <c r="D452" i="31"/>
  <c r="E452" i="31"/>
  <c r="K452" i="31"/>
  <c r="O452" i="31"/>
  <c r="P452" i="31"/>
  <c r="Q452" i="31"/>
  <c r="R452" i="31"/>
  <c r="V452" i="31"/>
  <c r="D453" i="31"/>
  <c r="E453" i="31"/>
  <c r="K453" i="31"/>
  <c r="O453" i="31"/>
  <c r="P453" i="31"/>
  <c r="Q453" i="31"/>
  <c r="R453" i="31"/>
  <c r="V453" i="31"/>
  <c r="D454" i="31"/>
  <c r="E454" i="31"/>
  <c r="K454" i="31"/>
  <c r="O454" i="31"/>
  <c r="P454" i="31"/>
  <c r="Q454" i="31"/>
  <c r="R454" i="31"/>
  <c r="V454" i="31"/>
  <c r="D455" i="31"/>
  <c r="E455" i="31"/>
  <c r="K455" i="31"/>
  <c r="O455" i="31"/>
  <c r="P455" i="31"/>
  <c r="Q455" i="31"/>
  <c r="R455" i="31"/>
  <c r="V455" i="31"/>
  <c r="D456" i="31"/>
  <c r="E456" i="31"/>
  <c r="K456" i="31"/>
  <c r="O456" i="31"/>
  <c r="P456" i="31"/>
  <c r="Q456" i="31"/>
  <c r="R456" i="31"/>
  <c r="V456" i="31"/>
  <c r="D457" i="31"/>
  <c r="E457" i="31"/>
  <c r="K457" i="31"/>
  <c r="O457" i="31"/>
  <c r="P457" i="31"/>
  <c r="Q457" i="31"/>
  <c r="R457" i="31"/>
  <c r="V457" i="31"/>
  <c r="D458" i="31"/>
  <c r="E458" i="31"/>
  <c r="K458" i="31"/>
  <c r="O458" i="31"/>
  <c r="P458" i="31"/>
  <c r="Q458" i="31"/>
  <c r="R458" i="31"/>
  <c r="V458" i="31"/>
  <c r="D459" i="31"/>
  <c r="E459" i="31"/>
  <c r="K459" i="31"/>
  <c r="O459" i="31"/>
  <c r="P459" i="31"/>
  <c r="Q459" i="31"/>
  <c r="R459" i="31"/>
  <c r="V459" i="31"/>
  <c r="D460" i="31"/>
  <c r="E460" i="31"/>
  <c r="K460" i="31"/>
  <c r="O460" i="31"/>
  <c r="P460" i="31"/>
  <c r="Q460" i="31"/>
  <c r="R460" i="31"/>
  <c r="V460" i="31"/>
  <c r="D461" i="31"/>
  <c r="E461" i="31"/>
  <c r="K461" i="31"/>
  <c r="O461" i="31"/>
  <c r="P461" i="31"/>
  <c r="Q461" i="31"/>
  <c r="R461" i="31"/>
  <c r="V461" i="31"/>
  <c r="D462" i="31"/>
  <c r="E462" i="31"/>
  <c r="K462" i="31"/>
  <c r="O462" i="31"/>
  <c r="P462" i="31"/>
  <c r="Q462" i="31"/>
  <c r="R462" i="31"/>
  <c r="V462" i="31"/>
  <c r="D463" i="31"/>
  <c r="E463" i="31"/>
  <c r="K463" i="31"/>
  <c r="O463" i="31"/>
  <c r="P463" i="31"/>
  <c r="Q463" i="31"/>
  <c r="R463" i="31"/>
  <c r="V463" i="31"/>
  <c r="D464" i="31"/>
  <c r="E464" i="31"/>
  <c r="K464" i="31"/>
  <c r="O464" i="31"/>
  <c r="P464" i="31"/>
  <c r="Q464" i="31"/>
  <c r="R464" i="31"/>
  <c r="V464" i="31"/>
  <c r="D465" i="31"/>
  <c r="E465" i="31"/>
  <c r="K465" i="31"/>
  <c r="O465" i="31"/>
  <c r="P465" i="31"/>
  <c r="Q465" i="31"/>
  <c r="R465" i="31"/>
  <c r="V465" i="31"/>
  <c r="D466" i="31"/>
  <c r="E466" i="31"/>
  <c r="K466" i="31"/>
  <c r="O466" i="31"/>
  <c r="P466" i="31"/>
  <c r="Q466" i="31"/>
  <c r="R466" i="31"/>
  <c r="V466" i="31"/>
  <c r="D467" i="31"/>
  <c r="E467" i="31"/>
  <c r="K467" i="31"/>
  <c r="O467" i="31"/>
  <c r="P467" i="31"/>
  <c r="Q467" i="31"/>
  <c r="R467" i="31"/>
  <c r="V467" i="31"/>
  <c r="D468" i="31"/>
  <c r="E468" i="31"/>
  <c r="K468" i="31"/>
  <c r="O468" i="31"/>
  <c r="P468" i="31"/>
  <c r="Q468" i="31"/>
  <c r="R468" i="31"/>
  <c r="V468" i="31"/>
  <c r="D469" i="31"/>
  <c r="E469" i="31"/>
  <c r="K469" i="31"/>
  <c r="L469" i="31"/>
  <c r="M469" i="31"/>
  <c r="N469" i="31"/>
  <c r="O469" i="31"/>
  <c r="P469" i="31"/>
  <c r="Q469" i="31"/>
  <c r="R469" i="31"/>
  <c r="S469" i="31"/>
  <c r="T469" i="31"/>
  <c r="U469" i="31"/>
  <c r="V469" i="31"/>
  <c r="D470" i="31"/>
  <c r="E470" i="31"/>
  <c r="K470" i="31"/>
  <c r="L470" i="31"/>
  <c r="M470" i="31"/>
  <c r="N470" i="31"/>
  <c r="O470" i="31"/>
  <c r="P470" i="31"/>
  <c r="Q470" i="31"/>
  <c r="R470" i="31"/>
  <c r="S470" i="31"/>
  <c r="T470" i="31"/>
  <c r="U470" i="31"/>
  <c r="V470" i="31"/>
  <c r="D471" i="31"/>
  <c r="E471" i="31"/>
  <c r="K471" i="31"/>
  <c r="L471" i="31"/>
  <c r="M471" i="31"/>
  <c r="N471" i="31"/>
  <c r="O471" i="31"/>
  <c r="P471" i="31"/>
  <c r="Q471" i="31"/>
  <c r="R471" i="31"/>
  <c r="S471" i="31"/>
  <c r="T471" i="31"/>
  <c r="U471" i="31"/>
  <c r="V471" i="31"/>
  <c r="D472" i="31"/>
  <c r="E472" i="31"/>
  <c r="K472" i="31"/>
  <c r="L472" i="31"/>
  <c r="M472" i="31"/>
  <c r="N472" i="31"/>
  <c r="O472" i="31"/>
  <c r="P472" i="31"/>
  <c r="Q472" i="31"/>
  <c r="R472" i="31"/>
  <c r="S472" i="31"/>
  <c r="T472" i="31"/>
  <c r="U472" i="31"/>
  <c r="V472" i="31"/>
  <c r="D473" i="31"/>
  <c r="E473" i="31"/>
  <c r="K473" i="31"/>
  <c r="L473" i="31"/>
  <c r="M473" i="31"/>
  <c r="N473" i="31"/>
  <c r="O473" i="31"/>
  <c r="P473" i="31"/>
  <c r="Q473" i="31"/>
  <c r="R473" i="31"/>
  <c r="S473" i="31"/>
  <c r="T473" i="31"/>
  <c r="U473" i="31"/>
  <c r="V473" i="31"/>
  <c r="D474" i="31"/>
  <c r="E474" i="31"/>
  <c r="K474" i="31"/>
  <c r="L474" i="31"/>
  <c r="M474" i="31"/>
  <c r="N474" i="31"/>
  <c r="O474" i="31"/>
  <c r="P474" i="31"/>
  <c r="Q474" i="31"/>
  <c r="R474" i="31"/>
  <c r="S474" i="31"/>
  <c r="T474" i="31"/>
  <c r="U474" i="31"/>
  <c r="V474" i="31"/>
  <c r="D475" i="31"/>
  <c r="E475" i="31"/>
  <c r="K475" i="31"/>
  <c r="L475" i="31"/>
  <c r="M475" i="31"/>
  <c r="N475" i="31"/>
  <c r="O475" i="31"/>
  <c r="P475" i="31"/>
  <c r="Q475" i="31"/>
  <c r="R475" i="31"/>
  <c r="S475" i="31"/>
  <c r="T475" i="31"/>
  <c r="U475" i="31"/>
  <c r="V475" i="31"/>
  <c r="D476" i="31"/>
  <c r="E476" i="31"/>
  <c r="K476" i="31"/>
  <c r="L476" i="31"/>
  <c r="M476" i="31"/>
  <c r="N476" i="31"/>
  <c r="O476" i="31"/>
  <c r="P476" i="31"/>
  <c r="Q476" i="31"/>
  <c r="R476" i="31"/>
  <c r="S476" i="31"/>
  <c r="T476" i="31"/>
  <c r="U476" i="31"/>
  <c r="V476" i="31"/>
  <c r="D477" i="31"/>
  <c r="E477" i="31"/>
  <c r="K477" i="31"/>
  <c r="L477" i="31"/>
  <c r="M477" i="31"/>
  <c r="N477" i="31"/>
  <c r="O477" i="31"/>
  <c r="P477" i="31"/>
  <c r="Q477" i="31"/>
  <c r="R477" i="31"/>
  <c r="S477" i="31"/>
  <c r="T477" i="31"/>
  <c r="U477" i="31"/>
  <c r="V477" i="31"/>
  <c r="D478" i="31"/>
  <c r="E478" i="31"/>
  <c r="K478" i="31"/>
  <c r="L478" i="31"/>
  <c r="M478" i="31"/>
  <c r="N478" i="31"/>
  <c r="O478" i="31"/>
  <c r="P478" i="31"/>
  <c r="Q478" i="31"/>
  <c r="R478" i="31"/>
  <c r="S478" i="31"/>
  <c r="T478" i="31"/>
  <c r="U478" i="31"/>
  <c r="V478" i="31"/>
  <c r="D479" i="31"/>
  <c r="E479" i="31"/>
  <c r="K479" i="31"/>
  <c r="L479" i="31"/>
  <c r="M479" i="31"/>
  <c r="N479" i="31"/>
  <c r="O479" i="31"/>
  <c r="P479" i="31"/>
  <c r="Q479" i="31"/>
  <c r="R479" i="31"/>
  <c r="S479" i="31"/>
  <c r="T479" i="31"/>
  <c r="U479" i="31"/>
  <c r="V479" i="31"/>
  <c r="D480" i="31"/>
  <c r="E480" i="31"/>
  <c r="K480" i="31"/>
  <c r="L480" i="31"/>
  <c r="M480" i="31"/>
  <c r="N480" i="31"/>
  <c r="O480" i="31"/>
  <c r="P480" i="31"/>
  <c r="Q480" i="31"/>
  <c r="R480" i="31"/>
  <c r="S480" i="31"/>
  <c r="T480" i="31"/>
  <c r="U480" i="31"/>
  <c r="V480" i="31"/>
  <c r="D481" i="31"/>
  <c r="E481" i="31"/>
  <c r="K481" i="31"/>
  <c r="L481" i="31"/>
  <c r="M481" i="31"/>
  <c r="N481" i="31"/>
  <c r="O481" i="31"/>
  <c r="P481" i="31"/>
  <c r="Q481" i="31"/>
  <c r="R481" i="31"/>
  <c r="S481" i="31"/>
  <c r="T481" i="31"/>
  <c r="U481" i="31"/>
  <c r="V481" i="31"/>
  <c r="D482" i="31"/>
  <c r="E482" i="31"/>
  <c r="K482" i="31"/>
  <c r="L482" i="31"/>
  <c r="M482" i="31"/>
  <c r="N482" i="31"/>
  <c r="O482" i="31"/>
  <c r="P482" i="31"/>
  <c r="Q482" i="31"/>
  <c r="R482" i="31"/>
  <c r="S482" i="31"/>
  <c r="T482" i="31"/>
  <c r="U482" i="31"/>
  <c r="V482" i="31"/>
  <c r="D483" i="31"/>
  <c r="E483" i="31"/>
  <c r="K483" i="31"/>
  <c r="L483" i="31"/>
  <c r="M483" i="31"/>
  <c r="N483" i="31"/>
  <c r="V483" i="31"/>
  <c r="D484" i="31"/>
  <c r="E484" i="31"/>
  <c r="K484" i="31"/>
  <c r="L484" i="31"/>
  <c r="M484" i="31"/>
  <c r="N484" i="31"/>
  <c r="V484" i="31"/>
  <c r="D485" i="31"/>
  <c r="E485" i="31"/>
  <c r="K485" i="31"/>
  <c r="L485" i="31"/>
  <c r="M485" i="31"/>
  <c r="N485" i="31"/>
  <c r="V485" i="31"/>
  <c r="D486" i="31"/>
  <c r="E486" i="31"/>
  <c r="K486" i="31"/>
  <c r="L486" i="31"/>
  <c r="M486" i="31"/>
  <c r="N486" i="31"/>
  <c r="V486" i="31"/>
  <c r="D487" i="31"/>
  <c r="E487" i="31"/>
  <c r="K487" i="31"/>
  <c r="L487" i="31"/>
  <c r="M487" i="31"/>
  <c r="N487" i="31"/>
  <c r="V487" i="31"/>
  <c r="D488" i="31"/>
  <c r="E488" i="31"/>
  <c r="K488" i="31"/>
  <c r="L488" i="31"/>
  <c r="M488" i="31"/>
  <c r="N488" i="31"/>
  <c r="V488" i="31"/>
  <c r="D489" i="31"/>
  <c r="E489" i="31"/>
  <c r="K489" i="31"/>
  <c r="L489" i="31"/>
  <c r="M489" i="31"/>
  <c r="N489" i="31"/>
  <c r="V489" i="31"/>
  <c r="D490" i="31"/>
  <c r="E490" i="31"/>
  <c r="K490" i="31"/>
  <c r="L490" i="31"/>
  <c r="M490" i="31"/>
  <c r="N490" i="31"/>
  <c r="V490" i="31"/>
  <c r="D491" i="31"/>
  <c r="E491" i="31"/>
  <c r="K491" i="31"/>
  <c r="L491" i="31"/>
  <c r="M491" i="31"/>
  <c r="N491" i="31"/>
  <c r="V491" i="31"/>
  <c r="D492" i="31"/>
  <c r="E492" i="31"/>
  <c r="K492" i="31"/>
  <c r="L492" i="31"/>
  <c r="M492" i="31"/>
  <c r="N492" i="31"/>
  <c r="V492" i="31"/>
  <c r="D493" i="31"/>
  <c r="E493" i="31"/>
  <c r="K493" i="31"/>
  <c r="L493" i="31"/>
  <c r="M493" i="31"/>
  <c r="N493" i="31"/>
  <c r="V493" i="31"/>
  <c r="D494" i="31"/>
  <c r="E494" i="31"/>
  <c r="K494" i="31"/>
  <c r="L494" i="31"/>
  <c r="M494" i="31"/>
  <c r="N494" i="31"/>
  <c r="V494" i="31"/>
  <c r="D495" i="31"/>
  <c r="E495" i="31"/>
  <c r="K495" i="31"/>
  <c r="L495" i="31"/>
  <c r="M495" i="31"/>
  <c r="N495" i="31"/>
  <c r="V495" i="31"/>
  <c r="D496" i="31"/>
  <c r="E496" i="31"/>
  <c r="K496" i="31"/>
  <c r="L496" i="31"/>
  <c r="M496" i="31"/>
  <c r="N496" i="31"/>
  <c r="V496" i="31"/>
  <c r="D497" i="31"/>
  <c r="E497" i="31"/>
  <c r="K497" i="31"/>
  <c r="L497" i="31"/>
  <c r="M497" i="31"/>
  <c r="N497" i="31"/>
  <c r="V497" i="31"/>
  <c r="D498" i="31"/>
  <c r="E498" i="31"/>
  <c r="K498" i="31"/>
  <c r="L498" i="31"/>
  <c r="M498" i="31"/>
  <c r="N498" i="31"/>
  <c r="V498" i="31"/>
  <c r="D499" i="31"/>
  <c r="E499" i="31"/>
  <c r="K499" i="31"/>
  <c r="L499" i="31"/>
  <c r="M499" i="31"/>
  <c r="N499" i="31"/>
  <c r="V499" i="31"/>
  <c r="D500" i="31"/>
  <c r="E500" i="31"/>
  <c r="K500" i="31"/>
  <c r="L500" i="31"/>
  <c r="M500" i="31"/>
  <c r="N500" i="31"/>
  <c r="V500" i="31"/>
  <c r="D501" i="31"/>
  <c r="E501" i="31"/>
  <c r="K501" i="31"/>
  <c r="L501" i="31"/>
  <c r="M501" i="31"/>
  <c r="N501" i="31"/>
  <c r="V501" i="31"/>
  <c r="D502" i="31"/>
  <c r="E502" i="31"/>
  <c r="K502" i="31"/>
  <c r="L502" i="31"/>
  <c r="M502" i="31"/>
  <c r="N502" i="31"/>
  <c r="V502" i="31"/>
  <c r="D503" i="31"/>
  <c r="E503" i="31"/>
  <c r="K503" i="31"/>
  <c r="L503" i="31"/>
  <c r="M503" i="31"/>
  <c r="N503" i="31"/>
  <c r="V503" i="31"/>
  <c r="D504" i="31"/>
  <c r="E504" i="31"/>
  <c r="K504" i="31"/>
  <c r="L504" i="31"/>
  <c r="M504" i="31"/>
  <c r="N504" i="31"/>
  <c r="V504" i="31"/>
  <c r="D505" i="31"/>
  <c r="E505" i="31"/>
  <c r="K505" i="31"/>
  <c r="L505" i="31"/>
  <c r="M505" i="31"/>
  <c r="N505" i="31"/>
  <c r="V505" i="31"/>
  <c r="D506" i="31"/>
  <c r="E506" i="31"/>
  <c r="K506" i="31"/>
  <c r="L506" i="31"/>
  <c r="M506" i="31"/>
  <c r="N506" i="31"/>
  <c r="V506" i="31"/>
  <c r="D507" i="31"/>
  <c r="E507" i="31"/>
  <c r="K507" i="31"/>
  <c r="L507" i="31"/>
  <c r="M507" i="31"/>
  <c r="N507" i="31"/>
  <c r="V507" i="31"/>
  <c r="D508" i="31"/>
  <c r="E508" i="31"/>
  <c r="K508" i="31"/>
  <c r="L508" i="31"/>
  <c r="M508" i="31"/>
  <c r="N508" i="31"/>
  <c r="V508" i="31"/>
  <c r="D509" i="31"/>
  <c r="E509" i="31"/>
  <c r="K509" i="31"/>
  <c r="L509" i="31"/>
  <c r="M509" i="31"/>
  <c r="N509" i="31"/>
  <c r="V509" i="31"/>
  <c r="D510" i="31"/>
  <c r="E510" i="31"/>
  <c r="K510" i="31"/>
  <c r="L510" i="31"/>
  <c r="M510" i="31"/>
  <c r="N510" i="31"/>
  <c r="V510" i="31"/>
  <c r="D511" i="31"/>
  <c r="E511" i="31"/>
  <c r="K511" i="31"/>
  <c r="L511" i="31"/>
  <c r="M511" i="31"/>
  <c r="N511" i="31"/>
  <c r="V511" i="31"/>
  <c r="D512" i="31"/>
  <c r="E512" i="31"/>
  <c r="K512" i="31"/>
  <c r="L512" i="31"/>
  <c r="M512" i="31"/>
  <c r="N512" i="31"/>
  <c r="V512" i="31"/>
  <c r="D513" i="31"/>
  <c r="E513" i="31"/>
  <c r="K513" i="31"/>
  <c r="L513" i="31"/>
  <c r="M513" i="31"/>
  <c r="N513" i="31"/>
  <c r="V513" i="31"/>
  <c r="D514" i="31"/>
  <c r="E514" i="31"/>
  <c r="K514" i="31"/>
  <c r="L514" i="31"/>
  <c r="M514" i="31"/>
  <c r="N514" i="31"/>
  <c r="V514" i="31"/>
  <c r="D515" i="31"/>
  <c r="E515" i="31"/>
  <c r="K515" i="31"/>
  <c r="L515" i="31"/>
  <c r="M515" i="31"/>
  <c r="N515" i="31"/>
  <c r="V515" i="31"/>
  <c r="D516" i="31"/>
  <c r="E516" i="31"/>
  <c r="K516" i="31"/>
  <c r="L516" i="31"/>
  <c r="M516" i="31"/>
  <c r="N516" i="31"/>
  <c r="V516" i="31"/>
  <c r="D517" i="31"/>
  <c r="E517" i="31"/>
  <c r="K517" i="31"/>
  <c r="L517" i="31"/>
  <c r="M517" i="31"/>
  <c r="N517" i="31"/>
  <c r="V517" i="31"/>
  <c r="D518" i="31"/>
  <c r="E518" i="31"/>
  <c r="K518" i="31"/>
  <c r="L518" i="31"/>
  <c r="M518" i="31"/>
  <c r="N518" i="31"/>
  <c r="V518" i="31"/>
  <c r="D519" i="31"/>
  <c r="E519" i="31"/>
  <c r="K519" i="31"/>
  <c r="L519" i="31"/>
  <c r="M519" i="31"/>
  <c r="N519" i="31"/>
  <c r="V519" i="31"/>
  <c r="D520" i="31"/>
  <c r="E520" i="31"/>
  <c r="K520" i="31"/>
  <c r="L520" i="31"/>
  <c r="M520" i="31"/>
  <c r="N520" i="31"/>
  <c r="V520" i="31"/>
  <c r="D521" i="31"/>
  <c r="E521" i="31"/>
  <c r="K521" i="31"/>
  <c r="L521" i="31"/>
  <c r="M521" i="31"/>
  <c r="N521" i="31"/>
  <c r="V521" i="31"/>
  <c r="D522" i="31"/>
  <c r="E522" i="31"/>
  <c r="K522" i="31"/>
  <c r="L522" i="31"/>
  <c r="M522" i="31"/>
  <c r="N522" i="31"/>
  <c r="V522" i="31"/>
  <c r="D523" i="31"/>
  <c r="E523" i="31"/>
  <c r="K523" i="31"/>
  <c r="L523" i="31"/>
  <c r="M523" i="31"/>
  <c r="N523" i="31"/>
  <c r="V523" i="31"/>
  <c r="K524" i="31"/>
  <c r="L524" i="31"/>
  <c r="M524" i="31"/>
  <c r="N524" i="31"/>
  <c r="O524" i="31"/>
  <c r="P524" i="31"/>
  <c r="Q524" i="31"/>
  <c r="R524" i="31"/>
  <c r="S524" i="31"/>
  <c r="T524" i="31"/>
  <c r="U524" i="31"/>
  <c r="V524" i="31"/>
  <c r="K525" i="31"/>
  <c r="L525" i="31"/>
  <c r="M525" i="31"/>
  <c r="N525" i="31"/>
  <c r="O525" i="31"/>
  <c r="P525" i="31"/>
  <c r="Q525" i="31"/>
  <c r="R525" i="31"/>
  <c r="S525" i="31"/>
  <c r="T525" i="31"/>
  <c r="U525" i="31"/>
  <c r="V525" i="31"/>
  <c r="K526" i="31"/>
  <c r="L526" i="31"/>
  <c r="M526" i="31"/>
  <c r="N526" i="31"/>
  <c r="O526" i="31"/>
  <c r="P526" i="31"/>
  <c r="Q526" i="31"/>
  <c r="R526" i="31"/>
  <c r="S526" i="31"/>
  <c r="T526" i="31"/>
  <c r="U526" i="31"/>
  <c r="V526" i="31"/>
  <c r="K527" i="31"/>
  <c r="L527" i="31"/>
  <c r="M527" i="31"/>
  <c r="N527" i="31"/>
  <c r="O527" i="31"/>
  <c r="P527" i="31"/>
  <c r="Q527" i="31"/>
  <c r="R527" i="31"/>
  <c r="S527" i="31"/>
  <c r="T527" i="31"/>
  <c r="U527" i="31"/>
  <c r="V527" i="31"/>
  <c r="K528" i="31"/>
  <c r="L528" i="31"/>
  <c r="M528" i="31"/>
  <c r="N528" i="31"/>
  <c r="O528" i="31"/>
  <c r="P528" i="31"/>
  <c r="Q528" i="31"/>
  <c r="R528" i="31"/>
  <c r="S528" i="31"/>
  <c r="T528" i="31"/>
  <c r="U528" i="31"/>
  <c r="V528" i="31"/>
  <c r="K529" i="31"/>
  <c r="L529" i="31"/>
  <c r="M529" i="31"/>
  <c r="N529" i="31"/>
  <c r="O529" i="31"/>
  <c r="P529" i="31"/>
  <c r="Q529" i="31"/>
  <c r="R529" i="31"/>
  <c r="S529" i="31"/>
  <c r="T529" i="31"/>
  <c r="U529" i="31"/>
  <c r="V529" i="31"/>
  <c r="K530" i="31"/>
  <c r="L530" i="31"/>
  <c r="M530" i="31"/>
  <c r="N530" i="31"/>
  <c r="O530" i="31"/>
  <c r="P530" i="31"/>
  <c r="Q530" i="31"/>
  <c r="R530" i="31"/>
  <c r="S530" i="31"/>
  <c r="T530" i="31"/>
  <c r="U530" i="31"/>
  <c r="V530" i="31"/>
  <c r="K531" i="31"/>
  <c r="L531" i="31"/>
  <c r="M531" i="31"/>
  <c r="N531" i="31"/>
  <c r="O531" i="31"/>
  <c r="P531" i="31"/>
  <c r="Q531" i="31"/>
  <c r="R531" i="31"/>
  <c r="S531" i="31"/>
  <c r="T531" i="31"/>
  <c r="U531" i="31"/>
  <c r="V531" i="31"/>
  <c r="D431" i="31"/>
  <c r="E431" i="31"/>
  <c r="K431" i="31"/>
  <c r="O431" i="31"/>
  <c r="P431" i="31"/>
  <c r="Q431" i="31"/>
  <c r="R431" i="31"/>
  <c r="V431" i="31"/>
  <c r="A347" i="31"/>
  <c r="B347" i="31"/>
  <c r="C347" i="31"/>
  <c r="D347" i="31"/>
  <c r="E347" i="31"/>
  <c r="K347" i="31"/>
  <c r="O347" i="31"/>
  <c r="P347" i="31"/>
  <c r="Q347" i="31"/>
  <c r="R347" i="31"/>
  <c r="V347" i="31"/>
  <c r="A348" i="31"/>
  <c r="B348" i="31"/>
  <c r="C348" i="31"/>
  <c r="D348" i="31"/>
  <c r="E348" i="31"/>
  <c r="K348" i="31"/>
  <c r="O348" i="31"/>
  <c r="P348" i="31"/>
  <c r="Q348" i="31"/>
  <c r="R348" i="31"/>
  <c r="V348" i="31"/>
  <c r="A349" i="31"/>
  <c r="B349" i="31"/>
  <c r="C349" i="31"/>
  <c r="D349" i="31"/>
  <c r="E349" i="31"/>
  <c r="K349" i="31"/>
  <c r="O349" i="31"/>
  <c r="P349" i="31"/>
  <c r="Q349" i="31"/>
  <c r="R349" i="31"/>
  <c r="V349" i="31"/>
  <c r="A350" i="31"/>
  <c r="B350" i="31"/>
  <c r="C350" i="31"/>
  <c r="D350" i="31"/>
  <c r="E350" i="31"/>
  <c r="K350" i="31"/>
  <c r="O350" i="31"/>
  <c r="P350" i="31"/>
  <c r="Q350" i="31"/>
  <c r="R350" i="31"/>
  <c r="V350" i="31"/>
  <c r="A351" i="31"/>
  <c r="B351" i="31"/>
  <c r="C351" i="31"/>
  <c r="D351" i="31"/>
  <c r="E351" i="31"/>
  <c r="K351" i="31"/>
  <c r="O351" i="31"/>
  <c r="P351" i="31"/>
  <c r="Q351" i="31"/>
  <c r="R351" i="31"/>
  <c r="V351" i="31"/>
  <c r="A352" i="31"/>
  <c r="B352" i="31"/>
  <c r="C352" i="31"/>
  <c r="D352" i="31"/>
  <c r="E352" i="31"/>
  <c r="K352" i="31"/>
  <c r="O352" i="31"/>
  <c r="P352" i="31"/>
  <c r="Q352" i="31"/>
  <c r="R352" i="31"/>
  <c r="V352" i="31"/>
  <c r="A353" i="31"/>
  <c r="B353" i="31"/>
  <c r="C353" i="31"/>
  <c r="D353" i="31"/>
  <c r="E353" i="31"/>
  <c r="K353" i="31"/>
  <c r="O353" i="31"/>
  <c r="P353" i="31"/>
  <c r="Q353" i="31"/>
  <c r="R353" i="31"/>
  <c r="V353" i="31"/>
  <c r="A354" i="31"/>
  <c r="B354" i="31"/>
  <c r="C354" i="31"/>
  <c r="D354" i="31"/>
  <c r="E354" i="31"/>
  <c r="K354" i="31"/>
  <c r="O354" i="31"/>
  <c r="P354" i="31"/>
  <c r="Q354" i="31"/>
  <c r="R354" i="31"/>
  <c r="V354" i="31"/>
  <c r="A355" i="31"/>
  <c r="B355" i="31"/>
  <c r="C355" i="31"/>
  <c r="D355" i="31"/>
  <c r="E355" i="31"/>
  <c r="K355" i="31"/>
  <c r="O355" i="31"/>
  <c r="P355" i="31"/>
  <c r="Q355" i="31"/>
  <c r="R355" i="31"/>
  <c r="V355" i="31"/>
  <c r="A356" i="31"/>
  <c r="B356" i="31"/>
  <c r="C356" i="31"/>
  <c r="D356" i="31"/>
  <c r="E356" i="31"/>
  <c r="K356" i="31"/>
  <c r="O356" i="31"/>
  <c r="P356" i="31"/>
  <c r="Q356" i="31"/>
  <c r="R356" i="31"/>
  <c r="V356" i="31"/>
  <c r="A357" i="31"/>
  <c r="B357" i="31"/>
  <c r="C357" i="31"/>
  <c r="D357" i="31"/>
  <c r="E357" i="31"/>
  <c r="K357" i="31"/>
  <c r="O357" i="31"/>
  <c r="P357" i="31"/>
  <c r="Q357" i="31"/>
  <c r="R357" i="31"/>
  <c r="V357" i="31"/>
  <c r="A358" i="31"/>
  <c r="B358" i="31"/>
  <c r="C358" i="31"/>
  <c r="D358" i="31"/>
  <c r="E358" i="31"/>
  <c r="K358" i="31"/>
  <c r="O358" i="31"/>
  <c r="P358" i="31"/>
  <c r="Q358" i="31"/>
  <c r="R358" i="31"/>
  <c r="V358" i="31"/>
  <c r="A359" i="31"/>
  <c r="B359" i="31"/>
  <c r="C359" i="31"/>
  <c r="D359" i="31"/>
  <c r="E359" i="31"/>
  <c r="K359" i="31"/>
  <c r="O359" i="31"/>
  <c r="P359" i="31"/>
  <c r="Q359" i="31"/>
  <c r="R359" i="31"/>
  <c r="V359" i="31"/>
  <c r="A360" i="31"/>
  <c r="B360" i="31"/>
  <c r="C360" i="31"/>
  <c r="D360" i="31"/>
  <c r="E360" i="31"/>
  <c r="K360" i="31"/>
  <c r="O360" i="31"/>
  <c r="P360" i="31"/>
  <c r="Q360" i="31"/>
  <c r="R360" i="31"/>
  <c r="V360" i="31"/>
  <c r="A361" i="31"/>
  <c r="B361" i="31"/>
  <c r="C361" i="31"/>
  <c r="D361" i="31"/>
  <c r="E361" i="31"/>
  <c r="K361" i="31"/>
  <c r="O361" i="31"/>
  <c r="P361" i="31"/>
  <c r="Q361" i="31"/>
  <c r="R361" i="31"/>
  <c r="V361" i="31"/>
  <c r="A362" i="31"/>
  <c r="B362" i="31"/>
  <c r="C362" i="31"/>
  <c r="D362" i="31"/>
  <c r="E362" i="31"/>
  <c r="K362" i="31"/>
  <c r="O362" i="31"/>
  <c r="P362" i="31"/>
  <c r="Q362" i="31"/>
  <c r="R362" i="31"/>
  <c r="V362" i="31"/>
  <c r="A363" i="31"/>
  <c r="B363" i="31"/>
  <c r="C363" i="31"/>
  <c r="D363" i="31"/>
  <c r="E363" i="31"/>
  <c r="K363" i="31"/>
  <c r="O363" i="31"/>
  <c r="P363" i="31"/>
  <c r="Q363" i="31"/>
  <c r="R363" i="31"/>
  <c r="V363" i="31"/>
  <c r="A364" i="31"/>
  <c r="B364" i="31"/>
  <c r="C364" i="31"/>
  <c r="D364" i="31"/>
  <c r="E364" i="31"/>
  <c r="K364" i="31"/>
  <c r="O364" i="31"/>
  <c r="P364" i="31"/>
  <c r="Q364" i="31"/>
  <c r="R364" i="31"/>
  <c r="V364" i="31"/>
  <c r="A365" i="31"/>
  <c r="B365" i="31"/>
  <c r="C365" i="31"/>
  <c r="D365" i="31"/>
  <c r="E365" i="31"/>
  <c r="K365" i="31"/>
  <c r="O365" i="31"/>
  <c r="P365" i="31"/>
  <c r="Q365" i="31"/>
  <c r="R365" i="31"/>
  <c r="V365" i="31"/>
  <c r="A366" i="31"/>
  <c r="B366" i="31"/>
  <c r="C366" i="31"/>
  <c r="D366" i="31"/>
  <c r="E366" i="31"/>
  <c r="K366" i="31"/>
  <c r="O366" i="31"/>
  <c r="P366" i="31"/>
  <c r="Q366" i="31"/>
  <c r="R366" i="31"/>
  <c r="V366" i="31"/>
  <c r="A367" i="31"/>
  <c r="B367" i="31"/>
  <c r="C367" i="31"/>
  <c r="D367" i="31"/>
  <c r="E367" i="31"/>
  <c r="K367" i="31"/>
  <c r="O367" i="31"/>
  <c r="P367" i="31"/>
  <c r="Q367" i="31"/>
  <c r="R367" i="31"/>
  <c r="V367" i="31"/>
  <c r="A368" i="31"/>
  <c r="B368" i="31"/>
  <c r="C368" i="31"/>
  <c r="D368" i="31"/>
  <c r="E368" i="31"/>
  <c r="K368" i="31"/>
  <c r="O368" i="31"/>
  <c r="P368" i="31"/>
  <c r="Q368" i="31"/>
  <c r="R368" i="31"/>
  <c r="V368" i="31"/>
  <c r="A369" i="31"/>
  <c r="B369" i="31"/>
  <c r="C369" i="31"/>
  <c r="D369" i="31"/>
  <c r="E369" i="31"/>
  <c r="K369" i="31"/>
  <c r="O369" i="31"/>
  <c r="P369" i="31"/>
  <c r="Q369" i="31"/>
  <c r="R369" i="31"/>
  <c r="V369" i="31"/>
  <c r="A370" i="31"/>
  <c r="B370" i="31"/>
  <c r="C370" i="31"/>
  <c r="D370" i="31"/>
  <c r="E370" i="31"/>
  <c r="K370" i="31"/>
  <c r="O370" i="31"/>
  <c r="P370" i="31"/>
  <c r="Q370" i="31"/>
  <c r="R370" i="31"/>
  <c r="V370" i="31"/>
  <c r="A371" i="31"/>
  <c r="B371" i="31"/>
  <c r="C371" i="31"/>
  <c r="D371" i="31"/>
  <c r="E371" i="31"/>
  <c r="K371" i="31"/>
  <c r="O371" i="31"/>
  <c r="P371" i="31"/>
  <c r="Q371" i="31"/>
  <c r="R371" i="31"/>
  <c r="V371" i="31"/>
  <c r="A372" i="31"/>
  <c r="B372" i="31"/>
  <c r="C372" i="31"/>
  <c r="D372" i="31"/>
  <c r="E372" i="31"/>
  <c r="K372" i="31"/>
  <c r="O372" i="31"/>
  <c r="P372" i="31"/>
  <c r="Q372" i="31"/>
  <c r="R372" i="31"/>
  <c r="V372" i="31"/>
  <c r="A373" i="31"/>
  <c r="B373" i="31"/>
  <c r="C373" i="31"/>
  <c r="D373" i="31"/>
  <c r="E373" i="31"/>
  <c r="K373" i="31"/>
  <c r="O373" i="31"/>
  <c r="P373" i="31"/>
  <c r="Q373" i="31"/>
  <c r="R373" i="31"/>
  <c r="V373" i="31"/>
  <c r="A374" i="31"/>
  <c r="B374" i="31"/>
  <c r="C374" i="31"/>
  <c r="D374" i="31"/>
  <c r="E374" i="31"/>
  <c r="K374" i="31"/>
  <c r="O374" i="31"/>
  <c r="P374" i="31"/>
  <c r="Q374" i="31"/>
  <c r="R374" i="31"/>
  <c r="V374" i="31"/>
  <c r="A375" i="31"/>
  <c r="B375" i="31"/>
  <c r="C375" i="31"/>
  <c r="D375" i="31"/>
  <c r="E375" i="31"/>
  <c r="K375" i="31"/>
  <c r="O375" i="31"/>
  <c r="P375" i="31"/>
  <c r="Q375" i="31"/>
  <c r="R375" i="31"/>
  <c r="V375" i="31"/>
  <c r="A376" i="31"/>
  <c r="B376" i="31"/>
  <c r="C376" i="31"/>
  <c r="D376" i="31"/>
  <c r="E376" i="31"/>
  <c r="K376" i="31"/>
  <c r="O376" i="31"/>
  <c r="P376" i="31"/>
  <c r="Q376" i="31"/>
  <c r="R376" i="31"/>
  <c r="V376" i="31"/>
  <c r="A377" i="31"/>
  <c r="B377" i="31"/>
  <c r="C377" i="31"/>
  <c r="D377" i="31"/>
  <c r="E377" i="31"/>
  <c r="K377" i="31"/>
  <c r="O377" i="31"/>
  <c r="P377" i="31"/>
  <c r="Q377" i="31"/>
  <c r="R377" i="31"/>
  <c r="V377" i="31"/>
  <c r="A378" i="31"/>
  <c r="B378" i="31"/>
  <c r="C378" i="31"/>
  <c r="D378" i="31"/>
  <c r="E378" i="31"/>
  <c r="K378" i="31"/>
  <c r="O378" i="31"/>
  <c r="P378" i="31"/>
  <c r="Q378" i="31"/>
  <c r="R378" i="31"/>
  <c r="V378" i="31"/>
  <c r="A379" i="31"/>
  <c r="B379" i="31"/>
  <c r="C379" i="31"/>
  <c r="D379" i="31"/>
  <c r="E379" i="31"/>
  <c r="K379" i="31"/>
  <c r="O379" i="31"/>
  <c r="P379" i="31"/>
  <c r="Q379" i="31"/>
  <c r="R379" i="31"/>
  <c r="V379" i="31"/>
  <c r="A380" i="31"/>
  <c r="B380" i="31"/>
  <c r="C380" i="31"/>
  <c r="D380" i="31"/>
  <c r="E380" i="31"/>
  <c r="K380" i="31"/>
  <c r="O380" i="31"/>
  <c r="P380" i="31"/>
  <c r="Q380" i="31"/>
  <c r="R380" i="31"/>
  <c r="V380" i="31"/>
  <c r="A381" i="31"/>
  <c r="B381" i="31"/>
  <c r="C381" i="31"/>
  <c r="D381" i="31"/>
  <c r="E381" i="31"/>
  <c r="K381" i="31"/>
  <c r="O381" i="31"/>
  <c r="P381" i="31"/>
  <c r="Q381" i="31"/>
  <c r="R381" i="31"/>
  <c r="V381" i="31"/>
  <c r="A382" i="31"/>
  <c r="B382" i="31"/>
  <c r="C382" i="31"/>
  <c r="D382" i="31"/>
  <c r="E382" i="31"/>
  <c r="K382" i="31"/>
  <c r="O382" i="31"/>
  <c r="P382" i="31"/>
  <c r="Q382" i="31"/>
  <c r="R382" i="31"/>
  <c r="V382" i="31"/>
  <c r="A383" i="31"/>
  <c r="B383" i="31"/>
  <c r="C383" i="31"/>
  <c r="D383" i="31"/>
  <c r="E383" i="31"/>
  <c r="K383" i="31"/>
  <c r="O383" i="31"/>
  <c r="P383" i="31"/>
  <c r="Q383" i="31"/>
  <c r="R383" i="31"/>
  <c r="V383" i="31"/>
  <c r="A384" i="31"/>
  <c r="B384" i="31"/>
  <c r="C384" i="31"/>
  <c r="D384" i="31"/>
  <c r="E384" i="31"/>
  <c r="K384" i="31"/>
  <c r="O384" i="31"/>
  <c r="P384" i="31"/>
  <c r="Q384" i="31"/>
  <c r="R384" i="31"/>
  <c r="V384" i="31"/>
  <c r="A385" i="31"/>
  <c r="B385" i="31"/>
  <c r="C385" i="31"/>
  <c r="D385" i="31"/>
  <c r="E385" i="31"/>
  <c r="K385" i="31"/>
  <c r="O385" i="31"/>
  <c r="P385" i="31"/>
  <c r="Q385" i="31"/>
  <c r="R385" i="31"/>
  <c r="V385" i="31"/>
  <c r="A386" i="31"/>
  <c r="B386" i="31"/>
  <c r="C386" i="31"/>
  <c r="D386" i="31"/>
  <c r="E386" i="31"/>
  <c r="K386" i="31"/>
  <c r="O386" i="31"/>
  <c r="P386" i="31"/>
  <c r="Q386" i="31"/>
  <c r="R386" i="31"/>
  <c r="V386" i="31"/>
  <c r="A387" i="31"/>
  <c r="B387" i="31"/>
  <c r="C387" i="31"/>
  <c r="D387" i="31"/>
  <c r="E387" i="31"/>
  <c r="K387" i="31"/>
  <c r="O387" i="31"/>
  <c r="P387" i="31"/>
  <c r="Q387" i="31"/>
  <c r="R387" i="31"/>
  <c r="V387" i="31"/>
  <c r="A388" i="31"/>
  <c r="B388" i="31"/>
  <c r="C388" i="31"/>
  <c r="D388" i="31"/>
  <c r="E388" i="31"/>
  <c r="K388" i="31"/>
  <c r="O388" i="31"/>
  <c r="P388" i="31"/>
  <c r="Q388" i="31"/>
  <c r="R388" i="31"/>
  <c r="V388" i="31"/>
  <c r="A389" i="31"/>
  <c r="B389" i="31"/>
  <c r="C389" i="31"/>
  <c r="D389" i="31"/>
  <c r="E389" i="31"/>
  <c r="K389" i="31"/>
  <c r="O389" i="31"/>
  <c r="P389" i="31"/>
  <c r="Q389" i="31"/>
  <c r="R389" i="31"/>
  <c r="V389" i="31"/>
  <c r="A390" i="31"/>
  <c r="B390" i="31"/>
  <c r="C390" i="31"/>
  <c r="D390" i="31"/>
  <c r="E390" i="31"/>
  <c r="K390" i="31"/>
  <c r="O390" i="31"/>
  <c r="P390" i="31"/>
  <c r="Q390" i="31"/>
  <c r="R390" i="31"/>
  <c r="V390" i="31"/>
  <c r="A391" i="31"/>
  <c r="B391" i="31"/>
  <c r="C391" i="31"/>
  <c r="D391" i="31"/>
  <c r="E391" i="31"/>
  <c r="K391" i="31"/>
  <c r="O391" i="31"/>
  <c r="P391" i="31"/>
  <c r="Q391" i="31"/>
  <c r="R391" i="31"/>
  <c r="V391" i="31"/>
  <c r="A392" i="31"/>
  <c r="B392" i="31"/>
  <c r="C392" i="31"/>
  <c r="D392" i="31"/>
  <c r="E392" i="31"/>
  <c r="K392" i="31"/>
  <c r="O392" i="31"/>
  <c r="P392" i="31"/>
  <c r="Q392" i="31"/>
  <c r="R392" i="31"/>
  <c r="V392" i="31"/>
  <c r="A393" i="31"/>
  <c r="B393" i="31"/>
  <c r="C393" i="31"/>
  <c r="D393" i="31"/>
  <c r="E393" i="31"/>
  <c r="K393" i="31"/>
  <c r="O393" i="31"/>
  <c r="P393" i="31"/>
  <c r="Q393" i="31"/>
  <c r="R393" i="31"/>
  <c r="V393" i="31"/>
  <c r="A394" i="31"/>
  <c r="B394" i="31"/>
  <c r="C394" i="31"/>
  <c r="D394" i="31"/>
  <c r="E394" i="31"/>
  <c r="K394" i="31"/>
  <c r="O394" i="31"/>
  <c r="P394" i="31"/>
  <c r="Q394" i="31"/>
  <c r="R394" i="31"/>
  <c r="V394" i="31"/>
  <c r="A395" i="31"/>
  <c r="B395" i="31"/>
  <c r="C395" i="31"/>
  <c r="D395" i="31"/>
  <c r="E395" i="31"/>
  <c r="K395" i="31"/>
  <c r="O395" i="31"/>
  <c r="P395" i="31"/>
  <c r="Q395" i="31"/>
  <c r="R395" i="31"/>
  <c r="V395" i="31"/>
  <c r="A396" i="31"/>
  <c r="B396" i="31"/>
  <c r="C396" i="31"/>
  <c r="D396" i="31"/>
  <c r="E396" i="31"/>
  <c r="K396" i="31"/>
  <c r="O396" i="31"/>
  <c r="P396" i="31"/>
  <c r="Q396" i="31"/>
  <c r="R396" i="31"/>
  <c r="V396" i="31"/>
  <c r="A397" i="31"/>
  <c r="B397" i="31"/>
  <c r="C397" i="31"/>
  <c r="D397" i="31"/>
  <c r="E397" i="31"/>
  <c r="K397" i="31"/>
  <c r="O397" i="31"/>
  <c r="P397" i="31"/>
  <c r="Q397" i="31"/>
  <c r="R397" i="31"/>
  <c r="V397" i="31"/>
  <c r="A398" i="31"/>
  <c r="B398" i="31"/>
  <c r="C398" i="31"/>
  <c r="D398" i="31"/>
  <c r="E398" i="31"/>
  <c r="K398" i="31"/>
  <c r="O398" i="31"/>
  <c r="P398" i="31"/>
  <c r="Q398" i="31"/>
  <c r="R398" i="31"/>
  <c r="V398" i="31"/>
  <c r="A399" i="31"/>
  <c r="B399" i="31"/>
  <c r="C399" i="31"/>
  <c r="D399" i="31"/>
  <c r="E399" i="31"/>
  <c r="K399" i="31"/>
  <c r="O399" i="31"/>
  <c r="P399" i="31"/>
  <c r="Q399" i="31"/>
  <c r="R399" i="31"/>
  <c r="V399" i="31"/>
  <c r="A400" i="31"/>
  <c r="B400" i="31"/>
  <c r="C400" i="31"/>
  <c r="D400" i="31"/>
  <c r="E400" i="31"/>
  <c r="K400" i="31"/>
  <c r="O400" i="31"/>
  <c r="P400" i="31"/>
  <c r="Q400" i="31"/>
  <c r="R400" i="31"/>
  <c r="V400" i="31"/>
  <c r="A401" i="31"/>
  <c r="B401" i="31"/>
  <c r="C401" i="31"/>
  <c r="D401" i="31"/>
  <c r="E401" i="31"/>
  <c r="K401" i="31"/>
  <c r="O401" i="31"/>
  <c r="P401" i="31"/>
  <c r="Q401" i="31"/>
  <c r="R401" i="31"/>
  <c r="V401" i="31"/>
  <c r="A402" i="31"/>
  <c r="B402" i="31"/>
  <c r="C402" i="31"/>
  <c r="D402" i="31"/>
  <c r="E402" i="31"/>
  <c r="K402" i="31"/>
  <c r="O402" i="31"/>
  <c r="P402" i="31"/>
  <c r="Q402" i="31"/>
  <c r="R402" i="31"/>
  <c r="V402" i="31"/>
  <c r="A403" i="31"/>
  <c r="B403" i="31"/>
  <c r="C403" i="31"/>
  <c r="D403" i="31"/>
  <c r="E403" i="31"/>
  <c r="K403" i="31"/>
  <c r="O403" i="31"/>
  <c r="P403" i="31"/>
  <c r="Q403" i="31"/>
  <c r="R403" i="31"/>
  <c r="V403" i="31"/>
  <c r="A404" i="31"/>
  <c r="B404" i="31"/>
  <c r="C404" i="31"/>
  <c r="D404" i="31"/>
  <c r="E404" i="31"/>
  <c r="K404" i="31"/>
  <c r="O404" i="31"/>
  <c r="P404" i="31"/>
  <c r="Q404" i="31"/>
  <c r="R404" i="31"/>
  <c r="V404" i="31"/>
  <c r="A405" i="31"/>
  <c r="B405" i="31"/>
  <c r="C405" i="31"/>
  <c r="D405" i="31"/>
  <c r="E405" i="31"/>
  <c r="K405" i="31"/>
  <c r="O405" i="31"/>
  <c r="P405" i="31"/>
  <c r="Q405" i="31"/>
  <c r="R405" i="31"/>
  <c r="V405" i="31"/>
  <c r="A406" i="31"/>
  <c r="B406" i="31"/>
  <c r="C406" i="31"/>
  <c r="D406" i="31"/>
  <c r="E406" i="31"/>
  <c r="K406" i="31"/>
  <c r="O406" i="31"/>
  <c r="P406" i="31"/>
  <c r="Q406" i="31"/>
  <c r="R406" i="31"/>
  <c r="V406" i="31"/>
  <c r="A407" i="31"/>
  <c r="B407" i="31"/>
  <c r="C407" i="31"/>
  <c r="D407" i="31"/>
  <c r="E407" i="31"/>
  <c r="K407" i="31"/>
  <c r="O407" i="31"/>
  <c r="P407" i="31"/>
  <c r="Q407" i="31"/>
  <c r="R407" i="31"/>
  <c r="V407" i="31"/>
  <c r="A408" i="31"/>
  <c r="B408" i="31"/>
  <c r="C408" i="31"/>
  <c r="D408" i="31"/>
  <c r="E408" i="31"/>
  <c r="K408" i="31"/>
  <c r="O408" i="31"/>
  <c r="P408" i="31"/>
  <c r="Q408" i="31"/>
  <c r="R408" i="31"/>
  <c r="V408" i="31"/>
  <c r="A409" i="31"/>
  <c r="B409" i="31"/>
  <c r="C409" i="31"/>
  <c r="D409" i="31"/>
  <c r="E409" i="31"/>
  <c r="K409" i="31"/>
  <c r="O409" i="31"/>
  <c r="P409" i="31"/>
  <c r="Q409" i="31"/>
  <c r="R409" i="31"/>
  <c r="V409" i="31"/>
  <c r="A410" i="31"/>
  <c r="B410" i="31"/>
  <c r="C410" i="31"/>
  <c r="D410" i="31"/>
  <c r="E410" i="31"/>
  <c r="K410" i="31"/>
  <c r="O410" i="31"/>
  <c r="P410" i="31"/>
  <c r="Q410" i="31"/>
  <c r="R410" i="31"/>
  <c r="V410" i="31"/>
  <c r="A411" i="31"/>
  <c r="B411" i="31"/>
  <c r="C411" i="31"/>
  <c r="D411" i="31"/>
  <c r="E411" i="31"/>
  <c r="K411" i="31"/>
  <c r="M411" i="31"/>
  <c r="N411" i="31"/>
  <c r="V411" i="31"/>
  <c r="A412" i="31"/>
  <c r="B412" i="31"/>
  <c r="C412" i="31"/>
  <c r="D412" i="31"/>
  <c r="E412" i="31"/>
  <c r="K412" i="31"/>
  <c r="M412" i="31"/>
  <c r="N412" i="31"/>
  <c r="V412" i="31"/>
  <c r="A413" i="31"/>
  <c r="B413" i="31"/>
  <c r="C413" i="31"/>
  <c r="D413" i="31"/>
  <c r="E413" i="31"/>
  <c r="K413" i="31"/>
  <c r="M413" i="31"/>
  <c r="N413" i="31"/>
  <c r="V413" i="31"/>
  <c r="A414" i="31"/>
  <c r="B414" i="31"/>
  <c r="C414" i="31"/>
  <c r="D414" i="31"/>
  <c r="E414" i="31"/>
  <c r="K414" i="31"/>
  <c r="M414" i="31"/>
  <c r="N414" i="31"/>
  <c r="V414" i="31"/>
  <c r="A415" i="31"/>
  <c r="B415" i="31"/>
  <c r="C415" i="31"/>
  <c r="D415" i="31"/>
  <c r="E415" i="31"/>
  <c r="K415" i="31"/>
  <c r="M415" i="31"/>
  <c r="N415" i="31"/>
  <c r="V415" i="31"/>
  <c r="A416" i="31"/>
  <c r="B416" i="31"/>
  <c r="C416" i="31"/>
  <c r="D416" i="31"/>
  <c r="E416" i="31"/>
  <c r="K416" i="31"/>
  <c r="M416" i="31"/>
  <c r="N416" i="31"/>
  <c r="V416" i="31"/>
  <c r="A417" i="31"/>
  <c r="B417" i="31"/>
  <c r="C417" i="31"/>
  <c r="D417" i="31"/>
  <c r="E417" i="31"/>
  <c r="K417" i="31"/>
  <c r="M417" i="31"/>
  <c r="N417" i="31"/>
  <c r="V417" i="31"/>
  <c r="A418" i="31"/>
  <c r="B418" i="31"/>
  <c r="C418" i="31"/>
  <c r="D418" i="31"/>
  <c r="E418" i="31"/>
  <c r="K418" i="31"/>
  <c r="M418" i="31"/>
  <c r="N418" i="31"/>
  <c r="V418" i="31"/>
  <c r="A419" i="31"/>
  <c r="B419" i="31"/>
  <c r="C419" i="31"/>
  <c r="D419" i="31"/>
  <c r="E419" i="31"/>
  <c r="K419" i="31"/>
  <c r="M419" i="31"/>
  <c r="N419" i="31"/>
  <c r="V419" i="31"/>
  <c r="A420" i="31"/>
  <c r="B420" i="31"/>
  <c r="C420" i="31"/>
  <c r="D420" i="31"/>
  <c r="E420" i="31"/>
  <c r="K420" i="31"/>
  <c r="M420" i="31"/>
  <c r="N420" i="31"/>
  <c r="V420" i="31"/>
  <c r="A421" i="31"/>
  <c r="B421" i="31"/>
  <c r="C421" i="31"/>
  <c r="D421" i="31"/>
  <c r="E421" i="31"/>
  <c r="K421" i="31"/>
  <c r="M421" i="31"/>
  <c r="N421" i="31"/>
  <c r="V421" i="31"/>
  <c r="A422" i="31"/>
  <c r="B422" i="31"/>
  <c r="C422" i="31"/>
  <c r="D422" i="31"/>
  <c r="E422" i="31"/>
  <c r="K422" i="31"/>
  <c r="M422" i="31"/>
  <c r="N422" i="31"/>
  <c r="V422" i="31"/>
  <c r="A423" i="31"/>
  <c r="B423" i="31"/>
  <c r="C423" i="31"/>
  <c r="D423" i="31"/>
  <c r="E423" i="31"/>
  <c r="K423" i="31"/>
  <c r="M423" i="31"/>
  <c r="N423" i="31"/>
  <c r="V423" i="31"/>
  <c r="A424" i="31"/>
  <c r="B424" i="31"/>
  <c r="C424" i="31"/>
  <c r="D424" i="31"/>
  <c r="E424" i="31"/>
  <c r="K424" i="31"/>
  <c r="M424" i="31"/>
  <c r="N424" i="31"/>
  <c r="V424" i="31"/>
  <c r="A425" i="31"/>
  <c r="B425" i="31"/>
  <c r="C425" i="31"/>
  <c r="D425" i="31"/>
  <c r="E425" i="31"/>
  <c r="K425" i="31"/>
  <c r="M425" i="31"/>
  <c r="N425" i="31"/>
  <c r="V425" i="31"/>
  <c r="A426" i="31"/>
  <c r="B426" i="31"/>
  <c r="C426" i="31"/>
  <c r="D426" i="31"/>
  <c r="E426" i="31"/>
  <c r="K426" i="31"/>
  <c r="M426" i="31"/>
  <c r="N426" i="31"/>
  <c r="V426" i="31"/>
  <c r="A427" i="31"/>
  <c r="B427" i="31"/>
  <c r="C427" i="31"/>
  <c r="D427" i="31"/>
  <c r="E427" i="31"/>
  <c r="K427" i="31"/>
  <c r="M427" i="31"/>
  <c r="N427" i="31"/>
  <c r="V427" i="31"/>
  <c r="A428" i="31"/>
  <c r="B428" i="31"/>
  <c r="C428" i="31"/>
  <c r="D428" i="31"/>
  <c r="E428" i="31"/>
  <c r="K428" i="31"/>
  <c r="M428" i="31"/>
  <c r="N428" i="31"/>
  <c r="V428" i="31"/>
  <c r="A429" i="31"/>
  <c r="B429" i="31"/>
  <c r="C429" i="31"/>
  <c r="D429" i="31"/>
  <c r="E429" i="31"/>
  <c r="K429" i="31"/>
  <c r="M429" i="31"/>
  <c r="N429" i="31"/>
  <c r="V429" i="31"/>
  <c r="A430" i="31"/>
  <c r="B430" i="31"/>
  <c r="C430" i="31"/>
  <c r="D430" i="31"/>
  <c r="E430" i="31"/>
  <c r="K430" i="31"/>
  <c r="M430" i="31"/>
  <c r="N430" i="31"/>
  <c r="V430" i="31"/>
  <c r="B346" i="31"/>
  <c r="C346" i="31"/>
  <c r="E346" i="31"/>
  <c r="K346" i="31"/>
  <c r="O346" i="31"/>
  <c r="P346" i="31"/>
  <c r="Q346" i="31"/>
  <c r="R346" i="31"/>
  <c r="V346" i="31"/>
  <c r="A346" i="31"/>
  <c r="A329" i="31"/>
  <c r="B329" i="31"/>
  <c r="C329" i="31"/>
  <c r="D329" i="31"/>
  <c r="E329" i="31"/>
  <c r="K329" i="31"/>
  <c r="O329" i="31"/>
  <c r="P329" i="31"/>
  <c r="Q329" i="31"/>
  <c r="R329" i="31"/>
  <c r="V329" i="31"/>
  <c r="A330" i="31"/>
  <c r="B330" i="31"/>
  <c r="C330" i="31"/>
  <c r="D330" i="31"/>
  <c r="E330" i="31"/>
  <c r="K330" i="31"/>
  <c r="O330" i="31"/>
  <c r="P330" i="31"/>
  <c r="Q330" i="31"/>
  <c r="R330" i="31"/>
  <c r="V330" i="31"/>
  <c r="A331" i="31"/>
  <c r="B331" i="31"/>
  <c r="C331" i="31"/>
  <c r="D331" i="31"/>
  <c r="E331" i="31"/>
  <c r="K331" i="31"/>
  <c r="O331" i="31"/>
  <c r="P331" i="31"/>
  <c r="Q331" i="31"/>
  <c r="R331" i="31"/>
  <c r="V331" i="31"/>
  <c r="A332" i="31"/>
  <c r="B332" i="31"/>
  <c r="C332" i="31"/>
  <c r="D332" i="31"/>
  <c r="E332" i="31"/>
  <c r="K332" i="31"/>
  <c r="O332" i="31"/>
  <c r="P332" i="31"/>
  <c r="Q332" i="31"/>
  <c r="R332" i="31"/>
  <c r="V332" i="31"/>
  <c r="A333" i="31"/>
  <c r="B333" i="31"/>
  <c r="C333" i="31"/>
  <c r="D333" i="31"/>
  <c r="E333" i="31"/>
  <c r="K333" i="31"/>
  <c r="O333" i="31"/>
  <c r="P333" i="31"/>
  <c r="Q333" i="31"/>
  <c r="R333" i="31"/>
  <c r="V333" i="31"/>
  <c r="A334" i="31"/>
  <c r="B334" i="31"/>
  <c r="C334" i="31"/>
  <c r="D334" i="31"/>
  <c r="E334" i="31"/>
  <c r="K334" i="31"/>
  <c r="O334" i="31"/>
  <c r="P334" i="31"/>
  <c r="Q334" i="31"/>
  <c r="R334" i="31"/>
  <c r="V334" i="31"/>
  <c r="A335" i="31"/>
  <c r="B335" i="31"/>
  <c r="C335" i="31"/>
  <c r="D335" i="31"/>
  <c r="E335" i="31"/>
  <c r="K335" i="31"/>
  <c r="O335" i="31"/>
  <c r="P335" i="31"/>
  <c r="Q335" i="31"/>
  <c r="R335" i="31"/>
  <c r="V335" i="31"/>
  <c r="B336" i="31"/>
  <c r="C336" i="31"/>
  <c r="D336" i="31"/>
  <c r="E336" i="31"/>
  <c r="K336" i="31"/>
  <c r="O336" i="31"/>
  <c r="P336" i="31"/>
  <c r="Q336" i="31"/>
  <c r="R336" i="31"/>
  <c r="V336" i="31"/>
  <c r="C337" i="31"/>
  <c r="D337" i="31"/>
  <c r="E337" i="31"/>
  <c r="K337" i="31"/>
  <c r="M337" i="31"/>
  <c r="N337" i="31"/>
  <c r="O337" i="31"/>
  <c r="Q337" i="31"/>
  <c r="V337" i="31"/>
  <c r="C338" i="31"/>
  <c r="D338" i="31"/>
  <c r="E338" i="31"/>
  <c r="K338" i="31"/>
  <c r="M338" i="31"/>
  <c r="N338" i="31"/>
  <c r="O338" i="31"/>
  <c r="V338" i="31"/>
  <c r="C339" i="31"/>
  <c r="D339" i="31"/>
  <c r="E339" i="31"/>
  <c r="K339" i="31"/>
  <c r="M339" i="31"/>
  <c r="N339" i="31"/>
  <c r="O339" i="31"/>
  <c r="V339" i="31"/>
  <c r="C340" i="31"/>
  <c r="D340" i="31"/>
  <c r="E340" i="31"/>
  <c r="K340" i="31"/>
  <c r="M340" i="31"/>
  <c r="N340" i="31"/>
  <c r="O340" i="31"/>
  <c r="V340" i="31"/>
  <c r="C341" i="31"/>
  <c r="D341" i="31"/>
  <c r="E341" i="31"/>
  <c r="K341" i="31"/>
  <c r="M341" i="31"/>
  <c r="N341" i="31"/>
  <c r="O341" i="31"/>
  <c r="V341" i="31"/>
  <c r="C342" i="31"/>
  <c r="D342" i="31"/>
  <c r="E342" i="31"/>
  <c r="K342" i="31"/>
  <c r="M342" i="31"/>
  <c r="N342" i="31"/>
  <c r="O342" i="31"/>
  <c r="V342" i="31"/>
  <c r="C343" i="31"/>
  <c r="D343" i="31"/>
  <c r="E343" i="31"/>
  <c r="K343" i="31"/>
  <c r="M343" i="31"/>
  <c r="N343" i="31"/>
  <c r="O343" i="31"/>
  <c r="V343" i="31"/>
  <c r="C344" i="31"/>
  <c r="D344" i="31"/>
  <c r="E344" i="31"/>
  <c r="K344" i="31"/>
  <c r="M344" i="31"/>
  <c r="N344" i="31"/>
  <c r="O344" i="31"/>
  <c r="V344" i="31"/>
  <c r="C345" i="31"/>
  <c r="D345" i="31"/>
  <c r="E345" i="31"/>
  <c r="K345" i="31"/>
  <c r="M345" i="31"/>
  <c r="N345" i="31"/>
  <c r="O345" i="31"/>
  <c r="V345" i="31"/>
  <c r="B328" i="31"/>
  <c r="C328" i="31"/>
  <c r="D328" i="31"/>
  <c r="E328" i="31"/>
  <c r="K328" i="31"/>
  <c r="O328" i="31"/>
  <c r="P328" i="31"/>
  <c r="Q328" i="31"/>
  <c r="R328" i="31"/>
  <c r="V328" i="31"/>
  <c r="A328" i="31"/>
  <c r="A321" i="31"/>
  <c r="B321" i="31"/>
  <c r="C321" i="31"/>
  <c r="D321" i="31"/>
  <c r="E321" i="31"/>
  <c r="K321" i="31"/>
  <c r="M321" i="31"/>
  <c r="N321" i="31"/>
  <c r="V321" i="31"/>
  <c r="A322" i="31"/>
  <c r="B322" i="31"/>
  <c r="C322" i="31"/>
  <c r="D322" i="31"/>
  <c r="E322" i="31"/>
  <c r="K322" i="31"/>
  <c r="M322" i="31"/>
  <c r="N322" i="31"/>
  <c r="V322" i="31"/>
  <c r="A323" i="31"/>
  <c r="B323" i="31"/>
  <c r="C323" i="31"/>
  <c r="D323" i="31"/>
  <c r="E323" i="31"/>
  <c r="K323" i="31"/>
  <c r="M323" i="31"/>
  <c r="N323" i="31"/>
  <c r="V323" i="31"/>
  <c r="A324" i="31"/>
  <c r="B324" i="31"/>
  <c r="C324" i="31"/>
  <c r="D324" i="31"/>
  <c r="E324" i="31"/>
  <c r="K324" i="31"/>
  <c r="M324" i="31"/>
  <c r="N324" i="31"/>
  <c r="V324" i="31"/>
  <c r="A325" i="31"/>
  <c r="B325" i="31"/>
  <c r="C325" i="31"/>
  <c r="D325" i="31"/>
  <c r="E325" i="31"/>
  <c r="K325" i="31"/>
  <c r="M325" i="31"/>
  <c r="N325" i="31"/>
  <c r="V325" i="31"/>
  <c r="A326" i="31"/>
  <c r="B326" i="31"/>
  <c r="C326" i="31"/>
  <c r="D326" i="31"/>
  <c r="E326" i="31"/>
  <c r="K326" i="31"/>
  <c r="M326" i="31"/>
  <c r="N326" i="31"/>
  <c r="V326" i="31"/>
  <c r="A327" i="31"/>
  <c r="B327" i="31"/>
  <c r="C327" i="31"/>
  <c r="D327" i="31"/>
  <c r="E327" i="31"/>
  <c r="K327" i="31"/>
  <c r="M327" i="31"/>
  <c r="N327" i="31"/>
  <c r="V327" i="31"/>
  <c r="A317" i="31"/>
  <c r="B317" i="31"/>
  <c r="C317" i="31"/>
  <c r="D317" i="31"/>
  <c r="E317" i="31"/>
  <c r="K317" i="31"/>
  <c r="M317" i="31"/>
  <c r="N317" i="31"/>
  <c r="V317" i="31"/>
  <c r="A318" i="31"/>
  <c r="B318" i="31"/>
  <c r="C318" i="31"/>
  <c r="D318" i="31"/>
  <c r="E318" i="31"/>
  <c r="K318" i="31"/>
  <c r="M318" i="31"/>
  <c r="N318" i="31"/>
  <c r="V318" i="31"/>
  <c r="A319" i="31"/>
  <c r="B319" i="31"/>
  <c r="C319" i="31"/>
  <c r="D319" i="31"/>
  <c r="E319" i="31"/>
  <c r="K319" i="31"/>
  <c r="M319" i="31"/>
  <c r="N319" i="31"/>
  <c r="V319" i="31"/>
  <c r="A320" i="31"/>
  <c r="B320" i="31"/>
  <c r="C320" i="31"/>
  <c r="D320" i="31"/>
  <c r="E320" i="31"/>
  <c r="K320" i="31"/>
  <c r="M320" i="31"/>
  <c r="N320" i="31"/>
  <c r="V320" i="31"/>
  <c r="A295" i="31"/>
  <c r="B295" i="31"/>
  <c r="C295" i="31"/>
  <c r="D295" i="31"/>
  <c r="E295" i="31"/>
  <c r="K295" i="31"/>
  <c r="O295" i="31"/>
  <c r="P295" i="31"/>
  <c r="Q295" i="31"/>
  <c r="R295" i="31"/>
  <c r="V295" i="31"/>
  <c r="A296" i="31"/>
  <c r="B296" i="31"/>
  <c r="C296" i="31"/>
  <c r="D296" i="31"/>
  <c r="E296" i="31"/>
  <c r="K296" i="31"/>
  <c r="O296" i="31"/>
  <c r="P296" i="31"/>
  <c r="Q296" i="31"/>
  <c r="R296" i="31"/>
  <c r="V296" i="31"/>
  <c r="A297" i="31"/>
  <c r="B297" i="31"/>
  <c r="C297" i="31"/>
  <c r="D297" i="31"/>
  <c r="E297" i="31"/>
  <c r="K297" i="31"/>
  <c r="O297" i="31"/>
  <c r="P297" i="31"/>
  <c r="Q297" i="31"/>
  <c r="R297" i="31"/>
  <c r="V297" i="31"/>
  <c r="A298" i="31"/>
  <c r="B298" i="31"/>
  <c r="C298" i="31"/>
  <c r="D298" i="31"/>
  <c r="E298" i="31"/>
  <c r="K298" i="31"/>
  <c r="O298" i="31"/>
  <c r="P298" i="31"/>
  <c r="Q298" i="31"/>
  <c r="R298" i="31"/>
  <c r="V298" i="31"/>
  <c r="A299" i="31"/>
  <c r="B299" i="31"/>
  <c r="C299" i="31"/>
  <c r="D299" i="31"/>
  <c r="E299" i="31"/>
  <c r="K299" i="31"/>
  <c r="O299" i="31"/>
  <c r="P299" i="31"/>
  <c r="Q299" i="31"/>
  <c r="R299" i="31"/>
  <c r="V299" i="31"/>
  <c r="A300" i="31"/>
  <c r="B300" i="31"/>
  <c r="C300" i="31"/>
  <c r="D300" i="31"/>
  <c r="E300" i="31"/>
  <c r="K300" i="31"/>
  <c r="O300" i="31"/>
  <c r="P300" i="31"/>
  <c r="Q300" i="31"/>
  <c r="R300" i="31"/>
  <c r="V300" i="31"/>
  <c r="A301" i="31"/>
  <c r="B301" i="31"/>
  <c r="C301" i="31"/>
  <c r="D301" i="31"/>
  <c r="E301" i="31"/>
  <c r="K301" i="31"/>
  <c r="O301" i="31"/>
  <c r="P301" i="31"/>
  <c r="Q301" i="31"/>
  <c r="R301" i="31"/>
  <c r="V301" i="31"/>
  <c r="A302" i="31"/>
  <c r="B302" i="31"/>
  <c r="C302" i="31"/>
  <c r="D302" i="31"/>
  <c r="E302" i="31"/>
  <c r="K302" i="31"/>
  <c r="O302" i="31"/>
  <c r="P302" i="31"/>
  <c r="Q302" i="31"/>
  <c r="R302" i="31"/>
  <c r="V302" i="31"/>
  <c r="A303" i="31"/>
  <c r="B303" i="31"/>
  <c r="C303" i="31"/>
  <c r="D303" i="31"/>
  <c r="E303" i="31"/>
  <c r="K303" i="31"/>
  <c r="O303" i="31"/>
  <c r="P303" i="31"/>
  <c r="Q303" i="31"/>
  <c r="R303" i="31"/>
  <c r="V303" i="31"/>
  <c r="A304" i="31"/>
  <c r="B304" i="31"/>
  <c r="C304" i="31"/>
  <c r="D304" i="31"/>
  <c r="E304" i="31"/>
  <c r="K304" i="31"/>
  <c r="O304" i="31"/>
  <c r="P304" i="31"/>
  <c r="Q304" i="31"/>
  <c r="R304" i="31"/>
  <c r="V304" i="31"/>
  <c r="A305" i="31"/>
  <c r="B305" i="31"/>
  <c r="C305" i="31"/>
  <c r="D305" i="31"/>
  <c r="E305" i="31"/>
  <c r="K305" i="31"/>
  <c r="O305" i="31"/>
  <c r="P305" i="31"/>
  <c r="Q305" i="31"/>
  <c r="R305" i="31"/>
  <c r="V305" i="31"/>
  <c r="A306" i="31"/>
  <c r="B306" i="31"/>
  <c r="C306" i="31"/>
  <c r="D306" i="31"/>
  <c r="E306" i="31"/>
  <c r="K306" i="31"/>
  <c r="O306" i="31"/>
  <c r="P306" i="31"/>
  <c r="Q306" i="31"/>
  <c r="R306" i="31"/>
  <c r="V306" i="31"/>
  <c r="A307" i="31"/>
  <c r="B307" i="31"/>
  <c r="C307" i="31"/>
  <c r="D307" i="31"/>
  <c r="E307" i="31"/>
  <c r="K307" i="31"/>
  <c r="O307" i="31"/>
  <c r="P307" i="31"/>
  <c r="Q307" i="31"/>
  <c r="R307" i="31"/>
  <c r="V307" i="31"/>
  <c r="A308" i="31"/>
  <c r="B308" i="31"/>
  <c r="C308" i="31"/>
  <c r="D308" i="31"/>
  <c r="E308" i="31"/>
  <c r="K308" i="31"/>
  <c r="O308" i="31"/>
  <c r="P308" i="31"/>
  <c r="Q308" i="31"/>
  <c r="R308" i="31"/>
  <c r="V308" i="31"/>
  <c r="A309" i="31"/>
  <c r="B309" i="31"/>
  <c r="C309" i="31"/>
  <c r="D309" i="31"/>
  <c r="E309" i="31"/>
  <c r="K309" i="31"/>
  <c r="O309" i="31"/>
  <c r="P309" i="31"/>
  <c r="Q309" i="31"/>
  <c r="R309" i="31"/>
  <c r="V309" i="31"/>
  <c r="A310" i="31"/>
  <c r="B310" i="31"/>
  <c r="C310" i="31"/>
  <c r="D310" i="31"/>
  <c r="E310" i="31"/>
  <c r="K310" i="31"/>
  <c r="O310" i="31"/>
  <c r="P310" i="31"/>
  <c r="Q310" i="31"/>
  <c r="R310" i="31"/>
  <c r="V310" i="31"/>
  <c r="A311" i="31"/>
  <c r="B311" i="31"/>
  <c r="C311" i="31"/>
  <c r="D311" i="31"/>
  <c r="E311" i="31"/>
  <c r="K311" i="31"/>
  <c r="O311" i="31"/>
  <c r="P311" i="31"/>
  <c r="Q311" i="31"/>
  <c r="R311" i="31"/>
  <c r="V311" i="31"/>
  <c r="A312" i="31"/>
  <c r="B312" i="31"/>
  <c r="C312" i="31"/>
  <c r="D312" i="31"/>
  <c r="E312" i="31"/>
  <c r="K312" i="31"/>
  <c r="O312" i="31"/>
  <c r="P312" i="31"/>
  <c r="Q312" i="31"/>
  <c r="R312" i="31"/>
  <c r="V312" i="31"/>
  <c r="A313" i="31"/>
  <c r="B313" i="31"/>
  <c r="C313" i="31"/>
  <c r="D313" i="31"/>
  <c r="E313" i="31"/>
  <c r="K313" i="31"/>
  <c r="O313" i="31"/>
  <c r="P313" i="31"/>
  <c r="Q313" i="31"/>
  <c r="R313" i="31"/>
  <c r="V313" i="31"/>
  <c r="A314" i="31"/>
  <c r="B314" i="31"/>
  <c r="C314" i="31"/>
  <c r="D314" i="31"/>
  <c r="E314" i="31"/>
  <c r="K314" i="31"/>
  <c r="O314" i="31"/>
  <c r="P314" i="31"/>
  <c r="Q314" i="31"/>
  <c r="R314" i="31"/>
  <c r="V314" i="31"/>
  <c r="A315" i="31"/>
  <c r="B315" i="31"/>
  <c r="C315" i="31"/>
  <c r="D315" i="31"/>
  <c r="E315" i="31"/>
  <c r="K315" i="31"/>
  <c r="O315" i="31"/>
  <c r="P315" i="31"/>
  <c r="Q315" i="31"/>
  <c r="R315" i="31"/>
  <c r="V315" i="31"/>
  <c r="A316" i="31"/>
  <c r="B316" i="31"/>
  <c r="C316" i="31"/>
  <c r="D316" i="31"/>
  <c r="E316" i="31"/>
  <c r="K316" i="31"/>
  <c r="O316" i="31"/>
  <c r="P316" i="31"/>
  <c r="Q316" i="31"/>
  <c r="R316" i="31"/>
  <c r="V316" i="31"/>
  <c r="B294" i="31"/>
  <c r="C294" i="31"/>
  <c r="D294" i="31"/>
  <c r="E294" i="31"/>
  <c r="K294" i="31"/>
  <c r="O294" i="31"/>
  <c r="P294" i="31"/>
  <c r="Q294" i="31"/>
  <c r="R294" i="31"/>
  <c r="V294" i="31"/>
  <c r="A294" i="31"/>
  <c r="O9" i="39"/>
  <c r="O10" i="39"/>
  <c r="O11" i="39"/>
  <c r="T787" i="31" s="1"/>
  <c r="O12" i="39"/>
  <c r="T788" i="31" s="1"/>
  <c r="O13" i="39"/>
  <c r="T789" i="31" s="1"/>
  <c r="O14" i="39"/>
  <c r="O15" i="39"/>
  <c r="O16" i="39"/>
  <c r="T792" i="31" s="1"/>
  <c r="O17" i="39"/>
  <c r="O18" i="39"/>
  <c r="O19" i="39"/>
  <c r="T795" i="31" s="1"/>
  <c r="O20" i="39"/>
  <c r="J22" i="39"/>
  <c r="N22" i="39" s="1"/>
  <c r="K22" i="39"/>
  <c r="P798" i="31" s="1"/>
  <c r="L22" i="39"/>
  <c r="Q798" i="31" s="1"/>
  <c r="M22" i="39"/>
  <c r="R798" i="31" s="1"/>
  <c r="J23" i="39"/>
  <c r="K23" i="39"/>
  <c r="L23" i="39"/>
  <c r="Q799" i="31" s="1"/>
  <c r="M23" i="39"/>
  <c r="R799" i="31" s="1"/>
  <c r="J24" i="39"/>
  <c r="O800" i="31" s="1"/>
  <c r="K24" i="39"/>
  <c r="L24" i="39"/>
  <c r="M24" i="39"/>
  <c r="J25" i="39"/>
  <c r="O801" i="31" s="1"/>
  <c r="K25" i="39"/>
  <c r="P801" i="31" s="1"/>
  <c r="L25" i="39"/>
  <c r="Q801" i="31" s="1"/>
  <c r="M25" i="39"/>
  <c r="J26" i="39"/>
  <c r="O802" i="31" s="1"/>
  <c r="K26" i="39"/>
  <c r="P802" i="31" s="1"/>
  <c r="L26" i="39"/>
  <c r="Q802" i="31" s="1"/>
  <c r="M26" i="39"/>
  <c r="J27" i="39"/>
  <c r="N27" i="39" s="1"/>
  <c r="K27" i="39"/>
  <c r="L27" i="39"/>
  <c r="M27" i="39"/>
  <c r="J28" i="39"/>
  <c r="O804" i="31" s="1"/>
  <c r="K28" i="39"/>
  <c r="L28" i="39"/>
  <c r="M28" i="39"/>
  <c r="J29" i="39"/>
  <c r="N29" i="39" s="1"/>
  <c r="K29" i="39"/>
  <c r="P805" i="31" s="1"/>
  <c r="L29" i="39"/>
  <c r="Q805" i="31" s="1"/>
  <c r="M29" i="39"/>
  <c r="J30" i="39"/>
  <c r="K30" i="39"/>
  <c r="L30" i="39"/>
  <c r="Q806" i="31" s="1"/>
  <c r="M30" i="39"/>
  <c r="R806" i="31" s="1"/>
  <c r="J31" i="39"/>
  <c r="K31" i="39"/>
  <c r="L31" i="39"/>
  <c r="M31" i="39"/>
  <c r="R807" i="31" s="1"/>
  <c r="J32" i="39"/>
  <c r="O808" i="31" s="1"/>
  <c r="K32" i="39"/>
  <c r="P808" i="31" s="1"/>
  <c r="L32" i="39"/>
  <c r="M32" i="39"/>
  <c r="J21" i="39"/>
  <c r="O797" i="31" s="1"/>
  <c r="K21" i="39"/>
  <c r="P797" i="31" s="1"/>
  <c r="L21" i="39"/>
  <c r="Q797" i="31" s="1"/>
  <c r="M21" i="39"/>
  <c r="G9" i="39"/>
  <c r="H9" i="39"/>
  <c r="I9" i="39"/>
  <c r="G10" i="39"/>
  <c r="H10" i="39"/>
  <c r="I10" i="39"/>
  <c r="N786" i="31" s="1"/>
  <c r="G11" i="39"/>
  <c r="L787" i="31" s="1"/>
  <c r="H11" i="39"/>
  <c r="I11" i="39"/>
  <c r="G12" i="39"/>
  <c r="L788" i="31" s="1"/>
  <c r="H12" i="39"/>
  <c r="M788" i="31" s="1"/>
  <c r="I12" i="39"/>
  <c r="N788" i="31" s="1"/>
  <c r="G13" i="39"/>
  <c r="L789" i="31" s="1"/>
  <c r="H13" i="39"/>
  <c r="M789" i="31" s="1"/>
  <c r="I13" i="39"/>
  <c r="N789" i="31" s="1"/>
  <c r="G14" i="39"/>
  <c r="H14" i="39"/>
  <c r="I14" i="39"/>
  <c r="G15" i="39"/>
  <c r="L791" i="31" s="1"/>
  <c r="H15" i="39"/>
  <c r="M791" i="31" s="1"/>
  <c r="I15" i="39"/>
  <c r="G16" i="39"/>
  <c r="H16" i="39"/>
  <c r="I16" i="39"/>
  <c r="N792" i="31" s="1"/>
  <c r="G17" i="39"/>
  <c r="H17" i="39"/>
  <c r="I17" i="39"/>
  <c r="G18" i="39"/>
  <c r="H18" i="39"/>
  <c r="I18" i="39"/>
  <c r="G19" i="39"/>
  <c r="L795" i="31" s="1"/>
  <c r="H19" i="39"/>
  <c r="I19" i="39"/>
  <c r="G20" i="39"/>
  <c r="L796" i="31" s="1"/>
  <c r="H20" i="39"/>
  <c r="M796" i="31" s="1"/>
  <c r="I20" i="39"/>
  <c r="N796" i="31" s="1"/>
  <c r="G21" i="39"/>
  <c r="L797" i="31" s="1"/>
  <c r="G22" i="39"/>
  <c r="G23" i="39"/>
  <c r="L799" i="31" s="1"/>
  <c r="G24" i="39"/>
  <c r="L800" i="31" s="1"/>
  <c r="G25" i="39"/>
  <c r="G26" i="39"/>
  <c r="G27" i="39"/>
  <c r="L803" i="31" s="1"/>
  <c r="G28" i="39"/>
  <c r="G29" i="39"/>
  <c r="G30" i="39"/>
  <c r="G31" i="39"/>
  <c r="L807" i="31" s="1"/>
  <c r="G32" i="39"/>
  <c r="L808" i="31" s="1"/>
  <c r="M70" i="38"/>
  <c r="L70" i="38"/>
  <c r="K70" i="38"/>
  <c r="J70" i="38"/>
  <c r="M69" i="38"/>
  <c r="L69" i="38"/>
  <c r="K69" i="38"/>
  <c r="J69" i="38"/>
  <c r="M68" i="38"/>
  <c r="L68" i="38"/>
  <c r="M67" i="38"/>
  <c r="L67" i="38"/>
  <c r="K67" i="38"/>
  <c r="J67" i="38"/>
  <c r="M117" i="38"/>
  <c r="L117" i="38"/>
  <c r="K117" i="38"/>
  <c r="J117" i="38"/>
  <c r="R784" i="31"/>
  <c r="Q784" i="31"/>
  <c r="P784" i="31"/>
  <c r="O784" i="31"/>
  <c r="L784" i="31"/>
  <c r="R783" i="31"/>
  <c r="Q783" i="31"/>
  <c r="P783" i="31"/>
  <c r="O783" i="31"/>
  <c r="L783" i="31"/>
  <c r="R782" i="31"/>
  <c r="Q782" i="31"/>
  <c r="P782" i="31"/>
  <c r="O782" i="31"/>
  <c r="L782" i="31"/>
  <c r="R781" i="31"/>
  <c r="Q781" i="31"/>
  <c r="P781" i="31"/>
  <c r="O781" i="31"/>
  <c r="L781" i="31"/>
  <c r="R780" i="31"/>
  <c r="Q780" i="31"/>
  <c r="P780" i="31"/>
  <c r="O780" i="31"/>
  <c r="L780" i="31"/>
  <c r="R779" i="31"/>
  <c r="Q779" i="31"/>
  <c r="P779" i="31"/>
  <c r="O779" i="31"/>
  <c r="L779" i="31"/>
  <c r="R778" i="31"/>
  <c r="Q778" i="31"/>
  <c r="P778" i="31"/>
  <c r="O778" i="31"/>
  <c r="L778" i="31"/>
  <c r="R777" i="31"/>
  <c r="Q777" i="31"/>
  <c r="P777" i="31"/>
  <c r="O777" i="31"/>
  <c r="L777" i="31"/>
  <c r="R776" i="31"/>
  <c r="Q776" i="31"/>
  <c r="P776" i="31"/>
  <c r="O776" i="31"/>
  <c r="L776" i="31"/>
  <c r="R775" i="31"/>
  <c r="Q775" i="31"/>
  <c r="P775" i="31"/>
  <c r="O775" i="31"/>
  <c r="L775" i="31"/>
  <c r="R774" i="31"/>
  <c r="Q774" i="31"/>
  <c r="P774" i="31"/>
  <c r="O774" i="31"/>
  <c r="L774" i="31"/>
  <c r="R773" i="31"/>
  <c r="Q773" i="31"/>
  <c r="P773" i="31"/>
  <c r="O773" i="31"/>
  <c r="L773" i="31"/>
  <c r="R772" i="31"/>
  <c r="Q772" i="31"/>
  <c r="P772" i="31"/>
  <c r="O772" i="31"/>
  <c r="L772" i="31"/>
  <c r="R771" i="31"/>
  <c r="Q771" i="31"/>
  <c r="P771" i="31"/>
  <c r="O771" i="31"/>
  <c r="L771" i="31"/>
  <c r="R770" i="31"/>
  <c r="Q770" i="31"/>
  <c r="P770" i="31"/>
  <c r="O770" i="31"/>
  <c r="L770" i="31"/>
  <c r="R769" i="31"/>
  <c r="Q769" i="31"/>
  <c r="P769" i="31"/>
  <c r="O769" i="31"/>
  <c r="L769" i="31"/>
  <c r="M100" i="38"/>
  <c r="L100" i="38"/>
  <c r="K100" i="38"/>
  <c r="J100" i="38"/>
  <c r="G100" i="38"/>
  <c r="M99" i="38"/>
  <c r="L99" i="38"/>
  <c r="K99" i="38"/>
  <c r="J99" i="38"/>
  <c r="G99" i="38"/>
  <c r="M98" i="38"/>
  <c r="L98" i="38"/>
  <c r="K98" i="38"/>
  <c r="J98" i="38"/>
  <c r="G98" i="38"/>
  <c r="M97" i="38"/>
  <c r="L97" i="38"/>
  <c r="K97" i="38"/>
  <c r="J97" i="38"/>
  <c r="G97" i="38"/>
  <c r="M96" i="38"/>
  <c r="L96" i="38"/>
  <c r="K96" i="38"/>
  <c r="J96" i="38"/>
  <c r="G96" i="38"/>
  <c r="M95" i="38"/>
  <c r="L95" i="38"/>
  <c r="K95" i="38"/>
  <c r="J95" i="38"/>
  <c r="G95" i="38"/>
  <c r="M94" i="38"/>
  <c r="L94" i="38"/>
  <c r="K94" i="38"/>
  <c r="J94" i="38"/>
  <c r="G94" i="38"/>
  <c r="M93" i="38"/>
  <c r="L93" i="38"/>
  <c r="K93" i="38"/>
  <c r="J93" i="38"/>
  <c r="G93" i="38"/>
  <c r="M92" i="38"/>
  <c r="L92" i="38"/>
  <c r="K92" i="38"/>
  <c r="J92" i="38"/>
  <c r="G92" i="38"/>
  <c r="M91" i="38"/>
  <c r="L91" i="38"/>
  <c r="K91" i="38"/>
  <c r="J91" i="38"/>
  <c r="G91" i="38"/>
  <c r="M90" i="38"/>
  <c r="L90" i="38"/>
  <c r="K90" i="38"/>
  <c r="J90" i="38"/>
  <c r="G90" i="38"/>
  <c r="M89" i="38"/>
  <c r="L89" i="38"/>
  <c r="K89" i="38"/>
  <c r="J89" i="38"/>
  <c r="G89" i="38"/>
  <c r="M88" i="38"/>
  <c r="L88" i="38"/>
  <c r="K88" i="38"/>
  <c r="J88" i="38"/>
  <c r="G88" i="38"/>
  <c r="M87" i="38"/>
  <c r="L87" i="38"/>
  <c r="K87" i="38"/>
  <c r="J87" i="38"/>
  <c r="G87" i="38"/>
  <c r="M86" i="38"/>
  <c r="L86" i="38"/>
  <c r="K86" i="38"/>
  <c r="J86" i="38"/>
  <c r="G86" i="38"/>
  <c r="M85" i="38"/>
  <c r="L85" i="38"/>
  <c r="K85" i="38"/>
  <c r="J85" i="38"/>
  <c r="G85" i="38"/>
  <c r="M84" i="38"/>
  <c r="L84" i="38"/>
  <c r="K84" i="38"/>
  <c r="J84" i="38"/>
  <c r="G84" i="38"/>
  <c r="M83" i="38"/>
  <c r="L83" i="38"/>
  <c r="K83" i="38"/>
  <c r="J83" i="38"/>
  <c r="G83" i="38"/>
  <c r="M82" i="38"/>
  <c r="L82" i="38"/>
  <c r="K82" i="38"/>
  <c r="J82" i="38"/>
  <c r="G82" i="38"/>
  <c r="M81" i="38"/>
  <c r="L81" i="38"/>
  <c r="K81" i="38"/>
  <c r="J81" i="38"/>
  <c r="G81" i="38"/>
  <c r="M80" i="38"/>
  <c r="L80" i="38"/>
  <c r="K80" i="38"/>
  <c r="J80" i="38"/>
  <c r="G80" i="38"/>
  <c r="M79" i="38"/>
  <c r="L79" i="38"/>
  <c r="K79" i="38"/>
  <c r="J79" i="38"/>
  <c r="G79" i="38"/>
  <c r="M78" i="38"/>
  <c r="L78" i="38"/>
  <c r="K78" i="38"/>
  <c r="J78" i="38"/>
  <c r="G78" i="38"/>
  <c r="M77" i="38"/>
  <c r="L77" i="38"/>
  <c r="K77" i="38"/>
  <c r="J77" i="38"/>
  <c r="G77" i="38"/>
  <c r="M76" i="38"/>
  <c r="L76" i="38"/>
  <c r="K76" i="38"/>
  <c r="J76" i="38"/>
  <c r="G76" i="38"/>
  <c r="M75" i="38"/>
  <c r="L75" i="38"/>
  <c r="K75" i="38"/>
  <c r="J75" i="38"/>
  <c r="G75" i="38"/>
  <c r="M74" i="38"/>
  <c r="L74" i="38"/>
  <c r="K74" i="38"/>
  <c r="J74" i="38"/>
  <c r="G74" i="38"/>
  <c r="M73" i="38"/>
  <c r="L73" i="38"/>
  <c r="K73" i="38"/>
  <c r="J73" i="38"/>
  <c r="G73" i="38"/>
  <c r="M72" i="38"/>
  <c r="L72" i="38"/>
  <c r="K72" i="38"/>
  <c r="J72" i="38"/>
  <c r="G72" i="38"/>
  <c r="M71" i="38"/>
  <c r="L71" i="38"/>
  <c r="K71" i="38"/>
  <c r="J71" i="38"/>
  <c r="G71" i="38"/>
  <c r="G70" i="38"/>
  <c r="G69" i="38"/>
  <c r="G68" i="38"/>
  <c r="G67" i="38"/>
  <c r="O66" i="38"/>
  <c r="I66" i="38"/>
  <c r="H66" i="38"/>
  <c r="G66" i="38"/>
  <c r="O65" i="38"/>
  <c r="I65" i="38"/>
  <c r="H65" i="38"/>
  <c r="G65" i="38"/>
  <c r="O64" i="38"/>
  <c r="I64" i="38"/>
  <c r="H64" i="38"/>
  <c r="G64" i="38"/>
  <c r="O63" i="38"/>
  <c r="I63" i="38"/>
  <c r="H63" i="38"/>
  <c r="G63" i="38"/>
  <c r="O62" i="38"/>
  <c r="I62" i="38"/>
  <c r="H62" i="38"/>
  <c r="G62" i="38"/>
  <c r="O61" i="38"/>
  <c r="I61" i="38"/>
  <c r="H61" i="38"/>
  <c r="G61" i="38"/>
  <c r="O60" i="38"/>
  <c r="I60" i="38"/>
  <c r="H60" i="38"/>
  <c r="G60" i="38"/>
  <c r="O59" i="38"/>
  <c r="I59" i="38"/>
  <c r="H59" i="38"/>
  <c r="G59" i="38"/>
  <c r="O58" i="38"/>
  <c r="I58" i="38"/>
  <c r="H58" i="38"/>
  <c r="G58" i="38"/>
  <c r="O57" i="38"/>
  <c r="I57" i="38"/>
  <c r="H57" i="38"/>
  <c r="G57" i="38"/>
  <c r="O56" i="38"/>
  <c r="I56" i="38"/>
  <c r="H56" i="38"/>
  <c r="G56" i="38"/>
  <c r="O55" i="38"/>
  <c r="I55" i="38"/>
  <c r="H55" i="38"/>
  <c r="G55" i="38"/>
  <c r="O54" i="38"/>
  <c r="I54" i="38"/>
  <c r="H54" i="38"/>
  <c r="G54" i="38"/>
  <c r="O53" i="38"/>
  <c r="I53" i="38"/>
  <c r="H53" i="38"/>
  <c r="G53" i="38"/>
  <c r="O52" i="38"/>
  <c r="I52" i="38"/>
  <c r="H52" i="38"/>
  <c r="G52" i="38"/>
  <c r="O51" i="38"/>
  <c r="I51" i="38"/>
  <c r="H51" i="38"/>
  <c r="G51" i="38"/>
  <c r="O50" i="38"/>
  <c r="I50" i="38"/>
  <c r="H50" i="38"/>
  <c r="G50" i="38"/>
  <c r="O49" i="38"/>
  <c r="I49" i="38"/>
  <c r="H49" i="38"/>
  <c r="G49" i="38"/>
  <c r="O48" i="38"/>
  <c r="I48" i="38"/>
  <c r="H48" i="38"/>
  <c r="G48" i="38"/>
  <c r="O47" i="38"/>
  <c r="I47" i="38"/>
  <c r="H47" i="38"/>
  <c r="G47" i="38"/>
  <c r="O46" i="38"/>
  <c r="I46" i="38"/>
  <c r="H46" i="38"/>
  <c r="G46" i="38"/>
  <c r="O45" i="38"/>
  <c r="I45" i="38"/>
  <c r="H45" i="38"/>
  <c r="G45" i="38"/>
  <c r="O44" i="38"/>
  <c r="I44" i="38"/>
  <c r="H44" i="38"/>
  <c r="G44" i="38"/>
  <c r="O43" i="38"/>
  <c r="I43" i="38"/>
  <c r="H43" i="38"/>
  <c r="G43" i="38"/>
  <c r="O42" i="38"/>
  <c r="I42" i="38"/>
  <c r="H42" i="38"/>
  <c r="G42" i="38"/>
  <c r="O41" i="38"/>
  <c r="I41" i="38"/>
  <c r="H41" i="38"/>
  <c r="G41" i="38"/>
  <c r="O40" i="38"/>
  <c r="I40" i="38"/>
  <c r="H40" i="38"/>
  <c r="G40" i="38"/>
  <c r="O39" i="38"/>
  <c r="I39" i="38"/>
  <c r="H39" i="38"/>
  <c r="G39" i="38"/>
  <c r="O38" i="38"/>
  <c r="I38" i="38"/>
  <c r="H38" i="38"/>
  <c r="G38" i="38"/>
  <c r="O37" i="38"/>
  <c r="I37" i="38"/>
  <c r="H37" i="38"/>
  <c r="G37" i="38"/>
  <c r="O36" i="38"/>
  <c r="I36" i="38"/>
  <c r="H36" i="38"/>
  <c r="G36" i="38"/>
  <c r="O35" i="38"/>
  <c r="I35" i="38"/>
  <c r="H35" i="38"/>
  <c r="G35" i="38"/>
  <c r="O34" i="38"/>
  <c r="I34" i="38"/>
  <c r="H34" i="38"/>
  <c r="G34" i="38"/>
  <c r="O33" i="38"/>
  <c r="I33" i="38"/>
  <c r="H33" i="38"/>
  <c r="G33" i="38"/>
  <c r="O32" i="38"/>
  <c r="I32" i="38"/>
  <c r="H32" i="38"/>
  <c r="G32" i="38"/>
  <c r="O31" i="38"/>
  <c r="I31" i="38"/>
  <c r="H31" i="38"/>
  <c r="G31" i="38"/>
  <c r="O30" i="38"/>
  <c r="I30" i="38"/>
  <c r="H30" i="38"/>
  <c r="G30" i="38"/>
  <c r="O29" i="38"/>
  <c r="I29" i="38"/>
  <c r="H29" i="38"/>
  <c r="G29" i="38"/>
  <c r="O28" i="38"/>
  <c r="I28" i="38"/>
  <c r="H28" i="38"/>
  <c r="G28" i="38"/>
  <c r="O27" i="38"/>
  <c r="I27" i="38"/>
  <c r="H27" i="38"/>
  <c r="G27" i="38"/>
  <c r="O26" i="38"/>
  <c r="I26" i="38"/>
  <c r="H26" i="38"/>
  <c r="G26" i="38"/>
  <c r="O25" i="38"/>
  <c r="I25" i="38"/>
  <c r="H25" i="38"/>
  <c r="G25" i="38"/>
  <c r="O24" i="38"/>
  <c r="I24" i="38"/>
  <c r="H24" i="38"/>
  <c r="G24" i="38"/>
  <c r="O23" i="38"/>
  <c r="I23" i="38"/>
  <c r="H23" i="38"/>
  <c r="G23" i="38"/>
  <c r="O22" i="38"/>
  <c r="I22" i="38"/>
  <c r="H22" i="38"/>
  <c r="G22" i="38"/>
  <c r="O21" i="38"/>
  <c r="I21" i="38"/>
  <c r="H21" i="38"/>
  <c r="G21" i="38"/>
  <c r="O20" i="38"/>
  <c r="I20" i="38"/>
  <c r="H20" i="38"/>
  <c r="G20" i="38"/>
  <c r="O19" i="38"/>
  <c r="I19" i="38"/>
  <c r="H19" i="38"/>
  <c r="G19" i="38"/>
  <c r="O18" i="38"/>
  <c r="I18" i="38"/>
  <c r="H18" i="38"/>
  <c r="G18" i="38"/>
  <c r="O17" i="38"/>
  <c r="I17" i="38"/>
  <c r="H17" i="38"/>
  <c r="G17" i="38"/>
  <c r="O16" i="38"/>
  <c r="I16" i="38"/>
  <c r="H16" i="38"/>
  <c r="G16" i="38"/>
  <c r="O15" i="38"/>
  <c r="I15" i="38"/>
  <c r="H15" i="38"/>
  <c r="G15" i="38"/>
  <c r="O14" i="38"/>
  <c r="I14" i="38"/>
  <c r="H14" i="38"/>
  <c r="G14" i="38"/>
  <c r="O13" i="38"/>
  <c r="I13" i="38"/>
  <c r="H13" i="38"/>
  <c r="G13" i="38"/>
  <c r="O12" i="38"/>
  <c r="I12" i="38"/>
  <c r="H12" i="38"/>
  <c r="G12" i="38"/>
  <c r="O11" i="38"/>
  <c r="I11" i="38"/>
  <c r="H11" i="38"/>
  <c r="G11" i="38"/>
  <c r="O10" i="38"/>
  <c r="I10" i="38"/>
  <c r="H10" i="38"/>
  <c r="G10" i="38"/>
  <c r="O9" i="38"/>
  <c r="I9" i="38"/>
  <c r="H9" i="38"/>
  <c r="G9" i="38"/>
  <c r="O10" i="36"/>
  <c r="O11" i="36"/>
  <c r="O12" i="36"/>
  <c r="O13" i="36"/>
  <c r="O14" i="36"/>
  <c r="O15" i="36"/>
  <c r="T545" i="31" s="1"/>
  <c r="O16" i="36"/>
  <c r="O17" i="36"/>
  <c r="O18" i="36"/>
  <c r="O19" i="36"/>
  <c r="O20" i="36"/>
  <c r="O21" i="36"/>
  <c r="O22" i="36"/>
  <c r="O23" i="36"/>
  <c r="T553" i="31" s="1"/>
  <c r="O24" i="36"/>
  <c r="O25" i="36"/>
  <c r="O26" i="36"/>
  <c r="O27" i="36"/>
  <c r="O28" i="36"/>
  <c r="O29" i="36"/>
  <c r="O30" i="36"/>
  <c r="O31" i="36"/>
  <c r="O32" i="36"/>
  <c r="O33" i="36"/>
  <c r="O34" i="36"/>
  <c r="O35" i="36"/>
  <c r="O36" i="36"/>
  <c r="O37" i="36"/>
  <c r="O38" i="36"/>
  <c r="O39" i="36"/>
  <c r="T569" i="31" s="1"/>
  <c r="O40" i="36"/>
  <c r="O41" i="36"/>
  <c r="O42" i="36"/>
  <c r="O43" i="36"/>
  <c r="O44" i="36"/>
  <c r="O45" i="36"/>
  <c r="O46" i="36"/>
  <c r="O47" i="36"/>
  <c r="O48" i="36"/>
  <c r="T578" i="31" s="1"/>
  <c r="O49" i="36"/>
  <c r="O50" i="36"/>
  <c r="O51" i="36"/>
  <c r="O52" i="36"/>
  <c r="O53" i="36"/>
  <c r="O54" i="36"/>
  <c r="O55" i="36"/>
  <c r="O56" i="36"/>
  <c r="O57" i="36"/>
  <c r="O58" i="36"/>
  <c r="O59" i="36"/>
  <c r="O60" i="36"/>
  <c r="T590" i="31" s="1"/>
  <c r="O61" i="36"/>
  <c r="O62" i="36"/>
  <c r="O63" i="36"/>
  <c r="O64" i="36"/>
  <c r="O65" i="36"/>
  <c r="O66" i="36"/>
  <c r="O67" i="36"/>
  <c r="O68" i="36"/>
  <c r="O69" i="36"/>
  <c r="O70" i="36"/>
  <c r="M71" i="36"/>
  <c r="R601" i="31" s="1"/>
  <c r="L71" i="36"/>
  <c r="Q601" i="31" s="1"/>
  <c r="K71" i="36"/>
  <c r="J71" i="36"/>
  <c r="N71" i="36" s="1"/>
  <c r="J72" i="36"/>
  <c r="K72" i="36"/>
  <c r="L72" i="36"/>
  <c r="M72" i="36"/>
  <c r="J73" i="36"/>
  <c r="N73" i="36" s="1"/>
  <c r="K73" i="36"/>
  <c r="L73" i="36"/>
  <c r="M73" i="36"/>
  <c r="R603" i="31" s="1"/>
  <c r="J74" i="36"/>
  <c r="N74" i="36" s="1"/>
  <c r="K74" i="36"/>
  <c r="L74" i="36"/>
  <c r="M74" i="36"/>
  <c r="J75" i="36"/>
  <c r="N75" i="36" s="1"/>
  <c r="K75" i="36"/>
  <c r="L75" i="36"/>
  <c r="M75" i="36"/>
  <c r="J76" i="36"/>
  <c r="K76" i="36"/>
  <c r="L76" i="36"/>
  <c r="M76" i="36"/>
  <c r="R606" i="31" s="1"/>
  <c r="J77" i="36"/>
  <c r="N77" i="36" s="1"/>
  <c r="K77" i="36"/>
  <c r="P607" i="31" s="1"/>
  <c r="L77" i="36"/>
  <c r="M77" i="36"/>
  <c r="J78" i="36"/>
  <c r="K78" i="36"/>
  <c r="L78" i="36"/>
  <c r="Q608" i="31" s="1"/>
  <c r="M78" i="36"/>
  <c r="J79" i="36"/>
  <c r="K79" i="36"/>
  <c r="P609" i="31" s="1"/>
  <c r="L79" i="36"/>
  <c r="M79" i="36"/>
  <c r="R609" i="31" s="1"/>
  <c r="J80" i="36"/>
  <c r="K80" i="36"/>
  <c r="L80" i="36"/>
  <c r="M80" i="36"/>
  <c r="J81" i="36"/>
  <c r="K81" i="36"/>
  <c r="L81" i="36"/>
  <c r="M81" i="36"/>
  <c r="J82" i="36"/>
  <c r="N82" i="36" s="1"/>
  <c r="K82" i="36"/>
  <c r="L82" i="36"/>
  <c r="M82" i="36"/>
  <c r="J83" i="36"/>
  <c r="N83" i="36" s="1"/>
  <c r="K83" i="36"/>
  <c r="L83" i="36"/>
  <c r="M83" i="36"/>
  <c r="J84" i="36"/>
  <c r="K84" i="36"/>
  <c r="L84" i="36"/>
  <c r="M84" i="36"/>
  <c r="J85" i="36"/>
  <c r="K85" i="36"/>
  <c r="L85" i="36"/>
  <c r="M85" i="36"/>
  <c r="G10" i="36"/>
  <c r="G11" i="36"/>
  <c r="G12" i="36"/>
  <c r="G13" i="36"/>
  <c r="G14" i="36"/>
  <c r="G15" i="36"/>
  <c r="G16" i="36"/>
  <c r="G17" i="36"/>
  <c r="G18" i="36"/>
  <c r="G19" i="36"/>
  <c r="L549" i="31" s="1"/>
  <c r="G20" i="36"/>
  <c r="G21" i="36"/>
  <c r="G22" i="36"/>
  <c r="G23" i="36"/>
  <c r="G24" i="36"/>
  <c r="G25" i="36"/>
  <c r="G26" i="36"/>
  <c r="G27" i="36"/>
  <c r="G28" i="36"/>
  <c r="G29" i="36"/>
  <c r="G30" i="36"/>
  <c r="G31" i="36"/>
  <c r="G32" i="36"/>
  <c r="G33" i="36"/>
  <c r="G34" i="36"/>
  <c r="G35" i="36"/>
  <c r="G36" i="36"/>
  <c r="G37" i="36"/>
  <c r="G38" i="36"/>
  <c r="G39" i="36"/>
  <c r="G40" i="36"/>
  <c r="G41" i="36"/>
  <c r="G42" i="36"/>
  <c r="G43" i="36"/>
  <c r="L573" i="31" s="1"/>
  <c r="G44" i="36"/>
  <c r="G45" i="36"/>
  <c r="G46" i="36"/>
  <c r="G47" i="36"/>
  <c r="G48" i="36"/>
  <c r="G49" i="36"/>
  <c r="G50" i="36"/>
  <c r="G51" i="36"/>
  <c r="G52" i="36"/>
  <c r="G53" i="36"/>
  <c r="G54" i="36"/>
  <c r="G55" i="36"/>
  <c r="G56" i="36"/>
  <c r="G57" i="36"/>
  <c r="G58" i="36"/>
  <c r="G59" i="36"/>
  <c r="G60" i="36"/>
  <c r="G61" i="36"/>
  <c r="G62" i="36"/>
  <c r="G63" i="36"/>
  <c r="G64" i="36"/>
  <c r="G65" i="36"/>
  <c r="G66" i="36"/>
  <c r="G67" i="36"/>
  <c r="G68" i="36"/>
  <c r="G69" i="36"/>
  <c r="G70" i="36"/>
  <c r="G71" i="36"/>
  <c r="G72" i="36"/>
  <c r="G73" i="36"/>
  <c r="G74" i="36"/>
  <c r="G75" i="36"/>
  <c r="L605" i="31" s="1"/>
  <c r="G76" i="36"/>
  <c r="G77" i="36"/>
  <c r="G78" i="36"/>
  <c r="G79" i="36"/>
  <c r="G80" i="36"/>
  <c r="G81" i="36"/>
  <c r="G82" i="36"/>
  <c r="G83" i="36"/>
  <c r="G84" i="36"/>
  <c r="G85" i="36"/>
  <c r="G86" i="36"/>
  <c r="G87" i="36"/>
  <c r="G88" i="36"/>
  <c r="G89" i="36"/>
  <c r="G90" i="36"/>
  <c r="G91" i="36"/>
  <c r="G92" i="36"/>
  <c r="G93" i="36"/>
  <c r="L623" i="31" s="1"/>
  <c r="G94" i="36"/>
  <c r="G95" i="36"/>
  <c r="G96" i="36"/>
  <c r="G97" i="36"/>
  <c r="G98" i="36"/>
  <c r="G99" i="36"/>
  <c r="G100" i="36"/>
  <c r="G101" i="36"/>
  <c r="L631" i="31" s="1"/>
  <c r="G102" i="36"/>
  <c r="G103" i="36"/>
  <c r="L633" i="31" s="1"/>
  <c r="G104" i="36"/>
  <c r="G105" i="36"/>
  <c r="G106" i="36"/>
  <c r="G107" i="36"/>
  <c r="G108" i="36"/>
  <c r="G109" i="36"/>
  <c r="G110" i="36"/>
  <c r="G111" i="36"/>
  <c r="G112" i="36"/>
  <c r="L642" i="31" s="1"/>
  <c r="G113" i="36"/>
  <c r="G114" i="36"/>
  <c r="G115" i="36"/>
  <c r="G116" i="36"/>
  <c r="H9" i="36"/>
  <c r="I9" i="36"/>
  <c r="H10" i="36"/>
  <c r="I10" i="36"/>
  <c r="H11" i="36"/>
  <c r="I11" i="36"/>
  <c r="H12" i="36"/>
  <c r="I12" i="36"/>
  <c r="H13" i="36"/>
  <c r="I13" i="36"/>
  <c r="H14" i="36"/>
  <c r="I14" i="36"/>
  <c r="H15" i="36"/>
  <c r="I15" i="36"/>
  <c r="H16" i="36"/>
  <c r="I16" i="36"/>
  <c r="H17" i="36"/>
  <c r="I17" i="36"/>
  <c r="H18" i="36"/>
  <c r="I18" i="36"/>
  <c r="H19" i="36"/>
  <c r="I19" i="36"/>
  <c r="H20" i="36"/>
  <c r="I20" i="36"/>
  <c r="H21" i="36"/>
  <c r="I21" i="36"/>
  <c r="H22" i="36"/>
  <c r="I22" i="36"/>
  <c r="H23" i="36"/>
  <c r="I23" i="36"/>
  <c r="H24" i="36"/>
  <c r="I24" i="36"/>
  <c r="H25" i="36"/>
  <c r="I25" i="36"/>
  <c r="H26" i="36"/>
  <c r="I26" i="36"/>
  <c r="H27" i="36"/>
  <c r="I27" i="36"/>
  <c r="H28" i="36"/>
  <c r="I28" i="36"/>
  <c r="H29" i="36"/>
  <c r="I29" i="36"/>
  <c r="H30" i="36"/>
  <c r="I30" i="36"/>
  <c r="H31" i="36"/>
  <c r="I31" i="36"/>
  <c r="H32" i="36"/>
  <c r="I32" i="36"/>
  <c r="H33" i="36"/>
  <c r="I33" i="36"/>
  <c r="H34" i="36"/>
  <c r="I34" i="36"/>
  <c r="H35" i="36"/>
  <c r="I35" i="36"/>
  <c r="H36" i="36"/>
  <c r="I36" i="36"/>
  <c r="H37" i="36"/>
  <c r="I37" i="36"/>
  <c r="H38" i="36"/>
  <c r="I38" i="36"/>
  <c r="H39" i="36"/>
  <c r="I39" i="36"/>
  <c r="H40" i="36"/>
  <c r="I40" i="36"/>
  <c r="H41" i="36"/>
  <c r="I41" i="36"/>
  <c r="H42" i="36"/>
  <c r="I42" i="36"/>
  <c r="H43" i="36"/>
  <c r="I43" i="36"/>
  <c r="H44" i="36"/>
  <c r="I44" i="36"/>
  <c r="H45" i="36"/>
  <c r="I45" i="36"/>
  <c r="H46" i="36"/>
  <c r="I46" i="36"/>
  <c r="H47" i="36"/>
  <c r="I47" i="36"/>
  <c r="H48" i="36"/>
  <c r="I48" i="36"/>
  <c r="H49" i="36"/>
  <c r="I49" i="36"/>
  <c r="H50" i="36"/>
  <c r="I50" i="36"/>
  <c r="H51" i="36"/>
  <c r="I51" i="36"/>
  <c r="H52" i="36"/>
  <c r="I52" i="36"/>
  <c r="H53" i="36"/>
  <c r="I53" i="36"/>
  <c r="H54" i="36"/>
  <c r="I54" i="36"/>
  <c r="H55" i="36"/>
  <c r="I55" i="36"/>
  <c r="H56" i="36"/>
  <c r="I56" i="36"/>
  <c r="N586" i="31" s="1"/>
  <c r="H57" i="36"/>
  <c r="I57" i="36"/>
  <c r="H58" i="36"/>
  <c r="I58" i="36"/>
  <c r="H59" i="36"/>
  <c r="I59" i="36"/>
  <c r="H60" i="36"/>
  <c r="I60" i="36"/>
  <c r="H61" i="36"/>
  <c r="I61" i="36"/>
  <c r="H62" i="36"/>
  <c r="I62" i="36"/>
  <c r="H63" i="36"/>
  <c r="I63" i="36"/>
  <c r="H64" i="36"/>
  <c r="I64" i="36"/>
  <c r="H65" i="36"/>
  <c r="I65" i="36"/>
  <c r="H66" i="36"/>
  <c r="I66" i="36"/>
  <c r="N596" i="31" s="1"/>
  <c r="H67" i="36"/>
  <c r="I67" i="36"/>
  <c r="H68" i="36"/>
  <c r="I68" i="36"/>
  <c r="H69" i="36"/>
  <c r="I69" i="36"/>
  <c r="M139" i="36"/>
  <c r="L139" i="36"/>
  <c r="K139" i="36"/>
  <c r="J139" i="36"/>
  <c r="G139" i="36"/>
  <c r="L669" i="31" s="1"/>
  <c r="M138" i="36"/>
  <c r="L138" i="36"/>
  <c r="K138" i="36"/>
  <c r="J138" i="36"/>
  <c r="N138" i="36" s="1"/>
  <c r="G138" i="36"/>
  <c r="M137" i="36"/>
  <c r="L137" i="36"/>
  <c r="K137" i="36"/>
  <c r="J137" i="36"/>
  <c r="N137" i="36" s="1"/>
  <c r="G137" i="36"/>
  <c r="L667" i="31" s="1"/>
  <c r="M136" i="36"/>
  <c r="L136" i="36"/>
  <c r="K136" i="36"/>
  <c r="J136" i="36"/>
  <c r="G136" i="36"/>
  <c r="M135" i="36"/>
  <c r="L135" i="36"/>
  <c r="K135" i="36"/>
  <c r="J135" i="36"/>
  <c r="G135" i="36"/>
  <c r="M134" i="36"/>
  <c r="L134" i="36"/>
  <c r="K134" i="36"/>
  <c r="J134" i="36"/>
  <c r="N134" i="36" s="1"/>
  <c r="G134" i="36"/>
  <c r="M133" i="36"/>
  <c r="L133" i="36"/>
  <c r="K133" i="36"/>
  <c r="J133" i="36"/>
  <c r="N133" i="36" s="1"/>
  <c r="G133" i="36"/>
  <c r="M132" i="36"/>
  <c r="L132" i="36"/>
  <c r="K132" i="36"/>
  <c r="J132" i="36"/>
  <c r="G132" i="36"/>
  <c r="M131" i="36"/>
  <c r="L131" i="36"/>
  <c r="Q661" i="31" s="1"/>
  <c r="K131" i="36"/>
  <c r="P661" i="31" s="1"/>
  <c r="J131" i="36"/>
  <c r="G131" i="36"/>
  <c r="M130" i="36"/>
  <c r="R660" i="31" s="1"/>
  <c r="L130" i="36"/>
  <c r="K130" i="36"/>
  <c r="J130" i="36"/>
  <c r="N130" i="36" s="1"/>
  <c r="G130" i="36"/>
  <c r="M129" i="36"/>
  <c r="L129" i="36"/>
  <c r="K129" i="36"/>
  <c r="J129" i="36"/>
  <c r="N129" i="36" s="1"/>
  <c r="G129" i="36"/>
  <c r="L659" i="31" s="1"/>
  <c r="M128" i="36"/>
  <c r="L128" i="36"/>
  <c r="K128" i="36"/>
  <c r="J128" i="36"/>
  <c r="N128" i="36" s="1"/>
  <c r="G128" i="36"/>
  <c r="M127" i="36"/>
  <c r="L127" i="36"/>
  <c r="K127" i="36"/>
  <c r="J127" i="36"/>
  <c r="G127" i="36"/>
  <c r="M126" i="36"/>
  <c r="R656" i="31" s="1"/>
  <c r="L126" i="36"/>
  <c r="K126" i="36"/>
  <c r="J126" i="36"/>
  <c r="N126" i="36" s="1"/>
  <c r="G126" i="36"/>
  <c r="M125" i="36"/>
  <c r="R655" i="31" s="1"/>
  <c r="L125" i="36"/>
  <c r="K125" i="36"/>
  <c r="J125" i="36"/>
  <c r="N125" i="36" s="1"/>
  <c r="G125" i="36"/>
  <c r="M124" i="36"/>
  <c r="L124" i="36"/>
  <c r="K124" i="36"/>
  <c r="J124" i="36"/>
  <c r="G124" i="36"/>
  <c r="M123" i="36"/>
  <c r="L123" i="36"/>
  <c r="K123" i="36"/>
  <c r="J123" i="36"/>
  <c r="G123" i="36"/>
  <c r="M122" i="36"/>
  <c r="L122" i="36"/>
  <c r="K122" i="36"/>
  <c r="J122" i="36"/>
  <c r="N122" i="36" s="1"/>
  <c r="G122" i="36"/>
  <c r="M121" i="36"/>
  <c r="L121" i="36"/>
  <c r="K121" i="36"/>
  <c r="J121" i="36"/>
  <c r="N121" i="36" s="1"/>
  <c r="G121" i="36"/>
  <c r="L651" i="31" s="1"/>
  <c r="M120" i="36"/>
  <c r="L120" i="36"/>
  <c r="K120" i="36"/>
  <c r="J120" i="36"/>
  <c r="N120" i="36" s="1"/>
  <c r="G120" i="36"/>
  <c r="M119" i="36"/>
  <c r="L119" i="36"/>
  <c r="K119" i="36"/>
  <c r="J119" i="36"/>
  <c r="G119" i="36"/>
  <c r="L649" i="31" s="1"/>
  <c r="M118" i="36"/>
  <c r="L118" i="36"/>
  <c r="K118" i="36"/>
  <c r="J118" i="36"/>
  <c r="N118" i="36" s="1"/>
  <c r="G118" i="36"/>
  <c r="M117" i="36"/>
  <c r="L117" i="36"/>
  <c r="K117" i="36"/>
  <c r="J117" i="36"/>
  <c r="N117" i="36" s="1"/>
  <c r="G117" i="36"/>
  <c r="M116" i="36"/>
  <c r="L116" i="36"/>
  <c r="K116" i="36"/>
  <c r="P646" i="31" s="1"/>
  <c r="J116" i="36"/>
  <c r="N116" i="36" s="1"/>
  <c r="M115" i="36"/>
  <c r="L115" i="36"/>
  <c r="K115" i="36"/>
  <c r="J115" i="36"/>
  <c r="M114" i="36"/>
  <c r="L114" i="36"/>
  <c r="K114" i="36"/>
  <c r="J114" i="36"/>
  <c r="M113" i="36"/>
  <c r="L113" i="36"/>
  <c r="Q643" i="31" s="1"/>
  <c r="K113" i="36"/>
  <c r="J113" i="36"/>
  <c r="M112" i="36"/>
  <c r="L112" i="36"/>
  <c r="K112" i="36"/>
  <c r="J112" i="36"/>
  <c r="M111" i="36"/>
  <c r="L111" i="36"/>
  <c r="K111" i="36"/>
  <c r="J111" i="36"/>
  <c r="M110" i="36"/>
  <c r="L110" i="36"/>
  <c r="K110" i="36"/>
  <c r="J110" i="36"/>
  <c r="N110" i="36" s="1"/>
  <c r="M109" i="36"/>
  <c r="L109" i="36"/>
  <c r="K109" i="36"/>
  <c r="J109" i="36"/>
  <c r="N109" i="36" s="1"/>
  <c r="M108" i="36"/>
  <c r="R638" i="31" s="1"/>
  <c r="L108" i="36"/>
  <c r="K108" i="36"/>
  <c r="J108" i="36"/>
  <c r="M107" i="36"/>
  <c r="L107" i="36"/>
  <c r="K107" i="36"/>
  <c r="J107" i="36"/>
  <c r="M106" i="36"/>
  <c r="L106" i="36"/>
  <c r="K106" i="36"/>
  <c r="J106" i="36"/>
  <c r="N106" i="36" s="1"/>
  <c r="M105" i="36"/>
  <c r="L105" i="36"/>
  <c r="K105" i="36"/>
  <c r="J105" i="36"/>
  <c r="N105" i="36" s="1"/>
  <c r="M104" i="36"/>
  <c r="L104" i="36"/>
  <c r="K104" i="36"/>
  <c r="J104" i="36"/>
  <c r="N104" i="36" s="1"/>
  <c r="M103" i="36"/>
  <c r="L103" i="36"/>
  <c r="K103" i="36"/>
  <c r="J103" i="36"/>
  <c r="M102" i="36"/>
  <c r="L102" i="36"/>
  <c r="K102" i="36"/>
  <c r="J102" i="36"/>
  <c r="M101" i="36"/>
  <c r="L101" i="36"/>
  <c r="K101" i="36"/>
  <c r="J101" i="36"/>
  <c r="N101" i="36" s="1"/>
  <c r="M100" i="36"/>
  <c r="L100" i="36"/>
  <c r="K100" i="36"/>
  <c r="J100" i="36"/>
  <c r="M99" i="36"/>
  <c r="L99" i="36"/>
  <c r="K99" i="36"/>
  <c r="J99" i="36"/>
  <c r="M98" i="36"/>
  <c r="L98" i="36"/>
  <c r="K98" i="36"/>
  <c r="J98" i="36"/>
  <c r="N98" i="36" s="1"/>
  <c r="M97" i="36"/>
  <c r="R627" i="31" s="1"/>
  <c r="L97" i="36"/>
  <c r="K97" i="36"/>
  <c r="P627" i="31" s="1"/>
  <c r="J97" i="36"/>
  <c r="M96" i="36"/>
  <c r="L96" i="36"/>
  <c r="Q626" i="31" s="1"/>
  <c r="K96" i="36"/>
  <c r="J96" i="36"/>
  <c r="N96" i="36" s="1"/>
  <c r="M95" i="36"/>
  <c r="L95" i="36"/>
  <c r="Q625" i="31" s="1"/>
  <c r="K95" i="36"/>
  <c r="J95" i="36"/>
  <c r="N95" i="36" s="1"/>
  <c r="M94" i="36"/>
  <c r="R624" i="31" s="1"/>
  <c r="L94" i="36"/>
  <c r="K94" i="36"/>
  <c r="J94" i="36"/>
  <c r="N94" i="36" s="1"/>
  <c r="M93" i="36"/>
  <c r="L93" i="36"/>
  <c r="K93" i="36"/>
  <c r="J93" i="36"/>
  <c r="N93" i="36" s="1"/>
  <c r="M92" i="36"/>
  <c r="L92" i="36"/>
  <c r="K92" i="36"/>
  <c r="J92" i="36"/>
  <c r="N92" i="36" s="1"/>
  <c r="M91" i="36"/>
  <c r="L91" i="36"/>
  <c r="K91" i="36"/>
  <c r="J91" i="36"/>
  <c r="N91" i="36" s="1"/>
  <c r="M90" i="36"/>
  <c r="L90" i="36"/>
  <c r="K90" i="36"/>
  <c r="J90" i="36"/>
  <c r="M89" i="36"/>
  <c r="L89" i="36"/>
  <c r="K89" i="36"/>
  <c r="J89" i="36"/>
  <c r="N89" i="36" s="1"/>
  <c r="M88" i="36"/>
  <c r="L88" i="36"/>
  <c r="K88" i="36"/>
  <c r="J88" i="36"/>
  <c r="M87" i="36"/>
  <c r="L87" i="36"/>
  <c r="K87" i="36"/>
  <c r="J87" i="36"/>
  <c r="N87" i="36" s="1"/>
  <c r="M86" i="36"/>
  <c r="L86" i="36"/>
  <c r="K86" i="36"/>
  <c r="J86" i="36"/>
  <c r="N86" i="36" s="1"/>
  <c r="I70" i="36"/>
  <c r="H70" i="36"/>
  <c r="O9" i="36"/>
  <c r="G9" i="36"/>
  <c r="L539" i="31" s="1"/>
  <c r="H9" i="35"/>
  <c r="I9" i="35"/>
  <c r="N431" i="31" s="1"/>
  <c r="H10" i="35"/>
  <c r="I10" i="35"/>
  <c r="H11" i="35"/>
  <c r="I11" i="35"/>
  <c r="H12" i="35"/>
  <c r="I12" i="35"/>
  <c r="H13" i="35"/>
  <c r="I13" i="35"/>
  <c r="H14" i="35"/>
  <c r="I14" i="35"/>
  <c r="H15" i="35"/>
  <c r="I15" i="35"/>
  <c r="H16" i="35"/>
  <c r="I16" i="35"/>
  <c r="H17" i="35"/>
  <c r="I17" i="35"/>
  <c r="H18" i="35"/>
  <c r="I18" i="35"/>
  <c r="H19" i="35"/>
  <c r="I19" i="35"/>
  <c r="H20" i="35"/>
  <c r="I20" i="35"/>
  <c r="H21" i="35"/>
  <c r="I21" i="35"/>
  <c r="H22" i="35"/>
  <c r="I22" i="35"/>
  <c r="H23" i="35"/>
  <c r="I23" i="35"/>
  <c r="N445" i="31" s="1"/>
  <c r="H24" i="35"/>
  <c r="I24" i="35"/>
  <c r="H25" i="35"/>
  <c r="M447" i="31" s="1"/>
  <c r="I25" i="35"/>
  <c r="H26" i="35"/>
  <c r="M448" i="31" s="1"/>
  <c r="I26" i="35"/>
  <c r="H27" i="35"/>
  <c r="I27" i="35"/>
  <c r="H28" i="35"/>
  <c r="I28" i="35"/>
  <c r="H29" i="35"/>
  <c r="I29" i="35"/>
  <c r="H30" i="35"/>
  <c r="I30" i="35"/>
  <c r="H31" i="35"/>
  <c r="M453" i="31" s="1"/>
  <c r="I31" i="35"/>
  <c r="N453" i="31" s="1"/>
  <c r="H32" i="35"/>
  <c r="M454" i="31" s="1"/>
  <c r="I32" i="35"/>
  <c r="N454" i="31" s="1"/>
  <c r="H33" i="35"/>
  <c r="I33" i="35"/>
  <c r="H34" i="35"/>
  <c r="I34" i="35"/>
  <c r="H35" i="35"/>
  <c r="I35" i="35"/>
  <c r="H36" i="35"/>
  <c r="I36" i="35"/>
  <c r="H37" i="35"/>
  <c r="M459" i="31" s="1"/>
  <c r="I37" i="35"/>
  <c r="N459" i="31" s="1"/>
  <c r="H38" i="35"/>
  <c r="M460" i="31" s="1"/>
  <c r="I38" i="35"/>
  <c r="N460" i="31" s="1"/>
  <c r="H39" i="35"/>
  <c r="I39" i="35"/>
  <c r="H40" i="35"/>
  <c r="I40" i="35"/>
  <c r="H41" i="35"/>
  <c r="I41" i="35"/>
  <c r="H42" i="35"/>
  <c r="I42" i="35"/>
  <c r="H43" i="35"/>
  <c r="M465" i="31" s="1"/>
  <c r="I43" i="35"/>
  <c r="H44" i="35"/>
  <c r="M466" i="31" s="1"/>
  <c r="I44" i="35"/>
  <c r="N466" i="31" s="1"/>
  <c r="H45" i="35"/>
  <c r="I45" i="35"/>
  <c r="J76" i="35"/>
  <c r="N76" i="35" s="1"/>
  <c r="K76" i="35"/>
  <c r="L76" i="35"/>
  <c r="M76" i="35"/>
  <c r="R483" i="31" s="1"/>
  <c r="J77" i="35"/>
  <c r="N77" i="35" s="1"/>
  <c r="K77" i="35"/>
  <c r="P484" i="31" s="1"/>
  <c r="L77" i="35"/>
  <c r="M77" i="35"/>
  <c r="J78" i="35"/>
  <c r="N78" i="35" s="1"/>
  <c r="K78" i="35"/>
  <c r="L78" i="35"/>
  <c r="M78" i="35"/>
  <c r="J79" i="35"/>
  <c r="N79" i="35" s="1"/>
  <c r="S486" i="31" s="1"/>
  <c r="K79" i="35"/>
  <c r="L79" i="35"/>
  <c r="M79" i="35"/>
  <c r="R486" i="31" s="1"/>
  <c r="J80" i="35"/>
  <c r="N80" i="35" s="1"/>
  <c r="S487" i="31" s="1"/>
  <c r="K80" i="35"/>
  <c r="P487" i="31" s="1"/>
  <c r="L80" i="35"/>
  <c r="M80" i="35"/>
  <c r="R487" i="31" s="1"/>
  <c r="J81" i="35"/>
  <c r="K81" i="35"/>
  <c r="P488" i="31" s="1"/>
  <c r="L81" i="35"/>
  <c r="Q488" i="31" s="1"/>
  <c r="M81" i="35"/>
  <c r="J82" i="35"/>
  <c r="N82" i="35" s="1"/>
  <c r="K82" i="35"/>
  <c r="L82" i="35"/>
  <c r="M82" i="35"/>
  <c r="R489" i="31" s="1"/>
  <c r="J83" i="35"/>
  <c r="N83" i="35" s="1"/>
  <c r="K83" i="35"/>
  <c r="L83" i="35"/>
  <c r="M83" i="35"/>
  <c r="J84" i="35"/>
  <c r="N84" i="35" s="1"/>
  <c r="K84" i="35"/>
  <c r="L84" i="35"/>
  <c r="M84" i="35"/>
  <c r="J85" i="35"/>
  <c r="N85" i="35" s="1"/>
  <c r="S492" i="31" s="1"/>
  <c r="K85" i="35"/>
  <c r="L85" i="35"/>
  <c r="M85" i="35"/>
  <c r="R492" i="31" s="1"/>
  <c r="J86" i="35"/>
  <c r="N86" i="35" s="1"/>
  <c r="S493" i="31" s="1"/>
  <c r="K86" i="35"/>
  <c r="P493" i="31" s="1"/>
  <c r="L86" i="35"/>
  <c r="Q493" i="31" s="1"/>
  <c r="M86" i="35"/>
  <c r="R493" i="31" s="1"/>
  <c r="J87" i="35"/>
  <c r="N87" i="35" s="1"/>
  <c r="K87" i="35"/>
  <c r="P494" i="31" s="1"/>
  <c r="L87" i="35"/>
  <c r="Q494" i="31" s="1"/>
  <c r="M87" i="35"/>
  <c r="J88" i="35"/>
  <c r="O495" i="31" s="1"/>
  <c r="K88" i="35"/>
  <c r="P495" i="31" s="1"/>
  <c r="L88" i="35"/>
  <c r="M88" i="35"/>
  <c r="R495" i="31" s="1"/>
  <c r="J89" i="35"/>
  <c r="N89" i="35" s="1"/>
  <c r="K89" i="35"/>
  <c r="P496" i="31" s="1"/>
  <c r="L89" i="35"/>
  <c r="M89" i="35"/>
  <c r="J90" i="35"/>
  <c r="N90" i="35" s="1"/>
  <c r="K90" i="35"/>
  <c r="L90" i="35"/>
  <c r="M90" i="35"/>
  <c r="J91" i="35"/>
  <c r="N91" i="35" s="1"/>
  <c r="S498" i="31" s="1"/>
  <c r="K91" i="35"/>
  <c r="P498" i="31" s="1"/>
  <c r="L91" i="35"/>
  <c r="M91" i="35"/>
  <c r="R498" i="31" s="1"/>
  <c r="J92" i="35"/>
  <c r="N92" i="35" s="1"/>
  <c r="S499" i="31" s="1"/>
  <c r="K92" i="35"/>
  <c r="P499" i="31" s="1"/>
  <c r="L92" i="35"/>
  <c r="Q499" i="31" s="1"/>
  <c r="M92" i="35"/>
  <c r="R499" i="31" s="1"/>
  <c r="J93" i="35"/>
  <c r="O500" i="31" s="1"/>
  <c r="K93" i="35"/>
  <c r="P500" i="31" s="1"/>
  <c r="L93" i="35"/>
  <c r="Q500" i="31" s="1"/>
  <c r="M93" i="35"/>
  <c r="R500" i="31" s="1"/>
  <c r="J94" i="35"/>
  <c r="N94" i="35" s="1"/>
  <c r="K94" i="35"/>
  <c r="P501" i="31" s="1"/>
  <c r="L94" i="35"/>
  <c r="M94" i="35"/>
  <c r="R501" i="31" s="1"/>
  <c r="J95" i="35"/>
  <c r="N95" i="35" s="1"/>
  <c r="K95" i="35"/>
  <c r="P502" i="31" s="1"/>
  <c r="L95" i="35"/>
  <c r="M95" i="35"/>
  <c r="J96" i="35"/>
  <c r="K96" i="35"/>
  <c r="L96" i="35"/>
  <c r="M96" i="35"/>
  <c r="R503" i="31" s="1"/>
  <c r="J97" i="35"/>
  <c r="K97" i="35"/>
  <c r="L97" i="35"/>
  <c r="M97" i="35"/>
  <c r="R504" i="31" s="1"/>
  <c r="J98" i="35"/>
  <c r="N98" i="35" s="1"/>
  <c r="S505" i="31" s="1"/>
  <c r="K98" i="35"/>
  <c r="L98" i="35"/>
  <c r="M98" i="35"/>
  <c r="J99" i="35"/>
  <c r="N99" i="35" s="1"/>
  <c r="K99" i="35"/>
  <c r="L99" i="35"/>
  <c r="M99" i="35"/>
  <c r="R506" i="31" s="1"/>
  <c r="J100" i="35"/>
  <c r="N100" i="35" s="1"/>
  <c r="K100" i="35"/>
  <c r="L100" i="35"/>
  <c r="M100" i="35"/>
  <c r="R507" i="31" s="1"/>
  <c r="J101" i="35"/>
  <c r="N101" i="35" s="1"/>
  <c r="K101" i="35"/>
  <c r="P508" i="31" s="1"/>
  <c r="L101" i="35"/>
  <c r="M101" i="35"/>
  <c r="J102" i="35"/>
  <c r="N102" i="35" s="1"/>
  <c r="K102" i="35"/>
  <c r="L102" i="35"/>
  <c r="M102" i="35"/>
  <c r="J103" i="35"/>
  <c r="N103" i="35" s="1"/>
  <c r="S510" i="31" s="1"/>
  <c r="K103" i="35"/>
  <c r="P510" i="31" s="1"/>
  <c r="L103" i="35"/>
  <c r="M103" i="35"/>
  <c r="R510" i="31" s="1"/>
  <c r="J104" i="35"/>
  <c r="N104" i="35" s="1"/>
  <c r="S511" i="31" s="1"/>
  <c r="K104" i="35"/>
  <c r="P511" i="31" s="1"/>
  <c r="L104" i="35"/>
  <c r="Q511" i="31" s="1"/>
  <c r="M104" i="35"/>
  <c r="R511" i="31" s="1"/>
  <c r="J105" i="35"/>
  <c r="O512" i="31" s="1"/>
  <c r="K105" i="35"/>
  <c r="P512" i="31" s="1"/>
  <c r="L105" i="35"/>
  <c r="Q512" i="31" s="1"/>
  <c r="M105" i="35"/>
  <c r="R512" i="31" s="1"/>
  <c r="J106" i="35"/>
  <c r="N106" i="35" s="1"/>
  <c r="S513" i="31" s="1"/>
  <c r="K106" i="35"/>
  <c r="L106" i="35"/>
  <c r="M106" i="35"/>
  <c r="J107" i="35"/>
  <c r="O514" i="31" s="1"/>
  <c r="K107" i="35"/>
  <c r="P514" i="31" s="1"/>
  <c r="L107" i="35"/>
  <c r="Q514" i="31" s="1"/>
  <c r="M107" i="35"/>
  <c r="J108" i="35"/>
  <c r="O515" i="31" s="1"/>
  <c r="K108" i="35"/>
  <c r="L108" i="35"/>
  <c r="M108" i="35"/>
  <c r="J109" i="35"/>
  <c r="N109" i="35" s="1"/>
  <c r="S516" i="31" s="1"/>
  <c r="K109" i="35"/>
  <c r="L109" i="35"/>
  <c r="M109" i="35"/>
  <c r="R516" i="31" s="1"/>
  <c r="J110" i="35"/>
  <c r="N110" i="35" s="1"/>
  <c r="K110" i="35"/>
  <c r="P517" i="31" s="1"/>
  <c r="L110" i="35"/>
  <c r="Q517" i="31" s="1"/>
  <c r="M110" i="35"/>
  <c r="R517" i="31" s="1"/>
  <c r="J111" i="35"/>
  <c r="N111" i="35" s="1"/>
  <c r="K111" i="35"/>
  <c r="P518" i="31" s="1"/>
  <c r="L111" i="35"/>
  <c r="Q518" i="31" s="1"/>
  <c r="M111" i="35"/>
  <c r="R518" i="31" s="1"/>
  <c r="J112" i="35"/>
  <c r="O519" i="31" s="1"/>
  <c r="K112" i="35"/>
  <c r="P519" i="31" s="1"/>
  <c r="L112" i="35"/>
  <c r="M112" i="35"/>
  <c r="R519" i="31" s="1"/>
  <c r="J113" i="35"/>
  <c r="O520" i="31" s="1"/>
  <c r="K113" i="35"/>
  <c r="L113" i="35"/>
  <c r="M113" i="35"/>
  <c r="J114" i="35"/>
  <c r="N114" i="35" s="1"/>
  <c r="K114" i="35"/>
  <c r="L114" i="35"/>
  <c r="M114" i="35"/>
  <c r="R521" i="31" s="1"/>
  <c r="J115" i="35"/>
  <c r="N115" i="35" s="1"/>
  <c r="S522" i="31" s="1"/>
  <c r="K115" i="35"/>
  <c r="P522" i="31" s="1"/>
  <c r="L115" i="35"/>
  <c r="M115" i="35"/>
  <c r="R522" i="31" s="1"/>
  <c r="J116" i="35"/>
  <c r="N116" i="35" s="1"/>
  <c r="S523" i="31" s="1"/>
  <c r="K116" i="35"/>
  <c r="P523" i="31" s="1"/>
  <c r="L116" i="35"/>
  <c r="Q523" i="31" s="1"/>
  <c r="M116" i="35"/>
  <c r="R523" i="31" s="1"/>
  <c r="O10" i="35"/>
  <c r="O11" i="35"/>
  <c r="O12" i="35"/>
  <c r="O13" i="35"/>
  <c r="O14" i="35"/>
  <c r="O15" i="35"/>
  <c r="O16" i="35"/>
  <c r="O17" i="35"/>
  <c r="T439" i="31" s="1"/>
  <c r="O18" i="35"/>
  <c r="T440" i="31" s="1"/>
  <c r="O19" i="35"/>
  <c r="T441" i="31" s="1"/>
  <c r="O20" i="35"/>
  <c r="O21" i="35"/>
  <c r="T443" i="31" s="1"/>
  <c r="O22" i="35"/>
  <c r="O23" i="35"/>
  <c r="O24" i="35"/>
  <c r="O25" i="35"/>
  <c r="O26" i="35"/>
  <c r="O27" i="35"/>
  <c r="O28" i="35"/>
  <c r="O29" i="35"/>
  <c r="T451" i="31" s="1"/>
  <c r="O30" i="35"/>
  <c r="O31" i="35"/>
  <c r="O32" i="35"/>
  <c r="O33" i="35"/>
  <c r="O34" i="35"/>
  <c r="T456" i="31" s="1"/>
  <c r="O35" i="35"/>
  <c r="T457" i="31" s="1"/>
  <c r="O36" i="35"/>
  <c r="O37" i="35"/>
  <c r="O38" i="35"/>
  <c r="O39" i="35"/>
  <c r="O40" i="35"/>
  <c r="T462" i="31" s="1"/>
  <c r="O41" i="35"/>
  <c r="T463" i="31" s="1"/>
  <c r="O42" i="35"/>
  <c r="O43" i="35"/>
  <c r="O44" i="35"/>
  <c r="O45" i="35"/>
  <c r="O46" i="35"/>
  <c r="T468" i="31" s="1"/>
  <c r="O9" i="35"/>
  <c r="I46" i="35"/>
  <c r="H46" i="35"/>
  <c r="G10" i="35"/>
  <c r="L432" i="31" s="1"/>
  <c r="G11" i="35"/>
  <c r="G12" i="35"/>
  <c r="G13" i="35"/>
  <c r="L435" i="31" s="1"/>
  <c r="G14" i="35"/>
  <c r="G15" i="35"/>
  <c r="G16" i="35"/>
  <c r="G17" i="35"/>
  <c r="G18" i="35"/>
  <c r="G19" i="35"/>
  <c r="G20" i="35"/>
  <c r="G21" i="35"/>
  <c r="G22" i="35"/>
  <c r="G23" i="35"/>
  <c r="G24" i="35"/>
  <c r="G25" i="35"/>
  <c r="L447" i="31" s="1"/>
  <c r="G26" i="35"/>
  <c r="L448" i="31" s="1"/>
  <c r="G27" i="35"/>
  <c r="L449" i="31" s="1"/>
  <c r="G28" i="35"/>
  <c r="G29" i="35"/>
  <c r="G30" i="35"/>
  <c r="G31" i="35"/>
  <c r="G32" i="35"/>
  <c r="L454" i="31" s="1"/>
  <c r="G33" i="35"/>
  <c r="L455" i="31" s="1"/>
  <c r="G34" i="35"/>
  <c r="G35" i="35"/>
  <c r="G36" i="35"/>
  <c r="G37" i="35"/>
  <c r="G38" i="35"/>
  <c r="L460" i="31" s="1"/>
  <c r="G39" i="35"/>
  <c r="L461" i="31" s="1"/>
  <c r="G40" i="35"/>
  <c r="G41" i="35"/>
  <c r="G42" i="35"/>
  <c r="G43" i="35"/>
  <c r="G44" i="35"/>
  <c r="L466" i="31" s="1"/>
  <c r="G45" i="35"/>
  <c r="L467" i="31" s="1"/>
  <c r="G46" i="35"/>
  <c r="G9" i="35"/>
  <c r="L431" i="31" s="1"/>
  <c r="J75" i="34"/>
  <c r="O412" i="31" s="1"/>
  <c r="K75" i="34"/>
  <c r="L75" i="34"/>
  <c r="Q412" i="31" s="1"/>
  <c r="M75" i="34"/>
  <c r="R412" i="31" s="1"/>
  <c r="J76" i="34"/>
  <c r="K76" i="34"/>
  <c r="L76" i="34"/>
  <c r="Q413" i="31" s="1"/>
  <c r="M76" i="34"/>
  <c r="J77" i="34"/>
  <c r="O414" i="31" s="1"/>
  <c r="K77" i="34"/>
  <c r="L77" i="34"/>
  <c r="Q414" i="31" s="1"/>
  <c r="M77" i="34"/>
  <c r="R414" i="31" s="1"/>
  <c r="J78" i="34"/>
  <c r="N78" i="34" s="1"/>
  <c r="K78" i="34"/>
  <c r="L78" i="34"/>
  <c r="M78" i="34"/>
  <c r="J79" i="34"/>
  <c r="O416" i="31" s="1"/>
  <c r="K79" i="34"/>
  <c r="P416" i="31" s="1"/>
  <c r="L79" i="34"/>
  <c r="Q416" i="31" s="1"/>
  <c r="M79" i="34"/>
  <c r="J80" i="34"/>
  <c r="K80" i="34"/>
  <c r="P417" i="31" s="1"/>
  <c r="L80" i="34"/>
  <c r="M80" i="34"/>
  <c r="R417" i="31" s="1"/>
  <c r="J81" i="34"/>
  <c r="O418" i="31" s="1"/>
  <c r="K81" i="34"/>
  <c r="L81" i="34"/>
  <c r="Q418" i="31" s="1"/>
  <c r="M81" i="34"/>
  <c r="J82" i="34"/>
  <c r="N82" i="34" s="1"/>
  <c r="K82" i="34"/>
  <c r="P419" i="31" s="1"/>
  <c r="L82" i="34"/>
  <c r="M82" i="34"/>
  <c r="J83" i="34"/>
  <c r="O420" i="31" s="1"/>
  <c r="K83" i="34"/>
  <c r="P420" i="31" s="1"/>
  <c r="L83" i="34"/>
  <c r="Q420" i="31" s="1"/>
  <c r="M83" i="34"/>
  <c r="R420" i="31" s="1"/>
  <c r="J84" i="34"/>
  <c r="K84" i="34"/>
  <c r="L84" i="34"/>
  <c r="Q421" i="31" s="1"/>
  <c r="M84" i="34"/>
  <c r="J85" i="34"/>
  <c r="O422" i="31" s="1"/>
  <c r="K85" i="34"/>
  <c r="P422" i="31" s="1"/>
  <c r="L85" i="34"/>
  <c r="Q422" i="31" s="1"/>
  <c r="M85" i="34"/>
  <c r="R422" i="31" s="1"/>
  <c r="J86" i="34"/>
  <c r="K86" i="34"/>
  <c r="L86" i="34"/>
  <c r="M86" i="34"/>
  <c r="J87" i="34"/>
  <c r="O424" i="31" s="1"/>
  <c r="K87" i="34"/>
  <c r="P424" i="31" s="1"/>
  <c r="L87" i="34"/>
  <c r="Q424" i="31" s="1"/>
  <c r="M87" i="34"/>
  <c r="J88" i="34"/>
  <c r="K88" i="34"/>
  <c r="P425" i="31" s="1"/>
  <c r="L88" i="34"/>
  <c r="M88" i="34"/>
  <c r="R425" i="31" s="1"/>
  <c r="J89" i="34"/>
  <c r="O426" i="31" s="1"/>
  <c r="K89" i="34"/>
  <c r="L89" i="34"/>
  <c r="Q426" i="31" s="1"/>
  <c r="M89" i="34"/>
  <c r="J90" i="34"/>
  <c r="K90" i="34"/>
  <c r="P427" i="31" s="1"/>
  <c r="L90" i="34"/>
  <c r="M90" i="34"/>
  <c r="J91" i="34"/>
  <c r="N91" i="34" s="1"/>
  <c r="S428" i="31" s="1"/>
  <c r="K91" i="34"/>
  <c r="P428" i="31" s="1"/>
  <c r="L91" i="34"/>
  <c r="Q428" i="31" s="1"/>
  <c r="M91" i="34"/>
  <c r="R428" i="31" s="1"/>
  <c r="J92" i="34"/>
  <c r="K92" i="34"/>
  <c r="L92" i="34"/>
  <c r="Q429" i="31" s="1"/>
  <c r="M92" i="34"/>
  <c r="J93" i="34"/>
  <c r="O430" i="31" s="1"/>
  <c r="K93" i="34"/>
  <c r="P430" i="31" s="1"/>
  <c r="L93" i="34"/>
  <c r="Q430" i="31" s="1"/>
  <c r="M93" i="34"/>
  <c r="R430" i="31" s="1"/>
  <c r="M74" i="34"/>
  <c r="L74" i="34"/>
  <c r="K74" i="34"/>
  <c r="P411" i="31" s="1"/>
  <c r="O10" i="34"/>
  <c r="T347" i="31" s="1"/>
  <c r="O11" i="34"/>
  <c r="T348" i="31" s="1"/>
  <c r="O12" i="34"/>
  <c r="T349" i="31" s="1"/>
  <c r="O13" i="34"/>
  <c r="O14" i="34"/>
  <c r="O15" i="34"/>
  <c r="O16" i="34"/>
  <c r="T353" i="31" s="1"/>
  <c r="O17" i="34"/>
  <c r="T354" i="31" s="1"/>
  <c r="O18" i="34"/>
  <c r="T355" i="31" s="1"/>
  <c r="O19" i="34"/>
  <c r="T356" i="31" s="1"/>
  <c r="O20" i="34"/>
  <c r="T357" i="31" s="1"/>
  <c r="O21" i="34"/>
  <c r="O22" i="34"/>
  <c r="O23" i="34"/>
  <c r="O24" i="34"/>
  <c r="T361" i="31" s="1"/>
  <c r="O25" i="34"/>
  <c r="T362" i="31" s="1"/>
  <c r="O26" i="34"/>
  <c r="T363" i="31" s="1"/>
  <c r="O27" i="34"/>
  <c r="T364" i="31" s="1"/>
  <c r="O28" i="34"/>
  <c r="T365" i="31" s="1"/>
  <c r="O29" i="34"/>
  <c r="O30" i="34"/>
  <c r="O31" i="34"/>
  <c r="O32" i="34"/>
  <c r="T369" i="31" s="1"/>
  <c r="O33" i="34"/>
  <c r="T370" i="31" s="1"/>
  <c r="O34" i="34"/>
  <c r="T371" i="31" s="1"/>
  <c r="O35" i="34"/>
  <c r="T372" i="31" s="1"/>
  <c r="O36" i="34"/>
  <c r="T373" i="31" s="1"/>
  <c r="O37" i="34"/>
  <c r="O38" i="34"/>
  <c r="O39" i="34"/>
  <c r="O40" i="34"/>
  <c r="T377" i="31" s="1"/>
  <c r="O41" i="34"/>
  <c r="T378" i="31" s="1"/>
  <c r="O42" i="34"/>
  <c r="T379" i="31" s="1"/>
  <c r="O43" i="34"/>
  <c r="T380" i="31" s="1"/>
  <c r="O44" i="34"/>
  <c r="T381" i="31" s="1"/>
  <c r="O45" i="34"/>
  <c r="O46" i="34"/>
  <c r="O47" i="34"/>
  <c r="O48" i="34"/>
  <c r="T385" i="31" s="1"/>
  <c r="O49" i="34"/>
  <c r="T386" i="31" s="1"/>
  <c r="O50" i="34"/>
  <c r="T387" i="31" s="1"/>
  <c r="O51" i="34"/>
  <c r="T388" i="31" s="1"/>
  <c r="O52" i="34"/>
  <c r="T389" i="31" s="1"/>
  <c r="O53" i="34"/>
  <c r="O54" i="34"/>
  <c r="O55" i="34"/>
  <c r="O56" i="34"/>
  <c r="T393" i="31" s="1"/>
  <c r="O57" i="34"/>
  <c r="T394" i="31" s="1"/>
  <c r="O58" i="34"/>
  <c r="T395" i="31" s="1"/>
  <c r="O59" i="34"/>
  <c r="T396" i="31" s="1"/>
  <c r="O60" i="34"/>
  <c r="T397" i="31" s="1"/>
  <c r="O61" i="34"/>
  <c r="O62" i="34"/>
  <c r="T399" i="31" s="1"/>
  <c r="O63" i="34"/>
  <c r="O64" i="34"/>
  <c r="T401" i="31" s="1"/>
  <c r="O65" i="34"/>
  <c r="T402" i="31" s="1"/>
  <c r="O66" i="34"/>
  <c r="T403" i="31" s="1"/>
  <c r="O67" i="34"/>
  <c r="T404" i="31" s="1"/>
  <c r="O68" i="34"/>
  <c r="T405" i="31" s="1"/>
  <c r="O69" i="34"/>
  <c r="O70" i="34"/>
  <c r="T407" i="31" s="1"/>
  <c r="O71" i="34"/>
  <c r="O72" i="34"/>
  <c r="T409" i="31" s="1"/>
  <c r="O73" i="34"/>
  <c r="T410" i="31" s="1"/>
  <c r="O9" i="34"/>
  <c r="O10" i="33"/>
  <c r="O11" i="33"/>
  <c r="T330" i="31" s="1"/>
  <c r="O12" i="33"/>
  <c r="T331" i="31" s="1"/>
  <c r="O13" i="33"/>
  <c r="O14" i="33"/>
  <c r="O15" i="33"/>
  <c r="T334" i="31" s="1"/>
  <c r="O16" i="33"/>
  <c r="T335" i="31" s="1"/>
  <c r="O17" i="33"/>
  <c r="T336" i="31" s="1"/>
  <c r="O9" i="33"/>
  <c r="T328" i="31" s="1"/>
  <c r="J74" i="34"/>
  <c r="N74" i="34" s="1"/>
  <c r="S411" i="31" s="1"/>
  <c r="H10" i="34"/>
  <c r="M347" i="31" s="1"/>
  <c r="I10" i="34"/>
  <c r="N347" i="31" s="1"/>
  <c r="H11" i="34"/>
  <c r="M348" i="31" s="1"/>
  <c r="I11" i="34"/>
  <c r="H12" i="34"/>
  <c r="I12" i="34"/>
  <c r="N349" i="31" s="1"/>
  <c r="H13" i="34"/>
  <c r="M350" i="31" s="1"/>
  <c r="I13" i="34"/>
  <c r="N350" i="31" s="1"/>
  <c r="H14" i="34"/>
  <c r="M351" i="31" s="1"/>
  <c r="I14" i="34"/>
  <c r="N351" i="31" s="1"/>
  <c r="H15" i="34"/>
  <c r="I15" i="34"/>
  <c r="H16" i="34"/>
  <c r="M353" i="31" s="1"/>
  <c r="I16" i="34"/>
  <c r="H17" i="34"/>
  <c r="I17" i="34"/>
  <c r="N354" i="31" s="1"/>
  <c r="H18" i="34"/>
  <c r="M355" i="31" s="1"/>
  <c r="I18" i="34"/>
  <c r="N355" i="31" s="1"/>
  <c r="H19" i="34"/>
  <c r="M356" i="31" s="1"/>
  <c r="I19" i="34"/>
  <c r="H20" i="34"/>
  <c r="I20" i="34"/>
  <c r="N357" i="31" s="1"/>
  <c r="H21" i="34"/>
  <c r="M358" i="31" s="1"/>
  <c r="I21" i="34"/>
  <c r="N358" i="31" s="1"/>
  <c r="H22" i="34"/>
  <c r="I22" i="34"/>
  <c r="N359" i="31" s="1"/>
  <c r="H23" i="34"/>
  <c r="I23" i="34"/>
  <c r="H24" i="34"/>
  <c r="M361" i="31" s="1"/>
  <c r="I24" i="34"/>
  <c r="H25" i="34"/>
  <c r="I25" i="34"/>
  <c r="N362" i="31" s="1"/>
  <c r="H26" i="34"/>
  <c r="M363" i="31" s="1"/>
  <c r="I26" i="34"/>
  <c r="N363" i="31" s="1"/>
  <c r="H27" i="34"/>
  <c r="M364" i="31" s="1"/>
  <c r="I27" i="34"/>
  <c r="H28" i="34"/>
  <c r="I28" i="34"/>
  <c r="N365" i="31" s="1"/>
  <c r="H29" i="34"/>
  <c r="M366" i="31" s="1"/>
  <c r="I29" i="34"/>
  <c r="N366" i="31" s="1"/>
  <c r="H30" i="34"/>
  <c r="I30" i="34"/>
  <c r="N367" i="31" s="1"/>
  <c r="H31" i="34"/>
  <c r="I31" i="34"/>
  <c r="H32" i="34"/>
  <c r="I32" i="34"/>
  <c r="H33" i="34"/>
  <c r="I33" i="34"/>
  <c r="N370" i="31" s="1"/>
  <c r="H34" i="34"/>
  <c r="M371" i="31" s="1"/>
  <c r="I34" i="34"/>
  <c r="N371" i="31" s="1"/>
  <c r="H35" i="34"/>
  <c r="M372" i="31" s="1"/>
  <c r="I35" i="34"/>
  <c r="H36" i="34"/>
  <c r="I36" i="34"/>
  <c r="N373" i="31" s="1"/>
  <c r="H37" i="34"/>
  <c r="M374" i="31" s="1"/>
  <c r="I37" i="34"/>
  <c r="N374" i="31" s="1"/>
  <c r="H38" i="34"/>
  <c r="I38" i="34"/>
  <c r="N375" i="31" s="1"/>
  <c r="H39" i="34"/>
  <c r="I39" i="34"/>
  <c r="N376" i="31" s="1"/>
  <c r="H40" i="34"/>
  <c r="I40" i="34"/>
  <c r="H41" i="34"/>
  <c r="I41" i="34"/>
  <c r="N378" i="31" s="1"/>
  <c r="H42" i="34"/>
  <c r="M379" i="31" s="1"/>
  <c r="I42" i="34"/>
  <c r="N379" i="31" s="1"/>
  <c r="H43" i="34"/>
  <c r="M380" i="31" s="1"/>
  <c r="I43" i="34"/>
  <c r="H44" i="34"/>
  <c r="I44" i="34"/>
  <c r="N381" i="31" s="1"/>
  <c r="H45" i="34"/>
  <c r="M382" i="31" s="1"/>
  <c r="I45" i="34"/>
  <c r="N382" i="31" s="1"/>
  <c r="H46" i="34"/>
  <c r="I46" i="34"/>
  <c r="N383" i="31" s="1"/>
  <c r="H47" i="34"/>
  <c r="I47" i="34"/>
  <c r="H48" i="34"/>
  <c r="M385" i="31" s="1"/>
  <c r="I48" i="34"/>
  <c r="H49" i="34"/>
  <c r="I49" i="34"/>
  <c r="N386" i="31" s="1"/>
  <c r="H50" i="34"/>
  <c r="M387" i="31" s="1"/>
  <c r="I50" i="34"/>
  <c r="N387" i="31" s="1"/>
  <c r="H51" i="34"/>
  <c r="M388" i="31" s="1"/>
  <c r="I51" i="34"/>
  <c r="H52" i="34"/>
  <c r="I52" i="34"/>
  <c r="N389" i="31" s="1"/>
  <c r="H53" i="34"/>
  <c r="M390" i="31" s="1"/>
  <c r="I53" i="34"/>
  <c r="N390" i="31" s="1"/>
  <c r="H54" i="34"/>
  <c r="I54" i="34"/>
  <c r="N391" i="31" s="1"/>
  <c r="H55" i="34"/>
  <c r="I55" i="34"/>
  <c r="H56" i="34"/>
  <c r="M393" i="31" s="1"/>
  <c r="I56" i="34"/>
  <c r="H57" i="34"/>
  <c r="I57" i="34"/>
  <c r="N394" i="31" s="1"/>
  <c r="H58" i="34"/>
  <c r="M395" i="31" s="1"/>
  <c r="I58" i="34"/>
  <c r="N395" i="31" s="1"/>
  <c r="H59" i="34"/>
  <c r="M396" i="31" s="1"/>
  <c r="I59" i="34"/>
  <c r="H60" i="34"/>
  <c r="I60" i="34"/>
  <c r="N397" i="31" s="1"/>
  <c r="H61" i="34"/>
  <c r="M398" i="31" s="1"/>
  <c r="I61" i="34"/>
  <c r="N398" i="31" s="1"/>
  <c r="H62" i="34"/>
  <c r="I62" i="34"/>
  <c r="N399" i="31" s="1"/>
  <c r="H63" i="34"/>
  <c r="I63" i="34"/>
  <c r="H64" i="34"/>
  <c r="I64" i="34"/>
  <c r="H65" i="34"/>
  <c r="I65" i="34"/>
  <c r="N402" i="31" s="1"/>
  <c r="H66" i="34"/>
  <c r="M403" i="31" s="1"/>
  <c r="I66" i="34"/>
  <c r="N403" i="31" s="1"/>
  <c r="H67" i="34"/>
  <c r="M404" i="31" s="1"/>
  <c r="I67" i="34"/>
  <c r="H68" i="34"/>
  <c r="I68" i="34"/>
  <c r="N405" i="31" s="1"/>
  <c r="H69" i="34"/>
  <c r="M406" i="31" s="1"/>
  <c r="I69" i="34"/>
  <c r="N406" i="31" s="1"/>
  <c r="H70" i="34"/>
  <c r="I70" i="34"/>
  <c r="N407" i="31" s="1"/>
  <c r="H71" i="34"/>
  <c r="I71" i="34"/>
  <c r="H72" i="34"/>
  <c r="I72" i="34"/>
  <c r="H73" i="34"/>
  <c r="I73" i="34"/>
  <c r="N410" i="31" s="1"/>
  <c r="G10" i="34"/>
  <c r="G11" i="34"/>
  <c r="L348" i="31" s="1"/>
  <c r="G12" i="34"/>
  <c r="L349" i="31" s="1"/>
  <c r="G13" i="34"/>
  <c r="G14" i="34"/>
  <c r="L351" i="31" s="1"/>
  <c r="G15" i="34"/>
  <c r="G16" i="34"/>
  <c r="G17" i="34"/>
  <c r="L354" i="31" s="1"/>
  <c r="G18" i="34"/>
  <c r="G19" i="34"/>
  <c r="L356" i="31" s="1"/>
  <c r="G20" i="34"/>
  <c r="L357" i="31" s="1"/>
  <c r="G21" i="34"/>
  <c r="G22" i="34"/>
  <c r="L359" i="31" s="1"/>
  <c r="G23" i="34"/>
  <c r="G24" i="34"/>
  <c r="G25" i="34"/>
  <c r="L362" i="31" s="1"/>
  <c r="G26" i="34"/>
  <c r="G27" i="34"/>
  <c r="L364" i="31" s="1"/>
  <c r="G28" i="34"/>
  <c r="L365" i="31" s="1"/>
  <c r="G29" i="34"/>
  <c r="G30" i="34"/>
  <c r="L367" i="31" s="1"/>
  <c r="G31" i="34"/>
  <c r="G32" i="34"/>
  <c r="G33" i="34"/>
  <c r="L370" i="31" s="1"/>
  <c r="G34" i="34"/>
  <c r="L371" i="31" s="1"/>
  <c r="G35" i="34"/>
  <c r="L372" i="31" s="1"/>
  <c r="G36" i="34"/>
  <c r="L373" i="31" s="1"/>
  <c r="G37" i="34"/>
  <c r="G38" i="34"/>
  <c r="L375" i="31" s="1"/>
  <c r="G39" i="34"/>
  <c r="G40" i="34"/>
  <c r="G41" i="34"/>
  <c r="L378" i="31" s="1"/>
  <c r="G42" i="34"/>
  <c r="G43" i="34"/>
  <c r="L380" i="31" s="1"/>
  <c r="G44" i="34"/>
  <c r="L381" i="31" s="1"/>
  <c r="G45" i="34"/>
  <c r="G46" i="34"/>
  <c r="L383" i="31" s="1"/>
  <c r="G47" i="34"/>
  <c r="G48" i="34"/>
  <c r="G49" i="34"/>
  <c r="L386" i="31" s="1"/>
  <c r="G50" i="34"/>
  <c r="G51" i="34"/>
  <c r="L388" i="31" s="1"/>
  <c r="G52" i="34"/>
  <c r="L389" i="31" s="1"/>
  <c r="G53" i="34"/>
  <c r="G54" i="34"/>
  <c r="L391" i="31" s="1"/>
  <c r="G55" i="34"/>
  <c r="G56" i="34"/>
  <c r="G57" i="34"/>
  <c r="L394" i="31" s="1"/>
  <c r="G58" i="34"/>
  <c r="L395" i="31" s="1"/>
  <c r="G59" i="34"/>
  <c r="L396" i="31" s="1"/>
  <c r="G60" i="34"/>
  <c r="L397" i="31" s="1"/>
  <c r="G61" i="34"/>
  <c r="G62" i="34"/>
  <c r="L399" i="31" s="1"/>
  <c r="G63" i="34"/>
  <c r="G64" i="34"/>
  <c r="G65" i="34"/>
  <c r="L402" i="31" s="1"/>
  <c r="G66" i="34"/>
  <c r="G67" i="34"/>
  <c r="L404" i="31" s="1"/>
  <c r="G68" i="34"/>
  <c r="L405" i="31" s="1"/>
  <c r="G69" i="34"/>
  <c r="G70" i="34"/>
  <c r="L407" i="31" s="1"/>
  <c r="G71" i="34"/>
  <c r="G72" i="34"/>
  <c r="G73" i="34"/>
  <c r="L410" i="31" s="1"/>
  <c r="G74" i="34"/>
  <c r="L411" i="31" s="1"/>
  <c r="G75" i="34"/>
  <c r="L412" i="31" s="1"/>
  <c r="G76" i="34"/>
  <c r="L413" i="31" s="1"/>
  <c r="G77" i="34"/>
  <c r="G78" i="34"/>
  <c r="L415" i="31" s="1"/>
  <c r="G79" i="34"/>
  <c r="G80" i="34"/>
  <c r="G81" i="34"/>
  <c r="L418" i="31" s="1"/>
  <c r="G82" i="34"/>
  <c r="G83" i="34"/>
  <c r="L420" i="31" s="1"/>
  <c r="G84" i="34"/>
  <c r="L421" i="31" s="1"/>
  <c r="G85" i="34"/>
  <c r="G86" i="34"/>
  <c r="L423" i="31" s="1"/>
  <c r="G87" i="34"/>
  <c r="G88" i="34"/>
  <c r="G89" i="34"/>
  <c r="L426" i="31" s="1"/>
  <c r="G90" i="34"/>
  <c r="G91" i="34"/>
  <c r="L428" i="31" s="1"/>
  <c r="G92" i="34"/>
  <c r="L429" i="31" s="1"/>
  <c r="G93" i="34"/>
  <c r="I9" i="34"/>
  <c r="N346" i="31" s="1"/>
  <c r="H9" i="34"/>
  <c r="G9" i="34"/>
  <c r="T295" i="55"/>
  <c r="T296" i="55"/>
  <c r="T297" i="55"/>
  <c r="T298" i="55"/>
  <c r="T299" i="55"/>
  <c r="T300" i="55"/>
  <c r="T301" i="55"/>
  <c r="T302" i="55"/>
  <c r="T303" i="55"/>
  <c r="T304" i="55"/>
  <c r="T305" i="55"/>
  <c r="T306" i="55"/>
  <c r="T307" i="55"/>
  <c r="T308" i="55"/>
  <c r="T309" i="55"/>
  <c r="T310" i="55"/>
  <c r="T311" i="55"/>
  <c r="T312" i="55"/>
  <c r="T313" i="55"/>
  <c r="T314" i="55"/>
  <c r="T315" i="55"/>
  <c r="T316" i="55"/>
  <c r="O324" i="55"/>
  <c r="O325" i="55"/>
  <c r="O317" i="31"/>
  <c r="G26" i="33"/>
  <c r="L345" i="31" s="1"/>
  <c r="G25" i="33"/>
  <c r="L344" i="31" s="1"/>
  <c r="G24" i="33"/>
  <c r="G23" i="33"/>
  <c r="L342" i="31" s="1"/>
  <c r="G22" i="33"/>
  <c r="L341" i="31" s="1"/>
  <c r="G21" i="33"/>
  <c r="L340" i="31" s="1"/>
  <c r="G20" i="33"/>
  <c r="G19" i="33"/>
  <c r="L338" i="31" s="1"/>
  <c r="G18" i="33"/>
  <c r="L337" i="31" s="1"/>
  <c r="I17" i="33"/>
  <c r="N336" i="31" s="1"/>
  <c r="H17" i="33"/>
  <c r="M336" i="31" s="1"/>
  <c r="G17" i="33"/>
  <c r="I16" i="33"/>
  <c r="H16" i="33"/>
  <c r="G16" i="33"/>
  <c r="L335" i="31" s="1"/>
  <c r="I15" i="33"/>
  <c r="N334" i="31" s="1"/>
  <c r="H15" i="33"/>
  <c r="G15" i="33"/>
  <c r="L334" i="31" s="1"/>
  <c r="I14" i="33"/>
  <c r="H14" i="33"/>
  <c r="G14" i="33"/>
  <c r="L333" i="31" s="1"/>
  <c r="I13" i="33"/>
  <c r="N332" i="31" s="1"/>
  <c r="H13" i="33"/>
  <c r="G13" i="33"/>
  <c r="L332" i="31" s="1"/>
  <c r="I12" i="33"/>
  <c r="N331" i="31" s="1"/>
  <c r="H12" i="33"/>
  <c r="G12" i="33"/>
  <c r="L331" i="31" s="1"/>
  <c r="I11" i="33"/>
  <c r="H11" i="33"/>
  <c r="G11" i="33"/>
  <c r="L330" i="31" s="1"/>
  <c r="I10" i="33"/>
  <c r="N329" i="31" s="1"/>
  <c r="H10" i="33"/>
  <c r="M329" i="31" s="1"/>
  <c r="G10" i="33"/>
  <c r="L329" i="31" s="1"/>
  <c r="I9" i="33"/>
  <c r="H9" i="33"/>
  <c r="G9" i="33"/>
  <c r="L328" i="31" s="1"/>
  <c r="M299" i="31"/>
  <c r="N299" i="31"/>
  <c r="M311" i="31"/>
  <c r="N311" i="31"/>
  <c r="P320" i="55"/>
  <c r="P321" i="31"/>
  <c r="Q321" i="31"/>
  <c r="R321" i="55"/>
  <c r="R323" i="31"/>
  <c r="P324" i="55"/>
  <c r="L310" i="31"/>
  <c r="L317" i="31"/>
  <c r="L318" i="31"/>
  <c r="L321" i="31"/>
  <c r="L322" i="31"/>
  <c r="L327" i="31"/>
  <c r="O22" i="33" l="1"/>
  <c r="T341" i="31" s="1"/>
  <c r="P15" i="35"/>
  <c r="U437" i="31" s="1"/>
  <c r="N93" i="35"/>
  <c r="S500" i="55" s="1"/>
  <c r="N113" i="35"/>
  <c r="S518" i="42" s="1"/>
  <c r="N107" i="35"/>
  <c r="S514" i="31" s="1"/>
  <c r="N62" i="36"/>
  <c r="S592" i="55" s="1"/>
  <c r="N58" i="36"/>
  <c r="S588" i="55" s="1"/>
  <c r="N54" i="36"/>
  <c r="S582" i="42" s="1"/>
  <c r="P50" i="36"/>
  <c r="U578" i="42" s="1"/>
  <c r="P46" i="36"/>
  <c r="U576" i="55" s="1"/>
  <c r="N42" i="36"/>
  <c r="S572" i="55" s="1"/>
  <c r="N26" i="36"/>
  <c r="S556" i="55" s="1"/>
  <c r="P42" i="35"/>
  <c r="U464" i="31" s="1"/>
  <c r="P21" i="35"/>
  <c r="U443" i="55" s="1"/>
  <c r="O118" i="36"/>
  <c r="T648" i="55" s="1"/>
  <c r="N67" i="36"/>
  <c r="S595" i="42" s="1"/>
  <c r="N63" i="36"/>
  <c r="S591" i="42" s="1"/>
  <c r="N55" i="36"/>
  <c r="S585" i="55" s="1"/>
  <c r="N51" i="36"/>
  <c r="S581" i="55" s="1"/>
  <c r="N47" i="36"/>
  <c r="S577" i="55" s="1"/>
  <c r="N39" i="36"/>
  <c r="S569" i="55" s="1"/>
  <c r="N19" i="36"/>
  <c r="S549" i="55" s="1"/>
  <c r="N15" i="36"/>
  <c r="S545" i="31" s="1"/>
  <c r="P14" i="36"/>
  <c r="U544" i="55" s="1"/>
  <c r="P35" i="35"/>
  <c r="U455" i="42" s="1"/>
  <c r="N27" i="35"/>
  <c r="S449" i="31" s="1"/>
  <c r="P19" i="35"/>
  <c r="U441" i="55" s="1"/>
  <c r="N11" i="35"/>
  <c r="S431" i="42" s="1"/>
  <c r="O20" i="33"/>
  <c r="T339" i="55" s="1"/>
  <c r="O123" i="36"/>
  <c r="T651" i="42" s="1"/>
  <c r="O83" i="36"/>
  <c r="T613" i="55" s="1"/>
  <c r="O73" i="36"/>
  <c r="T601" i="42" s="1"/>
  <c r="N73" i="34"/>
  <c r="S410" i="55" s="1"/>
  <c r="N17" i="34"/>
  <c r="S354" i="55" s="1"/>
  <c r="O76" i="35"/>
  <c r="T483" i="55" s="1"/>
  <c r="P61" i="36"/>
  <c r="U589" i="42" s="1"/>
  <c r="N57" i="36"/>
  <c r="S587" i="31" s="1"/>
  <c r="P45" i="36"/>
  <c r="U573" i="42" s="1"/>
  <c r="N25" i="36"/>
  <c r="S553" i="42" s="1"/>
  <c r="N13" i="36"/>
  <c r="S543" i="31" s="1"/>
  <c r="N48" i="34"/>
  <c r="S385" i="55" s="1"/>
  <c r="N16" i="34"/>
  <c r="S351" i="42" s="1"/>
  <c r="P25" i="33"/>
  <c r="U344" i="31" s="1"/>
  <c r="P22" i="33"/>
  <c r="U341" i="31" s="1"/>
  <c r="P19" i="33"/>
  <c r="U336" i="42" s="1"/>
  <c r="P20" i="33"/>
  <c r="U339" i="31" s="1"/>
  <c r="Q339" i="31"/>
  <c r="P26" i="33"/>
  <c r="U345" i="55" s="1"/>
  <c r="O93" i="34"/>
  <c r="T430" i="55" s="1"/>
  <c r="N71" i="34"/>
  <c r="S406" i="42" s="1"/>
  <c r="N63" i="34"/>
  <c r="S400" i="55" s="1"/>
  <c r="N55" i="34"/>
  <c r="S390" i="42" s="1"/>
  <c r="N47" i="34"/>
  <c r="S384" i="55" s="1"/>
  <c r="N39" i="34"/>
  <c r="S376" i="31" s="1"/>
  <c r="N31" i="34"/>
  <c r="S368" i="55" s="1"/>
  <c r="N23" i="34"/>
  <c r="S360" i="55" s="1"/>
  <c r="N15" i="34"/>
  <c r="S352" i="55" s="1"/>
  <c r="N37" i="35"/>
  <c r="S457" i="42" s="1"/>
  <c r="N56" i="34"/>
  <c r="S391" i="42" s="1"/>
  <c r="N49" i="34"/>
  <c r="S384" i="42" s="1"/>
  <c r="N41" i="34"/>
  <c r="S378" i="31" s="1"/>
  <c r="N42" i="35"/>
  <c r="S464" i="55" s="1"/>
  <c r="N34" i="35"/>
  <c r="S456" i="31" s="1"/>
  <c r="P30" i="35"/>
  <c r="U452" i="55" s="1"/>
  <c r="N22" i="35"/>
  <c r="S442" i="42" s="1"/>
  <c r="N18" i="35"/>
  <c r="S440" i="55" s="1"/>
  <c r="N10" i="35"/>
  <c r="S432" i="55" s="1"/>
  <c r="O86" i="36"/>
  <c r="T616" i="31" s="1"/>
  <c r="O88" i="36"/>
  <c r="T618" i="55" s="1"/>
  <c r="O92" i="36"/>
  <c r="T622" i="55" s="1"/>
  <c r="O100" i="36"/>
  <c r="T630" i="55" s="1"/>
  <c r="O102" i="36"/>
  <c r="T632" i="55" s="1"/>
  <c r="O104" i="36"/>
  <c r="T634" i="55" s="1"/>
  <c r="O106" i="36"/>
  <c r="T636" i="55" s="1"/>
  <c r="O114" i="36"/>
  <c r="T642" i="42" s="1"/>
  <c r="O132" i="36"/>
  <c r="T662" i="55" s="1"/>
  <c r="N65" i="34"/>
  <c r="S400" i="42" s="1"/>
  <c r="N33" i="34"/>
  <c r="S368" i="42" s="1"/>
  <c r="N75" i="34"/>
  <c r="S412" i="31" s="1"/>
  <c r="N24" i="34"/>
  <c r="S361" i="31" s="1"/>
  <c r="P9" i="35"/>
  <c r="U431" i="31" s="1"/>
  <c r="P113" i="35"/>
  <c r="U520" i="55" s="1"/>
  <c r="O109" i="35"/>
  <c r="T516" i="31" s="1"/>
  <c r="P97" i="36"/>
  <c r="U627" i="55" s="1"/>
  <c r="P103" i="36"/>
  <c r="U633" i="55" s="1"/>
  <c r="P107" i="36"/>
  <c r="U635" i="42" s="1"/>
  <c r="P113" i="36"/>
  <c r="U643" i="55" s="1"/>
  <c r="P115" i="36"/>
  <c r="U645" i="55" s="1"/>
  <c r="O139" i="36"/>
  <c r="T669" i="55" s="1"/>
  <c r="N72" i="34"/>
  <c r="S409" i="31" s="1"/>
  <c r="N64" i="34"/>
  <c r="S401" i="31" s="1"/>
  <c r="N40" i="34"/>
  <c r="S377" i="55" s="1"/>
  <c r="N32" i="34"/>
  <c r="S369" i="31" s="1"/>
  <c r="P37" i="35"/>
  <c r="U457" i="42" s="1"/>
  <c r="O128" i="36"/>
  <c r="T658" i="31" s="1"/>
  <c r="O85" i="35"/>
  <c r="T492" i="31" s="1"/>
  <c r="N70" i="36"/>
  <c r="S600" i="55" s="1"/>
  <c r="O125" i="36"/>
  <c r="T655" i="31" s="1"/>
  <c r="O133" i="36"/>
  <c r="T661" i="42" s="1"/>
  <c r="N83" i="34"/>
  <c r="S420" i="55" s="1"/>
  <c r="M401" i="31"/>
  <c r="M369" i="31"/>
  <c r="P68" i="34"/>
  <c r="U405" i="55" s="1"/>
  <c r="P60" i="34"/>
  <c r="U397" i="55" s="1"/>
  <c r="P52" i="34"/>
  <c r="U387" i="42" s="1"/>
  <c r="P44" i="34"/>
  <c r="U381" i="55" s="1"/>
  <c r="P36" i="34"/>
  <c r="U373" i="55" s="1"/>
  <c r="P28" i="34"/>
  <c r="U365" i="55" s="1"/>
  <c r="P20" i="34"/>
  <c r="U355" i="42" s="1"/>
  <c r="P12" i="34"/>
  <c r="U349" i="31" s="1"/>
  <c r="N57" i="34"/>
  <c r="S392" i="42" s="1"/>
  <c r="N25" i="34"/>
  <c r="S362" i="31" s="1"/>
  <c r="O89" i="34"/>
  <c r="T426" i="31" s="1"/>
  <c r="O81" i="34"/>
  <c r="T416" i="42" s="1"/>
  <c r="O77" i="34"/>
  <c r="T414" i="55" s="1"/>
  <c r="K96" i="34"/>
  <c r="N46" i="35"/>
  <c r="S468" i="31" s="1"/>
  <c r="O101" i="36"/>
  <c r="T631" i="31" s="1"/>
  <c r="O109" i="36"/>
  <c r="T639" i="31" s="1"/>
  <c r="O113" i="36"/>
  <c r="T643" i="31" s="1"/>
  <c r="N9" i="33"/>
  <c r="S328" i="55" s="1"/>
  <c r="P59" i="34"/>
  <c r="U396" i="55" s="1"/>
  <c r="P43" i="34"/>
  <c r="U380" i="55" s="1"/>
  <c r="P27" i="34"/>
  <c r="U362" i="42" s="1"/>
  <c r="P11" i="34"/>
  <c r="U348" i="55" s="1"/>
  <c r="O108" i="35"/>
  <c r="T515" i="55" s="1"/>
  <c r="O84" i="35"/>
  <c r="T491" i="55" s="1"/>
  <c r="P43" i="35"/>
  <c r="U465" i="31" s="1"/>
  <c r="N45" i="36"/>
  <c r="S573" i="42" s="1"/>
  <c r="M409" i="31"/>
  <c r="M377" i="31"/>
  <c r="N43" i="35"/>
  <c r="S465" i="55" s="1"/>
  <c r="P31" i="35"/>
  <c r="U453" i="55" s="1"/>
  <c r="P133" i="36"/>
  <c r="U663" i="55" s="1"/>
  <c r="P62" i="36"/>
  <c r="U592" i="55" s="1"/>
  <c r="N50" i="36"/>
  <c r="S580" i="55" s="1"/>
  <c r="O428" i="31"/>
  <c r="O82" i="36"/>
  <c r="T612" i="31" s="1"/>
  <c r="N31" i="35"/>
  <c r="S453" i="55" s="1"/>
  <c r="O121" i="36"/>
  <c r="T649" i="42" s="1"/>
  <c r="O137" i="36"/>
  <c r="T667" i="55" s="1"/>
  <c r="N16" i="33"/>
  <c r="S335" i="55" s="1"/>
  <c r="P85" i="34"/>
  <c r="U422" i="31" s="1"/>
  <c r="O92" i="35"/>
  <c r="T499" i="31" s="1"/>
  <c r="N61" i="36"/>
  <c r="S591" i="31" s="1"/>
  <c r="S419" i="55"/>
  <c r="S417" i="42"/>
  <c r="S419" i="31"/>
  <c r="L414" i="55"/>
  <c r="L412" i="42"/>
  <c r="L390" i="55"/>
  <c r="L388" i="42"/>
  <c r="L358" i="55"/>
  <c r="L356" i="42"/>
  <c r="N404" i="55"/>
  <c r="N402" i="42"/>
  <c r="N388" i="55"/>
  <c r="N386" i="42"/>
  <c r="N368" i="55"/>
  <c r="N366" i="42"/>
  <c r="N352" i="55"/>
  <c r="N350" i="42"/>
  <c r="P67" i="34"/>
  <c r="R411" i="55"/>
  <c r="R409" i="42"/>
  <c r="O425" i="55"/>
  <c r="O423" i="42"/>
  <c r="O417" i="55"/>
  <c r="O415" i="42"/>
  <c r="L427" i="55"/>
  <c r="L425" i="42"/>
  <c r="L387" i="55"/>
  <c r="L385" i="42"/>
  <c r="L355" i="55"/>
  <c r="L353" i="42"/>
  <c r="M391" i="55"/>
  <c r="M389" i="42"/>
  <c r="T406" i="55"/>
  <c r="T404" i="42"/>
  <c r="P101" i="36"/>
  <c r="U631" i="31" s="1"/>
  <c r="L346" i="55"/>
  <c r="L344" i="42"/>
  <c r="L425" i="55"/>
  <c r="L423" i="42"/>
  <c r="L417" i="55"/>
  <c r="L415" i="42"/>
  <c r="L409" i="55"/>
  <c r="L407" i="42"/>
  <c r="L401" i="55"/>
  <c r="L399" i="42"/>
  <c r="L393" i="55"/>
  <c r="L391" i="42"/>
  <c r="L385" i="55"/>
  <c r="L383" i="42"/>
  <c r="L377" i="55"/>
  <c r="L375" i="42"/>
  <c r="L369" i="55"/>
  <c r="L367" i="42"/>
  <c r="L361" i="55"/>
  <c r="L359" i="42"/>
  <c r="L353" i="55"/>
  <c r="L351" i="42"/>
  <c r="M410" i="55"/>
  <c r="M408" i="42"/>
  <c r="M406" i="55"/>
  <c r="M404" i="42"/>
  <c r="M402" i="55"/>
  <c r="M400" i="42"/>
  <c r="M398" i="55"/>
  <c r="M396" i="42"/>
  <c r="M394" i="55"/>
  <c r="M392" i="42"/>
  <c r="M390" i="55"/>
  <c r="M388" i="42"/>
  <c r="M386" i="55"/>
  <c r="M384" i="42"/>
  <c r="M382" i="55"/>
  <c r="M380" i="42"/>
  <c r="M378" i="55"/>
  <c r="M376" i="42"/>
  <c r="M374" i="55"/>
  <c r="M372" i="42"/>
  <c r="M370" i="55"/>
  <c r="M368" i="42"/>
  <c r="M366" i="55"/>
  <c r="M364" i="42"/>
  <c r="M362" i="55"/>
  <c r="M360" i="42"/>
  <c r="M358" i="55"/>
  <c r="M356" i="42"/>
  <c r="M354" i="55"/>
  <c r="M352" i="42"/>
  <c r="M350" i="55"/>
  <c r="M348" i="42"/>
  <c r="T346" i="55"/>
  <c r="T344" i="42"/>
  <c r="S411" i="55"/>
  <c r="S409" i="42"/>
  <c r="T408" i="55"/>
  <c r="T406" i="42"/>
  <c r="N66" i="34"/>
  <c r="T400" i="55"/>
  <c r="T398" i="42"/>
  <c r="N58" i="34"/>
  <c r="T392" i="55"/>
  <c r="T390" i="42"/>
  <c r="N50" i="34"/>
  <c r="T384" i="55"/>
  <c r="T382" i="42"/>
  <c r="N42" i="34"/>
  <c r="T376" i="55"/>
  <c r="T374" i="42"/>
  <c r="N34" i="34"/>
  <c r="T368" i="55"/>
  <c r="T366" i="42"/>
  <c r="N26" i="34"/>
  <c r="T360" i="55"/>
  <c r="T358" i="42"/>
  <c r="N18" i="34"/>
  <c r="T352" i="55"/>
  <c r="T350" i="42"/>
  <c r="N10" i="34"/>
  <c r="O92" i="34"/>
  <c r="R429" i="55"/>
  <c r="R427" i="42"/>
  <c r="O90" i="34"/>
  <c r="R427" i="55"/>
  <c r="R425" i="42"/>
  <c r="O88" i="34"/>
  <c r="R425" i="55"/>
  <c r="R423" i="42"/>
  <c r="O86" i="34"/>
  <c r="R423" i="55"/>
  <c r="R421" i="42"/>
  <c r="O84" i="34"/>
  <c r="R421" i="55"/>
  <c r="R419" i="42"/>
  <c r="O82" i="34"/>
  <c r="R419" i="55"/>
  <c r="R417" i="42"/>
  <c r="O80" i="34"/>
  <c r="R417" i="55"/>
  <c r="R415" i="42"/>
  <c r="O78" i="34"/>
  <c r="R415" i="55"/>
  <c r="R413" i="42"/>
  <c r="M96" i="34"/>
  <c r="R413" i="55"/>
  <c r="R411" i="42"/>
  <c r="O117" i="36"/>
  <c r="T647" i="31" s="1"/>
  <c r="N38" i="36"/>
  <c r="S568" i="55" s="1"/>
  <c r="N34" i="36"/>
  <c r="S564" i="55" s="1"/>
  <c r="P30" i="36"/>
  <c r="U560" i="55" s="1"/>
  <c r="N10" i="36"/>
  <c r="S540" i="55" s="1"/>
  <c r="P83" i="36"/>
  <c r="U613" i="55" s="1"/>
  <c r="P121" i="36"/>
  <c r="U651" i="55" s="1"/>
  <c r="N113" i="36"/>
  <c r="S643" i="31" s="1"/>
  <c r="O79" i="36"/>
  <c r="T609" i="55" s="1"/>
  <c r="N46" i="36"/>
  <c r="S576" i="55" s="1"/>
  <c r="T346" i="31"/>
  <c r="L346" i="31"/>
  <c r="R423" i="31"/>
  <c r="R415" i="31"/>
  <c r="O518" i="31"/>
  <c r="O501" i="31"/>
  <c r="L382" i="55"/>
  <c r="L380" i="42"/>
  <c r="N408" i="55"/>
  <c r="N406" i="42"/>
  <c r="N380" i="55"/>
  <c r="N378" i="42"/>
  <c r="N356" i="55"/>
  <c r="N354" i="42"/>
  <c r="T383" i="55"/>
  <c r="T381" i="42"/>
  <c r="P19" i="34"/>
  <c r="O429" i="55"/>
  <c r="O427" i="42"/>
  <c r="O413" i="55"/>
  <c r="O411" i="42"/>
  <c r="L419" i="55"/>
  <c r="L417" i="42"/>
  <c r="L363" i="55"/>
  <c r="L361" i="42"/>
  <c r="M375" i="55"/>
  <c r="M373" i="42"/>
  <c r="P66" i="34"/>
  <c r="T390" i="55"/>
  <c r="T388" i="42"/>
  <c r="P42" i="34"/>
  <c r="T366" i="55"/>
  <c r="T364" i="42"/>
  <c r="P412" i="55"/>
  <c r="P410" i="42"/>
  <c r="M346" i="55"/>
  <c r="M344" i="42"/>
  <c r="L424" i="55"/>
  <c r="L422" i="42"/>
  <c r="L416" i="55"/>
  <c r="L414" i="42"/>
  <c r="L408" i="55"/>
  <c r="L406" i="42"/>
  <c r="L400" i="55"/>
  <c r="L398" i="42"/>
  <c r="L392" i="55"/>
  <c r="L390" i="42"/>
  <c r="L384" i="55"/>
  <c r="L382" i="42"/>
  <c r="L376" i="55"/>
  <c r="L374" i="42"/>
  <c r="L368" i="55"/>
  <c r="L366" i="42"/>
  <c r="L360" i="55"/>
  <c r="L358" i="42"/>
  <c r="L352" i="55"/>
  <c r="L350" i="42"/>
  <c r="N409" i="55"/>
  <c r="N407" i="42"/>
  <c r="N405" i="55"/>
  <c r="N403" i="42"/>
  <c r="N401" i="55"/>
  <c r="N399" i="42"/>
  <c r="N397" i="55"/>
  <c r="N395" i="42"/>
  <c r="N393" i="55"/>
  <c r="N391" i="42"/>
  <c r="N389" i="55"/>
  <c r="N387" i="42"/>
  <c r="N385" i="55"/>
  <c r="N383" i="42"/>
  <c r="N381" i="55"/>
  <c r="N379" i="42"/>
  <c r="N377" i="55"/>
  <c r="N375" i="42"/>
  <c r="N373" i="55"/>
  <c r="N371" i="42"/>
  <c r="N369" i="55"/>
  <c r="N367" i="42"/>
  <c r="N365" i="55"/>
  <c r="N363" i="42"/>
  <c r="N361" i="55"/>
  <c r="N359" i="42"/>
  <c r="N357" i="55"/>
  <c r="N355" i="42"/>
  <c r="N353" i="55"/>
  <c r="N351" i="42"/>
  <c r="N349" i="55"/>
  <c r="N347" i="42"/>
  <c r="P9" i="34"/>
  <c r="N88" i="34"/>
  <c r="P73" i="34"/>
  <c r="T405" i="55"/>
  <c r="T403" i="42"/>
  <c r="P65" i="34"/>
  <c r="T397" i="55"/>
  <c r="T395" i="42"/>
  <c r="P57" i="34"/>
  <c r="T389" i="55"/>
  <c r="T387" i="42"/>
  <c r="P49" i="34"/>
  <c r="T381" i="55"/>
  <c r="T379" i="42"/>
  <c r="P41" i="34"/>
  <c r="T373" i="55"/>
  <c r="T371" i="42"/>
  <c r="P33" i="34"/>
  <c r="T365" i="55"/>
  <c r="T363" i="42"/>
  <c r="P25" i="34"/>
  <c r="T357" i="55"/>
  <c r="T355" i="42"/>
  <c r="P17" i="34"/>
  <c r="T349" i="55"/>
  <c r="T347" i="42"/>
  <c r="O74" i="34"/>
  <c r="P411" i="55"/>
  <c r="P409" i="42"/>
  <c r="Q429" i="55"/>
  <c r="Q427" i="42"/>
  <c r="Q427" i="55"/>
  <c r="Q425" i="42"/>
  <c r="Q425" i="55"/>
  <c r="Q423" i="42"/>
  <c r="Q423" i="55"/>
  <c r="Q421" i="42"/>
  <c r="Q421" i="55"/>
  <c r="Q419" i="42"/>
  <c r="Q419" i="55"/>
  <c r="Q417" i="42"/>
  <c r="Q417" i="55"/>
  <c r="Q415" i="42"/>
  <c r="Q415" i="55"/>
  <c r="Q413" i="42"/>
  <c r="Q413" i="55"/>
  <c r="Q411" i="42"/>
  <c r="N108" i="35"/>
  <c r="S515" i="55" s="1"/>
  <c r="P27" i="35"/>
  <c r="U449" i="55" s="1"/>
  <c r="N15" i="35"/>
  <c r="S437" i="55" s="1"/>
  <c r="O122" i="36"/>
  <c r="T652" i="31" s="1"/>
  <c r="P127" i="36"/>
  <c r="U655" i="42" s="1"/>
  <c r="P109" i="36"/>
  <c r="U639" i="55" s="1"/>
  <c r="O97" i="36"/>
  <c r="T627" i="55" s="1"/>
  <c r="N14" i="36"/>
  <c r="S544" i="31" s="1"/>
  <c r="O425" i="31"/>
  <c r="Q423" i="31"/>
  <c r="O417" i="31"/>
  <c r="Q415" i="31"/>
  <c r="L422" i="55"/>
  <c r="L420" i="42"/>
  <c r="N392" i="55"/>
  <c r="N390" i="42"/>
  <c r="T391" i="55"/>
  <c r="T389" i="42"/>
  <c r="T375" i="55"/>
  <c r="T373" i="42"/>
  <c r="T359" i="55"/>
  <c r="T357" i="42"/>
  <c r="O427" i="55"/>
  <c r="O425" i="42"/>
  <c r="O423" i="55"/>
  <c r="O421" i="42"/>
  <c r="O419" i="55"/>
  <c r="O417" i="42"/>
  <c r="L403" i="55"/>
  <c r="L401" i="42"/>
  <c r="L379" i="55"/>
  <c r="L377" i="42"/>
  <c r="L347" i="55"/>
  <c r="L345" i="42"/>
  <c r="M407" i="55"/>
  <c r="M405" i="42"/>
  <c r="M399" i="55"/>
  <c r="M397" i="42"/>
  <c r="M395" i="55"/>
  <c r="M393" i="42"/>
  <c r="M387" i="55"/>
  <c r="M385" i="42"/>
  <c r="M383" i="55"/>
  <c r="M381" i="42"/>
  <c r="M379" i="55"/>
  <c r="M377" i="42"/>
  <c r="M371" i="55"/>
  <c r="M369" i="42"/>
  <c r="M367" i="55"/>
  <c r="M365" i="42"/>
  <c r="M363" i="55"/>
  <c r="M361" i="42"/>
  <c r="M359" i="55"/>
  <c r="M357" i="42"/>
  <c r="M355" i="55"/>
  <c r="M353" i="42"/>
  <c r="M347" i="55"/>
  <c r="M345" i="42"/>
  <c r="P90" i="34"/>
  <c r="T398" i="55"/>
  <c r="T396" i="42"/>
  <c r="P34" i="34"/>
  <c r="P26" i="34"/>
  <c r="P424" i="55"/>
  <c r="P422" i="42"/>
  <c r="N346" i="55"/>
  <c r="N344" i="42"/>
  <c r="L423" i="55"/>
  <c r="L421" i="42"/>
  <c r="L415" i="55"/>
  <c r="L413" i="42"/>
  <c r="L407" i="55"/>
  <c r="L405" i="42"/>
  <c r="L399" i="55"/>
  <c r="L397" i="42"/>
  <c r="L391" i="55"/>
  <c r="L389" i="42"/>
  <c r="L383" i="55"/>
  <c r="L381" i="42"/>
  <c r="L375" i="55"/>
  <c r="L373" i="42"/>
  <c r="L367" i="55"/>
  <c r="L365" i="42"/>
  <c r="L359" i="55"/>
  <c r="L357" i="42"/>
  <c r="L351" i="55"/>
  <c r="L349" i="42"/>
  <c r="M409" i="55"/>
  <c r="M407" i="42"/>
  <c r="M405" i="55"/>
  <c r="M403" i="42"/>
  <c r="M401" i="55"/>
  <c r="M399" i="42"/>
  <c r="M397" i="55"/>
  <c r="M395" i="42"/>
  <c r="M393" i="55"/>
  <c r="M391" i="42"/>
  <c r="M389" i="55"/>
  <c r="M387" i="42"/>
  <c r="M385" i="55"/>
  <c r="M383" i="42"/>
  <c r="M381" i="55"/>
  <c r="M379" i="42"/>
  <c r="M377" i="55"/>
  <c r="M375" i="42"/>
  <c r="M373" i="55"/>
  <c r="M371" i="42"/>
  <c r="M369" i="55"/>
  <c r="M367" i="42"/>
  <c r="M365" i="55"/>
  <c r="M363" i="42"/>
  <c r="M361" i="55"/>
  <c r="M359" i="42"/>
  <c r="M357" i="55"/>
  <c r="M355" i="42"/>
  <c r="M353" i="55"/>
  <c r="M351" i="42"/>
  <c r="M349" i="55"/>
  <c r="M347" i="42"/>
  <c r="P93" i="34"/>
  <c r="N86" i="34"/>
  <c r="N80" i="34"/>
  <c r="T410" i="55"/>
  <c r="T408" i="42"/>
  <c r="P70" i="34"/>
  <c r="N68" i="34"/>
  <c r="T402" i="55"/>
  <c r="T400" i="42"/>
  <c r="P62" i="34"/>
  <c r="N60" i="34"/>
  <c r="T394" i="55"/>
  <c r="T392" i="42"/>
  <c r="P54" i="34"/>
  <c r="N52" i="34"/>
  <c r="T386" i="55"/>
  <c r="T384" i="42"/>
  <c r="P46" i="34"/>
  <c r="N44" i="34"/>
  <c r="T378" i="55"/>
  <c r="T376" i="42"/>
  <c r="P38" i="34"/>
  <c r="N36" i="34"/>
  <c r="T370" i="55"/>
  <c r="T368" i="42"/>
  <c r="P30" i="34"/>
  <c r="N28" i="34"/>
  <c r="T362" i="55"/>
  <c r="T360" i="42"/>
  <c r="P22" i="34"/>
  <c r="N20" i="34"/>
  <c r="T354" i="55"/>
  <c r="T352" i="42"/>
  <c r="P14" i="34"/>
  <c r="N12" i="34"/>
  <c r="Q411" i="55"/>
  <c r="Q409" i="42"/>
  <c r="P429" i="55"/>
  <c r="P427" i="42"/>
  <c r="P427" i="55"/>
  <c r="P425" i="42"/>
  <c r="P425" i="55"/>
  <c r="P423" i="42"/>
  <c r="P423" i="55"/>
  <c r="P421" i="42"/>
  <c r="P421" i="55"/>
  <c r="P419" i="42"/>
  <c r="P419" i="55"/>
  <c r="P417" i="42"/>
  <c r="P417" i="55"/>
  <c r="P415" i="42"/>
  <c r="P415" i="55"/>
  <c r="P413" i="42"/>
  <c r="P413" i="55"/>
  <c r="P411" i="42"/>
  <c r="O116" i="35"/>
  <c r="T523" i="55" s="1"/>
  <c r="P22" i="35"/>
  <c r="U444" i="55" s="1"/>
  <c r="N30" i="35"/>
  <c r="S452" i="31" s="1"/>
  <c r="P102" i="36"/>
  <c r="U632" i="55" s="1"/>
  <c r="P114" i="36"/>
  <c r="U644" i="55" s="1"/>
  <c r="O130" i="36"/>
  <c r="T660" i="55" s="1"/>
  <c r="P132" i="36"/>
  <c r="U660" i="42" s="1"/>
  <c r="O135" i="36"/>
  <c r="T665" i="55" s="1"/>
  <c r="N69" i="36"/>
  <c r="S599" i="55" s="1"/>
  <c r="P57" i="36"/>
  <c r="U587" i="55" s="1"/>
  <c r="N53" i="36"/>
  <c r="S583" i="55" s="1"/>
  <c r="P41" i="36"/>
  <c r="U571" i="31" s="1"/>
  <c r="N33" i="36"/>
  <c r="S563" i="55" s="1"/>
  <c r="N21" i="36"/>
  <c r="S551" i="31" s="1"/>
  <c r="P128" i="36"/>
  <c r="U658" i="55" s="1"/>
  <c r="N97" i="36"/>
  <c r="S627" i="55" s="1"/>
  <c r="P86" i="36"/>
  <c r="U616" i="55" s="1"/>
  <c r="P13" i="36"/>
  <c r="U543" i="55" s="1"/>
  <c r="R429" i="31"/>
  <c r="L427" i="31"/>
  <c r="P423" i="31"/>
  <c r="R421" i="31"/>
  <c r="L419" i="31"/>
  <c r="P415" i="31"/>
  <c r="R413" i="31"/>
  <c r="M410" i="31"/>
  <c r="N409" i="31"/>
  <c r="L403" i="31"/>
  <c r="M402" i="31"/>
  <c r="N401" i="31"/>
  <c r="M394" i="31"/>
  <c r="N393" i="31"/>
  <c r="L387" i="31"/>
  <c r="M386" i="31"/>
  <c r="N385" i="31"/>
  <c r="L379" i="31"/>
  <c r="M378" i="31"/>
  <c r="N377" i="31"/>
  <c r="M370" i="31"/>
  <c r="N369" i="31"/>
  <c r="L363" i="31"/>
  <c r="M362" i="31"/>
  <c r="N361" i="31"/>
  <c r="L355" i="31"/>
  <c r="M354" i="31"/>
  <c r="N353" i="31"/>
  <c r="L347" i="31"/>
  <c r="P516" i="31"/>
  <c r="P643" i="31"/>
  <c r="L398" i="55"/>
  <c r="L396" i="42"/>
  <c r="L350" i="55"/>
  <c r="L348" i="42"/>
  <c r="N400" i="55"/>
  <c r="N398" i="42"/>
  <c r="N384" i="55"/>
  <c r="N382" i="42"/>
  <c r="N372" i="55"/>
  <c r="N370" i="42"/>
  <c r="N360" i="55"/>
  <c r="N358" i="42"/>
  <c r="N348" i="55"/>
  <c r="N346" i="42"/>
  <c r="T399" i="55"/>
  <c r="T397" i="42"/>
  <c r="T367" i="55"/>
  <c r="T365" i="42"/>
  <c r="O415" i="55"/>
  <c r="O413" i="42"/>
  <c r="P137" i="36"/>
  <c r="U667" i="55" s="1"/>
  <c r="O415" i="31"/>
  <c r="N408" i="31"/>
  <c r="N392" i="31"/>
  <c r="N384" i="31"/>
  <c r="N360" i="31"/>
  <c r="N352" i="31"/>
  <c r="L429" i="55"/>
  <c r="L427" i="42"/>
  <c r="L421" i="55"/>
  <c r="L419" i="42"/>
  <c r="L413" i="55"/>
  <c r="L411" i="42"/>
  <c r="L405" i="55"/>
  <c r="L403" i="42"/>
  <c r="L397" i="55"/>
  <c r="L395" i="42"/>
  <c r="L389" i="55"/>
  <c r="L387" i="42"/>
  <c r="L381" i="55"/>
  <c r="L379" i="42"/>
  <c r="L373" i="55"/>
  <c r="L371" i="42"/>
  <c r="L365" i="55"/>
  <c r="L363" i="42"/>
  <c r="L357" i="55"/>
  <c r="L355" i="42"/>
  <c r="L349" i="55"/>
  <c r="L347" i="42"/>
  <c r="M408" i="55"/>
  <c r="M406" i="42"/>
  <c r="M404" i="55"/>
  <c r="M402" i="42"/>
  <c r="M400" i="55"/>
  <c r="M398" i="42"/>
  <c r="M396" i="55"/>
  <c r="M394" i="42"/>
  <c r="M392" i="55"/>
  <c r="M390" i="42"/>
  <c r="M388" i="55"/>
  <c r="M386" i="42"/>
  <c r="M384" i="55"/>
  <c r="M382" i="42"/>
  <c r="M380" i="55"/>
  <c r="M378" i="42"/>
  <c r="M376" i="55"/>
  <c r="M374" i="42"/>
  <c r="M372" i="55"/>
  <c r="M370" i="42"/>
  <c r="M368" i="55"/>
  <c r="M366" i="42"/>
  <c r="M364" i="55"/>
  <c r="M362" i="42"/>
  <c r="M360" i="55"/>
  <c r="M358" i="42"/>
  <c r="M356" i="55"/>
  <c r="M354" i="42"/>
  <c r="M352" i="55"/>
  <c r="M350" i="42"/>
  <c r="M348" i="55"/>
  <c r="M346" i="42"/>
  <c r="N92" i="34"/>
  <c r="O85" i="34"/>
  <c r="P77" i="34"/>
  <c r="P72" i="34"/>
  <c r="N70" i="34"/>
  <c r="T404" i="55"/>
  <c r="T402" i="42"/>
  <c r="P64" i="34"/>
  <c r="N62" i="34"/>
  <c r="T396" i="55"/>
  <c r="T394" i="42"/>
  <c r="P56" i="34"/>
  <c r="N54" i="34"/>
  <c r="T388" i="55"/>
  <c r="T386" i="42"/>
  <c r="P48" i="34"/>
  <c r="N46" i="34"/>
  <c r="T380" i="55"/>
  <c r="T378" i="42"/>
  <c r="P40" i="34"/>
  <c r="N38" i="34"/>
  <c r="T372" i="55"/>
  <c r="T370" i="42"/>
  <c r="P32" i="34"/>
  <c r="N30" i="34"/>
  <c r="T364" i="55"/>
  <c r="T362" i="42"/>
  <c r="P24" i="34"/>
  <c r="N22" i="34"/>
  <c r="T356" i="55"/>
  <c r="T354" i="42"/>
  <c r="P16" i="34"/>
  <c r="N14" i="34"/>
  <c r="T348" i="55"/>
  <c r="T346" i="42"/>
  <c r="R430" i="55"/>
  <c r="R428" i="42"/>
  <c r="O91" i="34"/>
  <c r="R428" i="55"/>
  <c r="R426" i="42"/>
  <c r="R426" i="55"/>
  <c r="R424" i="42"/>
  <c r="O87" i="34"/>
  <c r="R424" i="55"/>
  <c r="R422" i="42"/>
  <c r="R422" i="55"/>
  <c r="R420" i="42"/>
  <c r="O83" i="34"/>
  <c r="R420" i="55"/>
  <c r="R418" i="42"/>
  <c r="R418" i="55"/>
  <c r="R416" i="42"/>
  <c r="O79" i="34"/>
  <c r="R416" i="55"/>
  <c r="R414" i="42"/>
  <c r="R414" i="55"/>
  <c r="R412" i="42"/>
  <c r="O75" i="34"/>
  <c r="R412" i="55"/>
  <c r="R410" i="42"/>
  <c r="O101" i="35"/>
  <c r="T508" i="55" s="1"/>
  <c r="O77" i="35"/>
  <c r="T484" i="55" s="1"/>
  <c r="O108" i="36"/>
  <c r="T636" i="42" s="1"/>
  <c r="P129" i="36"/>
  <c r="U659" i="55" s="1"/>
  <c r="O84" i="36"/>
  <c r="T614" i="55" s="1"/>
  <c r="O78" i="36"/>
  <c r="T608" i="55" s="1"/>
  <c r="O76" i="36"/>
  <c r="T606" i="55" s="1"/>
  <c r="O74" i="36"/>
  <c r="T604" i="55" s="1"/>
  <c r="P116" i="36"/>
  <c r="U646" i="31" s="1"/>
  <c r="P104" i="36"/>
  <c r="U634" i="55" s="1"/>
  <c r="P95" i="36"/>
  <c r="U625" i="31" s="1"/>
  <c r="P429" i="31"/>
  <c r="R427" i="31"/>
  <c r="L425" i="31"/>
  <c r="P421" i="31"/>
  <c r="R419" i="31"/>
  <c r="L417" i="31"/>
  <c r="P413" i="31"/>
  <c r="R411" i="31"/>
  <c r="L409" i="31"/>
  <c r="M408" i="31"/>
  <c r="L401" i="31"/>
  <c r="M400" i="31"/>
  <c r="L393" i="31"/>
  <c r="M392" i="31"/>
  <c r="L385" i="31"/>
  <c r="M384" i="31"/>
  <c r="L377" i="31"/>
  <c r="M376" i="31"/>
  <c r="L369" i="31"/>
  <c r="M368" i="31"/>
  <c r="L361" i="31"/>
  <c r="M360" i="31"/>
  <c r="L353" i="31"/>
  <c r="M352" i="31"/>
  <c r="P644" i="31"/>
  <c r="L430" i="55"/>
  <c r="L428" i="42"/>
  <c r="L374" i="55"/>
  <c r="L372" i="42"/>
  <c r="N376" i="55"/>
  <c r="N374" i="42"/>
  <c r="T407" i="55"/>
  <c r="T405" i="42"/>
  <c r="P51" i="34"/>
  <c r="T351" i="55"/>
  <c r="T349" i="42"/>
  <c r="O421" i="55"/>
  <c r="O419" i="42"/>
  <c r="O423" i="31"/>
  <c r="P414" i="31"/>
  <c r="N400" i="31"/>
  <c r="N368" i="31"/>
  <c r="L428" i="55"/>
  <c r="L426" i="42"/>
  <c r="L420" i="55"/>
  <c r="L418" i="42"/>
  <c r="L412" i="55"/>
  <c r="L410" i="42"/>
  <c r="L404" i="55"/>
  <c r="L402" i="42"/>
  <c r="L396" i="55"/>
  <c r="L394" i="42"/>
  <c r="L388" i="55"/>
  <c r="L386" i="42"/>
  <c r="L380" i="55"/>
  <c r="L378" i="42"/>
  <c r="L372" i="55"/>
  <c r="L370" i="42"/>
  <c r="L364" i="55"/>
  <c r="L362" i="42"/>
  <c r="L356" i="55"/>
  <c r="L354" i="42"/>
  <c r="L348" i="55"/>
  <c r="L346" i="42"/>
  <c r="N407" i="55"/>
  <c r="N405" i="42"/>
  <c r="N403" i="55"/>
  <c r="N401" i="42"/>
  <c r="N399" i="55"/>
  <c r="N397" i="42"/>
  <c r="N395" i="55"/>
  <c r="N393" i="42"/>
  <c r="N391" i="55"/>
  <c r="N389" i="42"/>
  <c r="N387" i="55"/>
  <c r="N385" i="42"/>
  <c r="N383" i="55"/>
  <c r="N381" i="42"/>
  <c r="N379" i="55"/>
  <c r="N377" i="42"/>
  <c r="N375" i="55"/>
  <c r="N373" i="42"/>
  <c r="N371" i="55"/>
  <c r="N369" i="42"/>
  <c r="N367" i="55"/>
  <c r="N365" i="42"/>
  <c r="N363" i="55"/>
  <c r="N361" i="42"/>
  <c r="N359" i="55"/>
  <c r="N357" i="42"/>
  <c r="N355" i="55"/>
  <c r="N353" i="42"/>
  <c r="N351" i="55"/>
  <c r="N349" i="42"/>
  <c r="N347" i="55"/>
  <c r="N345" i="42"/>
  <c r="S428" i="55"/>
  <c r="S426" i="42"/>
  <c r="N84" i="34"/>
  <c r="T409" i="55"/>
  <c r="T407" i="42"/>
  <c r="P69" i="34"/>
  <c r="N67" i="34"/>
  <c r="T401" i="55"/>
  <c r="T399" i="42"/>
  <c r="P61" i="34"/>
  <c r="N59" i="34"/>
  <c r="T393" i="55"/>
  <c r="T391" i="42"/>
  <c r="P53" i="34"/>
  <c r="N51" i="34"/>
  <c r="T385" i="55"/>
  <c r="T383" i="42"/>
  <c r="P45" i="34"/>
  <c r="N43" i="34"/>
  <c r="T377" i="55"/>
  <c r="T375" i="42"/>
  <c r="P37" i="34"/>
  <c r="N35" i="34"/>
  <c r="T369" i="55"/>
  <c r="T367" i="42"/>
  <c r="P29" i="34"/>
  <c r="N27" i="34"/>
  <c r="T361" i="55"/>
  <c r="T359" i="42"/>
  <c r="P21" i="34"/>
  <c r="N19" i="34"/>
  <c r="T353" i="55"/>
  <c r="T351" i="42"/>
  <c r="P13" i="34"/>
  <c r="N11" i="34"/>
  <c r="Q430" i="55"/>
  <c r="Q428" i="42"/>
  <c r="Q428" i="55"/>
  <c r="Q426" i="42"/>
  <c r="Q426" i="55"/>
  <c r="Q424" i="42"/>
  <c r="Q424" i="55"/>
  <c r="Q422" i="42"/>
  <c r="Q422" i="55"/>
  <c r="Q420" i="42"/>
  <c r="Q420" i="55"/>
  <c r="Q418" i="42"/>
  <c r="Q418" i="55"/>
  <c r="Q416" i="42"/>
  <c r="Q416" i="55"/>
  <c r="Q414" i="42"/>
  <c r="Q414" i="55"/>
  <c r="Q412" i="42"/>
  <c r="Q412" i="55"/>
  <c r="Q410" i="42"/>
  <c r="P46" i="35"/>
  <c r="U466" i="42" s="1"/>
  <c r="P26" i="35"/>
  <c r="U448" i="55" s="1"/>
  <c r="P10" i="35"/>
  <c r="U432" i="55" s="1"/>
  <c r="N9" i="35"/>
  <c r="S429" i="42" s="1"/>
  <c r="O134" i="36"/>
  <c r="T664" i="55" s="1"/>
  <c r="P139" i="36"/>
  <c r="U669" i="55" s="1"/>
  <c r="N35" i="36"/>
  <c r="S565" i="55" s="1"/>
  <c r="P78" i="36"/>
  <c r="U608" i="31" s="1"/>
  <c r="P125" i="36"/>
  <c r="U653" i="42" s="1"/>
  <c r="O116" i="36"/>
  <c r="T646" i="55" s="1"/>
  <c r="P82" i="36"/>
  <c r="U612" i="55" s="1"/>
  <c r="O429" i="31"/>
  <c r="Q427" i="31"/>
  <c r="R426" i="31"/>
  <c r="L424" i="31"/>
  <c r="O421" i="31"/>
  <c r="Q419" i="31"/>
  <c r="R418" i="31"/>
  <c r="L416" i="31"/>
  <c r="O413" i="31"/>
  <c r="P412" i="31"/>
  <c r="Q411" i="31"/>
  <c r="T408" i="31"/>
  <c r="L408" i="31"/>
  <c r="M407" i="31"/>
  <c r="T400" i="31"/>
  <c r="L400" i="31"/>
  <c r="M399" i="31"/>
  <c r="T392" i="31"/>
  <c r="L392" i="31"/>
  <c r="M391" i="31"/>
  <c r="T384" i="31"/>
  <c r="L384" i="31"/>
  <c r="M383" i="31"/>
  <c r="T376" i="31"/>
  <c r="L376" i="31"/>
  <c r="M375" i="31"/>
  <c r="T368" i="31"/>
  <c r="L368" i="31"/>
  <c r="M367" i="31"/>
  <c r="T360" i="31"/>
  <c r="L360" i="31"/>
  <c r="M359" i="31"/>
  <c r="T352" i="31"/>
  <c r="L352" i="31"/>
  <c r="O509" i="31"/>
  <c r="P663" i="31"/>
  <c r="L406" i="55"/>
  <c r="L404" i="42"/>
  <c r="L366" i="55"/>
  <c r="L364" i="42"/>
  <c r="N396" i="55"/>
  <c r="N394" i="42"/>
  <c r="N364" i="55"/>
  <c r="N362" i="42"/>
  <c r="S415" i="55"/>
  <c r="S413" i="42"/>
  <c r="P35" i="34"/>
  <c r="L411" i="55"/>
  <c r="L409" i="42"/>
  <c r="L395" i="55"/>
  <c r="L393" i="42"/>
  <c r="L371" i="55"/>
  <c r="L369" i="42"/>
  <c r="M403" i="55"/>
  <c r="M401" i="42"/>
  <c r="M351" i="55"/>
  <c r="M349" i="42"/>
  <c r="N76" i="34"/>
  <c r="P58" i="34"/>
  <c r="P50" i="34"/>
  <c r="T382" i="55"/>
  <c r="T380" i="42"/>
  <c r="T374" i="55"/>
  <c r="T372" i="42"/>
  <c r="T358" i="55"/>
  <c r="T356" i="42"/>
  <c r="P18" i="34"/>
  <c r="T350" i="55"/>
  <c r="T348" i="42"/>
  <c r="P10" i="34"/>
  <c r="P430" i="55"/>
  <c r="P428" i="42"/>
  <c r="P428" i="55"/>
  <c r="P426" i="42"/>
  <c r="P426" i="55"/>
  <c r="P424" i="42"/>
  <c r="P422" i="55"/>
  <c r="P420" i="42"/>
  <c r="P420" i="55"/>
  <c r="P418" i="42"/>
  <c r="P418" i="55"/>
  <c r="P416" i="42"/>
  <c r="P416" i="55"/>
  <c r="P414" i="42"/>
  <c r="P414" i="55"/>
  <c r="P412" i="42"/>
  <c r="T391" i="31"/>
  <c r="T383" i="31"/>
  <c r="T375" i="31"/>
  <c r="T367" i="31"/>
  <c r="T359" i="31"/>
  <c r="T351" i="31"/>
  <c r="P13" i="33"/>
  <c r="U332" i="55" s="1"/>
  <c r="L426" i="55"/>
  <c r="L424" i="42"/>
  <c r="L418" i="55"/>
  <c r="L416" i="42"/>
  <c r="L410" i="55"/>
  <c r="L408" i="42"/>
  <c r="L402" i="55"/>
  <c r="L400" i="42"/>
  <c r="L394" i="55"/>
  <c r="L392" i="42"/>
  <c r="L386" i="55"/>
  <c r="L384" i="42"/>
  <c r="L378" i="55"/>
  <c r="L376" i="42"/>
  <c r="L370" i="55"/>
  <c r="L368" i="42"/>
  <c r="L362" i="55"/>
  <c r="L360" i="42"/>
  <c r="L354" i="55"/>
  <c r="L352" i="42"/>
  <c r="N410" i="55"/>
  <c r="N408" i="42"/>
  <c r="N406" i="55"/>
  <c r="N404" i="42"/>
  <c r="N402" i="55"/>
  <c r="N400" i="42"/>
  <c r="N398" i="55"/>
  <c r="N396" i="42"/>
  <c r="N394" i="55"/>
  <c r="N392" i="42"/>
  <c r="N390" i="55"/>
  <c r="N388" i="42"/>
  <c r="N386" i="55"/>
  <c r="N384" i="42"/>
  <c r="N382" i="55"/>
  <c r="N380" i="42"/>
  <c r="N378" i="55"/>
  <c r="N376" i="42"/>
  <c r="N374" i="55"/>
  <c r="N372" i="42"/>
  <c r="N370" i="55"/>
  <c r="N368" i="42"/>
  <c r="N366" i="55"/>
  <c r="N364" i="42"/>
  <c r="N362" i="55"/>
  <c r="N360" i="42"/>
  <c r="N358" i="55"/>
  <c r="N356" i="42"/>
  <c r="N354" i="55"/>
  <c r="N352" i="42"/>
  <c r="N350" i="55"/>
  <c r="N348" i="42"/>
  <c r="O411" i="55"/>
  <c r="O409" i="42"/>
  <c r="N17" i="33"/>
  <c r="S336" i="31" s="1"/>
  <c r="N9" i="34"/>
  <c r="N90" i="34"/>
  <c r="P82" i="34"/>
  <c r="P71" i="34"/>
  <c r="N69" i="34"/>
  <c r="T403" i="55"/>
  <c r="T401" i="42"/>
  <c r="P63" i="34"/>
  <c r="N61" i="34"/>
  <c r="T395" i="55"/>
  <c r="T393" i="42"/>
  <c r="P55" i="34"/>
  <c r="N53" i="34"/>
  <c r="T387" i="55"/>
  <c r="T385" i="42"/>
  <c r="P47" i="34"/>
  <c r="N45" i="34"/>
  <c r="T379" i="55"/>
  <c r="T377" i="42"/>
  <c r="P39" i="34"/>
  <c r="N37" i="34"/>
  <c r="T371" i="55"/>
  <c r="T369" i="42"/>
  <c r="P31" i="34"/>
  <c r="N29" i="34"/>
  <c r="T363" i="55"/>
  <c r="T361" i="42"/>
  <c r="P23" i="34"/>
  <c r="N21" i="34"/>
  <c r="T355" i="55"/>
  <c r="T353" i="42"/>
  <c r="P15" i="34"/>
  <c r="N13" i="34"/>
  <c r="T347" i="55"/>
  <c r="T345" i="42"/>
  <c r="N93" i="34"/>
  <c r="O430" i="55"/>
  <c r="O428" i="42"/>
  <c r="P91" i="34"/>
  <c r="O428" i="55"/>
  <c r="O426" i="42"/>
  <c r="N89" i="34"/>
  <c r="O426" i="55"/>
  <c r="O424" i="42"/>
  <c r="N87" i="34"/>
  <c r="O424" i="55"/>
  <c r="O422" i="42"/>
  <c r="N85" i="34"/>
  <c r="O422" i="55"/>
  <c r="O420" i="42"/>
  <c r="P83" i="34"/>
  <c r="O420" i="55"/>
  <c r="O418" i="42"/>
  <c r="N81" i="34"/>
  <c r="O418" i="55"/>
  <c r="O416" i="42"/>
  <c r="N79" i="34"/>
  <c r="O416" i="55"/>
  <c r="O414" i="42"/>
  <c r="N77" i="34"/>
  <c r="O414" i="55"/>
  <c r="O412" i="42"/>
  <c r="P75" i="34"/>
  <c r="O412" i="55"/>
  <c r="O410" i="42"/>
  <c r="O100" i="35"/>
  <c r="T507" i="31" s="1"/>
  <c r="O95" i="36"/>
  <c r="T625" i="55" s="1"/>
  <c r="O71" i="36"/>
  <c r="T599" i="42" s="1"/>
  <c r="P34" i="36"/>
  <c r="U564" i="55" s="1"/>
  <c r="M346" i="31"/>
  <c r="L430" i="31"/>
  <c r="O427" i="31"/>
  <c r="P426" i="31"/>
  <c r="Q425" i="31"/>
  <c r="R424" i="31"/>
  <c r="L422" i="31"/>
  <c r="O419" i="31"/>
  <c r="P418" i="31"/>
  <c r="Q417" i="31"/>
  <c r="R416" i="31"/>
  <c r="S415" i="31"/>
  <c r="L414" i="31"/>
  <c r="O411" i="31"/>
  <c r="T406" i="31"/>
  <c r="L406" i="31"/>
  <c r="M405" i="31"/>
  <c r="N404" i="31"/>
  <c r="T398" i="31"/>
  <c r="L398" i="31"/>
  <c r="M397" i="31"/>
  <c r="N396" i="31"/>
  <c r="T390" i="31"/>
  <c r="L390" i="31"/>
  <c r="M389" i="31"/>
  <c r="N388" i="31"/>
  <c r="T382" i="31"/>
  <c r="L382" i="31"/>
  <c r="M381" i="31"/>
  <c r="N380" i="31"/>
  <c r="T374" i="31"/>
  <c r="L374" i="31"/>
  <c r="M373" i="31"/>
  <c r="N372" i="31"/>
  <c r="T366" i="31"/>
  <c r="L366" i="31"/>
  <c r="M365" i="31"/>
  <c r="N364" i="31"/>
  <c r="T358" i="31"/>
  <c r="L358" i="31"/>
  <c r="M357" i="31"/>
  <c r="N356" i="31"/>
  <c r="T350" i="31"/>
  <c r="L350" i="31"/>
  <c r="M349" i="31"/>
  <c r="N348" i="31"/>
  <c r="U305" i="55"/>
  <c r="S292" i="42"/>
  <c r="S306" i="55"/>
  <c r="U297" i="55"/>
  <c r="U307" i="55"/>
  <c r="P320" i="31"/>
  <c r="T318" i="55"/>
  <c r="U313" i="55"/>
  <c r="S305" i="55"/>
  <c r="U311" i="55"/>
  <c r="S299" i="55"/>
  <c r="O27" i="39"/>
  <c r="T803" i="31" s="1"/>
  <c r="P11" i="39"/>
  <c r="U787" i="31" s="1"/>
  <c r="N28" i="39"/>
  <c r="S802" i="42" s="1"/>
  <c r="O28" i="39"/>
  <c r="T804" i="55" s="1"/>
  <c r="P28" i="39"/>
  <c r="U804" i="31" s="1"/>
  <c r="N14" i="39"/>
  <c r="S788" i="42" s="1"/>
  <c r="N16" i="39"/>
  <c r="S792" i="55" s="1"/>
  <c r="N26" i="39"/>
  <c r="S802" i="31" s="1"/>
  <c r="N18" i="39"/>
  <c r="S794" i="31" s="1"/>
  <c r="P27" i="39"/>
  <c r="U801" i="42" s="1"/>
  <c r="M33" i="39"/>
  <c r="N17" i="39"/>
  <c r="S793" i="55" s="1"/>
  <c r="N9" i="39"/>
  <c r="S785" i="55" s="1"/>
  <c r="P17" i="39"/>
  <c r="U793" i="55" s="1"/>
  <c r="P12" i="39"/>
  <c r="U788" i="31" s="1"/>
  <c r="N19" i="39"/>
  <c r="S795" i="55" s="1"/>
  <c r="N11" i="39"/>
  <c r="S787" i="55" s="1"/>
  <c r="N21" i="39"/>
  <c r="S795" i="42" s="1"/>
  <c r="P30" i="39"/>
  <c r="U804" i="42" s="1"/>
  <c r="O29" i="39"/>
  <c r="T805" i="31" s="1"/>
  <c r="N25" i="39"/>
  <c r="S801" i="55" s="1"/>
  <c r="P9" i="39"/>
  <c r="U785" i="55" s="1"/>
  <c r="R802" i="31"/>
  <c r="M795" i="31"/>
  <c r="M787" i="31"/>
  <c r="K33" i="39"/>
  <c r="P31" i="39"/>
  <c r="U805" i="42" s="1"/>
  <c r="O26" i="39"/>
  <c r="T802" i="55" s="1"/>
  <c r="P19" i="39"/>
  <c r="U795" i="31" s="1"/>
  <c r="S798" i="55"/>
  <c r="S796" i="42"/>
  <c r="S798" i="31"/>
  <c r="S805" i="55"/>
  <c r="S803" i="42"/>
  <c r="S805" i="31"/>
  <c r="P799" i="55"/>
  <c r="P797" i="42"/>
  <c r="L804" i="55"/>
  <c r="L802" i="42"/>
  <c r="N796" i="55"/>
  <c r="N794" i="42"/>
  <c r="L794" i="55"/>
  <c r="L792" i="42"/>
  <c r="M791" i="55"/>
  <c r="M789" i="42"/>
  <c r="N788" i="55"/>
  <c r="N786" i="42"/>
  <c r="L786" i="55"/>
  <c r="L784" i="42"/>
  <c r="Q797" i="55"/>
  <c r="Q795" i="42"/>
  <c r="P808" i="55"/>
  <c r="P806" i="42"/>
  <c r="O807" i="55"/>
  <c r="O805" i="42"/>
  <c r="P29" i="39"/>
  <c r="S803" i="55"/>
  <c r="S801" i="42"/>
  <c r="R802" i="55"/>
  <c r="R800" i="42"/>
  <c r="Q801" i="55"/>
  <c r="Q799" i="42"/>
  <c r="P800" i="55"/>
  <c r="P798" i="42"/>
  <c r="O799" i="55"/>
  <c r="O797" i="42"/>
  <c r="T796" i="55"/>
  <c r="T794" i="42"/>
  <c r="T793" i="55"/>
  <c r="T791" i="42"/>
  <c r="P14" i="39"/>
  <c r="N12" i="39"/>
  <c r="T785" i="55"/>
  <c r="T783" i="42"/>
  <c r="O805" i="31"/>
  <c r="S803" i="31"/>
  <c r="M792" i="31"/>
  <c r="L792" i="55"/>
  <c r="L790" i="42"/>
  <c r="P806" i="55"/>
  <c r="P804" i="42"/>
  <c r="L33" i="39"/>
  <c r="M786" i="55"/>
  <c r="M784" i="42"/>
  <c r="J33" i="39"/>
  <c r="L803" i="55"/>
  <c r="L801" i="42"/>
  <c r="M796" i="55"/>
  <c r="M794" i="42"/>
  <c r="N793" i="55"/>
  <c r="N791" i="42"/>
  <c r="L791" i="55"/>
  <c r="L789" i="42"/>
  <c r="M788" i="55"/>
  <c r="M786" i="42"/>
  <c r="N785" i="55"/>
  <c r="N783" i="42"/>
  <c r="P797" i="55"/>
  <c r="P795" i="42"/>
  <c r="O808" i="55"/>
  <c r="O806" i="42"/>
  <c r="R803" i="55"/>
  <c r="R801" i="42"/>
  <c r="Q802" i="55"/>
  <c r="Q800" i="42"/>
  <c r="P801" i="55"/>
  <c r="P799" i="42"/>
  <c r="O800" i="55"/>
  <c r="O798" i="42"/>
  <c r="P22" i="39"/>
  <c r="T790" i="55"/>
  <c r="T788" i="42"/>
  <c r="P806" i="31"/>
  <c r="L804" i="31"/>
  <c r="R803" i="31"/>
  <c r="T796" i="31"/>
  <c r="N793" i="31"/>
  <c r="L792" i="31"/>
  <c r="N794" i="55"/>
  <c r="N792" i="42"/>
  <c r="R808" i="55"/>
  <c r="R806" i="42"/>
  <c r="R800" i="55"/>
  <c r="R798" i="42"/>
  <c r="P798" i="55"/>
  <c r="P796" i="42"/>
  <c r="T791" i="55"/>
  <c r="T789" i="42"/>
  <c r="N791" i="55"/>
  <c r="N789" i="42"/>
  <c r="O806" i="55"/>
  <c r="O804" i="42"/>
  <c r="N15" i="39"/>
  <c r="I33" i="39"/>
  <c r="L802" i="55"/>
  <c r="L800" i="42"/>
  <c r="L796" i="55"/>
  <c r="L794" i="42"/>
  <c r="M793" i="55"/>
  <c r="M791" i="42"/>
  <c r="N790" i="55"/>
  <c r="N788" i="42"/>
  <c r="L788" i="55"/>
  <c r="L786" i="42"/>
  <c r="M785" i="55"/>
  <c r="M783" i="42"/>
  <c r="O797" i="55"/>
  <c r="O795" i="42"/>
  <c r="O30" i="39"/>
  <c r="R804" i="55"/>
  <c r="R802" i="42"/>
  <c r="Q803" i="55"/>
  <c r="Q801" i="42"/>
  <c r="P802" i="55"/>
  <c r="P800" i="42"/>
  <c r="O801" i="55"/>
  <c r="O799" i="42"/>
  <c r="P23" i="39"/>
  <c r="O22" i="39"/>
  <c r="T795" i="55"/>
  <c r="T793" i="42"/>
  <c r="P16" i="39"/>
  <c r="T787" i="55"/>
  <c r="T785" i="42"/>
  <c r="N785" i="31"/>
  <c r="O806" i="31"/>
  <c r="Q803" i="31"/>
  <c r="O798" i="31"/>
  <c r="M793" i="31"/>
  <c r="L806" i="55"/>
  <c r="L804" i="42"/>
  <c r="M789" i="55"/>
  <c r="M787" i="42"/>
  <c r="Q807" i="55"/>
  <c r="Q805" i="42"/>
  <c r="N10" i="39"/>
  <c r="L805" i="55"/>
  <c r="L803" i="42"/>
  <c r="M794" i="55"/>
  <c r="M792" i="42"/>
  <c r="R797" i="55"/>
  <c r="R795" i="42"/>
  <c r="P807" i="55"/>
  <c r="P805" i="42"/>
  <c r="Q800" i="55"/>
  <c r="Q798" i="42"/>
  <c r="H33" i="39"/>
  <c r="L801" i="55"/>
  <c r="L799" i="42"/>
  <c r="N795" i="55"/>
  <c r="N793" i="42"/>
  <c r="L793" i="55"/>
  <c r="L791" i="42"/>
  <c r="M790" i="55"/>
  <c r="M788" i="42"/>
  <c r="N787" i="55"/>
  <c r="N785" i="42"/>
  <c r="L785" i="55"/>
  <c r="L783" i="42"/>
  <c r="P32" i="39"/>
  <c r="O31" i="39"/>
  <c r="N30" i="39"/>
  <c r="R805" i="55"/>
  <c r="R803" i="42"/>
  <c r="Q804" i="55"/>
  <c r="Q802" i="42"/>
  <c r="P803" i="55"/>
  <c r="P801" i="42"/>
  <c r="O802" i="55"/>
  <c r="O800" i="42"/>
  <c r="P24" i="39"/>
  <c r="O23" i="39"/>
  <c r="T792" i="55"/>
  <c r="T790" i="42"/>
  <c r="P13" i="39"/>
  <c r="M785" i="31"/>
  <c r="Q807" i="31"/>
  <c r="L805" i="31"/>
  <c r="R804" i="31"/>
  <c r="P803" i="31"/>
  <c r="L801" i="31"/>
  <c r="R800" i="31"/>
  <c r="P799" i="31"/>
  <c r="N794" i="31"/>
  <c r="T793" i="31"/>
  <c r="L793" i="31"/>
  <c r="N790" i="31"/>
  <c r="L798" i="55"/>
  <c r="L796" i="42"/>
  <c r="N786" i="55"/>
  <c r="N784" i="42"/>
  <c r="O805" i="55"/>
  <c r="O803" i="42"/>
  <c r="Q799" i="55"/>
  <c r="Q797" i="42"/>
  <c r="L797" i="55"/>
  <c r="L795" i="42"/>
  <c r="L789" i="55"/>
  <c r="L787" i="42"/>
  <c r="Q808" i="55"/>
  <c r="Q806" i="42"/>
  <c r="R801" i="55"/>
  <c r="R799" i="42"/>
  <c r="T788" i="55"/>
  <c r="T786" i="42"/>
  <c r="T791" i="31"/>
  <c r="L808" i="55"/>
  <c r="L806" i="42"/>
  <c r="L800" i="55"/>
  <c r="L798" i="42"/>
  <c r="M795" i="55"/>
  <c r="M793" i="42"/>
  <c r="N792" i="55"/>
  <c r="N790" i="42"/>
  <c r="L790" i="55"/>
  <c r="L788" i="42"/>
  <c r="M787" i="55"/>
  <c r="M785" i="42"/>
  <c r="P21" i="39"/>
  <c r="O32" i="39"/>
  <c r="N31" i="39"/>
  <c r="R806" i="55"/>
  <c r="R804" i="42"/>
  <c r="Q805" i="55"/>
  <c r="Q803" i="42"/>
  <c r="P804" i="55"/>
  <c r="P802" i="42"/>
  <c r="O803" i="55"/>
  <c r="O801" i="42"/>
  <c r="P25" i="39"/>
  <c r="O24" i="39"/>
  <c r="N23" i="39"/>
  <c r="R798" i="55"/>
  <c r="R796" i="42"/>
  <c r="P18" i="39"/>
  <c r="T789" i="55"/>
  <c r="T787" i="42"/>
  <c r="P10" i="39"/>
  <c r="T785" i="31"/>
  <c r="L785" i="31"/>
  <c r="R808" i="31"/>
  <c r="P807" i="31"/>
  <c r="Q804" i="31"/>
  <c r="O803" i="31"/>
  <c r="Q800" i="31"/>
  <c r="O799" i="31"/>
  <c r="M794" i="31"/>
  <c r="M790" i="31"/>
  <c r="M786" i="31"/>
  <c r="O798" i="55"/>
  <c r="O796" i="42"/>
  <c r="L807" i="55"/>
  <c r="L805" i="42"/>
  <c r="L799" i="55"/>
  <c r="L797" i="42"/>
  <c r="L795" i="55"/>
  <c r="L793" i="42"/>
  <c r="M792" i="55"/>
  <c r="M790" i="42"/>
  <c r="N789" i="55"/>
  <c r="N787" i="42"/>
  <c r="L787" i="55"/>
  <c r="L785" i="42"/>
  <c r="O21" i="39"/>
  <c r="N32" i="39"/>
  <c r="R807" i="55"/>
  <c r="R805" i="42"/>
  <c r="Q806" i="55"/>
  <c r="Q804" i="42"/>
  <c r="P805" i="55"/>
  <c r="P803" i="42"/>
  <c r="O804" i="55"/>
  <c r="O802" i="42"/>
  <c r="P26" i="39"/>
  <c r="O25" i="39"/>
  <c r="N24" i="39"/>
  <c r="R799" i="55"/>
  <c r="R797" i="42"/>
  <c r="Q798" i="55"/>
  <c r="Q796" i="42"/>
  <c r="T794" i="55"/>
  <c r="T792" i="42"/>
  <c r="P15" i="39"/>
  <c r="N13" i="39"/>
  <c r="T786" i="55"/>
  <c r="T784" i="42"/>
  <c r="Q808" i="31"/>
  <c r="O807" i="31"/>
  <c r="L806" i="31"/>
  <c r="R805" i="31"/>
  <c r="P804" i="31"/>
  <c r="L802" i="31"/>
  <c r="R801" i="31"/>
  <c r="P800" i="31"/>
  <c r="L798" i="31"/>
  <c r="R797" i="31"/>
  <c r="N795" i="31"/>
  <c r="T794" i="31"/>
  <c r="L794" i="31"/>
  <c r="N791" i="31"/>
  <c r="T790" i="31"/>
  <c r="L790" i="31"/>
  <c r="N787" i="31"/>
  <c r="T786" i="31"/>
  <c r="L786" i="31"/>
  <c r="M684" i="31"/>
  <c r="M684" i="55"/>
  <c r="M682" i="42"/>
  <c r="N682" i="31"/>
  <c r="N682" i="55"/>
  <c r="N680" i="42"/>
  <c r="N684" i="31"/>
  <c r="N684" i="55"/>
  <c r="N682" i="42"/>
  <c r="N688" i="31"/>
  <c r="N688" i="55"/>
  <c r="N686" i="42"/>
  <c r="N690" i="55"/>
  <c r="N688" i="42"/>
  <c r="N696" i="31"/>
  <c r="N696" i="55"/>
  <c r="N694" i="42"/>
  <c r="N708" i="31"/>
  <c r="N708" i="55"/>
  <c r="N706" i="42"/>
  <c r="M688" i="31"/>
  <c r="M688" i="55"/>
  <c r="M686" i="42"/>
  <c r="M708" i="55"/>
  <c r="M706" i="42"/>
  <c r="L683" i="31"/>
  <c r="L683" i="55"/>
  <c r="L681" i="42"/>
  <c r="L685" i="31"/>
  <c r="L685" i="55"/>
  <c r="L683" i="42"/>
  <c r="L689" i="31"/>
  <c r="L689" i="55"/>
  <c r="L687" i="42"/>
  <c r="L711" i="31"/>
  <c r="L711" i="55"/>
  <c r="L709" i="42"/>
  <c r="M683" i="31"/>
  <c r="M683" i="55"/>
  <c r="M681" i="42"/>
  <c r="M685" i="31"/>
  <c r="M685" i="55"/>
  <c r="M683" i="42"/>
  <c r="M689" i="31"/>
  <c r="M689" i="55"/>
  <c r="M687" i="42"/>
  <c r="M711" i="31"/>
  <c r="M711" i="55"/>
  <c r="M709" i="42"/>
  <c r="M682" i="31"/>
  <c r="M682" i="55"/>
  <c r="M680" i="42"/>
  <c r="M690" i="31"/>
  <c r="M690" i="55"/>
  <c r="M688" i="42"/>
  <c r="N683" i="31"/>
  <c r="N683" i="55"/>
  <c r="N681" i="42"/>
  <c r="N685" i="31"/>
  <c r="N685" i="55"/>
  <c r="N683" i="42"/>
  <c r="N689" i="31"/>
  <c r="N689" i="55"/>
  <c r="N687" i="42"/>
  <c r="N711" i="31"/>
  <c r="N711" i="55"/>
  <c r="N709" i="42"/>
  <c r="M696" i="31"/>
  <c r="M696" i="55"/>
  <c r="M694" i="42"/>
  <c r="L682" i="31"/>
  <c r="L682" i="55"/>
  <c r="L680" i="42"/>
  <c r="L684" i="31"/>
  <c r="L684" i="55"/>
  <c r="L682" i="42"/>
  <c r="L688" i="31"/>
  <c r="L688" i="55"/>
  <c r="L686" i="42"/>
  <c r="L690" i="31"/>
  <c r="L690" i="55"/>
  <c r="L688" i="42"/>
  <c r="L696" i="31"/>
  <c r="L696" i="55"/>
  <c r="L694" i="42"/>
  <c r="L708" i="31"/>
  <c r="L708" i="55"/>
  <c r="L706" i="42"/>
  <c r="L687" i="31"/>
  <c r="L687" i="55"/>
  <c r="L685" i="42"/>
  <c r="L709" i="31"/>
  <c r="L709" i="55"/>
  <c r="L707" i="42"/>
  <c r="R755" i="31"/>
  <c r="R755" i="55"/>
  <c r="R753" i="42"/>
  <c r="M678" i="31"/>
  <c r="M678" i="55"/>
  <c r="M676" i="42"/>
  <c r="M686" i="31"/>
  <c r="M686" i="55"/>
  <c r="M684" i="42"/>
  <c r="M694" i="31"/>
  <c r="M694" i="55"/>
  <c r="M692" i="42"/>
  <c r="M700" i="31"/>
  <c r="M700" i="55"/>
  <c r="M698" i="42"/>
  <c r="M704" i="31"/>
  <c r="M704" i="55"/>
  <c r="M702" i="42"/>
  <c r="M712" i="31"/>
  <c r="M712" i="55"/>
  <c r="M710" i="42"/>
  <c r="M716" i="31"/>
  <c r="M716" i="55"/>
  <c r="M714" i="42"/>
  <c r="M720" i="31"/>
  <c r="M720" i="55"/>
  <c r="M718" i="42"/>
  <c r="M724" i="31"/>
  <c r="M724" i="55"/>
  <c r="M722" i="42"/>
  <c r="M728" i="31"/>
  <c r="M728" i="55"/>
  <c r="M726" i="42"/>
  <c r="M732" i="31"/>
  <c r="M732" i="55"/>
  <c r="M730" i="42"/>
  <c r="O739" i="31"/>
  <c r="O739" i="55"/>
  <c r="O737" i="42"/>
  <c r="P742" i="31"/>
  <c r="P742" i="55"/>
  <c r="P740" i="42"/>
  <c r="Q745" i="31"/>
  <c r="Q745" i="55"/>
  <c r="Q743" i="42"/>
  <c r="R748" i="31"/>
  <c r="R748" i="55"/>
  <c r="R746" i="42"/>
  <c r="L752" i="31"/>
  <c r="L752" i="55"/>
  <c r="L750" i="42"/>
  <c r="O755" i="31"/>
  <c r="O755" i="55"/>
  <c r="O753" i="42"/>
  <c r="P758" i="31"/>
  <c r="P758" i="55"/>
  <c r="P756" i="42"/>
  <c r="L760" i="31"/>
  <c r="L760" i="55"/>
  <c r="L758" i="42"/>
  <c r="Q761" i="31"/>
  <c r="Q761" i="55"/>
  <c r="Q759" i="42"/>
  <c r="R764" i="31"/>
  <c r="R764" i="55"/>
  <c r="R762" i="42"/>
  <c r="P766" i="31"/>
  <c r="P766" i="55"/>
  <c r="P764" i="42"/>
  <c r="L768" i="31"/>
  <c r="L768" i="55"/>
  <c r="L766" i="42"/>
  <c r="P737" i="55"/>
  <c r="P735" i="42"/>
  <c r="N678" i="31"/>
  <c r="N678" i="55"/>
  <c r="N676" i="42"/>
  <c r="N680" i="31"/>
  <c r="N680" i="55"/>
  <c r="N678" i="42"/>
  <c r="N686" i="31"/>
  <c r="N686" i="55"/>
  <c r="N684" i="42"/>
  <c r="N692" i="31"/>
  <c r="N692" i="55"/>
  <c r="N690" i="42"/>
  <c r="N694" i="55"/>
  <c r="N692" i="42"/>
  <c r="N698" i="31"/>
  <c r="N698" i="55"/>
  <c r="N696" i="42"/>
  <c r="N700" i="31"/>
  <c r="N700" i="55"/>
  <c r="N698" i="42"/>
  <c r="N702" i="31"/>
  <c r="N702" i="55"/>
  <c r="N700" i="42"/>
  <c r="N704" i="31"/>
  <c r="N704" i="55"/>
  <c r="N702" i="42"/>
  <c r="N706" i="31"/>
  <c r="N706" i="55"/>
  <c r="N704" i="42"/>
  <c r="N710" i="31"/>
  <c r="N710" i="55"/>
  <c r="N708" i="42"/>
  <c r="N712" i="31"/>
  <c r="N712" i="55"/>
  <c r="N710" i="42"/>
  <c r="N714" i="31"/>
  <c r="N714" i="55"/>
  <c r="N712" i="42"/>
  <c r="N716" i="31"/>
  <c r="N716" i="55"/>
  <c r="N714" i="42"/>
  <c r="N718" i="31"/>
  <c r="N718" i="55"/>
  <c r="N716" i="42"/>
  <c r="N720" i="31"/>
  <c r="N720" i="55"/>
  <c r="N718" i="42"/>
  <c r="N722" i="31"/>
  <c r="N722" i="55"/>
  <c r="N720" i="42"/>
  <c r="N724" i="31"/>
  <c r="N724" i="55"/>
  <c r="N722" i="42"/>
  <c r="N726" i="31"/>
  <c r="N726" i="55"/>
  <c r="N724" i="42"/>
  <c r="N728" i="31"/>
  <c r="N728" i="55"/>
  <c r="N726" i="42"/>
  <c r="N730" i="31"/>
  <c r="N730" i="55"/>
  <c r="N728" i="42"/>
  <c r="N732" i="31"/>
  <c r="N732" i="55"/>
  <c r="N730" i="42"/>
  <c r="N734" i="31"/>
  <c r="N734" i="55"/>
  <c r="N732" i="42"/>
  <c r="P739" i="31"/>
  <c r="P739" i="55"/>
  <c r="P737" i="42"/>
  <c r="L741" i="31"/>
  <c r="L741" i="55"/>
  <c r="L739" i="42"/>
  <c r="Q742" i="31"/>
  <c r="Q742" i="55"/>
  <c r="Q740" i="42"/>
  <c r="O744" i="31"/>
  <c r="O744" i="55"/>
  <c r="O742" i="42"/>
  <c r="R745" i="31"/>
  <c r="R745" i="55"/>
  <c r="R743" i="42"/>
  <c r="P747" i="31"/>
  <c r="P747" i="55"/>
  <c r="P745" i="42"/>
  <c r="L749" i="31"/>
  <c r="L749" i="55"/>
  <c r="L747" i="42"/>
  <c r="Q750" i="31"/>
  <c r="Q750" i="55"/>
  <c r="Q748" i="42"/>
  <c r="O752" i="31"/>
  <c r="O752" i="55"/>
  <c r="O750" i="42"/>
  <c r="R753" i="31"/>
  <c r="R753" i="55"/>
  <c r="R751" i="42"/>
  <c r="P755" i="31"/>
  <c r="P755" i="55"/>
  <c r="P753" i="42"/>
  <c r="L757" i="31"/>
  <c r="L757" i="55"/>
  <c r="L755" i="42"/>
  <c r="Q758" i="31"/>
  <c r="Q758" i="55"/>
  <c r="Q756" i="42"/>
  <c r="O760" i="31"/>
  <c r="O760" i="55"/>
  <c r="O758" i="42"/>
  <c r="R761" i="31"/>
  <c r="R761" i="55"/>
  <c r="R759" i="42"/>
  <c r="P763" i="31"/>
  <c r="P763" i="55"/>
  <c r="P761" i="42"/>
  <c r="L765" i="31"/>
  <c r="L765" i="55"/>
  <c r="L763" i="42"/>
  <c r="Q766" i="31"/>
  <c r="Q766" i="55"/>
  <c r="Q764" i="42"/>
  <c r="O768" i="31"/>
  <c r="O768" i="55"/>
  <c r="O766" i="42"/>
  <c r="O735" i="55"/>
  <c r="O733" i="42"/>
  <c r="Q737" i="31"/>
  <c r="Q737" i="55"/>
  <c r="Q735" i="42"/>
  <c r="L679" i="31"/>
  <c r="L679" i="55"/>
  <c r="L677" i="42"/>
  <c r="L693" i="31"/>
  <c r="L693" i="55"/>
  <c r="L691" i="42"/>
  <c r="L701" i="31"/>
  <c r="L701" i="55"/>
  <c r="L699" i="42"/>
  <c r="L725" i="31"/>
  <c r="L725" i="55"/>
  <c r="L723" i="42"/>
  <c r="Q744" i="31"/>
  <c r="Q744" i="55"/>
  <c r="Q742" i="42"/>
  <c r="L767" i="31"/>
  <c r="L767" i="55"/>
  <c r="L765" i="42"/>
  <c r="M680" i="31"/>
  <c r="M680" i="55"/>
  <c r="M678" i="42"/>
  <c r="M692" i="31"/>
  <c r="M692" i="55"/>
  <c r="M690" i="42"/>
  <c r="M698" i="31"/>
  <c r="M698" i="55"/>
  <c r="M696" i="42"/>
  <c r="M702" i="55"/>
  <c r="M700" i="42"/>
  <c r="M706" i="31"/>
  <c r="M706" i="55"/>
  <c r="M704" i="42"/>
  <c r="M710" i="31"/>
  <c r="M710" i="55"/>
  <c r="M708" i="42"/>
  <c r="M714" i="31"/>
  <c r="M714" i="55"/>
  <c r="M712" i="42"/>
  <c r="M718" i="31"/>
  <c r="M718" i="55"/>
  <c r="M716" i="42"/>
  <c r="M722" i="31"/>
  <c r="M722" i="55"/>
  <c r="M720" i="42"/>
  <c r="M726" i="31"/>
  <c r="M726" i="55"/>
  <c r="M724" i="42"/>
  <c r="M730" i="31"/>
  <c r="M730" i="55"/>
  <c r="M728" i="42"/>
  <c r="M734" i="31"/>
  <c r="M734" i="55"/>
  <c r="M732" i="42"/>
  <c r="R740" i="31"/>
  <c r="R740" i="55"/>
  <c r="R738" i="42"/>
  <c r="L744" i="31"/>
  <c r="L744" i="55"/>
  <c r="L742" i="42"/>
  <c r="O747" i="31"/>
  <c r="O747" i="55"/>
  <c r="O745" i="42"/>
  <c r="P750" i="31"/>
  <c r="P750" i="55"/>
  <c r="P748" i="42"/>
  <c r="Q753" i="31"/>
  <c r="Q753" i="55"/>
  <c r="Q751" i="42"/>
  <c r="R756" i="31"/>
  <c r="R756" i="55"/>
  <c r="R754" i="42"/>
  <c r="O763" i="31"/>
  <c r="O763" i="55"/>
  <c r="O761" i="42"/>
  <c r="T678" i="31"/>
  <c r="T678" i="55"/>
  <c r="T676" i="42"/>
  <c r="T680" i="31"/>
  <c r="T680" i="55"/>
  <c r="T678" i="42"/>
  <c r="T682" i="31"/>
  <c r="T682" i="55"/>
  <c r="T680" i="42"/>
  <c r="T684" i="31"/>
  <c r="T684" i="55"/>
  <c r="T682" i="42"/>
  <c r="T686" i="31"/>
  <c r="T686" i="55"/>
  <c r="T684" i="42"/>
  <c r="T688" i="31"/>
  <c r="T688" i="55"/>
  <c r="T686" i="42"/>
  <c r="T690" i="31"/>
  <c r="T690" i="55"/>
  <c r="T688" i="42"/>
  <c r="T692" i="31"/>
  <c r="T692" i="55"/>
  <c r="T690" i="42"/>
  <c r="T694" i="31"/>
  <c r="T694" i="55"/>
  <c r="T692" i="42"/>
  <c r="T696" i="31"/>
  <c r="T696" i="55"/>
  <c r="T694" i="42"/>
  <c r="T698" i="31"/>
  <c r="T698" i="55"/>
  <c r="T696" i="42"/>
  <c r="T700" i="31"/>
  <c r="T700" i="55"/>
  <c r="T698" i="42"/>
  <c r="T702" i="31"/>
  <c r="T702" i="55"/>
  <c r="T700" i="42"/>
  <c r="T704" i="31"/>
  <c r="T704" i="55"/>
  <c r="T702" i="42"/>
  <c r="T706" i="31"/>
  <c r="T706" i="55"/>
  <c r="T704" i="42"/>
  <c r="T708" i="31"/>
  <c r="T708" i="55"/>
  <c r="T706" i="42"/>
  <c r="T710" i="31"/>
  <c r="T710" i="55"/>
  <c r="T708" i="42"/>
  <c r="T712" i="31"/>
  <c r="T712" i="55"/>
  <c r="T710" i="42"/>
  <c r="T714" i="31"/>
  <c r="T714" i="55"/>
  <c r="T712" i="42"/>
  <c r="T716" i="31"/>
  <c r="T716" i="55"/>
  <c r="T714" i="42"/>
  <c r="T718" i="31"/>
  <c r="T718" i="55"/>
  <c r="T716" i="42"/>
  <c r="T720" i="31"/>
  <c r="T720" i="55"/>
  <c r="T718" i="42"/>
  <c r="T722" i="31"/>
  <c r="T722" i="55"/>
  <c r="T720" i="42"/>
  <c r="T724" i="31"/>
  <c r="T724" i="55"/>
  <c r="T722" i="42"/>
  <c r="T726" i="31"/>
  <c r="T726" i="55"/>
  <c r="T724" i="42"/>
  <c r="T728" i="31"/>
  <c r="T728" i="55"/>
  <c r="T726" i="42"/>
  <c r="T730" i="31"/>
  <c r="T730" i="55"/>
  <c r="T728" i="42"/>
  <c r="T732" i="31"/>
  <c r="T732" i="55"/>
  <c r="T730" i="42"/>
  <c r="T734" i="31"/>
  <c r="T734" i="55"/>
  <c r="T732" i="42"/>
  <c r="Q739" i="31"/>
  <c r="Q739" i="55"/>
  <c r="Q737" i="42"/>
  <c r="O741" i="31"/>
  <c r="O741" i="55"/>
  <c r="O739" i="42"/>
  <c r="R742" i="31"/>
  <c r="R742" i="55"/>
  <c r="R740" i="42"/>
  <c r="P744" i="31"/>
  <c r="P744" i="55"/>
  <c r="P742" i="42"/>
  <c r="L746" i="31"/>
  <c r="L746" i="55"/>
  <c r="L744" i="42"/>
  <c r="Q747" i="31"/>
  <c r="Q747" i="55"/>
  <c r="Q745" i="42"/>
  <c r="O749" i="31"/>
  <c r="O749" i="55"/>
  <c r="O747" i="42"/>
  <c r="R750" i="31"/>
  <c r="R750" i="55"/>
  <c r="R748" i="42"/>
  <c r="P752" i="31"/>
  <c r="P752" i="55"/>
  <c r="P750" i="42"/>
  <c r="L754" i="31"/>
  <c r="L754" i="55"/>
  <c r="L752" i="42"/>
  <c r="Q755" i="31"/>
  <c r="Q755" i="55"/>
  <c r="Q753" i="42"/>
  <c r="O757" i="31"/>
  <c r="O757" i="55"/>
  <c r="O755" i="42"/>
  <c r="R758" i="31"/>
  <c r="R758" i="55"/>
  <c r="R756" i="42"/>
  <c r="P760" i="31"/>
  <c r="P760" i="55"/>
  <c r="P758" i="42"/>
  <c r="L762" i="31"/>
  <c r="L762" i="55"/>
  <c r="L760" i="42"/>
  <c r="Q763" i="31"/>
  <c r="Q763" i="55"/>
  <c r="Q761" i="42"/>
  <c r="O765" i="31"/>
  <c r="O765" i="55"/>
  <c r="O763" i="42"/>
  <c r="R766" i="31"/>
  <c r="R766" i="55"/>
  <c r="R764" i="42"/>
  <c r="P768" i="31"/>
  <c r="P768" i="55"/>
  <c r="P766" i="42"/>
  <c r="P735" i="55"/>
  <c r="P733" i="42"/>
  <c r="R737" i="31"/>
  <c r="R737" i="55"/>
  <c r="R735" i="42"/>
  <c r="L681" i="31"/>
  <c r="L681" i="55"/>
  <c r="L679" i="42"/>
  <c r="L703" i="31"/>
  <c r="L703" i="55"/>
  <c r="L701" i="42"/>
  <c r="L717" i="31"/>
  <c r="L717" i="55"/>
  <c r="L715" i="42"/>
  <c r="L735" i="31"/>
  <c r="L735" i="55"/>
  <c r="L733" i="42"/>
  <c r="P765" i="31"/>
  <c r="P765" i="55"/>
  <c r="P763" i="42"/>
  <c r="M679" i="31"/>
  <c r="M679" i="55"/>
  <c r="M677" i="42"/>
  <c r="M697" i="31"/>
  <c r="M697" i="55"/>
  <c r="M695" i="42"/>
  <c r="M705" i="31"/>
  <c r="M705" i="55"/>
  <c r="M703" i="42"/>
  <c r="M715" i="31"/>
  <c r="M715" i="55"/>
  <c r="M713" i="42"/>
  <c r="M727" i="31"/>
  <c r="M727" i="55"/>
  <c r="M725" i="42"/>
  <c r="R744" i="31"/>
  <c r="R744" i="55"/>
  <c r="R742" i="42"/>
  <c r="O767" i="31"/>
  <c r="O767" i="55"/>
  <c r="O765" i="42"/>
  <c r="N677" i="31"/>
  <c r="N677" i="55"/>
  <c r="N675" i="42"/>
  <c r="N679" i="31"/>
  <c r="N679" i="55"/>
  <c r="N677" i="42"/>
  <c r="N681" i="31"/>
  <c r="N681" i="55"/>
  <c r="N679" i="42"/>
  <c r="N687" i="31"/>
  <c r="N687" i="55"/>
  <c r="N685" i="42"/>
  <c r="N691" i="31"/>
  <c r="N691" i="55"/>
  <c r="N689" i="42"/>
  <c r="N693" i="31"/>
  <c r="N693" i="55"/>
  <c r="N691" i="42"/>
  <c r="N695" i="31"/>
  <c r="N695" i="55"/>
  <c r="N693" i="42"/>
  <c r="N697" i="31"/>
  <c r="N697" i="55"/>
  <c r="N695" i="42"/>
  <c r="N699" i="31"/>
  <c r="N699" i="55"/>
  <c r="N697" i="42"/>
  <c r="N701" i="31"/>
  <c r="N701" i="55"/>
  <c r="N699" i="42"/>
  <c r="N703" i="31"/>
  <c r="N703" i="55"/>
  <c r="N701" i="42"/>
  <c r="N705" i="31"/>
  <c r="N705" i="55"/>
  <c r="N703" i="42"/>
  <c r="N707" i="31"/>
  <c r="N707" i="55"/>
  <c r="N705" i="42"/>
  <c r="N709" i="31"/>
  <c r="N709" i="55"/>
  <c r="N707" i="42"/>
  <c r="N713" i="31"/>
  <c r="N713" i="55"/>
  <c r="N711" i="42"/>
  <c r="N715" i="31"/>
  <c r="N715" i="55"/>
  <c r="N713" i="42"/>
  <c r="N717" i="31"/>
  <c r="N717" i="55"/>
  <c r="N715" i="42"/>
  <c r="N719" i="31"/>
  <c r="N719" i="55"/>
  <c r="N717" i="42"/>
  <c r="N721" i="31"/>
  <c r="N721" i="55"/>
  <c r="N719" i="42"/>
  <c r="N723" i="31"/>
  <c r="N723" i="55"/>
  <c r="N721" i="42"/>
  <c r="N725" i="31"/>
  <c r="N725" i="55"/>
  <c r="N723" i="42"/>
  <c r="N727" i="31"/>
  <c r="N727" i="55"/>
  <c r="N725" i="42"/>
  <c r="N729" i="31"/>
  <c r="N729" i="55"/>
  <c r="N727" i="42"/>
  <c r="N731" i="31"/>
  <c r="N731" i="55"/>
  <c r="N729" i="42"/>
  <c r="N733" i="31"/>
  <c r="N733" i="55"/>
  <c r="N731" i="42"/>
  <c r="L737" i="31"/>
  <c r="L737" i="55"/>
  <c r="L735" i="42"/>
  <c r="O740" i="31"/>
  <c r="O740" i="55"/>
  <c r="O738" i="42"/>
  <c r="R741" i="31"/>
  <c r="R741" i="55"/>
  <c r="R739" i="42"/>
  <c r="P743" i="31"/>
  <c r="P743" i="55"/>
  <c r="P741" i="42"/>
  <c r="L745" i="31"/>
  <c r="L745" i="55"/>
  <c r="L743" i="42"/>
  <c r="Q746" i="31"/>
  <c r="Q746" i="55"/>
  <c r="Q744" i="42"/>
  <c r="O748" i="31"/>
  <c r="O748" i="55"/>
  <c r="O746" i="42"/>
  <c r="R749" i="31"/>
  <c r="R749" i="55"/>
  <c r="R747" i="42"/>
  <c r="P751" i="31"/>
  <c r="P751" i="55"/>
  <c r="P749" i="42"/>
  <c r="L753" i="31"/>
  <c r="L753" i="55"/>
  <c r="L751" i="42"/>
  <c r="Q754" i="31"/>
  <c r="Q754" i="55"/>
  <c r="Q752" i="42"/>
  <c r="O756" i="31"/>
  <c r="O756" i="55"/>
  <c r="O754" i="42"/>
  <c r="R757" i="31"/>
  <c r="R757" i="55"/>
  <c r="R755" i="42"/>
  <c r="P759" i="31"/>
  <c r="P759" i="55"/>
  <c r="P757" i="42"/>
  <c r="L761" i="31"/>
  <c r="L761" i="55"/>
  <c r="L759" i="42"/>
  <c r="Q762" i="31"/>
  <c r="Q762" i="55"/>
  <c r="Q760" i="42"/>
  <c r="O764" i="31"/>
  <c r="O764" i="55"/>
  <c r="O762" i="42"/>
  <c r="R765" i="31"/>
  <c r="R765" i="55"/>
  <c r="R763" i="42"/>
  <c r="P767" i="31"/>
  <c r="P767" i="55"/>
  <c r="P765" i="42"/>
  <c r="Q736" i="31"/>
  <c r="Q736" i="55"/>
  <c r="Q734" i="42"/>
  <c r="Q738" i="31"/>
  <c r="Q738" i="55"/>
  <c r="Q736" i="42"/>
  <c r="L691" i="31"/>
  <c r="L691" i="55"/>
  <c r="L689" i="42"/>
  <c r="L697" i="31"/>
  <c r="L697" i="55"/>
  <c r="L695" i="42"/>
  <c r="L705" i="31"/>
  <c r="L705" i="55"/>
  <c r="L703" i="42"/>
  <c r="L713" i="31"/>
  <c r="L713" i="55"/>
  <c r="L711" i="42"/>
  <c r="L719" i="31"/>
  <c r="L719" i="55"/>
  <c r="L717" i="42"/>
  <c r="L723" i="31"/>
  <c r="L723" i="55"/>
  <c r="L721" i="42"/>
  <c r="L729" i="31"/>
  <c r="L729" i="55"/>
  <c r="L727" i="42"/>
  <c r="L733" i="31"/>
  <c r="L733" i="55"/>
  <c r="L731" i="42"/>
  <c r="P741" i="31"/>
  <c r="P741" i="55"/>
  <c r="P739" i="42"/>
  <c r="O746" i="31"/>
  <c r="O746" i="55"/>
  <c r="O744" i="42"/>
  <c r="P749" i="31"/>
  <c r="P749" i="55"/>
  <c r="P747" i="42"/>
  <c r="Q752" i="31"/>
  <c r="Q752" i="55"/>
  <c r="Q750" i="42"/>
  <c r="L759" i="31"/>
  <c r="L759" i="55"/>
  <c r="L757" i="42"/>
  <c r="Q735" i="31"/>
  <c r="Q735" i="55"/>
  <c r="Q733" i="42"/>
  <c r="M681" i="55"/>
  <c r="M679" i="42"/>
  <c r="M691" i="55"/>
  <c r="M689" i="42"/>
  <c r="M695" i="31"/>
  <c r="M695" i="55"/>
  <c r="M693" i="42"/>
  <c r="M701" i="31"/>
  <c r="M701" i="55"/>
  <c r="M699" i="42"/>
  <c r="M707" i="31"/>
  <c r="M707" i="55"/>
  <c r="M705" i="42"/>
  <c r="M713" i="31"/>
  <c r="M713" i="55"/>
  <c r="M711" i="42"/>
  <c r="M719" i="31"/>
  <c r="M719" i="55"/>
  <c r="M717" i="42"/>
  <c r="M723" i="31"/>
  <c r="M723" i="55"/>
  <c r="M721" i="42"/>
  <c r="M729" i="31"/>
  <c r="M729" i="55"/>
  <c r="M727" i="42"/>
  <c r="M733" i="55"/>
  <c r="M731" i="42"/>
  <c r="L740" i="31"/>
  <c r="L740" i="55"/>
  <c r="L738" i="42"/>
  <c r="O743" i="31"/>
  <c r="O743" i="55"/>
  <c r="O741" i="42"/>
  <c r="L748" i="31"/>
  <c r="L748" i="55"/>
  <c r="L746" i="42"/>
  <c r="Q749" i="31"/>
  <c r="Q749" i="55"/>
  <c r="Q747" i="42"/>
  <c r="O751" i="31"/>
  <c r="O751" i="55"/>
  <c r="O749" i="42"/>
  <c r="P754" i="31"/>
  <c r="P754" i="55"/>
  <c r="P752" i="42"/>
  <c r="L756" i="31"/>
  <c r="L756" i="55"/>
  <c r="L754" i="42"/>
  <c r="Q757" i="31"/>
  <c r="Q757" i="55"/>
  <c r="Q755" i="42"/>
  <c r="O759" i="31"/>
  <c r="O759" i="55"/>
  <c r="O757" i="42"/>
  <c r="R760" i="31"/>
  <c r="R760" i="55"/>
  <c r="R758" i="42"/>
  <c r="P762" i="31"/>
  <c r="P762" i="55"/>
  <c r="P760" i="42"/>
  <c r="L764" i="31"/>
  <c r="L764" i="55"/>
  <c r="L762" i="42"/>
  <c r="Q765" i="31"/>
  <c r="Q765" i="55"/>
  <c r="Q763" i="42"/>
  <c r="R768" i="31"/>
  <c r="R768" i="55"/>
  <c r="R766" i="42"/>
  <c r="P738" i="31"/>
  <c r="P738" i="55"/>
  <c r="P736" i="42"/>
  <c r="T677" i="31"/>
  <c r="T677" i="55"/>
  <c r="T675" i="42"/>
  <c r="T679" i="31"/>
  <c r="T679" i="55"/>
  <c r="T677" i="42"/>
  <c r="T681" i="31"/>
  <c r="T681" i="55"/>
  <c r="T679" i="42"/>
  <c r="T683" i="31"/>
  <c r="T683" i="55"/>
  <c r="T681" i="42"/>
  <c r="T685" i="31"/>
  <c r="T685" i="55"/>
  <c r="T683" i="42"/>
  <c r="T687" i="31"/>
  <c r="T687" i="55"/>
  <c r="T685" i="42"/>
  <c r="T689" i="31"/>
  <c r="T689" i="55"/>
  <c r="T687" i="42"/>
  <c r="T691" i="31"/>
  <c r="T691" i="55"/>
  <c r="T689" i="42"/>
  <c r="T693" i="31"/>
  <c r="T693" i="55"/>
  <c r="T691" i="42"/>
  <c r="T695" i="31"/>
  <c r="T695" i="55"/>
  <c r="T693" i="42"/>
  <c r="T697" i="31"/>
  <c r="T697" i="55"/>
  <c r="T695" i="42"/>
  <c r="T699" i="31"/>
  <c r="T699" i="55"/>
  <c r="T697" i="42"/>
  <c r="T701" i="31"/>
  <c r="T701" i="55"/>
  <c r="T699" i="42"/>
  <c r="T703" i="31"/>
  <c r="T703" i="55"/>
  <c r="T701" i="42"/>
  <c r="T705" i="31"/>
  <c r="T705" i="55"/>
  <c r="T703" i="42"/>
  <c r="T707" i="31"/>
  <c r="T707" i="55"/>
  <c r="T705" i="42"/>
  <c r="T709" i="31"/>
  <c r="T709" i="55"/>
  <c r="T707" i="42"/>
  <c r="T711" i="31"/>
  <c r="T711" i="55"/>
  <c r="T709" i="42"/>
  <c r="T713" i="31"/>
  <c r="T713" i="55"/>
  <c r="T711" i="42"/>
  <c r="T715" i="31"/>
  <c r="T715" i="55"/>
  <c r="T713" i="42"/>
  <c r="T717" i="31"/>
  <c r="T717" i="55"/>
  <c r="T715" i="42"/>
  <c r="T719" i="31"/>
  <c r="T719" i="55"/>
  <c r="T717" i="42"/>
  <c r="T721" i="31"/>
  <c r="T721" i="55"/>
  <c r="T719" i="42"/>
  <c r="T723" i="31"/>
  <c r="T723" i="55"/>
  <c r="T721" i="42"/>
  <c r="T725" i="31"/>
  <c r="T725" i="55"/>
  <c r="T723" i="42"/>
  <c r="T727" i="31"/>
  <c r="T727" i="55"/>
  <c r="T725" i="42"/>
  <c r="T729" i="31"/>
  <c r="T729" i="55"/>
  <c r="T727" i="42"/>
  <c r="T731" i="31"/>
  <c r="T731" i="55"/>
  <c r="T729" i="42"/>
  <c r="T733" i="31"/>
  <c r="T733" i="55"/>
  <c r="T731" i="42"/>
  <c r="L738" i="31"/>
  <c r="L738" i="55"/>
  <c r="L736" i="42"/>
  <c r="P740" i="31"/>
  <c r="P740" i="55"/>
  <c r="P738" i="42"/>
  <c r="L742" i="31"/>
  <c r="L742" i="55"/>
  <c r="L740" i="42"/>
  <c r="Q743" i="31"/>
  <c r="Q743" i="55"/>
  <c r="Q741" i="42"/>
  <c r="O745" i="31"/>
  <c r="O745" i="55"/>
  <c r="O743" i="42"/>
  <c r="R746" i="31"/>
  <c r="R746" i="55"/>
  <c r="R744" i="42"/>
  <c r="P748" i="31"/>
  <c r="P748" i="55"/>
  <c r="P746" i="42"/>
  <c r="L750" i="31"/>
  <c r="L750" i="55"/>
  <c r="L748" i="42"/>
  <c r="Q751" i="31"/>
  <c r="Q751" i="55"/>
  <c r="Q749" i="42"/>
  <c r="O753" i="31"/>
  <c r="O753" i="55"/>
  <c r="O751" i="42"/>
  <c r="R754" i="31"/>
  <c r="R754" i="55"/>
  <c r="R752" i="42"/>
  <c r="P756" i="31"/>
  <c r="P756" i="55"/>
  <c r="P754" i="42"/>
  <c r="L758" i="31"/>
  <c r="L758" i="55"/>
  <c r="L756" i="42"/>
  <c r="Q759" i="31"/>
  <c r="Q759" i="55"/>
  <c r="Q757" i="42"/>
  <c r="O761" i="31"/>
  <c r="O761" i="55"/>
  <c r="O759" i="42"/>
  <c r="R762" i="31"/>
  <c r="R762" i="55"/>
  <c r="R760" i="42"/>
  <c r="P764" i="31"/>
  <c r="P764" i="55"/>
  <c r="P762" i="42"/>
  <c r="L766" i="31"/>
  <c r="L766" i="55"/>
  <c r="L764" i="42"/>
  <c r="Q767" i="31"/>
  <c r="Q767" i="55"/>
  <c r="Q765" i="42"/>
  <c r="R736" i="31"/>
  <c r="R736" i="55"/>
  <c r="R734" i="42"/>
  <c r="R738" i="31"/>
  <c r="R738" i="55"/>
  <c r="R736" i="42"/>
  <c r="L677" i="31"/>
  <c r="L677" i="55"/>
  <c r="L675" i="42"/>
  <c r="L695" i="31"/>
  <c r="L695" i="55"/>
  <c r="L693" i="42"/>
  <c r="L699" i="31"/>
  <c r="L699" i="55"/>
  <c r="L697" i="42"/>
  <c r="L707" i="31"/>
  <c r="L707" i="55"/>
  <c r="L705" i="42"/>
  <c r="L715" i="31"/>
  <c r="L715" i="55"/>
  <c r="L713" i="42"/>
  <c r="L721" i="31"/>
  <c r="L721" i="55"/>
  <c r="L719" i="42"/>
  <c r="L727" i="31"/>
  <c r="L727" i="55"/>
  <c r="L725" i="42"/>
  <c r="L731" i="31"/>
  <c r="L731" i="55"/>
  <c r="L729" i="42"/>
  <c r="R739" i="31"/>
  <c r="R739" i="55"/>
  <c r="R737" i="42"/>
  <c r="L743" i="31"/>
  <c r="L743" i="55"/>
  <c r="L741" i="42"/>
  <c r="R747" i="31"/>
  <c r="R747" i="55"/>
  <c r="R745" i="42"/>
  <c r="L751" i="31"/>
  <c r="L751" i="55"/>
  <c r="L749" i="42"/>
  <c r="O754" i="31"/>
  <c r="O754" i="55"/>
  <c r="O752" i="42"/>
  <c r="P757" i="31"/>
  <c r="P757" i="55"/>
  <c r="P755" i="42"/>
  <c r="Q760" i="31"/>
  <c r="Q760" i="55"/>
  <c r="Q758" i="42"/>
  <c r="O762" i="31"/>
  <c r="O762" i="55"/>
  <c r="O760" i="42"/>
  <c r="R763" i="31"/>
  <c r="R763" i="55"/>
  <c r="R761" i="42"/>
  <c r="Q768" i="31"/>
  <c r="Q768" i="55"/>
  <c r="Q766" i="42"/>
  <c r="O738" i="55"/>
  <c r="O736" i="42"/>
  <c r="M677" i="55"/>
  <c r="M675" i="42"/>
  <c r="M687" i="31"/>
  <c r="M687" i="55"/>
  <c r="M685" i="42"/>
  <c r="M693" i="55"/>
  <c r="M691" i="42"/>
  <c r="M699" i="31"/>
  <c r="M699" i="55"/>
  <c r="M697" i="42"/>
  <c r="M703" i="31"/>
  <c r="M703" i="55"/>
  <c r="M701" i="42"/>
  <c r="M709" i="31"/>
  <c r="M709" i="55"/>
  <c r="M707" i="42"/>
  <c r="M717" i="31"/>
  <c r="M717" i="55"/>
  <c r="M715" i="42"/>
  <c r="M721" i="31"/>
  <c r="M721" i="55"/>
  <c r="M719" i="42"/>
  <c r="M725" i="55"/>
  <c r="M723" i="42"/>
  <c r="M731" i="31"/>
  <c r="M731" i="55"/>
  <c r="M729" i="42"/>
  <c r="L736" i="31"/>
  <c r="L736" i="55"/>
  <c r="L734" i="42"/>
  <c r="Q741" i="31"/>
  <c r="Q741" i="55"/>
  <c r="Q739" i="42"/>
  <c r="P746" i="31"/>
  <c r="P746" i="55"/>
  <c r="P744" i="42"/>
  <c r="R752" i="31"/>
  <c r="R752" i="55"/>
  <c r="R750" i="42"/>
  <c r="R735" i="31"/>
  <c r="R735" i="55"/>
  <c r="R733" i="42"/>
  <c r="L678" i="31"/>
  <c r="L678" i="55"/>
  <c r="L676" i="42"/>
  <c r="L680" i="31"/>
  <c r="L680" i="55"/>
  <c r="L678" i="42"/>
  <c r="L686" i="31"/>
  <c r="L686" i="55"/>
  <c r="L684" i="42"/>
  <c r="L692" i="31"/>
  <c r="L692" i="55"/>
  <c r="L690" i="42"/>
  <c r="L694" i="31"/>
  <c r="L694" i="55"/>
  <c r="L692" i="42"/>
  <c r="L698" i="31"/>
  <c r="L698" i="55"/>
  <c r="L696" i="42"/>
  <c r="L700" i="31"/>
  <c r="L700" i="55"/>
  <c r="L698" i="42"/>
  <c r="L702" i="31"/>
  <c r="L702" i="55"/>
  <c r="L700" i="42"/>
  <c r="L704" i="31"/>
  <c r="L704" i="55"/>
  <c r="L702" i="42"/>
  <c r="L706" i="31"/>
  <c r="L706" i="55"/>
  <c r="L704" i="42"/>
  <c r="L710" i="31"/>
  <c r="L710" i="55"/>
  <c r="L708" i="42"/>
  <c r="L712" i="31"/>
  <c r="L712" i="55"/>
  <c r="L710" i="42"/>
  <c r="L714" i="31"/>
  <c r="L714" i="55"/>
  <c r="L712" i="42"/>
  <c r="L716" i="31"/>
  <c r="L716" i="55"/>
  <c r="L714" i="42"/>
  <c r="L718" i="31"/>
  <c r="L718" i="55"/>
  <c r="L716" i="42"/>
  <c r="L720" i="31"/>
  <c r="L720" i="55"/>
  <c r="L718" i="42"/>
  <c r="L722" i="31"/>
  <c r="L722" i="55"/>
  <c r="L720" i="42"/>
  <c r="L724" i="31"/>
  <c r="L724" i="55"/>
  <c r="L722" i="42"/>
  <c r="L726" i="31"/>
  <c r="L726" i="55"/>
  <c r="L724" i="42"/>
  <c r="L728" i="31"/>
  <c r="L728" i="55"/>
  <c r="L726" i="42"/>
  <c r="L730" i="31"/>
  <c r="L730" i="55"/>
  <c r="L728" i="42"/>
  <c r="L732" i="31"/>
  <c r="L732" i="55"/>
  <c r="L730" i="42"/>
  <c r="L734" i="31"/>
  <c r="L734" i="55"/>
  <c r="L732" i="42"/>
  <c r="L739" i="31"/>
  <c r="L739" i="55"/>
  <c r="L737" i="42"/>
  <c r="Q740" i="31"/>
  <c r="Q740" i="55"/>
  <c r="Q738" i="42"/>
  <c r="O742" i="31"/>
  <c r="O742" i="55"/>
  <c r="O740" i="42"/>
  <c r="R743" i="31"/>
  <c r="R743" i="55"/>
  <c r="R741" i="42"/>
  <c r="P745" i="31"/>
  <c r="P745" i="55"/>
  <c r="P743" i="42"/>
  <c r="L747" i="31"/>
  <c r="L747" i="55"/>
  <c r="L745" i="42"/>
  <c r="Q748" i="31"/>
  <c r="Q748" i="55"/>
  <c r="Q746" i="42"/>
  <c r="O750" i="31"/>
  <c r="O750" i="55"/>
  <c r="O748" i="42"/>
  <c r="R751" i="31"/>
  <c r="R751" i="55"/>
  <c r="R749" i="42"/>
  <c r="P753" i="31"/>
  <c r="P753" i="55"/>
  <c r="P751" i="42"/>
  <c r="L755" i="31"/>
  <c r="L755" i="55"/>
  <c r="L753" i="42"/>
  <c r="Q756" i="31"/>
  <c r="Q756" i="55"/>
  <c r="Q754" i="42"/>
  <c r="O758" i="31"/>
  <c r="O758" i="55"/>
  <c r="O756" i="42"/>
  <c r="R759" i="31"/>
  <c r="R759" i="55"/>
  <c r="R757" i="42"/>
  <c r="P761" i="31"/>
  <c r="P761" i="55"/>
  <c r="P759" i="42"/>
  <c r="L763" i="31"/>
  <c r="L763" i="55"/>
  <c r="L761" i="42"/>
  <c r="Q764" i="31"/>
  <c r="Q764" i="55"/>
  <c r="Q762" i="42"/>
  <c r="O766" i="31"/>
  <c r="O766" i="55"/>
  <c r="O764" i="42"/>
  <c r="R767" i="31"/>
  <c r="R767" i="55"/>
  <c r="R765" i="42"/>
  <c r="O737" i="55"/>
  <c r="O735" i="42"/>
  <c r="S318" i="42"/>
  <c r="S320" i="55"/>
  <c r="R322" i="42"/>
  <c r="R324" i="55"/>
  <c r="L312" i="42"/>
  <c r="L314" i="55"/>
  <c r="R315" i="42"/>
  <c r="R317" i="55"/>
  <c r="R318" i="42"/>
  <c r="R320" i="55"/>
  <c r="N307" i="42"/>
  <c r="N309" i="55"/>
  <c r="N301" i="42"/>
  <c r="N303" i="55"/>
  <c r="N295" i="42"/>
  <c r="N297" i="55"/>
  <c r="L323" i="42"/>
  <c r="L325" i="55"/>
  <c r="L311" i="42"/>
  <c r="L313" i="55"/>
  <c r="L299" i="42"/>
  <c r="L301" i="55"/>
  <c r="S325" i="42"/>
  <c r="S327" i="55"/>
  <c r="Q322" i="42"/>
  <c r="Q324" i="55"/>
  <c r="Q318" i="42"/>
  <c r="Q320" i="55"/>
  <c r="M313" i="42"/>
  <c r="M315" i="55"/>
  <c r="M307" i="42"/>
  <c r="M309" i="55"/>
  <c r="M301" i="42"/>
  <c r="M303" i="55"/>
  <c r="M295" i="42"/>
  <c r="M297" i="55"/>
  <c r="O321" i="42"/>
  <c r="O323" i="55"/>
  <c r="U299" i="55"/>
  <c r="L324" i="42"/>
  <c r="L326" i="55"/>
  <c r="L300" i="42"/>
  <c r="L302" i="55"/>
  <c r="N313" i="42"/>
  <c r="N315" i="55"/>
  <c r="L322" i="42"/>
  <c r="L324" i="55"/>
  <c r="L310" i="42"/>
  <c r="L312" i="55"/>
  <c r="L298" i="42"/>
  <c r="L300" i="55"/>
  <c r="R325" i="42"/>
  <c r="R327" i="55"/>
  <c r="N312" i="42"/>
  <c r="N314" i="55"/>
  <c r="N306" i="42"/>
  <c r="N308" i="55"/>
  <c r="N300" i="42"/>
  <c r="N302" i="55"/>
  <c r="N294" i="42"/>
  <c r="N296" i="55"/>
  <c r="O320" i="42"/>
  <c r="O322" i="55"/>
  <c r="L326" i="31"/>
  <c r="R321" i="31"/>
  <c r="L321" i="42"/>
  <c r="L323" i="55"/>
  <c r="N305" i="42"/>
  <c r="N307" i="55"/>
  <c r="Q325" i="42"/>
  <c r="Q327" i="55"/>
  <c r="M306" i="42"/>
  <c r="M308" i="55"/>
  <c r="O319" i="42"/>
  <c r="O321" i="55"/>
  <c r="P327" i="31"/>
  <c r="P327" i="55"/>
  <c r="L307" i="42"/>
  <c r="L309" i="55"/>
  <c r="L295" i="42"/>
  <c r="L297" i="55"/>
  <c r="P323" i="31"/>
  <c r="P323" i="55"/>
  <c r="M311" i="42"/>
  <c r="M313" i="55"/>
  <c r="M299" i="42"/>
  <c r="M301" i="55"/>
  <c r="L318" i="42"/>
  <c r="L320" i="55"/>
  <c r="L294" i="42"/>
  <c r="L296" i="55"/>
  <c r="R324" i="42"/>
  <c r="R326" i="55"/>
  <c r="R320" i="42"/>
  <c r="R322" i="55"/>
  <c r="N310" i="42"/>
  <c r="N312" i="55"/>
  <c r="N304" i="42"/>
  <c r="N306" i="55"/>
  <c r="L317" i="42"/>
  <c r="L319" i="55"/>
  <c r="L293" i="42"/>
  <c r="L295" i="55"/>
  <c r="Q320" i="42"/>
  <c r="Q322" i="55"/>
  <c r="R316" i="42"/>
  <c r="R318" i="55"/>
  <c r="M310" i="42"/>
  <c r="M312" i="55"/>
  <c r="M304" i="42"/>
  <c r="M306" i="55"/>
  <c r="M298" i="42"/>
  <c r="M300" i="55"/>
  <c r="S321" i="31"/>
  <c r="S311" i="55"/>
  <c r="M312" i="31"/>
  <c r="M306" i="31"/>
  <c r="M300" i="31"/>
  <c r="L320" i="31"/>
  <c r="L309" i="42"/>
  <c r="L311" i="55"/>
  <c r="R321" i="42"/>
  <c r="R323" i="55"/>
  <c r="M312" i="42"/>
  <c r="M314" i="55"/>
  <c r="M294" i="42"/>
  <c r="M296" i="55"/>
  <c r="L320" i="42"/>
  <c r="L322" i="55"/>
  <c r="L296" i="42"/>
  <c r="L298" i="55"/>
  <c r="Q317" i="42"/>
  <c r="Q319" i="55"/>
  <c r="N299" i="42"/>
  <c r="N301" i="55"/>
  <c r="L319" i="42"/>
  <c r="L321" i="55"/>
  <c r="S324" i="42"/>
  <c r="S326" i="55"/>
  <c r="P319" i="31"/>
  <c r="P319" i="55"/>
  <c r="M305" i="42"/>
  <c r="M307" i="55"/>
  <c r="M293" i="42"/>
  <c r="M295" i="55"/>
  <c r="L306" i="42"/>
  <c r="L308" i="55"/>
  <c r="N298" i="42"/>
  <c r="N300" i="55"/>
  <c r="O316" i="42"/>
  <c r="O318" i="55"/>
  <c r="L305" i="42"/>
  <c r="L307" i="55"/>
  <c r="Q324" i="42"/>
  <c r="Q326" i="55"/>
  <c r="L316" i="42"/>
  <c r="L318" i="55"/>
  <c r="L304" i="42"/>
  <c r="L306" i="55"/>
  <c r="M292" i="42"/>
  <c r="M294" i="55"/>
  <c r="P324" i="42"/>
  <c r="P326" i="55"/>
  <c r="P320" i="42"/>
  <c r="P322" i="55"/>
  <c r="Q316" i="42"/>
  <c r="Q318" i="55"/>
  <c r="N309" i="42"/>
  <c r="N311" i="55"/>
  <c r="N303" i="42"/>
  <c r="N305" i="55"/>
  <c r="N297" i="42"/>
  <c r="N299" i="55"/>
  <c r="S317" i="55"/>
  <c r="O317" i="55"/>
  <c r="T292" i="42"/>
  <c r="T294" i="55"/>
  <c r="U303" i="55"/>
  <c r="U295" i="55"/>
  <c r="N315" i="31"/>
  <c r="N309" i="31"/>
  <c r="L306" i="31"/>
  <c r="N305" i="31"/>
  <c r="N303" i="31"/>
  <c r="L298" i="31"/>
  <c r="N297" i="31"/>
  <c r="O324" i="31"/>
  <c r="L315" i="42"/>
  <c r="L317" i="55"/>
  <c r="L303" i="42"/>
  <c r="L305" i="55"/>
  <c r="N292" i="42"/>
  <c r="N294" i="55"/>
  <c r="R323" i="42"/>
  <c r="R325" i="55"/>
  <c r="P316" i="42"/>
  <c r="P318" i="55"/>
  <c r="M303" i="42"/>
  <c r="M305" i="55"/>
  <c r="O325" i="42"/>
  <c r="O327" i="55"/>
  <c r="U309" i="55"/>
  <c r="M315" i="31"/>
  <c r="M309" i="31"/>
  <c r="M305" i="31"/>
  <c r="M303" i="31"/>
  <c r="M297" i="31"/>
  <c r="Q326" i="31"/>
  <c r="N294" i="31"/>
  <c r="P326" i="31"/>
  <c r="O325" i="31"/>
  <c r="L297" i="42"/>
  <c r="L299" i="55"/>
  <c r="R317" i="42"/>
  <c r="R319" i="55"/>
  <c r="M300" i="42"/>
  <c r="M302" i="55"/>
  <c r="L308" i="42"/>
  <c r="L310" i="55"/>
  <c r="Q321" i="42"/>
  <c r="Q323" i="55"/>
  <c r="N311" i="42"/>
  <c r="N313" i="55"/>
  <c r="N293" i="42"/>
  <c r="N295" i="55"/>
  <c r="O318" i="42"/>
  <c r="O320" i="55"/>
  <c r="O320" i="31"/>
  <c r="O317" i="42"/>
  <c r="O319" i="55"/>
  <c r="M309" i="42"/>
  <c r="M311" i="55"/>
  <c r="M297" i="42"/>
  <c r="M299" i="55"/>
  <c r="L292" i="42"/>
  <c r="L294" i="55"/>
  <c r="L314" i="42"/>
  <c r="L316" i="55"/>
  <c r="L302" i="42"/>
  <c r="L304" i="55"/>
  <c r="P315" i="42"/>
  <c r="P317" i="55"/>
  <c r="Q323" i="42"/>
  <c r="Q325" i="55"/>
  <c r="Q319" i="42"/>
  <c r="Q321" i="55"/>
  <c r="N314" i="42"/>
  <c r="N316" i="55"/>
  <c r="N308" i="42"/>
  <c r="N310" i="55"/>
  <c r="N302" i="42"/>
  <c r="N304" i="55"/>
  <c r="N296" i="42"/>
  <c r="N298" i="55"/>
  <c r="O324" i="42"/>
  <c r="O326" i="55"/>
  <c r="L325" i="42"/>
  <c r="L327" i="55"/>
  <c r="L313" i="42"/>
  <c r="L315" i="55"/>
  <c r="L301" i="42"/>
  <c r="L303" i="55"/>
  <c r="Q315" i="42"/>
  <c r="Q317" i="55"/>
  <c r="P323" i="42"/>
  <c r="P325" i="55"/>
  <c r="P319" i="42"/>
  <c r="P321" i="55"/>
  <c r="M314" i="42"/>
  <c r="M316" i="55"/>
  <c r="M308" i="42"/>
  <c r="M310" i="55"/>
  <c r="M302" i="42"/>
  <c r="M304" i="55"/>
  <c r="M296" i="42"/>
  <c r="M298" i="55"/>
  <c r="U315" i="55"/>
  <c r="R317" i="31"/>
  <c r="O326" i="31"/>
  <c r="S521" i="55"/>
  <c r="S519" i="42"/>
  <c r="S521" i="31"/>
  <c r="S518" i="55"/>
  <c r="S516" i="42"/>
  <c r="S518" i="31"/>
  <c r="S509" i="55"/>
  <c r="S507" i="42"/>
  <c r="S509" i="31"/>
  <c r="S497" i="55"/>
  <c r="S495" i="42"/>
  <c r="S497" i="31"/>
  <c r="S494" i="55"/>
  <c r="S492" i="42"/>
  <c r="S494" i="31"/>
  <c r="S485" i="55"/>
  <c r="S483" i="42"/>
  <c r="S485" i="31"/>
  <c r="S648" i="55"/>
  <c r="S646" i="42"/>
  <c r="S648" i="31"/>
  <c r="S660" i="55"/>
  <c r="S658" i="42"/>
  <c r="S660" i="31"/>
  <c r="S616" i="55"/>
  <c r="S614" i="42"/>
  <c r="S616" i="31"/>
  <c r="S634" i="55"/>
  <c r="S632" i="42"/>
  <c r="S634" i="31"/>
  <c r="S640" i="55"/>
  <c r="S638" i="42"/>
  <c r="S640" i="31"/>
  <c r="S619" i="55"/>
  <c r="S617" i="42"/>
  <c r="S619" i="31"/>
  <c r="S646" i="55"/>
  <c r="S644" i="42"/>
  <c r="S646" i="31"/>
  <c r="S658" i="55"/>
  <c r="S656" i="42"/>
  <c r="S658" i="31"/>
  <c r="S628" i="55"/>
  <c r="S626" i="42"/>
  <c r="S628" i="31"/>
  <c r="S664" i="55"/>
  <c r="S662" i="42"/>
  <c r="S664" i="31"/>
  <c r="S625" i="55"/>
  <c r="S623" i="42"/>
  <c r="S625" i="31"/>
  <c r="S605" i="55"/>
  <c r="S603" i="42"/>
  <c r="S605" i="31"/>
  <c r="S652" i="55"/>
  <c r="S650" i="42"/>
  <c r="S652" i="31"/>
  <c r="S621" i="55"/>
  <c r="S619" i="42"/>
  <c r="S621" i="31"/>
  <c r="S624" i="55"/>
  <c r="S622" i="42"/>
  <c r="S624" i="31"/>
  <c r="S636" i="55"/>
  <c r="S634" i="42"/>
  <c r="S636" i="31"/>
  <c r="S639" i="55"/>
  <c r="S637" i="42"/>
  <c r="S639" i="31"/>
  <c r="S650" i="55"/>
  <c r="S648" i="42"/>
  <c r="S650" i="31"/>
  <c r="S601" i="55"/>
  <c r="S599" i="42"/>
  <c r="S601" i="31"/>
  <c r="P608" i="31"/>
  <c r="L437" i="55"/>
  <c r="L435" i="42"/>
  <c r="L437" i="31"/>
  <c r="L660" i="55"/>
  <c r="L658" i="42"/>
  <c r="L466" i="55"/>
  <c r="L464" i="42"/>
  <c r="L454" i="55"/>
  <c r="L452" i="42"/>
  <c r="L442" i="55"/>
  <c r="L440" i="42"/>
  <c r="L442" i="31"/>
  <c r="N468" i="55"/>
  <c r="N466" i="42"/>
  <c r="N468" i="31"/>
  <c r="S510" i="55"/>
  <c r="S508" i="42"/>
  <c r="S502" i="55"/>
  <c r="S500" i="42"/>
  <c r="S502" i="31"/>
  <c r="S486" i="55"/>
  <c r="S484" i="42"/>
  <c r="T466" i="55"/>
  <c r="T464" i="42"/>
  <c r="T466" i="31"/>
  <c r="P38" i="35"/>
  <c r="T450" i="55"/>
  <c r="T448" i="42"/>
  <c r="T434" i="55"/>
  <c r="T432" i="42"/>
  <c r="T434" i="31"/>
  <c r="Q522" i="55"/>
  <c r="Q520" i="42"/>
  <c r="Q522" i="31"/>
  <c r="Q519" i="55"/>
  <c r="Q517" i="42"/>
  <c r="Q516" i="55"/>
  <c r="Q514" i="42"/>
  <c r="Q516" i="31"/>
  <c r="P106" i="35"/>
  <c r="Q513" i="55"/>
  <c r="Q511" i="42"/>
  <c r="Q510" i="55"/>
  <c r="Q508" i="42"/>
  <c r="Q510" i="31"/>
  <c r="Q507" i="55"/>
  <c r="Q505" i="42"/>
  <c r="Q507" i="31"/>
  <c r="Q504" i="55"/>
  <c r="Q502" i="42"/>
  <c r="Q504" i="31"/>
  <c r="P94" i="35"/>
  <c r="Q501" i="55"/>
  <c r="Q499" i="42"/>
  <c r="Q501" i="31"/>
  <c r="Q498" i="55"/>
  <c r="Q496" i="42"/>
  <c r="Q498" i="31"/>
  <c r="Q495" i="55"/>
  <c r="Q493" i="42"/>
  <c r="Q495" i="31"/>
  <c r="Q492" i="55"/>
  <c r="Q490" i="42"/>
  <c r="Q492" i="31"/>
  <c r="P82" i="35"/>
  <c r="Q489" i="55"/>
  <c r="Q487" i="42"/>
  <c r="Q489" i="31"/>
  <c r="Q486" i="55"/>
  <c r="Q484" i="42"/>
  <c r="Q486" i="31"/>
  <c r="L117" i="35"/>
  <c r="Q483" i="55"/>
  <c r="Q481" i="42"/>
  <c r="Q483" i="31"/>
  <c r="N41" i="35"/>
  <c r="M463" i="55"/>
  <c r="M461" i="42"/>
  <c r="M463" i="31"/>
  <c r="M457" i="55"/>
  <c r="M455" i="42"/>
  <c r="M457" i="31"/>
  <c r="M451" i="55"/>
  <c r="M449" i="42"/>
  <c r="M451" i="31"/>
  <c r="M445" i="55"/>
  <c r="M443" i="42"/>
  <c r="M445" i="31"/>
  <c r="N17" i="35"/>
  <c r="M439" i="55"/>
  <c r="M437" i="42"/>
  <c r="M439" i="31"/>
  <c r="M433" i="55"/>
  <c r="M431" i="42"/>
  <c r="M433" i="31"/>
  <c r="R616" i="55"/>
  <c r="R614" i="42"/>
  <c r="R616" i="31"/>
  <c r="R619" i="55"/>
  <c r="R617" i="42"/>
  <c r="R619" i="31"/>
  <c r="R622" i="55"/>
  <c r="R620" i="42"/>
  <c r="R622" i="31"/>
  <c r="R625" i="55"/>
  <c r="R623" i="42"/>
  <c r="R625" i="31"/>
  <c r="R628" i="55"/>
  <c r="R626" i="42"/>
  <c r="R628" i="31"/>
  <c r="R631" i="55"/>
  <c r="R629" i="42"/>
  <c r="R631" i="31"/>
  <c r="R634" i="55"/>
  <c r="R632" i="42"/>
  <c r="R634" i="31"/>
  <c r="R637" i="55"/>
  <c r="R635" i="42"/>
  <c r="R640" i="55"/>
  <c r="R638" i="42"/>
  <c r="R640" i="31"/>
  <c r="R643" i="55"/>
  <c r="R641" i="42"/>
  <c r="R643" i="31"/>
  <c r="R646" i="55"/>
  <c r="R644" i="42"/>
  <c r="R646" i="31"/>
  <c r="O649" i="55"/>
  <c r="O647" i="42"/>
  <c r="O649" i="31"/>
  <c r="Q651" i="55"/>
  <c r="Q649" i="42"/>
  <c r="Q651" i="31"/>
  <c r="L654" i="55"/>
  <c r="L652" i="42"/>
  <c r="L654" i="31"/>
  <c r="P656" i="55"/>
  <c r="P654" i="42"/>
  <c r="P656" i="31"/>
  <c r="R658" i="55"/>
  <c r="R656" i="42"/>
  <c r="R658" i="31"/>
  <c r="O661" i="55"/>
  <c r="O659" i="42"/>
  <c r="O661" i="31"/>
  <c r="Q663" i="55"/>
  <c r="Q661" i="42"/>
  <c r="Q663" i="31"/>
  <c r="L666" i="55"/>
  <c r="L664" i="42"/>
  <c r="L666" i="31"/>
  <c r="P668" i="55"/>
  <c r="P666" i="42"/>
  <c r="P668" i="31"/>
  <c r="N597" i="55"/>
  <c r="N595" i="42"/>
  <c r="N591" i="55"/>
  <c r="N589" i="42"/>
  <c r="N591" i="31"/>
  <c r="N585" i="55"/>
  <c r="N583" i="42"/>
  <c r="N579" i="55"/>
  <c r="N577" i="42"/>
  <c r="N579" i="31"/>
  <c r="N573" i="55"/>
  <c r="N571" i="42"/>
  <c r="N573" i="31"/>
  <c r="N567" i="55"/>
  <c r="N565" i="42"/>
  <c r="N567" i="31"/>
  <c r="N561" i="55"/>
  <c r="N559" i="42"/>
  <c r="N561" i="31"/>
  <c r="N555" i="55"/>
  <c r="N553" i="42"/>
  <c r="N555" i="31"/>
  <c r="N549" i="55"/>
  <c r="N547" i="42"/>
  <c r="N549" i="31"/>
  <c r="N543" i="55"/>
  <c r="N541" i="42"/>
  <c r="N543" i="31"/>
  <c r="L644" i="55"/>
  <c r="L642" i="42"/>
  <c r="L644" i="31"/>
  <c r="L632" i="55"/>
  <c r="L630" i="42"/>
  <c r="L632" i="31"/>
  <c r="L620" i="55"/>
  <c r="L618" i="42"/>
  <c r="L620" i="31"/>
  <c r="L608" i="55"/>
  <c r="L606" i="42"/>
  <c r="L608" i="31"/>
  <c r="L596" i="55"/>
  <c r="L594" i="42"/>
  <c r="L596" i="31"/>
  <c r="L584" i="55"/>
  <c r="L582" i="42"/>
  <c r="L584" i="31"/>
  <c r="L572" i="55"/>
  <c r="L570" i="42"/>
  <c r="L572" i="31"/>
  <c r="L560" i="55"/>
  <c r="L558" i="42"/>
  <c r="L560" i="31"/>
  <c r="L548" i="55"/>
  <c r="L546" i="42"/>
  <c r="L548" i="31"/>
  <c r="O615" i="55"/>
  <c r="O613" i="42"/>
  <c r="O615" i="31"/>
  <c r="O612" i="55"/>
  <c r="O610" i="42"/>
  <c r="O612" i="31"/>
  <c r="O609" i="55"/>
  <c r="O607" i="42"/>
  <c r="P79" i="36"/>
  <c r="O609" i="31"/>
  <c r="O606" i="55"/>
  <c r="O604" i="42"/>
  <c r="O606" i="31"/>
  <c r="N76" i="36"/>
  <c r="P76" i="36"/>
  <c r="O603" i="55"/>
  <c r="O601" i="42"/>
  <c r="O603" i="31"/>
  <c r="P138" i="36"/>
  <c r="P134" i="36"/>
  <c r="P130" i="36"/>
  <c r="P126" i="36"/>
  <c r="P122" i="36"/>
  <c r="P118" i="36"/>
  <c r="P110" i="36"/>
  <c r="P106" i="36"/>
  <c r="O98" i="36"/>
  <c r="P89" i="36"/>
  <c r="N85" i="36"/>
  <c r="T599" i="55"/>
  <c r="T597" i="42"/>
  <c r="T599" i="31"/>
  <c r="T593" i="55"/>
  <c r="T591" i="42"/>
  <c r="T593" i="31"/>
  <c r="T588" i="55"/>
  <c r="T586" i="42"/>
  <c r="T588" i="31"/>
  <c r="T583" i="55"/>
  <c r="T581" i="42"/>
  <c r="T583" i="31"/>
  <c r="T577" i="55"/>
  <c r="T575" i="42"/>
  <c r="T577" i="31"/>
  <c r="T572" i="55"/>
  <c r="T570" i="42"/>
  <c r="T572" i="31"/>
  <c r="T567" i="55"/>
  <c r="T565" i="42"/>
  <c r="T567" i="31"/>
  <c r="T561" i="55"/>
  <c r="T559" i="42"/>
  <c r="T561" i="31"/>
  <c r="T556" i="55"/>
  <c r="T554" i="42"/>
  <c r="T556" i="31"/>
  <c r="T551" i="55"/>
  <c r="T549" i="42"/>
  <c r="T551" i="31"/>
  <c r="T545" i="55"/>
  <c r="T543" i="42"/>
  <c r="T540" i="55"/>
  <c r="T538" i="42"/>
  <c r="T540" i="31"/>
  <c r="P520" i="31"/>
  <c r="Q513" i="31"/>
  <c r="N465" i="31"/>
  <c r="L449" i="55"/>
  <c r="L447" i="42"/>
  <c r="Q657" i="55"/>
  <c r="Q655" i="42"/>
  <c r="Q657" i="31"/>
  <c r="L465" i="55"/>
  <c r="L463" i="42"/>
  <c r="L465" i="31"/>
  <c r="L453" i="55"/>
  <c r="L451" i="42"/>
  <c r="L453" i="31"/>
  <c r="L441" i="55"/>
  <c r="L439" i="42"/>
  <c r="L441" i="31"/>
  <c r="S517" i="55"/>
  <c r="S515" i="42"/>
  <c r="S501" i="55"/>
  <c r="S499" i="42"/>
  <c r="S501" i="31"/>
  <c r="S493" i="55"/>
  <c r="S491" i="42"/>
  <c r="T460" i="55"/>
  <c r="T458" i="42"/>
  <c r="T460" i="31"/>
  <c r="T455" i="55"/>
  <c r="T453" i="42"/>
  <c r="T455" i="31"/>
  <c r="T444" i="55"/>
  <c r="T442" i="42"/>
  <c r="T444" i="31"/>
  <c r="T439" i="55"/>
  <c r="T437" i="42"/>
  <c r="P11" i="35"/>
  <c r="O115" i="35"/>
  <c r="P522" i="55"/>
  <c r="P520" i="42"/>
  <c r="O112" i="35"/>
  <c r="P519" i="55"/>
  <c r="P517" i="42"/>
  <c r="P109" i="35"/>
  <c r="P516" i="55"/>
  <c r="P514" i="42"/>
  <c r="O106" i="35"/>
  <c r="P513" i="55"/>
  <c r="P511" i="42"/>
  <c r="P103" i="35"/>
  <c r="P510" i="55"/>
  <c r="P508" i="42"/>
  <c r="P100" i="35"/>
  <c r="P507" i="55"/>
  <c r="P505" i="42"/>
  <c r="P504" i="55"/>
  <c r="P502" i="42"/>
  <c r="O94" i="35"/>
  <c r="P501" i="55"/>
  <c r="P499" i="42"/>
  <c r="O91" i="35"/>
  <c r="P498" i="55"/>
  <c r="P496" i="42"/>
  <c r="O88" i="35"/>
  <c r="P495" i="55"/>
  <c r="P493" i="42"/>
  <c r="P85" i="35"/>
  <c r="P492" i="55"/>
  <c r="P490" i="42"/>
  <c r="P492" i="31"/>
  <c r="O82" i="35"/>
  <c r="P489" i="55"/>
  <c r="P487" i="42"/>
  <c r="P79" i="35"/>
  <c r="P486" i="55"/>
  <c r="P484" i="42"/>
  <c r="P486" i="31"/>
  <c r="P76" i="35"/>
  <c r="K117" i="35"/>
  <c r="P483" i="55"/>
  <c r="P481" i="42"/>
  <c r="N462" i="55"/>
  <c r="N460" i="42"/>
  <c r="N462" i="31"/>
  <c r="N456" i="55"/>
  <c r="N454" i="42"/>
  <c r="N456" i="31"/>
  <c r="P28" i="35"/>
  <c r="N450" i="55"/>
  <c r="N448" i="42"/>
  <c r="N450" i="31"/>
  <c r="N444" i="55"/>
  <c r="N442" i="42"/>
  <c r="N444" i="31"/>
  <c r="N438" i="55"/>
  <c r="N436" i="42"/>
  <c r="N438" i="31"/>
  <c r="N432" i="55"/>
  <c r="N430" i="42"/>
  <c r="N432" i="31"/>
  <c r="O617" i="55"/>
  <c r="O615" i="42"/>
  <c r="O617" i="31"/>
  <c r="O620" i="55"/>
  <c r="O618" i="42"/>
  <c r="O620" i="31"/>
  <c r="O623" i="55"/>
  <c r="O621" i="42"/>
  <c r="O623" i="31"/>
  <c r="O626" i="55"/>
  <c r="O624" i="42"/>
  <c r="P96" i="36"/>
  <c r="O626" i="31"/>
  <c r="O629" i="55"/>
  <c r="O627" i="42"/>
  <c r="O629" i="31"/>
  <c r="O632" i="55"/>
  <c r="O630" i="42"/>
  <c r="O632" i="31"/>
  <c r="O635" i="55"/>
  <c r="O633" i="42"/>
  <c r="O635" i="31"/>
  <c r="O638" i="55"/>
  <c r="O636" i="42"/>
  <c r="O638" i="31"/>
  <c r="O641" i="55"/>
  <c r="O639" i="42"/>
  <c r="O641" i="31"/>
  <c r="O644" i="55"/>
  <c r="O642" i="42"/>
  <c r="O644" i="31"/>
  <c r="L647" i="55"/>
  <c r="L645" i="42"/>
  <c r="L647" i="31"/>
  <c r="P649" i="55"/>
  <c r="P647" i="42"/>
  <c r="P649" i="31"/>
  <c r="R651" i="55"/>
  <c r="R649" i="42"/>
  <c r="R651" i="31"/>
  <c r="O654" i="55"/>
  <c r="O652" i="42"/>
  <c r="O654" i="31"/>
  <c r="Q656" i="55"/>
  <c r="Q654" i="42"/>
  <c r="Q656" i="31"/>
  <c r="L659" i="55"/>
  <c r="L657" i="42"/>
  <c r="P661" i="55"/>
  <c r="P659" i="42"/>
  <c r="R663" i="55"/>
  <c r="R661" i="42"/>
  <c r="O666" i="55"/>
  <c r="O664" i="42"/>
  <c r="O666" i="31"/>
  <c r="Q668" i="55"/>
  <c r="Q666" i="42"/>
  <c r="Q668" i="31"/>
  <c r="M597" i="55"/>
  <c r="M595" i="42"/>
  <c r="P67" i="36"/>
  <c r="M591" i="55"/>
  <c r="M589" i="42"/>
  <c r="M591" i="31"/>
  <c r="M585" i="55"/>
  <c r="M583" i="42"/>
  <c r="P55" i="36"/>
  <c r="M579" i="55"/>
  <c r="M577" i="42"/>
  <c r="M579" i="31"/>
  <c r="M573" i="55"/>
  <c r="M571" i="42"/>
  <c r="P43" i="36"/>
  <c r="M567" i="55"/>
  <c r="M565" i="42"/>
  <c r="M567" i="31"/>
  <c r="M561" i="55"/>
  <c r="M559" i="42"/>
  <c r="P31" i="36"/>
  <c r="M561" i="31"/>
  <c r="M555" i="55"/>
  <c r="M553" i="42"/>
  <c r="M555" i="31"/>
  <c r="M549" i="55"/>
  <c r="M547" i="42"/>
  <c r="P19" i="36"/>
  <c r="M543" i="55"/>
  <c r="M541" i="42"/>
  <c r="M543" i="31"/>
  <c r="L643" i="55"/>
  <c r="L641" i="42"/>
  <c r="L643" i="31"/>
  <c r="L631" i="55"/>
  <c r="L629" i="42"/>
  <c r="L619" i="55"/>
  <c r="L617" i="42"/>
  <c r="L619" i="31"/>
  <c r="L607" i="55"/>
  <c r="L605" i="42"/>
  <c r="L607" i="31"/>
  <c r="L595" i="55"/>
  <c r="L593" i="42"/>
  <c r="L595" i="31"/>
  <c r="L583" i="55"/>
  <c r="L581" i="42"/>
  <c r="L583" i="31"/>
  <c r="L571" i="55"/>
  <c r="L569" i="42"/>
  <c r="L571" i="31"/>
  <c r="L559" i="55"/>
  <c r="L557" i="42"/>
  <c r="L559" i="31"/>
  <c r="L547" i="55"/>
  <c r="L545" i="42"/>
  <c r="L547" i="31"/>
  <c r="R614" i="55"/>
  <c r="R612" i="42"/>
  <c r="R614" i="31"/>
  <c r="R611" i="55"/>
  <c r="R609" i="42"/>
  <c r="R611" i="31"/>
  <c r="R608" i="55"/>
  <c r="R606" i="42"/>
  <c r="R608" i="31"/>
  <c r="R605" i="55"/>
  <c r="R603" i="42"/>
  <c r="R605" i="31"/>
  <c r="R602" i="55"/>
  <c r="R600" i="42"/>
  <c r="O138" i="36"/>
  <c r="O126" i="36"/>
  <c r="O110" i="36"/>
  <c r="P93" i="36"/>
  <c r="O89" i="36"/>
  <c r="N79" i="36"/>
  <c r="S604" i="55"/>
  <c r="S602" i="42"/>
  <c r="S604" i="31"/>
  <c r="N37" i="36"/>
  <c r="N31" i="36"/>
  <c r="S517" i="31"/>
  <c r="P513" i="31"/>
  <c r="T450" i="31"/>
  <c r="N585" i="31"/>
  <c r="P93" i="35"/>
  <c r="P500" i="55"/>
  <c r="P498" i="42"/>
  <c r="Q669" i="55"/>
  <c r="Q667" i="42"/>
  <c r="Q669" i="31"/>
  <c r="L464" i="55"/>
  <c r="L462" i="42"/>
  <c r="L464" i="31"/>
  <c r="L452" i="55"/>
  <c r="L450" i="42"/>
  <c r="L452" i="31"/>
  <c r="L440" i="55"/>
  <c r="L438" i="42"/>
  <c r="L440" i="31"/>
  <c r="T431" i="55"/>
  <c r="T429" i="42"/>
  <c r="O93" i="35"/>
  <c r="T465" i="55"/>
  <c r="T463" i="42"/>
  <c r="T465" i="31"/>
  <c r="N38" i="35"/>
  <c r="T454" i="55"/>
  <c r="T452" i="42"/>
  <c r="T454" i="31"/>
  <c r="T449" i="55"/>
  <c r="T447" i="42"/>
  <c r="T449" i="31"/>
  <c r="T438" i="55"/>
  <c r="T436" i="42"/>
  <c r="T433" i="55"/>
  <c r="T431" i="42"/>
  <c r="T433" i="31"/>
  <c r="O522" i="55"/>
  <c r="O520" i="42"/>
  <c r="O522" i="31"/>
  <c r="O519" i="55"/>
  <c r="O517" i="42"/>
  <c r="O516" i="55"/>
  <c r="O514" i="42"/>
  <c r="O516" i="31"/>
  <c r="O513" i="55"/>
  <c r="O511" i="42"/>
  <c r="O510" i="55"/>
  <c r="O508" i="42"/>
  <c r="O510" i="31"/>
  <c r="O507" i="55"/>
  <c r="O505" i="42"/>
  <c r="O504" i="55"/>
  <c r="O502" i="42"/>
  <c r="O504" i="31"/>
  <c r="O501" i="55"/>
  <c r="O499" i="42"/>
  <c r="O498" i="55"/>
  <c r="O496" i="42"/>
  <c r="O498" i="31"/>
  <c r="O495" i="55"/>
  <c r="O493" i="42"/>
  <c r="O492" i="55"/>
  <c r="O490" i="42"/>
  <c r="O492" i="31"/>
  <c r="O489" i="55"/>
  <c r="O487" i="42"/>
  <c r="O486" i="55"/>
  <c r="O484" i="42"/>
  <c r="O486" i="31"/>
  <c r="J117" i="35"/>
  <c r="O483" i="55"/>
  <c r="O481" i="42"/>
  <c r="N40" i="35"/>
  <c r="M462" i="55"/>
  <c r="M460" i="42"/>
  <c r="M462" i="31"/>
  <c r="M456" i="55"/>
  <c r="M454" i="42"/>
  <c r="M456" i="31"/>
  <c r="N28" i="35"/>
  <c r="M450" i="55"/>
  <c r="M448" i="42"/>
  <c r="M450" i="31"/>
  <c r="M444" i="55"/>
  <c r="M442" i="42"/>
  <c r="M444" i="31"/>
  <c r="N16" i="35"/>
  <c r="M438" i="55"/>
  <c r="M436" i="42"/>
  <c r="M438" i="31"/>
  <c r="M432" i="55"/>
  <c r="M430" i="42"/>
  <c r="M432" i="31"/>
  <c r="P617" i="55"/>
  <c r="P615" i="42"/>
  <c r="P617" i="31"/>
  <c r="P620" i="55"/>
  <c r="P618" i="42"/>
  <c r="P620" i="31"/>
  <c r="P623" i="55"/>
  <c r="P621" i="42"/>
  <c r="P623" i="31"/>
  <c r="P626" i="55"/>
  <c r="P624" i="42"/>
  <c r="P629" i="55"/>
  <c r="P627" i="42"/>
  <c r="P629" i="31"/>
  <c r="P632" i="55"/>
  <c r="P630" i="42"/>
  <c r="P632" i="31"/>
  <c r="P635" i="55"/>
  <c r="P633" i="42"/>
  <c r="P635" i="31"/>
  <c r="P638" i="55"/>
  <c r="P636" i="42"/>
  <c r="P638" i="31"/>
  <c r="P641" i="55"/>
  <c r="P639" i="42"/>
  <c r="P641" i="31"/>
  <c r="P644" i="55"/>
  <c r="P642" i="42"/>
  <c r="O647" i="55"/>
  <c r="O645" i="42"/>
  <c r="O647" i="31"/>
  <c r="Q649" i="55"/>
  <c r="Q647" i="42"/>
  <c r="Q649" i="31"/>
  <c r="L652" i="55"/>
  <c r="L650" i="42"/>
  <c r="L652" i="31"/>
  <c r="P654" i="55"/>
  <c r="P652" i="42"/>
  <c r="P654" i="31"/>
  <c r="R656" i="55"/>
  <c r="R654" i="42"/>
  <c r="O659" i="55"/>
  <c r="O657" i="42"/>
  <c r="O659" i="31"/>
  <c r="Q661" i="55"/>
  <c r="Q659" i="42"/>
  <c r="L664" i="55"/>
  <c r="L662" i="42"/>
  <c r="L664" i="31"/>
  <c r="P666" i="55"/>
  <c r="P664" i="42"/>
  <c r="P666" i="31"/>
  <c r="R668" i="55"/>
  <c r="R666" i="42"/>
  <c r="R668" i="31"/>
  <c r="N596" i="55"/>
  <c r="N594" i="42"/>
  <c r="N590" i="55"/>
  <c r="N588" i="42"/>
  <c r="N590" i="31"/>
  <c r="N584" i="55"/>
  <c r="N582" i="42"/>
  <c r="N578" i="55"/>
  <c r="N576" i="42"/>
  <c r="N578" i="31"/>
  <c r="N572" i="55"/>
  <c r="N570" i="42"/>
  <c r="N572" i="31"/>
  <c r="N566" i="55"/>
  <c r="N564" i="42"/>
  <c r="N560" i="55"/>
  <c r="N558" i="42"/>
  <c r="N560" i="31"/>
  <c r="N554" i="55"/>
  <c r="N552" i="42"/>
  <c r="N554" i="31"/>
  <c r="N548" i="55"/>
  <c r="N546" i="42"/>
  <c r="N548" i="31"/>
  <c r="N542" i="55"/>
  <c r="N540" i="42"/>
  <c r="L642" i="55"/>
  <c r="L640" i="42"/>
  <c r="L630" i="55"/>
  <c r="L628" i="42"/>
  <c r="L630" i="31"/>
  <c r="L618" i="55"/>
  <c r="L616" i="42"/>
  <c r="L618" i="31"/>
  <c r="L606" i="55"/>
  <c r="L604" i="42"/>
  <c r="L606" i="31"/>
  <c r="L594" i="55"/>
  <c r="L592" i="42"/>
  <c r="L594" i="31"/>
  <c r="L582" i="55"/>
  <c r="L580" i="42"/>
  <c r="L582" i="31"/>
  <c r="L570" i="55"/>
  <c r="L568" i="42"/>
  <c r="L570" i="31"/>
  <c r="L558" i="55"/>
  <c r="L556" i="42"/>
  <c r="L558" i="31"/>
  <c r="L546" i="55"/>
  <c r="L544" i="42"/>
  <c r="L546" i="31"/>
  <c r="Q614" i="55"/>
  <c r="Q612" i="42"/>
  <c r="Q614" i="31"/>
  <c r="Q611" i="55"/>
  <c r="Q609" i="42"/>
  <c r="Q611" i="31"/>
  <c r="Q608" i="55"/>
  <c r="Q606" i="42"/>
  <c r="Q605" i="55"/>
  <c r="Q603" i="42"/>
  <c r="Q605" i="31"/>
  <c r="Q602" i="55"/>
  <c r="Q600" i="42"/>
  <c r="S668" i="55"/>
  <c r="S666" i="42"/>
  <c r="S668" i="31"/>
  <c r="S656" i="55"/>
  <c r="S654" i="42"/>
  <c r="S656" i="31"/>
  <c r="N114" i="36"/>
  <c r="N102" i="36"/>
  <c r="O93" i="36"/>
  <c r="P73" i="36"/>
  <c r="T598" i="55"/>
  <c r="T596" i="42"/>
  <c r="T598" i="31"/>
  <c r="T582" i="55"/>
  <c r="T580" i="42"/>
  <c r="T582" i="31"/>
  <c r="T566" i="55"/>
  <c r="T564" i="42"/>
  <c r="T566" i="31"/>
  <c r="P25" i="36"/>
  <c r="T550" i="55"/>
  <c r="T548" i="42"/>
  <c r="T550" i="31"/>
  <c r="O521" i="31"/>
  <c r="R515" i="31"/>
  <c r="O513" i="31"/>
  <c r="R663" i="31"/>
  <c r="P626" i="31"/>
  <c r="M585" i="31"/>
  <c r="L555" i="55"/>
  <c r="L553" i="42"/>
  <c r="L555" i="31"/>
  <c r="L660" i="31"/>
  <c r="L439" i="55"/>
  <c r="L437" i="42"/>
  <c r="L439" i="31"/>
  <c r="S492" i="55"/>
  <c r="S490" i="42"/>
  <c r="R518" i="55"/>
  <c r="R516" i="42"/>
  <c r="R509" i="55"/>
  <c r="R507" i="42"/>
  <c r="R500" i="55"/>
  <c r="R498" i="42"/>
  <c r="R494" i="55"/>
  <c r="R492" i="42"/>
  <c r="R488" i="55"/>
  <c r="R486" i="42"/>
  <c r="N461" i="55"/>
  <c r="N459" i="42"/>
  <c r="N461" i="31"/>
  <c r="N449" i="55"/>
  <c r="N447" i="42"/>
  <c r="N449" i="31"/>
  <c r="N437" i="55"/>
  <c r="N435" i="42"/>
  <c r="N437" i="31"/>
  <c r="Q617" i="55"/>
  <c r="Q615" i="42"/>
  <c r="Q617" i="31"/>
  <c r="Q626" i="55"/>
  <c r="Q624" i="42"/>
  <c r="Q635" i="55"/>
  <c r="Q633" i="42"/>
  <c r="Q635" i="31"/>
  <c r="Q644" i="55"/>
  <c r="Q642" i="42"/>
  <c r="Q654" i="55"/>
  <c r="Q652" i="42"/>
  <c r="Q654" i="31"/>
  <c r="R661" i="55"/>
  <c r="R659" i="42"/>
  <c r="R661" i="31"/>
  <c r="Q666" i="55"/>
  <c r="Q664" i="42"/>
  <c r="Q666" i="31"/>
  <c r="M590" i="55"/>
  <c r="M588" i="42"/>
  <c r="M590" i="31"/>
  <c r="N60" i="36"/>
  <c r="P60" i="36"/>
  <c r="M572" i="55"/>
  <c r="M570" i="42"/>
  <c r="M572" i="31"/>
  <c r="M560" i="55"/>
  <c r="M558" i="42"/>
  <c r="M560" i="31"/>
  <c r="M548" i="55"/>
  <c r="M546" i="42"/>
  <c r="M548" i="31"/>
  <c r="L641" i="55"/>
  <c r="L639" i="42"/>
  <c r="L617" i="55"/>
  <c r="L615" i="42"/>
  <c r="L617" i="31"/>
  <c r="L593" i="55"/>
  <c r="L591" i="42"/>
  <c r="L593" i="31"/>
  <c r="L557" i="55"/>
  <c r="L555" i="42"/>
  <c r="P614" i="55"/>
  <c r="P612" i="42"/>
  <c r="P614" i="31"/>
  <c r="P605" i="55"/>
  <c r="P603" i="42"/>
  <c r="P605" i="31"/>
  <c r="P602" i="55"/>
  <c r="P600" i="42"/>
  <c r="P602" i="31"/>
  <c r="P117" i="36"/>
  <c r="P105" i="36"/>
  <c r="T587" i="55"/>
  <c r="T585" i="42"/>
  <c r="T587" i="31"/>
  <c r="T571" i="55"/>
  <c r="T569" i="42"/>
  <c r="T571" i="31"/>
  <c r="T560" i="55"/>
  <c r="T558" i="42"/>
  <c r="T560" i="31"/>
  <c r="T549" i="55"/>
  <c r="T547" i="42"/>
  <c r="T549" i="31"/>
  <c r="L450" i="55"/>
  <c r="L448" i="42"/>
  <c r="L450" i="31"/>
  <c r="Q515" i="55"/>
  <c r="Q513" i="42"/>
  <c r="Q515" i="31"/>
  <c r="Q506" i="55"/>
  <c r="Q504" i="42"/>
  <c r="Q494" i="55"/>
  <c r="Q492" i="42"/>
  <c r="M467" i="55"/>
  <c r="M465" i="42"/>
  <c r="M467" i="31"/>
  <c r="M443" i="55"/>
  <c r="M441" i="42"/>
  <c r="M443" i="31"/>
  <c r="R629" i="55"/>
  <c r="R627" i="42"/>
  <c r="R629" i="31"/>
  <c r="P664" i="55"/>
  <c r="P662" i="42"/>
  <c r="N571" i="55"/>
  <c r="N569" i="42"/>
  <c r="N571" i="31"/>
  <c r="N547" i="55"/>
  <c r="N545" i="42"/>
  <c r="N547" i="31"/>
  <c r="L616" i="55"/>
  <c r="L614" i="42"/>
  <c r="L616" i="31"/>
  <c r="L556" i="55"/>
  <c r="L554" i="42"/>
  <c r="L556" i="31"/>
  <c r="O611" i="55"/>
  <c r="O609" i="42"/>
  <c r="O611" i="31"/>
  <c r="O602" i="55"/>
  <c r="O600" i="42"/>
  <c r="N72" i="36"/>
  <c r="P72" i="36"/>
  <c r="O602" i="31"/>
  <c r="S603" i="55"/>
  <c r="S601" i="42"/>
  <c r="S603" i="31"/>
  <c r="S507" i="55"/>
  <c r="S505" i="42"/>
  <c r="S507" i="31"/>
  <c r="O114" i="35"/>
  <c r="P521" i="55"/>
  <c r="P519" i="42"/>
  <c r="P521" i="31"/>
  <c r="O99" i="35"/>
  <c r="P506" i="55"/>
  <c r="P504" i="42"/>
  <c r="P84" i="35"/>
  <c r="P491" i="55"/>
  <c r="P489" i="42"/>
  <c r="P491" i="31"/>
  <c r="N448" i="55"/>
  <c r="N446" i="42"/>
  <c r="N448" i="31"/>
  <c r="O618" i="55"/>
  <c r="O616" i="42"/>
  <c r="O618" i="31"/>
  <c r="N88" i="36"/>
  <c r="P88" i="36"/>
  <c r="O630" i="55"/>
  <c r="O628" i="42"/>
  <c r="O630" i="31"/>
  <c r="P100" i="36"/>
  <c r="O642" i="55"/>
  <c r="O640" i="42"/>
  <c r="O642" i="31"/>
  <c r="L655" i="55"/>
  <c r="L653" i="42"/>
  <c r="L655" i="31"/>
  <c r="L667" i="55"/>
  <c r="L665" i="42"/>
  <c r="M583" i="55"/>
  <c r="M581" i="42"/>
  <c r="M583" i="31"/>
  <c r="M559" i="55"/>
  <c r="M557" i="42"/>
  <c r="M559" i="31"/>
  <c r="L639" i="55"/>
  <c r="L637" i="42"/>
  <c r="L639" i="31"/>
  <c r="L579" i="55"/>
  <c r="L577" i="42"/>
  <c r="L579" i="31"/>
  <c r="R610" i="55"/>
  <c r="R608" i="42"/>
  <c r="R610" i="31"/>
  <c r="S667" i="55"/>
  <c r="S665" i="42"/>
  <c r="S667" i="31"/>
  <c r="S651" i="55"/>
  <c r="S649" i="42"/>
  <c r="S651" i="31"/>
  <c r="S631" i="55"/>
  <c r="S629" i="42"/>
  <c r="S631" i="31"/>
  <c r="L460" i="55"/>
  <c r="L458" i="42"/>
  <c r="T442" i="55"/>
  <c r="T440" i="42"/>
  <c r="O506" i="55"/>
  <c r="O504" i="42"/>
  <c r="N20" i="35"/>
  <c r="M442" i="55"/>
  <c r="M440" i="42"/>
  <c r="M442" i="31"/>
  <c r="P624" i="55"/>
  <c r="P622" i="42"/>
  <c r="P624" i="31"/>
  <c r="P642" i="55"/>
  <c r="P640" i="42"/>
  <c r="P642" i="31"/>
  <c r="O655" i="55"/>
  <c r="O653" i="42"/>
  <c r="O655" i="31"/>
  <c r="N588" i="55"/>
  <c r="N586" i="42"/>
  <c r="N588" i="31"/>
  <c r="N558" i="55"/>
  <c r="N556" i="42"/>
  <c r="N558" i="31"/>
  <c r="L638" i="55"/>
  <c r="L636" i="42"/>
  <c r="L638" i="31"/>
  <c r="L578" i="55"/>
  <c r="L576" i="42"/>
  <c r="L578" i="31"/>
  <c r="L542" i="55"/>
  <c r="L540" i="42"/>
  <c r="L542" i="31"/>
  <c r="Q610" i="55"/>
  <c r="Q608" i="42"/>
  <c r="Q610" i="31"/>
  <c r="Q607" i="55"/>
  <c r="Q605" i="42"/>
  <c r="Q604" i="55"/>
  <c r="Q602" i="42"/>
  <c r="Q604" i="31"/>
  <c r="P136" i="36"/>
  <c r="P124" i="36"/>
  <c r="P120" i="36"/>
  <c r="P112" i="36"/>
  <c r="P108" i="36"/>
  <c r="S626" i="55"/>
  <c r="S624" i="42"/>
  <c r="S626" i="31"/>
  <c r="P91" i="36"/>
  <c r="S617" i="55"/>
  <c r="S615" i="42"/>
  <c r="S617" i="31"/>
  <c r="O77" i="36"/>
  <c r="T596" i="55"/>
  <c r="T594" i="42"/>
  <c r="T596" i="31"/>
  <c r="T591" i="55"/>
  <c r="T589" i="42"/>
  <c r="T591" i="31"/>
  <c r="T585" i="55"/>
  <c r="T583" i="42"/>
  <c r="T585" i="31"/>
  <c r="T580" i="55"/>
  <c r="T578" i="42"/>
  <c r="T580" i="31"/>
  <c r="T575" i="55"/>
  <c r="T573" i="42"/>
  <c r="T575" i="31"/>
  <c r="T569" i="55"/>
  <c r="T567" i="42"/>
  <c r="T564" i="55"/>
  <c r="T562" i="42"/>
  <c r="T564" i="31"/>
  <c r="T543" i="55"/>
  <c r="T541" i="42"/>
  <c r="T543" i="31"/>
  <c r="R488" i="31"/>
  <c r="Q644" i="31"/>
  <c r="S508" i="55"/>
  <c r="S506" i="42"/>
  <c r="S508" i="31"/>
  <c r="P44" i="35"/>
  <c r="N466" i="55"/>
  <c r="N464" i="42"/>
  <c r="P633" i="55"/>
  <c r="P631" i="42"/>
  <c r="P633" i="31"/>
  <c r="R511" i="55"/>
  <c r="R509" i="42"/>
  <c r="N597" i="31"/>
  <c r="H117" i="35"/>
  <c r="M431" i="55"/>
  <c r="M429" i="42"/>
  <c r="M431" i="31"/>
  <c r="R623" i="55"/>
  <c r="R621" i="42"/>
  <c r="R623" i="31"/>
  <c r="R635" i="55"/>
  <c r="R633" i="42"/>
  <c r="R635" i="31"/>
  <c r="R641" i="55"/>
  <c r="R639" i="42"/>
  <c r="R641" i="31"/>
  <c r="L650" i="55"/>
  <c r="L648" i="42"/>
  <c r="L650" i="31"/>
  <c r="R654" i="55"/>
  <c r="R652" i="42"/>
  <c r="R654" i="31"/>
  <c r="Q659" i="55"/>
  <c r="Q657" i="42"/>
  <c r="Q659" i="31"/>
  <c r="R666" i="55"/>
  <c r="R664" i="42"/>
  <c r="R666" i="31"/>
  <c r="N589" i="55"/>
  <c r="N587" i="42"/>
  <c r="N589" i="31"/>
  <c r="N577" i="55"/>
  <c r="N575" i="42"/>
  <c r="N577" i="31"/>
  <c r="N553" i="55"/>
  <c r="N551" i="42"/>
  <c r="N553" i="31"/>
  <c r="L640" i="55"/>
  <c r="L638" i="42"/>
  <c r="L640" i="31"/>
  <c r="L604" i="55"/>
  <c r="L602" i="42"/>
  <c r="L604" i="31"/>
  <c r="L568" i="55"/>
  <c r="L566" i="42"/>
  <c r="L568" i="31"/>
  <c r="O608" i="55"/>
  <c r="O606" i="42"/>
  <c r="O608" i="31"/>
  <c r="N78" i="36"/>
  <c r="R494" i="31"/>
  <c r="L461" i="55"/>
  <c r="L459" i="42"/>
  <c r="S491" i="55"/>
  <c r="S489" i="42"/>
  <c r="S491" i="31"/>
  <c r="T464" i="55"/>
  <c r="T462" i="42"/>
  <c r="T464" i="31"/>
  <c r="T448" i="55"/>
  <c r="T446" i="42"/>
  <c r="T448" i="31"/>
  <c r="P111" i="35"/>
  <c r="P518" i="55"/>
  <c r="P516" i="42"/>
  <c r="P512" i="55"/>
  <c r="P510" i="42"/>
  <c r="O90" i="35"/>
  <c r="P497" i="55"/>
  <c r="P495" i="42"/>
  <c r="P497" i="31"/>
  <c r="O78" i="35"/>
  <c r="P485" i="55"/>
  <c r="P483" i="42"/>
  <c r="P485" i="31"/>
  <c r="N436" i="55"/>
  <c r="N434" i="42"/>
  <c r="N436" i="31"/>
  <c r="O624" i="55"/>
  <c r="O622" i="42"/>
  <c r="O624" i="31"/>
  <c r="O636" i="55"/>
  <c r="O634" i="42"/>
  <c r="O636" i="31"/>
  <c r="R647" i="55"/>
  <c r="R645" i="42"/>
  <c r="R647" i="31"/>
  <c r="P657" i="55"/>
  <c r="P655" i="42"/>
  <c r="P657" i="31"/>
  <c r="O662" i="55"/>
  <c r="O660" i="42"/>
  <c r="O662" i="31"/>
  <c r="M595" i="55"/>
  <c r="M593" i="42"/>
  <c r="M595" i="31"/>
  <c r="M571" i="55"/>
  <c r="M569" i="42"/>
  <c r="M571" i="31"/>
  <c r="M547" i="55"/>
  <c r="M545" i="42"/>
  <c r="M547" i="31"/>
  <c r="L615" i="55"/>
  <c r="L613" i="42"/>
  <c r="L567" i="55"/>
  <c r="L565" i="42"/>
  <c r="L567" i="31"/>
  <c r="R607" i="55"/>
  <c r="R605" i="42"/>
  <c r="R607" i="31"/>
  <c r="S659" i="55"/>
  <c r="S657" i="42"/>
  <c r="S659" i="31"/>
  <c r="S635" i="55"/>
  <c r="S633" i="42"/>
  <c r="S635" i="31"/>
  <c r="O87" i="36"/>
  <c r="O72" i="36"/>
  <c r="T586" i="55"/>
  <c r="T584" i="42"/>
  <c r="T586" i="31"/>
  <c r="T570" i="55"/>
  <c r="T568" i="42"/>
  <c r="T570" i="31"/>
  <c r="P18" i="36"/>
  <c r="L436" i="55"/>
  <c r="L434" i="42"/>
  <c r="S490" i="55"/>
  <c r="S488" i="42"/>
  <c r="S490" i="31"/>
  <c r="O518" i="55"/>
  <c r="O516" i="42"/>
  <c r="O512" i="55"/>
  <c r="O510" i="42"/>
  <c r="O503" i="55"/>
  <c r="O501" i="42"/>
  <c r="O503" i="31"/>
  <c r="O500" i="55"/>
  <c r="O498" i="42"/>
  <c r="O494" i="55"/>
  <c r="O492" i="42"/>
  <c r="O488" i="55"/>
  <c r="O486" i="42"/>
  <c r="N44" i="35"/>
  <c r="M466" i="55"/>
  <c r="M464" i="42"/>
  <c r="M460" i="55"/>
  <c r="M458" i="42"/>
  <c r="M436" i="55"/>
  <c r="M434" i="42"/>
  <c r="M436" i="31"/>
  <c r="P618" i="55"/>
  <c r="P616" i="42"/>
  <c r="P618" i="31"/>
  <c r="P627" i="55"/>
  <c r="P625" i="42"/>
  <c r="P636" i="55"/>
  <c r="P634" i="42"/>
  <c r="P636" i="31"/>
  <c r="P645" i="55"/>
  <c r="P643" i="42"/>
  <c r="P650" i="55"/>
  <c r="P648" i="42"/>
  <c r="P650" i="31"/>
  <c r="R664" i="55"/>
  <c r="R662" i="42"/>
  <c r="R664" i="31"/>
  <c r="N594" i="55"/>
  <c r="N592" i="42"/>
  <c r="N594" i="31"/>
  <c r="N570" i="55"/>
  <c r="N568" i="42"/>
  <c r="N570" i="31"/>
  <c r="N546" i="55"/>
  <c r="N544" i="42"/>
  <c r="N546" i="31"/>
  <c r="L614" i="55"/>
  <c r="L612" i="42"/>
  <c r="L614" i="31"/>
  <c r="L566" i="55"/>
  <c r="L564" i="42"/>
  <c r="L566" i="31"/>
  <c r="T553" i="55"/>
  <c r="T551" i="42"/>
  <c r="L459" i="55"/>
  <c r="L457" i="42"/>
  <c r="L459" i="31"/>
  <c r="R520" i="55"/>
  <c r="R518" i="42"/>
  <c r="R520" i="31"/>
  <c r="R505" i="55"/>
  <c r="R503" i="42"/>
  <c r="N435" i="55"/>
  <c r="N433" i="42"/>
  <c r="N435" i="31"/>
  <c r="Q621" i="55"/>
  <c r="Q619" i="42"/>
  <c r="Q621" i="31"/>
  <c r="Q630" i="55"/>
  <c r="Q628" i="42"/>
  <c r="Q630" i="31"/>
  <c r="Q639" i="55"/>
  <c r="Q637" i="42"/>
  <c r="Q639" i="31"/>
  <c r="Q645" i="55"/>
  <c r="Q643" i="42"/>
  <c r="Q645" i="31"/>
  <c r="L653" i="55"/>
  <c r="L651" i="42"/>
  <c r="L653" i="31"/>
  <c r="Q662" i="55"/>
  <c r="Q660" i="42"/>
  <c r="P667" i="55"/>
  <c r="P665" i="42"/>
  <c r="P667" i="31"/>
  <c r="M588" i="55"/>
  <c r="M586" i="42"/>
  <c r="M588" i="31"/>
  <c r="M570" i="55"/>
  <c r="M568" i="42"/>
  <c r="M570" i="31"/>
  <c r="N40" i="36"/>
  <c r="P40" i="36"/>
  <c r="M552" i="55"/>
  <c r="M550" i="42"/>
  <c r="M552" i="31"/>
  <c r="M540" i="55"/>
  <c r="M538" i="42"/>
  <c r="M540" i="31"/>
  <c r="L613" i="55"/>
  <c r="L611" i="42"/>
  <c r="L589" i="55"/>
  <c r="L587" i="42"/>
  <c r="L589" i="31"/>
  <c r="L553" i="55"/>
  <c r="L551" i="42"/>
  <c r="L553" i="31"/>
  <c r="P613" i="55"/>
  <c r="P611" i="42"/>
  <c r="P613" i="31"/>
  <c r="P604" i="55"/>
  <c r="P602" i="42"/>
  <c r="P604" i="31"/>
  <c r="O124" i="36"/>
  <c r="N100" i="36"/>
  <c r="O494" i="31"/>
  <c r="P664" i="31"/>
  <c r="L615" i="31"/>
  <c r="L458" i="55"/>
  <c r="L456" i="42"/>
  <c r="L458" i="31"/>
  <c r="L446" i="55"/>
  <c r="L444" i="42"/>
  <c r="L446" i="31"/>
  <c r="L434" i="55"/>
  <c r="L432" i="42"/>
  <c r="L434" i="31"/>
  <c r="P105" i="35"/>
  <c r="P97" i="35"/>
  <c r="P89" i="35"/>
  <c r="P81" i="35"/>
  <c r="T462" i="55"/>
  <c r="T460" i="42"/>
  <c r="T457" i="55"/>
  <c r="T455" i="42"/>
  <c r="T446" i="55"/>
  <c r="T444" i="42"/>
  <c r="T446" i="31"/>
  <c r="T441" i="55"/>
  <c r="T439" i="42"/>
  <c r="N14" i="35"/>
  <c r="Q523" i="55"/>
  <c r="Q521" i="42"/>
  <c r="Q520" i="55"/>
  <c r="Q518" i="42"/>
  <c r="P110" i="35"/>
  <c r="Q517" i="55"/>
  <c r="Q515" i="42"/>
  <c r="Q514" i="55"/>
  <c r="Q512" i="42"/>
  <c r="Q511" i="55"/>
  <c r="Q509" i="42"/>
  <c r="Q508" i="55"/>
  <c r="Q506" i="42"/>
  <c r="Q508" i="31"/>
  <c r="P98" i="35"/>
  <c r="Q505" i="55"/>
  <c r="Q503" i="42"/>
  <c r="Q502" i="55"/>
  <c r="Q500" i="42"/>
  <c r="Q502" i="31"/>
  <c r="Q499" i="55"/>
  <c r="Q497" i="42"/>
  <c r="Q496" i="55"/>
  <c r="Q494" i="42"/>
  <c r="Q496" i="31"/>
  <c r="P86" i="35"/>
  <c r="Q493" i="55"/>
  <c r="Q491" i="42"/>
  <c r="Q490" i="55"/>
  <c r="Q488" i="42"/>
  <c r="Q490" i="31"/>
  <c r="Q487" i="55"/>
  <c r="Q485" i="42"/>
  <c r="Q484" i="55"/>
  <c r="Q482" i="42"/>
  <c r="Q484" i="31"/>
  <c r="M465" i="55"/>
  <c r="M463" i="42"/>
  <c r="M459" i="55"/>
  <c r="M457" i="42"/>
  <c r="M453" i="55"/>
  <c r="M451" i="42"/>
  <c r="N25" i="35"/>
  <c r="M447" i="55"/>
  <c r="M445" i="42"/>
  <c r="M441" i="55"/>
  <c r="M439" i="42"/>
  <c r="M441" i="31"/>
  <c r="M435" i="55"/>
  <c r="M433" i="42"/>
  <c r="M435" i="31"/>
  <c r="N600" i="55"/>
  <c r="N598" i="42"/>
  <c r="N600" i="31"/>
  <c r="R618" i="55"/>
  <c r="R616" i="42"/>
  <c r="R618" i="31"/>
  <c r="R621" i="55"/>
  <c r="R619" i="42"/>
  <c r="R621" i="31"/>
  <c r="R624" i="55"/>
  <c r="R622" i="42"/>
  <c r="R627" i="55"/>
  <c r="R625" i="42"/>
  <c r="R630" i="55"/>
  <c r="R628" i="42"/>
  <c r="R630" i="31"/>
  <c r="R633" i="55"/>
  <c r="R631" i="42"/>
  <c r="R633" i="31"/>
  <c r="R636" i="55"/>
  <c r="R634" i="42"/>
  <c r="R636" i="31"/>
  <c r="R639" i="55"/>
  <c r="R637" i="42"/>
  <c r="R639" i="31"/>
  <c r="R642" i="55"/>
  <c r="R640" i="42"/>
  <c r="R645" i="55"/>
  <c r="R643" i="42"/>
  <c r="P648" i="55"/>
  <c r="P646" i="42"/>
  <c r="P648" i="31"/>
  <c r="R650" i="55"/>
  <c r="R648" i="42"/>
  <c r="R650" i="31"/>
  <c r="O653" i="55"/>
  <c r="O651" i="42"/>
  <c r="O653" i="31"/>
  <c r="Q655" i="55"/>
  <c r="Q653" i="42"/>
  <c r="Q655" i="31"/>
  <c r="L658" i="55"/>
  <c r="L656" i="42"/>
  <c r="L658" i="31"/>
  <c r="P660" i="55"/>
  <c r="P658" i="42"/>
  <c r="P660" i="31"/>
  <c r="R662" i="55"/>
  <c r="R660" i="42"/>
  <c r="R662" i="31"/>
  <c r="O665" i="55"/>
  <c r="O663" i="42"/>
  <c r="O665" i="31"/>
  <c r="Q667" i="55"/>
  <c r="Q665" i="42"/>
  <c r="Q667" i="31"/>
  <c r="N599" i="55"/>
  <c r="N597" i="42"/>
  <c r="N599" i="31"/>
  <c r="N593" i="55"/>
  <c r="N591" i="42"/>
  <c r="N593" i="31"/>
  <c r="N587" i="55"/>
  <c r="N585" i="42"/>
  <c r="N587" i="31"/>
  <c r="N581" i="55"/>
  <c r="N579" i="42"/>
  <c r="N581" i="31"/>
  <c r="N575" i="55"/>
  <c r="N573" i="42"/>
  <c r="N575" i="31"/>
  <c r="N569" i="55"/>
  <c r="N567" i="42"/>
  <c r="N569" i="31"/>
  <c r="N563" i="55"/>
  <c r="N561" i="42"/>
  <c r="N563" i="31"/>
  <c r="N557" i="55"/>
  <c r="N555" i="42"/>
  <c r="N557" i="31"/>
  <c r="N551" i="55"/>
  <c r="N549" i="42"/>
  <c r="N551" i="31"/>
  <c r="N545" i="55"/>
  <c r="N543" i="42"/>
  <c r="N545" i="31"/>
  <c r="N539" i="55"/>
  <c r="N537" i="42"/>
  <c r="N539" i="31"/>
  <c r="L636" i="55"/>
  <c r="L634" i="42"/>
  <c r="L636" i="31"/>
  <c r="L624" i="55"/>
  <c r="L622" i="42"/>
  <c r="L624" i="31"/>
  <c r="L612" i="55"/>
  <c r="L610" i="42"/>
  <c r="L612" i="31"/>
  <c r="L600" i="55"/>
  <c r="L598" i="42"/>
  <c r="L600" i="31"/>
  <c r="L588" i="55"/>
  <c r="L586" i="42"/>
  <c r="L588" i="31"/>
  <c r="L576" i="55"/>
  <c r="L574" i="42"/>
  <c r="L576" i="31"/>
  <c r="L564" i="55"/>
  <c r="L562" i="42"/>
  <c r="L564" i="31"/>
  <c r="L552" i="55"/>
  <c r="L550" i="42"/>
  <c r="L552" i="31"/>
  <c r="L540" i="55"/>
  <c r="L538" i="42"/>
  <c r="L540" i="31"/>
  <c r="O613" i="55"/>
  <c r="O611" i="42"/>
  <c r="O613" i="31"/>
  <c r="O610" i="55"/>
  <c r="O608" i="42"/>
  <c r="O610" i="31"/>
  <c r="N80" i="36"/>
  <c r="P80" i="36"/>
  <c r="O607" i="55"/>
  <c r="O605" i="42"/>
  <c r="O607" i="31"/>
  <c r="O604" i="55"/>
  <c r="O602" i="42"/>
  <c r="O604" i="31"/>
  <c r="R601" i="55"/>
  <c r="R599" i="42"/>
  <c r="N136" i="36"/>
  <c r="N132" i="36"/>
  <c r="N124" i="36"/>
  <c r="N112" i="36"/>
  <c r="N108" i="36"/>
  <c r="P99" i="36"/>
  <c r="P81" i="36"/>
  <c r="P70" i="36"/>
  <c r="P65" i="36"/>
  <c r="T590" i="55"/>
  <c r="T588" i="42"/>
  <c r="P54" i="36"/>
  <c r="P49" i="36"/>
  <c r="T574" i="55"/>
  <c r="T572" i="42"/>
  <c r="T574" i="31"/>
  <c r="P38" i="36"/>
  <c r="P33" i="36"/>
  <c r="T558" i="55"/>
  <c r="T556" i="42"/>
  <c r="T558" i="31"/>
  <c r="P22" i="36"/>
  <c r="P17" i="36"/>
  <c r="T542" i="55"/>
  <c r="T540" i="42"/>
  <c r="T542" i="31"/>
  <c r="P489" i="31"/>
  <c r="Q487" i="31"/>
  <c r="T442" i="31"/>
  <c r="L641" i="31"/>
  <c r="L613" i="31"/>
  <c r="M597" i="31"/>
  <c r="M573" i="31"/>
  <c r="M549" i="31"/>
  <c r="S516" i="55"/>
  <c r="S514" i="42"/>
  <c r="N454" i="55"/>
  <c r="N452" i="42"/>
  <c r="S498" i="55"/>
  <c r="S496" i="42"/>
  <c r="N453" i="55"/>
  <c r="N451" i="42"/>
  <c r="L445" i="55"/>
  <c r="L443" i="42"/>
  <c r="L445" i="31"/>
  <c r="N35" i="35"/>
  <c r="O98" i="35"/>
  <c r="P505" i="55"/>
  <c r="P503" i="42"/>
  <c r="N446" i="55"/>
  <c r="N444" i="42"/>
  <c r="O619" i="55"/>
  <c r="O617" i="42"/>
  <c r="O619" i="31"/>
  <c r="O640" i="55"/>
  <c r="O638" i="42"/>
  <c r="O640" i="31"/>
  <c r="R655" i="55"/>
  <c r="R653" i="42"/>
  <c r="M587" i="55"/>
  <c r="M585" i="42"/>
  <c r="M587" i="31"/>
  <c r="M551" i="55"/>
  <c r="M549" i="42"/>
  <c r="M551" i="31"/>
  <c r="L587" i="55"/>
  <c r="L585" i="42"/>
  <c r="L587" i="31"/>
  <c r="R609" i="55"/>
  <c r="R607" i="42"/>
  <c r="P135" i="36"/>
  <c r="P131" i="36"/>
  <c r="P123" i="36"/>
  <c r="P119" i="36"/>
  <c r="P111" i="36"/>
  <c r="O99" i="36"/>
  <c r="P90" i="36"/>
  <c r="T600" i="55"/>
  <c r="T598" i="42"/>
  <c r="T600" i="31"/>
  <c r="T595" i="55"/>
  <c r="T593" i="42"/>
  <c r="T595" i="31"/>
  <c r="T589" i="55"/>
  <c r="T587" i="42"/>
  <c r="T589" i="31"/>
  <c r="T584" i="55"/>
  <c r="T582" i="42"/>
  <c r="T584" i="31"/>
  <c r="T579" i="55"/>
  <c r="T577" i="42"/>
  <c r="T579" i="31"/>
  <c r="T573" i="55"/>
  <c r="T571" i="42"/>
  <c r="T573" i="31"/>
  <c r="T568" i="55"/>
  <c r="T566" i="42"/>
  <c r="T568" i="31"/>
  <c r="T563" i="55"/>
  <c r="T561" i="42"/>
  <c r="T563" i="31"/>
  <c r="T557" i="55"/>
  <c r="T555" i="42"/>
  <c r="T557" i="31"/>
  <c r="T552" i="55"/>
  <c r="T550" i="42"/>
  <c r="T552" i="31"/>
  <c r="T547" i="55"/>
  <c r="T545" i="42"/>
  <c r="T547" i="31"/>
  <c r="T541" i="55"/>
  <c r="T539" i="42"/>
  <c r="T541" i="31"/>
  <c r="Q506" i="31"/>
  <c r="R505" i="31"/>
  <c r="O489" i="31"/>
  <c r="O488" i="31"/>
  <c r="L436" i="31"/>
  <c r="N566" i="31"/>
  <c r="N542" i="31"/>
  <c r="L451" i="55"/>
  <c r="L449" i="42"/>
  <c r="L451" i="31"/>
  <c r="S484" i="55"/>
  <c r="S482" i="42"/>
  <c r="S484" i="31"/>
  <c r="R506" i="55"/>
  <c r="R504" i="42"/>
  <c r="N467" i="55"/>
  <c r="N465" i="42"/>
  <c r="N467" i="31"/>
  <c r="N443" i="55"/>
  <c r="N441" i="42"/>
  <c r="N443" i="31"/>
  <c r="Q623" i="55"/>
  <c r="Q621" i="42"/>
  <c r="Q623" i="31"/>
  <c r="Q632" i="55"/>
  <c r="Q630" i="42"/>
  <c r="Q632" i="31"/>
  <c r="Q641" i="55"/>
  <c r="Q639" i="42"/>
  <c r="Q641" i="31"/>
  <c r="R649" i="55"/>
  <c r="R647" i="42"/>
  <c r="R649" i="31"/>
  <c r="L657" i="55"/>
  <c r="L655" i="42"/>
  <c r="L657" i="31"/>
  <c r="L669" i="55"/>
  <c r="L667" i="42"/>
  <c r="M578" i="55"/>
  <c r="M576" i="42"/>
  <c r="M578" i="31"/>
  <c r="N48" i="36"/>
  <c r="P48" i="36"/>
  <c r="M554" i="55"/>
  <c r="M552" i="42"/>
  <c r="M554" i="31"/>
  <c r="N24" i="36"/>
  <c r="P24" i="36"/>
  <c r="L629" i="55"/>
  <c r="L627" i="42"/>
  <c r="L629" i="31"/>
  <c r="L569" i="55"/>
  <c r="L567" i="42"/>
  <c r="L569" i="31"/>
  <c r="P611" i="55"/>
  <c r="P609" i="42"/>
  <c r="P611" i="31"/>
  <c r="T581" i="55"/>
  <c r="T579" i="42"/>
  <c r="T581" i="31"/>
  <c r="T555" i="55"/>
  <c r="T553" i="42"/>
  <c r="T555" i="31"/>
  <c r="R509" i="31"/>
  <c r="L438" i="55"/>
  <c r="L436" i="42"/>
  <c r="L438" i="31"/>
  <c r="T453" i="55"/>
  <c r="T451" i="42"/>
  <c r="T453" i="31"/>
  <c r="T437" i="55"/>
  <c r="T435" i="42"/>
  <c r="T437" i="31"/>
  <c r="Q518" i="55"/>
  <c r="Q516" i="42"/>
  <c r="P102" i="35"/>
  <c r="Q509" i="55"/>
  <c r="Q507" i="42"/>
  <c r="Q509" i="31"/>
  <c r="Q500" i="55"/>
  <c r="Q498" i="42"/>
  <c r="Q491" i="55"/>
  <c r="Q489" i="42"/>
  <c r="Q491" i="31"/>
  <c r="P78" i="35"/>
  <c r="Q485" i="55"/>
  <c r="Q483" i="42"/>
  <c r="Q485" i="31"/>
  <c r="N33" i="35"/>
  <c r="M455" i="55"/>
  <c r="M453" i="42"/>
  <c r="M455" i="31"/>
  <c r="M437" i="55"/>
  <c r="M435" i="42"/>
  <c r="M437" i="31"/>
  <c r="R620" i="55"/>
  <c r="R618" i="42"/>
  <c r="R620" i="31"/>
  <c r="R626" i="55"/>
  <c r="R624" i="42"/>
  <c r="R626" i="31"/>
  <c r="R632" i="55"/>
  <c r="R630" i="42"/>
  <c r="R632" i="31"/>
  <c r="R638" i="55"/>
  <c r="R636" i="42"/>
  <c r="Q647" i="55"/>
  <c r="Q645" i="42"/>
  <c r="Q647" i="31"/>
  <c r="P652" i="55"/>
  <c r="P650" i="42"/>
  <c r="P652" i="31"/>
  <c r="O657" i="55"/>
  <c r="O655" i="42"/>
  <c r="O657" i="31"/>
  <c r="L662" i="55"/>
  <c r="L660" i="42"/>
  <c r="L662" i="31"/>
  <c r="O669" i="55"/>
  <c r="O667" i="42"/>
  <c r="O669" i="31"/>
  <c r="N583" i="55"/>
  <c r="N581" i="42"/>
  <c r="N583" i="31"/>
  <c r="N559" i="55"/>
  <c r="N557" i="42"/>
  <c r="N559" i="31"/>
  <c r="L628" i="55"/>
  <c r="L626" i="42"/>
  <c r="L628" i="31"/>
  <c r="L580" i="55"/>
  <c r="L578" i="42"/>
  <c r="L580" i="31"/>
  <c r="O614" i="55"/>
  <c r="O612" i="42"/>
  <c r="N84" i="36"/>
  <c r="P84" i="36"/>
  <c r="O614" i="31"/>
  <c r="O105" i="36"/>
  <c r="S613" i="55"/>
  <c r="S611" i="42"/>
  <c r="S613" i="31"/>
  <c r="S523" i="55"/>
  <c r="S521" i="42"/>
  <c r="S483" i="55"/>
  <c r="S481" i="42"/>
  <c r="S483" i="31"/>
  <c r="N21" i="35"/>
  <c r="P108" i="35"/>
  <c r="P515" i="55"/>
  <c r="P513" i="42"/>
  <c r="P515" i="31"/>
  <c r="O96" i="35"/>
  <c r="P503" i="55"/>
  <c r="P501" i="42"/>
  <c r="P503" i="31"/>
  <c r="P488" i="55"/>
  <c r="P486" i="42"/>
  <c r="P20" i="35"/>
  <c r="N442" i="55"/>
  <c r="N440" i="42"/>
  <c r="N442" i="31"/>
  <c r="O621" i="55"/>
  <c r="O619" i="42"/>
  <c r="O621" i="31"/>
  <c r="O633" i="55"/>
  <c r="O631" i="42"/>
  <c r="O633" i="31"/>
  <c r="O645" i="55"/>
  <c r="O643" i="42"/>
  <c r="O645" i="31"/>
  <c r="Q652" i="55"/>
  <c r="Q650" i="42"/>
  <c r="Q652" i="31"/>
  <c r="Q664" i="55"/>
  <c r="Q662" i="42"/>
  <c r="Q664" i="31"/>
  <c r="M589" i="55"/>
  <c r="M587" i="42"/>
  <c r="M589" i="31"/>
  <c r="P59" i="36"/>
  <c r="M565" i="55"/>
  <c r="M563" i="42"/>
  <c r="M565" i="31"/>
  <c r="P35" i="36"/>
  <c r="M541" i="55"/>
  <c r="M539" i="42"/>
  <c r="M541" i="31"/>
  <c r="P11" i="36"/>
  <c r="L603" i="55"/>
  <c r="L601" i="42"/>
  <c r="L603" i="31"/>
  <c r="L543" i="55"/>
  <c r="L541" i="42"/>
  <c r="L543" i="31"/>
  <c r="R604" i="55"/>
  <c r="R602" i="42"/>
  <c r="R604" i="31"/>
  <c r="S663" i="55"/>
  <c r="S661" i="42"/>
  <c r="S663" i="31"/>
  <c r="S655" i="55"/>
  <c r="S653" i="42"/>
  <c r="S655" i="31"/>
  <c r="S622" i="55"/>
  <c r="S620" i="42"/>
  <c r="S622" i="31"/>
  <c r="P77" i="36"/>
  <c r="T554" i="55"/>
  <c r="T552" i="42"/>
  <c r="T554" i="31"/>
  <c r="S522" i="55"/>
  <c r="S520" i="42"/>
  <c r="N26" i="35"/>
  <c r="O521" i="55"/>
  <c r="O519" i="42"/>
  <c r="O509" i="55"/>
  <c r="O507" i="42"/>
  <c r="O491" i="55"/>
  <c r="O489" i="42"/>
  <c r="O491" i="31"/>
  <c r="M448" i="55"/>
  <c r="M446" i="42"/>
  <c r="P621" i="55"/>
  <c r="P619" i="42"/>
  <c r="P621" i="31"/>
  <c r="P639" i="55"/>
  <c r="P637" i="42"/>
  <c r="P639" i="31"/>
  <c r="R652" i="55"/>
  <c r="R650" i="42"/>
  <c r="R652" i="31"/>
  <c r="O667" i="55"/>
  <c r="O665" i="42"/>
  <c r="O667" i="31"/>
  <c r="N582" i="55"/>
  <c r="N580" i="42"/>
  <c r="N582" i="31"/>
  <c r="N564" i="55"/>
  <c r="N562" i="42"/>
  <c r="N564" i="31"/>
  <c r="N540" i="55"/>
  <c r="N538" i="42"/>
  <c r="N540" i="31"/>
  <c r="L602" i="55"/>
  <c r="L600" i="42"/>
  <c r="L602" i="31"/>
  <c r="L554" i="55"/>
  <c r="L552" i="42"/>
  <c r="L554" i="31"/>
  <c r="P601" i="55"/>
  <c r="P599" i="42"/>
  <c r="P601" i="31"/>
  <c r="T559" i="55"/>
  <c r="T557" i="42"/>
  <c r="T559" i="31"/>
  <c r="L447" i="55"/>
  <c r="L445" i="42"/>
  <c r="L435" i="55"/>
  <c r="L433" i="42"/>
  <c r="S505" i="55"/>
  <c r="S503" i="42"/>
  <c r="T468" i="55"/>
  <c r="T466" i="42"/>
  <c r="T452" i="55"/>
  <c r="T450" i="42"/>
  <c r="T452" i="31"/>
  <c r="T436" i="55"/>
  <c r="T434" i="42"/>
  <c r="T436" i="31"/>
  <c r="R514" i="55"/>
  <c r="R512" i="42"/>
  <c r="R514" i="31"/>
  <c r="R490" i="55"/>
  <c r="R488" i="42"/>
  <c r="R490" i="31"/>
  <c r="N441" i="55"/>
  <c r="N439" i="42"/>
  <c r="N441" i="31"/>
  <c r="Q618" i="55"/>
  <c r="Q616" i="42"/>
  <c r="Q618" i="31"/>
  <c r="Q627" i="55"/>
  <c r="Q625" i="42"/>
  <c r="Q627" i="31"/>
  <c r="Q636" i="55"/>
  <c r="Q634" i="42"/>
  <c r="Q636" i="31"/>
  <c r="O648" i="55"/>
  <c r="O646" i="42"/>
  <c r="O648" i="31"/>
  <c r="P655" i="55"/>
  <c r="P653" i="42"/>
  <c r="P655" i="31"/>
  <c r="O660" i="55"/>
  <c r="O658" i="42"/>
  <c r="O660" i="31"/>
  <c r="L665" i="55"/>
  <c r="L663" i="42"/>
  <c r="L665" i="31"/>
  <c r="M594" i="55"/>
  <c r="M592" i="42"/>
  <c r="M594" i="31"/>
  <c r="N64" i="36"/>
  <c r="P64" i="36"/>
  <c r="M576" i="55"/>
  <c r="M574" i="42"/>
  <c r="M576" i="31"/>
  <c r="M558" i="55"/>
  <c r="M556" i="42"/>
  <c r="M558" i="31"/>
  <c r="N28" i="36"/>
  <c r="P28" i="36"/>
  <c r="M546" i="55"/>
  <c r="M544" i="42"/>
  <c r="M546" i="31"/>
  <c r="N16" i="36"/>
  <c r="P16" i="36"/>
  <c r="L625" i="55"/>
  <c r="L623" i="42"/>
  <c r="L625" i="31"/>
  <c r="L601" i="55"/>
  <c r="L599" i="42"/>
  <c r="L601" i="31"/>
  <c r="L565" i="55"/>
  <c r="L563" i="42"/>
  <c r="L565" i="31"/>
  <c r="L541" i="55"/>
  <c r="L539" i="42"/>
  <c r="L541" i="31"/>
  <c r="P607" i="55"/>
  <c r="P605" i="42"/>
  <c r="Q601" i="55"/>
  <c r="Q599" i="42"/>
  <c r="O112" i="36"/>
  <c r="O91" i="36"/>
  <c r="S612" i="55"/>
  <c r="S610" i="42"/>
  <c r="S612" i="31"/>
  <c r="S607" i="55"/>
  <c r="S605" i="42"/>
  <c r="S607" i="31"/>
  <c r="N29" i="36"/>
  <c r="N18" i="36"/>
  <c r="L431" i="55"/>
  <c r="L429" i="42"/>
  <c r="O113" i="35"/>
  <c r="O97" i="35"/>
  <c r="O81" i="35"/>
  <c r="P29" i="35"/>
  <c r="P13" i="35"/>
  <c r="P520" i="55"/>
  <c r="P518" i="42"/>
  <c r="O107" i="35"/>
  <c r="P514" i="55"/>
  <c r="P512" i="42"/>
  <c r="P101" i="35"/>
  <c r="P508" i="55"/>
  <c r="P506" i="42"/>
  <c r="P95" i="35"/>
  <c r="P502" i="55"/>
  <c r="P500" i="42"/>
  <c r="P496" i="55"/>
  <c r="P494" i="42"/>
  <c r="O86" i="35"/>
  <c r="P493" i="55"/>
  <c r="P491" i="42"/>
  <c r="O83" i="35"/>
  <c r="P490" i="55"/>
  <c r="P488" i="42"/>
  <c r="O80" i="35"/>
  <c r="P487" i="55"/>
  <c r="P485" i="42"/>
  <c r="N464" i="55"/>
  <c r="N462" i="42"/>
  <c r="N464" i="31"/>
  <c r="P36" i="35"/>
  <c r="N458" i="55"/>
  <c r="N456" i="42"/>
  <c r="N458" i="31"/>
  <c r="N452" i="55"/>
  <c r="N450" i="42"/>
  <c r="N452" i="31"/>
  <c r="N440" i="55"/>
  <c r="N438" i="42"/>
  <c r="N440" i="31"/>
  <c r="O616" i="55"/>
  <c r="O614" i="42"/>
  <c r="O616" i="31"/>
  <c r="O625" i="55"/>
  <c r="O623" i="42"/>
  <c r="O625" i="31"/>
  <c r="O631" i="55"/>
  <c r="O629" i="42"/>
  <c r="O631" i="31"/>
  <c r="O637" i="55"/>
  <c r="O635" i="42"/>
  <c r="O637" i="31"/>
  <c r="O646" i="55"/>
  <c r="O644" i="42"/>
  <c r="O646" i="31"/>
  <c r="L651" i="55"/>
  <c r="L649" i="42"/>
  <c r="O658" i="55"/>
  <c r="O656" i="42"/>
  <c r="O658" i="31"/>
  <c r="L663" i="55"/>
  <c r="L661" i="42"/>
  <c r="L663" i="31"/>
  <c r="R667" i="55"/>
  <c r="R665" i="42"/>
  <c r="R667" i="31"/>
  <c r="M593" i="55"/>
  <c r="M591" i="42"/>
  <c r="M593" i="31"/>
  <c r="P63" i="36"/>
  <c r="M575" i="55"/>
  <c r="M573" i="42"/>
  <c r="M575" i="31"/>
  <c r="M569" i="55"/>
  <c r="M567" i="42"/>
  <c r="M569" i="31"/>
  <c r="P39" i="36"/>
  <c r="M557" i="55"/>
  <c r="M555" i="42"/>
  <c r="M557" i="31"/>
  <c r="P27" i="36"/>
  <c r="M539" i="55"/>
  <c r="M537" i="42"/>
  <c r="M539" i="31"/>
  <c r="L623" i="55"/>
  <c r="L621" i="42"/>
  <c r="L599" i="55"/>
  <c r="L597" i="42"/>
  <c r="L599" i="31"/>
  <c r="L563" i="55"/>
  <c r="L561" i="42"/>
  <c r="L563" i="31"/>
  <c r="R615" i="55"/>
  <c r="R613" i="42"/>
  <c r="R615" i="31"/>
  <c r="R612" i="55"/>
  <c r="R610" i="42"/>
  <c r="R612" i="31"/>
  <c r="R603" i="55"/>
  <c r="R601" i="42"/>
  <c r="O81" i="36"/>
  <c r="L468" i="55"/>
  <c r="L466" i="42"/>
  <c r="L468" i="31"/>
  <c r="L456" i="55"/>
  <c r="L454" i="42"/>
  <c r="L456" i="31"/>
  <c r="L444" i="55"/>
  <c r="L442" i="42"/>
  <c r="L444" i="31"/>
  <c r="L432" i="55"/>
  <c r="L430" i="42"/>
  <c r="N105" i="35"/>
  <c r="N97" i="35"/>
  <c r="S496" i="55"/>
  <c r="S494" i="42"/>
  <c r="S496" i="31"/>
  <c r="N81" i="35"/>
  <c r="T467" i="55"/>
  <c r="T465" i="42"/>
  <c r="T461" i="55"/>
  <c r="T459" i="42"/>
  <c r="T461" i="31"/>
  <c r="P34" i="35"/>
  <c r="T451" i="55"/>
  <c r="T449" i="42"/>
  <c r="T445" i="55"/>
  <c r="T443" i="42"/>
  <c r="T445" i="31"/>
  <c r="P18" i="35"/>
  <c r="T435" i="55"/>
  <c r="T433" i="42"/>
  <c r="T435" i="31"/>
  <c r="O523" i="55"/>
  <c r="O521" i="42"/>
  <c r="O523" i="31"/>
  <c r="O520" i="55"/>
  <c r="O518" i="42"/>
  <c r="O517" i="55"/>
  <c r="O515" i="42"/>
  <c r="O517" i="31"/>
  <c r="O514" i="55"/>
  <c r="O512" i="42"/>
  <c r="O511" i="55"/>
  <c r="O509" i="42"/>
  <c r="O511" i="31"/>
  <c r="O508" i="55"/>
  <c r="O506" i="42"/>
  <c r="O508" i="31"/>
  <c r="O505" i="55"/>
  <c r="O503" i="42"/>
  <c r="O505" i="31"/>
  <c r="O502" i="55"/>
  <c r="O500" i="42"/>
  <c r="O502" i="31"/>
  <c r="O499" i="55"/>
  <c r="O497" i="42"/>
  <c r="O499" i="31"/>
  <c r="O496" i="55"/>
  <c r="O494" i="42"/>
  <c r="O496" i="31"/>
  <c r="O493" i="55"/>
  <c r="O491" i="42"/>
  <c r="O493" i="31"/>
  <c r="O490" i="55"/>
  <c r="O488" i="42"/>
  <c r="O490" i="31"/>
  <c r="O487" i="55"/>
  <c r="O485" i="42"/>
  <c r="O487" i="31"/>
  <c r="O484" i="55"/>
  <c r="O482" i="42"/>
  <c r="O484" i="31"/>
  <c r="M464" i="55"/>
  <c r="M462" i="42"/>
  <c r="M464" i="31"/>
  <c r="N36" i="35"/>
  <c r="M458" i="55"/>
  <c r="M456" i="42"/>
  <c r="M458" i="31"/>
  <c r="M452" i="55"/>
  <c r="M450" i="42"/>
  <c r="M452" i="31"/>
  <c r="N24" i="35"/>
  <c r="M446" i="55"/>
  <c r="M444" i="42"/>
  <c r="M440" i="55"/>
  <c r="M438" i="42"/>
  <c r="M440" i="31"/>
  <c r="N12" i="35"/>
  <c r="M434" i="55"/>
  <c r="M432" i="42"/>
  <c r="M434" i="31"/>
  <c r="P616" i="55"/>
  <c r="P614" i="42"/>
  <c r="P616" i="31"/>
  <c r="P619" i="55"/>
  <c r="P617" i="42"/>
  <c r="P619" i="31"/>
  <c r="P622" i="55"/>
  <c r="P620" i="42"/>
  <c r="P622" i="31"/>
  <c r="P625" i="55"/>
  <c r="P623" i="42"/>
  <c r="P628" i="55"/>
  <c r="P626" i="42"/>
  <c r="P628" i="31"/>
  <c r="P631" i="55"/>
  <c r="P629" i="42"/>
  <c r="P631" i="31"/>
  <c r="P634" i="55"/>
  <c r="P632" i="42"/>
  <c r="P634" i="31"/>
  <c r="P637" i="55"/>
  <c r="P635" i="42"/>
  <c r="P637" i="31"/>
  <c r="P640" i="55"/>
  <c r="P638" i="42"/>
  <c r="P640" i="31"/>
  <c r="P643" i="55"/>
  <c r="P641" i="42"/>
  <c r="P646" i="55"/>
  <c r="P644" i="42"/>
  <c r="R648" i="55"/>
  <c r="R646" i="42"/>
  <c r="R648" i="31"/>
  <c r="O651" i="55"/>
  <c r="O649" i="42"/>
  <c r="O651" i="31"/>
  <c r="Q653" i="55"/>
  <c r="Q651" i="42"/>
  <c r="Q653" i="31"/>
  <c r="L656" i="55"/>
  <c r="L654" i="42"/>
  <c r="L656" i="31"/>
  <c r="P658" i="55"/>
  <c r="P656" i="42"/>
  <c r="P658" i="31"/>
  <c r="R660" i="55"/>
  <c r="R658" i="42"/>
  <c r="O663" i="55"/>
  <c r="O661" i="42"/>
  <c r="O663" i="31"/>
  <c r="Q665" i="55"/>
  <c r="Q663" i="42"/>
  <c r="Q665" i="31"/>
  <c r="L668" i="55"/>
  <c r="L666" i="42"/>
  <c r="L668" i="31"/>
  <c r="N598" i="55"/>
  <c r="N596" i="42"/>
  <c r="N592" i="55"/>
  <c r="N590" i="42"/>
  <c r="N592" i="31"/>
  <c r="N586" i="55"/>
  <c r="N584" i="42"/>
  <c r="N580" i="55"/>
  <c r="N578" i="42"/>
  <c r="N580" i="31"/>
  <c r="N574" i="55"/>
  <c r="N572" i="42"/>
  <c r="N568" i="55"/>
  <c r="N566" i="42"/>
  <c r="N568" i="31"/>
  <c r="N562" i="55"/>
  <c r="N560" i="42"/>
  <c r="N562" i="31"/>
  <c r="N556" i="55"/>
  <c r="N554" i="42"/>
  <c r="N556" i="31"/>
  <c r="N550" i="55"/>
  <c r="N548" i="42"/>
  <c r="N544" i="55"/>
  <c r="N542" i="42"/>
  <c r="N544" i="31"/>
  <c r="L646" i="55"/>
  <c r="L644" i="42"/>
  <c r="L646" i="31"/>
  <c r="L634" i="55"/>
  <c r="L632" i="42"/>
  <c r="L634" i="31"/>
  <c r="L622" i="55"/>
  <c r="L620" i="42"/>
  <c r="L622" i="31"/>
  <c r="L610" i="55"/>
  <c r="L608" i="42"/>
  <c r="L610" i="31"/>
  <c r="L598" i="55"/>
  <c r="L596" i="42"/>
  <c r="L598" i="31"/>
  <c r="L586" i="55"/>
  <c r="L584" i="42"/>
  <c r="L586" i="31"/>
  <c r="L574" i="55"/>
  <c r="L572" i="42"/>
  <c r="L574" i="31"/>
  <c r="L562" i="55"/>
  <c r="L560" i="42"/>
  <c r="L562" i="31"/>
  <c r="L550" i="55"/>
  <c r="L548" i="42"/>
  <c r="L550" i="31"/>
  <c r="Q615" i="55"/>
  <c r="Q613" i="42"/>
  <c r="Q615" i="31"/>
  <c r="Q612" i="55"/>
  <c r="Q610" i="42"/>
  <c r="Q612" i="31"/>
  <c r="Q609" i="55"/>
  <c r="Q607" i="42"/>
  <c r="Q609" i="31"/>
  <c r="Q606" i="55"/>
  <c r="Q604" i="42"/>
  <c r="Q606" i="31"/>
  <c r="Q603" i="55"/>
  <c r="Q601" i="42"/>
  <c r="Q603" i="31"/>
  <c r="O131" i="36"/>
  <c r="O127" i="36"/>
  <c r="O119" i="36"/>
  <c r="O115" i="36"/>
  <c r="O111" i="36"/>
  <c r="O107" i="36"/>
  <c r="O103" i="36"/>
  <c r="N99" i="36"/>
  <c r="P94" i="36"/>
  <c r="O90" i="36"/>
  <c r="P85" i="36"/>
  <c r="N81" i="36"/>
  <c r="N65" i="36"/>
  <c r="N59" i="36"/>
  <c r="N49" i="36"/>
  <c r="N43" i="36"/>
  <c r="N27" i="36"/>
  <c r="N22" i="36"/>
  <c r="N17" i="36"/>
  <c r="N11" i="36"/>
  <c r="T431" i="31"/>
  <c r="P507" i="31"/>
  <c r="P506" i="31"/>
  <c r="Q505" i="31"/>
  <c r="P483" i="31"/>
  <c r="N446" i="31"/>
  <c r="Q662" i="31"/>
  <c r="R645" i="31"/>
  <c r="R642" i="31"/>
  <c r="R637" i="31"/>
  <c r="P625" i="31"/>
  <c r="R602" i="31"/>
  <c r="N598" i="31"/>
  <c r="N574" i="31"/>
  <c r="L557" i="31"/>
  <c r="N550" i="31"/>
  <c r="L463" i="55"/>
  <c r="L461" i="42"/>
  <c r="L463" i="31"/>
  <c r="R521" i="55"/>
  <c r="R519" i="42"/>
  <c r="R515" i="55"/>
  <c r="R513" i="42"/>
  <c r="R512" i="55"/>
  <c r="R510" i="42"/>
  <c r="R503" i="55"/>
  <c r="R501" i="42"/>
  <c r="R497" i="55"/>
  <c r="R495" i="42"/>
  <c r="R497" i="31"/>
  <c r="R491" i="55"/>
  <c r="R489" i="42"/>
  <c r="R491" i="31"/>
  <c r="R485" i="55"/>
  <c r="R483" i="42"/>
  <c r="R485" i="31"/>
  <c r="N455" i="55"/>
  <c r="N453" i="42"/>
  <c r="N455" i="31"/>
  <c r="I117" i="35"/>
  <c r="N431" i="55"/>
  <c r="N429" i="42"/>
  <c r="Q620" i="55"/>
  <c r="Q618" i="42"/>
  <c r="Q620" i="31"/>
  <c r="Q629" i="55"/>
  <c r="Q627" i="42"/>
  <c r="Q629" i="31"/>
  <c r="Q638" i="55"/>
  <c r="Q636" i="42"/>
  <c r="Q638" i="31"/>
  <c r="P647" i="55"/>
  <c r="P645" i="42"/>
  <c r="P647" i="31"/>
  <c r="O652" i="55"/>
  <c r="O650" i="42"/>
  <c r="O652" i="31"/>
  <c r="P659" i="55"/>
  <c r="P657" i="42"/>
  <c r="P659" i="31"/>
  <c r="O664" i="55"/>
  <c r="O662" i="42"/>
  <c r="O664" i="31"/>
  <c r="M596" i="55"/>
  <c r="M594" i="42"/>
  <c r="M596" i="31"/>
  <c r="M584" i="55"/>
  <c r="M582" i="42"/>
  <c r="M584" i="31"/>
  <c r="M566" i="55"/>
  <c r="M564" i="42"/>
  <c r="M566" i="31"/>
  <c r="N36" i="36"/>
  <c r="P36" i="36"/>
  <c r="M542" i="55"/>
  <c r="M540" i="42"/>
  <c r="M542" i="31"/>
  <c r="N12" i="36"/>
  <c r="P12" i="36"/>
  <c r="L605" i="55"/>
  <c r="L603" i="42"/>
  <c r="L581" i="55"/>
  <c r="L579" i="42"/>
  <c r="L581" i="31"/>
  <c r="L545" i="55"/>
  <c r="L543" i="42"/>
  <c r="L545" i="31"/>
  <c r="P608" i="55"/>
  <c r="P606" i="42"/>
  <c r="S623" i="55"/>
  <c r="S621" i="42"/>
  <c r="S623" i="31"/>
  <c r="T597" i="55"/>
  <c r="T595" i="42"/>
  <c r="T597" i="31"/>
  <c r="T592" i="55"/>
  <c r="T590" i="42"/>
  <c r="T592" i="31"/>
  <c r="T576" i="55"/>
  <c r="T574" i="42"/>
  <c r="T576" i="31"/>
  <c r="T565" i="55"/>
  <c r="T563" i="42"/>
  <c r="T565" i="31"/>
  <c r="T544" i="55"/>
  <c r="T542" i="42"/>
  <c r="T544" i="31"/>
  <c r="L462" i="55"/>
  <c r="L460" i="42"/>
  <c r="L462" i="31"/>
  <c r="T459" i="55"/>
  <c r="T457" i="42"/>
  <c r="T459" i="31"/>
  <c r="T443" i="55"/>
  <c r="T441" i="42"/>
  <c r="P114" i="35"/>
  <c r="Q521" i="55"/>
  <c r="Q519" i="42"/>
  <c r="Q521" i="31"/>
  <c r="Q512" i="55"/>
  <c r="Q510" i="42"/>
  <c r="Q503" i="55"/>
  <c r="Q501" i="42"/>
  <c r="Q503" i="31"/>
  <c r="P90" i="35"/>
  <c r="Q497" i="55"/>
  <c r="Q495" i="42"/>
  <c r="Q497" i="31"/>
  <c r="Q488" i="55"/>
  <c r="Q486" i="42"/>
  <c r="M461" i="55"/>
  <c r="M459" i="42"/>
  <c r="M461" i="31"/>
  <c r="M449" i="55"/>
  <c r="M447" i="42"/>
  <c r="M449" i="31"/>
  <c r="R617" i="55"/>
  <c r="R615" i="42"/>
  <c r="R617" i="31"/>
  <c r="R644" i="55"/>
  <c r="R642" i="42"/>
  <c r="R644" i="31"/>
  <c r="N595" i="55"/>
  <c r="N593" i="42"/>
  <c r="N595" i="31"/>
  <c r="N565" i="55"/>
  <c r="N563" i="42"/>
  <c r="N565" i="31"/>
  <c r="N541" i="55"/>
  <c r="N539" i="42"/>
  <c r="N541" i="31"/>
  <c r="L592" i="55"/>
  <c r="L590" i="42"/>
  <c r="L592" i="31"/>
  <c r="L544" i="55"/>
  <c r="L542" i="42"/>
  <c r="L544" i="31"/>
  <c r="O605" i="55"/>
  <c r="O603" i="42"/>
  <c r="O605" i="31"/>
  <c r="P75" i="36"/>
  <c r="O129" i="36"/>
  <c r="P87" i="36"/>
  <c r="N41" i="36"/>
  <c r="N30" i="36"/>
  <c r="S499" i="55"/>
  <c r="S497" i="42"/>
  <c r="T432" i="55"/>
  <c r="T430" i="42"/>
  <c r="T432" i="31"/>
  <c r="O102" i="35"/>
  <c r="P509" i="55"/>
  <c r="P507" i="42"/>
  <c r="P509" i="31"/>
  <c r="P87" i="35"/>
  <c r="P494" i="55"/>
  <c r="P492" i="42"/>
  <c r="N460" i="55"/>
  <c r="N458" i="42"/>
  <c r="L539" i="55"/>
  <c r="L537" i="42"/>
  <c r="O627" i="55"/>
  <c r="O625" i="42"/>
  <c r="O627" i="31"/>
  <c r="O639" i="55"/>
  <c r="O637" i="42"/>
  <c r="O639" i="31"/>
  <c r="O650" i="55"/>
  <c r="O648" i="42"/>
  <c r="O650" i="31"/>
  <c r="R659" i="55"/>
  <c r="R657" i="42"/>
  <c r="R659" i="31"/>
  <c r="P669" i="55"/>
  <c r="P667" i="42"/>
  <c r="P669" i="31"/>
  <c r="M577" i="55"/>
  <c r="M575" i="42"/>
  <c r="M577" i="31"/>
  <c r="P47" i="36"/>
  <c r="M553" i="55"/>
  <c r="M551" i="42"/>
  <c r="M553" i="31"/>
  <c r="P23" i="36"/>
  <c r="L627" i="55"/>
  <c r="L625" i="42"/>
  <c r="L627" i="31"/>
  <c r="L591" i="55"/>
  <c r="L589" i="42"/>
  <c r="L591" i="31"/>
  <c r="R613" i="55"/>
  <c r="R611" i="42"/>
  <c r="R613" i="31"/>
  <c r="O601" i="55"/>
  <c r="O599" i="42"/>
  <c r="O601" i="31"/>
  <c r="P71" i="36"/>
  <c r="S647" i="55"/>
  <c r="S645" i="42"/>
  <c r="S647" i="31"/>
  <c r="O96" i="36"/>
  <c r="P66" i="36"/>
  <c r="P29" i="36"/>
  <c r="L448" i="55"/>
  <c r="L446" i="42"/>
  <c r="S506" i="55"/>
  <c r="S504" i="42"/>
  <c r="S506" i="31"/>
  <c r="T458" i="55"/>
  <c r="T456" i="42"/>
  <c r="T458" i="31"/>
  <c r="P14" i="35"/>
  <c r="O515" i="55"/>
  <c r="O513" i="42"/>
  <c r="O497" i="55"/>
  <c r="O495" i="42"/>
  <c r="O497" i="31"/>
  <c r="O485" i="55"/>
  <c r="O483" i="42"/>
  <c r="O485" i="31"/>
  <c r="N32" i="35"/>
  <c r="M454" i="55"/>
  <c r="M452" i="42"/>
  <c r="T539" i="55"/>
  <c r="T537" i="42"/>
  <c r="T539" i="31"/>
  <c r="P630" i="55"/>
  <c r="P628" i="42"/>
  <c r="P630" i="31"/>
  <c r="L648" i="55"/>
  <c r="L646" i="42"/>
  <c r="L648" i="31"/>
  <c r="P662" i="55"/>
  <c r="P660" i="42"/>
  <c r="N576" i="55"/>
  <c r="N574" i="42"/>
  <c r="N576" i="31"/>
  <c r="N552" i="55"/>
  <c r="N550" i="42"/>
  <c r="N552" i="31"/>
  <c r="L626" i="55"/>
  <c r="L624" i="42"/>
  <c r="L626" i="31"/>
  <c r="L590" i="55"/>
  <c r="L588" i="42"/>
  <c r="L590" i="31"/>
  <c r="Q613" i="55"/>
  <c r="Q611" i="42"/>
  <c r="Q613" i="31"/>
  <c r="T548" i="55"/>
  <c r="T546" i="42"/>
  <c r="T548" i="31"/>
  <c r="S513" i="55"/>
  <c r="S511" i="42"/>
  <c r="S489" i="55"/>
  <c r="S487" i="42"/>
  <c r="S489" i="31"/>
  <c r="T463" i="55"/>
  <c r="T461" i="42"/>
  <c r="T447" i="55"/>
  <c r="T445" i="42"/>
  <c r="T447" i="31"/>
  <c r="R523" i="55"/>
  <c r="R521" i="42"/>
  <c r="R517" i="55"/>
  <c r="R515" i="42"/>
  <c r="R508" i="55"/>
  <c r="R506" i="42"/>
  <c r="R508" i="31"/>
  <c r="R502" i="55"/>
  <c r="R500" i="42"/>
  <c r="R502" i="31"/>
  <c r="R499" i="55"/>
  <c r="R497" i="42"/>
  <c r="R496" i="55"/>
  <c r="R494" i="42"/>
  <c r="R496" i="31"/>
  <c r="R493" i="55"/>
  <c r="R491" i="42"/>
  <c r="R487" i="55"/>
  <c r="R485" i="42"/>
  <c r="R484" i="55"/>
  <c r="R482" i="42"/>
  <c r="R484" i="31"/>
  <c r="N465" i="55"/>
  <c r="N463" i="42"/>
  <c r="N459" i="55"/>
  <c r="N457" i="42"/>
  <c r="N447" i="55"/>
  <c r="N445" i="42"/>
  <c r="M600" i="55"/>
  <c r="M598" i="42"/>
  <c r="M600" i="31"/>
  <c r="Q624" i="55"/>
  <c r="Q622" i="42"/>
  <c r="Q624" i="31"/>
  <c r="Q633" i="55"/>
  <c r="Q631" i="42"/>
  <c r="Q633" i="31"/>
  <c r="Q642" i="55"/>
  <c r="Q640" i="42"/>
  <c r="Q642" i="31"/>
  <c r="Q650" i="55"/>
  <c r="Q648" i="42"/>
  <c r="Q650" i="31"/>
  <c r="R657" i="55"/>
  <c r="R655" i="42"/>
  <c r="R657" i="31"/>
  <c r="R669" i="55"/>
  <c r="R667" i="42"/>
  <c r="R669" i="31"/>
  <c r="M582" i="55"/>
  <c r="M580" i="42"/>
  <c r="M582" i="31"/>
  <c r="N52" i="36"/>
  <c r="P52" i="36"/>
  <c r="M564" i="55"/>
  <c r="M562" i="42"/>
  <c r="M564" i="31"/>
  <c r="L637" i="55"/>
  <c r="L635" i="42"/>
  <c r="L637" i="31"/>
  <c r="L577" i="55"/>
  <c r="L575" i="42"/>
  <c r="L577" i="31"/>
  <c r="P610" i="55"/>
  <c r="P608" i="42"/>
  <c r="P610" i="31"/>
  <c r="O136" i="36"/>
  <c r="O120" i="36"/>
  <c r="N66" i="36"/>
  <c r="N23" i="36"/>
  <c r="L457" i="55"/>
  <c r="L455" i="42"/>
  <c r="L457" i="31"/>
  <c r="L433" i="55"/>
  <c r="L431" i="42"/>
  <c r="L433" i="31"/>
  <c r="O105" i="35"/>
  <c r="O89" i="35"/>
  <c r="P45" i="35"/>
  <c r="P39" i="35"/>
  <c r="P23" i="35"/>
  <c r="N19" i="35"/>
  <c r="P116" i="35"/>
  <c r="P523" i="55"/>
  <c r="P521" i="42"/>
  <c r="O110" i="35"/>
  <c r="P517" i="55"/>
  <c r="P515" i="42"/>
  <c r="O104" i="35"/>
  <c r="P511" i="55"/>
  <c r="P509" i="42"/>
  <c r="P92" i="35"/>
  <c r="P499" i="55"/>
  <c r="P497" i="42"/>
  <c r="P77" i="35"/>
  <c r="P484" i="55"/>
  <c r="P482" i="42"/>
  <c r="P12" i="35"/>
  <c r="N434" i="55"/>
  <c r="N432" i="42"/>
  <c r="N434" i="31"/>
  <c r="O622" i="55"/>
  <c r="O620" i="42"/>
  <c r="O622" i="31"/>
  <c r="P92" i="36"/>
  <c r="O628" i="55"/>
  <c r="O626" i="42"/>
  <c r="O628" i="31"/>
  <c r="O634" i="55"/>
  <c r="O632" i="42"/>
  <c r="O634" i="31"/>
  <c r="O643" i="55"/>
  <c r="O641" i="42"/>
  <c r="O643" i="31"/>
  <c r="Q648" i="55"/>
  <c r="Q646" i="42"/>
  <c r="Q648" i="31"/>
  <c r="P653" i="55"/>
  <c r="P651" i="42"/>
  <c r="P653" i="31"/>
  <c r="Q660" i="55"/>
  <c r="Q658" i="42"/>
  <c r="Q660" i="31"/>
  <c r="P665" i="55"/>
  <c r="P663" i="42"/>
  <c r="P665" i="31"/>
  <c r="M599" i="55"/>
  <c r="M597" i="42"/>
  <c r="M599" i="31"/>
  <c r="M581" i="55"/>
  <c r="M579" i="42"/>
  <c r="M581" i="31"/>
  <c r="P51" i="36"/>
  <c r="M563" i="55"/>
  <c r="M561" i="42"/>
  <c r="M563" i="31"/>
  <c r="M545" i="55"/>
  <c r="M543" i="42"/>
  <c r="M545" i="31"/>
  <c r="P15" i="36"/>
  <c r="L635" i="55"/>
  <c r="L633" i="42"/>
  <c r="L635" i="31"/>
  <c r="L611" i="55"/>
  <c r="L609" i="42"/>
  <c r="L611" i="31"/>
  <c r="L575" i="55"/>
  <c r="L573" i="42"/>
  <c r="L575" i="31"/>
  <c r="L551" i="55"/>
  <c r="L549" i="42"/>
  <c r="L551" i="31"/>
  <c r="R606" i="55"/>
  <c r="R604" i="42"/>
  <c r="O75" i="36"/>
  <c r="L467" i="55"/>
  <c r="L465" i="42"/>
  <c r="L455" i="55"/>
  <c r="L453" i="42"/>
  <c r="L443" i="55"/>
  <c r="L441" i="42"/>
  <c r="L443" i="31"/>
  <c r="M468" i="55"/>
  <c r="M466" i="42"/>
  <c r="M468" i="31"/>
  <c r="N112" i="35"/>
  <c r="S511" i="55"/>
  <c r="S509" i="42"/>
  <c r="N96" i="35"/>
  <c r="N88" i="35"/>
  <c r="S487" i="55"/>
  <c r="S485" i="42"/>
  <c r="N45" i="35"/>
  <c r="N39" i="35"/>
  <c r="T456" i="55"/>
  <c r="T454" i="42"/>
  <c r="N29" i="35"/>
  <c r="N23" i="35"/>
  <c r="T440" i="55"/>
  <c r="T438" i="42"/>
  <c r="N13" i="35"/>
  <c r="R522" i="55"/>
  <c r="R520" i="42"/>
  <c r="R519" i="55"/>
  <c r="R517" i="42"/>
  <c r="R516" i="55"/>
  <c r="R514" i="42"/>
  <c r="R513" i="55"/>
  <c r="R511" i="42"/>
  <c r="R510" i="55"/>
  <c r="R508" i="42"/>
  <c r="R507" i="55"/>
  <c r="R505" i="42"/>
  <c r="R504" i="55"/>
  <c r="R502" i="42"/>
  <c r="R501" i="55"/>
  <c r="R499" i="42"/>
  <c r="R498" i="55"/>
  <c r="R496" i="42"/>
  <c r="R495" i="55"/>
  <c r="R493" i="42"/>
  <c r="R492" i="55"/>
  <c r="R490" i="42"/>
  <c r="R489" i="55"/>
  <c r="R487" i="42"/>
  <c r="R486" i="55"/>
  <c r="R484" i="42"/>
  <c r="M117" i="35"/>
  <c r="R483" i="55"/>
  <c r="R481" i="42"/>
  <c r="N463" i="55"/>
  <c r="N461" i="42"/>
  <c r="N463" i="31"/>
  <c r="N457" i="55"/>
  <c r="N455" i="42"/>
  <c r="N457" i="31"/>
  <c r="N451" i="55"/>
  <c r="N449" i="42"/>
  <c r="N451" i="31"/>
  <c r="N445" i="55"/>
  <c r="N443" i="42"/>
  <c r="N439" i="55"/>
  <c r="N437" i="42"/>
  <c r="N439" i="31"/>
  <c r="N433" i="55"/>
  <c r="N431" i="42"/>
  <c r="N433" i="31"/>
  <c r="Q616" i="55"/>
  <c r="Q614" i="42"/>
  <c r="Q616" i="31"/>
  <c r="Q619" i="55"/>
  <c r="Q617" i="42"/>
  <c r="Q619" i="31"/>
  <c r="Q622" i="55"/>
  <c r="Q620" i="42"/>
  <c r="Q622" i="31"/>
  <c r="Q625" i="55"/>
  <c r="Q623" i="42"/>
  <c r="Q628" i="55"/>
  <c r="Q626" i="42"/>
  <c r="Q628" i="31"/>
  <c r="Q631" i="55"/>
  <c r="Q629" i="42"/>
  <c r="Q631" i="31"/>
  <c r="Q634" i="55"/>
  <c r="Q632" i="42"/>
  <c r="Q634" i="31"/>
  <c r="Q637" i="55"/>
  <c r="Q635" i="42"/>
  <c r="Q637" i="31"/>
  <c r="Q640" i="55"/>
  <c r="Q638" i="42"/>
  <c r="Q640" i="31"/>
  <c r="Q643" i="55"/>
  <c r="Q641" i="42"/>
  <c r="Q646" i="55"/>
  <c r="Q644" i="42"/>
  <c r="Q646" i="31"/>
  <c r="L649" i="55"/>
  <c r="L647" i="42"/>
  <c r="P651" i="55"/>
  <c r="P649" i="42"/>
  <c r="P651" i="31"/>
  <c r="R653" i="55"/>
  <c r="R651" i="42"/>
  <c r="R653" i="31"/>
  <c r="O656" i="55"/>
  <c r="O654" i="42"/>
  <c r="O656" i="31"/>
  <c r="Q658" i="55"/>
  <c r="Q656" i="42"/>
  <c r="Q658" i="31"/>
  <c r="L661" i="55"/>
  <c r="L659" i="42"/>
  <c r="L661" i="31"/>
  <c r="P663" i="55"/>
  <c r="P661" i="42"/>
  <c r="R665" i="55"/>
  <c r="R663" i="42"/>
  <c r="R665" i="31"/>
  <c r="O668" i="55"/>
  <c r="O666" i="42"/>
  <c r="O668" i="31"/>
  <c r="M598" i="55"/>
  <c r="M596" i="42"/>
  <c r="N68" i="36"/>
  <c r="P68" i="36"/>
  <c r="M598" i="31"/>
  <c r="M592" i="55"/>
  <c r="M590" i="42"/>
  <c r="M592" i="31"/>
  <c r="M586" i="55"/>
  <c r="M584" i="42"/>
  <c r="N56" i="36"/>
  <c r="P56" i="36"/>
  <c r="M586" i="31"/>
  <c r="M580" i="55"/>
  <c r="M578" i="42"/>
  <c r="M580" i="31"/>
  <c r="M574" i="55"/>
  <c r="M572" i="42"/>
  <c r="N44" i="36"/>
  <c r="P44" i="36"/>
  <c r="M568" i="55"/>
  <c r="M566" i="42"/>
  <c r="M568" i="31"/>
  <c r="M562" i="55"/>
  <c r="M560" i="42"/>
  <c r="M562" i="31"/>
  <c r="N32" i="36"/>
  <c r="P32" i="36"/>
  <c r="M556" i="55"/>
  <c r="M554" i="42"/>
  <c r="M556" i="31"/>
  <c r="M550" i="55"/>
  <c r="M548" i="42"/>
  <c r="N20" i="36"/>
  <c r="P20" i="36"/>
  <c r="M544" i="55"/>
  <c r="M542" i="42"/>
  <c r="M544" i="31"/>
  <c r="L645" i="55"/>
  <c r="L643" i="42"/>
  <c r="L645" i="31"/>
  <c r="L633" i="55"/>
  <c r="L631" i="42"/>
  <c r="L621" i="55"/>
  <c r="L619" i="42"/>
  <c r="L621" i="31"/>
  <c r="L609" i="55"/>
  <c r="L607" i="42"/>
  <c r="L609" i="31"/>
  <c r="L597" i="55"/>
  <c r="L595" i="42"/>
  <c r="L597" i="31"/>
  <c r="L585" i="55"/>
  <c r="L583" i="42"/>
  <c r="L585" i="31"/>
  <c r="L573" i="55"/>
  <c r="L571" i="42"/>
  <c r="L561" i="55"/>
  <c r="L559" i="42"/>
  <c r="L561" i="31"/>
  <c r="L549" i="55"/>
  <c r="L547" i="42"/>
  <c r="P615" i="55"/>
  <c r="P613" i="42"/>
  <c r="P615" i="31"/>
  <c r="P612" i="55"/>
  <c r="P610" i="42"/>
  <c r="P612" i="31"/>
  <c r="P609" i="55"/>
  <c r="P607" i="42"/>
  <c r="P606" i="55"/>
  <c r="P604" i="42"/>
  <c r="P606" i="31"/>
  <c r="P603" i="55"/>
  <c r="P601" i="42"/>
  <c r="P603" i="31"/>
  <c r="N139" i="36"/>
  <c r="N135" i="36"/>
  <c r="N131" i="36"/>
  <c r="N127" i="36"/>
  <c r="N123" i="36"/>
  <c r="N119" i="36"/>
  <c r="N115" i="36"/>
  <c r="N111" i="36"/>
  <c r="N107" i="36"/>
  <c r="N103" i="36"/>
  <c r="P98" i="36"/>
  <c r="O94" i="36"/>
  <c r="N90" i="36"/>
  <c r="O85" i="36"/>
  <c r="O80" i="36"/>
  <c r="P74" i="36"/>
  <c r="P69" i="36"/>
  <c r="T594" i="55"/>
  <c r="T592" i="42"/>
  <c r="T594" i="31"/>
  <c r="P58" i="36"/>
  <c r="P53" i="36"/>
  <c r="T578" i="55"/>
  <c r="T576" i="42"/>
  <c r="P42" i="36"/>
  <c r="P37" i="36"/>
  <c r="T562" i="55"/>
  <c r="T560" i="42"/>
  <c r="T562" i="31"/>
  <c r="P26" i="36"/>
  <c r="P21" i="36"/>
  <c r="T546" i="55"/>
  <c r="T544" i="42"/>
  <c r="T546" i="31"/>
  <c r="P10" i="36"/>
  <c r="Q520" i="31"/>
  <c r="Q519" i="31"/>
  <c r="R513" i="31"/>
  <c r="O507" i="31"/>
  <c r="O506" i="31"/>
  <c r="P505" i="31"/>
  <c r="P504" i="31"/>
  <c r="P490" i="31"/>
  <c r="O483" i="31"/>
  <c r="T467" i="31"/>
  <c r="N447" i="31"/>
  <c r="M446" i="31"/>
  <c r="T438" i="31"/>
  <c r="P662" i="31"/>
  <c r="P645" i="31"/>
  <c r="Q607" i="31"/>
  <c r="Q602" i="31"/>
  <c r="N584" i="31"/>
  <c r="M574" i="31"/>
  <c r="M550" i="31"/>
  <c r="R341" i="55"/>
  <c r="R339" i="42"/>
  <c r="L341" i="55"/>
  <c r="L339" i="42"/>
  <c r="Q341" i="31"/>
  <c r="O25" i="33"/>
  <c r="T344" i="31" s="1"/>
  <c r="M332" i="55"/>
  <c r="M330" i="42"/>
  <c r="N13" i="33"/>
  <c r="S332" i="31" s="1"/>
  <c r="M332" i="31"/>
  <c r="L332" i="55"/>
  <c r="L330" i="42"/>
  <c r="P341" i="55"/>
  <c r="P339" i="42"/>
  <c r="P17" i="33"/>
  <c r="U336" i="55" s="1"/>
  <c r="Q341" i="55"/>
  <c r="Q339" i="42"/>
  <c r="N332" i="55"/>
  <c r="N330" i="42"/>
  <c r="P10" i="33"/>
  <c r="U329" i="55" s="1"/>
  <c r="P9" i="33"/>
  <c r="U328" i="55" s="1"/>
  <c r="R341" i="31"/>
  <c r="M330" i="55"/>
  <c r="M328" i="42"/>
  <c r="L343" i="55"/>
  <c r="L341" i="42"/>
  <c r="L338" i="55"/>
  <c r="L336" i="42"/>
  <c r="M330" i="31"/>
  <c r="O18" i="33"/>
  <c r="P337" i="55"/>
  <c r="P335" i="42"/>
  <c r="R342" i="31"/>
  <c r="R342" i="55"/>
  <c r="R340" i="42"/>
  <c r="N329" i="55"/>
  <c r="N327" i="42"/>
  <c r="N333" i="55"/>
  <c r="N331" i="42"/>
  <c r="L339" i="55"/>
  <c r="L337" i="42"/>
  <c r="T333" i="55"/>
  <c r="T331" i="42"/>
  <c r="T329" i="55"/>
  <c r="T327" i="42"/>
  <c r="Q337" i="55"/>
  <c r="Q335" i="42"/>
  <c r="Q342" i="55"/>
  <c r="Q340" i="42"/>
  <c r="Q338" i="55"/>
  <c r="Q336" i="42"/>
  <c r="T332" i="55"/>
  <c r="T330" i="42"/>
  <c r="Q345" i="31"/>
  <c r="Q345" i="55"/>
  <c r="Q343" i="42"/>
  <c r="M329" i="55"/>
  <c r="M327" i="42"/>
  <c r="M333" i="55"/>
  <c r="M331" i="42"/>
  <c r="P14" i="33"/>
  <c r="L343" i="31"/>
  <c r="R338" i="55"/>
  <c r="R336" i="42"/>
  <c r="L330" i="55"/>
  <c r="L328" i="42"/>
  <c r="L334" i="55"/>
  <c r="L332" i="42"/>
  <c r="L340" i="55"/>
  <c r="L338" i="42"/>
  <c r="T328" i="55"/>
  <c r="T326" i="42"/>
  <c r="O19" i="33"/>
  <c r="N14" i="33"/>
  <c r="N10" i="33"/>
  <c r="L339" i="31"/>
  <c r="T333" i="31"/>
  <c r="P18" i="33"/>
  <c r="R337" i="55"/>
  <c r="R335" i="42"/>
  <c r="P342" i="55"/>
  <c r="P340" i="42"/>
  <c r="P338" i="55"/>
  <c r="P336" i="42"/>
  <c r="M334" i="55"/>
  <c r="M332" i="42"/>
  <c r="N334" i="55"/>
  <c r="N332" i="42"/>
  <c r="T336" i="55"/>
  <c r="T334" i="42"/>
  <c r="L335" i="55"/>
  <c r="L333" i="42"/>
  <c r="P345" i="55"/>
  <c r="P343" i="42"/>
  <c r="M331" i="55"/>
  <c r="M329" i="42"/>
  <c r="S342" i="55"/>
  <c r="S340" i="42"/>
  <c r="N331" i="55"/>
  <c r="N329" i="42"/>
  <c r="N335" i="55"/>
  <c r="N333" i="42"/>
  <c r="L345" i="55"/>
  <c r="L343" i="42"/>
  <c r="P23" i="33"/>
  <c r="T335" i="55"/>
  <c r="T333" i="42"/>
  <c r="T331" i="55"/>
  <c r="T329" i="42"/>
  <c r="T332" i="31"/>
  <c r="M331" i="31"/>
  <c r="Q344" i="55"/>
  <c r="Q342" i="42"/>
  <c r="Q340" i="31"/>
  <c r="Q340" i="55"/>
  <c r="Q338" i="42"/>
  <c r="S341" i="55"/>
  <c r="S339" i="42"/>
  <c r="O26" i="33"/>
  <c r="R345" i="55"/>
  <c r="R343" i="42"/>
  <c r="L342" i="55"/>
  <c r="L340" i="42"/>
  <c r="M334" i="31"/>
  <c r="S343" i="31"/>
  <c r="S343" i="55"/>
  <c r="S341" i="42"/>
  <c r="L344" i="55"/>
  <c r="L342" i="42"/>
  <c r="R340" i="55"/>
  <c r="R338" i="42"/>
  <c r="L328" i="55"/>
  <c r="L326" i="42"/>
  <c r="L336" i="55"/>
  <c r="L334" i="42"/>
  <c r="N12" i="33"/>
  <c r="P345" i="31"/>
  <c r="R340" i="31"/>
  <c r="L336" i="31"/>
  <c r="N333" i="31"/>
  <c r="P344" i="55"/>
  <c r="P342" i="42"/>
  <c r="P340" i="31"/>
  <c r="P340" i="55"/>
  <c r="P338" i="42"/>
  <c r="S340" i="55"/>
  <c r="S338" i="42"/>
  <c r="S344" i="55"/>
  <c r="S342" i="42"/>
  <c r="S344" i="31"/>
  <c r="R344" i="55"/>
  <c r="R342" i="42"/>
  <c r="H27" i="33"/>
  <c r="M328" i="55"/>
  <c r="M326" i="42"/>
  <c r="M336" i="55"/>
  <c r="M334" i="42"/>
  <c r="P15" i="33"/>
  <c r="P11" i="33"/>
  <c r="M333" i="31"/>
  <c r="R343" i="55"/>
  <c r="R341" i="42"/>
  <c r="R339" i="55"/>
  <c r="R337" i="42"/>
  <c r="S339" i="55"/>
  <c r="S337" i="42"/>
  <c r="N330" i="55"/>
  <c r="N328" i="42"/>
  <c r="M335" i="55"/>
  <c r="M333" i="42"/>
  <c r="P16" i="33"/>
  <c r="N328" i="55"/>
  <c r="N326" i="42"/>
  <c r="N336" i="55"/>
  <c r="N334" i="42"/>
  <c r="O21" i="33"/>
  <c r="T334" i="55"/>
  <c r="T332" i="42"/>
  <c r="T330" i="55"/>
  <c r="T328" i="42"/>
  <c r="N328" i="31"/>
  <c r="N335" i="31"/>
  <c r="T329" i="31"/>
  <c r="Q343" i="55"/>
  <c r="Q341" i="42"/>
  <c r="Q339" i="55"/>
  <c r="Q337" i="42"/>
  <c r="S338" i="55"/>
  <c r="S336" i="42"/>
  <c r="S345" i="55"/>
  <c r="S343" i="42"/>
  <c r="L331" i="55"/>
  <c r="L329" i="42"/>
  <c r="P12" i="33"/>
  <c r="L329" i="55"/>
  <c r="L327" i="42"/>
  <c r="L333" i="55"/>
  <c r="L331" i="42"/>
  <c r="L337" i="55"/>
  <c r="L335" i="42"/>
  <c r="N15" i="33"/>
  <c r="N11" i="33"/>
  <c r="M328" i="31"/>
  <c r="R338" i="31"/>
  <c r="M335" i="31"/>
  <c r="N330" i="31"/>
  <c r="O24" i="33"/>
  <c r="P343" i="55"/>
  <c r="P341" i="42"/>
  <c r="P339" i="55"/>
  <c r="P337" i="42"/>
  <c r="S337" i="55"/>
  <c r="S335" i="42"/>
  <c r="T295" i="31"/>
  <c r="T293" i="42"/>
  <c r="L312" i="31"/>
  <c r="L300" i="31"/>
  <c r="U322" i="55"/>
  <c r="S319" i="55"/>
  <c r="S315" i="55"/>
  <c r="S307" i="55"/>
  <c r="S303" i="55"/>
  <c r="S295" i="55"/>
  <c r="Q317" i="31"/>
  <c r="T325" i="55"/>
  <c r="T322" i="55"/>
  <c r="U314" i="55"/>
  <c r="U310" i="55"/>
  <c r="U306" i="55"/>
  <c r="U302" i="55"/>
  <c r="U298" i="55"/>
  <c r="M294" i="31"/>
  <c r="N316" i="31"/>
  <c r="L311" i="31"/>
  <c r="N310" i="31"/>
  <c r="L305" i="31"/>
  <c r="N304" i="31"/>
  <c r="L299" i="31"/>
  <c r="N298" i="31"/>
  <c r="R319" i="31"/>
  <c r="P317" i="31"/>
  <c r="L324" i="31"/>
  <c r="Q323" i="31"/>
  <c r="O321" i="31"/>
  <c r="S322" i="55"/>
  <c r="S313" i="55"/>
  <c r="S309" i="55"/>
  <c r="S297" i="55"/>
  <c r="T294" i="31"/>
  <c r="M314" i="31"/>
  <c r="M308" i="31"/>
  <c r="M302" i="31"/>
  <c r="M296" i="31"/>
  <c r="R318" i="31"/>
  <c r="L323" i="31"/>
  <c r="Q322" i="31"/>
  <c r="T315" i="31"/>
  <c r="T313" i="42"/>
  <c r="T311" i="31"/>
  <c r="T309" i="42"/>
  <c r="T303" i="31"/>
  <c r="T301" i="42"/>
  <c r="T317" i="55"/>
  <c r="T314" i="31"/>
  <c r="T312" i="42"/>
  <c r="T306" i="31"/>
  <c r="T304" i="42"/>
  <c r="T302" i="31"/>
  <c r="T300" i="42"/>
  <c r="M316" i="31"/>
  <c r="M310" i="31"/>
  <c r="Q319" i="31"/>
  <c r="S302" i="55"/>
  <c r="L316" i="31"/>
  <c r="S327" i="31"/>
  <c r="O323" i="31"/>
  <c r="O319" i="31"/>
  <c r="P325" i="31"/>
  <c r="T309" i="31"/>
  <c r="T307" i="42"/>
  <c r="T301" i="31"/>
  <c r="T299" i="42"/>
  <c r="L315" i="31"/>
  <c r="L309" i="31"/>
  <c r="N308" i="31"/>
  <c r="L303" i="31"/>
  <c r="N296" i="31"/>
  <c r="Q327" i="31"/>
  <c r="U326" i="55"/>
  <c r="T324" i="55"/>
  <c r="P322" i="42"/>
  <c r="U316" i="55"/>
  <c r="U312" i="55"/>
  <c r="U308" i="55"/>
  <c r="U304" i="55"/>
  <c r="U300" i="55"/>
  <c r="U296" i="55"/>
  <c r="L314" i="31"/>
  <c r="N313" i="31"/>
  <c r="L308" i="31"/>
  <c r="N307" i="31"/>
  <c r="L302" i="31"/>
  <c r="N301" i="31"/>
  <c r="L296" i="31"/>
  <c r="N295" i="31"/>
  <c r="S320" i="31"/>
  <c r="L319" i="31"/>
  <c r="Q318" i="31"/>
  <c r="O327" i="31"/>
  <c r="R324" i="31"/>
  <c r="P322" i="31"/>
  <c r="T299" i="31"/>
  <c r="T297" i="42"/>
  <c r="T310" i="31"/>
  <c r="T308" i="42"/>
  <c r="T298" i="31"/>
  <c r="T296" i="42"/>
  <c r="L294" i="31"/>
  <c r="M304" i="31"/>
  <c r="M298" i="31"/>
  <c r="R325" i="31"/>
  <c r="T319" i="55"/>
  <c r="P317" i="42"/>
  <c r="S314" i="55"/>
  <c r="S310" i="55"/>
  <c r="S298" i="55"/>
  <c r="L304" i="31"/>
  <c r="Q325" i="31"/>
  <c r="U301" i="55"/>
  <c r="R327" i="31"/>
  <c r="U317" i="55"/>
  <c r="O315" i="42"/>
  <c r="T313" i="31"/>
  <c r="T311" i="42"/>
  <c r="T305" i="31"/>
  <c r="T303" i="42"/>
  <c r="T297" i="31"/>
  <c r="T295" i="42"/>
  <c r="N314" i="31"/>
  <c r="N302" i="31"/>
  <c r="L297" i="31"/>
  <c r="R322" i="31"/>
  <c r="S318" i="55"/>
  <c r="S301" i="55"/>
  <c r="T326" i="55"/>
  <c r="S323" i="55"/>
  <c r="S325" i="55"/>
  <c r="O323" i="42"/>
  <c r="T316" i="31"/>
  <c r="T314" i="42"/>
  <c r="T312" i="31"/>
  <c r="T310" i="42"/>
  <c r="T308" i="31"/>
  <c r="T306" i="42"/>
  <c r="T304" i="31"/>
  <c r="T302" i="42"/>
  <c r="T300" i="31"/>
  <c r="T298" i="42"/>
  <c r="T296" i="31"/>
  <c r="T294" i="42"/>
  <c r="M313" i="31"/>
  <c r="M307" i="31"/>
  <c r="M301" i="31"/>
  <c r="M295" i="31"/>
  <c r="R320" i="31"/>
  <c r="P318" i="31"/>
  <c r="S326" i="31"/>
  <c r="L325" i="31"/>
  <c r="Q324" i="31"/>
  <c r="O322" i="31"/>
  <c r="T323" i="55"/>
  <c r="P321" i="42"/>
  <c r="T320" i="55"/>
  <c r="P318" i="42"/>
  <c r="T307" i="31"/>
  <c r="T305" i="42"/>
  <c r="U318" i="55"/>
  <c r="T327" i="55"/>
  <c r="P325" i="42"/>
  <c r="T321" i="55"/>
  <c r="R319" i="42"/>
  <c r="S324" i="55"/>
  <c r="O322" i="42"/>
  <c r="S316" i="55"/>
  <c r="S312" i="55"/>
  <c r="S308" i="55"/>
  <c r="S304" i="55"/>
  <c r="S300" i="55"/>
  <c r="S296" i="55"/>
  <c r="L313" i="31"/>
  <c r="N312" i="31"/>
  <c r="L307" i="31"/>
  <c r="N306" i="31"/>
  <c r="L301" i="31"/>
  <c r="N300" i="31"/>
  <c r="L295" i="31"/>
  <c r="Q320" i="31"/>
  <c r="O318" i="31"/>
  <c r="R326" i="31"/>
  <c r="P324" i="31"/>
  <c r="P57" i="38"/>
  <c r="P22" i="38"/>
  <c r="P65" i="38"/>
  <c r="M733" i="31"/>
  <c r="M725" i="31"/>
  <c r="N46" i="38"/>
  <c r="N52" i="38"/>
  <c r="P54" i="38"/>
  <c r="N56" i="38"/>
  <c r="P26" i="38"/>
  <c r="N694" i="31"/>
  <c r="P43" i="38"/>
  <c r="P70" i="38"/>
  <c r="O738" i="31"/>
  <c r="O70" i="38"/>
  <c r="N690" i="31"/>
  <c r="P9" i="38"/>
  <c r="P13" i="38"/>
  <c r="M681" i="31"/>
  <c r="P15" i="38"/>
  <c r="P17" i="38"/>
  <c r="P21" i="38"/>
  <c r="N23" i="38"/>
  <c r="P25" i="38"/>
  <c r="M693" i="31"/>
  <c r="P29" i="38"/>
  <c r="P33" i="38"/>
  <c r="P34" i="38"/>
  <c r="M702" i="31"/>
  <c r="N36" i="38"/>
  <c r="P40" i="38"/>
  <c r="M708" i="31"/>
  <c r="M677" i="31"/>
  <c r="M691" i="31"/>
  <c r="P67" i="38"/>
  <c r="O735" i="31"/>
  <c r="O67" i="38"/>
  <c r="P735" i="31"/>
  <c r="P68" i="38"/>
  <c r="O736" i="31"/>
  <c r="O68" i="38"/>
  <c r="P736" i="31"/>
  <c r="P69" i="38"/>
  <c r="O737" i="31"/>
  <c r="O69" i="38"/>
  <c r="P737" i="31"/>
  <c r="R345" i="31"/>
  <c r="P343" i="31"/>
  <c r="O23" i="33"/>
  <c r="P24" i="33"/>
  <c r="P21" i="33"/>
  <c r="P337" i="31"/>
  <c r="N20" i="39"/>
  <c r="P20" i="39"/>
  <c r="N70" i="38"/>
  <c r="N69" i="38"/>
  <c r="N68" i="38"/>
  <c r="N67" i="38"/>
  <c r="N9" i="38"/>
  <c r="P37" i="38"/>
  <c r="N39" i="38"/>
  <c r="O72" i="38"/>
  <c r="O80" i="38"/>
  <c r="O88" i="38"/>
  <c r="P10" i="38"/>
  <c r="P12" i="38"/>
  <c r="P16" i="38"/>
  <c r="P49" i="38"/>
  <c r="N53" i="38"/>
  <c r="N37" i="38"/>
  <c r="O96" i="38"/>
  <c r="T772" i="31"/>
  <c r="P61" i="38"/>
  <c r="O74" i="38"/>
  <c r="O82" i="38"/>
  <c r="T782" i="31"/>
  <c r="N17" i="38"/>
  <c r="N33" i="38"/>
  <c r="P42" i="38"/>
  <c r="P46" i="38"/>
  <c r="N57" i="38"/>
  <c r="N61" i="38"/>
  <c r="N16" i="38"/>
  <c r="P50" i="38"/>
  <c r="T780" i="31"/>
  <c r="P18" i="38"/>
  <c r="P20" i="38"/>
  <c r="P30" i="38"/>
  <c r="P32" i="38"/>
  <c r="P41" i="38"/>
  <c r="N43" i="38"/>
  <c r="O90" i="38"/>
  <c r="N34" i="38"/>
  <c r="N49" i="38"/>
  <c r="O79" i="38"/>
  <c r="O87" i="38"/>
  <c r="O95" i="38"/>
  <c r="T771" i="31"/>
  <c r="T779" i="31"/>
  <c r="P53" i="38"/>
  <c r="P64" i="38"/>
  <c r="L118" i="38"/>
  <c r="P28" i="38"/>
  <c r="P60" i="38"/>
  <c r="N30" i="38"/>
  <c r="N50" i="38"/>
  <c r="P52" i="38"/>
  <c r="N60" i="38"/>
  <c r="N65" i="38"/>
  <c r="N13" i="38"/>
  <c r="N21" i="38"/>
  <c r="N27" i="38"/>
  <c r="P38" i="38"/>
  <c r="P44" i="38"/>
  <c r="N32" i="38"/>
  <c r="O98" i="38"/>
  <c r="T774" i="31"/>
  <c r="N12" i="38"/>
  <c r="N20" i="38"/>
  <c r="P48" i="38"/>
  <c r="P56" i="38"/>
  <c r="N64" i="38"/>
  <c r="I118" i="38"/>
  <c r="P27" i="38"/>
  <c r="P11" i="38"/>
  <c r="P14" i="38"/>
  <c r="P19" i="38"/>
  <c r="P24" i="38"/>
  <c r="P36" i="38"/>
  <c r="P45" i="38"/>
  <c r="N48" i="38"/>
  <c r="O73" i="38"/>
  <c r="O81" i="38"/>
  <c r="O89" i="38"/>
  <c r="O97" i="38"/>
  <c r="T773" i="31"/>
  <c r="T781" i="31"/>
  <c r="P77" i="38"/>
  <c r="N77" i="38"/>
  <c r="U769" i="31"/>
  <c r="S769" i="31"/>
  <c r="U777" i="31"/>
  <c r="S777" i="31"/>
  <c r="P117" i="38"/>
  <c r="N117" i="38"/>
  <c r="P74" i="38"/>
  <c r="N74" i="38"/>
  <c r="O77" i="38"/>
  <c r="P82" i="38"/>
  <c r="N82" i="38"/>
  <c r="O85" i="38"/>
  <c r="P90" i="38"/>
  <c r="N90" i="38"/>
  <c r="O93" i="38"/>
  <c r="P98" i="38"/>
  <c r="N98" i="38"/>
  <c r="T769" i="31"/>
  <c r="U774" i="31"/>
  <c r="S774" i="31"/>
  <c r="T777" i="31"/>
  <c r="U782" i="31"/>
  <c r="S782" i="31"/>
  <c r="O117" i="38"/>
  <c r="P85" i="38"/>
  <c r="N85" i="38"/>
  <c r="P93" i="38"/>
  <c r="N93" i="38"/>
  <c r="N11" i="38"/>
  <c r="N15" i="38"/>
  <c r="N19" i="38"/>
  <c r="N26" i="38"/>
  <c r="N29" i="38"/>
  <c r="N35" i="38"/>
  <c r="N42" i="38"/>
  <c r="N45" i="38"/>
  <c r="N51" i="38"/>
  <c r="P59" i="38"/>
  <c r="N59" i="38"/>
  <c r="P62" i="38"/>
  <c r="N62" i="38"/>
  <c r="P71" i="38"/>
  <c r="N71" i="38"/>
  <c r="P79" i="38"/>
  <c r="N79" i="38"/>
  <c r="P87" i="38"/>
  <c r="N87" i="38"/>
  <c r="P95" i="38"/>
  <c r="N95" i="38"/>
  <c r="U771" i="31"/>
  <c r="S771" i="31"/>
  <c r="U779" i="31"/>
  <c r="S779" i="31"/>
  <c r="O71" i="38"/>
  <c r="K118" i="38"/>
  <c r="P84" i="38"/>
  <c r="N84" i="38"/>
  <c r="P92" i="38"/>
  <c r="N92" i="38"/>
  <c r="H118" i="38"/>
  <c r="N10" i="38"/>
  <c r="N14" i="38"/>
  <c r="N18" i="38"/>
  <c r="N22" i="38"/>
  <c r="N25" i="38"/>
  <c r="N31" i="38"/>
  <c r="N38" i="38"/>
  <c r="N41" i="38"/>
  <c r="N47" i="38"/>
  <c r="N54" i="38"/>
  <c r="P73" i="38"/>
  <c r="N73" i="38"/>
  <c r="O76" i="38"/>
  <c r="P81" i="38"/>
  <c r="N81" i="38"/>
  <c r="O84" i="38"/>
  <c r="P89" i="38"/>
  <c r="N89" i="38"/>
  <c r="O92" i="38"/>
  <c r="P97" i="38"/>
  <c r="N97" i="38"/>
  <c r="O100" i="38"/>
  <c r="U773" i="31"/>
  <c r="S773" i="31"/>
  <c r="T776" i="31"/>
  <c r="U781" i="31"/>
  <c r="S781" i="31"/>
  <c r="T784" i="31"/>
  <c r="N28" i="38"/>
  <c r="P35" i="38"/>
  <c r="N44" i="38"/>
  <c r="P51" i="38"/>
  <c r="P63" i="38"/>
  <c r="N63" i="38"/>
  <c r="P66" i="38"/>
  <c r="N66" i="38"/>
  <c r="M118" i="38"/>
  <c r="P78" i="38"/>
  <c r="N78" i="38"/>
  <c r="P86" i="38"/>
  <c r="N86" i="38"/>
  <c r="P94" i="38"/>
  <c r="N94" i="38"/>
  <c r="U770" i="31"/>
  <c r="S770" i="31"/>
  <c r="U778" i="31"/>
  <c r="S778" i="31"/>
  <c r="P76" i="38"/>
  <c r="N76" i="38"/>
  <c r="U776" i="31"/>
  <c r="S776" i="31"/>
  <c r="P75" i="38"/>
  <c r="N75" i="38"/>
  <c r="O78" i="38"/>
  <c r="P83" i="38"/>
  <c r="N83" i="38"/>
  <c r="O86" i="38"/>
  <c r="P91" i="38"/>
  <c r="N91" i="38"/>
  <c r="O94" i="38"/>
  <c r="P99" i="38"/>
  <c r="N99" i="38"/>
  <c r="T770" i="31"/>
  <c r="U775" i="31"/>
  <c r="S775" i="31"/>
  <c r="T778" i="31"/>
  <c r="U783" i="31"/>
  <c r="S783" i="31"/>
  <c r="J118" i="38"/>
  <c r="P23" i="38"/>
  <c r="P39" i="38"/>
  <c r="P100" i="38"/>
  <c r="N100" i="38"/>
  <c r="U784" i="31"/>
  <c r="S784" i="31"/>
  <c r="N24" i="38"/>
  <c r="P31" i="38"/>
  <c r="N40" i="38"/>
  <c r="P47" i="38"/>
  <c r="P55" i="38"/>
  <c r="N55" i="38"/>
  <c r="P58" i="38"/>
  <c r="N58" i="38"/>
  <c r="P72" i="38"/>
  <c r="N72" i="38"/>
  <c r="O75" i="38"/>
  <c r="P80" i="38"/>
  <c r="N80" i="38"/>
  <c r="O83" i="38"/>
  <c r="P88" i="38"/>
  <c r="N88" i="38"/>
  <c r="O91" i="38"/>
  <c r="P96" i="38"/>
  <c r="N96" i="38"/>
  <c r="O99" i="38"/>
  <c r="U772" i="31"/>
  <c r="S772" i="31"/>
  <c r="T775" i="31"/>
  <c r="U780" i="31"/>
  <c r="S780" i="31"/>
  <c r="T783" i="31"/>
  <c r="L147" i="36"/>
  <c r="I147" i="36"/>
  <c r="J147" i="36"/>
  <c r="P9" i="36"/>
  <c r="N9" i="36"/>
  <c r="M147" i="36"/>
  <c r="H147" i="36"/>
  <c r="K147" i="36"/>
  <c r="P41" i="35"/>
  <c r="P33" i="35"/>
  <c r="P25" i="35"/>
  <c r="P17" i="35"/>
  <c r="P40" i="35"/>
  <c r="P32" i="35"/>
  <c r="P24" i="35"/>
  <c r="P16" i="35"/>
  <c r="O111" i="35"/>
  <c r="O103" i="35"/>
  <c r="O95" i="35"/>
  <c r="O87" i="35"/>
  <c r="O79" i="35"/>
  <c r="P115" i="35"/>
  <c r="P107" i="35"/>
  <c r="P99" i="35"/>
  <c r="P91" i="35"/>
  <c r="P83" i="35"/>
  <c r="P112" i="35"/>
  <c r="P104" i="35"/>
  <c r="P96" i="35"/>
  <c r="P88" i="35"/>
  <c r="P80" i="35"/>
  <c r="P87" i="34"/>
  <c r="P79" i="34"/>
  <c r="P92" i="34"/>
  <c r="P84" i="34"/>
  <c r="P76" i="34"/>
  <c r="P89" i="34"/>
  <c r="P81" i="34"/>
  <c r="O76" i="34"/>
  <c r="P86" i="34"/>
  <c r="P78" i="34"/>
  <c r="P88" i="34"/>
  <c r="P80" i="34"/>
  <c r="L96" i="34"/>
  <c r="P74" i="34"/>
  <c r="H96" i="34"/>
  <c r="I96" i="34"/>
  <c r="J96" i="34"/>
  <c r="U325" i="55"/>
  <c r="U321" i="55"/>
  <c r="I27" i="33"/>
  <c r="J27" i="33"/>
  <c r="K27" i="33"/>
  <c r="L27" i="33"/>
  <c r="M27" i="33"/>
  <c r="U327" i="55"/>
  <c r="U323" i="55"/>
  <c r="U319" i="55"/>
  <c r="U324" i="55"/>
  <c r="U320" i="55"/>
  <c r="A288" i="31"/>
  <c r="B288" i="31"/>
  <c r="C288" i="31"/>
  <c r="D288" i="31"/>
  <c r="E288" i="31"/>
  <c r="K288" i="31"/>
  <c r="Q288" i="31"/>
  <c r="R288" i="31"/>
  <c r="V288" i="31"/>
  <c r="A289" i="31"/>
  <c r="B289" i="31"/>
  <c r="C289" i="31"/>
  <c r="D289" i="31"/>
  <c r="E289" i="31"/>
  <c r="K289" i="31"/>
  <c r="N289" i="31"/>
  <c r="P289" i="31"/>
  <c r="Q289" i="31"/>
  <c r="R289" i="31"/>
  <c r="V289" i="31"/>
  <c r="A290" i="31"/>
  <c r="B290" i="31"/>
  <c r="C290" i="31"/>
  <c r="D290" i="31"/>
  <c r="E290" i="31"/>
  <c r="K290" i="31"/>
  <c r="V290" i="31"/>
  <c r="A291" i="31"/>
  <c r="B291" i="31"/>
  <c r="C291" i="31"/>
  <c r="D291" i="31"/>
  <c r="E291" i="31"/>
  <c r="K291" i="31"/>
  <c r="M291" i="31"/>
  <c r="N291" i="31"/>
  <c r="O291" i="31"/>
  <c r="S291" i="31"/>
  <c r="T291" i="31"/>
  <c r="U291" i="31"/>
  <c r="V291" i="31"/>
  <c r="A292" i="31"/>
  <c r="B292" i="31"/>
  <c r="C292" i="31"/>
  <c r="D292" i="31"/>
  <c r="E292" i="31"/>
  <c r="K292" i="31"/>
  <c r="M292" i="31"/>
  <c r="N292" i="31"/>
  <c r="O292" i="31"/>
  <c r="P292" i="31"/>
  <c r="Q292" i="31"/>
  <c r="V292" i="31"/>
  <c r="A293" i="31"/>
  <c r="B293" i="31"/>
  <c r="C293" i="31"/>
  <c r="D293" i="31"/>
  <c r="E293" i="31"/>
  <c r="K293" i="31"/>
  <c r="M293" i="31"/>
  <c r="N293" i="31"/>
  <c r="O293" i="31"/>
  <c r="P293" i="31"/>
  <c r="Q293" i="31"/>
  <c r="V293" i="31"/>
  <c r="B287" i="31"/>
  <c r="C287" i="31"/>
  <c r="D287" i="31"/>
  <c r="E287" i="31"/>
  <c r="K287" i="31"/>
  <c r="V287" i="31"/>
  <c r="A287" i="31"/>
  <c r="A283" i="31"/>
  <c r="B283" i="31"/>
  <c r="C283" i="31"/>
  <c r="D283" i="31"/>
  <c r="E283" i="31"/>
  <c r="K283" i="31"/>
  <c r="V283" i="31"/>
  <c r="A284" i="31"/>
  <c r="B284" i="31"/>
  <c r="C284" i="31"/>
  <c r="D284" i="31"/>
  <c r="E284" i="31"/>
  <c r="K284" i="31"/>
  <c r="M284" i="31"/>
  <c r="N284" i="31"/>
  <c r="V284" i="31"/>
  <c r="A285" i="31"/>
  <c r="B285" i="31"/>
  <c r="C285" i="31"/>
  <c r="D285" i="31"/>
  <c r="E285" i="31"/>
  <c r="K285" i="31"/>
  <c r="V285" i="31"/>
  <c r="A286" i="31"/>
  <c r="B286" i="31"/>
  <c r="C286" i="31"/>
  <c r="D286" i="31"/>
  <c r="E286" i="31"/>
  <c r="K286" i="31"/>
  <c r="M286" i="31"/>
  <c r="N286" i="31"/>
  <c r="O286" i="31"/>
  <c r="P286" i="31"/>
  <c r="Q286" i="31"/>
  <c r="S286" i="31"/>
  <c r="T286" i="31"/>
  <c r="U286" i="31"/>
  <c r="V286" i="31"/>
  <c r="B282" i="31"/>
  <c r="C282" i="31"/>
  <c r="D282" i="31"/>
  <c r="E282" i="31"/>
  <c r="K282" i="31"/>
  <c r="P282" i="31"/>
  <c r="Q282" i="31"/>
  <c r="R282" i="31"/>
  <c r="V282" i="31"/>
  <c r="A282" i="31"/>
  <c r="A277" i="31"/>
  <c r="B277" i="31"/>
  <c r="C277" i="31"/>
  <c r="D277" i="31"/>
  <c r="E277" i="31"/>
  <c r="K277" i="31"/>
  <c r="P277" i="31"/>
  <c r="Q277" i="31"/>
  <c r="R277" i="31"/>
  <c r="V277" i="31"/>
  <c r="A278" i="31"/>
  <c r="B278" i="31"/>
  <c r="C278" i="31"/>
  <c r="D278" i="31"/>
  <c r="E278" i="31"/>
  <c r="K278" i="31"/>
  <c r="P278" i="31"/>
  <c r="Q278" i="31"/>
  <c r="R278" i="31"/>
  <c r="V278" i="31"/>
  <c r="A279" i="31"/>
  <c r="B279" i="31"/>
  <c r="C279" i="31"/>
  <c r="D279" i="31"/>
  <c r="E279" i="31"/>
  <c r="K279" i="31"/>
  <c r="P279" i="31"/>
  <c r="Q279" i="31"/>
  <c r="R279" i="31"/>
  <c r="V279" i="31"/>
  <c r="A280" i="31"/>
  <c r="B280" i="31"/>
  <c r="C280" i="31"/>
  <c r="D280" i="31"/>
  <c r="E280" i="31"/>
  <c r="K280" i="31"/>
  <c r="O280" i="31"/>
  <c r="P280" i="31"/>
  <c r="Q280" i="31"/>
  <c r="R280" i="31"/>
  <c r="V280" i="31"/>
  <c r="A281" i="31"/>
  <c r="B281" i="31"/>
  <c r="C281" i="31"/>
  <c r="D281" i="31"/>
  <c r="E281" i="31"/>
  <c r="K281" i="31"/>
  <c r="Q281" i="31"/>
  <c r="R281" i="31"/>
  <c r="V281" i="31"/>
  <c r="A266" i="31"/>
  <c r="B266" i="31"/>
  <c r="C266" i="31"/>
  <c r="D266" i="31"/>
  <c r="E266" i="31"/>
  <c r="K266" i="31"/>
  <c r="O266" i="31"/>
  <c r="P266" i="31"/>
  <c r="Q266" i="31"/>
  <c r="R266" i="31"/>
  <c r="V266" i="31"/>
  <c r="A267" i="31"/>
  <c r="B267" i="31"/>
  <c r="C267" i="31"/>
  <c r="D267" i="31"/>
  <c r="E267" i="31"/>
  <c r="K267" i="31"/>
  <c r="N267" i="31"/>
  <c r="O267" i="31"/>
  <c r="P267" i="31"/>
  <c r="Q267" i="31"/>
  <c r="R267" i="31"/>
  <c r="V267" i="31"/>
  <c r="A268" i="31"/>
  <c r="B268" i="31"/>
  <c r="C268" i="31"/>
  <c r="D268" i="31"/>
  <c r="E268" i="31"/>
  <c r="K268" i="31"/>
  <c r="P268" i="31"/>
  <c r="Q268" i="31"/>
  <c r="R268" i="31"/>
  <c r="V268" i="31"/>
  <c r="A269" i="31"/>
  <c r="B269" i="31"/>
  <c r="C269" i="31"/>
  <c r="D269" i="31"/>
  <c r="E269" i="31"/>
  <c r="K269" i="31"/>
  <c r="V269" i="31"/>
  <c r="A270" i="31"/>
  <c r="B270" i="31"/>
  <c r="C270" i="31"/>
  <c r="D270" i="31"/>
  <c r="E270" i="31"/>
  <c r="K270" i="31"/>
  <c r="P270" i="31"/>
  <c r="Q270" i="31"/>
  <c r="R270" i="31"/>
  <c r="V270" i="31"/>
  <c r="A271" i="31"/>
  <c r="B271" i="31"/>
  <c r="C271" i="31"/>
  <c r="D271" i="31"/>
  <c r="E271" i="31"/>
  <c r="K271" i="31"/>
  <c r="P271" i="31"/>
  <c r="Q271" i="31"/>
  <c r="R271" i="31"/>
  <c r="V271" i="31"/>
  <c r="A272" i="31"/>
  <c r="B272" i="31"/>
  <c r="C272" i="31"/>
  <c r="D272" i="31"/>
  <c r="E272" i="31"/>
  <c r="K272" i="31"/>
  <c r="O272" i="31"/>
  <c r="P272" i="31"/>
  <c r="Q272" i="31"/>
  <c r="R272" i="31"/>
  <c r="V272" i="31"/>
  <c r="A273" i="31"/>
  <c r="B273" i="31"/>
  <c r="C273" i="31"/>
  <c r="D273" i="31"/>
  <c r="E273" i="31"/>
  <c r="K273" i="31"/>
  <c r="V273" i="31"/>
  <c r="A274" i="31"/>
  <c r="B274" i="31"/>
  <c r="C274" i="31"/>
  <c r="D274" i="31"/>
  <c r="E274" i="31"/>
  <c r="K274" i="31"/>
  <c r="P274" i="31"/>
  <c r="Q274" i="31"/>
  <c r="R274" i="31"/>
  <c r="V274" i="31"/>
  <c r="A275" i="31"/>
  <c r="B275" i="31"/>
  <c r="C275" i="31"/>
  <c r="D275" i="31"/>
  <c r="E275" i="31"/>
  <c r="K275" i="31"/>
  <c r="P275" i="31"/>
  <c r="Q275" i="31"/>
  <c r="R275" i="31"/>
  <c r="V275" i="31"/>
  <c r="A276" i="31"/>
  <c r="B276" i="31"/>
  <c r="C276" i="31"/>
  <c r="D276" i="31"/>
  <c r="E276" i="31"/>
  <c r="K276" i="31"/>
  <c r="O276" i="31"/>
  <c r="P276" i="31"/>
  <c r="Q276" i="31"/>
  <c r="R276" i="31"/>
  <c r="V276" i="31"/>
  <c r="B265" i="31"/>
  <c r="C265" i="31"/>
  <c r="D265" i="31"/>
  <c r="E265" i="31"/>
  <c r="K265" i="31"/>
  <c r="N265" i="31"/>
  <c r="O265" i="31"/>
  <c r="P265" i="31"/>
  <c r="Q265" i="31"/>
  <c r="R265" i="31"/>
  <c r="V265" i="31"/>
  <c r="A265" i="31"/>
  <c r="A258" i="31"/>
  <c r="B258" i="31"/>
  <c r="C258" i="31"/>
  <c r="D258" i="31"/>
  <c r="E258" i="31"/>
  <c r="K258" i="31"/>
  <c r="V258" i="31"/>
  <c r="A259" i="31"/>
  <c r="B259" i="31"/>
  <c r="C259" i="31"/>
  <c r="D259" i="31"/>
  <c r="E259" i="31"/>
  <c r="K259" i="31"/>
  <c r="V259" i="31"/>
  <c r="A260" i="31"/>
  <c r="B260" i="31"/>
  <c r="C260" i="31"/>
  <c r="D260" i="31"/>
  <c r="E260" i="31"/>
  <c r="K260" i="31"/>
  <c r="V260" i="31"/>
  <c r="A261" i="31"/>
  <c r="B261" i="31"/>
  <c r="C261" i="31"/>
  <c r="D261" i="31"/>
  <c r="E261" i="31"/>
  <c r="K261" i="31"/>
  <c r="O261" i="31"/>
  <c r="P261" i="31"/>
  <c r="Q261" i="31"/>
  <c r="R261" i="31"/>
  <c r="V261" i="31"/>
  <c r="A262" i="31"/>
  <c r="B262" i="31"/>
  <c r="C262" i="31"/>
  <c r="D262" i="31"/>
  <c r="E262" i="31"/>
  <c r="K262" i="31"/>
  <c r="M262" i="31"/>
  <c r="V262" i="31"/>
  <c r="A263" i="31"/>
  <c r="B263" i="31"/>
  <c r="C263" i="31"/>
  <c r="D263" i="31"/>
  <c r="E263" i="31"/>
  <c r="K263" i="31"/>
  <c r="N263" i="31"/>
  <c r="O263" i="31"/>
  <c r="P263" i="31"/>
  <c r="Q263" i="31"/>
  <c r="R263" i="31"/>
  <c r="V263" i="31"/>
  <c r="A264" i="31"/>
  <c r="B264" i="31"/>
  <c r="C264" i="31"/>
  <c r="D264" i="31"/>
  <c r="E264" i="31"/>
  <c r="K264" i="31"/>
  <c r="N264" i="31"/>
  <c r="O264" i="31"/>
  <c r="P264" i="31"/>
  <c r="Q264" i="31"/>
  <c r="R264" i="31"/>
  <c r="V264" i="31"/>
  <c r="B257" i="31"/>
  <c r="C257" i="31"/>
  <c r="D257" i="31"/>
  <c r="E257" i="31"/>
  <c r="K257" i="31"/>
  <c r="N257" i="31"/>
  <c r="O257" i="31"/>
  <c r="P257" i="31"/>
  <c r="Q257" i="31"/>
  <c r="R257" i="31"/>
  <c r="V257" i="31"/>
  <c r="A257" i="31"/>
  <c r="A246" i="31"/>
  <c r="B246" i="31"/>
  <c r="C246" i="31"/>
  <c r="D246" i="31"/>
  <c r="E246" i="31"/>
  <c r="K246" i="31"/>
  <c r="V246" i="31"/>
  <c r="A247" i="31"/>
  <c r="B247" i="31"/>
  <c r="C247" i="31"/>
  <c r="D247" i="31"/>
  <c r="E247" i="31"/>
  <c r="K247" i="31"/>
  <c r="V247" i="31"/>
  <c r="A248" i="31"/>
  <c r="B248" i="31"/>
  <c r="C248" i="31"/>
  <c r="D248" i="31"/>
  <c r="E248" i="31"/>
  <c r="K248" i="31"/>
  <c r="P248" i="31"/>
  <c r="Q248" i="31"/>
  <c r="R248" i="31"/>
  <c r="V248" i="31"/>
  <c r="A249" i="31"/>
  <c r="B249" i="31"/>
  <c r="C249" i="31"/>
  <c r="D249" i="31"/>
  <c r="E249" i="31"/>
  <c r="K249" i="31"/>
  <c r="V249" i="31"/>
  <c r="A250" i="31"/>
  <c r="B250" i="31"/>
  <c r="C250" i="31"/>
  <c r="D250" i="31"/>
  <c r="E250" i="31"/>
  <c r="K250" i="31"/>
  <c r="V250" i="31"/>
  <c r="A251" i="31"/>
  <c r="B251" i="31"/>
  <c r="C251" i="31"/>
  <c r="D251" i="31"/>
  <c r="E251" i="31"/>
  <c r="K251" i="31"/>
  <c r="V251" i="31"/>
  <c r="A252" i="31"/>
  <c r="B252" i="31"/>
  <c r="C252" i="31"/>
  <c r="D252" i="31"/>
  <c r="E252" i="31"/>
  <c r="K252" i="31"/>
  <c r="V252" i="31"/>
  <c r="A253" i="31"/>
  <c r="B253" i="31"/>
  <c r="C253" i="31"/>
  <c r="D253" i="31"/>
  <c r="E253" i="31"/>
  <c r="K253" i="31"/>
  <c r="V253" i="31"/>
  <c r="A254" i="31"/>
  <c r="B254" i="31"/>
  <c r="C254" i="31"/>
  <c r="D254" i="31"/>
  <c r="E254" i="31"/>
  <c r="K254" i="31"/>
  <c r="V254" i="31"/>
  <c r="A255" i="31"/>
  <c r="B255" i="31"/>
  <c r="C255" i="31"/>
  <c r="D255" i="31"/>
  <c r="E255" i="31"/>
  <c r="K255" i="31"/>
  <c r="V255" i="31"/>
  <c r="A256" i="31"/>
  <c r="B256" i="31"/>
  <c r="C256" i="31"/>
  <c r="D256" i="31"/>
  <c r="E256" i="31"/>
  <c r="K256" i="31"/>
  <c r="M256" i="31"/>
  <c r="N256" i="31"/>
  <c r="V256" i="31"/>
  <c r="B245" i="31"/>
  <c r="C245" i="31"/>
  <c r="D245" i="31"/>
  <c r="E245" i="31"/>
  <c r="K245" i="31"/>
  <c r="V245" i="31"/>
  <c r="A245" i="31"/>
  <c r="A230" i="31"/>
  <c r="B230" i="31"/>
  <c r="C230" i="31"/>
  <c r="D230" i="31"/>
  <c r="E230" i="31"/>
  <c r="K230" i="31"/>
  <c r="N230" i="31"/>
  <c r="O230" i="31"/>
  <c r="P230" i="31"/>
  <c r="Q230" i="31"/>
  <c r="R230" i="31"/>
  <c r="V230" i="31"/>
  <c r="A231" i="31"/>
  <c r="B231" i="31"/>
  <c r="C231" i="31"/>
  <c r="D231" i="31"/>
  <c r="E231" i="31"/>
  <c r="K231" i="31"/>
  <c r="V231" i="31"/>
  <c r="A232" i="31"/>
  <c r="B232" i="31"/>
  <c r="C232" i="31"/>
  <c r="D232" i="31"/>
  <c r="E232" i="31"/>
  <c r="K232" i="31"/>
  <c r="O232" i="31"/>
  <c r="P232" i="31"/>
  <c r="Q232" i="31"/>
  <c r="R232" i="31"/>
  <c r="V232" i="31"/>
  <c r="A233" i="31"/>
  <c r="B233" i="31"/>
  <c r="C233" i="31"/>
  <c r="D233" i="31"/>
  <c r="E233" i="31"/>
  <c r="K233" i="31"/>
  <c r="V233" i="31"/>
  <c r="A234" i="31"/>
  <c r="B234" i="31"/>
  <c r="C234" i="31"/>
  <c r="D234" i="31"/>
  <c r="E234" i="31"/>
  <c r="K234" i="31"/>
  <c r="V234" i="31"/>
  <c r="A235" i="31"/>
  <c r="B235" i="31"/>
  <c r="C235" i="31"/>
  <c r="D235" i="31"/>
  <c r="E235" i="31"/>
  <c r="K235" i="31"/>
  <c r="V235" i="31"/>
  <c r="A236" i="31"/>
  <c r="B236" i="31"/>
  <c r="C236" i="31"/>
  <c r="D236" i="31"/>
  <c r="E236" i="31"/>
  <c r="K236" i="31"/>
  <c r="V236" i="31"/>
  <c r="A237" i="31"/>
  <c r="B237" i="31"/>
  <c r="C237" i="31"/>
  <c r="D237" i="31"/>
  <c r="E237" i="31"/>
  <c r="K237" i="31"/>
  <c r="N237" i="31"/>
  <c r="O237" i="31"/>
  <c r="P237" i="31"/>
  <c r="Q237" i="31"/>
  <c r="R237" i="31"/>
  <c r="V237" i="31"/>
  <c r="A238" i="31"/>
  <c r="B238" i="31"/>
  <c r="C238" i="31"/>
  <c r="D238" i="31"/>
  <c r="E238" i="31"/>
  <c r="K238" i="31"/>
  <c r="N238" i="31"/>
  <c r="O238" i="31"/>
  <c r="P238" i="31"/>
  <c r="Q238" i="31"/>
  <c r="R238" i="31"/>
  <c r="V238" i="31"/>
  <c r="A239" i="31"/>
  <c r="B239" i="31"/>
  <c r="C239" i="31"/>
  <c r="D239" i="31"/>
  <c r="E239" i="31"/>
  <c r="K239" i="31"/>
  <c r="N239" i="31"/>
  <c r="O239" i="31"/>
  <c r="P239" i="31"/>
  <c r="Q239" i="31"/>
  <c r="R239" i="31"/>
  <c r="V239" i="31"/>
  <c r="A240" i="31"/>
  <c r="B240" i="31"/>
  <c r="C240" i="31"/>
  <c r="D240" i="31"/>
  <c r="E240" i="31"/>
  <c r="K240" i="31"/>
  <c r="P240" i="31"/>
  <c r="Q240" i="31"/>
  <c r="R240" i="31"/>
  <c r="V240" i="31"/>
  <c r="A241" i="31"/>
  <c r="B241" i="31"/>
  <c r="C241" i="31"/>
  <c r="D241" i="31"/>
  <c r="E241" i="31"/>
  <c r="K241" i="31"/>
  <c r="V241" i="31"/>
  <c r="A242" i="31"/>
  <c r="B242" i="31"/>
  <c r="C242" i="31"/>
  <c r="D242" i="31"/>
  <c r="E242" i="31"/>
  <c r="K242" i="31"/>
  <c r="P242" i="31"/>
  <c r="Q242" i="31"/>
  <c r="R242" i="31"/>
  <c r="V242" i="31"/>
  <c r="A243" i="31"/>
  <c r="B243" i="31"/>
  <c r="C243" i="31"/>
  <c r="D243" i="31"/>
  <c r="E243" i="31"/>
  <c r="K243" i="31"/>
  <c r="V243" i="31"/>
  <c r="A244" i="31"/>
  <c r="B244" i="31"/>
  <c r="C244" i="31"/>
  <c r="D244" i="31"/>
  <c r="E244" i="31"/>
  <c r="K244" i="31"/>
  <c r="M244" i="31"/>
  <c r="V244" i="31"/>
  <c r="B229" i="31"/>
  <c r="C229" i="31"/>
  <c r="D229" i="31"/>
  <c r="E229" i="31"/>
  <c r="K229" i="31"/>
  <c r="V229" i="31"/>
  <c r="A229" i="31"/>
  <c r="A223" i="31"/>
  <c r="B223" i="31"/>
  <c r="C223" i="31"/>
  <c r="D223" i="31"/>
  <c r="E223" i="31"/>
  <c r="K223" i="31"/>
  <c r="M223" i="31"/>
  <c r="N223" i="31"/>
  <c r="O223" i="31"/>
  <c r="V223" i="31"/>
  <c r="A224" i="31"/>
  <c r="B224" i="31"/>
  <c r="C224" i="31"/>
  <c r="D224" i="31"/>
  <c r="E224" i="31"/>
  <c r="K224" i="31"/>
  <c r="M224" i="31"/>
  <c r="N224" i="31"/>
  <c r="O224" i="31"/>
  <c r="V224" i="31"/>
  <c r="A225" i="31"/>
  <c r="B225" i="31"/>
  <c r="C225" i="31"/>
  <c r="D225" i="31"/>
  <c r="E225" i="31"/>
  <c r="K225" i="31"/>
  <c r="M225" i="31"/>
  <c r="N225" i="31"/>
  <c r="O225" i="31"/>
  <c r="V225" i="31"/>
  <c r="A226" i="31"/>
  <c r="B226" i="31"/>
  <c r="C226" i="31"/>
  <c r="D226" i="31"/>
  <c r="E226" i="31"/>
  <c r="K226" i="31"/>
  <c r="M226" i="31"/>
  <c r="N226" i="31"/>
  <c r="O226" i="31"/>
  <c r="S226" i="31"/>
  <c r="V226" i="31"/>
  <c r="A227" i="31"/>
  <c r="B227" i="31"/>
  <c r="C227" i="31"/>
  <c r="D227" i="31"/>
  <c r="E227" i="31"/>
  <c r="K227" i="31"/>
  <c r="M227" i="31"/>
  <c r="N227" i="31"/>
  <c r="O227" i="31"/>
  <c r="V227" i="31"/>
  <c r="A228" i="31"/>
  <c r="B228" i="31"/>
  <c r="C228" i="31"/>
  <c r="D228" i="31"/>
  <c r="E228" i="31"/>
  <c r="K228" i="31"/>
  <c r="M228" i="31"/>
  <c r="N228" i="31"/>
  <c r="V228" i="31"/>
  <c r="B222" i="31"/>
  <c r="C222" i="31"/>
  <c r="D222" i="31"/>
  <c r="E222" i="31"/>
  <c r="K222" i="31"/>
  <c r="M222" i="31"/>
  <c r="N222" i="31"/>
  <c r="O222" i="31"/>
  <c r="V222" i="31"/>
  <c r="A222" i="31"/>
  <c r="A221" i="31"/>
  <c r="B221" i="31"/>
  <c r="C221" i="31"/>
  <c r="D221" i="31"/>
  <c r="E221" i="31"/>
  <c r="K221" i="31"/>
  <c r="M221" i="31"/>
  <c r="N221" i="31"/>
  <c r="P221" i="31"/>
  <c r="Q221" i="31"/>
  <c r="R221" i="31"/>
  <c r="V221" i="31"/>
  <c r="A208" i="31"/>
  <c r="B208" i="31"/>
  <c r="C208" i="31"/>
  <c r="D208" i="31"/>
  <c r="E208" i="31"/>
  <c r="K208" i="31"/>
  <c r="M208" i="31"/>
  <c r="N208" i="31"/>
  <c r="O208" i="31"/>
  <c r="V208" i="31"/>
  <c r="A209" i="31"/>
  <c r="B209" i="31"/>
  <c r="C209" i="31"/>
  <c r="D209" i="31"/>
  <c r="E209" i="31"/>
  <c r="K209" i="31"/>
  <c r="M209" i="31"/>
  <c r="N209" i="31"/>
  <c r="O209" i="31"/>
  <c r="V209" i="31"/>
  <c r="A210" i="31"/>
  <c r="B210" i="31"/>
  <c r="C210" i="31"/>
  <c r="D210" i="31"/>
  <c r="E210" i="31"/>
  <c r="K210" i="31"/>
  <c r="M210" i="31"/>
  <c r="N210" i="31"/>
  <c r="O210" i="31"/>
  <c r="V210" i="31"/>
  <c r="A211" i="31"/>
  <c r="B211" i="31"/>
  <c r="C211" i="31"/>
  <c r="D211" i="31"/>
  <c r="E211" i="31"/>
  <c r="K211" i="31"/>
  <c r="M211" i="31"/>
  <c r="N211" i="31"/>
  <c r="O211" i="31"/>
  <c r="V211" i="31"/>
  <c r="A212" i="31"/>
  <c r="B212" i="31"/>
  <c r="C212" i="31"/>
  <c r="D212" i="31"/>
  <c r="E212" i="31"/>
  <c r="K212" i="31"/>
  <c r="M212" i="31"/>
  <c r="N212" i="31"/>
  <c r="O212" i="31"/>
  <c r="V212" i="31"/>
  <c r="A213" i="31"/>
  <c r="B213" i="31"/>
  <c r="C213" i="31"/>
  <c r="D213" i="31"/>
  <c r="E213" i="31"/>
  <c r="K213" i="31"/>
  <c r="M213" i="31"/>
  <c r="N213" i="31"/>
  <c r="O213" i="31"/>
  <c r="V213" i="31"/>
  <c r="A214" i="31"/>
  <c r="B214" i="31"/>
  <c r="C214" i="31"/>
  <c r="D214" i="31"/>
  <c r="E214" i="31"/>
  <c r="K214" i="31"/>
  <c r="M214" i="31"/>
  <c r="N214" i="31"/>
  <c r="O214" i="31"/>
  <c r="V214" i="31"/>
  <c r="A215" i="31"/>
  <c r="B215" i="31"/>
  <c r="C215" i="31"/>
  <c r="D215" i="31"/>
  <c r="E215" i="31"/>
  <c r="K215" i="31"/>
  <c r="M215" i="31"/>
  <c r="N215" i="31"/>
  <c r="O215" i="31"/>
  <c r="V215" i="31"/>
  <c r="A216" i="31"/>
  <c r="B216" i="31"/>
  <c r="C216" i="31"/>
  <c r="D216" i="31"/>
  <c r="E216" i="31"/>
  <c r="K216" i="31"/>
  <c r="M216" i="31"/>
  <c r="N216" i="31"/>
  <c r="O216" i="31"/>
  <c r="V216" i="31"/>
  <c r="A217" i="31"/>
  <c r="B217" i="31"/>
  <c r="C217" i="31"/>
  <c r="D217" i="31"/>
  <c r="E217" i="31"/>
  <c r="K217" i="31"/>
  <c r="M217" i="31"/>
  <c r="N217" i="31"/>
  <c r="O217" i="31"/>
  <c r="V217" i="31"/>
  <c r="A218" i="31"/>
  <c r="B218" i="31"/>
  <c r="C218" i="31"/>
  <c r="D218" i="31"/>
  <c r="E218" i="31"/>
  <c r="K218" i="31"/>
  <c r="M218" i="31"/>
  <c r="N218" i="31"/>
  <c r="P218" i="31"/>
  <c r="Q218" i="31"/>
  <c r="R218" i="31"/>
  <c r="V218" i="31"/>
  <c r="A219" i="31"/>
  <c r="B219" i="31"/>
  <c r="C219" i="31"/>
  <c r="D219" i="31"/>
  <c r="E219" i="31"/>
  <c r="K219" i="31"/>
  <c r="M219" i="31"/>
  <c r="N219" i="31"/>
  <c r="P219" i="31"/>
  <c r="Q219" i="31"/>
  <c r="R219" i="31"/>
  <c r="V219" i="31"/>
  <c r="A220" i="31"/>
  <c r="B220" i="31"/>
  <c r="C220" i="31"/>
  <c r="D220" i="31"/>
  <c r="E220" i="31"/>
  <c r="K220" i="31"/>
  <c r="M220" i="31"/>
  <c r="N220" i="31"/>
  <c r="P220" i="31"/>
  <c r="Q220" i="31"/>
  <c r="R220" i="31"/>
  <c r="V220" i="31"/>
  <c r="B207" i="31"/>
  <c r="C207" i="31"/>
  <c r="D207" i="31"/>
  <c r="E207" i="31"/>
  <c r="K207" i="31"/>
  <c r="M207" i="31"/>
  <c r="N207" i="31"/>
  <c r="V207" i="31"/>
  <c r="A207" i="31"/>
  <c r="A186" i="31"/>
  <c r="B186" i="31"/>
  <c r="C186" i="31"/>
  <c r="D186" i="31"/>
  <c r="E186" i="31"/>
  <c r="K186" i="31"/>
  <c r="O186" i="31"/>
  <c r="P186" i="31"/>
  <c r="Q186" i="31"/>
  <c r="R186" i="31"/>
  <c r="V186" i="31"/>
  <c r="A187" i="31"/>
  <c r="B187" i="31"/>
  <c r="C187" i="31"/>
  <c r="D187" i="31"/>
  <c r="E187" i="31"/>
  <c r="K187" i="31"/>
  <c r="M187" i="31"/>
  <c r="N187" i="31"/>
  <c r="P187" i="31"/>
  <c r="Q187" i="31"/>
  <c r="R187" i="31"/>
  <c r="V187" i="31"/>
  <c r="A188" i="31"/>
  <c r="B188" i="31"/>
  <c r="C188" i="31"/>
  <c r="D188" i="31"/>
  <c r="E188" i="31"/>
  <c r="K188" i="31"/>
  <c r="M188" i="31"/>
  <c r="N188" i="31"/>
  <c r="P188" i="31"/>
  <c r="Q188" i="31"/>
  <c r="R188" i="31"/>
  <c r="V188" i="31"/>
  <c r="A189" i="31"/>
  <c r="B189" i="31"/>
  <c r="C189" i="31"/>
  <c r="D189" i="31"/>
  <c r="E189" i="31"/>
  <c r="K189" i="31"/>
  <c r="M189" i="31"/>
  <c r="N189" i="31"/>
  <c r="P189" i="31"/>
  <c r="Q189" i="31"/>
  <c r="R189" i="31"/>
  <c r="V189" i="31"/>
  <c r="A190" i="31"/>
  <c r="B190" i="31"/>
  <c r="C190" i="31"/>
  <c r="D190" i="31"/>
  <c r="E190" i="31"/>
  <c r="K190" i="31"/>
  <c r="M190" i="31"/>
  <c r="N190" i="31"/>
  <c r="P190" i="31"/>
  <c r="Q190" i="31"/>
  <c r="R190" i="31"/>
  <c r="V190" i="31"/>
  <c r="A191" i="31"/>
  <c r="B191" i="31"/>
  <c r="C191" i="31"/>
  <c r="D191" i="31"/>
  <c r="E191" i="31"/>
  <c r="K191" i="31"/>
  <c r="M191" i="31"/>
  <c r="N191" i="31"/>
  <c r="P191" i="31"/>
  <c r="Q191" i="31"/>
  <c r="R191" i="31"/>
  <c r="V191" i="31"/>
  <c r="A192" i="31"/>
  <c r="B192" i="31"/>
  <c r="C192" i="31"/>
  <c r="D192" i="31"/>
  <c r="E192" i="31"/>
  <c r="K192" i="31"/>
  <c r="M192" i="31"/>
  <c r="N192" i="31"/>
  <c r="P192" i="31"/>
  <c r="Q192" i="31"/>
  <c r="R192" i="31"/>
  <c r="V192" i="31"/>
  <c r="A194" i="31"/>
  <c r="B194" i="31"/>
  <c r="C194" i="31"/>
  <c r="D194" i="31"/>
  <c r="E194" i="31"/>
  <c r="K194" i="31"/>
  <c r="O194" i="31"/>
  <c r="P194" i="31"/>
  <c r="Q194" i="31"/>
  <c r="R194" i="31"/>
  <c r="V194" i="31"/>
  <c r="A195" i="31"/>
  <c r="B195" i="31"/>
  <c r="C195" i="31"/>
  <c r="D195" i="31"/>
  <c r="E195" i="31"/>
  <c r="K195" i="31"/>
  <c r="O195" i="31"/>
  <c r="V195" i="31"/>
  <c r="A196" i="31"/>
  <c r="B196" i="31"/>
  <c r="C196" i="31"/>
  <c r="D196" i="31"/>
  <c r="E196" i="31"/>
  <c r="K196" i="31"/>
  <c r="O196" i="31"/>
  <c r="V196" i="31"/>
  <c r="A197" i="31"/>
  <c r="B197" i="31"/>
  <c r="C197" i="31"/>
  <c r="D197" i="31"/>
  <c r="E197" i="31"/>
  <c r="K197" i="31"/>
  <c r="M197" i="31"/>
  <c r="N197" i="31"/>
  <c r="O197" i="31"/>
  <c r="V197" i="31"/>
  <c r="A198" i="31"/>
  <c r="B198" i="31"/>
  <c r="C198" i="31"/>
  <c r="D198" i="31"/>
  <c r="E198" i="31"/>
  <c r="K198" i="31"/>
  <c r="O198" i="31"/>
  <c r="V198" i="31"/>
  <c r="A199" i="31"/>
  <c r="B199" i="31"/>
  <c r="C199" i="31"/>
  <c r="D199" i="31"/>
  <c r="E199" i="31"/>
  <c r="K199" i="31"/>
  <c r="O199" i="31"/>
  <c r="V199" i="31"/>
  <c r="A200" i="31"/>
  <c r="B200" i="31"/>
  <c r="C200" i="31"/>
  <c r="D200" i="31"/>
  <c r="E200" i="31"/>
  <c r="K200" i="31"/>
  <c r="O200" i="31"/>
  <c r="P200" i="31"/>
  <c r="Q200" i="31"/>
  <c r="R200" i="31"/>
  <c r="V200" i="31"/>
  <c r="A201" i="31"/>
  <c r="B201" i="31"/>
  <c r="C201" i="31"/>
  <c r="D201" i="31"/>
  <c r="E201" i="31"/>
  <c r="K201" i="31"/>
  <c r="O201" i="31"/>
  <c r="V201" i="31"/>
  <c r="A202" i="31"/>
  <c r="B202" i="31"/>
  <c r="C202" i="31"/>
  <c r="D202" i="31"/>
  <c r="E202" i="31"/>
  <c r="K202" i="31"/>
  <c r="M202" i="31"/>
  <c r="N202" i="31"/>
  <c r="O202" i="31"/>
  <c r="V202" i="31"/>
  <c r="A203" i="31"/>
  <c r="B203" i="31"/>
  <c r="C203" i="31"/>
  <c r="D203" i="31"/>
  <c r="E203" i="31"/>
  <c r="K203" i="31"/>
  <c r="M203" i="31"/>
  <c r="N203" i="31"/>
  <c r="O203" i="31"/>
  <c r="V203" i="31"/>
  <c r="A204" i="31"/>
  <c r="B204" i="31"/>
  <c r="C204" i="31"/>
  <c r="D204" i="31"/>
  <c r="E204" i="31"/>
  <c r="K204" i="31"/>
  <c r="M204" i="31"/>
  <c r="N204" i="31"/>
  <c r="O204" i="31"/>
  <c r="V204" i="31"/>
  <c r="A205" i="31"/>
  <c r="B205" i="31"/>
  <c r="C205" i="31"/>
  <c r="D205" i="31"/>
  <c r="E205" i="31"/>
  <c r="K205" i="31"/>
  <c r="M205" i="31"/>
  <c r="N205" i="31"/>
  <c r="O205" i="31"/>
  <c r="V205" i="31"/>
  <c r="A206" i="31"/>
  <c r="B206" i="31"/>
  <c r="C206" i="31"/>
  <c r="D206" i="31"/>
  <c r="E206" i="31"/>
  <c r="K206" i="31"/>
  <c r="M206" i="31"/>
  <c r="N206" i="31"/>
  <c r="O206" i="31"/>
  <c r="V206" i="31"/>
  <c r="B193" i="31"/>
  <c r="C193" i="31"/>
  <c r="D193" i="31"/>
  <c r="E193" i="31"/>
  <c r="K193" i="31"/>
  <c r="O193" i="31"/>
  <c r="V193" i="31"/>
  <c r="A193" i="31"/>
  <c r="A183" i="31"/>
  <c r="B183" i="31"/>
  <c r="C183" i="31"/>
  <c r="D183" i="31"/>
  <c r="E183" i="31"/>
  <c r="K183" i="31"/>
  <c r="M183" i="31"/>
  <c r="N183" i="31"/>
  <c r="V183" i="31"/>
  <c r="A184" i="31"/>
  <c r="B184" i="31"/>
  <c r="C184" i="31"/>
  <c r="D184" i="31"/>
  <c r="E184" i="31"/>
  <c r="K184" i="31"/>
  <c r="M184" i="31"/>
  <c r="N184" i="31"/>
  <c r="O184" i="31"/>
  <c r="V184" i="31"/>
  <c r="A185" i="31"/>
  <c r="B185" i="31"/>
  <c r="C185" i="31"/>
  <c r="D185" i="31"/>
  <c r="E185" i="31"/>
  <c r="K185" i="31"/>
  <c r="M185" i="31"/>
  <c r="N185" i="31"/>
  <c r="O185" i="31"/>
  <c r="V185" i="31"/>
  <c r="B182" i="31"/>
  <c r="C182" i="31"/>
  <c r="D182" i="31"/>
  <c r="E182" i="31"/>
  <c r="K182" i="31"/>
  <c r="A182" i="31"/>
  <c r="A96" i="31"/>
  <c r="B96" i="31"/>
  <c r="C96" i="31"/>
  <c r="D96" i="31"/>
  <c r="E96" i="31"/>
  <c r="K96" i="31"/>
  <c r="A97" i="31"/>
  <c r="B97" i="31"/>
  <c r="C97" i="31"/>
  <c r="D97" i="31"/>
  <c r="E97" i="31"/>
  <c r="K97" i="31"/>
  <c r="A98" i="31"/>
  <c r="B98" i="31"/>
  <c r="C98" i="31"/>
  <c r="D98" i="31"/>
  <c r="E98" i="31"/>
  <c r="K98" i="31"/>
  <c r="V98" i="31"/>
  <c r="A99" i="31"/>
  <c r="B99" i="31"/>
  <c r="C99" i="31"/>
  <c r="D99" i="31"/>
  <c r="E99" i="31"/>
  <c r="K99" i="31"/>
  <c r="A100" i="31"/>
  <c r="B100" i="31"/>
  <c r="C100" i="31"/>
  <c r="D100" i="31"/>
  <c r="E100" i="31"/>
  <c r="K100" i="31"/>
  <c r="A101" i="31"/>
  <c r="B101" i="31"/>
  <c r="C101" i="31"/>
  <c r="D101" i="31"/>
  <c r="E101" i="31"/>
  <c r="K101" i="31"/>
  <c r="V101" i="31"/>
  <c r="A102" i="31"/>
  <c r="B102" i="31"/>
  <c r="C102" i="31"/>
  <c r="D102" i="31"/>
  <c r="E102" i="31"/>
  <c r="K102" i="31"/>
  <c r="R102" i="31"/>
  <c r="V102" i="31"/>
  <c r="A103" i="31"/>
  <c r="B103" i="31"/>
  <c r="C103" i="31"/>
  <c r="D103" i="31"/>
  <c r="E103" i="31"/>
  <c r="K103" i="31"/>
  <c r="V103" i="31"/>
  <c r="A104" i="31"/>
  <c r="B104" i="31"/>
  <c r="C104" i="31"/>
  <c r="D104" i="31"/>
  <c r="E104" i="31"/>
  <c r="K104" i="31"/>
  <c r="M104" i="31"/>
  <c r="N104" i="31"/>
  <c r="A105" i="31"/>
  <c r="B105" i="31"/>
  <c r="C105" i="31"/>
  <c r="D105" i="31"/>
  <c r="E105" i="31"/>
  <c r="K105" i="31"/>
  <c r="A106" i="31"/>
  <c r="B106" i="31"/>
  <c r="C106" i="31"/>
  <c r="D106" i="31"/>
  <c r="E106" i="31"/>
  <c r="K106" i="31"/>
  <c r="V106" i="31"/>
  <c r="A107" i="31"/>
  <c r="B107" i="31"/>
  <c r="C107" i="31"/>
  <c r="D107" i="31"/>
  <c r="E107" i="31"/>
  <c r="K107" i="31"/>
  <c r="V107" i="31"/>
  <c r="A108" i="31"/>
  <c r="B108" i="31"/>
  <c r="C108" i="31"/>
  <c r="D108" i="31"/>
  <c r="E108" i="31"/>
  <c r="K108" i="31"/>
  <c r="L108" i="31"/>
  <c r="A109" i="31"/>
  <c r="B109" i="31"/>
  <c r="C109" i="31"/>
  <c r="D109" i="31"/>
  <c r="E109" i="31"/>
  <c r="K109" i="31"/>
  <c r="A110" i="31"/>
  <c r="B110" i="31"/>
  <c r="C110" i="31"/>
  <c r="D110" i="31"/>
  <c r="E110" i="31"/>
  <c r="K110" i="31"/>
  <c r="A111" i="31"/>
  <c r="B111" i="31"/>
  <c r="C111" i="31"/>
  <c r="D111" i="31"/>
  <c r="E111" i="31"/>
  <c r="K111" i="31"/>
  <c r="V111" i="31"/>
  <c r="A112" i="31"/>
  <c r="B112" i="31"/>
  <c r="C112" i="31"/>
  <c r="D112" i="31"/>
  <c r="E112" i="31"/>
  <c r="K112" i="31"/>
  <c r="A113" i="31"/>
  <c r="B113" i="31"/>
  <c r="C113" i="31"/>
  <c r="D113" i="31"/>
  <c r="E113" i="31"/>
  <c r="K113" i="31"/>
  <c r="A114" i="31"/>
  <c r="B114" i="31"/>
  <c r="C114" i="31"/>
  <c r="D114" i="31"/>
  <c r="E114" i="31"/>
  <c r="K114" i="31"/>
  <c r="V114" i="31"/>
  <c r="A115" i="31"/>
  <c r="B115" i="31"/>
  <c r="C115" i="31"/>
  <c r="D115" i="31"/>
  <c r="E115" i="31"/>
  <c r="K115" i="31"/>
  <c r="P115" i="31"/>
  <c r="Q115" i="31"/>
  <c r="R115" i="31"/>
  <c r="V115" i="31"/>
  <c r="A116" i="31"/>
  <c r="B116" i="31"/>
  <c r="C116" i="31"/>
  <c r="D116" i="31"/>
  <c r="E116" i="31"/>
  <c r="K116" i="31"/>
  <c r="Q116" i="31"/>
  <c r="R116" i="31"/>
  <c r="V116" i="31"/>
  <c r="A117" i="31"/>
  <c r="B117" i="31"/>
  <c r="C117" i="31"/>
  <c r="D117" i="31"/>
  <c r="E117" i="31"/>
  <c r="K117" i="31"/>
  <c r="A118" i="31"/>
  <c r="B118" i="31"/>
  <c r="C118" i="31"/>
  <c r="D118" i="31"/>
  <c r="E118" i="31"/>
  <c r="K118" i="31"/>
  <c r="M118" i="31"/>
  <c r="N118" i="31"/>
  <c r="O118" i="31"/>
  <c r="A119" i="31"/>
  <c r="B119" i="31"/>
  <c r="C119" i="31"/>
  <c r="D119" i="31"/>
  <c r="E119" i="31"/>
  <c r="K119" i="31"/>
  <c r="A120" i="31"/>
  <c r="B120" i="31"/>
  <c r="C120" i="31"/>
  <c r="D120" i="31"/>
  <c r="E120" i="31"/>
  <c r="K120" i="31"/>
  <c r="P120" i="31"/>
  <c r="Q120" i="31"/>
  <c r="R120" i="31"/>
  <c r="A121" i="31"/>
  <c r="B121" i="31"/>
  <c r="C121" i="31"/>
  <c r="D121" i="31"/>
  <c r="E121" i="31"/>
  <c r="K121" i="31"/>
  <c r="P121" i="31"/>
  <c r="Q121" i="31"/>
  <c r="R121" i="31"/>
  <c r="V121" i="31"/>
  <c r="A122" i="31"/>
  <c r="B122" i="31"/>
  <c r="C122" i="31"/>
  <c r="D122" i="31"/>
  <c r="E122" i="31"/>
  <c r="K122" i="31"/>
  <c r="A123" i="31"/>
  <c r="B123" i="31"/>
  <c r="C123" i="31"/>
  <c r="D123" i="31"/>
  <c r="E123" i="31"/>
  <c r="K123" i="31"/>
  <c r="A124" i="31"/>
  <c r="B124" i="31"/>
  <c r="C124" i="31"/>
  <c r="D124" i="31"/>
  <c r="E124" i="31"/>
  <c r="K124" i="31"/>
  <c r="A125" i="31"/>
  <c r="B125" i="31"/>
  <c r="C125" i="31"/>
  <c r="D125" i="31"/>
  <c r="E125" i="31"/>
  <c r="K125" i="31"/>
  <c r="V125" i="31"/>
  <c r="A126" i="31"/>
  <c r="B126" i="31"/>
  <c r="C126" i="31"/>
  <c r="D126" i="31"/>
  <c r="E126" i="31"/>
  <c r="K126" i="31"/>
  <c r="P126" i="31"/>
  <c r="Q126" i="31"/>
  <c r="R126" i="31"/>
  <c r="A127" i="31"/>
  <c r="B127" i="31"/>
  <c r="C127" i="31"/>
  <c r="D127" i="31"/>
  <c r="E127" i="31"/>
  <c r="K127" i="31"/>
  <c r="P127" i="31"/>
  <c r="Q127" i="31"/>
  <c r="R127" i="31"/>
  <c r="A128" i="31"/>
  <c r="B128" i="31"/>
  <c r="C128" i="31"/>
  <c r="D128" i="31"/>
  <c r="E128" i="31"/>
  <c r="K128" i="31"/>
  <c r="O128" i="31"/>
  <c r="P128" i="31"/>
  <c r="Q128" i="31"/>
  <c r="R128" i="31"/>
  <c r="V128" i="31"/>
  <c r="A129" i="31"/>
  <c r="B129" i="31"/>
  <c r="C129" i="31"/>
  <c r="D129" i="31"/>
  <c r="E129" i="31"/>
  <c r="K129" i="31"/>
  <c r="A130" i="31"/>
  <c r="B130" i="31"/>
  <c r="C130" i="31"/>
  <c r="D130" i="31"/>
  <c r="E130" i="31"/>
  <c r="K130" i="31"/>
  <c r="P130" i="31"/>
  <c r="Q130" i="31"/>
  <c r="R130" i="31"/>
  <c r="A131" i="31"/>
  <c r="B131" i="31"/>
  <c r="C131" i="31"/>
  <c r="D131" i="31"/>
  <c r="E131" i="31"/>
  <c r="K131" i="31"/>
  <c r="O131" i="31"/>
  <c r="P131" i="31"/>
  <c r="Q131" i="31"/>
  <c r="R131" i="31"/>
  <c r="V131" i="31"/>
  <c r="A132" i="31"/>
  <c r="B132" i="31"/>
  <c r="C132" i="31"/>
  <c r="D132" i="31"/>
  <c r="E132" i="31"/>
  <c r="K132" i="31"/>
  <c r="P132" i="31"/>
  <c r="Q132" i="31"/>
  <c r="R132" i="31"/>
  <c r="A133" i="31"/>
  <c r="B133" i="31"/>
  <c r="C133" i="31"/>
  <c r="D133" i="31"/>
  <c r="E133" i="31"/>
  <c r="K133" i="31"/>
  <c r="A134" i="31"/>
  <c r="B134" i="31"/>
  <c r="C134" i="31"/>
  <c r="D134" i="31"/>
  <c r="E134" i="31"/>
  <c r="K134" i="31"/>
  <c r="A135" i="31"/>
  <c r="B135" i="31"/>
  <c r="C135" i="31"/>
  <c r="D135" i="31"/>
  <c r="E135" i="31"/>
  <c r="K135" i="31"/>
  <c r="O135" i="31"/>
  <c r="P135" i="31"/>
  <c r="Q135" i="31"/>
  <c r="R135" i="31"/>
  <c r="V135" i="31"/>
  <c r="A136" i="31"/>
  <c r="B136" i="31"/>
  <c r="C136" i="31"/>
  <c r="D136" i="31"/>
  <c r="E136" i="31"/>
  <c r="K136" i="31"/>
  <c r="M136" i="31"/>
  <c r="N136" i="31"/>
  <c r="O136" i="31"/>
  <c r="P136" i="31"/>
  <c r="Q136" i="31"/>
  <c r="R136" i="31"/>
  <c r="S136" i="31"/>
  <c r="V136" i="31"/>
  <c r="A137" i="31"/>
  <c r="B137" i="31"/>
  <c r="C137" i="31"/>
  <c r="D137" i="31"/>
  <c r="E137" i="31"/>
  <c r="K137" i="31"/>
  <c r="Q137" i="31"/>
  <c r="A138" i="31"/>
  <c r="B138" i="31"/>
  <c r="C138" i="31"/>
  <c r="D138" i="31"/>
  <c r="E138" i="31"/>
  <c r="K138" i="31"/>
  <c r="P138" i="31"/>
  <c r="Q138" i="31"/>
  <c r="R138" i="31"/>
  <c r="V138" i="31"/>
  <c r="A139" i="31"/>
  <c r="B139" i="31"/>
  <c r="C139" i="31"/>
  <c r="D139" i="31"/>
  <c r="E139" i="31"/>
  <c r="K139" i="31"/>
  <c r="V139" i="31"/>
  <c r="A140" i="31"/>
  <c r="B140" i="31"/>
  <c r="C140" i="31"/>
  <c r="D140" i="31"/>
  <c r="E140" i="31"/>
  <c r="K140" i="31"/>
  <c r="M140" i="31"/>
  <c r="A141" i="31"/>
  <c r="B141" i="31"/>
  <c r="C141" i="31"/>
  <c r="D141" i="31"/>
  <c r="E141" i="31"/>
  <c r="K141" i="31"/>
  <c r="P141" i="31"/>
  <c r="Q141" i="31"/>
  <c r="R141" i="31"/>
  <c r="A142" i="31"/>
  <c r="B142" i="31"/>
  <c r="C142" i="31"/>
  <c r="D142" i="31"/>
  <c r="E142" i="31"/>
  <c r="K142" i="31"/>
  <c r="A143" i="31"/>
  <c r="B143" i="31"/>
  <c r="C143" i="31"/>
  <c r="D143" i="31"/>
  <c r="E143" i="31"/>
  <c r="K143" i="31"/>
  <c r="A144" i="31"/>
  <c r="B144" i="31"/>
  <c r="C144" i="31"/>
  <c r="D144" i="31"/>
  <c r="E144" i="31"/>
  <c r="K144" i="31"/>
  <c r="A145" i="31"/>
  <c r="B145" i="31"/>
  <c r="C145" i="31"/>
  <c r="D145" i="31"/>
  <c r="E145" i="31"/>
  <c r="K145" i="31"/>
  <c r="A146" i="31"/>
  <c r="B146" i="31"/>
  <c r="C146" i="31"/>
  <c r="D146" i="31"/>
  <c r="E146" i="31"/>
  <c r="K146" i="31"/>
  <c r="A147" i="31"/>
  <c r="B147" i="31"/>
  <c r="C147" i="31"/>
  <c r="D147" i="31"/>
  <c r="E147" i="31"/>
  <c r="K147" i="31"/>
  <c r="A148" i="31"/>
  <c r="B148" i="31"/>
  <c r="C148" i="31"/>
  <c r="D148" i="31"/>
  <c r="E148" i="31"/>
  <c r="K148" i="31"/>
  <c r="A149" i="31"/>
  <c r="B149" i="31"/>
  <c r="C149" i="31"/>
  <c r="D149" i="31"/>
  <c r="E149" i="31"/>
  <c r="K149" i="31"/>
  <c r="V149" i="31"/>
  <c r="A150" i="31"/>
  <c r="B150" i="31"/>
  <c r="C150" i="31"/>
  <c r="D150" i="31"/>
  <c r="E150" i="31"/>
  <c r="K150" i="31"/>
  <c r="A151" i="31"/>
  <c r="B151" i="31"/>
  <c r="C151" i="31"/>
  <c r="D151" i="31"/>
  <c r="E151" i="31"/>
  <c r="K151" i="31"/>
  <c r="V151" i="31"/>
  <c r="A152" i="31"/>
  <c r="B152" i="31"/>
  <c r="C152" i="31"/>
  <c r="D152" i="31"/>
  <c r="E152" i="31"/>
  <c r="K152" i="31"/>
  <c r="P152" i="31"/>
  <c r="Q152" i="31"/>
  <c r="R152" i="31"/>
  <c r="V152" i="31"/>
  <c r="A153" i="31"/>
  <c r="B153" i="31"/>
  <c r="C153" i="31"/>
  <c r="D153" i="31"/>
  <c r="E153" i="31"/>
  <c r="K153" i="31"/>
  <c r="Q153" i="31"/>
  <c r="R153" i="31"/>
  <c r="V153" i="31"/>
  <c r="A154" i="31"/>
  <c r="B154" i="31"/>
  <c r="C154" i="31"/>
  <c r="D154" i="31"/>
  <c r="E154" i="31"/>
  <c r="K154" i="31"/>
  <c r="A155" i="31"/>
  <c r="B155" i="31"/>
  <c r="C155" i="31"/>
  <c r="D155" i="31"/>
  <c r="E155" i="31"/>
  <c r="K155" i="31"/>
  <c r="A156" i="31"/>
  <c r="B156" i="31"/>
  <c r="C156" i="31"/>
  <c r="D156" i="31"/>
  <c r="E156" i="31"/>
  <c r="K156" i="31"/>
  <c r="A157" i="31"/>
  <c r="B157" i="31"/>
  <c r="C157" i="31"/>
  <c r="D157" i="31"/>
  <c r="E157" i="31"/>
  <c r="K157" i="31"/>
  <c r="M157" i="31"/>
  <c r="N157" i="31"/>
  <c r="A158" i="31"/>
  <c r="B158" i="31"/>
  <c r="C158" i="31"/>
  <c r="D158" i="31"/>
  <c r="E158" i="31"/>
  <c r="K158" i="31"/>
  <c r="A159" i="31"/>
  <c r="B159" i="31"/>
  <c r="C159" i="31"/>
  <c r="D159" i="31"/>
  <c r="E159" i="31"/>
  <c r="K159" i="31"/>
  <c r="M159" i="31"/>
  <c r="V159" i="31"/>
  <c r="A160" i="31"/>
  <c r="B160" i="31"/>
  <c r="C160" i="31"/>
  <c r="D160" i="31"/>
  <c r="E160" i="31"/>
  <c r="K160" i="31"/>
  <c r="M160" i="31"/>
  <c r="A161" i="31"/>
  <c r="B161" i="31"/>
  <c r="C161" i="31"/>
  <c r="D161" i="31"/>
  <c r="E161" i="31"/>
  <c r="K161" i="31"/>
  <c r="A162" i="31"/>
  <c r="B162" i="31"/>
  <c r="C162" i="31"/>
  <c r="D162" i="31"/>
  <c r="E162" i="31"/>
  <c r="K162" i="31"/>
  <c r="V162" i="31"/>
  <c r="A163" i="31"/>
  <c r="B163" i="31"/>
  <c r="C163" i="31"/>
  <c r="D163" i="31"/>
  <c r="E163" i="31"/>
  <c r="K163" i="31"/>
  <c r="M163" i="31"/>
  <c r="N163" i="31"/>
  <c r="O163" i="31"/>
  <c r="V163" i="31"/>
  <c r="A164" i="31"/>
  <c r="B164" i="31"/>
  <c r="C164" i="31"/>
  <c r="D164" i="31"/>
  <c r="E164" i="31"/>
  <c r="K164" i="31"/>
  <c r="M164" i="31"/>
  <c r="N164" i="31"/>
  <c r="V164" i="31"/>
  <c r="A165" i="31"/>
  <c r="B165" i="31"/>
  <c r="C165" i="31"/>
  <c r="D165" i="31"/>
  <c r="E165" i="31"/>
  <c r="K165" i="31"/>
  <c r="M165" i="31"/>
  <c r="N165" i="31"/>
  <c r="O165" i="31"/>
  <c r="A166" i="31"/>
  <c r="B166" i="31"/>
  <c r="C166" i="31"/>
  <c r="D166" i="31"/>
  <c r="E166" i="31"/>
  <c r="K166" i="31"/>
  <c r="M166" i="31"/>
  <c r="N166" i="31"/>
  <c r="O166" i="31"/>
  <c r="P166" i="31"/>
  <c r="S166" i="31"/>
  <c r="T166" i="31"/>
  <c r="U166" i="31"/>
  <c r="V166" i="31"/>
  <c r="A167" i="31"/>
  <c r="B167" i="31"/>
  <c r="C167" i="31"/>
  <c r="D167" i="31"/>
  <c r="E167" i="31"/>
  <c r="K167" i="31"/>
  <c r="V167" i="31"/>
  <c r="A168" i="31"/>
  <c r="B168" i="31"/>
  <c r="C168" i="31"/>
  <c r="D168" i="31"/>
  <c r="E168" i="31"/>
  <c r="K168" i="31"/>
  <c r="M168" i="31"/>
  <c r="N168" i="31"/>
  <c r="O168" i="31"/>
  <c r="P168" i="31"/>
  <c r="Q168" i="31"/>
  <c r="R168" i="31"/>
  <c r="V168" i="31"/>
  <c r="A169" i="31"/>
  <c r="B169" i="31"/>
  <c r="C169" i="31"/>
  <c r="D169" i="31"/>
  <c r="E169" i="31"/>
  <c r="K169" i="31"/>
  <c r="M169" i="31"/>
  <c r="N169" i="31"/>
  <c r="O169" i="31"/>
  <c r="P169" i="31"/>
  <c r="Q169" i="31"/>
  <c r="R169" i="31"/>
  <c r="V169" i="31"/>
  <c r="A170" i="31"/>
  <c r="B170" i="31"/>
  <c r="C170" i="31"/>
  <c r="D170" i="31"/>
  <c r="E170" i="31"/>
  <c r="K170" i="31"/>
  <c r="M170" i="31"/>
  <c r="N170" i="31"/>
  <c r="O170" i="31"/>
  <c r="P170" i="31"/>
  <c r="Q170" i="31"/>
  <c r="R170" i="31"/>
  <c r="V170" i="31"/>
  <c r="A171" i="31"/>
  <c r="B171" i="31"/>
  <c r="C171" i="31"/>
  <c r="D171" i="31"/>
  <c r="E171" i="31"/>
  <c r="K171" i="31"/>
  <c r="M171" i="31"/>
  <c r="N171" i="31"/>
  <c r="O171" i="31"/>
  <c r="P171" i="31"/>
  <c r="Q171" i="31"/>
  <c r="R171" i="31"/>
  <c r="V171" i="31"/>
  <c r="A172" i="31"/>
  <c r="B172" i="31"/>
  <c r="C172" i="31"/>
  <c r="D172" i="31"/>
  <c r="E172" i="31"/>
  <c r="K172" i="31"/>
  <c r="M172" i="31"/>
  <c r="N172" i="31"/>
  <c r="O172" i="31"/>
  <c r="P172" i="31"/>
  <c r="Q172" i="31"/>
  <c r="R172" i="31"/>
  <c r="V172" i="31"/>
  <c r="A173" i="31"/>
  <c r="B173" i="31"/>
  <c r="C173" i="31"/>
  <c r="D173" i="31"/>
  <c r="E173" i="31"/>
  <c r="K173" i="31"/>
  <c r="M173" i="31"/>
  <c r="N173" i="31"/>
  <c r="O173" i="31"/>
  <c r="P173" i="31"/>
  <c r="Q173" i="31"/>
  <c r="R173" i="31"/>
  <c r="V173" i="31"/>
  <c r="A174" i="31"/>
  <c r="B174" i="31"/>
  <c r="C174" i="31"/>
  <c r="D174" i="31"/>
  <c r="E174" i="31"/>
  <c r="K174" i="31"/>
  <c r="V174" i="31"/>
  <c r="A175" i="31"/>
  <c r="B175" i="31"/>
  <c r="C175" i="31"/>
  <c r="D175" i="31"/>
  <c r="E175" i="31"/>
  <c r="K175" i="31"/>
  <c r="M175" i="31"/>
  <c r="N175" i="31"/>
  <c r="O175" i="31"/>
  <c r="P175" i="31"/>
  <c r="Q175" i="31"/>
  <c r="R175" i="31"/>
  <c r="V175" i="31"/>
  <c r="A176" i="31"/>
  <c r="B176" i="31"/>
  <c r="C176" i="31"/>
  <c r="D176" i="31"/>
  <c r="E176" i="31"/>
  <c r="K176" i="31"/>
  <c r="M176" i="31"/>
  <c r="N176" i="31"/>
  <c r="O176" i="31"/>
  <c r="P176" i="31"/>
  <c r="Q176" i="31"/>
  <c r="R176" i="31"/>
  <c r="V176" i="31"/>
  <c r="A177" i="31"/>
  <c r="B177" i="31"/>
  <c r="C177" i="31"/>
  <c r="D177" i="31"/>
  <c r="E177" i="31"/>
  <c r="K177" i="31"/>
  <c r="M177" i="31"/>
  <c r="N177" i="31"/>
  <c r="O177" i="31"/>
  <c r="P177" i="31"/>
  <c r="Q177" i="31"/>
  <c r="R177" i="31"/>
  <c r="V177" i="31"/>
  <c r="A178" i="31"/>
  <c r="B178" i="31"/>
  <c r="C178" i="31"/>
  <c r="D178" i="31"/>
  <c r="E178" i="31"/>
  <c r="K178" i="31"/>
  <c r="V178" i="31"/>
  <c r="A179" i="31"/>
  <c r="B179" i="31"/>
  <c r="C179" i="31"/>
  <c r="D179" i="31"/>
  <c r="E179" i="31"/>
  <c r="K179" i="31"/>
  <c r="M179" i="31"/>
  <c r="P179" i="31"/>
  <c r="Q179" i="31"/>
  <c r="R179" i="31"/>
  <c r="V179" i="31"/>
  <c r="A180" i="31"/>
  <c r="B180" i="31"/>
  <c r="C180" i="31"/>
  <c r="D180" i="31"/>
  <c r="E180" i="31"/>
  <c r="K180" i="31"/>
  <c r="M180" i="31"/>
  <c r="N180" i="31"/>
  <c r="O180" i="31"/>
  <c r="V180" i="31"/>
  <c r="A181" i="31"/>
  <c r="B181" i="31"/>
  <c r="C181" i="31"/>
  <c r="D181" i="31"/>
  <c r="E181" i="31"/>
  <c r="K181" i="31"/>
  <c r="B95" i="31"/>
  <c r="C95" i="31"/>
  <c r="D95" i="31"/>
  <c r="E95" i="31"/>
  <c r="K95" i="31"/>
  <c r="A95" i="31"/>
  <c r="A66" i="31"/>
  <c r="B66" i="31"/>
  <c r="C66" i="31"/>
  <c r="D66" i="31"/>
  <c r="E66" i="31"/>
  <c r="K66" i="31"/>
  <c r="A67" i="31"/>
  <c r="B67" i="31"/>
  <c r="C67" i="31"/>
  <c r="D67" i="31"/>
  <c r="E67" i="31"/>
  <c r="K67" i="31"/>
  <c r="A68" i="31"/>
  <c r="B68" i="31"/>
  <c r="C68" i="31"/>
  <c r="D68" i="31"/>
  <c r="E68" i="31"/>
  <c r="K68" i="31"/>
  <c r="A69" i="31"/>
  <c r="B69" i="31"/>
  <c r="C69" i="31"/>
  <c r="D69" i="31"/>
  <c r="E69" i="31"/>
  <c r="K69" i="31"/>
  <c r="M69" i="31"/>
  <c r="N69" i="31"/>
  <c r="O69" i="31"/>
  <c r="A70" i="31"/>
  <c r="B70" i="31"/>
  <c r="C70" i="31"/>
  <c r="D70" i="31"/>
  <c r="E70" i="31"/>
  <c r="K70" i="31"/>
  <c r="A71" i="31"/>
  <c r="B71" i="31"/>
  <c r="C71" i="31"/>
  <c r="D71" i="31"/>
  <c r="E71" i="31"/>
  <c r="K71" i="31"/>
  <c r="M71" i="31"/>
  <c r="N71" i="31"/>
  <c r="O71" i="31"/>
  <c r="A72" i="31"/>
  <c r="B72" i="31"/>
  <c r="C72" i="31"/>
  <c r="D72" i="31"/>
  <c r="E72" i="31"/>
  <c r="K72" i="31"/>
  <c r="P72" i="31"/>
  <c r="Q72" i="31"/>
  <c r="R72" i="31"/>
  <c r="A73" i="31"/>
  <c r="B73" i="31"/>
  <c r="C73" i="31"/>
  <c r="D73" i="31"/>
  <c r="E73" i="31"/>
  <c r="K73" i="31"/>
  <c r="A74" i="31"/>
  <c r="B74" i="31"/>
  <c r="C74" i="31"/>
  <c r="D74" i="31"/>
  <c r="E74" i="31"/>
  <c r="K74" i="31"/>
  <c r="A75" i="31"/>
  <c r="B75" i="31"/>
  <c r="C75" i="31"/>
  <c r="D75" i="31"/>
  <c r="E75" i="31"/>
  <c r="K75" i="31"/>
  <c r="M75" i="31"/>
  <c r="N75" i="31"/>
  <c r="O75" i="31"/>
  <c r="P75" i="31"/>
  <c r="V75" i="31"/>
  <c r="A76" i="31"/>
  <c r="B76" i="31"/>
  <c r="C76" i="31"/>
  <c r="D76" i="31"/>
  <c r="E76" i="31"/>
  <c r="K76" i="31"/>
  <c r="M76" i="31"/>
  <c r="N76" i="31"/>
  <c r="O76" i="31"/>
  <c r="P76" i="31"/>
  <c r="V76" i="31"/>
  <c r="A77" i="31"/>
  <c r="B77" i="31"/>
  <c r="C77" i="31"/>
  <c r="D77" i="31"/>
  <c r="E77" i="31"/>
  <c r="K77" i="31"/>
  <c r="M77" i="31"/>
  <c r="N77" i="31"/>
  <c r="O77" i="31"/>
  <c r="P77" i="31"/>
  <c r="V77" i="31"/>
  <c r="A78" i="31"/>
  <c r="B78" i="31"/>
  <c r="C78" i="31"/>
  <c r="D78" i="31"/>
  <c r="E78" i="31"/>
  <c r="K78" i="31"/>
  <c r="M78" i="31"/>
  <c r="N78" i="31"/>
  <c r="O78" i="31"/>
  <c r="P78" i="31"/>
  <c r="V78" i="31"/>
  <c r="A79" i="31"/>
  <c r="B79" i="31"/>
  <c r="C79" i="31"/>
  <c r="D79" i="31"/>
  <c r="E79" i="31"/>
  <c r="K79" i="31"/>
  <c r="M79" i="31"/>
  <c r="N79" i="31"/>
  <c r="V79" i="31"/>
  <c r="A80" i="31"/>
  <c r="B80" i="31"/>
  <c r="C80" i="31"/>
  <c r="D80" i="31"/>
  <c r="E80" i="31"/>
  <c r="K80" i="31"/>
  <c r="M80" i="31"/>
  <c r="N80" i="31"/>
  <c r="V80" i="31"/>
  <c r="A81" i="31"/>
  <c r="B81" i="31"/>
  <c r="C81" i="31"/>
  <c r="D81" i="31"/>
  <c r="E81" i="31"/>
  <c r="K81" i="31"/>
  <c r="M81" i="31"/>
  <c r="N81" i="31"/>
  <c r="V81" i="31"/>
  <c r="A82" i="31"/>
  <c r="B82" i="31"/>
  <c r="C82" i="31"/>
  <c r="D82" i="31"/>
  <c r="E82" i="31"/>
  <c r="K82" i="31"/>
  <c r="M82" i="31"/>
  <c r="N82" i="31"/>
  <c r="V82" i="31"/>
  <c r="A83" i="31"/>
  <c r="B83" i="31"/>
  <c r="C83" i="31"/>
  <c r="D83" i="31"/>
  <c r="E83" i="31"/>
  <c r="K83" i="31"/>
  <c r="M83" i="31"/>
  <c r="N83" i="31"/>
  <c r="V83" i="31"/>
  <c r="A84" i="31"/>
  <c r="B84" i="31"/>
  <c r="C84" i="31"/>
  <c r="D84" i="31"/>
  <c r="E84" i="31"/>
  <c r="K84" i="31"/>
  <c r="M84" i="31"/>
  <c r="N84" i="31"/>
  <c r="V84" i="31"/>
  <c r="A85" i="31"/>
  <c r="B85" i="31"/>
  <c r="C85" i="31"/>
  <c r="D85" i="31"/>
  <c r="E85" i="31"/>
  <c r="K85" i="31"/>
  <c r="M85" i="31"/>
  <c r="N85" i="31"/>
  <c r="V85" i="31"/>
  <c r="A86" i="31"/>
  <c r="B86" i="31"/>
  <c r="C86" i="31"/>
  <c r="D86" i="31"/>
  <c r="E86" i="31"/>
  <c r="K86" i="31"/>
  <c r="M86" i="31"/>
  <c r="N86" i="31"/>
  <c r="V86" i="31"/>
  <c r="A87" i="31"/>
  <c r="B87" i="31"/>
  <c r="C87" i="31"/>
  <c r="D87" i="31"/>
  <c r="E87" i="31"/>
  <c r="K87" i="31"/>
  <c r="M87" i="31"/>
  <c r="N87" i="31"/>
  <c r="V87" i="31"/>
  <c r="A88" i="31"/>
  <c r="B88" i="31"/>
  <c r="C88" i="31"/>
  <c r="D88" i="31"/>
  <c r="E88" i="31"/>
  <c r="K88" i="31"/>
  <c r="M88" i="31"/>
  <c r="N88" i="31"/>
  <c r="V88" i="31"/>
  <c r="A89" i="31"/>
  <c r="B89" i="31"/>
  <c r="C89" i="31"/>
  <c r="D89" i="31"/>
  <c r="E89" i="31"/>
  <c r="K89" i="31"/>
  <c r="M89" i="31"/>
  <c r="N89" i="31"/>
  <c r="V89" i="31"/>
  <c r="A90" i="31"/>
  <c r="B90" i="31"/>
  <c r="C90" i="31"/>
  <c r="D90" i="31"/>
  <c r="E90" i="31"/>
  <c r="K90" i="31"/>
  <c r="M90" i="31"/>
  <c r="N90" i="31"/>
  <c r="V90" i="31"/>
  <c r="A91" i="31"/>
  <c r="B91" i="31"/>
  <c r="C91" i="31"/>
  <c r="D91" i="31"/>
  <c r="E91" i="31"/>
  <c r="K91" i="31"/>
  <c r="A92" i="31"/>
  <c r="B92" i="31"/>
  <c r="C92" i="31"/>
  <c r="D92" i="31"/>
  <c r="E92" i="31"/>
  <c r="K92" i="31"/>
  <c r="A93" i="31"/>
  <c r="B93" i="31"/>
  <c r="C93" i="31"/>
  <c r="D93" i="31"/>
  <c r="E93" i="31"/>
  <c r="K93" i="31"/>
  <c r="A94" i="31"/>
  <c r="B94" i="31"/>
  <c r="C94" i="31"/>
  <c r="D94" i="31"/>
  <c r="E94" i="31"/>
  <c r="K94" i="31"/>
  <c r="B65" i="31"/>
  <c r="C65" i="31"/>
  <c r="D65" i="31"/>
  <c r="E65" i="31"/>
  <c r="K65" i="31"/>
  <c r="A65" i="31"/>
  <c r="A61" i="31"/>
  <c r="B61" i="31"/>
  <c r="C61" i="31"/>
  <c r="D61" i="31"/>
  <c r="E61" i="31"/>
  <c r="K61" i="31"/>
  <c r="M61" i="31"/>
  <c r="N61" i="31"/>
  <c r="O61" i="31"/>
  <c r="V61" i="31"/>
  <c r="A62" i="31"/>
  <c r="B62" i="31"/>
  <c r="C62" i="31"/>
  <c r="D62" i="31"/>
  <c r="E62" i="31"/>
  <c r="K62" i="31"/>
  <c r="M62" i="31"/>
  <c r="N62" i="31"/>
  <c r="O62" i="31"/>
  <c r="V62" i="31"/>
  <c r="A63" i="31"/>
  <c r="B63" i="31"/>
  <c r="C63" i="31"/>
  <c r="D63" i="31"/>
  <c r="E63" i="31"/>
  <c r="K63" i="31"/>
  <c r="M63" i="31"/>
  <c r="N63" i="31"/>
  <c r="O63" i="31"/>
  <c r="V63" i="31"/>
  <c r="A64" i="31"/>
  <c r="B64" i="31"/>
  <c r="C64" i="31"/>
  <c r="D64" i="31"/>
  <c r="E64" i="31"/>
  <c r="K64" i="31"/>
  <c r="M64" i="31"/>
  <c r="N64" i="31"/>
  <c r="O64" i="31"/>
  <c r="V64" i="31"/>
  <c r="V60" i="31"/>
  <c r="B60" i="31"/>
  <c r="C60" i="31"/>
  <c r="D60" i="31"/>
  <c r="E60" i="31"/>
  <c r="K60" i="31"/>
  <c r="M60" i="31"/>
  <c r="N60" i="31"/>
  <c r="O60" i="31"/>
  <c r="A60" i="31"/>
  <c r="A53" i="31"/>
  <c r="B53" i="31"/>
  <c r="C53" i="31"/>
  <c r="D53" i="31"/>
  <c r="E53" i="31"/>
  <c r="K53" i="31"/>
  <c r="M53" i="31"/>
  <c r="N53" i="31"/>
  <c r="V53" i="31"/>
  <c r="A54" i="31"/>
  <c r="B54" i="31"/>
  <c r="C54" i="31"/>
  <c r="D54" i="31"/>
  <c r="E54" i="31"/>
  <c r="K54" i="31"/>
  <c r="M54" i="31"/>
  <c r="N54" i="31"/>
  <c r="V54" i="31"/>
  <c r="A55" i="31"/>
  <c r="B55" i="31"/>
  <c r="C55" i="31"/>
  <c r="D55" i="31"/>
  <c r="E55" i="31"/>
  <c r="K55" i="31"/>
  <c r="M55" i="31"/>
  <c r="N55" i="31"/>
  <c r="O55" i="31"/>
  <c r="V55" i="31"/>
  <c r="A56" i="31"/>
  <c r="B56" i="31"/>
  <c r="C56" i="31"/>
  <c r="D56" i="31"/>
  <c r="E56" i="31"/>
  <c r="K56" i="31"/>
  <c r="M56" i="31"/>
  <c r="N56" i="31"/>
  <c r="V56" i="31"/>
  <c r="A57" i="31"/>
  <c r="B57" i="31"/>
  <c r="C57" i="31"/>
  <c r="D57" i="31"/>
  <c r="E57" i="31"/>
  <c r="K57" i="31"/>
  <c r="M57" i="31"/>
  <c r="N57" i="31"/>
  <c r="V57" i="31"/>
  <c r="A58" i="31"/>
  <c r="B58" i="31"/>
  <c r="C58" i="31"/>
  <c r="D58" i="31"/>
  <c r="E58" i="31"/>
  <c r="K58" i="31"/>
  <c r="M58" i="31"/>
  <c r="N58" i="31"/>
  <c r="V58" i="31"/>
  <c r="A59" i="31"/>
  <c r="B59" i="31"/>
  <c r="C59" i="31"/>
  <c r="D59" i="31"/>
  <c r="E59" i="31"/>
  <c r="K59" i="31"/>
  <c r="M59" i="31"/>
  <c r="N59" i="31"/>
  <c r="O59" i="31"/>
  <c r="P59" i="31"/>
  <c r="Q59" i="31"/>
  <c r="V59" i="31"/>
  <c r="B52" i="31"/>
  <c r="C52" i="31"/>
  <c r="D52" i="31"/>
  <c r="E52" i="31"/>
  <c r="K52" i="31"/>
  <c r="M52" i="31"/>
  <c r="V52" i="31"/>
  <c r="A52" i="31"/>
  <c r="A37" i="31"/>
  <c r="B37" i="31"/>
  <c r="C37" i="31"/>
  <c r="D37" i="31"/>
  <c r="E37" i="31"/>
  <c r="K37" i="31"/>
  <c r="A38" i="31"/>
  <c r="B38" i="31"/>
  <c r="C38" i="31"/>
  <c r="D38" i="31"/>
  <c r="E38" i="31"/>
  <c r="K38" i="31"/>
  <c r="A39" i="31"/>
  <c r="B39" i="31"/>
  <c r="C39" i="31"/>
  <c r="D39" i="31"/>
  <c r="E39" i="31"/>
  <c r="K39" i="31"/>
  <c r="A40" i="31"/>
  <c r="B40" i="31"/>
  <c r="C40" i="31"/>
  <c r="D40" i="31"/>
  <c r="E40" i="31"/>
  <c r="K40" i="31"/>
  <c r="A41" i="31"/>
  <c r="B41" i="31"/>
  <c r="C41" i="31"/>
  <c r="D41" i="31"/>
  <c r="E41" i="31"/>
  <c r="K41" i="31"/>
  <c r="A42" i="31"/>
  <c r="B42" i="31"/>
  <c r="C42" i="31"/>
  <c r="D42" i="31"/>
  <c r="E42" i="31"/>
  <c r="K42" i="31"/>
  <c r="M42" i="31"/>
  <c r="N42" i="31"/>
  <c r="O42" i="31"/>
  <c r="A43" i="31"/>
  <c r="B43" i="31"/>
  <c r="C43" i="31"/>
  <c r="D43" i="31"/>
  <c r="E43" i="31"/>
  <c r="K43" i="31"/>
  <c r="M43" i="31"/>
  <c r="N43" i="31"/>
  <c r="A44" i="31"/>
  <c r="B44" i="31"/>
  <c r="C44" i="31"/>
  <c r="D44" i="31"/>
  <c r="E44" i="31"/>
  <c r="K44" i="31"/>
  <c r="A45" i="31"/>
  <c r="B45" i="31"/>
  <c r="C45" i="31"/>
  <c r="D45" i="31"/>
  <c r="E45" i="31"/>
  <c r="K45" i="31"/>
  <c r="A46" i="31"/>
  <c r="B46" i="31"/>
  <c r="C46" i="31"/>
  <c r="D46" i="31"/>
  <c r="E46" i="31"/>
  <c r="K46" i="31"/>
  <c r="A47" i="31"/>
  <c r="B47" i="31"/>
  <c r="C47" i="31"/>
  <c r="D47" i="31"/>
  <c r="E47" i="31"/>
  <c r="K47" i="31"/>
  <c r="A48" i="31"/>
  <c r="B48" i="31"/>
  <c r="C48" i="31"/>
  <c r="D48" i="31"/>
  <c r="E48" i="31"/>
  <c r="K48" i="31"/>
  <c r="A49" i="31"/>
  <c r="B49" i="31"/>
  <c r="C49" i="31"/>
  <c r="D49" i="31"/>
  <c r="E49" i="31"/>
  <c r="K49" i="31"/>
  <c r="A50" i="31"/>
  <c r="B50" i="31"/>
  <c r="C50" i="31"/>
  <c r="D50" i="31"/>
  <c r="E50" i="31"/>
  <c r="K50" i="31"/>
  <c r="M50" i="31"/>
  <c r="N50" i="31"/>
  <c r="O50" i="31"/>
  <c r="A51" i="31"/>
  <c r="B51" i="31"/>
  <c r="C51" i="31"/>
  <c r="D51" i="31"/>
  <c r="E51" i="31"/>
  <c r="K51" i="31"/>
  <c r="M51" i="31"/>
  <c r="N51" i="31"/>
  <c r="O51" i="31"/>
  <c r="S51" i="31"/>
  <c r="B36" i="31"/>
  <c r="C36" i="31"/>
  <c r="D36" i="31"/>
  <c r="E36" i="31"/>
  <c r="K36" i="31"/>
  <c r="A36" i="31"/>
  <c r="A21" i="31"/>
  <c r="B21" i="31"/>
  <c r="C21" i="31"/>
  <c r="D21" i="31"/>
  <c r="E21" i="31"/>
  <c r="K21" i="31"/>
  <c r="A22" i="31"/>
  <c r="B22" i="31"/>
  <c r="C22" i="31"/>
  <c r="D22" i="31"/>
  <c r="E22" i="31"/>
  <c r="K22" i="31"/>
  <c r="A23" i="31"/>
  <c r="B23" i="31"/>
  <c r="C23" i="31"/>
  <c r="D23" i="31"/>
  <c r="E23" i="31"/>
  <c r="K23" i="31"/>
  <c r="A24" i="31"/>
  <c r="B24" i="31"/>
  <c r="C24" i="31"/>
  <c r="D24" i="31"/>
  <c r="E24" i="31"/>
  <c r="K24" i="31"/>
  <c r="A25" i="31"/>
  <c r="B25" i="31"/>
  <c r="C25" i="31"/>
  <c r="D25" i="31"/>
  <c r="E25" i="31"/>
  <c r="K25" i="31"/>
  <c r="A26" i="31"/>
  <c r="B26" i="31"/>
  <c r="C26" i="31"/>
  <c r="D26" i="31"/>
  <c r="E26" i="31"/>
  <c r="K26" i="31"/>
  <c r="A27" i="31"/>
  <c r="B27" i="31"/>
  <c r="C27" i="31"/>
  <c r="D27" i="31"/>
  <c r="E27" i="31"/>
  <c r="K27" i="31"/>
  <c r="A28" i="31"/>
  <c r="B28" i="31"/>
  <c r="C28" i="31"/>
  <c r="D28" i="31"/>
  <c r="E28" i="31"/>
  <c r="K28" i="31"/>
  <c r="M28" i="31"/>
  <c r="P28" i="31"/>
  <c r="Q28" i="31"/>
  <c r="A29" i="31"/>
  <c r="B29" i="31"/>
  <c r="C29" i="31"/>
  <c r="D29" i="31"/>
  <c r="E29" i="31"/>
  <c r="K29" i="31"/>
  <c r="A30" i="31"/>
  <c r="B30" i="31"/>
  <c r="C30" i="31"/>
  <c r="D30" i="31"/>
  <c r="E30" i="31"/>
  <c r="K30" i="31"/>
  <c r="A31" i="31"/>
  <c r="B31" i="31"/>
  <c r="C31" i="31"/>
  <c r="D31" i="31"/>
  <c r="E31" i="31"/>
  <c r="K31" i="31"/>
  <c r="A32" i="31"/>
  <c r="B32" i="31"/>
  <c r="C32" i="31"/>
  <c r="D32" i="31"/>
  <c r="E32" i="31"/>
  <c r="K32" i="31"/>
  <c r="A33" i="31"/>
  <c r="B33" i="31"/>
  <c r="C33" i="31"/>
  <c r="D33" i="31"/>
  <c r="E33" i="31"/>
  <c r="K33" i="31"/>
  <c r="A34" i="31"/>
  <c r="B34" i="31"/>
  <c r="C34" i="31"/>
  <c r="D34" i="31"/>
  <c r="E34" i="31"/>
  <c r="K34" i="31"/>
  <c r="A35" i="31"/>
  <c r="B35" i="31"/>
  <c r="C35" i="31"/>
  <c r="D35" i="31"/>
  <c r="E35" i="31"/>
  <c r="K35" i="31"/>
  <c r="M35" i="31"/>
  <c r="N35" i="31"/>
  <c r="O35" i="31"/>
  <c r="B20" i="31"/>
  <c r="C20" i="31"/>
  <c r="D20" i="31"/>
  <c r="E20" i="31"/>
  <c r="K20" i="31"/>
  <c r="A20" i="31"/>
  <c r="D5" i="31"/>
  <c r="K5" i="31"/>
  <c r="D6" i="31"/>
  <c r="K6" i="31"/>
  <c r="D7" i="31"/>
  <c r="K7" i="31"/>
  <c r="M7" i="31"/>
  <c r="N7" i="31"/>
  <c r="D8" i="31"/>
  <c r="E8" i="31"/>
  <c r="K8" i="31"/>
  <c r="D9" i="31"/>
  <c r="E9" i="31"/>
  <c r="K9" i="31"/>
  <c r="D10" i="31"/>
  <c r="E10" i="31"/>
  <c r="K10" i="31"/>
  <c r="D11" i="31"/>
  <c r="E11" i="31"/>
  <c r="K11" i="31"/>
  <c r="D12" i="31"/>
  <c r="E12" i="31"/>
  <c r="K12" i="31"/>
  <c r="O12" i="31"/>
  <c r="P12" i="31"/>
  <c r="Q12" i="31"/>
  <c r="R12" i="31"/>
  <c r="D13" i="31"/>
  <c r="E13" i="31"/>
  <c r="K13" i="31"/>
  <c r="D14" i="31"/>
  <c r="E14" i="31"/>
  <c r="K14" i="31"/>
  <c r="P14" i="31"/>
  <c r="Q14" i="31"/>
  <c r="R14" i="31"/>
  <c r="V14" i="31"/>
  <c r="D15" i="31"/>
  <c r="E15" i="31"/>
  <c r="K15" i="31"/>
  <c r="D16" i="31"/>
  <c r="E16" i="31"/>
  <c r="K16" i="31"/>
  <c r="D17" i="31"/>
  <c r="E17" i="31"/>
  <c r="K17" i="31"/>
  <c r="M17" i="31"/>
  <c r="N17" i="31"/>
  <c r="O17" i="31"/>
  <c r="V17" i="31"/>
  <c r="D18" i="31"/>
  <c r="E18" i="31"/>
  <c r="K18" i="31"/>
  <c r="M18" i="31"/>
  <c r="N18" i="31"/>
  <c r="O18" i="31"/>
  <c r="V18" i="31"/>
  <c r="B19" i="31"/>
  <c r="C19" i="31"/>
  <c r="D19" i="31"/>
  <c r="E19" i="31"/>
  <c r="K19" i="31"/>
  <c r="P19" i="31"/>
  <c r="Q19" i="31"/>
  <c r="R19" i="31"/>
  <c r="A19" i="31"/>
  <c r="D4" i="31"/>
  <c r="K4" i="31"/>
  <c r="R20" i="18"/>
  <c r="Q20" i="18"/>
  <c r="S579" i="42" l="1"/>
  <c r="S581" i="31"/>
  <c r="S520" i="55"/>
  <c r="S572" i="31"/>
  <c r="U441" i="31"/>
  <c r="S459" i="31"/>
  <c r="T651" i="55"/>
  <c r="U574" i="42"/>
  <c r="U591" i="55"/>
  <c r="S520" i="31"/>
  <c r="S433" i="55"/>
  <c r="U629" i="42"/>
  <c r="S465" i="31"/>
  <c r="U631" i="55"/>
  <c r="S463" i="42"/>
  <c r="T651" i="31"/>
  <c r="S433" i="31"/>
  <c r="U591" i="31"/>
  <c r="U627" i="31"/>
  <c r="T614" i="42"/>
  <c r="U339" i="42"/>
  <c r="S554" i="42"/>
  <c r="S562" i="42"/>
  <c r="T662" i="31"/>
  <c r="U341" i="55"/>
  <c r="S593" i="31"/>
  <c r="T339" i="42"/>
  <c r="S641" i="42"/>
  <c r="S438" i="42"/>
  <c r="S335" i="31"/>
  <c r="S592" i="31"/>
  <c r="T341" i="55"/>
  <c r="S500" i="31"/>
  <c r="T616" i="55"/>
  <c r="S498" i="42"/>
  <c r="U457" i="31"/>
  <c r="S444" i="31"/>
  <c r="S577" i="31"/>
  <c r="T660" i="42"/>
  <c r="U580" i="31"/>
  <c r="S542" i="42"/>
  <c r="S556" i="31"/>
  <c r="S575" i="42"/>
  <c r="S513" i="42"/>
  <c r="U625" i="42"/>
  <c r="S333" i="42"/>
  <c r="S464" i="31"/>
  <c r="U448" i="31"/>
  <c r="T644" i="42"/>
  <c r="U337" i="42"/>
  <c r="U637" i="31"/>
  <c r="S549" i="31"/>
  <c r="T622" i="31"/>
  <c r="U443" i="31"/>
  <c r="S547" i="42"/>
  <c r="U459" i="55"/>
  <c r="T515" i="31"/>
  <c r="U303" i="42"/>
  <c r="S515" i="31"/>
  <c r="U439" i="42"/>
  <c r="T629" i="42"/>
  <c r="U575" i="55"/>
  <c r="T653" i="55"/>
  <c r="S570" i="42"/>
  <c r="U637" i="55"/>
  <c r="T631" i="55"/>
  <c r="T646" i="31"/>
  <c r="T620" i="42"/>
  <c r="U446" i="42"/>
  <c r="U663" i="31"/>
  <c r="S432" i="31"/>
  <c r="U451" i="42"/>
  <c r="S354" i="31"/>
  <c r="S643" i="55"/>
  <c r="S589" i="42"/>
  <c r="T669" i="31"/>
  <c r="U431" i="55"/>
  <c r="T667" i="31"/>
  <c r="S587" i="55"/>
  <c r="S512" i="42"/>
  <c r="U464" i="55"/>
  <c r="S459" i="55"/>
  <c r="S447" i="42"/>
  <c r="T655" i="55"/>
  <c r="S449" i="55"/>
  <c r="S585" i="31"/>
  <c r="T610" i="42"/>
  <c r="T636" i="31"/>
  <c r="S583" i="42"/>
  <c r="T612" i="55"/>
  <c r="T609" i="31"/>
  <c r="T634" i="42"/>
  <c r="U435" i="42"/>
  <c r="U437" i="55"/>
  <c r="S440" i="31"/>
  <c r="U576" i="31"/>
  <c r="S353" i="55"/>
  <c r="T653" i="42"/>
  <c r="T647" i="55"/>
  <c r="U518" i="42"/>
  <c r="U639" i="31"/>
  <c r="U658" i="31"/>
  <c r="U656" i="42"/>
  <c r="S549" i="42"/>
  <c r="U309" i="42"/>
  <c r="S294" i="31"/>
  <c r="U311" i="31"/>
  <c r="S551" i="55"/>
  <c r="T660" i="31"/>
  <c r="S544" i="55"/>
  <c r="U564" i="31"/>
  <c r="U562" i="42"/>
  <c r="U642" i="42"/>
  <c r="S386" i="55"/>
  <c r="S386" i="31"/>
  <c r="S377" i="31"/>
  <c r="S420" i="31"/>
  <c r="S375" i="42"/>
  <c r="T606" i="31"/>
  <c r="T645" i="42"/>
  <c r="T607" i="42"/>
  <c r="S561" i="42"/>
  <c r="T612" i="42"/>
  <c r="U655" i="55"/>
  <c r="U330" i="42"/>
  <c r="U453" i="31"/>
  <c r="U462" i="42"/>
  <c r="T337" i="42"/>
  <c r="T665" i="42"/>
  <c r="S514" i="55"/>
  <c r="U558" i="42"/>
  <c r="T339" i="31"/>
  <c r="U655" i="31"/>
  <c r="U338" i="55"/>
  <c r="S585" i="42"/>
  <c r="T613" i="31"/>
  <c r="S317" i="31"/>
  <c r="S294" i="55"/>
  <c r="T646" i="42"/>
  <c r="S555" i="31"/>
  <c r="U651" i="31"/>
  <c r="S334" i="42"/>
  <c r="S336" i="55"/>
  <c r="U307" i="31"/>
  <c r="U659" i="31"/>
  <c r="S409" i="55"/>
  <c r="U623" i="42"/>
  <c r="U468" i="55"/>
  <c r="T614" i="31"/>
  <c r="U644" i="31"/>
  <c r="U468" i="31"/>
  <c r="T656" i="42"/>
  <c r="S555" i="55"/>
  <c r="S563" i="31"/>
  <c r="T637" i="42"/>
  <c r="T489" i="42"/>
  <c r="U625" i="55"/>
  <c r="U657" i="55"/>
  <c r="T638" i="55"/>
  <c r="S352" i="42"/>
  <c r="S564" i="31"/>
  <c r="U662" i="55"/>
  <c r="U295" i="42"/>
  <c r="T623" i="42"/>
  <c r="U297" i="31"/>
  <c r="S304" i="42"/>
  <c r="U669" i="31"/>
  <c r="S376" i="42"/>
  <c r="S454" i="42"/>
  <c r="T639" i="55"/>
  <c r="T658" i="55"/>
  <c r="T491" i="31"/>
  <c r="T648" i="31"/>
  <c r="S412" i="55"/>
  <c r="T611" i="42"/>
  <c r="U643" i="31"/>
  <c r="S456" i="55"/>
  <c r="T523" i="31"/>
  <c r="U641" i="42"/>
  <c r="U592" i="31"/>
  <c r="S370" i="31"/>
  <c r="U590" i="42"/>
  <c r="T521" i="42"/>
  <c r="T638" i="31"/>
  <c r="S543" i="42"/>
  <c r="T630" i="31"/>
  <c r="U612" i="31"/>
  <c r="T625" i="31"/>
  <c r="S545" i="55"/>
  <c r="S410" i="42"/>
  <c r="S599" i="31"/>
  <c r="S437" i="31"/>
  <c r="S597" i="42"/>
  <c r="T658" i="42"/>
  <c r="U616" i="31"/>
  <c r="U633" i="31"/>
  <c r="U420" i="42"/>
  <c r="U614" i="42"/>
  <c r="U606" i="42"/>
  <c r="S466" i="42"/>
  <c r="S367" i="42"/>
  <c r="S569" i="31"/>
  <c r="S567" i="42"/>
  <c r="U637" i="42"/>
  <c r="U345" i="31"/>
  <c r="T507" i="55"/>
  <c r="U571" i="55"/>
  <c r="S468" i="55"/>
  <c r="S369" i="55"/>
  <c r="S402" i="31"/>
  <c r="T618" i="31"/>
  <c r="S541" i="42"/>
  <c r="U643" i="42"/>
  <c r="U631" i="42"/>
  <c r="U667" i="42"/>
  <c r="U657" i="42"/>
  <c r="S378" i="55"/>
  <c r="U422" i="55"/>
  <c r="U338" i="31"/>
  <c r="T616" i="42"/>
  <c r="S543" i="55"/>
  <c r="U430" i="42"/>
  <c r="U465" i="55"/>
  <c r="S597" i="55"/>
  <c r="U662" i="31"/>
  <c r="S394" i="31"/>
  <c r="S368" i="31"/>
  <c r="S584" i="55"/>
  <c r="T318" i="31"/>
  <c r="S591" i="55"/>
  <c r="T667" i="42"/>
  <c r="U608" i="55"/>
  <c r="S303" i="42"/>
  <c r="T632" i="42"/>
  <c r="U580" i="55"/>
  <c r="T603" i="31"/>
  <c r="S575" i="31"/>
  <c r="U457" i="55"/>
  <c r="S576" i="31"/>
  <c r="S444" i="55"/>
  <c r="S593" i="55"/>
  <c r="S566" i="42"/>
  <c r="S452" i="55"/>
  <c r="T482" i="42"/>
  <c r="S408" i="42"/>
  <c r="T634" i="31"/>
  <c r="S568" i="31"/>
  <c r="S450" i="42"/>
  <c r="T484" i="31"/>
  <c r="S790" i="55"/>
  <c r="U634" i="31"/>
  <c r="S574" i="42"/>
  <c r="U339" i="55"/>
  <c r="S326" i="42"/>
  <c r="U661" i="42"/>
  <c r="S590" i="42"/>
  <c r="T603" i="55"/>
  <c r="U649" i="42"/>
  <c r="S575" i="55"/>
  <c r="U632" i="42"/>
  <c r="S462" i="42"/>
  <c r="U441" i="42"/>
  <c r="U544" i="31"/>
  <c r="T513" i="42"/>
  <c r="S588" i="31"/>
  <c r="T601" i="55"/>
  <c r="T628" i="42"/>
  <c r="S366" i="42"/>
  <c r="U305" i="31"/>
  <c r="S328" i="31"/>
  <c r="U646" i="55"/>
  <c r="U542" i="42"/>
  <c r="T664" i="31"/>
  <c r="S586" i="42"/>
  <c r="S600" i="31"/>
  <c r="S370" i="55"/>
  <c r="T643" i="55"/>
  <c r="U343" i="42"/>
  <c r="S597" i="31"/>
  <c r="U575" i="31"/>
  <c r="U459" i="31"/>
  <c r="S583" i="31"/>
  <c r="U657" i="31"/>
  <c r="T653" i="31"/>
  <c r="S584" i="31"/>
  <c r="S598" i="42"/>
  <c r="S410" i="31"/>
  <c r="S374" i="42"/>
  <c r="U429" i="42"/>
  <c r="S581" i="42"/>
  <c r="U403" i="42"/>
  <c r="S376" i="55"/>
  <c r="U347" i="42"/>
  <c r="U520" i="31"/>
  <c r="S353" i="31"/>
  <c r="S407" i="42"/>
  <c r="U396" i="31"/>
  <c r="T418" i="55"/>
  <c r="U783" i="42"/>
  <c r="U381" i="31"/>
  <c r="U379" i="42"/>
  <c r="S408" i="55"/>
  <c r="T342" i="42"/>
  <c r="S399" i="42"/>
  <c r="U364" i="55"/>
  <c r="U394" i="42"/>
  <c r="S392" i="31"/>
  <c r="T418" i="31"/>
  <c r="S408" i="31"/>
  <c r="U389" i="55"/>
  <c r="S385" i="31"/>
  <c r="S352" i="31"/>
  <c r="U348" i="31"/>
  <c r="S350" i="42"/>
  <c r="S392" i="55"/>
  <c r="U346" i="42"/>
  <c r="T430" i="31"/>
  <c r="S383" i="42"/>
  <c r="S384" i="31"/>
  <c r="T412" i="42"/>
  <c r="S402" i="55"/>
  <c r="U357" i="55"/>
  <c r="T426" i="55"/>
  <c r="T505" i="42"/>
  <c r="T663" i="55"/>
  <c r="S431" i="55"/>
  <c r="T644" i="55"/>
  <c r="S393" i="55"/>
  <c r="S394" i="55"/>
  <c r="T414" i="31"/>
  <c r="U307" i="42"/>
  <c r="U293" i="42"/>
  <c r="S309" i="42"/>
  <c r="S430" i="42"/>
  <c r="T608" i="31"/>
  <c r="T665" i="31"/>
  <c r="U793" i="31"/>
  <c r="S401" i="55"/>
  <c r="T424" i="42"/>
  <c r="U349" i="55"/>
  <c r="U309" i="31"/>
  <c r="U295" i="31"/>
  <c r="S311" i="31"/>
  <c r="S627" i="31"/>
  <c r="S453" i="31"/>
  <c r="T514" i="42"/>
  <c r="T606" i="42"/>
  <c r="T663" i="42"/>
  <c r="S625" i="42"/>
  <c r="T483" i="31"/>
  <c r="S451" i="42"/>
  <c r="T627" i="31"/>
  <c r="T516" i="55"/>
  <c r="U373" i="31"/>
  <c r="S400" i="31"/>
  <c r="U405" i="31"/>
  <c r="U342" i="42"/>
  <c r="T481" i="42"/>
  <c r="T625" i="42"/>
  <c r="U371" i="42"/>
  <c r="U344" i="55"/>
  <c r="T663" i="31"/>
  <c r="T644" i="31"/>
  <c r="S393" i="31"/>
  <c r="N96" i="34"/>
  <c r="U785" i="31"/>
  <c r="S418" i="42"/>
  <c r="T428" i="42"/>
  <c r="U364" i="31"/>
  <c r="S382" i="42"/>
  <c r="U389" i="31"/>
  <c r="S398" i="42"/>
  <c r="S565" i="31"/>
  <c r="T803" i="55"/>
  <c r="S361" i="55"/>
  <c r="S563" i="42"/>
  <c r="T652" i="55"/>
  <c r="U336" i="31"/>
  <c r="T601" i="31"/>
  <c r="U365" i="31"/>
  <c r="U357" i="31"/>
  <c r="U378" i="42"/>
  <c r="U363" i="42"/>
  <c r="U305" i="42"/>
  <c r="U644" i="42"/>
  <c r="T641" i="42"/>
  <c r="U569" i="42"/>
  <c r="U645" i="31"/>
  <c r="T650" i="42"/>
  <c r="U463" i="42"/>
  <c r="S359" i="42"/>
  <c r="T662" i="42"/>
  <c r="U613" i="31"/>
  <c r="S804" i="31"/>
  <c r="U452" i="31"/>
  <c r="T632" i="31"/>
  <c r="U632" i="31"/>
  <c r="U611" i="42"/>
  <c r="S360" i="42"/>
  <c r="U334" i="42"/>
  <c r="T497" i="42"/>
  <c r="U450" i="42"/>
  <c r="T630" i="42"/>
  <c r="U630" i="42"/>
  <c r="S804" i="55"/>
  <c r="S362" i="55"/>
  <c r="S360" i="31"/>
  <c r="T499" i="55"/>
  <c r="S580" i="31"/>
  <c r="T508" i="31"/>
  <c r="T801" i="42"/>
  <c r="U397" i="31"/>
  <c r="S358" i="42"/>
  <c r="U380" i="31"/>
  <c r="S578" i="42"/>
  <c r="T490" i="42"/>
  <c r="T506" i="42"/>
  <c r="U395" i="42"/>
  <c r="T492" i="55"/>
  <c r="U432" i="31"/>
  <c r="U560" i="31"/>
  <c r="S422" i="55"/>
  <c r="S420" i="42"/>
  <c r="S422" i="31"/>
  <c r="U352" i="55"/>
  <c r="U350" i="42"/>
  <c r="U352" i="31"/>
  <c r="U368" i="55"/>
  <c r="U366" i="42"/>
  <c r="U368" i="31"/>
  <c r="U384" i="55"/>
  <c r="U382" i="42"/>
  <c r="U384" i="31"/>
  <c r="U400" i="55"/>
  <c r="U398" i="42"/>
  <c r="U400" i="31"/>
  <c r="S427" i="55"/>
  <c r="S425" i="42"/>
  <c r="S427" i="31"/>
  <c r="U347" i="55"/>
  <c r="U345" i="42"/>
  <c r="U347" i="31"/>
  <c r="S348" i="55"/>
  <c r="S346" i="42"/>
  <c r="S348" i="31"/>
  <c r="S364" i="55"/>
  <c r="S362" i="42"/>
  <c r="S364" i="31"/>
  <c r="S380" i="55"/>
  <c r="S378" i="42"/>
  <c r="S380" i="31"/>
  <c r="S396" i="55"/>
  <c r="S394" i="42"/>
  <c r="S396" i="31"/>
  <c r="S421" i="55"/>
  <c r="S419" i="42"/>
  <c r="S421" i="31"/>
  <c r="U361" i="55"/>
  <c r="U359" i="42"/>
  <c r="U361" i="31"/>
  <c r="U377" i="55"/>
  <c r="U375" i="42"/>
  <c r="U377" i="31"/>
  <c r="U393" i="55"/>
  <c r="U391" i="42"/>
  <c r="U393" i="31"/>
  <c r="U409" i="55"/>
  <c r="U407" i="42"/>
  <c r="U409" i="31"/>
  <c r="U351" i="55"/>
  <c r="U349" i="42"/>
  <c r="U351" i="31"/>
  <c r="U367" i="55"/>
  <c r="U365" i="42"/>
  <c r="U367" i="31"/>
  <c r="U383" i="55"/>
  <c r="U381" i="42"/>
  <c r="U383" i="31"/>
  <c r="U399" i="55"/>
  <c r="U397" i="42"/>
  <c r="U399" i="31"/>
  <c r="S423" i="55"/>
  <c r="S421" i="42"/>
  <c r="S423" i="31"/>
  <c r="U427" i="55"/>
  <c r="U425" i="42"/>
  <c r="U427" i="31"/>
  <c r="U370" i="55"/>
  <c r="U368" i="42"/>
  <c r="U370" i="31"/>
  <c r="S425" i="55"/>
  <c r="S423" i="42"/>
  <c r="S425" i="31"/>
  <c r="T419" i="55"/>
  <c r="T417" i="42"/>
  <c r="T419" i="31"/>
  <c r="S347" i="55"/>
  <c r="S345" i="42"/>
  <c r="S347" i="31"/>
  <c r="U411" i="55"/>
  <c r="U409" i="42"/>
  <c r="U411" i="31"/>
  <c r="U412" i="55"/>
  <c r="U410" i="42"/>
  <c r="U412" i="31"/>
  <c r="U428" i="55"/>
  <c r="U426" i="42"/>
  <c r="U428" i="31"/>
  <c r="S346" i="55"/>
  <c r="S344" i="42"/>
  <c r="S346" i="31"/>
  <c r="U350" i="55"/>
  <c r="U348" i="42"/>
  <c r="U350" i="31"/>
  <c r="U366" i="55"/>
  <c r="U364" i="42"/>
  <c r="U366" i="31"/>
  <c r="U382" i="55"/>
  <c r="U380" i="42"/>
  <c r="U382" i="31"/>
  <c r="U398" i="55"/>
  <c r="U396" i="42"/>
  <c r="U398" i="31"/>
  <c r="T424" i="55"/>
  <c r="T422" i="42"/>
  <c r="T424" i="31"/>
  <c r="U414" i="55"/>
  <c r="U412" i="42"/>
  <c r="U414" i="31"/>
  <c r="U430" i="55"/>
  <c r="U428" i="42"/>
  <c r="U430" i="31"/>
  <c r="U394" i="55"/>
  <c r="U392" i="42"/>
  <c r="U394" i="31"/>
  <c r="U346" i="55"/>
  <c r="U344" i="42"/>
  <c r="U346" i="31"/>
  <c r="T425" i="55"/>
  <c r="T423" i="42"/>
  <c r="T425" i="31"/>
  <c r="S371" i="55"/>
  <c r="S369" i="42"/>
  <c r="S371" i="31"/>
  <c r="U417" i="55"/>
  <c r="U415" i="42"/>
  <c r="U417" i="31"/>
  <c r="U413" i="55"/>
  <c r="U411" i="42"/>
  <c r="U413" i="31"/>
  <c r="S306" i="31"/>
  <c r="S315" i="42"/>
  <c r="U332" i="31"/>
  <c r="U610" i="42"/>
  <c r="S435" i="42"/>
  <c r="T604" i="42"/>
  <c r="S795" i="31"/>
  <c r="S418" i="55"/>
  <c r="S416" i="42"/>
  <c r="S418" i="31"/>
  <c r="S413" i="55"/>
  <c r="S411" i="42"/>
  <c r="S413" i="31"/>
  <c r="T412" i="55"/>
  <c r="T410" i="42"/>
  <c r="T412" i="31"/>
  <c r="T422" i="55"/>
  <c r="T420" i="42"/>
  <c r="T422" i="31"/>
  <c r="U354" i="55"/>
  <c r="U352" i="42"/>
  <c r="U354" i="31"/>
  <c r="T415" i="55"/>
  <c r="T413" i="42"/>
  <c r="T415" i="31"/>
  <c r="S395" i="55"/>
  <c r="S393" i="42"/>
  <c r="S395" i="31"/>
  <c r="U425" i="55"/>
  <c r="U423" i="42"/>
  <c r="U425" i="31"/>
  <c r="U421" i="55"/>
  <c r="U419" i="42"/>
  <c r="U421" i="31"/>
  <c r="S540" i="31"/>
  <c r="S792" i="42"/>
  <c r="S424" i="55"/>
  <c r="S422" i="42"/>
  <c r="S424" i="31"/>
  <c r="S358" i="55"/>
  <c r="S356" i="42"/>
  <c r="S358" i="31"/>
  <c r="S374" i="55"/>
  <c r="S372" i="42"/>
  <c r="S374" i="31"/>
  <c r="S390" i="55"/>
  <c r="S388" i="42"/>
  <c r="S390" i="31"/>
  <c r="S406" i="55"/>
  <c r="S404" i="42"/>
  <c r="S406" i="31"/>
  <c r="U355" i="55"/>
  <c r="U353" i="42"/>
  <c r="U355" i="31"/>
  <c r="S351" i="55"/>
  <c r="S349" i="42"/>
  <c r="S351" i="31"/>
  <c r="S367" i="55"/>
  <c r="S365" i="42"/>
  <c r="S367" i="31"/>
  <c r="S383" i="55"/>
  <c r="S381" i="42"/>
  <c r="S383" i="31"/>
  <c r="S399" i="55"/>
  <c r="S397" i="42"/>
  <c r="S399" i="31"/>
  <c r="S429" i="55"/>
  <c r="S427" i="42"/>
  <c r="S429" i="31"/>
  <c r="S357" i="55"/>
  <c r="S355" i="42"/>
  <c r="S357" i="31"/>
  <c r="S373" i="55"/>
  <c r="S371" i="42"/>
  <c r="S373" i="31"/>
  <c r="S389" i="55"/>
  <c r="S387" i="42"/>
  <c r="S389" i="31"/>
  <c r="S405" i="55"/>
  <c r="S403" i="42"/>
  <c r="S405" i="31"/>
  <c r="U378" i="55"/>
  <c r="U376" i="42"/>
  <c r="U378" i="31"/>
  <c r="T421" i="55"/>
  <c r="T419" i="42"/>
  <c r="T421" i="31"/>
  <c r="S355" i="55"/>
  <c r="S353" i="42"/>
  <c r="S355" i="31"/>
  <c r="U426" i="55"/>
  <c r="U424" i="42"/>
  <c r="U426" i="31"/>
  <c r="U415" i="55"/>
  <c r="U413" i="42"/>
  <c r="U415" i="31"/>
  <c r="U429" i="55"/>
  <c r="U427" i="42"/>
  <c r="U429" i="31"/>
  <c r="S297" i="42"/>
  <c r="U449" i="31"/>
  <c r="S538" i="42"/>
  <c r="S414" i="55"/>
  <c r="S412" i="42"/>
  <c r="S414" i="31"/>
  <c r="S430" i="55"/>
  <c r="S428" i="42"/>
  <c r="S430" i="31"/>
  <c r="U360" i="55"/>
  <c r="U358" i="42"/>
  <c r="U360" i="31"/>
  <c r="U376" i="55"/>
  <c r="U374" i="42"/>
  <c r="U376" i="31"/>
  <c r="U392" i="55"/>
  <c r="U390" i="42"/>
  <c r="U392" i="31"/>
  <c r="U408" i="55"/>
  <c r="U406" i="42"/>
  <c r="U408" i="31"/>
  <c r="S356" i="55"/>
  <c r="S354" i="42"/>
  <c r="S356" i="31"/>
  <c r="S372" i="55"/>
  <c r="S370" i="42"/>
  <c r="S372" i="31"/>
  <c r="S388" i="55"/>
  <c r="S386" i="42"/>
  <c r="S388" i="31"/>
  <c r="S404" i="55"/>
  <c r="S402" i="42"/>
  <c r="S404" i="31"/>
  <c r="T420" i="55"/>
  <c r="T418" i="42"/>
  <c r="T420" i="31"/>
  <c r="U353" i="55"/>
  <c r="U351" i="42"/>
  <c r="U353" i="31"/>
  <c r="U369" i="55"/>
  <c r="U367" i="42"/>
  <c r="U369" i="31"/>
  <c r="U385" i="55"/>
  <c r="U383" i="42"/>
  <c r="U385" i="31"/>
  <c r="U401" i="55"/>
  <c r="U399" i="42"/>
  <c r="U401" i="31"/>
  <c r="U359" i="55"/>
  <c r="U357" i="42"/>
  <c r="U359" i="31"/>
  <c r="U375" i="55"/>
  <c r="U373" i="42"/>
  <c r="U375" i="31"/>
  <c r="U391" i="55"/>
  <c r="U389" i="42"/>
  <c r="U391" i="31"/>
  <c r="U407" i="55"/>
  <c r="U405" i="42"/>
  <c r="U407" i="31"/>
  <c r="U363" i="55"/>
  <c r="U361" i="42"/>
  <c r="U363" i="31"/>
  <c r="U402" i="55"/>
  <c r="U400" i="42"/>
  <c r="U402" i="31"/>
  <c r="U379" i="55"/>
  <c r="U377" i="42"/>
  <c r="U379" i="31"/>
  <c r="U356" i="55"/>
  <c r="U354" i="42"/>
  <c r="U356" i="31"/>
  <c r="T427" i="55"/>
  <c r="T425" i="42"/>
  <c r="T427" i="31"/>
  <c r="S379" i="55"/>
  <c r="S377" i="42"/>
  <c r="S379" i="31"/>
  <c r="U423" i="55"/>
  <c r="U421" i="42"/>
  <c r="U423" i="31"/>
  <c r="U416" i="55"/>
  <c r="U414" i="42"/>
  <c r="U416" i="31"/>
  <c r="S299" i="31"/>
  <c r="T344" i="55"/>
  <c r="U667" i="31"/>
  <c r="U543" i="31"/>
  <c r="U444" i="31"/>
  <c r="U447" i="42"/>
  <c r="U587" i="31"/>
  <c r="T604" i="31"/>
  <c r="U420" i="55"/>
  <c r="U418" i="42"/>
  <c r="U420" i="31"/>
  <c r="U372" i="55"/>
  <c r="U370" i="42"/>
  <c r="U372" i="31"/>
  <c r="U358" i="55"/>
  <c r="U356" i="42"/>
  <c r="U358" i="31"/>
  <c r="U374" i="55"/>
  <c r="U372" i="42"/>
  <c r="U374" i="31"/>
  <c r="U390" i="55"/>
  <c r="U388" i="42"/>
  <c r="U390" i="31"/>
  <c r="U406" i="55"/>
  <c r="U404" i="42"/>
  <c r="U406" i="31"/>
  <c r="U388" i="55"/>
  <c r="U386" i="42"/>
  <c r="U388" i="31"/>
  <c r="U371" i="55"/>
  <c r="U369" i="42"/>
  <c r="U371" i="31"/>
  <c r="U362" i="55"/>
  <c r="U360" i="42"/>
  <c r="U362" i="31"/>
  <c r="T417" i="55"/>
  <c r="T415" i="42"/>
  <c r="T417" i="31"/>
  <c r="S403" i="55"/>
  <c r="S401" i="42"/>
  <c r="S403" i="31"/>
  <c r="T413" i="55"/>
  <c r="T411" i="42"/>
  <c r="T413" i="31"/>
  <c r="U424" i="55"/>
  <c r="U422" i="42"/>
  <c r="U424" i="31"/>
  <c r="U665" i="42"/>
  <c r="U541" i="42"/>
  <c r="U442" i="42"/>
  <c r="S431" i="31"/>
  <c r="U585" i="42"/>
  <c r="T602" i="42"/>
  <c r="S426" i="55"/>
  <c r="S424" i="42"/>
  <c r="S426" i="31"/>
  <c r="U387" i="55"/>
  <c r="U385" i="42"/>
  <c r="U387" i="31"/>
  <c r="T428" i="55"/>
  <c r="T426" i="42"/>
  <c r="T428" i="31"/>
  <c r="U386" i="55"/>
  <c r="U384" i="42"/>
  <c r="U386" i="31"/>
  <c r="T423" i="55"/>
  <c r="T421" i="42"/>
  <c r="T423" i="31"/>
  <c r="S363" i="55"/>
  <c r="S361" i="42"/>
  <c r="S363" i="31"/>
  <c r="O96" i="34"/>
  <c r="U418" i="55"/>
  <c r="U416" i="42"/>
  <c r="U418" i="31"/>
  <c r="P117" i="35"/>
  <c r="S416" i="55"/>
  <c r="S414" i="42"/>
  <c r="S416" i="31"/>
  <c r="S350" i="55"/>
  <c r="S348" i="42"/>
  <c r="S350" i="31"/>
  <c r="S366" i="55"/>
  <c r="S364" i="42"/>
  <c r="S366" i="31"/>
  <c r="S382" i="55"/>
  <c r="S380" i="42"/>
  <c r="S382" i="31"/>
  <c r="S398" i="55"/>
  <c r="S396" i="42"/>
  <c r="S398" i="31"/>
  <c r="U419" i="55"/>
  <c r="U417" i="42"/>
  <c r="U419" i="31"/>
  <c r="U395" i="55"/>
  <c r="U393" i="42"/>
  <c r="U395" i="31"/>
  <c r="T416" i="55"/>
  <c r="T414" i="42"/>
  <c r="T416" i="31"/>
  <c r="S359" i="55"/>
  <c r="S357" i="42"/>
  <c r="S359" i="31"/>
  <c r="S375" i="55"/>
  <c r="S373" i="42"/>
  <c r="S375" i="31"/>
  <c r="S391" i="55"/>
  <c r="S389" i="42"/>
  <c r="S391" i="31"/>
  <c r="S407" i="55"/>
  <c r="S405" i="42"/>
  <c r="S407" i="31"/>
  <c r="S349" i="55"/>
  <c r="S347" i="42"/>
  <c r="S349" i="31"/>
  <c r="S365" i="55"/>
  <c r="S363" i="42"/>
  <c r="S365" i="31"/>
  <c r="S381" i="55"/>
  <c r="S379" i="42"/>
  <c r="S381" i="31"/>
  <c r="S397" i="55"/>
  <c r="S395" i="42"/>
  <c r="S397" i="31"/>
  <c r="S417" i="55"/>
  <c r="S415" i="42"/>
  <c r="S417" i="31"/>
  <c r="T411" i="55"/>
  <c r="T409" i="42"/>
  <c r="T411" i="31"/>
  <c r="U410" i="55"/>
  <c r="U408" i="42"/>
  <c r="U410" i="31"/>
  <c r="U403" i="55"/>
  <c r="U401" i="42"/>
  <c r="U403" i="31"/>
  <c r="T429" i="55"/>
  <c r="T427" i="42"/>
  <c r="T429" i="31"/>
  <c r="S387" i="55"/>
  <c r="S385" i="42"/>
  <c r="S387" i="31"/>
  <c r="U404" i="55"/>
  <c r="U402" i="42"/>
  <c r="U404" i="31"/>
  <c r="P226" i="31"/>
  <c r="T316" i="42"/>
  <c r="U311" i="42"/>
  <c r="U313" i="31"/>
  <c r="S305" i="31"/>
  <c r="U301" i="42"/>
  <c r="U303" i="31"/>
  <c r="R226" i="31"/>
  <c r="Q226" i="31"/>
  <c r="L226" i="55"/>
  <c r="L224" i="42"/>
  <c r="Q226" i="55"/>
  <c r="Q224" i="42"/>
  <c r="R226" i="55"/>
  <c r="R224" i="42"/>
  <c r="P226" i="55"/>
  <c r="P224" i="42"/>
  <c r="L226" i="31"/>
  <c r="S801" i="31"/>
  <c r="U785" i="42"/>
  <c r="T805" i="55"/>
  <c r="S793" i="42"/>
  <c r="U787" i="55"/>
  <c r="U802" i="42"/>
  <c r="U793" i="42"/>
  <c r="S785" i="31"/>
  <c r="U804" i="55"/>
  <c r="S799" i="42"/>
  <c r="S783" i="42"/>
  <c r="T804" i="31"/>
  <c r="T802" i="42"/>
  <c r="S792" i="31"/>
  <c r="S790" i="42"/>
  <c r="U786" i="42"/>
  <c r="S800" i="42"/>
  <c r="U788" i="55"/>
  <c r="S802" i="55"/>
  <c r="U803" i="31"/>
  <c r="U803" i="55"/>
  <c r="S794" i="55"/>
  <c r="U791" i="42"/>
  <c r="T803" i="42"/>
  <c r="T802" i="31"/>
  <c r="U795" i="55"/>
  <c r="S793" i="31"/>
  <c r="T800" i="42"/>
  <c r="S791" i="42"/>
  <c r="S790" i="31"/>
  <c r="U807" i="31"/>
  <c r="U806" i="31"/>
  <c r="S797" i="55"/>
  <c r="U807" i="55"/>
  <c r="U806" i="55"/>
  <c r="S787" i="31"/>
  <c r="S785" i="42"/>
  <c r="S797" i="31"/>
  <c r="U802" i="55"/>
  <c r="U800" i="42"/>
  <c r="U802" i="31"/>
  <c r="S807" i="55"/>
  <c r="S805" i="42"/>
  <c r="S807" i="31"/>
  <c r="U808" i="55"/>
  <c r="U806" i="42"/>
  <c r="U808" i="31"/>
  <c r="U792" i="55"/>
  <c r="U790" i="42"/>
  <c r="U792" i="31"/>
  <c r="U790" i="55"/>
  <c r="U788" i="42"/>
  <c r="U790" i="31"/>
  <c r="T798" i="55"/>
  <c r="T796" i="42"/>
  <c r="T798" i="31"/>
  <c r="U798" i="55"/>
  <c r="U796" i="42"/>
  <c r="U798" i="31"/>
  <c r="P33" i="39"/>
  <c r="U796" i="55"/>
  <c r="U794" i="42"/>
  <c r="U796" i="31"/>
  <c r="S808" i="55"/>
  <c r="S806" i="42"/>
  <c r="S808" i="31"/>
  <c r="T808" i="55"/>
  <c r="T806" i="42"/>
  <c r="T808" i="31"/>
  <c r="U789" i="55"/>
  <c r="U787" i="42"/>
  <c r="U789" i="31"/>
  <c r="T797" i="55"/>
  <c r="T795" i="42"/>
  <c r="T797" i="31"/>
  <c r="U794" i="55"/>
  <c r="U792" i="42"/>
  <c r="U794" i="31"/>
  <c r="T799" i="55"/>
  <c r="T797" i="42"/>
  <c r="T799" i="31"/>
  <c r="U799" i="55"/>
  <c r="U797" i="42"/>
  <c r="U799" i="31"/>
  <c r="N33" i="39"/>
  <c r="S796" i="55"/>
  <c r="S794" i="42"/>
  <c r="S796" i="31"/>
  <c r="U797" i="55"/>
  <c r="U795" i="42"/>
  <c r="U797" i="31"/>
  <c r="S799" i="55"/>
  <c r="S797" i="42"/>
  <c r="S799" i="31"/>
  <c r="U800" i="55"/>
  <c r="U798" i="42"/>
  <c r="U800" i="31"/>
  <c r="T806" i="55"/>
  <c r="T804" i="42"/>
  <c r="T806" i="31"/>
  <c r="S791" i="55"/>
  <c r="S789" i="42"/>
  <c r="S791" i="31"/>
  <c r="S789" i="55"/>
  <c r="S787" i="42"/>
  <c r="S789" i="31"/>
  <c r="S800" i="55"/>
  <c r="S798" i="42"/>
  <c r="S800" i="31"/>
  <c r="T800" i="55"/>
  <c r="T798" i="42"/>
  <c r="T800" i="31"/>
  <c r="S806" i="55"/>
  <c r="S804" i="42"/>
  <c r="S806" i="31"/>
  <c r="S786" i="55"/>
  <c r="S784" i="42"/>
  <c r="S786" i="31"/>
  <c r="U791" i="55"/>
  <c r="U789" i="42"/>
  <c r="U791" i="31"/>
  <c r="T801" i="55"/>
  <c r="T799" i="42"/>
  <c r="T801" i="31"/>
  <c r="O33" i="39"/>
  <c r="U786" i="55"/>
  <c r="U784" i="42"/>
  <c r="U786" i="31"/>
  <c r="U801" i="55"/>
  <c r="U799" i="42"/>
  <c r="U801" i="31"/>
  <c r="T807" i="55"/>
  <c r="T805" i="42"/>
  <c r="T807" i="31"/>
  <c r="S788" i="55"/>
  <c r="S786" i="42"/>
  <c r="S788" i="31"/>
  <c r="U805" i="55"/>
  <c r="U803" i="42"/>
  <c r="U805" i="31"/>
  <c r="U723" i="31"/>
  <c r="U723" i="55"/>
  <c r="U721" i="42"/>
  <c r="U744" i="31"/>
  <c r="U744" i="55"/>
  <c r="U742" i="42"/>
  <c r="S713" i="31"/>
  <c r="S713" i="55"/>
  <c r="S711" i="42"/>
  <c r="T753" i="31"/>
  <c r="T753" i="55"/>
  <c r="T751" i="42"/>
  <c r="U687" i="31"/>
  <c r="U687" i="55"/>
  <c r="U685" i="42"/>
  <c r="S689" i="31"/>
  <c r="S689" i="55"/>
  <c r="S687" i="42"/>
  <c r="T747" i="31"/>
  <c r="T747" i="55"/>
  <c r="T745" i="42"/>
  <c r="U710" i="31"/>
  <c r="U710" i="55"/>
  <c r="U708" i="42"/>
  <c r="T748" i="31"/>
  <c r="T748" i="55"/>
  <c r="T746" i="42"/>
  <c r="T738" i="31"/>
  <c r="T738" i="55"/>
  <c r="T736" i="42"/>
  <c r="T767" i="31"/>
  <c r="T767" i="55"/>
  <c r="T765" i="42"/>
  <c r="U748" i="31"/>
  <c r="U748" i="55"/>
  <c r="U746" i="42"/>
  <c r="U715" i="31"/>
  <c r="U715" i="55"/>
  <c r="U713" i="42"/>
  <c r="U707" i="31"/>
  <c r="U707" i="55"/>
  <c r="U705" i="42"/>
  <c r="U751" i="31"/>
  <c r="U751" i="55"/>
  <c r="U749" i="42"/>
  <c r="S746" i="31"/>
  <c r="S746" i="55"/>
  <c r="S744" i="42"/>
  <c r="S712" i="31"/>
  <c r="S712" i="55"/>
  <c r="S710" i="42"/>
  <c r="S749" i="31"/>
  <c r="S749" i="55"/>
  <c r="S747" i="42"/>
  <c r="S706" i="31"/>
  <c r="S706" i="55"/>
  <c r="S704" i="42"/>
  <c r="S760" i="31"/>
  <c r="S760" i="55"/>
  <c r="S758" i="42"/>
  <c r="S739" i="31"/>
  <c r="S739" i="55"/>
  <c r="S737" i="42"/>
  <c r="S710" i="31"/>
  <c r="S710" i="55"/>
  <c r="S708" i="42"/>
  <c r="U761" i="31"/>
  <c r="U761" i="55"/>
  <c r="U759" i="42"/>
  <c r="S750" i="31"/>
  <c r="S750" i="55"/>
  <c r="S748" i="42"/>
  <c r="T757" i="31"/>
  <c r="T757" i="55"/>
  <c r="T755" i="42"/>
  <c r="U682" i="31"/>
  <c r="U682" i="55"/>
  <c r="U680" i="42"/>
  <c r="S680" i="31"/>
  <c r="S680" i="55"/>
  <c r="S678" i="42"/>
  <c r="S681" i="31"/>
  <c r="S681" i="55"/>
  <c r="S679" i="42"/>
  <c r="S717" i="31"/>
  <c r="S717" i="55"/>
  <c r="S715" i="42"/>
  <c r="U686" i="31"/>
  <c r="U686" i="55"/>
  <c r="U684" i="42"/>
  <c r="S701" i="31"/>
  <c r="S701" i="55"/>
  <c r="S699" i="42"/>
  <c r="S705" i="31"/>
  <c r="S705" i="55"/>
  <c r="S703" i="42"/>
  <c r="T740" i="31"/>
  <c r="T740" i="55"/>
  <c r="T738" i="42"/>
  <c r="S704" i="31"/>
  <c r="S704" i="55"/>
  <c r="S702" i="42"/>
  <c r="U689" i="31"/>
  <c r="U689" i="55"/>
  <c r="U687" i="42"/>
  <c r="S714" i="31"/>
  <c r="S714" i="55"/>
  <c r="S712" i="42"/>
  <c r="S748" i="31"/>
  <c r="S748" i="55"/>
  <c r="S746" i="42"/>
  <c r="U768" i="31"/>
  <c r="U768" i="55"/>
  <c r="U766" i="42"/>
  <c r="S751" i="31"/>
  <c r="S751" i="55"/>
  <c r="S749" i="42"/>
  <c r="U754" i="31"/>
  <c r="U754" i="55"/>
  <c r="U752" i="42"/>
  <c r="U719" i="31"/>
  <c r="U719" i="55"/>
  <c r="U717" i="42"/>
  <c r="T752" i="31"/>
  <c r="T752" i="55"/>
  <c r="T750" i="42"/>
  <c r="S709" i="31"/>
  <c r="S709" i="55"/>
  <c r="S707" i="42"/>
  <c r="U747" i="31"/>
  <c r="U747" i="55"/>
  <c r="U745" i="42"/>
  <c r="S761" i="31"/>
  <c r="S761" i="55"/>
  <c r="S759" i="42"/>
  <c r="T765" i="31"/>
  <c r="T765" i="55"/>
  <c r="T763" i="42"/>
  <c r="S688" i="31"/>
  <c r="S688" i="55"/>
  <c r="S686" i="42"/>
  <c r="U696" i="31"/>
  <c r="U696" i="55"/>
  <c r="U694" i="42"/>
  <c r="U688" i="31"/>
  <c r="U688" i="55"/>
  <c r="U686" i="42"/>
  <c r="T764" i="31"/>
  <c r="T764" i="55"/>
  <c r="T762" i="42"/>
  <c r="S738" i="31"/>
  <c r="S738" i="55"/>
  <c r="S736" i="42"/>
  <c r="U736" i="31"/>
  <c r="U736" i="55"/>
  <c r="U734" i="42"/>
  <c r="U708" i="31"/>
  <c r="U708" i="55"/>
  <c r="U706" i="42"/>
  <c r="S691" i="31"/>
  <c r="S691" i="55"/>
  <c r="S689" i="42"/>
  <c r="S720" i="31"/>
  <c r="S720" i="55"/>
  <c r="S718" i="42"/>
  <c r="S764" i="31"/>
  <c r="S764" i="55"/>
  <c r="S762" i="42"/>
  <c r="T743" i="31"/>
  <c r="T743" i="55"/>
  <c r="T741" i="42"/>
  <c r="S708" i="31"/>
  <c r="S708" i="55"/>
  <c r="S706" i="42"/>
  <c r="U691" i="31"/>
  <c r="U691" i="55"/>
  <c r="U689" i="42"/>
  <c r="S767" i="31"/>
  <c r="S767" i="55"/>
  <c r="S765" i="42"/>
  <c r="T746" i="31"/>
  <c r="T746" i="55"/>
  <c r="T744" i="42"/>
  <c r="U746" i="31"/>
  <c r="U746" i="55"/>
  <c r="U744" i="42"/>
  <c r="U703" i="31"/>
  <c r="U703" i="55"/>
  <c r="U701" i="42"/>
  <c r="T768" i="31"/>
  <c r="T768" i="55"/>
  <c r="T766" i="42"/>
  <c r="U749" i="31"/>
  <c r="U749" i="55"/>
  <c r="U747" i="42"/>
  <c r="S699" i="31"/>
  <c r="S699" i="55"/>
  <c r="S697" i="42"/>
  <c r="U760" i="31"/>
  <c r="U760" i="55"/>
  <c r="U758" i="42"/>
  <c r="U739" i="31"/>
  <c r="U739" i="55"/>
  <c r="U737" i="42"/>
  <c r="S703" i="31"/>
  <c r="S703" i="55"/>
  <c r="S701" i="42"/>
  <c r="S753" i="31"/>
  <c r="S753" i="55"/>
  <c r="S751" i="42"/>
  <c r="U750" i="31"/>
  <c r="U750" i="55"/>
  <c r="U748" i="42"/>
  <c r="T749" i="31"/>
  <c r="T749" i="55"/>
  <c r="T747" i="42"/>
  <c r="U679" i="31"/>
  <c r="U679" i="55"/>
  <c r="U677" i="42"/>
  <c r="S733" i="31"/>
  <c r="S733" i="55"/>
  <c r="S731" i="42"/>
  <c r="U732" i="31"/>
  <c r="U732" i="55"/>
  <c r="U730" i="42"/>
  <c r="S702" i="31"/>
  <c r="S702" i="55"/>
  <c r="S700" i="42"/>
  <c r="S685" i="31"/>
  <c r="S685" i="55"/>
  <c r="S683" i="42"/>
  <c r="S721" i="31"/>
  <c r="S721" i="55"/>
  <c r="S719" i="42"/>
  <c r="S707" i="31"/>
  <c r="S707" i="55"/>
  <c r="S705" i="42"/>
  <c r="T737" i="31"/>
  <c r="T737" i="55"/>
  <c r="T735" i="42"/>
  <c r="T735" i="31"/>
  <c r="T735" i="55"/>
  <c r="T733" i="42"/>
  <c r="U685" i="31"/>
  <c r="U685" i="55"/>
  <c r="U683" i="42"/>
  <c r="U738" i="31"/>
  <c r="U738" i="55"/>
  <c r="U736" i="42"/>
  <c r="T744" i="31"/>
  <c r="T744" i="55"/>
  <c r="T742" i="42"/>
  <c r="U753" i="31"/>
  <c r="U753" i="55"/>
  <c r="U751" i="42"/>
  <c r="U695" i="31"/>
  <c r="U695" i="55"/>
  <c r="U693" i="42"/>
  <c r="U705" i="31"/>
  <c r="U705" i="55"/>
  <c r="U703" i="42"/>
  <c r="U683" i="31"/>
  <c r="U683" i="55"/>
  <c r="U681" i="42"/>
  <c r="T759" i="31"/>
  <c r="T759" i="55"/>
  <c r="T757" i="42"/>
  <c r="U740" i="31"/>
  <c r="U740" i="55"/>
  <c r="U738" i="42"/>
  <c r="S692" i="31"/>
  <c r="S692" i="55"/>
  <c r="S690" i="42"/>
  <c r="T762" i="31"/>
  <c r="T762" i="55"/>
  <c r="T760" i="42"/>
  <c r="U743" i="31"/>
  <c r="U743" i="55"/>
  <c r="U741" i="42"/>
  <c r="S734" i="31"/>
  <c r="S734" i="55"/>
  <c r="S732" i="42"/>
  <c r="U765" i="31"/>
  <c r="U765" i="55"/>
  <c r="U763" i="42"/>
  <c r="S741" i="31"/>
  <c r="S741" i="55"/>
  <c r="S739" i="42"/>
  <c r="S690" i="31"/>
  <c r="S690" i="55"/>
  <c r="S688" i="42"/>
  <c r="U752" i="31"/>
  <c r="U752" i="55"/>
  <c r="U750" i="42"/>
  <c r="U763" i="31"/>
  <c r="U763" i="55"/>
  <c r="U761" i="42"/>
  <c r="U730" i="31"/>
  <c r="U730" i="55"/>
  <c r="U728" i="42"/>
  <c r="S694" i="31"/>
  <c r="S694" i="55"/>
  <c r="S692" i="42"/>
  <c r="U766" i="31"/>
  <c r="U766" i="55"/>
  <c r="U764" i="42"/>
  <c r="S742" i="31"/>
  <c r="S742" i="55"/>
  <c r="S740" i="42"/>
  <c r="S745" i="31"/>
  <c r="S745" i="55"/>
  <c r="S743" i="42"/>
  <c r="S716" i="31"/>
  <c r="S716" i="55"/>
  <c r="S714" i="42"/>
  <c r="S700" i="31"/>
  <c r="S700" i="55"/>
  <c r="S698" i="42"/>
  <c r="U720" i="31"/>
  <c r="U720" i="55"/>
  <c r="U718" i="42"/>
  <c r="S711" i="31"/>
  <c r="S711" i="55"/>
  <c r="S709" i="42"/>
  <c r="S684" i="31"/>
  <c r="S684" i="55"/>
  <c r="S682" i="42"/>
  <c r="T750" i="31"/>
  <c r="T750" i="55"/>
  <c r="T748" i="42"/>
  <c r="U684" i="31"/>
  <c r="U684" i="55"/>
  <c r="U682" i="42"/>
  <c r="S677" i="31"/>
  <c r="S677" i="55"/>
  <c r="S675" i="42"/>
  <c r="U737" i="31"/>
  <c r="U737" i="55"/>
  <c r="U735" i="42"/>
  <c r="U735" i="31"/>
  <c r="U735" i="55"/>
  <c r="U733" i="42"/>
  <c r="U701" i="31"/>
  <c r="U701" i="55"/>
  <c r="U699" i="42"/>
  <c r="U733" i="31"/>
  <c r="U733" i="55"/>
  <c r="U731" i="42"/>
  <c r="U764" i="31"/>
  <c r="U764" i="55"/>
  <c r="U762" i="42"/>
  <c r="S740" i="31"/>
  <c r="S740" i="55"/>
  <c r="S738" i="42"/>
  <c r="U699" i="31"/>
  <c r="U699" i="55"/>
  <c r="U697" i="42"/>
  <c r="U767" i="31"/>
  <c r="U767" i="55"/>
  <c r="U765" i="42"/>
  <c r="S765" i="31"/>
  <c r="S765" i="55"/>
  <c r="S763" i="42"/>
  <c r="S752" i="31"/>
  <c r="S752" i="55"/>
  <c r="S750" i="42"/>
  <c r="S697" i="31"/>
  <c r="S697" i="55"/>
  <c r="S695" i="42"/>
  <c r="T745" i="31"/>
  <c r="T745" i="55"/>
  <c r="T743" i="42"/>
  <c r="T766" i="31"/>
  <c r="T766" i="55"/>
  <c r="T764" i="42"/>
  <c r="U718" i="31"/>
  <c r="U718" i="55"/>
  <c r="U716" i="42"/>
  <c r="U711" i="31"/>
  <c r="U711" i="55"/>
  <c r="U709" i="42"/>
  <c r="S756" i="31"/>
  <c r="S756" i="55"/>
  <c r="S754" i="42"/>
  <c r="S726" i="31"/>
  <c r="S726" i="55"/>
  <c r="S724" i="42"/>
  <c r="S759" i="31"/>
  <c r="S759" i="55"/>
  <c r="S757" i="42"/>
  <c r="S762" i="31"/>
  <c r="S762" i="55"/>
  <c r="S760" i="42"/>
  <c r="U734" i="31"/>
  <c r="U734" i="55"/>
  <c r="U732" i="42"/>
  <c r="T760" i="31"/>
  <c r="T760" i="55"/>
  <c r="T758" i="42"/>
  <c r="U741" i="31"/>
  <c r="U741" i="55"/>
  <c r="U739" i="42"/>
  <c r="S686" i="31"/>
  <c r="S686" i="55"/>
  <c r="S684" i="42"/>
  <c r="S755" i="31"/>
  <c r="S755" i="55"/>
  <c r="S753" i="42"/>
  <c r="S727" i="31"/>
  <c r="S727" i="55"/>
  <c r="S725" i="42"/>
  <c r="S687" i="31"/>
  <c r="S687" i="55"/>
  <c r="S685" i="42"/>
  <c r="T761" i="31"/>
  <c r="T761" i="55"/>
  <c r="T759" i="42"/>
  <c r="U742" i="31"/>
  <c r="U742" i="55"/>
  <c r="U740" i="42"/>
  <c r="U745" i="31"/>
  <c r="U745" i="55"/>
  <c r="U743" i="42"/>
  <c r="U713" i="31"/>
  <c r="U713" i="55"/>
  <c r="U711" i="42"/>
  <c r="S732" i="31"/>
  <c r="S732" i="55"/>
  <c r="S730" i="42"/>
  <c r="U712" i="31"/>
  <c r="U712" i="55"/>
  <c r="U710" i="42"/>
  <c r="S718" i="31"/>
  <c r="S718" i="55"/>
  <c r="S716" i="42"/>
  <c r="U709" i="31"/>
  <c r="U709" i="55"/>
  <c r="U707" i="42"/>
  <c r="S729" i="31"/>
  <c r="S729" i="55"/>
  <c r="S727" i="42"/>
  <c r="T742" i="31"/>
  <c r="T742" i="55"/>
  <c r="T740" i="42"/>
  <c r="U680" i="31"/>
  <c r="U680" i="55"/>
  <c r="U678" i="42"/>
  <c r="S735" i="31"/>
  <c r="S735" i="55"/>
  <c r="S733" i="42"/>
  <c r="U697" i="31"/>
  <c r="U697" i="55"/>
  <c r="U695" i="42"/>
  <c r="U681" i="31"/>
  <c r="U681" i="55"/>
  <c r="U679" i="42"/>
  <c r="U694" i="31"/>
  <c r="U694" i="55"/>
  <c r="U692" i="42"/>
  <c r="U690" i="31"/>
  <c r="U690" i="55"/>
  <c r="U688" i="42"/>
  <c r="S743" i="31"/>
  <c r="S743" i="55"/>
  <c r="S741" i="42"/>
  <c r="S696" i="31"/>
  <c r="S696" i="55"/>
  <c r="S694" i="42"/>
  <c r="S693" i="31"/>
  <c r="S693" i="55"/>
  <c r="S691" i="42"/>
  <c r="S730" i="31"/>
  <c r="S730" i="55"/>
  <c r="S728" i="42"/>
  <c r="S766" i="31"/>
  <c r="S766" i="55"/>
  <c r="S764" i="42"/>
  <c r="T741" i="31"/>
  <c r="T741" i="55"/>
  <c r="T739" i="42"/>
  <c r="S728" i="31"/>
  <c r="S728" i="55"/>
  <c r="S726" i="42"/>
  <c r="U721" i="31"/>
  <c r="U721" i="55"/>
  <c r="U719" i="42"/>
  <c r="T758" i="31"/>
  <c r="T758" i="55"/>
  <c r="T756" i="42"/>
  <c r="U717" i="31"/>
  <c r="U717" i="55"/>
  <c r="U715" i="42"/>
  <c r="U702" i="31"/>
  <c r="U702" i="55"/>
  <c r="U700" i="42"/>
  <c r="U756" i="31"/>
  <c r="U756" i="55"/>
  <c r="U754" i="42"/>
  <c r="U726" i="31"/>
  <c r="U726" i="55"/>
  <c r="U724" i="42"/>
  <c r="U759" i="31"/>
  <c r="U759" i="55"/>
  <c r="U757" i="42"/>
  <c r="U762" i="31"/>
  <c r="U762" i="55"/>
  <c r="U760" i="42"/>
  <c r="S731" i="31"/>
  <c r="S731" i="55"/>
  <c r="S729" i="42"/>
  <c r="S757" i="31"/>
  <c r="S757" i="55"/>
  <c r="S755" i="42"/>
  <c r="S722" i="31"/>
  <c r="S722" i="55"/>
  <c r="S720" i="42"/>
  <c r="S682" i="31"/>
  <c r="S682" i="55"/>
  <c r="S680" i="42"/>
  <c r="T739" i="31"/>
  <c r="T739" i="55"/>
  <c r="T737" i="42"/>
  <c r="U755" i="31"/>
  <c r="U755" i="55"/>
  <c r="U753" i="42"/>
  <c r="U727" i="31"/>
  <c r="U727" i="55"/>
  <c r="U725" i="42"/>
  <c r="S683" i="31"/>
  <c r="S683" i="55"/>
  <c r="S681" i="42"/>
  <c r="S758" i="31"/>
  <c r="S758" i="55"/>
  <c r="S756" i="42"/>
  <c r="U704" i="31"/>
  <c r="U704" i="55"/>
  <c r="U702" i="42"/>
  <c r="U724" i="31"/>
  <c r="U724" i="55"/>
  <c r="U722" i="42"/>
  <c r="U706" i="31"/>
  <c r="U706" i="55"/>
  <c r="U704" i="42"/>
  <c r="S698" i="31"/>
  <c r="S698" i="55"/>
  <c r="S696" i="42"/>
  <c r="T763" i="31"/>
  <c r="T763" i="55"/>
  <c r="T761" i="42"/>
  <c r="U700" i="31"/>
  <c r="U700" i="55"/>
  <c r="U698" i="42"/>
  <c r="S725" i="31"/>
  <c r="S725" i="55"/>
  <c r="S723" i="42"/>
  <c r="U729" i="31"/>
  <c r="U729" i="55"/>
  <c r="U727" i="42"/>
  <c r="U678" i="31"/>
  <c r="U678" i="55"/>
  <c r="U676" i="42"/>
  <c r="S736" i="31"/>
  <c r="S736" i="55"/>
  <c r="S734" i="42"/>
  <c r="T736" i="31"/>
  <c r="T736" i="55"/>
  <c r="T734" i="42"/>
  <c r="U677" i="31"/>
  <c r="U677" i="55"/>
  <c r="U675" i="42"/>
  <c r="S724" i="31"/>
  <c r="S724" i="55"/>
  <c r="S722" i="42"/>
  <c r="U725" i="31"/>
  <c r="U725" i="55"/>
  <c r="U723" i="42"/>
  <c r="S763" i="31"/>
  <c r="S763" i="55"/>
  <c r="S761" i="42"/>
  <c r="T751" i="31"/>
  <c r="T751" i="55"/>
  <c r="T749" i="42"/>
  <c r="S723" i="31"/>
  <c r="S723" i="55"/>
  <c r="S721" i="42"/>
  <c r="S768" i="31"/>
  <c r="S768" i="55"/>
  <c r="S766" i="42"/>
  <c r="T754" i="31"/>
  <c r="T754" i="55"/>
  <c r="T752" i="42"/>
  <c r="S744" i="31"/>
  <c r="S744" i="55"/>
  <c r="S742" i="42"/>
  <c r="S754" i="31"/>
  <c r="S754" i="55"/>
  <c r="S752" i="42"/>
  <c r="U731" i="31"/>
  <c r="U731" i="55"/>
  <c r="U729" i="42"/>
  <c r="U757" i="31"/>
  <c r="U757" i="55"/>
  <c r="U755" i="42"/>
  <c r="S715" i="31"/>
  <c r="S715" i="55"/>
  <c r="S713" i="42"/>
  <c r="S678" i="31"/>
  <c r="S678" i="55"/>
  <c r="S676" i="42"/>
  <c r="S747" i="31"/>
  <c r="S747" i="55"/>
  <c r="S745" i="42"/>
  <c r="S719" i="31"/>
  <c r="S719" i="55"/>
  <c r="S717" i="42"/>
  <c r="S679" i="31"/>
  <c r="S679" i="55"/>
  <c r="S677" i="42"/>
  <c r="U758" i="31"/>
  <c r="U758" i="55"/>
  <c r="U756" i="42"/>
  <c r="U692" i="31"/>
  <c r="U692" i="55"/>
  <c r="U690" i="42"/>
  <c r="U716" i="31"/>
  <c r="U716" i="55"/>
  <c r="U714" i="42"/>
  <c r="S695" i="31"/>
  <c r="S695" i="55"/>
  <c r="S693" i="42"/>
  <c r="U728" i="31"/>
  <c r="U728" i="55"/>
  <c r="U726" i="42"/>
  <c r="T755" i="31"/>
  <c r="T755" i="55"/>
  <c r="T753" i="42"/>
  <c r="U698" i="31"/>
  <c r="U698" i="55"/>
  <c r="U696" i="42"/>
  <c r="U714" i="31"/>
  <c r="U714" i="55"/>
  <c r="U712" i="42"/>
  <c r="T756" i="31"/>
  <c r="T756" i="55"/>
  <c r="T754" i="42"/>
  <c r="S737" i="31"/>
  <c r="S737" i="55"/>
  <c r="S735" i="42"/>
  <c r="U693" i="31"/>
  <c r="U693" i="55"/>
  <c r="U691" i="42"/>
  <c r="U722" i="31"/>
  <c r="U722" i="55"/>
  <c r="U720" i="42"/>
  <c r="U297" i="42"/>
  <c r="U299" i="31"/>
  <c r="S319" i="42"/>
  <c r="S321" i="55"/>
  <c r="U292" i="42"/>
  <c r="U294" i="55"/>
  <c r="U294" i="31"/>
  <c r="U313" i="42"/>
  <c r="U315" i="31"/>
  <c r="T488" i="55"/>
  <c r="T486" i="42"/>
  <c r="T488" i="31"/>
  <c r="U554" i="55"/>
  <c r="U552" i="42"/>
  <c r="U554" i="31"/>
  <c r="U665" i="55"/>
  <c r="U663" i="42"/>
  <c r="U665" i="31"/>
  <c r="T505" i="55"/>
  <c r="T503" i="42"/>
  <c r="T505" i="31"/>
  <c r="U547" i="55"/>
  <c r="U545" i="42"/>
  <c r="U547" i="31"/>
  <c r="U493" i="55"/>
  <c r="U491" i="42"/>
  <c r="U493" i="31"/>
  <c r="U488" i="55"/>
  <c r="U486" i="42"/>
  <c r="U488" i="31"/>
  <c r="T485" i="55"/>
  <c r="T483" i="42"/>
  <c r="T485" i="31"/>
  <c r="S618" i="55"/>
  <c r="S616" i="42"/>
  <c r="S618" i="31"/>
  <c r="S438" i="55"/>
  <c r="S436" i="42"/>
  <c r="S438" i="31"/>
  <c r="T656" i="55"/>
  <c r="T654" i="42"/>
  <c r="T656" i="31"/>
  <c r="U660" i="55"/>
  <c r="U658" i="42"/>
  <c r="U660" i="31"/>
  <c r="U609" i="55"/>
  <c r="U607" i="42"/>
  <c r="U609" i="31"/>
  <c r="U519" i="55"/>
  <c r="U517" i="42"/>
  <c r="U519" i="31"/>
  <c r="T494" i="55"/>
  <c r="T492" i="42"/>
  <c r="T494" i="31"/>
  <c r="U556" i="55"/>
  <c r="U554" i="42"/>
  <c r="U556" i="31"/>
  <c r="S550" i="55"/>
  <c r="S548" i="42"/>
  <c r="S550" i="31"/>
  <c r="T512" i="55"/>
  <c r="T510" i="42"/>
  <c r="T512" i="31"/>
  <c r="T650" i="55"/>
  <c r="T648" i="42"/>
  <c r="T650" i="31"/>
  <c r="U487" i="55"/>
  <c r="U485" i="42"/>
  <c r="U487" i="31"/>
  <c r="T502" i="55"/>
  <c r="T500" i="42"/>
  <c r="T502" i="31"/>
  <c r="U599" i="55"/>
  <c r="U597" i="42"/>
  <c r="U599" i="31"/>
  <c r="T666" i="55"/>
  <c r="T664" i="42"/>
  <c r="T666" i="31"/>
  <c r="U436" i="55"/>
  <c r="U434" i="42"/>
  <c r="U436" i="31"/>
  <c r="S629" i="55"/>
  <c r="S627" i="42"/>
  <c r="S629" i="31"/>
  <c r="U451" i="55"/>
  <c r="U449" i="42"/>
  <c r="U451" i="31"/>
  <c r="S546" i="55"/>
  <c r="S544" i="42"/>
  <c r="S546" i="31"/>
  <c r="U589" i="55"/>
  <c r="U587" i="42"/>
  <c r="U589" i="31"/>
  <c r="U509" i="55"/>
  <c r="U507" i="42"/>
  <c r="U509" i="31"/>
  <c r="T510" i="55"/>
  <c r="T508" i="42"/>
  <c r="T510" i="31"/>
  <c r="U604" i="55"/>
  <c r="U602" i="42"/>
  <c r="U604" i="31"/>
  <c r="S657" i="55"/>
  <c r="S655" i="42"/>
  <c r="S657" i="31"/>
  <c r="U574" i="55"/>
  <c r="U572" i="42"/>
  <c r="U574" i="31"/>
  <c r="U582" i="55"/>
  <c r="U580" i="42"/>
  <c r="U582" i="31"/>
  <c r="T509" i="55"/>
  <c r="T507" i="42"/>
  <c r="T509" i="31"/>
  <c r="S547" i="55"/>
  <c r="S545" i="42"/>
  <c r="S547" i="31"/>
  <c r="T633" i="55"/>
  <c r="T631" i="42"/>
  <c r="T633" i="31"/>
  <c r="S594" i="55"/>
  <c r="S592" i="42"/>
  <c r="S594" i="31"/>
  <c r="U503" i="55"/>
  <c r="U501" i="42"/>
  <c r="U503" i="31"/>
  <c r="T518" i="55"/>
  <c r="T516" i="42"/>
  <c r="T518" i="31"/>
  <c r="S539" i="55"/>
  <c r="S537" i="42"/>
  <c r="S539" i="31"/>
  <c r="T610" i="55"/>
  <c r="T608" i="42"/>
  <c r="T610" i="31"/>
  <c r="S661" i="55"/>
  <c r="S659" i="42"/>
  <c r="S661" i="31"/>
  <c r="S574" i="55"/>
  <c r="S572" i="42"/>
  <c r="S574" i="31"/>
  <c r="S495" i="55"/>
  <c r="S493" i="42"/>
  <c r="S495" i="31"/>
  <c r="U434" i="55"/>
  <c r="U432" i="42"/>
  <c r="U434" i="31"/>
  <c r="T517" i="55"/>
  <c r="T515" i="42"/>
  <c r="T517" i="31"/>
  <c r="S582" i="55"/>
  <c r="S580" i="42"/>
  <c r="S582" i="31"/>
  <c r="S552" i="55"/>
  <c r="S550" i="42"/>
  <c r="S552" i="31"/>
  <c r="T637" i="55"/>
  <c r="T635" i="42"/>
  <c r="T637" i="31"/>
  <c r="U502" i="55"/>
  <c r="U500" i="42"/>
  <c r="U502" i="31"/>
  <c r="T504" i="55"/>
  <c r="T502" i="42"/>
  <c r="T504" i="31"/>
  <c r="S554" i="55"/>
  <c r="S552" i="42"/>
  <c r="S554" i="31"/>
  <c r="S457" i="55"/>
  <c r="S455" i="42"/>
  <c r="S457" i="31"/>
  <c r="U552" i="55"/>
  <c r="U550" i="42"/>
  <c r="U552" i="31"/>
  <c r="U496" i="55"/>
  <c r="U494" i="42"/>
  <c r="U496" i="31"/>
  <c r="T607" i="55"/>
  <c r="T605" i="42"/>
  <c r="T607" i="31"/>
  <c r="T506" i="55"/>
  <c r="T504" i="42"/>
  <c r="T506" i="31"/>
  <c r="T668" i="55"/>
  <c r="T666" i="42"/>
  <c r="T668" i="31"/>
  <c r="U486" i="55"/>
  <c r="U484" i="42"/>
  <c r="U486" i="31"/>
  <c r="U510" i="55"/>
  <c r="U508" i="42"/>
  <c r="U510" i="31"/>
  <c r="T522" i="55"/>
  <c r="T520" i="42"/>
  <c r="T522" i="31"/>
  <c r="U664" i="55"/>
  <c r="U662" i="42"/>
  <c r="U664" i="31"/>
  <c r="S467" i="55"/>
  <c r="S465" i="42"/>
  <c r="S467" i="31"/>
  <c r="T511" i="55"/>
  <c r="T509" i="42"/>
  <c r="T511" i="31"/>
  <c r="T626" i="55"/>
  <c r="T624" i="42"/>
  <c r="T626" i="31"/>
  <c r="S653" i="55"/>
  <c r="S651" i="42"/>
  <c r="S653" i="31"/>
  <c r="S541" i="55"/>
  <c r="S539" i="42"/>
  <c r="S541" i="31"/>
  <c r="U594" i="55"/>
  <c r="U592" i="42"/>
  <c r="U594" i="31"/>
  <c r="S614" i="55"/>
  <c r="S612" i="42"/>
  <c r="S614" i="31"/>
  <c r="U495" i="55"/>
  <c r="U493" i="42"/>
  <c r="U495" i="31"/>
  <c r="U511" i="55"/>
  <c r="U509" i="42"/>
  <c r="U511" i="31"/>
  <c r="U438" i="55"/>
  <c r="U436" i="42"/>
  <c r="U438" i="31"/>
  <c r="U539" i="55"/>
  <c r="U537" i="42"/>
  <c r="U539" i="31"/>
  <c r="U567" i="55"/>
  <c r="U565" i="42"/>
  <c r="U567" i="31"/>
  <c r="T615" i="55"/>
  <c r="T613" i="42"/>
  <c r="T615" i="31"/>
  <c r="S665" i="55"/>
  <c r="S663" i="42"/>
  <c r="S665" i="31"/>
  <c r="S435" i="55"/>
  <c r="S433" i="42"/>
  <c r="S435" i="31"/>
  <c r="S503" i="55"/>
  <c r="S501" i="42"/>
  <c r="S503" i="31"/>
  <c r="U581" i="55"/>
  <c r="U579" i="42"/>
  <c r="U581" i="31"/>
  <c r="S454" i="55"/>
  <c r="S452" i="42"/>
  <c r="S454" i="31"/>
  <c r="U601" i="55"/>
  <c r="U599" i="42"/>
  <c r="U601" i="31"/>
  <c r="U542" i="55"/>
  <c r="U540" i="42"/>
  <c r="U542" i="31"/>
  <c r="S557" i="55"/>
  <c r="S555" i="42"/>
  <c r="S557" i="31"/>
  <c r="T641" i="55"/>
  <c r="T639" i="42"/>
  <c r="T641" i="31"/>
  <c r="S434" i="55"/>
  <c r="S432" i="42"/>
  <c r="S434" i="31"/>
  <c r="U440" i="55"/>
  <c r="U438" i="42"/>
  <c r="U440" i="31"/>
  <c r="S488" i="55"/>
  <c r="S486" i="42"/>
  <c r="S488" i="31"/>
  <c r="T487" i="55"/>
  <c r="T485" i="42"/>
  <c r="T487" i="31"/>
  <c r="T520" i="55"/>
  <c r="T518" i="42"/>
  <c r="T520" i="31"/>
  <c r="T642" i="55"/>
  <c r="T640" i="42"/>
  <c r="T642" i="31"/>
  <c r="T635" i="55"/>
  <c r="T633" i="42"/>
  <c r="T635" i="31"/>
  <c r="U485" i="55"/>
  <c r="U483" i="42"/>
  <c r="U485" i="31"/>
  <c r="U595" i="55"/>
  <c r="U593" i="42"/>
  <c r="U595" i="31"/>
  <c r="S436" i="55"/>
  <c r="S434" i="42"/>
  <c r="S436" i="31"/>
  <c r="U504" i="55"/>
  <c r="U502" i="42"/>
  <c r="U504" i="31"/>
  <c r="U570" i="55"/>
  <c r="U568" i="42"/>
  <c r="U570" i="31"/>
  <c r="T602" i="55"/>
  <c r="T600" i="42"/>
  <c r="T602" i="31"/>
  <c r="S462" i="55"/>
  <c r="S460" i="42"/>
  <c r="S462" i="31"/>
  <c r="T498" i="55"/>
  <c r="T496" i="42"/>
  <c r="T498" i="31"/>
  <c r="U433" i="55"/>
  <c r="U431" i="42"/>
  <c r="U433" i="31"/>
  <c r="U668" i="55"/>
  <c r="U666" i="42"/>
  <c r="U668" i="31"/>
  <c r="U562" i="55"/>
  <c r="U560" i="42"/>
  <c r="U562" i="31"/>
  <c r="U598" i="55"/>
  <c r="U596" i="42"/>
  <c r="U598" i="31"/>
  <c r="U484" i="55"/>
  <c r="U482" i="42"/>
  <c r="U484" i="31"/>
  <c r="U523" i="55"/>
  <c r="U521" i="42"/>
  <c r="U523" i="31"/>
  <c r="S579" i="55"/>
  <c r="S577" i="42"/>
  <c r="S579" i="31"/>
  <c r="T649" i="55"/>
  <c r="T647" i="42"/>
  <c r="T649" i="31"/>
  <c r="U508" i="55"/>
  <c r="U506" i="42"/>
  <c r="U508" i="31"/>
  <c r="S558" i="55"/>
  <c r="S556" i="42"/>
  <c r="S558" i="31"/>
  <c r="U611" i="55"/>
  <c r="U609" i="42"/>
  <c r="U611" i="31"/>
  <c r="S630" i="55"/>
  <c r="S628" i="42"/>
  <c r="S630" i="31"/>
  <c r="T497" i="55"/>
  <c r="T495" i="42"/>
  <c r="T497" i="31"/>
  <c r="S608" i="55"/>
  <c r="S606" i="42"/>
  <c r="S608" i="31"/>
  <c r="U642" i="55"/>
  <c r="U640" i="42"/>
  <c r="U642" i="31"/>
  <c r="U590" i="55"/>
  <c r="U588" i="42"/>
  <c r="U590" i="31"/>
  <c r="O117" i="35"/>
  <c r="S567" i="55"/>
  <c r="S565" i="42"/>
  <c r="S567" i="31"/>
  <c r="U561" i="55"/>
  <c r="U559" i="42"/>
  <c r="U561" i="31"/>
  <c r="U585" i="55"/>
  <c r="U583" i="42"/>
  <c r="U585" i="31"/>
  <c r="T489" i="55"/>
  <c r="T487" i="42"/>
  <c r="T489" i="31"/>
  <c r="T513" i="55"/>
  <c r="T511" i="42"/>
  <c r="T513" i="31"/>
  <c r="S615" i="55"/>
  <c r="S613" i="42"/>
  <c r="S615" i="31"/>
  <c r="U628" i="55"/>
  <c r="U626" i="42"/>
  <c r="U628" i="31"/>
  <c r="S562" i="55"/>
  <c r="S560" i="42"/>
  <c r="S562" i="31"/>
  <c r="S445" i="55"/>
  <c r="S443" i="42"/>
  <c r="S445" i="31"/>
  <c r="U617" i="55"/>
  <c r="U615" i="42"/>
  <c r="U617" i="31"/>
  <c r="S589" i="55"/>
  <c r="S587" i="42"/>
  <c r="S589" i="31"/>
  <c r="T657" i="55"/>
  <c r="T655" i="42"/>
  <c r="T657" i="31"/>
  <c r="U593" i="55"/>
  <c r="U591" i="42"/>
  <c r="U593" i="31"/>
  <c r="T490" i="55"/>
  <c r="T488" i="42"/>
  <c r="T490" i="31"/>
  <c r="S548" i="55"/>
  <c r="S546" i="42"/>
  <c r="S548" i="31"/>
  <c r="U607" i="55"/>
  <c r="U605" i="42"/>
  <c r="U607" i="31"/>
  <c r="U578" i="55"/>
  <c r="U576" i="42"/>
  <c r="U578" i="31"/>
  <c r="U563" i="55"/>
  <c r="U561" i="42"/>
  <c r="U563" i="31"/>
  <c r="U629" i="55"/>
  <c r="U627" i="42"/>
  <c r="U629" i="31"/>
  <c r="T654" i="55"/>
  <c r="T652" i="42"/>
  <c r="T654" i="31"/>
  <c r="U650" i="55"/>
  <c r="U648" i="42"/>
  <c r="U650" i="31"/>
  <c r="T521" i="55"/>
  <c r="T519" i="42"/>
  <c r="T521" i="31"/>
  <c r="S590" i="55"/>
  <c r="S588" i="42"/>
  <c r="S590" i="31"/>
  <c r="S460" i="55"/>
  <c r="S458" i="42"/>
  <c r="S460" i="31"/>
  <c r="T501" i="55"/>
  <c r="T499" i="42"/>
  <c r="T501" i="31"/>
  <c r="U619" i="55"/>
  <c r="U617" i="42"/>
  <c r="U619" i="31"/>
  <c r="N117" i="35"/>
  <c r="S620" i="55"/>
  <c r="S618" i="42"/>
  <c r="S620" i="31"/>
  <c r="S669" i="55"/>
  <c r="S667" i="42"/>
  <c r="S669" i="31"/>
  <c r="U553" i="55"/>
  <c r="U551" i="42"/>
  <c r="U553" i="31"/>
  <c r="S542" i="55"/>
  <c r="S540" i="42"/>
  <c r="S542" i="31"/>
  <c r="S573" i="55"/>
  <c r="S571" i="42"/>
  <c r="S573" i="31"/>
  <c r="T645" i="55"/>
  <c r="T643" i="42"/>
  <c r="T645" i="31"/>
  <c r="S458" i="55"/>
  <c r="S456" i="42"/>
  <c r="S458" i="31"/>
  <c r="U558" i="55"/>
  <c r="U556" i="42"/>
  <c r="U558" i="31"/>
  <c r="U541" i="55"/>
  <c r="U539" i="42"/>
  <c r="U541" i="31"/>
  <c r="U600" i="55"/>
  <c r="U598" i="42"/>
  <c r="U600" i="31"/>
  <c r="U512" i="55"/>
  <c r="U510" i="42"/>
  <c r="U512" i="31"/>
  <c r="S570" i="55"/>
  <c r="S568" i="42"/>
  <c r="S570" i="31"/>
  <c r="T617" i="55"/>
  <c r="T615" i="42"/>
  <c r="T617" i="31"/>
  <c r="U638" i="55"/>
  <c r="U636" i="42"/>
  <c r="U638" i="31"/>
  <c r="S561" i="55"/>
  <c r="S559" i="42"/>
  <c r="S561" i="31"/>
  <c r="T624" i="55"/>
  <c r="T622" i="42"/>
  <c r="T624" i="31"/>
  <c r="S504" i="55"/>
  <c r="S502" i="42"/>
  <c r="S504" i="31"/>
  <c r="S559" i="55"/>
  <c r="S557" i="42"/>
  <c r="S559" i="31"/>
  <c r="U620" i="55"/>
  <c r="U618" i="42"/>
  <c r="U620" i="31"/>
  <c r="S638" i="55"/>
  <c r="S636" i="42"/>
  <c r="S638" i="31"/>
  <c r="S466" i="55"/>
  <c r="S464" i="42"/>
  <c r="S466" i="31"/>
  <c r="U654" i="55"/>
  <c r="U652" i="42"/>
  <c r="U654" i="31"/>
  <c r="U602" i="55"/>
  <c r="U600" i="42"/>
  <c r="U602" i="31"/>
  <c r="U555" i="55"/>
  <c r="U553" i="42"/>
  <c r="U555" i="31"/>
  <c r="T628" i="55"/>
  <c r="T626" i="42"/>
  <c r="T628" i="31"/>
  <c r="U606" i="55"/>
  <c r="U604" i="42"/>
  <c r="U606" i="31"/>
  <c r="U490" i="55"/>
  <c r="U488" i="42"/>
  <c r="U490" i="31"/>
  <c r="U462" i="55"/>
  <c r="U460" i="42"/>
  <c r="U462" i="31"/>
  <c r="S519" i="55"/>
  <c r="S517" i="42"/>
  <c r="S519" i="31"/>
  <c r="S553" i="55"/>
  <c r="S551" i="42"/>
  <c r="S553" i="31"/>
  <c r="U506" i="55"/>
  <c r="U504" i="42"/>
  <c r="U506" i="31"/>
  <c r="U445" i="55"/>
  <c r="U443" i="42"/>
  <c r="U445" i="31"/>
  <c r="U568" i="55"/>
  <c r="U566" i="42"/>
  <c r="U568" i="31"/>
  <c r="U514" i="55"/>
  <c r="U512" i="42"/>
  <c r="U514" i="31"/>
  <c r="U447" i="55"/>
  <c r="U445" i="42"/>
  <c r="U447" i="31"/>
  <c r="U588" i="55"/>
  <c r="U586" i="42"/>
  <c r="U588" i="31"/>
  <c r="S637" i="55"/>
  <c r="S635" i="42"/>
  <c r="S637" i="31"/>
  <c r="U545" i="55"/>
  <c r="U543" i="42"/>
  <c r="U545" i="31"/>
  <c r="U499" i="55"/>
  <c r="U497" i="42"/>
  <c r="U499" i="31"/>
  <c r="U461" i="55"/>
  <c r="U459" i="42"/>
  <c r="U461" i="31"/>
  <c r="U577" i="55"/>
  <c r="U575" i="42"/>
  <c r="U577" i="31"/>
  <c r="U566" i="55"/>
  <c r="U564" i="42"/>
  <c r="U566" i="31"/>
  <c r="S611" i="55"/>
  <c r="S609" i="42"/>
  <c r="S611" i="31"/>
  <c r="S512" i="55"/>
  <c r="S510" i="42"/>
  <c r="S512" i="31"/>
  <c r="T514" i="55"/>
  <c r="T512" i="42"/>
  <c r="T514" i="31"/>
  <c r="U565" i="55"/>
  <c r="U563" i="42"/>
  <c r="U565" i="31"/>
  <c r="U515" i="55"/>
  <c r="U513" i="42"/>
  <c r="U515" i="31"/>
  <c r="T629" i="55"/>
  <c r="T627" i="42"/>
  <c r="T629" i="31"/>
  <c r="S642" i="55"/>
  <c r="S640" i="42"/>
  <c r="S642" i="31"/>
  <c r="U610" i="55"/>
  <c r="U608" i="42"/>
  <c r="U610" i="31"/>
  <c r="S447" i="55"/>
  <c r="S445" i="42"/>
  <c r="S447" i="31"/>
  <c r="U548" i="55"/>
  <c r="U546" i="42"/>
  <c r="U548" i="31"/>
  <c r="U666" i="55"/>
  <c r="U664" i="42"/>
  <c r="U666" i="31"/>
  <c r="S442" i="55"/>
  <c r="S440" i="42"/>
  <c r="S442" i="31"/>
  <c r="U630" i="55"/>
  <c r="U628" i="42"/>
  <c r="U630" i="31"/>
  <c r="S602" i="55"/>
  <c r="S600" i="42"/>
  <c r="S602" i="31"/>
  <c r="U603" i="55"/>
  <c r="U601" i="42"/>
  <c r="U603" i="31"/>
  <c r="S450" i="55"/>
  <c r="S448" i="42"/>
  <c r="S450" i="31"/>
  <c r="U500" i="55"/>
  <c r="U498" i="42"/>
  <c r="U500" i="31"/>
  <c r="U516" i="55"/>
  <c r="U514" i="42"/>
  <c r="U516" i="31"/>
  <c r="U636" i="55"/>
  <c r="U634" i="42"/>
  <c r="U636" i="31"/>
  <c r="S606" i="55"/>
  <c r="S604" i="42"/>
  <c r="S606" i="31"/>
  <c r="U454" i="55"/>
  <c r="U452" i="42"/>
  <c r="U454" i="31"/>
  <c r="T605" i="55"/>
  <c r="T603" i="42"/>
  <c r="T605" i="31"/>
  <c r="U540" i="55"/>
  <c r="U538" i="42"/>
  <c r="U540" i="31"/>
  <c r="S598" i="55"/>
  <c r="S596" i="42"/>
  <c r="S598" i="31"/>
  <c r="S441" i="55"/>
  <c r="S439" i="42"/>
  <c r="S441" i="31"/>
  <c r="U439" i="55"/>
  <c r="U437" i="42"/>
  <c r="U439" i="31"/>
  <c r="U622" i="55"/>
  <c r="U620" i="42"/>
  <c r="U622" i="31"/>
  <c r="S596" i="55"/>
  <c r="S594" i="42"/>
  <c r="S596" i="31"/>
  <c r="U521" i="55"/>
  <c r="U519" i="42"/>
  <c r="U521" i="31"/>
  <c r="S595" i="55"/>
  <c r="S593" i="42"/>
  <c r="S595" i="31"/>
  <c r="T661" i="55"/>
  <c r="T659" i="42"/>
  <c r="T661" i="31"/>
  <c r="U557" i="55"/>
  <c r="U555" i="42"/>
  <c r="U557" i="31"/>
  <c r="S578" i="55"/>
  <c r="S576" i="42"/>
  <c r="S578" i="31"/>
  <c r="U522" i="55"/>
  <c r="U520" i="42"/>
  <c r="U522" i="31"/>
  <c r="U559" i="55"/>
  <c r="U557" i="42"/>
  <c r="U559" i="31"/>
  <c r="U494" i="55"/>
  <c r="U492" i="42"/>
  <c r="U494" i="31"/>
  <c r="T659" i="55"/>
  <c r="T657" i="42"/>
  <c r="T659" i="31"/>
  <c r="S566" i="55"/>
  <c r="S564" i="42"/>
  <c r="S566" i="31"/>
  <c r="U615" i="55"/>
  <c r="U613" i="42"/>
  <c r="U615" i="31"/>
  <c r="S446" i="55"/>
  <c r="S444" i="42"/>
  <c r="S446" i="31"/>
  <c r="U456" i="55"/>
  <c r="U454" i="42"/>
  <c r="U456" i="31"/>
  <c r="U458" i="55"/>
  <c r="U456" i="42"/>
  <c r="U458" i="31"/>
  <c r="T493" i="55"/>
  <c r="T491" i="42"/>
  <c r="T493" i="31"/>
  <c r="S443" i="55"/>
  <c r="S441" i="42"/>
  <c r="S443" i="31"/>
  <c r="U641" i="55"/>
  <c r="U639" i="42"/>
  <c r="U641" i="31"/>
  <c r="S654" i="55"/>
  <c r="S652" i="42"/>
  <c r="S654" i="31"/>
  <c r="S610" i="55"/>
  <c r="S608" i="42"/>
  <c r="S610" i="31"/>
  <c r="U466" i="55"/>
  <c r="U464" i="42"/>
  <c r="U466" i="31"/>
  <c r="U621" i="55"/>
  <c r="U619" i="42"/>
  <c r="U621" i="31"/>
  <c r="T623" i="55"/>
  <c r="T621" i="42"/>
  <c r="T623" i="31"/>
  <c r="S609" i="55"/>
  <c r="S607" i="42"/>
  <c r="S609" i="31"/>
  <c r="U492" i="55"/>
  <c r="U490" i="42"/>
  <c r="U492" i="31"/>
  <c r="U640" i="55"/>
  <c r="U638" i="42"/>
  <c r="U640" i="31"/>
  <c r="U460" i="55"/>
  <c r="U458" i="42"/>
  <c r="U460" i="31"/>
  <c r="U446" i="55"/>
  <c r="U444" i="42"/>
  <c r="U446" i="31"/>
  <c r="U572" i="55"/>
  <c r="U570" i="42"/>
  <c r="U572" i="31"/>
  <c r="T503" i="55"/>
  <c r="T501" i="42"/>
  <c r="T503" i="31"/>
  <c r="U498" i="55"/>
  <c r="U496" i="42"/>
  <c r="U498" i="31"/>
  <c r="U583" i="55"/>
  <c r="U581" i="42"/>
  <c r="U583" i="31"/>
  <c r="S633" i="55"/>
  <c r="S631" i="42"/>
  <c r="S633" i="31"/>
  <c r="S451" i="55"/>
  <c r="S449" i="42"/>
  <c r="S451" i="31"/>
  <c r="S448" i="55"/>
  <c r="S446" i="42"/>
  <c r="S448" i="31"/>
  <c r="U455" i="55"/>
  <c r="U453" i="42"/>
  <c r="U455" i="31"/>
  <c r="S641" i="55"/>
  <c r="S639" i="42"/>
  <c r="S641" i="31"/>
  <c r="U586" i="55"/>
  <c r="U584" i="42"/>
  <c r="U586" i="31"/>
  <c r="U467" i="55"/>
  <c r="U465" i="42"/>
  <c r="U467" i="31"/>
  <c r="T486" i="55"/>
  <c r="T484" i="42"/>
  <c r="T486" i="31"/>
  <c r="U463" i="55"/>
  <c r="U461" i="42"/>
  <c r="U463" i="31"/>
  <c r="U551" i="55"/>
  <c r="U549" i="42"/>
  <c r="U551" i="31"/>
  <c r="S645" i="55"/>
  <c r="S643" i="42"/>
  <c r="S645" i="31"/>
  <c r="U550" i="55"/>
  <c r="U548" i="42"/>
  <c r="U550" i="31"/>
  <c r="S586" i="55"/>
  <c r="S584" i="42"/>
  <c r="S586" i="31"/>
  <c r="S461" i="55"/>
  <c r="S459" i="42"/>
  <c r="S461" i="31"/>
  <c r="T496" i="55"/>
  <c r="T494" i="42"/>
  <c r="T496" i="31"/>
  <c r="U596" i="55"/>
  <c r="U594" i="42"/>
  <c r="U596" i="31"/>
  <c r="S560" i="55"/>
  <c r="S558" i="42"/>
  <c r="S560" i="31"/>
  <c r="U605" i="55"/>
  <c r="U603" i="42"/>
  <c r="U605" i="31"/>
  <c r="U497" i="55"/>
  <c r="U495" i="42"/>
  <c r="U497" i="31"/>
  <c r="T620" i="55"/>
  <c r="T618" i="42"/>
  <c r="T620" i="31"/>
  <c r="U442" i="55"/>
  <c r="U440" i="42"/>
  <c r="U442" i="31"/>
  <c r="U649" i="55"/>
  <c r="U647" i="42"/>
  <c r="U649" i="31"/>
  <c r="S662" i="55"/>
  <c r="S660" i="42"/>
  <c r="S662" i="31"/>
  <c r="U517" i="55"/>
  <c r="U515" i="42"/>
  <c r="U517" i="31"/>
  <c r="U518" i="55"/>
  <c r="U516" i="42"/>
  <c r="U518" i="31"/>
  <c r="S632" i="55"/>
  <c r="S630" i="42"/>
  <c r="S632" i="31"/>
  <c r="T619" i="55"/>
  <c r="T617" i="42"/>
  <c r="T619" i="31"/>
  <c r="U549" i="55"/>
  <c r="U547" i="42"/>
  <c r="U549" i="31"/>
  <c r="U483" i="55"/>
  <c r="U481" i="42"/>
  <c r="U483" i="31"/>
  <c r="U648" i="55"/>
  <c r="U646" i="42"/>
  <c r="U648" i="31"/>
  <c r="S439" i="55"/>
  <c r="S437" i="42"/>
  <c r="S439" i="31"/>
  <c r="U489" i="55"/>
  <c r="U487" i="42"/>
  <c r="U489" i="31"/>
  <c r="S649" i="55"/>
  <c r="S647" i="42"/>
  <c r="S649" i="31"/>
  <c r="S571" i="55"/>
  <c r="S569" i="42"/>
  <c r="S571" i="31"/>
  <c r="U624" i="55"/>
  <c r="U622" i="42"/>
  <c r="U624" i="31"/>
  <c r="T611" i="55"/>
  <c r="T609" i="42"/>
  <c r="T611" i="31"/>
  <c r="U569" i="55"/>
  <c r="U567" i="42"/>
  <c r="U569" i="31"/>
  <c r="U435" i="55"/>
  <c r="U433" i="42"/>
  <c r="U435" i="31"/>
  <c r="T621" i="55"/>
  <c r="T619" i="42"/>
  <c r="T621" i="31"/>
  <c r="U546" i="55"/>
  <c r="U544" i="42"/>
  <c r="U546" i="31"/>
  <c r="U614" i="55"/>
  <c r="U612" i="42"/>
  <c r="U614" i="31"/>
  <c r="S455" i="55"/>
  <c r="S453" i="42"/>
  <c r="S455" i="31"/>
  <c r="U653" i="55"/>
  <c r="U651" i="42"/>
  <c r="U653" i="31"/>
  <c r="U579" i="55"/>
  <c r="U577" i="42"/>
  <c r="U579" i="31"/>
  <c r="S666" i="55"/>
  <c r="S664" i="42"/>
  <c r="S666" i="31"/>
  <c r="U491" i="55"/>
  <c r="U489" i="42"/>
  <c r="U491" i="31"/>
  <c r="U635" i="55"/>
  <c r="U633" i="42"/>
  <c r="U635" i="31"/>
  <c r="S644" i="55"/>
  <c r="S642" i="42"/>
  <c r="S644" i="31"/>
  <c r="U623" i="55"/>
  <c r="U621" i="42"/>
  <c r="U623" i="31"/>
  <c r="U573" i="55"/>
  <c r="U571" i="42"/>
  <c r="U573" i="31"/>
  <c r="U597" i="55"/>
  <c r="U595" i="42"/>
  <c r="U597" i="31"/>
  <c r="U507" i="55"/>
  <c r="U505" i="42"/>
  <c r="U507" i="31"/>
  <c r="T519" i="55"/>
  <c r="T517" i="42"/>
  <c r="T519" i="31"/>
  <c r="U652" i="55"/>
  <c r="U650" i="42"/>
  <c r="U652" i="31"/>
  <c r="S463" i="55"/>
  <c r="S461" i="42"/>
  <c r="S463" i="31"/>
  <c r="U501" i="55"/>
  <c r="U499" i="42"/>
  <c r="U501" i="31"/>
  <c r="U513" i="55"/>
  <c r="U511" i="42"/>
  <c r="U513" i="31"/>
  <c r="U661" i="55"/>
  <c r="U659" i="42"/>
  <c r="U661" i="31"/>
  <c r="U584" i="55"/>
  <c r="U582" i="42"/>
  <c r="U584" i="31"/>
  <c r="U505" i="55"/>
  <c r="U503" i="42"/>
  <c r="U505" i="31"/>
  <c r="U618" i="55"/>
  <c r="U616" i="42"/>
  <c r="U618" i="31"/>
  <c r="U647" i="55"/>
  <c r="U645" i="42"/>
  <c r="U647" i="31"/>
  <c r="T500" i="55"/>
  <c r="T498" i="42"/>
  <c r="T500" i="31"/>
  <c r="T640" i="55"/>
  <c r="T638" i="42"/>
  <c r="T640" i="31"/>
  <c r="U626" i="55"/>
  <c r="U624" i="42"/>
  <c r="U626" i="31"/>
  <c r="U450" i="55"/>
  <c r="U448" i="42"/>
  <c r="U450" i="31"/>
  <c r="T495" i="55"/>
  <c r="T493" i="42"/>
  <c r="T495" i="31"/>
  <c r="U656" i="55"/>
  <c r="U654" i="42"/>
  <c r="U656" i="31"/>
  <c r="U329" i="31"/>
  <c r="N27" i="33"/>
  <c r="U328" i="31"/>
  <c r="U327" i="42"/>
  <c r="U326" i="42"/>
  <c r="S330" i="42"/>
  <c r="S332" i="55"/>
  <c r="S331" i="55"/>
  <c r="S329" i="42"/>
  <c r="S331" i="31"/>
  <c r="U342" i="31"/>
  <c r="U342" i="55"/>
  <c r="U340" i="42"/>
  <c r="U337" i="31"/>
  <c r="U337" i="55"/>
  <c r="U335" i="42"/>
  <c r="U331" i="55"/>
  <c r="U329" i="42"/>
  <c r="U331" i="31"/>
  <c r="S330" i="55"/>
  <c r="S328" i="42"/>
  <c r="S330" i="31"/>
  <c r="U330" i="55"/>
  <c r="U328" i="42"/>
  <c r="U330" i="31"/>
  <c r="S329" i="55"/>
  <c r="S327" i="42"/>
  <c r="S329" i="31"/>
  <c r="T337" i="31"/>
  <c r="T337" i="55"/>
  <c r="T335" i="42"/>
  <c r="U334" i="55"/>
  <c r="U332" i="42"/>
  <c r="U334" i="31"/>
  <c r="S333" i="55"/>
  <c r="S331" i="42"/>
  <c r="S333" i="31"/>
  <c r="U340" i="31"/>
  <c r="U340" i="55"/>
  <c r="U338" i="42"/>
  <c r="T338" i="55"/>
  <c r="T336" i="42"/>
  <c r="T338" i="31"/>
  <c r="U333" i="55"/>
  <c r="U331" i="42"/>
  <c r="U333" i="31"/>
  <c r="S334" i="55"/>
  <c r="S332" i="42"/>
  <c r="S334" i="31"/>
  <c r="U343" i="31"/>
  <c r="U343" i="55"/>
  <c r="U341" i="42"/>
  <c r="T343" i="31"/>
  <c r="T343" i="55"/>
  <c r="T341" i="42"/>
  <c r="T340" i="31"/>
  <c r="T340" i="55"/>
  <c r="T338" i="42"/>
  <c r="U335" i="55"/>
  <c r="U333" i="42"/>
  <c r="U335" i="31"/>
  <c r="T342" i="31"/>
  <c r="T342" i="55"/>
  <c r="T340" i="42"/>
  <c r="T345" i="31"/>
  <c r="T345" i="55"/>
  <c r="T343" i="42"/>
  <c r="U322" i="42"/>
  <c r="U324" i="31"/>
  <c r="S312" i="31"/>
  <c r="S310" i="42"/>
  <c r="T318" i="42"/>
  <c r="T320" i="31"/>
  <c r="U310" i="31"/>
  <c r="U308" i="42"/>
  <c r="S315" i="31"/>
  <c r="S313" i="42"/>
  <c r="U317" i="42"/>
  <c r="U319" i="31"/>
  <c r="S316" i="31"/>
  <c r="S314" i="42"/>
  <c r="S309" i="31"/>
  <c r="S307" i="42"/>
  <c r="U314" i="31"/>
  <c r="U312" i="42"/>
  <c r="S317" i="42"/>
  <c r="S319" i="31"/>
  <c r="U321" i="42"/>
  <c r="U323" i="31"/>
  <c r="T321" i="42"/>
  <c r="T323" i="31"/>
  <c r="S323" i="42"/>
  <c r="S325" i="31"/>
  <c r="S313" i="31"/>
  <c r="S311" i="42"/>
  <c r="T320" i="42"/>
  <c r="T322" i="31"/>
  <c r="U320" i="42"/>
  <c r="U322" i="31"/>
  <c r="U318" i="42"/>
  <c r="U320" i="31"/>
  <c r="S322" i="42"/>
  <c r="S324" i="31"/>
  <c r="U296" i="31"/>
  <c r="U294" i="42"/>
  <c r="T315" i="42"/>
  <c r="T317" i="31"/>
  <c r="T323" i="42"/>
  <c r="T325" i="31"/>
  <c r="U300" i="31"/>
  <c r="U298" i="42"/>
  <c r="T319" i="42"/>
  <c r="T321" i="31"/>
  <c r="S301" i="31"/>
  <c r="S299" i="42"/>
  <c r="U304" i="31"/>
  <c r="U302" i="42"/>
  <c r="S302" i="31"/>
  <c r="S300" i="42"/>
  <c r="S295" i="31"/>
  <c r="S293" i="42"/>
  <c r="S316" i="42"/>
  <c r="S318" i="31"/>
  <c r="U315" i="42"/>
  <c r="U317" i="31"/>
  <c r="S310" i="31"/>
  <c r="S308" i="42"/>
  <c r="U308" i="31"/>
  <c r="U306" i="42"/>
  <c r="T325" i="42"/>
  <c r="T327" i="31"/>
  <c r="S314" i="31"/>
  <c r="S312" i="42"/>
  <c r="U312" i="31"/>
  <c r="U310" i="42"/>
  <c r="S308" i="31"/>
  <c r="S306" i="42"/>
  <c r="U324" i="42"/>
  <c r="U326" i="31"/>
  <c r="U325" i="42"/>
  <c r="U327" i="31"/>
  <c r="S321" i="42"/>
  <c r="S323" i="31"/>
  <c r="S298" i="31"/>
  <c r="S296" i="42"/>
  <c r="T324" i="42"/>
  <c r="T326" i="31"/>
  <c r="S320" i="42"/>
  <c r="S322" i="31"/>
  <c r="S296" i="31"/>
  <c r="S294" i="42"/>
  <c r="U316" i="42"/>
  <c r="U318" i="31"/>
  <c r="U301" i="31"/>
  <c r="U299" i="42"/>
  <c r="U316" i="31"/>
  <c r="U314" i="42"/>
  <c r="S303" i="31"/>
  <c r="S301" i="42"/>
  <c r="U319" i="42"/>
  <c r="U321" i="31"/>
  <c r="S300" i="31"/>
  <c r="S298" i="42"/>
  <c r="T317" i="42"/>
  <c r="T319" i="31"/>
  <c r="U298" i="31"/>
  <c r="U296" i="42"/>
  <c r="S307" i="31"/>
  <c r="S305" i="42"/>
  <c r="U306" i="31"/>
  <c r="U304" i="42"/>
  <c r="U323" i="42"/>
  <c r="U325" i="31"/>
  <c r="S304" i="31"/>
  <c r="S302" i="42"/>
  <c r="T322" i="42"/>
  <c r="T324" i="31"/>
  <c r="S297" i="31"/>
  <c r="S295" i="42"/>
  <c r="U302" i="31"/>
  <c r="U300" i="42"/>
  <c r="P27" i="33"/>
  <c r="N118" i="38"/>
  <c r="O118" i="38"/>
  <c r="P118" i="38"/>
  <c r="P147" i="36"/>
  <c r="O147" i="36"/>
  <c r="N147" i="36"/>
  <c r="P96" i="34"/>
  <c r="O27" i="33"/>
  <c r="P73" i="18"/>
  <c r="P71" i="18"/>
  <c r="U226" i="55" l="1"/>
  <c r="U224" i="42"/>
  <c r="U226" i="31"/>
  <c r="T226" i="55"/>
  <c r="T224" i="42"/>
  <c r="T226" i="31"/>
  <c r="L286" i="55" l="1"/>
  <c r="L284" i="42"/>
  <c r="L286" i="31"/>
  <c r="L285" i="55"/>
  <c r="L283" i="42"/>
  <c r="L285" i="31"/>
  <c r="R286" i="55"/>
  <c r="R284" i="42"/>
  <c r="R286" i="31"/>
  <c r="L290" i="55"/>
  <c r="L288" i="42"/>
  <c r="L290" i="31"/>
  <c r="L291" i="55"/>
  <c r="L289" i="42"/>
  <c r="L291" i="31"/>
  <c r="P291" i="55"/>
  <c r="P289" i="42"/>
  <c r="P291" i="31"/>
  <c r="Q290" i="55"/>
  <c r="Q288" i="42"/>
  <c r="Q290" i="31"/>
  <c r="Q291" i="55"/>
  <c r="Q289" i="42"/>
  <c r="Q291" i="31"/>
  <c r="R291" i="55"/>
  <c r="R289" i="42"/>
  <c r="R291" i="31"/>
  <c r="P290" i="55"/>
  <c r="P288" i="42"/>
  <c r="P290" i="31"/>
  <c r="L50" i="55"/>
  <c r="L51" i="55"/>
  <c r="M282" i="55" l="1"/>
  <c r="M280" i="42"/>
  <c r="M282" i="31"/>
  <c r="P223" i="55"/>
  <c r="P221" i="42"/>
  <c r="P223" i="31"/>
  <c r="P222" i="55"/>
  <c r="P220" i="42"/>
  <c r="P222" i="31"/>
  <c r="N266" i="55"/>
  <c r="N264" i="42"/>
  <c r="N266" i="31"/>
  <c r="N273" i="55"/>
  <c r="N271" i="42"/>
  <c r="N273" i="31"/>
  <c r="L49" i="42"/>
  <c r="L51" i="31"/>
  <c r="L48" i="42"/>
  <c r="L50" i="31"/>
  <c r="T197" i="31" l="1"/>
  <c r="L197" i="31"/>
  <c r="L197" i="55"/>
  <c r="L195" i="42"/>
  <c r="P197" i="31"/>
  <c r="P197" i="55"/>
  <c r="P195" i="42"/>
  <c r="Q197" i="31"/>
  <c r="Q197" i="55"/>
  <c r="Q195" i="42"/>
  <c r="R197" i="31"/>
  <c r="R197" i="55"/>
  <c r="R195" i="42"/>
  <c r="S197" i="31"/>
  <c r="S197" i="55"/>
  <c r="S195" i="42"/>
  <c r="T195" i="42" l="1"/>
  <c r="T197" i="55"/>
  <c r="Q71" i="31"/>
  <c r="Q71" i="55"/>
  <c r="Q69" i="42"/>
  <c r="P71" i="31"/>
  <c r="P71" i="55"/>
  <c r="P69" i="42"/>
  <c r="R71" i="31"/>
  <c r="R71" i="55"/>
  <c r="R69" i="42"/>
  <c r="L71" i="31"/>
  <c r="L71" i="55"/>
  <c r="L69" i="42"/>
  <c r="U197" i="31"/>
  <c r="U197" i="55"/>
  <c r="U195" i="42"/>
  <c r="T71" i="31" l="1"/>
  <c r="T71" i="55"/>
  <c r="T69" i="42"/>
  <c r="S71" i="31"/>
  <c r="S71" i="55"/>
  <c r="S69" i="42"/>
  <c r="U71" i="31"/>
  <c r="U71" i="55"/>
  <c r="U69" i="42"/>
  <c r="L68" i="18"/>
  <c r="Q68" i="18"/>
  <c r="R68" i="18"/>
  <c r="Y68" i="18"/>
  <c r="AC68" i="18" l="1"/>
  <c r="P281" i="55"/>
  <c r="P279" i="42"/>
  <c r="P281" i="31"/>
  <c r="R250" i="55"/>
  <c r="R248" i="42"/>
  <c r="R250" i="31"/>
  <c r="Q250" i="55"/>
  <c r="Q248" i="42"/>
  <c r="Q250" i="31"/>
  <c r="P250" i="55"/>
  <c r="P248" i="42"/>
  <c r="P250" i="31"/>
  <c r="R251" i="55"/>
  <c r="R249" i="42"/>
  <c r="R251" i="31"/>
  <c r="Q251" i="55"/>
  <c r="Q249" i="42"/>
  <c r="Q251" i="31"/>
  <c r="P251" i="55"/>
  <c r="P249" i="42"/>
  <c r="P251" i="31"/>
  <c r="M243" i="55"/>
  <c r="M241" i="42"/>
  <c r="M243" i="31"/>
  <c r="R243" i="55"/>
  <c r="R241" i="42"/>
  <c r="R243" i="31"/>
  <c r="Q243" i="55"/>
  <c r="Q241" i="42"/>
  <c r="Q243" i="31"/>
  <c r="P243" i="55"/>
  <c r="P241" i="42"/>
  <c r="P243" i="31"/>
  <c r="O243" i="55"/>
  <c r="O241" i="42"/>
  <c r="O243" i="31"/>
  <c r="N243" i="55"/>
  <c r="N241" i="42"/>
  <c r="N243" i="31"/>
  <c r="L243" i="55"/>
  <c r="L241" i="42"/>
  <c r="L243" i="31"/>
  <c r="Q180" i="31"/>
  <c r="Q180" i="55"/>
  <c r="Q178" i="42"/>
  <c r="S180" i="31"/>
  <c r="S180" i="55"/>
  <c r="S178" i="42"/>
  <c r="R180" i="31"/>
  <c r="R180" i="55"/>
  <c r="R178" i="42"/>
  <c r="P180" i="31"/>
  <c r="P180" i="55"/>
  <c r="P178" i="42"/>
  <c r="L180" i="31"/>
  <c r="L180" i="55"/>
  <c r="L178" i="42"/>
  <c r="Z68" i="18"/>
  <c r="R13" i="18"/>
  <c r="Q13" i="18"/>
  <c r="P13" i="18"/>
  <c r="O13" i="18"/>
  <c r="L71" i="18"/>
  <c r="M71" i="18"/>
  <c r="N71" i="18"/>
  <c r="O71" i="18"/>
  <c r="Q71" i="18"/>
  <c r="R71" i="18"/>
  <c r="P49" i="18"/>
  <c r="R73" i="18"/>
  <c r="Q73" i="18"/>
  <c r="L58" i="18"/>
  <c r="U178" i="42" l="1"/>
  <c r="AE68" i="18"/>
  <c r="U180" i="31"/>
  <c r="U180" i="55"/>
  <c r="T243" i="55"/>
  <c r="T241" i="42"/>
  <c r="T243" i="31"/>
  <c r="U243" i="55"/>
  <c r="U241" i="42"/>
  <c r="U243" i="31"/>
  <c r="S243" i="55"/>
  <c r="S241" i="42"/>
  <c r="S243" i="31"/>
  <c r="O99" i="31"/>
  <c r="O99" i="55"/>
  <c r="O97" i="42"/>
  <c r="R178" i="31"/>
  <c r="R178" i="55"/>
  <c r="R176" i="42"/>
  <c r="L175" i="31"/>
  <c r="L175" i="55"/>
  <c r="L173" i="42"/>
  <c r="L168" i="31"/>
  <c r="L168" i="55"/>
  <c r="L166" i="42"/>
  <c r="P116" i="31"/>
  <c r="P116" i="55"/>
  <c r="P114" i="42"/>
  <c r="P98" i="31"/>
  <c r="P98" i="55"/>
  <c r="P96" i="42"/>
  <c r="S172" i="31"/>
  <c r="S172" i="55"/>
  <c r="S170" i="42"/>
  <c r="T180" i="31"/>
  <c r="T180" i="55"/>
  <c r="T178" i="42"/>
  <c r="S169" i="31"/>
  <c r="S169" i="55"/>
  <c r="S167" i="42"/>
  <c r="L172" i="31"/>
  <c r="L172" i="55"/>
  <c r="L170" i="42"/>
  <c r="P149" i="31"/>
  <c r="P149" i="55"/>
  <c r="P147" i="42"/>
  <c r="P164" i="31"/>
  <c r="P164" i="55"/>
  <c r="P162" i="42"/>
  <c r="L169" i="31"/>
  <c r="L169" i="55"/>
  <c r="L167" i="42"/>
  <c r="S173" i="31"/>
  <c r="S173" i="55"/>
  <c r="S171" i="42"/>
  <c r="S176" i="31"/>
  <c r="S176" i="55"/>
  <c r="S174" i="42"/>
  <c r="L179" i="31"/>
  <c r="L179" i="55"/>
  <c r="L177" i="42"/>
  <c r="P99" i="31"/>
  <c r="P99" i="55"/>
  <c r="P97" i="42"/>
  <c r="T175" i="31"/>
  <c r="T175" i="55"/>
  <c r="T173" i="42"/>
  <c r="P101" i="31"/>
  <c r="P101" i="55"/>
  <c r="P99" i="42"/>
  <c r="L173" i="31"/>
  <c r="L173" i="55"/>
  <c r="L171" i="42"/>
  <c r="L176" i="31"/>
  <c r="L176" i="55"/>
  <c r="L174" i="42"/>
  <c r="O179" i="31"/>
  <c r="O179" i="55"/>
  <c r="O177" i="42"/>
  <c r="T173" i="31"/>
  <c r="T173" i="55"/>
  <c r="T171" i="42"/>
  <c r="Q102" i="31"/>
  <c r="Q102" i="55"/>
  <c r="Q100" i="42"/>
  <c r="Q178" i="31"/>
  <c r="Q178" i="55"/>
  <c r="Q176" i="42"/>
  <c r="S171" i="31"/>
  <c r="S171" i="55"/>
  <c r="S169" i="42"/>
  <c r="S175" i="31"/>
  <c r="S175" i="55"/>
  <c r="S173" i="42"/>
  <c r="Q99" i="31"/>
  <c r="Q99" i="55"/>
  <c r="Q97" i="42"/>
  <c r="S168" i="31"/>
  <c r="S168" i="55"/>
  <c r="S166" i="42"/>
  <c r="L171" i="31"/>
  <c r="L171" i="55"/>
  <c r="L169" i="42"/>
  <c r="R99" i="31"/>
  <c r="R99" i="55"/>
  <c r="R97" i="42"/>
  <c r="Q101" i="31"/>
  <c r="Q101" i="55"/>
  <c r="Q99" i="42"/>
  <c r="S177" i="31"/>
  <c r="S177" i="55"/>
  <c r="S175" i="42"/>
  <c r="N179" i="31"/>
  <c r="N179" i="55"/>
  <c r="N177" i="42"/>
  <c r="S170" i="31"/>
  <c r="S170" i="55"/>
  <c r="S168" i="42"/>
  <c r="L177" i="31"/>
  <c r="L177" i="55"/>
  <c r="L175" i="42"/>
  <c r="T179" i="31"/>
  <c r="T179" i="55"/>
  <c r="T177" i="42"/>
  <c r="P102" i="31"/>
  <c r="P102" i="55"/>
  <c r="P100" i="42"/>
  <c r="L170" i="31"/>
  <c r="L170" i="55"/>
  <c r="L168" i="42"/>
  <c r="T172" i="31"/>
  <c r="T172" i="55"/>
  <c r="T170" i="42"/>
  <c r="T176" i="31"/>
  <c r="T176" i="55"/>
  <c r="T174" i="42"/>
  <c r="Z71" i="18"/>
  <c r="Z58" i="18"/>
  <c r="Y71" i="18"/>
  <c r="AC71" i="18"/>
  <c r="AE71" i="18" s="1"/>
  <c r="AC58" i="18"/>
  <c r="AE58" i="18" s="1"/>
  <c r="U176" i="31" l="1"/>
  <c r="U176" i="55"/>
  <c r="U174" i="42"/>
  <c r="U172" i="31"/>
  <c r="U172" i="55"/>
  <c r="U170" i="42"/>
  <c r="U173" i="31"/>
  <c r="U173" i="55"/>
  <c r="U171" i="42"/>
  <c r="U175" i="31"/>
  <c r="U175" i="55"/>
  <c r="U173" i="42"/>
  <c r="U179" i="31"/>
  <c r="U179" i="55"/>
  <c r="U177" i="42"/>
  <c r="T177" i="31"/>
  <c r="T177" i="55"/>
  <c r="T175" i="42"/>
  <c r="T171" i="31"/>
  <c r="T171" i="55"/>
  <c r="T169" i="42"/>
  <c r="T169" i="31"/>
  <c r="T169" i="55"/>
  <c r="T167" i="42"/>
  <c r="T170" i="31"/>
  <c r="T170" i="55"/>
  <c r="T168" i="42"/>
  <c r="U171" i="31"/>
  <c r="U171" i="55"/>
  <c r="U169" i="42"/>
  <c r="T168" i="31"/>
  <c r="T168" i="55"/>
  <c r="T166" i="42"/>
  <c r="U170" i="31"/>
  <c r="U170" i="55"/>
  <c r="U168" i="42"/>
  <c r="U168" i="31"/>
  <c r="U168" i="55"/>
  <c r="U166" i="42"/>
  <c r="S179" i="31"/>
  <c r="S179" i="55"/>
  <c r="S177" i="42"/>
  <c r="U169" i="31"/>
  <c r="U169" i="55"/>
  <c r="U167" i="42"/>
  <c r="U177" i="31"/>
  <c r="U177" i="55"/>
  <c r="U175" i="42"/>
  <c r="P51" i="55"/>
  <c r="R51" i="55"/>
  <c r="Q51" i="55"/>
  <c r="P64" i="31"/>
  <c r="P63" i="31"/>
  <c r="P62" i="31"/>
  <c r="P61" i="31"/>
  <c r="P60" i="31"/>
  <c r="P50" i="55"/>
  <c r="P44" i="55"/>
  <c r="P42" i="55"/>
  <c r="P35" i="55" l="1"/>
  <c r="P33" i="42"/>
  <c r="P35" i="31"/>
  <c r="S17" i="31"/>
  <c r="S17" i="55"/>
  <c r="S15" i="42"/>
  <c r="R17" i="31"/>
  <c r="R17" i="55"/>
  <c r="R15" i="42"/>
  <c r="Q18" i="31"/>
  <c r="Q18" i="55"/>
  <c r="Q16" i="42"/>
  <c r="S18" i="31"/>
  <c r="S18" i="55"/>
  <c r="S16" i="42"/>
  <c r="P18" i="31"/>
  <c r="P18" i="55"/>
  <c r="P16" i="42"/>
  <c r="Q17" i="31"/>
  <c r="Q17" i="55"/>
  <c r="Q15" i="42"/>
  <c r="L17" i="31"/>
  <c r="L17" i="55"/>
  <c r="L15" i="42"/>
  <c r="P17" i="31"/>
  <c r="P17" i="55"/>
  <c r="P15" i="42"/>
  <c r="R18" i="31"/>
  <c r="R18" i="55"/>
  <c r="R16" i="42"/>
  <c r="L18" i="31"/>
  <c r="L18" i="55"/>
  <c r="L16" i="42"/>
  <c r="P40" i="42"/>
  <c r="P42" i="31"/>
  <c r="R49" i="42"/>
  <c r="R51" i="31"/>
  <c r="P49" i="42"/>
  <c r="P51" i="31"/>
  <c r="P42" i="42"/>
  <c r="P44" i="31"/>
  <c r="P48" i="42"/>
  <c r="P50" i="31"/>
  <c r="Q49" i="42"/>
  <c r="Q51" i="31"/>
  <c r="T51" i="55"/>
  <c r="U51" i="55" l="1"/>
  <c r="T17" i="31"/>
  <c r="T17" i="55"/>
  <c r="T15" i="42"/>
  <c r="U17" i="31"/>
  <c r="U17" i="55"/>
  <c r="U15" i="42"/>
  <c r="U18" i="31"/>
  <c r="U18" i="55"/>
  <c r="U16" i="42"/>
  <c r="T18" i="31"/>
  <c r="T18" i="55"/>
  <c r="T16" i="42"/>
  <c r="U49" i="42"/>
  <c r="U51" i="31"/>
  <c r="T49" i="42"/>
  <c r="T51" i="31"/>
  <c r="G22" i="29"/>
  <c r="Q70" i="18" l="1"/>
  <c r="R70" i="18"/>
  <c r="Y70" i="18"/>
  <c r="L70" i="18"/>
  <c r="Y43" i="18"/>
  <c r="L45" i="18"/>
  <c r="L63" i="18"/>
  <c r="Q63" i="18"/>
  <c r="R63" i="18"/>
  <c r="P43" i="18"/>
  <c r="Q43" i="18"/>
  <c r="R43" i="18"/>
  <c r="L43" i="18"/>
  <c r="H22" i="29"/>
  <c r="F22" i="29"/>
  <c r="E22" i="29"/>
  <c r="P56" i="18"/>
  <c r="O56" i="18"/>
  <c r="L56" i="18"/>
  <c r="Y31" i="18"/>
  <c r="P196" i="31"/>
  <c r="O36" i="18"/>
  <c r="O19" i="18"/>
  <c r="P67" i="18"/>
  <c r="O67" i="18"/>
  <c r="N67" i="18"/>
  <c r="M67" i="18"/>
  <c r="L67" i="18"/>
  <c r="N42" i="18"/>
  <c r="M42" i="18"/>
  <c r="R42" i="18"/>
  <c r="Q42" i="18"/>
  <c r="P42" i="18"/>
  <c r="O42" i="18"/>
  <c r="L42" i="18"/>
  <c r="N39" i="18"/>
  <c r="N41" i="18"/>
  <c r="R23" i="27"/>
  <c r="O15" i="24"/>
  <c r="H15" i="24"/>
  <c r="N15" i="24" s="1"/>
  <c r="G15" i="24"/>
  <c r="O14" i="24"/>
  <c r="H14" i="24"/>
  <c r="P14" i="24" s="1"/>
  <c r="G14" i="24"/>
  <c r="M13" i="24"/>
  <c r="L13" i="24"/>
  <c r="K13" i="24"/>
  <c r="J13" i="24"/>
  <c r="I13" i="24"/>
  <c r="H13" i="24"/>
  <c r="G13" i="24"/>
  <c r="M12" i="24"/>
  <c r="L12" i="24"/>
  <c r="K12" i="24"/>
  <c r="J12" i="24"/>
  <c r="I12" i="24"/>
  <c r="H12" i="24"/>
  <c r="G12" i="24"/>
  <c r="O11" i="24"/>
  <c r="H11" i="24"/>
  <c r="P11" i="24" s="1"/>
  <c r="G11" i="24"/>
  <c r="O10" i="24"/>
  <c r="I10" i="24"/>
  <c r="H10" i="24"/>
  <c r="G10" i="24"/>
  <c r="M9" i="24"/>
  <c r="L9" i="24"/>
  <c r="K9" i="24"/>
  <c r="J9" i="24"/>
  <c r="I9" i="24"/>
  <c r="H9" i="24"/>
  <c r="G9" i="24"/>
  <c r="M15" i="23"/>
  <c r="L15" i="23"/>
  <c r="K15" i="23"/>
  <c r="J15" i="23"/>
  <c r="I15" i="23"/>
  <c r="H15" i="23"/>
  <c r="G15" i="23"/>
  <c r="M14" i="23"/>
  <c r="L14" i="23"/>
  <c r="K14" i="23"/>
  <c r="J14" i="23"/>
  <c r="I14" i="23"/>
  <c r="H14" i="23"/>
  <c r="G14" i="23"/>
  <c r="M13" i="23"/>
  <c r="L13" i="23"/>
  <c r="K13" i="23"/>
  <c r="J13" i="23"/>
  <c r="I13" i="23"/>
  <c r="H13" i="23"/>
  <c r="G13" i="23"/>
  <c r="M12" i="23"/>
  <c r="L12" i="23"/>
  <c r="K12" i="23"/>
  <c r="J12" i="23"/>
  <c r="I12" i="23"/>
  <c r="H12" i="23"/>
  <c r="G12" i="23"/>
  <c r="M11" i="23"/>
  <c r="L11" i="23"/>
  <c r="K11" i="23"/>
  <c r="J11" i="23"/>
  <c r="I11" i="23"/>
  <c r="H11" i="23"/>
  <c r="G11" i="23"/>
  <c r="M10" i="23"/>
  <c r="L10" i="23"/>
  <c r="K10" i="23"/>
  <c r="J10" i="23"/>
  <c r="I10" i="23"/>
  <c r="H10" i="23"/>
  <c r="G10" i="23"/>
  <c r="M9" i="23"/>
  <c r="L9" i="23"/>
  <c r="K9" i="23"/>
  <c r="J9" i="23"/>
  <c r="I9" i="23"/>
  <c r="H9" i="23"/>
  <c r="G9" i="23"/>
  <c r="N59" i="18"/>
  <c r="O41" i="18"/>
  <c r="P41" i="18"/>
  <c r="Q41" i="18"/>
  <c r="R41" i="18"/>
  <c r="O39" i="18"/>
  <c r="P39" i="18"/>
  <c r="R39" i="18"/>
  <c r="L39" i="18"/>
  <c r="L41" i="18"/>
  <c r="L37" i="18"/>
  <c r="L59" i="18"/>
  <c r="N37" i="18"/>
  <c r="O37" i="18"/>
  <c r="O59" i="18"/>
  <c r="P59" i="18"/>
  <c r="Q59" i="18"/>
  <c r="R59" i="18"/>
  <c r="N73" i="18"/>
  <c r="N57" i="18"/>
  <c r="O57" i="18"/>
  <c r="P57" i="18"/>
  <c r="Q57" i="18"/>
  <c r="R57" i="18"/>
  <c r="M57" i="18"/>
  <c r="O40" i="18"/>
  <c r="P40" i="18"/>
  <c r="Q40" i="18"/>
  <c r="R40" i="18"/>
  <c r="N40" i="18"/>
  <c r="P19" i="18"/>
  <c r="Q19" i="18"/>
  <c r="R19" i="18"/>
  <c r="N19" i="18"/>
  <c r="M19" i="18"/>
  <c r="R24" i="27" l="1"/>
  <c r="R25" i="27"/>
  <c r="S23" i="27"/>
  <c r="Q23" i="27"/>
  <c r="N23" i="27"/>
  <c r="P23" i="27"/>
  <c r="O54" i="22"/>
  <c r="P54" i="22"/>
  <c r="Q54" i="22"/>
  <c r="R54" i="22"/>
  <c r="S54" i="22"/>
  <c r="P14" i="25"/>
  <c r="Q14" i="25"/>
  <c r="R14" i="25"/>
  <c r="N14" i="25"/>
  <c r="S14" i="25"/>
  <c r="O14" i="25"/>
  <c r="O176" i="42"/>
  <c r="O178" i="31"/>
  <c r="O178" i="55"/>
  <c r="P103" i="42"/>
  <c r="P105" i="31"/>
  <c r="P105" i="55"/>
  <c r="L178" i="31"/>
  <c r="L178" i="55"/>
  <c r="L176" i="42"/>
  <c r="M158" i="55"/>
  <c r="M156" i="42"/>
  <c r="M158" i="31"/>
  <c r="R139" i="31"/>
  <c r="R139" i="55"/>
  <c r="R137" i="42"/>
  <c r="M178" i="31"/>
  <c r="M178" i="55"/>
  <c r="M176" i="42"/>
  <c r="R164" i="55"/>
  <c r="R162" i="42"/>
  <c r="R164" i="31"/>
  <c r="P176" i="42"/>
  <c r="P178" i="31"/>
  <c r="P178" i="55"/>
  <c r="Q139" i="31"/>
  <c r="Q139" i="55"/>
  <c r="Q137" i="42"/>
  <c r="N176" i="42"/>
  <c r="N178" i="55"/>
  <c r="N178" i="31"/>
  <c r="Q164" i="55"/>
  <c r="Q162" i="42"/>
  <c r="Q164" i="31"/>
  <c r="P137" i="42"/>
  <c r="P139" i="31"/>
  <c r="P139" i="55"/>
  <c r="R181" i="55"/>
  <c r="R179" i="42"/>
  <c r="R181" i="31"/>
  <c r="R105" i="31"/>
  <c r="R105" i="55"/>
  <c r="R103" i="42"/>
  <c r="Q181" i="55"/>
  <c r="Q179" i="42"/>
  <c r="Q181" i="31"/>
  <c r="Q105" i="31"/>
  <c r="Q103" i="42"/>
  <c r="Q105" i="55"/>
  <c r="R137" i="55"/>
  <c r="R135" i="42"/>
  <c r="R137" i="31"/>
  <c r="L16" i="24"/>
  <c r="N11" i="24"/>
  <c r="N10" i="23"/>
  <c r="O12" i="23"/>
  <c r="N9" i="24"/>
  <c r="K16" i="24"/>
  <c r="N11" i="23"/>
  <c r="L16" i="23"/>
  <c r="P9" i="24"/>
  <c r="O9" i="24"/>
  <c r="J16" i="24"/>
  <c r="O15" i="23"/>
  <c r="P12" i="23"/>
  <c r="I16" i="23"/>
  <c r="N12" i="23"/>
  <c r="M16" i="24"/>
  <c r="O12" i="24"/>
  <c r="P11" i="23"/>
  <c r="N15" i="23"/>
  <c r="N16" i="28"/>
  <c r="P10" i="23"/>
  <c r="P14" i="23"/>
  <c r="P15" i="23"/>
  <c r="N9" i="23"/>
  <c r="P13" i="23"/>
  <c r="N10" i="24"/>
  <c r="P13" i="24"/>
  <c r="N14" i="24"/>
  <c r="P12" i="24"/>
  <c r="I16" i="24"/>
  <c r="J16" i="23"/>
  <c r="O10" i="23"/>
  <c r="O14" i="23"/>
  <c r="O9" i="23"/>
  <c r="O13" i="23"/>
  <c r="O13" i="24"/>
  <c r="Q16" i="28"/>
  <c r="O16" i="28"/>
  <c r="O27" i="27" s="1"/>
  <c r="R16" i="28"/>
  <c r="P16" i="28"/>
  <c r="S16" i="28"/>
  <c r="T282" i="55"/>
  <c r="T280" i="42"/>
  <c r="T282" i="31"/>
  <c r="Q285" i="55"/>
  <c r="Q283" i="42"/>
  <c r="Q285" i="31"/>
  <c r="L283" i="55"/>
  <c r="L281" i="42"/>
  <c r="L283" i="31"/>
  <c r="R285" i="55"/>
  <c r="R283" i="42"/>
  <c r="R285" i="31"/>
  <c r="M283" i="55"/>
  <c r="M281" i="42"/>
  <c r="M283" i="31"/>
  <c r="N283" i="55"/>
  <c r="N281" i="42"/>
  <c r="N283" i="31"/>
  <c r="O283" i="55"/>
  <c r="O281" i="42"/>
  <c r="O283" i="31"/>
  <c r="M285" i="55"/>
  <c r="M283" i="42"/>
  <c r="M285" i="31"/>
  <c r="L282" i="55"/>
  <c r="L280" i="42"/>
  <c r="L282" i="31"/>
  <c r="P283" i="55"/>
  <c r="P281" i="42"/>
  <c r="P283" i="31"/>
  <c r="N285" i="55"/>
  <c r="N283" i="42"/>
  <c r="N285" i="31"/>
  <c r="N282" i="55"/>
  <c r="N280" i="42"/>
  <c r="N282" i="31"/>
  <c r="Q283" i="55"/>
  <c r="Q281" i="42"/>
  <c r="Q283" i="31"/>
  <c r="O285" i="55"/>
  <c r="O283" i="42"/>
  <c r="O285" i="31"/>
  <c r="O282" i="55"/>
  <c r="O280" i="42"/>
  <c r="O282" i="31"/>
  <c r="R283" i="55"/>
  <c r="R281" i="42"/>
  <c r="R283" i="31"/>
  <c r="P285" i="55"/>
  <c r="P283" i="42"/>
  <c r="P285" i="31"/>
  <c r="S260" i="55"/>
  <c r="S259" i="55"/>
  <c r="O290" i="55"/>
  <c r="O288" i="42"/>
  <c r="O290" i="31"/>
  <c r="O287" i="55"/>
  <c r="O285" i="42"/>
  <c r="O287" i="31"/>
  <c r="R290" i="55"/>
  <c r="R288" i="42"/>
  <c r="R290" i="31"/>
  <c r="P287" i="55"/>
  <c r="P285" i="42"/>
  <c r="P287" i="31"/>
  <c r="R287" i="55"/>
  <c r="R285" i="42"/>
  <c r="R287" i="31"/>
  <c r="O289" i="55"/>
  <c r="O287" i="42"/>
  <c r="O289" i="31"/>
  <c r="P284" i="55"/>
  <c r="P282" i="42"/>
  <c r="P284" i="31"/>
  <c r="N287" i="55"/>
  <c r="N285" i="42"/>
  <c r="N287" i="31"/>
  <c r="P288" i="55"/>
  <c r="P286" i="42"/>
  <c r="P288" i="31"/>
  <c r="L289" i="55"/>
  <c r="L287" i="42"/>
  <c r="L289" i="31"/>
  <c r="Q287" i="55"/>
  <c r="Q285" i="42"/>
  <c r="Q287" i="31"/>
  <c r="S287" i="42"/>
  <c r="M289" i="55"/>
  <c r="M287" i="42"/>
  <c r="M289" i="31"/>
  <c r="L284" i="55"/>
  <c r="L282" i="42"/>
  <c r="L284" i="31"/>
  <c r="L288" i="55"/>
  <c r="L286" i="42"/>
  <c r="L288" i="31"/>
  <c r="T289" i="55"/>
  <c r="T287" i="42"/>
  <c r="T289" i="31"/>
  <c r="L293" i="55"/>
  <c r="L291" i="42"/>
  <c r="L293" i="31"/>
  <c r="Q284" i="55"/>
  <c r="Q282" i="42"/>
  <c r="Q284" i="31"/>
  <c r="L287" i="55"/>
  <c r="L285" i="42"/>
  <c r="L287" i="31"/>
  <c r="M288" i="55"/>
  <c r="M286" i="42"/>
  <c r="M288" i="31"/>
  <c r="M290" i="55"/>
  <c r="M288" i="42"/>
  <c r="M290" i="31"/>
  <c r="S293" i="55"/>
  <c r="S291" i="42"/>
  <c r="S293" i="31"/>
  <c r="R284" i="55"/>
  <c r="R282" i="42"/>
  <c r="R284" i="31"/>
  <c r="O288" i="55"/>
  <c r="O286" i="42"/>
  <c r="O288" i="31"/>
  <c r="M287" i="55"/>
  <c r="M285" i="42"/>
  <c r="M287" i="31"/>
  <c r="N288" i="55"/>
  <c r="N286" i="42"/>
  <c r="N288" i="31"/>
  <c r="N290" i="55"/>
  <c r="N288" i="42"/>
  <c r="N290" i="31"/>
  <c r="R293" i="55"/>
  <c r="R291" i="42"/>
  <c r="R293" i="31"/>
  <c r="O284" i="55"/>
  <c r="O282" i="42"/>
  <c r="O284" i="31"/>
  <c r="L292" i="55"/>
  <c r="L290" i="42"/>
  <c r="L292" i="31"/>
  <c r="R292" i="55"/>
  <c r="R290" i="42"/>
  <c r="R292" i="31"/>
  <c r="U292" i="55"/>
  <c r="U290" i="42"/>
  <c r="U292" i="31"/>
  <c r="N9" i="31"/>
  <c r="N9" i="55"/>
  <c r="N7" i="42"/>
  <c r="L9" i="31"/>
  <c r="L9" i="55"/>
  <c r="L7" i="42"/>
  <c r="O7" i="31"/>
  <c r="O7" i="55"/>
  <c r="O5" i="42"/>
  <c r="P10" i="31"/>
  <c r="P10" i="55"/>
  <c r="P8" i="42"/>
  <c r="O10" i="31"/>
  <c r="O10" i="55"/>
  <c r="O8" i="42"/>
  <c r="P9" i="31"/>
  <c r="P9" i="55"/>
  <c r="P7" i="42"/>
  <c r="N10" i="31"/>
  <c r="N10" i="55"/>
  <c r="N8" i="42"/>
  <c r="M10" i="31"/>
  <c r="M10" i="55"/>
  <c r="M8" i="42"/>
  <c r="O9" i="31"/>
  <c r="O9" i="55"/>
  <c r="O7" i="42"/>
  <c r="M9" i="31"/>
  <c r="M9" i="55"/>
  <c r="M7" i="42"/>
  <c r="L10" i="31"/>
  <c r="L10" i="55"/>
  <c r="L8" i="42"/>
  <c r="Q196" i="31"/>
  <c r="Q196" i="55"/>
  <c r="Q194" i="42"/>
  <c r="R196" i="31"/>
  <c r="R196" i="55"/>
  <c r="R194" i="42"/>
  <c r="L265" i="55"/>
  <c r="L263" i="42"/>
  <c r="L265" i="31"/>
  <c r="O268" i="55"/>
  <c r="O266" i="42"/>
  <c r="O268" i="31"/>
  <c r="L271" i="55"/>
  <c r="L269" i="42"/>
  <c r="L271" i="31"/>
  <c r="P273" i="55"/>
  <c r="P271" i="42"/>
  <c r="P273" i="31"/>
  <c r="M276" i="55"/>
  <c r="M274" i="42"/>
  <c r="M276" i="31"/>
  <c r="M279" i="55"/>
  <c r="M277" i="42"/>
  <c r="M279" i="31"/>
  <c r="M281" i="55"/>
  <c r="M279" i="42"/>
  <c r="M281" i="31"/>
  <c r="M265" i="55"/>
  <c r="M263" i="42"/>
  <c r="M265" i="31"/>
  <c r="L269" i="55"/>
  <c r="L267" i="42"/>
  <c r="L269" i="31"/>
  <c r="M271" i="55"/>
  <c r="M269" i="42"/>
  <c r="M271" i="31"/>
  <c r="Q273" i="55"/>
  <c r="Q271" i="42"/>
  <c r="Q273" i="31"/>
  <c r="N276" i="55"/>
  <c r="N274" i="42"/>
  <c r="N276" i="31"/>
  <c r="N279" i="55"/>
  <c r="N277" i="42"/>
  <c r="N279" i="31"/>
  <c r="L281" i="55"/>
  <c r="L279" i="42"/>
  <c r="L281" i="31"/>
  <c r="T265" i="55"/>
  <c r="T263" i="42"/>
  <c r="T265" i="31"/>
  <c r="M269" i="55"/>
  <c r="M267" i="42"/>
  <c r="M269" i="31"/>
  <c r="N271" i="55"/>
  <c r="N269" i="42"/>
  <c r="N271" i="31"/>
  <c r="R273" i="55"/>
  <c r="R271" i="42"/>
  <c r="R273" i="31"/>
  <c r="T276" i="55"/>
  <c r="T274" i="42"/>
  <c r="T276" i="31"/>
  <c r="O279" i="55"/>
  <c r="O277" i="42"/>
  <c r="O279" i="31"/>
  <c r="L266" i="55"/>
  <c r="L264" i="42"/>
  <c r="L266" i="31"/>
  <c r="N269" i="55"/>
  <c r="N267" i="42"/>
  <c r="N269" i="31"/>
  <c r="O271" i="55"/>
  <c r="O269" i="42"/>
  <c r="O271" i="31"/>
  <c r="L274" i="55"/>
  <c r="L272" i="42"/>
  <c r="L274" i="31"/>
  <c r="L277" i="55"/>
  <c r="L275" i="42"/>
  <c r="L277" i="31"/>
  <c r="L280" i="55"/>
  <c r="L278" i="42"/>
  <c r="L280" i="31"/>
  <c r="M266" i="55"/>
  <c r="M264" i="42"/>
  <c r="M266" i="31"/>
  <c r="O269" i="55"/>
  <c r="O267" i="42"/>
  <c r="O269" i="31"/>
  <c r="M274" i="55"/>
  <c r="M272" i="42"/>
  <c r="M274" i="31"/>
  <c r="M277" i="55"/>
  <c r="M275" i="42"/>
  <c r="M277" i="31"/>
  <c r="M280" i="55"/>
  <c r="M278" i="42"/>
  <c r="M280" i="31"/>
  <c r="T266" i="55"/>
  <c r="T264" i="42"/>
  <c r="T266" i="31"/>
  <c r="P269" i="55"/>
  <c r="P267" i="42"/>
  <c r="P269" i="31"/>
  <c r="L272" i="55"/>
  <c r="L270" i="42"/>
  <c r="L272" i="31"/>
  <c r="N274" i="55"/>
  <c r="N272" i="42"/>
  <c r="N274" i="31"/>
  <c r="N277" i="55"/>
  <c r="N275" i="42"/>
  <c r="N277" i="31"/>
  <c r="N280" i="55"/>
  <c r="N278" i="42"/>
  <c r="N280" i="31"/>
  <c r="L267" i="55"/>
  <c r="L265" i="42"/>
  <c r="L267" i="31"/>
  <c r="Q269" i="55"/>
  <c r="Q267" i="42"/>
  <c r="Q269" i="31"/>
  <c r="M272" i="55"/>
  <c r="M270" i="42"/>
  <c r="M272" i="31"/>
  <c r="O274" i="55"/>
  <c r="O272" i="42"/>
  <c r="O274" i="31"/>
  <c r="O277" i="55"/>
  <c r="O275" i="42"/>
  <c r="O277" i="31"/>
  <c r="T280" i="55"/>
  <c r="T278" i="42"/>
  <c r="T280" i="31"/>
  <c r="M267" i="55"/>
  <c r="M265" i="42"/>
  <c r="M267" i="31"/>
  <c r="R269" i="55"/>
  <c r="R267" i="42"/>
  <c r="R269" i="31"/>
  <c r="N272" i="55"/>
  <c r="N270" i="42"/>
  <c r="N272" i="31"/>
  <c r="L275" i="55"/>
  <c r="L273" i="42"/>
  <c r="L275" i="31"/>
  <c r="L278" i="55"/>
  <c r="L276" i="42"/>
  <c r="L278" i="31"/>
  <c r="T267" i="55"/>
  <c r="T265" i="42"/>
  <c r="T267" i="31"/>
  <c r="L270" i="55"/>
  <c r="L268" i="42"/>
  <c r="L270" i="31"/>
  <c r="T272" i="55"/>
  <c r="T270" i="42"/>
  <c r="T272" i="31"/>
  <c r="M275" i="55"/>
  <c r="M273" i="42"/>
  <c r="M275" i="31"/>
  <c r="M278" i="55"/>
  <c r="M276" i="42"/>
  <c r="M278" i="31"/>
  <c r="L268" i="55"/>
  <c r="L266" i="42"/>
  <c r="L268" i="31"/>
  <c r="M270" i="55"/>
  <c r="M268" i="42"/>
  <c r="M270" i="31"/>
  <c r="L273" i="55"/>
  <c r="L271" i="42"/>
  <c r="L273" i="31"/>
  <c r="N275" i="55"/>
  <c r="N273" i="42"/>
  <c r="N275" i="31"/>
  <c r="N278" i="55"/>
  <c r="N276" i="42"/>
  <c r="N278" i="31"/>
  <c r="T281" i="55"/>
  <c r="T279" i="42"/>
  <c r="T281" i="31"/>
  <c r="M268" i="55"/>
  <c r="M266" i="42"/>
  <c r="M268" i="31"/>
  <c r="N270" i="55"/>
  <c r="N268" i="42"/>
  <c r="N270" i="31"/>
  <c r="M273" i="55"/>
  <c r="M271" i="42"/>
  <c r="M273" i="31"/>
  <c r="O275" i="55"/>
  <c r="O273" i="42"/>
  <c r="O275" i="31"/>
  <c r="O278" i="55"/>
  <c r="O276" i="42"/>
  <c r="O278" i="31"/>
  <c r="O281" i="55"/>
  <c r="O279" i="42"/>
  <c r="O281" i="31"/>
  <c r="N268" i="55"/>
  <c r="N266" i="42"/>
  <c r="N268" i="31"/>
  <c r="O270" i="55"/>
  <c r="O268" i="42"/>
  <c r="O270" i="31"/>
  <c r="O273" i="55"/>
  <c r="O271" i="42"/>
  <c r="O273" i="31"/>
  <c r="L276" i="55"/>
  <c r="L274" i="42"/>
  <c r="L276" i="31"/>
  <c r="L279" i="55"/>
  <c r="L277" i="42"/>
  <c r="L279" i="31"/>
  <c r="N281" i="55"/>
  <c r="N279" i="42"/>
  <c r="N281" i="31"/>
  <c r="N259" i="55"/>
  <c r="N257" i="42"/>
  <c r="N259" i="31"/>
  <c r="R260" i="55"/>
  <c r="R258" i="42"/>
  <c r="R260" i="31"/>
  <c r="P262" i="55"/>
  <c r="P260" i="42"/>
  <c r="P262" i="31"/>
  <c r="N262" i="55"/>
  <c r="N260" i="42"/>
  <c r="N262" i="31"/>
  <c r="O262" i="55"/>
  <c r="O260" i="42"/>
  <c r="O262" i="31"/>
  <c r="Q259" i="55"/>
  <c r="Q257" i="42"/>
  <c r="Q259" i="31"/>
  <c r="M258" i="55"/>
  <c r="M256" i="42"/>
  <c r="M258" i="31"/>
  <c r="R259" i="55"/>
  <c r="R257" i="42"/>
  <c r="R259" i="31"/>
  <c r="M261" i="55"/>
  <c r="M259" i="42"/>
  <c r="M261" i="31"/>
  <c r="M263" i="55"/>
  <c r="M261" i="42"/>
  <c r="M263" i="31"/>
  <c r="P260" i="55"/>
  <c r="P258" i="42"/>
  <c r="P260" i="31"/>
  <c r="M257" i="55"/>
  <c r="M255" i="42"/>
  <c r="M257" i="31"/>
  <c r="O259" i="55"/>
  <c r="O257" i="42"/>
  <c r="O259" i="31"/>
  <c r="R262" i="55"/>
  <c r="R260" i="42"/>
  <c r="R262" i="31"/>
  <c r="L258" i="55"/>
  <c r="L256" i="42"/>
  <c r="L258" i="31"/>
  <c r="N258" i="55"/>
  <c r="N256" i="42"/>
  <c r="N258" i="31"/>
  <c r="N261" i="55"/>
  <c r="N259" i="42"/>
  <c r="N261" i="31"/>
  <c r="L257" i="55"/>
  <c r="L255" i="42"/>
  <c r="L257" i="31"/>
  <c r="Q260" i="55"/>
  <c r="Q258" i="42"/>
  <c r="Q260" i="31"/>
  <c r="Q262" i="55"/>
  <c r="Q260" i="42"/>
  <c r="Q262" i="31"/>
  <c r="L261" i="55"/>
  <c r="L259" i="42"/>
  <c r="L261" i="31"/>
  <c r="O258" i="55"/>
  <c r="O256" i="42"/>
  <c r="O258" i="31"/>
  <c r="L260" i="55"/>
  <c r="L258" i="42"/>
  <c r="L260" i="31"/>
  <c r="T263" i="55"/>
  <c r="T261" i="42"/>
  <c r="T263" i="31"/>
  <c r="L259" i="55"/>
  <c r="L257" i="42"/>
  <c r="L259" i="31"/>
  <c r="M259" i="55"/>
  <c r="M257" i="42"/>
  <c r="M259" i="31"/>
  <c r="T257" i="55"/>
  <c r="T255" i="42"/>
  <c r="T257" i="31"/>
  <c r="P259" i="55"/>
  <c r="P257" i="42"/>
  <c r="P259" i="31"/>
  <c r="L263" i="55"/>
  <c r="L261" i="42"/>
  <c r="L263" i="31"/>
  <c r="P258" i="55"/>
  <c r="P256" i="42"/>
  <c r="P258" i="31"/>
  <c r="M260" i="55"/>
  <c r="M258" i="42"/>
  <c r="M260" i="31"/>
  <c r="T261" i="55"/>
  <c r="T259" i="42"/>
  <c r="T261" i="31"/>
  <c r="L264" i="55"/>
  <c r="L262" i="42"/>
  <c r="L264" i="31"/>
  <c r="Q258" i="55"/>
  <c r="Q256" i="42"/>
  <c r="Q258" i="31"/>
  <c r="N260" i="55"/>
  <c r="N258" i="42"/>
  <c r="N260" i="31"/>
  <c r="M264" i="55"/>
  <c r="M262" i="42"/>
  <c r="M264" i="31"/>
  <c r="R258" i="55"/>
  <c r="R256" i="42"/>
  <c r="R258" i="31"/>
  <c r="O260" i="55"/>
  <c r="O258" i="42"/>
  <c r="O260" i="31"/>
  <c r="L262" i="55"/>
  <c r="L260" i="42"/>
  <c r="L262" i="31"/>
  <c r="T264" i="55"/>
  <c r="T262" i="42"/>
  <c r="T264" i="31"/>
  <c r="T271" i="55"/>
  <c r="T269" i="42"/>
  <c r="T271" i="31"/>
  <c r="M245" i="55"/>
  <c r="M243" i="42"/>
  <c r="M245" i="31"/>
  <c r="L249" i="55"/>
  <c r="L247" i="42"/>
  <c r="L249" i="31"/>
  <c r="N253" i="55"/>
  <c r="N251" i="42"/>
  <c r="N253" i="31"/>
  <c r="L255" i="55"/>
  <c r="L253" i="42"/>
  <c r="L255" i="31"/>
  <c r="N245" i="55"/>
  <c r="N243" i="42"/>
  <c r="N245" i="31"/>
  <c r="N251" i="55"/>
  <c r="N249" i="42"/>
  <c r="N251" i="31"/>
  <c r="M255" i="55"/>
  <c r="M253" i="42"/>
  <c r="M255" i="31"/>
  <c r="R246" i="55"/>
  <c r="R244" i="42"/>
  <c r="R246" i="31"/>
  <c r="M251" i="55"/>
  <c r="M249" i="42"/>
  <c r="M251" i="31"/>
  <c r="L247" i="55"/>
  <c r="L245" i="42"/>
  <c r="L247" i="31"/>
  <c r="M249" i="55"/>
  <c r="M247" i="42"/>
  <c r="M249" i="31"/>
  <c r="O253" i="55"/>
  <c r="O251" i="42"/>
  <c r="O253" i="31"/>
  <c r="O245" i="55"/>
  <c r="O243" i="42"/>
  <c r="O245" i="31"/>
  <c r="M247" i="55"/>
  <c r="M245" i="42"/>
  <c r="M247" i="31"/>
  <c r="N249" i="55"/>
  <c r="N247" i="42"/>
  <c r="N249" i="31"/>
  <c r="O251" i="55"/>
  <c r="O249" i="42"/>
  <c r="O251" i="31"/>
  <c r="P253" i="55"/>
  <c r="P251" i="42"/>
  <c r="P253" i="31"/>
  <c r="N255" i="55"/>
  <c r="N253" i="42"/>
  <c r="N255" i="31"/>
  <c r="L252" i="55"/>
  <c r="L250" i="42"/>
  <c r="L252" i="31"/>
  <c r="O247" i="55"/>
  <c r="O245" i="42"/>
  <c r="O247" i="31"/>
  <c r="P255" i="55"/>
  <c r="P253" i="42"/>
  <c r="P255" i="31"/>
  <c r="L254" i="55"/>
  <c r="L252" i="42"/>
  <c r="L254" i="31"/>
  <c r="L246" i="55"/>
  <c r="L244" i="42"/>
  <c r="L246" i="31"/>
  <c r="Q247" i="55"/>
  <c r="Q245" i="42"/>
  <c r="Q247" i="31"/>
  <c r="R249" i="55"/>
  <c r="R247" i="42"/>
  <c r="R249" i="31"/>
  <c r="O252" i="55"/>
  <c r="O250" i="42"/>
  <c r="O252" i="31"/>
  <c r="M254" i="55"/>
  <c r="M252" i="42"/>
  <c r="M254" i="31"/>
  <c r="R255" i="55"/>
  <c r="R253" i="42"/>
  <c r="R255" i="31"/>
  <c r="P249" i="55"/>
  <c r="P247" i="42"/>
  <c r="P249" i="31"/>
  <c r="L250" i="55"/>
  <c r="L248" i="42"/>
  <c r="L250" i="31"/>
  <c r="P252" i="55"/>
  <c r="P250" i="42"/>
  <c r="P252" i="31"/>
  <c r="N254" i="55"/>
  <c r="N252" i="42"/>
  <c r="N254" i="31"/>
  <c r="L256" i="55"/>
  <c r="L254" i="42"/>
  <c r="L256" i="31"/>
  <c r="Q245" i="55"/>
  <c r="Q243" i="42"/>
  <c r="Q245" i="31"/>
  <c r="M250" i="55"/>
  <c r="M248" i="42"/>
  <c r="M250" i="31"/>
  <c r="O256" i="55"/>
  <c r="O254" i="42"/>
  <c r="O256" i="31"/>
  <c r="O249" i="55"/>
  <c r="O247" i="42"/>
  <c r="O249" i="31"/>
  <c r="P247" i="55"/>
  <c r="P245" i="42"/>
  <c r="P247" i="31"/>
  <c r="R247" i="55"/>
  <c r="R245" i="42"/>
  <c r="R247" i="31"/>
  <c r="N250" i="55"/>
  <c r="N248" i="42"/>
  <c r="N250" i="31"/>
  <c r="R252" i="55"/>
  <c r="R250" i="42"/>
  <c r="R252" i="31"/>
  <c r="P254" i="55"/>
  <c r="P252" i="42"/>
  <c r="P254" i="31"/>
  <c r="P256" i="55"/>
  <c r="P254" i="42"/>
  <c r="P256" i="31"/>
  <c r="N247" i="55"/>
  <c r="N245" i="42"/>
  <c r="N247" i="31"/>
  <c r="Q253" i="55"/>
  <c r="Q251" i="42"/>
  <c r="Q253" i="31"/>
  <c r="R253" i="55"/>
  <c r="R251" i="42"/>
  <c r="R253" i="31"/>
  <c r="Q249" i="55"/>
  <c r="Q247" i="42"/>
  <c r="Q249" i="31"/>
  <c r="Q255" i="55"/>
  <c r="Q253" i="42"/>
  <c r="Q255" i="31"/>
  <c r="N246" i="55"/>
  <c r="N244" i="42"/>
  <c r="N246" i="31"/>
  <c r="O254" i="55"/>
  <c r="O252" i="42"/>
  <c r="O254" i="31"/>
  <c r="M248" i="55"/>
  <c r="M246" i="42"/>
  <c r="M248" i="31"/>
  <c r="P246" i="55"/>
  <c r="P244" i="42"/>
  <c r="P246" i="31"/>
  <c r="N248" i="55"/>
  <c r="N246" i="42"/>
  <c r="N248" i="31"/>
  <c r="O250" i="55"/>
  <c r="O248" i="42"/>
  <c r="O250" i="31"/>
  <c r="L253" i="55"/>
  <c r="L251" i="42"/>
  <c r="L253" i="31"/>
  <c r="Q254" i="55"/>
  <c r="Q252" i="42"/>
  <c r="Q254" i="31"/>
  <c r="Q256" i="55"/>
  <c r="Q254" i="42"/>
  <c r="Q256" i="31"/>
  <c r="P245" i="55"/>
  <c r="P243" i="42"/>
  <c r="P245" i="31"/>
  <c r="O255" i="55"/>
  <c r="O253" i="42"/>
  <c r="O255" i="31"/>
  <c r="M252" i="55"/>
  <c r="M250" i="42"/>
  <c r="M252" i="31"/>
  <c r="R245" i="55"/>
  <c r="R243" i="42"/>
  <c r="R245" i="31"/>
  <c r="N252" i="55"/>
  <c r="N250" i="42"/>
  <c r="N252" i="31"/>
  <c r="M246" i="55"/>
  <c r="M244" i="42"/>
  <c r="M246" i="31"/>
  <c r="L248" i="55"/>
  <c r="L246" i="42"/>
  <c r="L248" i="31"/>
  <c r="Q252" i="55"/>
  <c r="Q250" i="42"/>
  <c r="Q252" i="31"/>
  <c r="O246" i="55"/>
  <c r="O244" i="42"/>
  <c r="O246" i="31"/>
  <c r="L245" i="55"/>
  <c r="L243" i="42"/>
  <c r="L245" i="31"/>
  <c r="Q246" i="55"/>
  <c r="Q244" i="42"/>
  <c r="Q246" i="31"/>
  <c r="O248" i="55"/>
  <c r="O246" i="42"/>
  <c r="O248" i="31"/>
  <c r="L251" i="55"/>
  <c r="L249" i="42"/>
  <c r="L251" i="31"/>
  <c r="M253" i="55"/>
  <c r="M251" i="42"/>
  <c r="M253" i="31"/>
  <c r="R254" i="55"/>
  <c r="R252" i="42"/>
  <c r="R254" i="31"/>
  <c r="R256" i="55"/>
  <c r="R254" i="42"/>
  <c r="R256" i="31"/>
  <c r="O236" i="55"/>
  <c r="O234" i="42"/>
  <c r="O236" i="31"/>
  <c r="R234" i="55"/>
  <c r="R232" i="42"/>
  <c r="R234" i="31"/>
  <c r="M231" i="55"/>
  <c r="M229" i="42"/>
  <c r="M231" i="31"/>
  <c r="N233" i="55"/>
  <c r="N231" i="42"/>
  <c r="N233" i="31"/>
  <c r="L235" i="55"/>
  <c r="L233" i="42"/>
  <c r="L235" i="31"/>
  <c r="Q236" i="55"/>
  <c r="Q234" i="42"/>
  <c r="Q236" i="31"/>
  <c r="M240" i="55"/>
  <c r="M238" i="42"/>
  <c r="M240" i="31"/>
  <c r="N242" i="55"/>
  <c r="N240" i="42"/>
  <c r="N242" i="31"/>
  <c r="T239" i="55"/>
  <c r="T237" i="42"/>
  <c r="T239" i="31"/>
  <c r="M233" i="55"/>
  <c r="M231" i="42"/>
  <c r="M233" i="31"/>
  <c r="M235" i="55"/>
  <c r="M233" i="42"/>
  <c r="M235" i="31"/>
  <c r="L244" i="55"/>
  <c r="L242" i="42"/>
  <c r="L244" i="31"/>
  <c r="M242" i="55"/>
  <c r="M240" i="42"/>
  <c r="M242" i="31"/>
  <c r="O242" i="55"/>
  <c r="O240" i="42"/>
  <c r="O242" i="31"/>
  <c r="M229" i="55"/>
  <c r="M227" i="42"/>
  <c r="M229" i="31"/>
  <c r="T237" i="55"/>
  <c r="T235" i="42"/>
  <c r="T237" i="31"/>
  <c r="M241" i="55"/>
  <c r="M239" i="42"/>
  <c r="M241" i="31"/>
  <c r="N244" i="55"/>
  <c r="N242" i="42"/>
  <c r="N244" i="31"/>
  <c r="Q234" i="55"/>
  <c r="Q232" i="42"/>
  <c r="Q234" i="31"/>
  <c r="N231" i="55"/>
  <c r="N229" i="42"/>
  <c r="N231" i="31"/>
  <c r="P233" i="55"/>
  <c r="P231" i="42"/>
  <c r="P233" i="31"/>
  <c r="N241" i="55"/>
  <c r="N239" i="42"/>
  <c r="N241" i="31"/>
  <c r="O244" i="55"/>
  <c r="O242" i="42"/>
  <c r="O244" i="31"/>
  <c r="P236" i="55"/>
  <c r="P234" i="42"/>
  <c r="P236" i="31"/>
  <c r="R236" i="55"/>
  <c r="R234" i="42"/>
  <c r="R236" i="31"/>
  <c r="L237" i="55"/>
  <c r="L235" i="42"/>
  <c r="L237" i="31"/>
  <c r="P244" i="55"/>
  <c r="P242" i="42"/>
  <c r="P244" i="31"/>
  <c r="L242" i="55"/>
  <c r="L240" i="42"/>
  <c r="L242" i="31"/>
  <c r="L231" i="55"/>
  <c r="L229" i="42"/>
  <c r="L231" i="31"/>
  <c r="N240" i="55"/>
  <c r="N238" i="42"/>
  <c r="N240" i="31"/>
  <c r="O240" i="55"/>
  <c r="O238" i="42"/>
  <c r="O240" i="31"/>
  <c r="N229" i="55"/>
  <c r="N227" i="42"/>
  <c r="N229" i="31"/>
  <c r="Q233" i="55"/>
  <c r="Q231" i="42"/>
  <c r="Q233" i="31"/>
  <c r="O235" i="55"/>
  <c r="O233" i="42"/>
  <c r="O235" i="31"/>
  <c r="Q231" i="55"/>
  <c r="Q229" i="42"/>
  <c r="Q231" i="31"/>
  <c r="R231" i="55"/>
  <c r="R229" i="42"/>
  <c r="R231" i="31"/>
  <c r="L238" i="55"/>
  <c r="L236" i="42"/>
  <c r="L238" i="31"/>
  <c r="M234" i="55"/>
  <c r="M232" i="42"/>
  <c r="M234" i="31"/>
  <c r="M238" i="55"/>
  <c r="M236" i="42"/>
  <c r="M238" i="31"/>
  <c r="M232" i="55"/>
  <c r="M230" i="42"/>
  <c r="M232" i="31"/>
  <c r="L236" i="55"/>
  <c r="L234" i="42"/>
  <c r="L236" i="31"/>
  <c r="T238" i="55"/>
  <c r="T236" i="42"/>
  <c r="T238" i="31"/>
  <c r="P241" i="55"/>
  <c r="P239" i="42"/>
  <c r="P241" i="31"/>
  <c r="Q244" i="55"/>
  <c r="Q242" i="42"/>
  <c r="Q244" i="31"/>
  <c r="T230" i="55"/>
  <c r="T228" i="42"/>
  <c r="T230" i="31"/>
  <c r="O233" i="55"/>
  <c r="O231" i="42"/>
  <c r="O233" i="31"/>
  <c r="O231" i="55"/>
  <c r="O229" i="42"/>
  <c r="O231" i="31"/>
  <c r="M237" i="55"/>
  <c r="M235" i="42"/>
  <c r="M237" i="31"/>
  <c r="O229" i="55"/>
  <c r="O227" i="42"/>
  <c r="O229" i="31"/>
  <c r="R233" i="55"/>
  <c r="R231" i="42"/>
  <c r="R233" i="31"/>
  <c r="P229" i="55"/>
  <c r="P227" i="42"/>
  <c r="P229" i="31"/>
  <c r="Q235" i="55"/>
  <c r="Q233" i="42"/>
  <c r="Q235" i="31"/>
  <c r="L232" i="55"/>
  <c r="L230" i="42"/>
  <c r="L232" i="31"/>
  <c r="R235" i="55"/>
  <c r="R233" i="42"/>
  <c r="R235" i="31"/>
  <c r="R229" i="55"/>
  <c r="R227" i="42"/>
  <c r="R229" i="31"/>
  <c r="N234" i="55"/>
  <c r="N232" i="42"/>
  <c r="N234" i="31"/>
  <c r="L230" i="55"/>
  <c r="L228" i="42"/>
  <c r="L230" i="31"/>
  <c r="N232" i="55"/>
  <c r="N230" i="42"/>
  <c r="N232" i="31"/>
  <c r="O234" i="55"/>
  <c r="O232" i="42"/>
  <c r="O234" i="31"/>
  <c r="M236" i="55"/>
  <c r="M234" i="42"/>
  <c r="M236" i="31"/>
  <c r="L239" i="55"/>
  <c r="L237" i="42"/>
  <c r="L239" i="31"/>
  <c r="Q241" i="55"/>
  <c r="Q239" i="42"/>
  <c r="Q241" i="31"/>
  <c r="R244" i="55"/>
  <c r="R242" i="42"/>
  <c r="R244" i="31"/>
  <c r="L233" i="55"/>
  <c r="L231" i="42"/>
  <c r="L233" i="31"/>
  <c r="L240" i="55"/>
  <c r="L238" i="42"/>
  <c r="L240" i="31"/>
  <c r="L229" i="55"/>
  <c r="L227" i="42"/>
  <c r="L229" i="31"/>
  <c r="N235" i="55"/>
  <c r="N233" i="42"/>
  <c r="N235" i="31"/>
  <c r="P231" i="55"/>
  <c r="P229" i="42"/>
  <c r="P231" i="31"/>
  <c r="L241" i="55"/>
  <c r="L239" i="42"/>
  <c r="L241" i="31"/>
  <c r="P235" i="55"/>
  <c r="P233" i="42"/>
  <c r="P235" i="31"/>
  <c r="L234" i="55"/>
  <c r="L232" i="42"/>
  <c r="L234" i="31"/>
  <c r="Q229" i="55"/>
  <c r="Q227" i="42"/>
  <c r="Q229" i="31"/>
  <c r="O241" i="55"/>
  <c r="O239" i="42"/>
  <c r="O241" i="31"/>
  <c r="M230" i="55"/>
  <c r="M228" i="42"/>
  <c r="M230" i="31"/>
  <c r="T232" i="55"/>
  <c r="T230" i="42"/>
  <c r="T232" i="31"/>
  <c r="P234" i="55"/>
  <c r="P232" i="42"/>
  <c r="P234" i="31"/>
  <c r="N236" i="55"/>
  <c r="N234" i="42"/>
  <c r="N236" i="31"/>
  <c r="M239" i="55"/>
  <c r="M237" i="42"/>
  <c r="M239" i="31"/>
  <c r="R241" i="55"/>
  <c r="R239" i="42"/>
  <c r="R241" i="31"/>
  <c r="T242" i="55"/>
  <c r="T240" i="42"/>
  <c r="T242" i="31"/>
  <c r="Q162" i="31"/>
  <c r="Q162" i="55"/>
  <c r="Q160" i="42"/>
  <c r="S118" i="31"/>
  <c r="S118" i="55"/>
  <c r="S116" i="42"/>
  <c r="N162" i="31"/>
  <c r="N162" i="55"/>
  <c r="N160" i="42"/>
  <c r="L157" i="31"/>
  <c r="L157" i="55"/>
  <c r="L155" i="42"/>
  <c r="L163" i="31"/>
  <c r="L163" i="55"/>
  <c r="L161" i="42"/>
  <c r="Q165" i="31"/>
  <c r="Q165" i="55"/>
  <c r="Q163" i="42"/>
  <c r="L134" i="31"/>
  <c r="L134" i="55"/>
  <c r="L132" i="42"/>
  <c r="R159" i="31"/>
  <c r="R159" i="55"/>
  <c r="R157" i="42"/>
  <c r="N181" i="31"/>
  <c r="N181" i="55"/>
  <c r="N179" i="42"/>
  <c r="O157" i="55"/>
  <c r="O155" i="42"/>
  <c r="R163" i="31"/>
  <c r="R163" i="55"/>
  <c r="R161" i="42"/>
  <c r="N134" i="31"/>
  <c r="N134" i="55"/>
  <c r="N132" i="42"/>
  <c r="O162" i="31"/>
  <c r="O162" i="55"/>
  <c r="O160" i="42"/>
  <c r="N139" i="31"/>
  <c r="N139" i="55"/>
  <c r="N137" i="42"/>
  <c r="R158" i="31"/>
  <c r="R158" i="55"/>
  <c r="R156" i="42"/>
  <c r="R122" i="31"/>
  <c r="R122" i="55"/>
  <c r="R120" i="42"/>
  <c r="M162" i="31"/>
  <c r="M162" i="55"/>
  <c r="M160" i="42"/>
  <c r="P157" i="31"/>
  <c r="P157" i="55"/>
  <c r="P155" i="42"/>
  <c r="N158" i="31"/>
  <c r="N158" i="55"/>
  <c r="N156" i="42"/>
  <c r="M134" i="31"/>
  <c r="M134" i="55"/>
  <c r="M132" i="42"/>
  <c r="P162" i="31"/>
  <c r="P162" i="55"/>
  <c r="P160" i="42"/>
  <c r="P133" i="31"/>
  <c r="P133" i="55"/>
  <c r="P131" i="42"/>
  <c r="O158" i="31"/>
  <c r="O158" i="55"/>
  <c r="O156" i="42"/>
  <c r="R134" i="31"/>
  <c r="R134" i="55"/>
  <c r="R132" i="42"/>
  <c r="O181" i="31"/>
  <c r="O181" i="55"/>
  <c r="O179" i="42"/>
  <c r="Q134" i="31"/>
  <c r="Q134" i="55"/>
  <c r="Q132" i="42"/>
  <c r="P159" i="31"/>
  <c r="P159" i="55"/>
  <c r="P157" i="42"/>
  <c r="Q160" i="31"/>
  <c r="Q160" i="55"/>
  <c r="Q158" i="42"/>
  <c r="P163" i="31"/>
  <c r="P163" i="55"/>
  <c r="P161" i="42"/>
  <c r="Q166" i="31"/>
  <c r="Q166" i="55"/>
  <c r="Q164" i="42"/>
  <c r="L159" i="31"/>
  <c r="L159" i="55"/>
  <c r="L157" i="42"/>
  <c r="R133" i="31"/>
  <c r="R133" i="55"/>
  <c r="R131" i="42"/>
  <c r="S163" i="31"/>
  <c r="S163" i="55"/>
  <c r="S161" i="42"/>
  <c r="R161" i="31"/>
  <c r="R161" i="55"/>
  <c r="R159" i="42"/>
  <c r="S165" i="31"/>
  <c r="S165" i="55"/>
  <c r="S163" i="42"/>
  <c r="P158" i="31"/>
  <c r="P158" i="55"/>
  <c r="P156" i="42"/>
  <c r="L181" i="31"/>
  <c r="L181" i="55"/>
  <c r="L179" i="42"/>
  <c r="M181" i="31"/>
  <c r="M181" i="55"/>
  <c r="M179" i="42"/>
  <c r="Q159" i="31"/>
  <c r="Q159" i="55"/>
  <c r="Q157" i="42"/>
  <c r="Q163" i="31"/>
  <c r="Q163" i="55"/>
  <c r="Q161" i="42"/>
  <c r="R129" i="31"/>
  <c r="R129" i="55"/>
  <c r="R127" i="42"/>
  <c r="Q129" i="31"/>
  <c r="Q129" i="55"/>
  <c r="Q127" i="42"/>
  <c r="P134" i="31"/>
  <c r="P134" i="55"/>
  <c r="P132" i="42"/>
  <c r="O159" i="31"/>
  <c r="O159" i="55"/>
  <c r="O157" i="42"/>
  <c r="P160" i="31"/>
  <c r="P160" i="55"/>
  <c r="P158" i="42"/>
  <c r="N160" i="31"/>
  <c r="N160" i="55"/>
  <c r="N158" i="42"/>
  <c r="L166" i="31"/>
  <c r="L166" i="55"/>
  <c r="L164" i="42"/>
  <c r="O129" i="31"/>
  <c r="O129" i="55"/>
  <c r="O127" i="42"/>
  <c r="L162" i="31"/>
  <c r="L162" i="55"/>
  <c r="L160" i="42"/>
  <c r="L164" i="55"/>
  <c r="L162" i="42"/>
  <c r="L160" i="31"/>
  <c r="L160" i="55"/>
  <c r="L158" i="42"/>
  <c r="Q133" i="31"/>
  <c r="Q133" i="55"/>
  <c r="Q131" i="42"/>
  <c r="L165" i="55"/>
  <c r="L163" i="42"/>
  <c r="Q158" i="31"/>
  <c r="Q158" i="55"/>
  <c r="Q156" i="42"/>
  <c r="R162" i="31"/>
  <c r="R162" i="55"/>
  <c r="R160" i="42"/>
  <c r="Q161" i="31"/>
  <c r="Q161" i="55"/>
  <c r="Q159" i="42"/>
  <c r="R165" i="31"/>
  <c r="R165" i="55"/>
  <c r="R163" i="42"/>
  <c r="P161" i="31"/>
  <c r="P161" i="55"/>
  <c r="P159" i="42"/>
  <c r="N129" i="31"/>
  <c r="N129" i="55"/>
  <c r="N127" i="42"/>
  <c r="R160" i="31"/>
  <c r="R160" i="55"/>
  <c r="R158" i="42"/>
  <c r="R166" i="31"/>
  <c r="R166" i="55"/>
  <c r="R164" i="42"/>
  <c r="P129" i="31"/>
  <c r="P129" i="55"/>
  <c r="P127" i="42"/>
  <c r="O134" i="31"/>
  <c r="O134" i="55"/>
  <c r="O132" i="42"/>
  <c r="N159" i="31"/>
  <c r="N159" i="55"/>
  <c r="N157" i="42"/>
  <c r="O160" i="31"/>
  <c r="O160" i="55"/>
  <c r="O158" i="42"/>
  <c r="Y56" i="18"/>
  <c r="O157" i="31"/>
  <c r="O45" i="18"/>
  <c r="L164" i="31"/>
  <c r="P70" i="18"/>
  <c r="P179" i="42" s="1"/>
  <c r="L165" i="31"/>
  <c r="O63" i="18"/>
  <c r="Z45" i="18"/>
  <c r="Z63" i="18"/>
  <c r="AC43" i="18"/>
  <c r="AE43" i="18" s="1"/>
  <c r="Z43" i="18"/>
  <c r="Y57" i="18"/>
  <c r="Y41" i="18"/>
  <c r="AC67" i="18"/>
  <c r="Z67" i="18"/>
  <c r="Y67" i="18"/>
  <c r="Y19" i="18"/>
  <c r="Y59" i="18"/>
  <c r="Y42" i="18"/>
  <c r="Z59" i="18"/>
  <c r="Y37" i="18"/>
  <c r="Y39" i="18"/>
  <c r="AC59" i="18"/>
  <c r="AE59" i="18" s="1"/>
  <c r="Z41" i="18"/>
  <c r="AC41" i="18"/>
  <c r="AE41" i="18" s="1"/>
  <c r="Z42" i="18"/>
  <c r="AC42" i="18"/>
  <c r="AE42" i="18" s="1"/>
  <c r="Z37" i="18"/>
  <c r="AC37" i="18"/>
  <c r="AE37" i="18" s="1"/>
  <c r="Z39" i="18"/>
  <c r="AC39" i="18"/>
  <c r="AE39" i="18" s="1"/>
  <c r="P9" i="23"/>
  <c r="N14" i="23"/>
  <c r="N13" i="24"/>
  <c r="P15" i="24"/>
  <c r="H16" i="23"/>
  <c r="P10" i="24"/>
  <c r="H16" i="24"/>
  <c r="N13" i="23"/>
  <c r="N12" i="24"/>
  <c r="K16" i="23"/>
  <c r="O11" i="23"/>
  <c r="M16" i="23"/>
  <c r="R56" i="18"/>
  <c r="Q56" i="18"/>
  <c r="L55" i="18"/>
  <c r="M55" i="18"/>
  <c r="N55" i="18"/>
  <c r="O55" i="18"/>
  <c r="P55" i="18"/>
  <c r="Q55" i="18"/>
  <c r="R55" i="18"/>
  <c r="L54" i="18"/>
  <c r="M54" i="18"/>
  <c r="N54" i="18"/>
  <c r="O54" i="18"/>
  <c r="P54" i="18"/>
  <c r="Q54" i="18"/>
  <c r="R54" i="18"/>
  <c r="S185" i="55"/>
  <c r="R185" i="55"/>
  <c r="Q185" i="55"/>
  <c r="P185" i="55"/>
  <c r="L185" i="55"/>
  <c r="P27" i="27" l="1"/>
  <c r="N27" i="27"/>
  <c r="S17" i="28"/>
  <c r="S18" i="28"/>
  <c r="N17" i="28"/>
  <c r="P17" i="28"/>
  <c r="P18" i="28" s="1"/>
  <c r="R17" i="28"/>
  <c r="R18" i="28"/>
  <c r="O17" i="28"/>
  <c r="O18" i="28" s="1"/>
  <c r="Q17" i="28"/>
  <c r="Q18" i="28"/>
  <c r="O24" i="27"/>
  <c r="O25" i="27" s="1"/>
  <c r="N24" i="27"/>
  <c r="N25" i="27" s="1"/>
  <c r="P24" i="27"/>
  <c r="Q24" i="27"/>
  <c r="Q25" i="27"/>
  <c r="S24" i="27"/>
  <c r="S25" i="27"/>
  <c r="R15" i="25"/>
  <c r="R16" i="25"/>
  <c r="N15" i="25"/>
  <c r="N16" i="25" s="1"/>
  <c r="Q15" i="25"/>
  <c r="Q16" i="25"/>
  <c r="P15" i="25"/>
  <c r="P16" i="25" s="1"/>
  <c r="S15" i="25"/>
  <c r="S16" i="25"/>
  <c r="O15" i="25"/>
  <c r="O16" i="25" s="1"/>
  <c r="Q55" i="22"/>
  <c r="Q56" i="22"/>
  <c r="P55" i="22"/>
  <c r="P56" i="22" s="1"/>
  <c r="O55" i="22"/>
  <c r="O56" i="22" s="1"/>
  <c r="N55" i="22"/>
  <c r="N56" i="22" s="1"/>
  <c r="S55" i="22"/>
  <c r="S56" i="22"/>
  <c r="R55" i="22"/>
  <c r="R56" i="22"/>
  <c r="S23" i="21"/>
  <c r="S24" i="21"/>
  <c r="R23" i="21"/>
  <c r="R24" i="21"/>
  <c r="Q23" i="21"/>
  <c r="Q24" i="21"/>
  <c r="P23" i="21"/>
  <c r="P24" i="21" s="1"/>
  <c r="N23" i="21"/>
  <c r="N24" i="21" s="1"/>
  <c r="O23" i="21"/>
  <c r="O24" i="21" s="1"/>
  <c r="AD23" i="27"/>
  <c r="Z23" i="27"/>
  <c r="AA23" i="27"/>
  <c r="AA54" i="22"/>
  <c r="AF54" i="22"/>
  <c r="AD54" i="22"/>
  <c r="AA14" i="25"/>
  <c r="Z14" i="25"/>
  <c r="S178" i="31"/>
  <c r="S178" i="55"/>
  <c r="S176" i="42"/>
  <c r="T178" i="31"/>
  <c r="T178" i="55"/>
  <c r="T176" i="42"/>
  <c r="AE67" i="18"/>
  <c r="U178" i="55"/>
  <c r="U178" i="31"/>
  <c r="U176" i="42"/>
  <c r="P181" i="55"/>
  <c r="P181" i="31"/>
  <c r="O16" i="23"/>
  <c r="P16" i="23"/>
  <c r="N16" i="23"/>
  <c r="N16" i="24"/>
  <c r="O16" i="24"/>
  <c r="AF16" i="28"/>
  <c r="AD16" i="28"/>
  <c r="P16" i="24"/>
  <c r="S257" i="31"/>
  <c r="AF23" i="27"/>
  <c r="AA16" i="28"/>
  <c r="Z16" i="28"/>
  <c r="S283" i="55"/>
  <c r="S281" i="42"/>
  <c r="S283" i="31"/>
  <c r="U282" i="55"/>
  <c r="U280" i="42"/>
  <c r="U282" i="31"/>
  <c r="U285" i="55"/>
  <c r="U283" i="42"/>
  <c r="U285" i="31"/>
  <c r="T283" i="55"/>
  <c r="T281" i="42"/>
  <c r="T283" i="31"/>
  <c r="T285" i="55"/>
  <c r="T283" i="42"/>
  <c r="T285" i="31"/>
  <c r="S285" i="55"/>
  <c r="S283" i="42"/>
  <c r="S285" i="31"/>
  <c r="S282" i="55"/>
  <c r="S280" i="42"/>
  <c r="S282" i="31"/>
  <c r="U283" i="55"/>
  <c r="U281" i="42"/>
  <c r="U283" i="31"/>
  <c r="S289" i="55"/>
  <c r="S255" i="42"/>
  <c r="S257" i="55"/>
  <c r="S260" i="31"/>
  <c r="S258" i="42"/>
  <c r="S259" i="31"/>
  <c r="S257" i="42"/>
  <c r="R55" i="55"/>
  <c r="R53" i="42"/>
  <c r="R55" i="31"/>
  <c r="S55" i="55"/>
  <c r="S53" i="42"/>
  <c r="S55" i="31"/>
  <c r="S205" i="55"/>
  <c r="Q201" i="55"/>
  <c r="R201" i="55"/>
  <c r="P205" i="55"/>
  <c r="L203" i="55"/>
  <c r="Q205" i="55"/>
  <c r="P203" i="55"/>
  <c r="R205" i="55"/>
  <c r="L204" i="55"/>
  <c r="Q203" i="55"/>
  <c r="R203" i="55"/>
  <c r="S203" i="55"/>
  <c r="P204" i="55"/>
  <c r="Q204" i="55"/>
  <c r="R204" i="55"/>
  <c r="S204" i="55"/>
  <c r="L205" i="55"/>
  <c r="T288" i="55"/>
  <c r="T286" i="42"/>
  <c r="T288" i="31"/>
  <c r="U284" i="55"/>
  <c r="U282" i="42"/>
  <c r="U284" i="31"/>
  <c r="S287" i="55"/>
  <c r="S285" i="42"/>
  <c r="S287" i="31"/>
  <c r="S290" i="55"/>
  <c r="S288" i="42"/>
  <c r="S290" i="31"/>
  <c r="T290" i="55"/>
  <c r="T288" i="42"/>
  <c r="T290" i="31"/>
  <c r="U288" i="55"/>
  <c r="U286" i="42"/>
  <c r="U288" i="31"/>
  <c r="T284" i="55"/>
  <c r="T282" i="42"/>
  <c r="T284" i="31"/>
  <c r="U287" i="55"/>
  <c r="U285" i="42"/>
  <c r="U287" i="31"/>
  <c r="T287" i="55"/>
  <c r="T285" i="42"/>
  <c r="T287" i="31"/>
  <c r="S289" i="31"/>
  <c r="S284" i="55"/>
  <c r="S282" i="42"/>
  <c r="S284" i="31"/>
  <c r="S292" i="55"/>
  <c r="S290" i="42"/>
  <c r="S292" i="31"/>
  <c r="S288" i="55"/>
  <c r="S286" i="42"/>
  <c r="S288" i="31"/>
  <c r="U290" i="55"/>
  <c r="U288" i="42"/>
  <c r="U290" i="31"/>
  <c r="U293" i="55"/>
  <c r="U291" i="42"/>
  <c r="U293" i="31"/>
  <c r="T293" i="55"/>
  <c r="T291" i="42"/>
  <c r="T293" i="31"/>
  <c r="T292" i="55"/>
  <c r="T290" i="42"/>
  <c r="T292" i="31"/>
  <c r="Q193" i="31"/>
  <c r="Q193" i="55"/>
  <c r="Q191" i="42"/>
  <c r="P193" i="31"/>
  <c r="P193" i="55"/>
  <c r="P191" i="42"/>
  <c r="R193" i="31"/>
  <c r="R193" i="55"/>
  <c r="R191" i="42"/>
  <c r="U289" i="55"/>
  <c r="U287" i="42"/>
  <c r="U289" i="31"/>
  <c r="P201" i="55"/>
  <c r="S277" i="55"/>
  <c r="S275" i="42"/>
  <c r="S277" i="31"/>
  <c r="U267" i="55"/>
  <c r="U265" i="42"/>
  <c r="U267" i="31"/>
  <c r="S274" i="55"/>
  <c r="S272" i="42"/>
  <c r="S274" i="31"/>
  <c r="S273" i="55"/>
  <c r="S271" i="42"/>
  <c r="S273" i="31"/>
  <c r="S270" i="55"/>
  <c r="S268" i="42"/>
  <c r="S270" i="31"/>
  <c r="S281" i="55"/>
  <c r="S279" i="42"/>
  <c r="S281" i="31"/>
  <c r="U280" i="55"/>
  <c r="U278" i="42"/>
  <c r="U280" i="31"/>
  <c r="U276" i="55"/>
  <c r="U274" i="42"/>
  <c r="U276" i="31"/>
  <c r="S269" i="55"/>
  <c r="S267" i="42"/>
  <c r="S269" i="31"/>
  <c r="T269" i="55"/>
  <c r="T267" i="42"/>
  <c r="T269" i="31"/>
  <c r="U281" i="55"/>
  <c r="U279" i="42"/>
  <c r="U281" i="31"/>
  <c r="S278" i="55"/>
  <c r="S276" i="42"/>
  <c r="S278" i="31"/>
  <c r="S279" i="55"/>
  <c r="S277" i="42"/>
  <c r="S279" i="31"/>
  <c r="U266" i="55"/>
  <c r="U264" i="42"/>
  <c r="U266" i="31"/>
  <c r="S275" i="55"/>
  <c r="S273" i="42"/>
  <c r="S275" i="31"/>
  <c r="S266" i="55"/>
  <c r="S264" i="42"/>
  <c r="S266" i="31"/>
  <c r="U273" i="55"/>
  <c r="U271" i="42"/>
  <c r="U273" i="31"/>
  <c r="U269" i="55"/>
  <c r="U267" i="42"/>
  <c r="U269" i="31"/>
  <c r="S268" i="55"/>
  <c r="S266" i="42"/>
  <c r="S268" i="31"/>
  <c r="S271" i="55"/>
  <c r="S269" i="42"/>
  <c r="S271" i="31"/>
  <c r="U265" i="55"/>
  <c r="U263" i="42"/>
  <c r="U265" i="31"/>
  <c r="U272" i="55"/>
  <c r="U270" i="42"/>
  <c r="U272" i="31"/>
  <c r="S265" i="55"/>
  <c r="S263" i="42"/>
  <c r="S265" i="31"/>
  <c r="S272" i="55"/>
  <c r="S270" i="42"/>
  <c r="S272" i="31"/>
  <c r="T273" i="55"/>
  <c r="T271" i="42"/>
  <c r="T273" i="31"/>
  <c r="S267" i="55"/>
  <c r="S265" i="42"/>
  <c r="S267" i="31"/>
  <c r="S280" i="55"/>
  <c r="S278" i="42"/>
  <c r="S280" i="31"/>
  <c r="S276" i="55"/>
  <c r="S274" i="42"/>
  <c r="S276" i="31"/>
  <c r="U258" i="55"/>
  <c r="U256" i="42"/>
  <c r="U258" i="31"/>
  <c r="S264" i="55"/>
  <c r="S262" i="42"/>
  <c r="S264" i="31"/>
  <c r="S262" i="55"/>
  <c r="S260" i="42"/>
  <c r="S262" i="31"/>
  <c r="U260" i="55"/>
  <c r="U258" i="42"/>
  <c r="U260" i="31"/>
  <c r="T260" i="55"/>
  <c r="T258" i="42"/>
  <c r="T260" i="31"/>
  <c r="S263" i="55"/>
  <c r="S261" i="42"/>
  <c r="S263" i="31"/>
  <c r="U262" i="55"/>
  <c r="U260" i="42"/>
  <c r="U262" i="31"/>
  <c r="T258" i="55"/>
  <c r="T256" i="42"/>
  <c r="T258" i="31"/>
  <c r="T262" i="55"/>
  <c r="T260" i="42"/>
  <c r="T262" i="31"/>
  <c r="T259" i="55"/>
  <c r="T257" i="42"/>
  <c r="T259" i="31"/>
  <c r="S258" i="55"/>
  <c r="S256" i="42"/>
  <c r="S258" i="31"/>
  <c r="S261" i="55"/>
  <c r="S259" i="42"/>
  <c r="S261" i="31"/>
  <c r="U259" i="55"/>
  <c r="U257" i="42"/>
  <c r="U259" i="31"/>
  <c r="T279" i="55"/>
  <c r="T277" i="42"/>
  <c r="T279" i="31"/>
  <c r="U279" i="55"/>
  <c r="U277" i="42"/>
  <c r="U279" i="31"/>
  <c r="T278" i="55"/>
  <c r="T276" i="42"/>
  <c r="T278" i="31"/>
  <c r="U278" i="55"/>
  <c r="U276" i="42"/>
  <c r="U278" i="31"/>
  <c r="U277" i="55"/>
  <c r="U275" i="42"/>
  <c r="U277" i="31"/>
  <c r="T277" i="55"/>
  <c r="T275" i="42"/>
  <c r="T277" i="31"/>
  <c r="T275" i="55"/>
  <c r="T273" i="42"/>
  <c r="T275" i="31"/>
  <c r="U275" i="55"/>
  <c r="U273" i="42"/>
  <c r="U275" i="31"/>
  <c r="U274" i="55"/>
  <c r="U272" i="42"/>
  <c r="U274" i="31"/>
  <c r="T274" i="55"/>
  <c r="T272" i="42"/>
  <c r="T274" i="31"/>
  <c r="U271" i="55"/>
  <c r="U269" i="42"/>
  <c r="U271" i="31"/>
  <c r="T270" i="55"/>
  <c r="T268" i="42"/>
  <c r="T270" i="31"/>
  <c r="U270" i="55"/>
  <c r="U268" i="42"/>
  <c r="U270" i="31"/>
  <c r="T268" i="55"/>
  <c r="T266" i="42"/>
  <c r="T268" i="31"/>
  <c r="U268" i="55"/>
  <c r="U266" i="42"/>
  <c r="U268" i="31"/>
  <c r="T256" i="55"/>
  <c r="T254" i="42"/>
  <c r="T256" i="31"/>
  <c r="T254" i="55"/>
  <c r="T252" i="42"/>
  <c r="T254" i="31"/>
  <c r="S245" i="55"/>
  <c r="S243" i="42"/>
  <c r="S245" i="31"/>
  <c r="U255" i="55"/>
  <c r="U253" i="42"/>
  <c r="U255" i="31"/>
  <c r="T250" i="55"/>
  <c r="T248" i="42"/>
  <c r="T250" i="31"/>
  <c r="U249" i="55"/>
  <c r="U247" i="42"/>
  <c r="U249" i="31"/>
  <c r="U248" i="55"/>
  <c r="U246" i="42"/>
  <c r="U248" i="31"/>
  <c r="S249" i="55"/>
  <c r="S247" i="42"/>
  <c r="S249" i="31"/>
  <c r="S252" i="55"/>
  <c r="S250" i="42"/>
  <c r="S252" i="31"/>
  <c r="T247" i="55"/>
  <c r="T245" i="42"/>
  <c r="T247" i="31"/>
  <c r="U247" i="55"/>
  <c r="U245" i="42"/>
  <c r="U247" i="31"/>
  <c r="S246" i="55"/>
  <c r="S244" i="42"/>
  <c r="S246" i="31"/>
  <c r="U245" i="55"/>
  <c r="U243" i="42"/>
  <c r="U245" i="31"/>
  <c r="S251" i="55"/>
  <c r="S249" i="42"/>
  <c r="S251" i="31"/>
  <c r="T252" i="55"/>
  <c r="T250" i="42"/>
  <c r="T252" i="31"/>
  <c r="U251" i="55"/>
  <c r="U249" i="42"/>
  <c r="U251" i="31"/>
  <c r="S250" i="55"/>
  <c r="S248" i="42"/>
  <c r="S250" i="31"/>
  <c r="U254" i="55"/>
  <c r="U252" i="42"/>
  <c r="U254" i="31"/>
  <c r="T251" i="55"/>
  <c r="T249" i="42"/>
  <c r="T251" i="31"/>
  <c r="S247" i="55"/>
  <c r="S245" i="42"/>
  <c r="S247" i="31"/>
  <c r="U250" i="55"/>
  <c r="U248" i="42"/>
  <c r="U250" i="31"/>
  <c r="U256" i="55"/>
  <c r="U254" i="42"/>
  <c r="U256" i="31"/>
  <c r="T249" i="55"/>
  <c r="T247" i="42"/>
  <c r="T249" i="31"/>
  <c r="U253" i="55"/>
  <c r="U251" i="42"/>
  <c r="U253" i="31"/>
  <c r="T248" i="55"/>
  <c r="T246" i="42"/>
  <c r="T248" i="31"/>
  <c r="T255" i="55"/>
  <c r="T253" i="42"/>
  <c r="T255" i="31"/>
  <c r="S256" i="55"/>
  <c r="S254" i="42"/>
  <c r="S256" i="31"/>
  <c r="U246" i="55"/>
  <c r="U244" i="42"/>
  <c r="U246" i="31"/>
  <c r="S253" i="55"/>
  <c r="S251" i="42"/>
  <c r="S253" i="31"/>
  <c r="T253" i="55"/>
  <c r="T251" i="42"/>
  <c r="T253" i="31"/>
  <c r="U252" i="55"/>
  <c r="U250" i="42"/>
  <c r="U252" i="31"/>
  <c r="S254" i="55"/>
  <c r="S252" i="42"/>
  <c r="S254" i="31"/>
  <c r="T245" i="55"/>
  <c r="T243" i="42"/>
  <c r="T245" i="31"/>
  <c r="S248" i="55"/>
  <c r="S246" i="42"/>
  <c r="S248" i="31"/>
  <c r="S255" i="55"/>
  <c r="S253" i="42"/>
  <c r="S255" i="31"/>
  <c r="T246" i="55"/>
  <c r="T244" i="42"/>
  <c r="T246" i="31"/>
  <c r="S242" i="55"/>
  <c r="S240" i="42"/>
  <c r="S242" i="31"/>
  <c r="T241" i="55"/>
  <c r="T239" i="42"/>
  <c r="T241" i="31"/>
  <c r="U237" i="55"/>
  <c r="U235" i="42"/>
  <c r="U237" i="31"/>
  <c r="S241" i="55"/>
  <c r="S239" i="42"/>
  <c r="S241" i="31"/>
  <c r="U241" i="55"/>
  <c r="U239" i="42"/>
  <c r="U241" i="31"/>
  <c r="S234" i="55"/>
  <c r="S232" i="42"/>
  <c r="S234" i="31"/>
  <c r="S232" i="55"/>
  <c r="S230" i="42"/>
  <c r="S232" i="31"/>
  <c r="U233" i="55"/>
  <c r="U231" i="42"/>
  <c r="U233" i="31"/>
  <c r="S229" i="55"/>
  <c r="S227" i="42"/>
  <c r="S229" i="31"/>
  <c r="S240" i="55"/>
  <c r="S238" i="42"/>
  <c r="S240" i="31"/>
  <c r="U238" i="55"/>
  <c r="U236" i="42"/>
  <c r="U238" i="31"/>
  <c r="U230" i="55"/>
  <c r="U228" i="42"/>
  <c r="U230" i="31"/>
  <c r="U229" i="55"/>
  <c r="U227" i="42"/>
  <c r="U229" i="31"/>
  <c r="U244" i="55"/>
  <c r="U242" i="42"/>
  <c r="U244" i="31"/>
  <c r="U235" i="55"/>
  <c r="U233" i="42"/>
  <c r="U235" i="31"/>
  <c r="T229" i="55"/>
  <c r="T227" i="42"/>
  <c r="T229" i="31"/>
  <c r="T235" i="55"/>
  <c r="T233" i="42"/>
  <c r="T235" i="31"/>
  <c r="T236" i="55"/>
  <c r="T234" i="42"/>
  <c r="T236" i="31"/>
  <c r="S244" i="55"/>
  <c r="S242" i="42"/>
  <c r="S244" i="31"/>
  <c r="U234" i="55"/>
  <c r="U232" i="42"/>
  <c r="U234" i="31"/>
  <c r="T233" i="55"/>
  <c r="T231" i="42"/>
  <c r="T233" i="31"/>
  <c r="S239" i="55"/>
  <c r="S237" i="42"/>
  <c r="S239" i="31"/>
  <c r="S238" i="55"/>
  <c r="S236" i="42"/>
  <c r="S238" i="31"/>
  <c r="U231" i="55"/>
  <c r="U229" i="42"/>
  <c r="U231" i="31"/>
  <c r="S231" i="55"/>
  <c r="S229" i="42"/>
  <c r="S231" i="31"/>
  <c r="U239" i="55"/>
  <c r="U237" i="42"/>
  <c r="U239" i="31"/>
  <c r="S237" i="55"/>
  <c r="S235" i="42"/>
  <c r="S237" i="31"/>
  <c r="T234" i="55"/>
  <c r="T232" i="42"/>
  <c r="T234" i="31"/>
  <c r="S233" i="55"/>
  <c r="S231" i="42"/>
  <c r="S233" i="31"/>
  <c r="U236" i="55"/>
  <c r="U234" i="42"/>
  <c r="U236" i="31"/>
  <c r="T231" i="55"/>
  <c r="T229" i="42"/>
  <c r="T231" i="31"/>
  <c r="S236" i="55"/>
  <c r="S234" i="42"/>
  <c r="S236" i="31"/>
  <c r="S230" i="55"/>
  <c r="S228" i="42"/>
  <c r="S230" i="31"/>
  <c r="U232" i="55"/>
  <c r="U230" i="42"/>
  <c r="U232" i="31"/>
  <c r="T244" i="55"/>
  <c r="T242" i="42"/>
  <c r="T244" i="31"/>
  <c r="S235" i="55"/>
  <c r="S233" i="42"/>
  <c r="S235" i="31"/>
  <c r="U242" i="55"/>
  <c r="U240" i="42"/>
  <c r="U242" i="31"/>
  <c r="T240" i="55"/>
  <c r="T238" i="42"/>
  <c r="T240" i="31"/>
  <c r="U240" i="55"/>
  <c r="U238" i="42"/>
  <c r="U240" i="31"/>
  <c r="O156" i="31"/>
  <c r="O156" i="55"/>
  <c r="O154" i="42"/>
  <c r="T162" i="31"/>
  <c r="T162" i="55"/>
  <c r="T160" i="42"/>
  <c r="L156" i="31"/>
  <c r="L156" i="55"/>
  <c r="L154" i="42"/>
  <c r="T160" i="31"/>
  <c r="T160" i="55"/>
  <c r="T158" i="42"/>
  <c r="Q157" i="31"/>
  <c r="Q157" i="55"/>
  <c r="Q155" i="42"/>
  <c r="S157" i="31"/>
  <c r="S157" i="55"/>
  <c r="S155" i="42"/>
  <c r="N155" i="31"/>
  <c r="N155" i="55"/>
  <c r="N153" i="42"/>
  <c r="S159" i="31"/>
  <c r="S159" i="55"/>
  <c r="S157" i="42"/>
  <c r="U163" i="31"/>
  <c r="U163" i="55"/>
  <c r="U161" i="42"/>
  <c r="U162" i="31"/>
  <c r="U162" i="55"/>
  <c r="U160" i="42"/>
  <c r="N156" i="31"/>
  <c r="N156" i="55"/>
  <c r="N154" i="42"/>
  <c r="R155" i="31"/>
  <c r="R155" i="55"/>
  <c r="R153" i="42"/>
  <c r="S160" i="31"/>
  <c r="S160" i="55"/>
  <c r="S158" i="42"/>
  <c r="R157" i="31"/>
  <c r="R157" i="55"/>
  <c r="R155" i="42"/>
  <c r="O152" i="31"/>
  <c r="O152" i="55"/>
  <c r="O150" i="42"/>
  <c r="N153" i="55"/>
  <c r="N151" i="42"/>
  <c r="U160" i="31"/>
  <c r="U160" i="55"/>
  <c r="U158" i="42"/>
  <c r="O155" i="31"/>
  <c r="O155" i="55"/>
  <c r="O153" i="42"/>
  <c r="M155" i="31"/>
  <c r="M155" i="55"/>
  <c r="M153" i="42"/>
  <c r="T164" i="31"/>
  <c r="T164" i="55"/>
  <c r="T162" i="42"/>
  <c r="M156" i="31"/>
  <c r="M156" i="55"/>
  <c r="M154" i="42"/>
  <c r="L155" i="31"/>
  <c r="L155" i="55"/>
  <c r="L153" i="42"/>
  <c r="S134" i="31"/>
  <c r="S134" i="55"/>
  <c r="S132" i="42"/>
  <c r="Q155" i="31"/>
  <c r="Q155" i="55"/>
  <c r="Q153" i="42"/>
  <c r="T163" i="31"/>
  <c r="T163" i="55"/>
  <c r="T161" i="42"/>
  <c r="S181" i="31"/>
  <c r="S181" i="55"/>
  <c r="S179" i="42"/>
  <c r="O164" i="31"/>
  <c r="O164" i="55"/>
  <c r="O162" i="42"/>
  <c r="P155" i="31"/>
  <c r="P155" i="55"/>
  <c r="P153" i="42"/>
  <c r="S162" i="31"/>
  <c r="S162" i="55"/>
  <c r="S160" i="42"/>
  <c r="R156" i="31"/>
  <c r="R156" i="55"/>
  <c r="R154" i="42"/>
  <c r="Q156" i="31"/>
  <c r="Q156" i="55"/>
  <c r="Q154" i="42"/>
  <c r="U159" i="31"/>
  <c r="U159" i="55"/>
  <c r="U157" i="42"/>
  <c r="S158" i="31"/>
  <c r="S158" i="55"/>
  <c r="S156" i="42"/>
  <c r="N152" i="31"/>
  <c r="N152" i="55"/>
  <c r="N150" i="42"/>
  <c r="P156" i="31"/>
  <c r="P156" i="55"/>
  <c r="P154" i="42"/>
  <c r="T159" i="31"/>
  <c r="T159" i="55"/>
  <c r="T157" i="42"/>
  <c r="P165" i="31"/>
  <c r="P165" i="55"/>
  <c r="P163" i="42"/>
  <c r="Q183" i="42"/>
  <c r="Q185" i="31"/>
  <c r="R183" i="42"/>
  <c r="R185" i="31"/>
  <c r="S183" i="42"/>
  <c r="S185" i="31"/>
  <c r="P183" i="42"/>
  <c r="P185" i="31"/>
  <c r="L183" i="42"/>
  <c r="L185" i="31"/>
  <c r="R204" i="31"/>
  <c r="R202" i="42"/>
  <c r="L203" i="31"/>
  <c r="L201" i="42"/>
  <c r="Q203" i="31"/>
  <c r="Q201" i="42"/>
  <c r="R203" i="31"/>
  <c r="R201" i="42"/>
  <c r="P205" i="31"/>
  <c r="P203" i="42"/>
  <c r="P203" i="31"/>
  <c r="P201" i="42"/>
  <c r="S204" i="31"/>
  <c r="S202" i="42"/>
  <c r="L205" i="31"/>
  <c r="L203" i="42"/>
  <c r="S203" i="31"/>
  <c r="S201" i="42"/>
  <c r="Q205" i="31"/>
  <c r="Q203" i="42"/>
  <c r="P201" i="31"/>
  <c r="P199" i="42"/>
  <c r="L204" i="31"/>
  <c r="L202" i="42"/>
  <c r="R205" i="31"/>
  <c r="R203" i="42"/>
  <c r="Q201" i="31"/>
  <c r="Q199" i="42"/>
  <c r="P204" i="31"/>
  <c r="P202" i="42"/>
  <c r="S205" i="31"/>
  <c r="S203" i="42"/>
  <c r="R201" i="31"/>
  <c r="R199" i="42"/>
  <c r="Q204" i="31"/>
  <c r="Q202" i="42"/>
  <c r="O52" i="18"/>
  <c r="N153" i="31"/>
  <c r="AC70" i="18"/>
  <c r="AE70" i="18" s="1"/>
  <c r="Y45" i="18"/>
  <c r="Z70" i="18"/>
  <c r="T181" i="55" s="1"/>
  <c r="Y63" i="18"/>
  <c r="AC63" i="18"/>
  <c r="AE63" i="18" s="1"/>
  <c r="Z56" i="18"/>
  <c r="AC45" i="18"/>
  <c r="AE45" i="18" s="1"/>
  <c r="AC56" i="18"/>
  <c r="AE56" i="18" s="1"/>
  <c r="Y55" i="18"/>
  <c r="Y54" i="18"/>
  <c r="Z54" i="18"/>
  <c r="AC54" i="18"/>
  <c r="AE54" i="18" s="1"/>
  <c r="AC55" i="18"/>
  <c r="AE55" i="18" s="1"/>
  <c r="Z55" i="18"/>
  <c r="T185" i="55"/>
  <c r="O41" i="55"/>
  <c r="O49" i="55"/>
  <c r="O43" i="55"/>
  <c r="G9" i="20"/>
  <c r="J9" i="20"/>
  <c r="N9" i="20" s="1"/>
  <c r="K9" i="20"/>
  <c r="L9" i="20"/>
  <c r="M9" i="20"/>
  <c r="G10" i="20"/>
  <c r="J10" i="20"/>
  <c r="N10" i="20" s="1"/>
  <c r="K10" i="20"/>
  <c r="L10" i="20"/>
  <c r="M10" i="20"/>
  <c r="H11" i="20"/>
  <c r="I11" i="20"/>
  <c r="L10" i="18"/>
  <c r="M10" i="18"/>
  <c r="N10" i="18"/>
  <c r="O10" i="18"/>
  <c r="P10" i="18"/>
  <c r="Q10" i="18"/>
  <c r="R10" i="18"/>
  <c r="L11" i="18"/>
  <c r="M11" i="18"/>
  <c r="N11" i="18"/>
  <c r="O11" i="18"/>
  <c r="P11" i="18"/>
  <c r="Q11" i="18"/>
  <c r="L12" i="18"/>
  <c r="M12" i="18"/>
  <c r="N12" i="18"/>
  <c r="O12" i="18"/>
  <c r="Q12" i="18"/>
  <c r="E250" i="18" s="1"/>
  <c r="R12" i="18"/>
  <c r="G250" i="18" s="1"/>
  <c r="L13" i="18"/>
  <c r="M13" i="18"/>
  <c r="N13" i="18"/>
  <c r="L14" i="18"/>
  <c r="M14" i="18"/>
  <c r="N14" i="18"/>
  <c r="O14" i="18"/>
  <c r="P14" i="18"/>
  <c r="Q14" i="18"/>
  <c r="R14" i="18"/>
  <c r="L15" i="18"/>
  <c r="M15" i="18"/>
  <c r="N15" i="18"/>
  <c r="O15" i="18"/>
  <c r="R15" i="18"/>
  <c r="L16" i="18"/>
  <c r="M16" i="18"/>
  <c r="N16" i="18"/>
  <c r="O16" i="18"/>
  <c r="L17" i="18"/>
  <c r="M17" i="18"/>
  <c r="N17" i="18"/>
  <c r="O17" i="18"/>
  <c r="P17" i="18"/>
  <c r="Q17" i="18"/>
  <c r="R17" i="18"/>
  <c r="L18" i="18"/>
  <c r="O18" i="18"/>
  <c r="P18" i="18"/>
  <c r="Q18" i="18"/>
  <c r="R18" i="18"/>
  <c r="L20" i="18"/>
  <c r="M20" i="18"/>
  <c r="N20" i="18"/>
  <c r="O20" i="18"/>
  <c r="L36" i="18"/>
  <c r="M36" i="18"/>
  <c r="N36" i="18"/>
  <c r="P36" i="18"/>
  <c r="Q36" i="18"/>
  <c r="R36" i="18"/>
  <c r="L21" i="18"/>
  <c r="M21" i="18"/>
  <c r="N21" i="18"/>
  <c r="O21" i="18"/>
  <c r="P21" i="18"/>
  <c r="Q21" i="18"/>
  <c r="R21" i="18"/>
  <c r="M22" i="18"/>
  <c r="N22" i="18"/>
  <c r="O22" i="18"/>
  <c r="P22" i="18"/>
  <c r="Q22" i="18"/>
  <c r="R22" i="18"/>
  <c r="L23" i="18"/>
  <c r="M23" i="18"/>
  <c r="N23" i="18"/>
  <c r="O23" i="18"/>
  <c r="P23" i="18"/>
  <c r="Q23" i="18"/>
  <c r="R23" i="18"/>
  <c r="L24" i="18"/>
  <c r="M24" i="18"/>
  <c r="N24" i="18"/>
  <c r="O24" i="18"/>
  <c r="P24" i="18"/>
  <c r="Q24" i="18"/>
  <c r="R24" i="18"/>
  <c r="L25" i="18"/>
  <c r="M25" i="18"/>
  <c r="N25" i="18"/>
  <c r="O25" i="18"/>
  <c r="P25" i="18"/>
  <c r="Q25" i="18"/>
  <c r="R25" i="18"/>
  <c r="L26" i="18"/>
  <c r="M26" i="18"/>
  <c r="N26" i="18"/>
  <c r="O26" i="18"/>
  <c r="P26" i="18"/>
  <c r="Q26" i="18"/>
  <c r="R26" i="18"/>
  <c r="L27" i="18"/>
  <c r="M27" i="18"/>
  <c r="N27" i="18"/>
  <c r="O27" i="18"/>
  <c r="P27" i="18"/>
  <c r="Q27" i="18"/>
  <c r="R27" i="18"/>
  <c r="L28" i="18"/>
  <c r="M28" i="18"/>
  <c r="N28" i="18"/>
  <c r="O28" i="18"/>
  <c r="P28" i="18"/>
  <c r="Q28" i="18"/>
  <c r="R28" i="18"/>
  <c r="L29" i="18"/>
  <c r="M29" i="18"/>
  <c r="N29" i="18"/>
  <c r="O29" i="18"/>
  <c r="L30" i="18"/>
  <c r="M30" i="18"/>
  <c r="N30" i="18"/>
  <c r="O30" i="18"/>
  <c r="P30" i="18"/>
  <c r="Q30" i="18"/>
  <c r="R30" i="18"/>
  <c r="L31" i="18"/>
  <c r="P31" i="18"/>
  <c r="Q31" i="18"/>
  <c r="R31" i="18"/>
  <c r="L32" i="18"/>
  <c r="M32" i="18"/>
  <c r="N32" i="18"/>
  <c r="O32" i="18"/>
  <c r="P32" i="18"/>
  <c r="C247" i="18" s="1"/>
  <c r="Q32" i="18"/>
  <c r="E247" i="18" s="1"/>
  <c r="R32" i="18"/>
  <c r="G247" i="18" s="1"/>
  <c r="L19" i="18"/>
  <c r="L33" i="18"/>
  <c r="M33" i="18"/>
  <c r="N33" i="18"/>
  <c r="O33" i="18"/>
  <c r="P33" i="18"/>
  <c r="Q33" i="18"/>
  <c r="L34" i="18"/>
  <c r="M34" i="18"/>
  <c r="N34" i="18"/>
  <c r="O34" i="18"/>
  <c r="P34" i="18"/>
  <c r="Q34" i="18"/>
  <c r="R34" i="18"/>
  <c r="L35" i="18"/>
  <c r="M35" i="18"/>
  <c r="N35" i="18"/>
  <c r="O35" i="18"/>
  <c r="P35" i="18"/>
  <c r="Q35" i="18"/>
  <c r="R35" i="18"/>
  <c r="L40" i="18"/>
  <c r="M40" i="18"/>
  <c r="L57" i="18"/>
  <c r="L60" i="18"/>
  <c r="M60" i="18"/>
  <c r="N60" i="18"/>
  <c r="O60" i="18"/>
  <c r="L73" i="18"/>
  <c r="O73" i="18"/>
  <c r="L72" i="18"/>
  <c r="N72" i="18"/>
  <c r="O72" i="18"/>
  <c r="L38" i="18"/>
  <c r="M38" i="18"/>
  <c r="N38" i="18"/>
  <c r="O38" i="18"/>
  <c r="L65" i="18"/>
  <c r="M65" i="18"/>
  <c r="N65" i="18"/>
  <c r="O65" i="18"/>
  <c r="O167" i="31" s="1"/>
  <c r="P65" i="18"/>
  <c r="Q65" i="18"/>
  <c r="R65" i="18"/>
  <c r="L66" i="18"/>
  <c r="M66" i="18"/>
  <c r="N66" i="18"/>
  <c r="O66" i="18"/>
  <c r="P66" i="18"/>
  <c r="Q66" i="18"/>
  <c r="R66" i="18"/>
  <c r="L44" i="18"/>
  <c r="M44" i="18"/>
  <c r="N44" i="18"/>
  <c r="O44" i="18"/>
  <c r="P44" i="18"/>
  <c r="L46" i="18"/>
  <c r="M46" i="18"/>
  <c r="N46" i="18"/>
  <c r="O46" i="18"/>
  <c r="P46" i="18"/>
  <c r="Q46" i="18"/>
  <c r="R46" i="18"/>
  <c r="L47" i="18"/>
  <c r="M47" i="18"/>
  <c r="N47" i="18"/>
  <c r="O47" i="18"/>
  <c r="P47" i="18"/>
  <c r="Q47" i="18"/>
  <c r="R47" i="18"/>
  <c r="L48" i="18"/>
  <c r="M48" i="18"/>
  <c r="N48" i="18"/>
  <c r="O48" i="18"/>
  <c r="P48" i="18"/>
  <c r="Q48" i="18"/>
  <c r="R48" i="18"/>
  <c r="L49" i="18"/>
  <c r="M49" i="18"/>
  <c r="N49" i="18"/>
  <c r="O49" i="18"/>
  <c r="Q49" i="18"/>
  <c r="R49" i="18"/>
  <c r="L50" i="18"/>
  <c r="M50" i="18"/>
  <c r="N50" i="18"/>
  <c r="O50" i="18"/>
  <c r="P50" i="18"/>
  <c r="Q50" i="18"/>
  <c r="R50" i="18"/>
  <c r="L51" i="18"/>
  <c r="M51" i="18"/>
  <c r="N51" i="18"/>
  <c r="O51" i="18"/>
  <c r="P51" i="18"/>
  <c r="Q51" i="18"/>
  <c r="R51" i="18"/>
  <c r="L52" i="18"/>
  <c r="M52" i="18"/>
  <c r="L53" i="18"/>
  <c r="M53" i="18"/>
  <c r="N53" i="18"/>
  <c r="O53" i="18"/>
  <c r="P53" i="18"/>
  <c r="Q53" i="18"/>
  <c r="R53" i="18"/>
  <c r="Q9" i="18"/>
  <c r="P9" i="18"/>
  <c r="O9" i="18"/>
  <c r="N9" i="18"/>
  <c r="M9" i="18"/>
  <c r="L9" i="18"/>
  <c r="N14" i="10"/>
  <c r="S212" i="55" s="1"/>
  <c r="N15" i="10"/>
  <c r="S213" i="55" s="1"/>
  <c r="J23" i="10"/>
  <c r="J22" i="10"/>
  <c r="J21" i="10"/>
  <c r="J20" i="10"/>
  <c r="O21" i="10"/>
  <c r="N19" i="10"/>
  <c r="S217" i="55" s="1"/>
  <c r="R217" i="55"/>
  <c r="Q217" i="55"/>
  <c r="K19" i="10"/>
  <c r="P217" i="55" s="1"/>
  <c r="G20" i="10"/>
  <c r="G21" i="10"/>
  <c r="G22" i="10"/>
  <c r="G23" i="10"/>
  <c r="G19" i="10"/>
  <c r="L217" i="55" s="1"/>
  <c r="L190" i="55"/>
  <c r="L191" i="55"/>
  <c r="L192" i="55"/>
  <c r="T192" i="55"/>
  <c r="O192" i="55"/>
  <c r="O190" i="55"/>
  <c r="R216" i="55"/>
  <c r="Q216" i="55"/>
  <c r="K18" i="10"/>
  <c r="P216" i="55" s="1"/>
  <c r="R215" i="55"/>
  <c r="Q215" i="55"/>
  <c r="K17" i="10"/>
  <c r="P215" i="55" s="1"/>
  <c r="R214" i="55"/>
  <c r="Q214" i="55"/>
  <c r="K16" i="10"/>
  <c r="P214" i="55" s="1"/>
  <c r="N16" i="10"/>
  <c r="S214" i="55" s="1"/>
  <c r="R213" i="55"/>
  <c r="Q213" i="55"/>
  <c r="K15" i="10"/>
  <c r="P213" i="55" s="1"/>
  <c r="R212" i="55"/>
  <c r="Q212" i="55"/>
  <c r="K14" i="10"/>
  <c r="P212" i="55" s="1"/>
  <c r="R211" i="55"/>
  <c r="Q211" i="55"/>
  <c r="K13" i="10"/>
  <c r="P211" i="55" s="1"/>
  <c r="R210" i="55"/>
  <c r="Q210" i="55"/>
  <c r="K12" i="10"/>
  <c r="P210" i="55" s="1"/>
  <c r="N12" i="10"/>
  <c r="S210" i="55" s="1"/>
  <c r="R209" i="55"/>
  <c r="Q209" i="55"/>
  <c r="K11" i="10"/>
  <c r="P209" i="55" s="1"/>
  <c r="R208" i="55"/>
  <c r="Q208" i="55"/>
  <c r="K10" i="10"/>
  <c r="P208" i="55" s="1"/>
  <c r="K9" i="10"/>
  <c r="J9" i="10"/>
  <c r="H24" i="10"/>
  <c r="I24" i="10"/>
  <c r="G18" i="10"/>
  <c r="L216" i="55" s="1"/>
  <c r="N17" i="10"/>
  <c r="S215" i="55" s="1"/>
  <c r="G17" i="10"/>
  <c r="L215" i="55" s="1"/>
  <c r="G16" i="10"/>
  <c r="L214" i="55" s="1"/>
  <c r="G15" i="10"/>
  <c r="L213" i="55" s="1"/>
  <c r="G14" i="10"/>
  <c r="L212" i="55" s="1"/>
  <c r="N13" i="10"/>
  <c r="S211" i="55" s="1"/>
  <c r="G13" i="10"/>
  <c r="L211" i="55" s="1"/>
  <c r="G12" i="10"/>
  <c r="L210" i="55" s="1"/>
  <c r="N11" i="10"/>
  <c r="S209" i="55" s="1"/>
  <c r="G11" i="10"/>
  <c r="L209" i="55" s="1"/>
  <c r="G10" i="10"/>
  <c r="L208" i="55" s="1"/>
  <c r="G9" i="10"/>
  <c r="P25" i="27" l="1"/>
  <c r="O29" i="27"/>
  <c r="O20" i="28" s="1"/>
  <c r="Q20" i="28" s="1"/>
  <c r="N18" i="28"/>
  <c r="O21" i="28"/>
  <c r="Q21" i="28" s="1"/>
  <c r="AA17" i="28"/>
  <c r="AA18" i="28"/>
  <c r="Z17" i="28"/>
  <c r="Z18" i="28" s="1"/>
  <c r="AF17" i="28"/>
  <c r="AF18" i="28" s="1"/>
  <c r="AD17" i="28"/>
  <c r="AD18" i="28" s="1"/>
  <c r="Z24" i="27"/>
  <c r="Z25" i="27" s="1"/>
  <c r="AD24" i="27"/>
  <c r="AD25" i="27" s="1"/>
  <c r="AF24" i="27"/>
  <c r="AF25" i="27" s="1"/>
  <c r="AA24" i="27"/>
  <c r="AA25" i="27"/>
  <c r="Z15" i="25"/>
  <c r="Z16" i="25" s="1"/>
  <c r="AA15" i="25"/>
  <c r="AA16" i="25"/>
  <c r="AD55" i="22"/>
  <c r="AD56" i="22" s="1"/>
  <c r="AF55" i="22"/>
  <c r="AF56" i="22" s="1"/>
  <c r="AA55" i="22"/>
  <c r="AA56" i="22"/>
  <c r="Z55" i="22"/>
  <c r="Z56" i="22" s="1"/>
  <c r="AD23" i="21"/>
  <c r="AD24" i="21" s="1"/>
  <c r="AF23" i="21"/>
  <c r="AF24" i="21" s="1"/>
  <c r="Z23" i="21"/>
  <c r="Z24" i="21" s="1"/>
  <c r="AA23" i="21"/>
  <c r="AA24" i="21"/>
  <c r="Q18" i="9"/>
  <c r="R18" i="9"/>
  <c r="S18" i="9"/>
  <c r="M140" i="18"/>
  <c r="N140" i="18"/>
  <c r="R140" i="18"/>
  <c r="R141" i="18" s="1"/>
  <c r="O140" i="18"/>
  <c r="Q140" i="18"/>
  <c r="U255" i="42"/>
  <c r="AD14" i="25"/>
  <c r="T181" i="31"/>
  <c r="O165" i="42"/>
  <c r="U181" i="31"/>
  <c r="U181" i="55"/>
  <c r="P174" i="55"/>
  <c r="P172" i="42"/>
  <c r="P174" i="31"/>
  <c r="P120" i="42"/>
  <c r="P122" i="55"/>
  <c r="P122" i="31"/>
  <c r="O122" i="31"/>
  <c r="O122" i="55"/>
  <c r="O120" i="42"/>
  <c r="O167" i="55"/>
  <c r="N167" i="55"/>
  <c r="N165" i="42"/>
  <c r="N167" i="31"/>
  <c r="O161" i="31"/>
  <c r="O161" i="55"/>
  <c r="O159" i="42"/>
  <c r="N122" i="55"/>
  <c r="N120" i="42"/>
  <c r="N122" i="31"/>
  <c r="L161" i="31"/>
  <c r="L161" i="55"/>
  <c r="L159" i="42"/>
  <c r="O106" i="31"/>
  <c r="O106" i="55"/>
  <c r="O104" i="42"/>
  <c r="P167" i="31"/>
  <c r="P165" i="42"/>
  <c r="P167" i="55"/>
  <c r="R174" i="55"/>
  <c r="R172" i="42"/>
  <c r="R174" i="31"/>
  <c r="M167" i="55"/>
  <c r="M165" i="42"/>
  <c r="M167" i="31"/>
  <c r="N161" i="55"/>
  <c r="N161" i="31"/>
  <c r="N159" i="42"/>
  <c r="M122" i="31"/>
  <c r="M122" i="55"/>
  <c r="M120" i="42"/>
  <c r="Q174" i="55"/>
  <c r="Q172" i="42"/>
  <c r="Q174" i="31"/>
  <c r="L167" i="55"/>
  <c r="L165" i="42"/>
  <c r="L167" i="31"/>
  <c r="M161" i="55"/>
  <c r="M159" i="42"/>
  <c r="M161" i="31"/>
  <c r="R123" i="55"/>
  <c r="R121" i="42"/>
  <c r="R123" i="31"/>
  <c r="O174" i="55"/>
  <c r="O172" i="42"/>
  <c r="O174" i="31"/>
  <c r="L156" i="42"/>
  <c r="L158" i="31"/>
  <c r="L158" i="55"/>
  <c r="N174" i="55"/>
  <c r="N172" i="42"/>
  <c r="N174" i="31"/>
  <c r="M131" i="42"/>
  <c r="M133" i="31"/>
  <c r="M133" i="55"/>
  <c r="N133" i="31"/>
  <c r="N133" i="55"/>
  <c r="N131" i="42"/>
  <c r="M139" i="55"/>
  <c r="M137" i="42"/>
  <c r="M139" i="31"/>
  <c r="L174" i="55"/>
  <c r="L174" i="31"/>
  <c r="L172" i="42"/>
  <c r="M174" i="55"/>
  <c r="M172" i="42"/>
  <c r="M174" i="31"/>
  <c r="R167" i="55"/>
  <c r="R165" i="42"/>
  <c r="R167" i="31"/>
  <c r="T179" i="42"/>
  <c r="O133" i="31"/>
  <c r="O133" i="55"/>
  <c r="O131" i="42"/>
  <c r="Q167" i="55"/>
  <c r="Q167" i="31"/>
  <c r="Q165" i="42"/>
  <c r="Q122" i="31"/>
  <c r="Q122" i="55"/>
  <c r="Q120" i="42"/>
  <c r="U179" i="42"/>
  <c r="P9" i="20"/>
  <c r="O9" i="20"/>
  <c r="M11" i="20"/>
  <c r="L11" i="20"/>
  <c r="U185" i="55"/>
  <c r="C249" i="18"/>
  <c r="U257" i="55"/>
  <c r="AF14" i="25"/>
  <c r="U257" i="31"/>
  <c r="G245" i="18"/>
  <c r="E245" i="18"/>
  <c r="C248" i="18"/>
  <c r="G249" i="18"/>
  <c r="C246" i="18"/>
  <c r="G246" i="18"/>
  <c r="E246" i="18"/>
  <c r="G248" i="18"/>
  <c r="E248" i="18"/>
  <c r="E249" i="18"/>
  <c r="T228" i="55"/>
  <c r="P55" i="55"/>
  <c r="P53" i="42"/>
  <c r="P55" i="31"/>
  <c r="O54" i="55"/>
  <c r="O52" i="42"/>
  <c r="O54" i="31"/>
  <c r="S34" i="55"/>
  <c r="T34" i="55"/>
  <c r="S228" i="55"/>
  <c r="S227" i="55"/>
  <c r="S225" i="42"/>
  <c r="S227" i="31"/>
  <c r="Q224" i="55"/>
  <c r="Q222" i="42"/>
  <c r="Q224" i="31"/>
  <c r="R227" i="55"/>
  <c r="R225" i="42"/>
  <c r="R227" i="31"/>
  <c r="P224" i="55"/>
  <c r="P222" i="42"/>
  <c r="P224" i="31"/>
  <c r="Q227" i="55"/>
  <c r="Q225" i="42"/>
  <c r="Q227" i="31"/>
  <c r="L224" i="55"/>
  <c r="L222" i="42"/>
  <c r="L224" i="31"/>
  <c r="R228" i="55"/>
  <c r="R226" i="42"/>
  <c r="R228" i="31"/>
  <c r="P227" i="55"/>
  <c r="P225" i="42"/>
  <c r="P227" i="31"/>
  <c r="R223" i="55"/>
  <c r="R221" i="42"/>
  <c r="R223" i="31"/>
  <c r="Q228" i="55"/>
  <c r="Q226" i="42"/>
  <c r="Q228" i="31"/>
  <c r="L227" i="55"/>
  <c r="L225" i="42"/>
  <c r="L227" i="31"/>
  <c r="Q223" i="55"/>
  <c r="Q221" i="42"/>
  <c r="Q223" i="31"/>
  <c r="P228" i="55"/>
  <c r="P226" i="42"/>
  <c r="P228" i="31"/>
  <c r="S225" i="55"/>
  <c r="S223" i="42"/>
  <c r="S225" i="31"/>
  <c r="L223" i="55"/>
  <c r="L221" i="42"/>
  <c r="L223" i="31"/>
  <c r="O228" i="55"/>
  <c r="O226" i="42"/>
  <c r="O228" i="31"/>
  <c r="R225" i="55"/>
  <c r="R223" i="42"/>
  <c r="R225" i="31"/>
  <c r="S222" i="55"/>
  <c r="S220" i="42"/>
  <c r="S222" i="31"/>
  <c r="L228" i="55"/>
  <c r="L226" i="42"/>
  <c r="L228" i="31"/>
  <c r="Q225" i="55"/>
  <c r="Q223" i="42"/>
  <c r="Q225" i="31"/>
  <c r="R222" i="55"/>
  <c r="R220" i="42"/>
  <c r="R222" i="31"/>
  <c r="P225" i="55"/>
  <c r="P223" i="42"/>
  <c r="P225" i="31"/>
  <c r="Q222" i="55"/>
  <c r="Q220" i="42"/>
  <c r="Q222" i="31"/>
  <c r="L225" i="55"/>
  <c r="L223" i="42"/>
  <c r="L225" i="31"/>
  <c r="L222" i="55"/>
  <c r="L220" i="42"/>
  <c r="L222" i="31"/>
  <c r="S224" i="55"/>
  <c r="S222" i="42"/>
  <c r="S224" i="31"/>
  <c r="S223" i="55"/>
  <c r="S221" i="42"/>
  <c r="S223" i="31"/>
  <c r="R224" i="55"/>
  <c r="R222" i="42"/>
  <c r="R224" i="31"/>
  <c r="U204" i="55"/>
  <c r="M201" i="55"/>
  <c r="T203" i="55"/>
  <c r="U203" i="55"/>
  <c r="T201" i="55"/>
  <c r="N201" i="55"/>
  <c r="T205" i="55"/>
  <c r="L201" i="55"/>
  <c r="U205" i="55"/>
  <c r="T204" i="55"/>
  <c r="N34" i="55"/>
  <c r="N32" i="42"/>
  <c r="N34" i="31"/>
  <c r="M34" i="55"/>
  <c r="M32" i="42"/>
  <c r="M34" i="31"/>
  <c r="R34" i="55"/>
  <c r="R32" i="42"/>
  <c r="R34" i="31"/>
  <c r="Q34" i="55"/>
  <c r="Q32" i="42"/>
  <c r="Q34" i="31"/>
  <c r="P34" i="55"/>
  <c r="P32" i="42"/>
  <c r="P34" i="31"/>
  <c r="O34" i="55"/>
  <c r="O32" i="42"/>
  <c r="O34" i="31"/>
  <c r="T14" i="31"/>
  <c r="T14" i="55"/>
  <c r="T12" i="42"/>
  <c r="L196" i="31"/>
  <c r="L196" i="55"/>
  <c r="L194" i="42"/>
  <c r="Q198" i="31"/>
  <c r="Q198" i="55"/>
  <c r="Q196" i="42"/>
  <c r="M199" i="31"/>
  <c r="M199" i="55"/>
  <c r="M197" i="42"/>
  <c r="R195" i="31"/>
  <c r="R195" i="55"/>
  <c r="R193" i="42"/>
  <c r="M194" i="31"/>
  <c r="M194" i="55"/>
  <c r="M192" i="42"/>
  <c r="N199" i="31"/>
  <c r="N199" i="55"/>
  <c r="N197" i="42"/>
  <c r="Q199" i="31"/>
  <c r="Q199" i="55"/>
  <c r="Q197" i="42"/>
  <c r="L199" i="31"/>
  <c r="L199" i="55"/>
  <c r="L197" i="42"/>
  <c r="M193" i="31"/>
  <c r="M193" i="55"/>
  <c r="M191" i="42"/>
  <c r="N198" i="31"/>
  <c r="N198" i="55"/>
  <c r="N196" i="42"/>
  <c r="N196" i="31"/>
  <c r="N196" i="55"/>
  <c r="N194" i="42"/>
  <c r="L195" i="31"/>
  <c r="L195" i="55"/>
  <c r="L193" i="42"/>
  <c r="M196" i="31"/>
  <c r="M196" i="55"/>
  <c r="M194" i="42"/>
  <c r="N194" i="31"/>
  <c r="N194" i="55"/>
  <c r="N192" i="42"/>
  <c r="R198" i="31"/>
  <c r="R198" i="55"/>
  <c r="R196" i="42"/>
  <c r="L194" i="31"/>
  <c r="L194" i="55"/>
  <c r="L192" i="42"/>
  <c r="M195" i="31"/>
  <c r="M195" i="55"/>
  <c r="M193" i="42"/>
  <c r="P195" i="31"/>
  <c r="P195" i="55"/>
  <c r="P193" i="42"/>
  <c r="R199" i="31"/>
  <c r="R199" i="55"/>
  <c r="R197" i="42"/>
  <c r="N195" i="31"/>
  <c r="N195" i="55"/>
  <c r="N193" i="42"/>
  <c r="P198" i="31"/>
  <c r="P198" i="55"/>
  <c r="P196" i="42"/>
  <c r="L198" i="31"/>
  <c r="L198" i="55"/>
  <c r="L196" i="42"/>
  <c r="M198" i="31"/>
  <c r="M198" i="55"/>
  <c r="M196" i="42"/>
  <c r="P199" i="31"/>
  <c r="P199" i="55"/>
  <c r="P197" i="42"/>
  <c r="N193" i="31"/>
  <c r="N193" i="55"/>
  <c r="N191" i="42"/>
  <c r="Q195" i="31"/>
  <c r="Q195" i="55"/>
  <c r="Q193" i="42"/>
  <c r="R206" i="31"/>
  <c r="R206" i="55"/>
  <c r="R204" i="42"/>
  <c r="Q206" i="31"/>
  <c r="Q206" i="55"/>
  <c r="Q204" i="42"/>
  <c r="L206" i="31"/>
  <c r="L206" i="55"/>
  <c r="L204" i="42"/>
  <c r="P206" i="31"/>
  <c r="P206" i="55"/>
  <c r="P204" i="42"/>
  <c r="L200" i="31"/>
  <c r="L200" i="55"/>
  <c r="L198" i="42"/>
  <c r="Q202" i="31"/>
  <c r="Q202" i="55"/>
  <c r="Q200" i="42"/>
  <c r="P202" i="31"/>
  <c r="P202" i="55"/>
  <c r="P200" i="42"/>
  <c r="S202" i="31"/>
  <c r="S202" i="55"/>
  <c r="S200" i="42"/>
  <c r="M200" i="31"/>
  <c r="M200" i="55"/>
  <c r="M198" i="42"/>
  <c r="R202" i="31"/>
  <c r="R202" i="55"/>
  <c r="R200" i="42"/>
  <c r="L202" i="31"/>
  <c r="L202" i="55"/>
  <c r="L200" i="42"/>
  <c r="N200" i="31"/>
  <c r="N200" i="55"/>
  <c r="N198" i="42"/>
  <c r="T200" i="31"/>
  <c r="T200" i="55"/>
  <c r="T198" i="42"/>
  <c r="T196" i="31"/>
  <c r="T196" i="55"/>
  <c r="T194" i="42"/>
  <c r="U263" i="55"/>
  <c r="U261" i="42"/>
  <c r="U263" i="31"/>
  <c r="U261" i="55"/>
  <c r="U259" i="42"/>
  <c r="U261" i="31"/>
  <c r="U264" i="55"/>
  <c r="U262" i="42"/>
  <c r="U264" i="31"/>
  <c r="T194" i="31"/>
  <c r="T194" i="55"/>
  <c r="T192" i="42"/>
  <c r="P140" i="31"/>
  <c r="P140" i="55"/>
  <c r="P138" i="42"/>
  <c r="L102" i="31"/>
  <c r="L102" i="55"/>
  <c r="L100" i="42"/>
  <c r="N151" i="31"/>
  <c r="N151" i="55"/>
  <c r="N149" i="42"/>
  <c r="O149" i="31"/>
  <c r="O149" i="55"/>
  <c r="O147" i="42"/>
  <c r="Q147" i="31"/>
  <c r="Q147" i="55"/>
  <c r="Q145" i="42"/>
  <c r="O140" i="31"/>
  <c r="O140" i="55"/>
  <c r="O138" i="42"/>
  <c r="N131" i="31"/>
  <c r="N131" i="55"/>
  <c r="N129" i="42"/>
  <c r="L120" i="31"/>
  <c r="L120" i="55"/>
  <c r="L118" i="42"/>
  <c r="R111" i="31"/>
  <c r="R111" i="55"/>
  <c r="R109" i="42"/>
  <c r="O97" i="31"/>
  <c r="O97" i="55"/>
  <c r="O95" i="42"/>
  <c r="M151" i="31"/>
  <c r="M151" i="55"/>
  <c r="M149" i="42"/>
  <c r="P147" i="31"/>
  <c r="P147" i="55"/>
  <c r="P145" i="42"/>
  <c r="O142" i="31"/>
  <c r="O142" i="55"/>
  <c r="O140" i="42"/>
  <c r="M131" i="31"/>
  <c r="M131" i="55"/>
  <c r="M129" i="42"/>
  <c r="N123" i="31"/>
  <c r="N123" i="55"/>
  <c r="N121" i="42"/>
  <c r="Q117" i="31"/>
  <c r="Q117" i="55"/>
  <c r="Q115" i="42"/>
  <c r="L110" i="31"/>
  <c r="L110" i="55"/>
  <c r="L108" i="42"/>
  <c r="M99" i="31"/>
  <c r="M99" i="55"/>
  <c r="M97" i="42"/>
  <c r="M95" i="31"/>
  <c r="M95" i="55"/>
  <c r="M93" i="42"/>
  <c r="L154" i="31"/>
  <c r="L154" i="55"/>
  <c r="L152" i="42"/>
  <c r="M149" i="31"/>
  <c r="M149" i="55"/>
  <c r="M147" i="42"/>
  <c r="Q145" i="31"/>
  <c r="Q145" i="55"/>
  <c r="Q143" i="42"/>
  <c r="N142" i="31"/>
  <c r="N142" i="55"/>
  <c r="N140" i="42"/>
  <c r="L136" i="31"/>
  <c r="L136" i="55"/>
  <c r="L134" i="42"/>
  <c r="M127" i="31"/>
  <c r="M127" i="55"/>
  <c r="M125" i="42"/>
  <c r="M123" i="31"/>
  <c r="M123" i="55"/>
  <c r="M121" i="42"/>
  <c r="Q119" i="31"/>
  <c r="Q119" i="55"/>
  <c r="Q117" i="42"/>
  <c r="L115" i="31"/>
  <c r="L115" i="55"/>
  <c r="L113" i="42"/>
  <c r="N113" i="31"/>
  <c r="N113" i="55"/>
  <c r="N111" i="42"/>
  <c r="M108" i="31"/>
  <c r="M108" i="55"/>
  <c r="M106" i="42"/>
  <c r="M106" i="31"/>
  <c r="M106" i="55"/>
  <c r="M104" i="42"/>
  <c r="M97" i="31"/>
  <c r="M97" i="55"/>
  <c r="M95" i="42"/>
  <c r="L149" i="31"/>
  <c r="L149" i="55"/>
  <c r="L147" i="42"/>
  <c r="Q109" i="31"/>
  <c r="Q109" i="55"/>
  <c r="Q107" i="42"/>
  <c r="Q150" i="31"/>
  <c r="Q150" i="55"/>
  <c r="Q148" i="42"/>
  <c r="R148" i="31"/>
  <c r="R148" i="55"/>
  <c r="R146" i="42"/>
  <c r="M147" i="31"/>
  <c r="M147" i="55"/>
  <c r="M145" i="42"/>
  <c r="O145" i="31"/>
  <c r="O145" i="55"/>
  <c r="O143" i="42"/>
  <c r="Q143" i="31"/>
  <c r="Q143" i="55"/>
  <c r="Q141" i="42"/>
  <c r="L142" i="31"/>
  <c r="L142" i="55"/>
  <c r="L140" i="42"/>
  <c r="L139" i="31"/>
  <c r="L139" i="55"/>
  <c r="L137" i="42"/>
  <c r="M135" i="31"/>
  <c r="M135" i="55"/>
  <c r="M133" i="42"/>
  <c r="N130" i="31"/>
  <c r="N130" i="55"/>
  <c r="N128" i="42"/>
  <c r="O126" i="31"/>
  <c r="O126" i="55"/>
  <c r="O124" i="42"/>
  <c r="Q124" i="31"/>
  <c r="Q124" i="55"/>
  <c r="Q122" i="42"/>
  <c r="L122" i="31"/>
  <c r="L122" i="55"/>
  <c r="L120" i="42"/>
  <c r="O119" i="31"/>
  <c r="O119" i="55"/>
  <c r="O117" i="42"/>
  <c r="N117" i="31"/>
  <c r="N117" i="55"/>
  <c r="N115" i="42"/>
  <c r="Q114" i="31"/>
  <c r="Q114" i="55"/>
  <c r="Q112" i="42"/>
  <c r="L113" i="31"/>
  <c r="L113" i="55"/>
  <c r="L111" i="42"/>
  <c r="N111" i="31"/>
  <c r="N111" i="55"/>
  <c r="N109" i="42"/>
  <c r="P109" i="31"/>
  <c r="P109" i="55"/>
  <c r="P107" i="42"/>
  <c r="Q107" i="31"/>
  <c r="Q107" i="55"/>
  <c r="Q105" i="42"/>
  <c r="O105" i="31"/>
  <c r="O105" i="55"/>
  <c r="O103" i="42"/>
  <c r="O103" i="31"/>
  <c r="O103" i="55"/>
  <c r="O101" i="42"/>
  <c r="L101" i="31"/>
  <c r="L101" i="55"/>
  <c r="L99" i="42"/>
  <c r="Q98" i="31"/>
  <c r="Q98" i="55"/>
  <c r="Q96" i="42"/>
  <c r="R96" i="31"/>
  <c r="R96" i="55"/>
  <c r="R94" i="42"/>
  <c r="S156" i="31"/>
  <c r="S156" i="55"/>
  <c r="S154" i="42"/>
  <c r="P95" i="31"/>
  <c r="P95" i="55"/>
  <c r="P93" i="42"/>
  <c r="T152" i="31"/>
  <c r="T152" i="55"/>
  <c r="T150" i="42"/>
  <c r="P150" i="31"/>
  <c r="P150" i="55"/>
  <c r="P148" i="42"/>
  <c r="Q148" i="31"/>
  <c r="Q148" i="55"/>
  <c r="Q146" i="42"/>
  <c r="L147" i="31"/>
  <c r="L147" i="55"/>
  <c r="L145" i="42"/>
  <c r="N145" i="31"/>
  <c r="N145" i="55"/>
  <c r="N143" i="42"/>
  <c r="P143" i="31"/>
  <c r="P143" i="55"/>
  <c r="P141" i="42"/>
  <c r="O141" i="31"/>
  <c r="O141" i="55"/>
  <c r="O139" i="42"/>
  <c r="O138" i="31"/>
  <c r="O138" i="55"/>
  <c r="O136" i="42"/>
  <c r="L135" i="31"/>
  <c r="L135" i="55"/>
  <c r="L133" i="42"/>
  <c r="M130" i="31"/>
  <c r="M130" i="55"/>
  <c r="M128" i="42"/>
  <c r="N126" i="31"/>
  <c r="N126" i="55"/>
  <c r="N124" i="42"/>
  <c r="P124" i="31"/>
  <c r="P124" i="55"/>
  <c r="P122" i="42"/>
  <c r="O121" i="31"/>
  <c r="O121" i="55"/>
  <c r="O119" i="42"/>
  <c r="N119" i="31"/>
  <c r="N119" i="55"/>
  <c r="N117" i="42"/>
  <c r="M117" i="31"/>
  <c r="M117" i="55"/>
  <c r="M115" i="42"/>
  <c r="P114" i="31"/>
  <c r="P114" i="55"/>
  <c r="P112" i="42"/>
  <c r="R112" i="31"/>
  <c r="R112" i="55"/>
  <c r="R110" i="42"/>
  <c r="M111" i="31"/>
  <c r="M111" i="55"/>
  <c r="M109" i="42"/>
  <c r="O109" i="31"/>
  <c r="O109" i="55"/>
  <c r="O107" i="42"/>
  <c r="P107" i="31"/>
  <c r="P107" i="55"/>
  <c r="P105" i="42"/>
  <c r="N105" i="31"/>
  <c r="N105" i="55"/>
  <c r="N103" i="42"/>
  <c r="N103" i="31"/>
  <c r="N103" i="55"/>
  <c r="N101" i="42"/>
  <c r="R100" i="31"/>
  <c r="R100" i="55"/>
  <c r="R98" i="42"/>
  <c r="O98" i="31"/>
  <c r="O98" i="55"/>
  <c r="O96" i="42"/>
  <c r="Q96" i="31"/>
  <c r="Q96" i="55"/>
  <c r="Q94" i="42"/>
  <c r="U157" i="31"/>
  <c r="U157" i="55"/>
  <c r="U155" i="42"/>
  <c r="L140" i="31"/>
  <c r="L140" i="55"/>
  <c r="L138" i="42"/>
  <c r="P117" i="31"/>
  <c r="P117" i="55"/>
  <c r="P115" i="42"/>
  <c r="Q103" i="31"/>
  <c r="Q103" i="55"/>
  <c r="Q101" i="42"/>
  <c r="R124" i="31"/>
  <c r="R124" i="55"/>
  <c r="R122" i="42"/>
  <c r="R146" i="31"/>
  <c r="R146" i="55"/>
  <c r="R144" i="42"/>
  <c r="N138" i="31"/>
  <c r="N138" i="55"/>
  <c r="N136" i="42"/>
  <c r="L130" i="31"/>
  <c r="L130" i="55"/>
  <c r="L128" i="42"/>
  <c r="O124" i="31"/>
  <c r="O124" i="55"/>
  <c r="O122" i="42"/>
  <c r="L117" i="31"/>
  <c r="L117" i="55"/>
  <c r="L115" i="42"/>
  <c r="O114" i="31"/>
  <c r="O114" i="55"/>
  <c r="O112" i="42"/>
  <c r="Q112" i="31"/>
  <c r="Q112" i="55"/>
  <c r="Q110" i="42"/>
  <c r="L111" i="31"/>
  <c r="L111" i="55"/>
  <c r="L109" i="42"/>
  <c r="N109" i="31"/>
  <c r="N109" i="55"/>
  <c r="N107" i="42"/>
  <c r="O107" i="31"/>
  <c r="O107" i="55"/>
  <c r="O105" i="42"/>
  <c r="M105" i="31"/>
  <c r="M105" i="55"/>
  <c r="M103" i="42"/>
  <c r="M103" i="31"/>
  <c r="M103" i="55"/>
  <c r="M101" i="42"/>
  <c r="Q100" i="31"/>
  <c r="Q100" i="55"/>
  <c r="Q98" i="42"/>
  <c r="N98" i="31"/>
  <c r="N98" i="55"/>
  <c r="N96" i="42"/>
  <c r="P96" i="31"/>
  <c r="P96" i="55"/>
  <c r="P94" i="42"/>
  <c r="U164" i="31"/>
  <c r="U164" i="55"/>
  <c r="U162" i="42"/>
  <c r="Q149" i="31"/>
  <c r="Q149" i="55"/>
  <c r="Q147" i="42"/>
  <c r="O125" i="31"/>
  <c r="O125" i="55"/>
  <c r="O123" i="42"/>
  <c r="O153" i="55"/>
  <c r="O151" i="42"/>
  <c r="N144" i="31"/>
  <c r="N144" i="55"/>
  <c r="N142" i="42"/>
  <c r="N125" i="31"/>
  <c r="N125" i="55"/>
  <c r="N123" i="42"/>
  <c r="R117" i="31"/>
  <c r="R117" i="55"/>
  <c r="R115" i="42"/>
  <c r="P113" i="31"/>
  <c r="P113" i="55"/>
  <c r="P111" i="42"/>
  <c r="M110" i="31"/>
  <c r="M110" i="55"/>
  <c r="M108" i="42"/>
  <c r="O108" i="31"/>
  <c r="O108" i="55"/>
  <c r="O106" i="42"/>
  <c r="R101" i="31"/>
  <c r="R101" i="55"/>
  <c r="R99" i="42"/>
  <c r="N149" i="31"/>
  <c r="N149" i="55"/>
  <c r="N147" i="42"/>
  <c r="R145" i="31"/>
  <c r="R145" i="55"/>
  <c r="R143" i="42"/>
  <c r="L137" i="31"/>
  <c r="L137" i="55"/>
  <c r="L135" i="42"/>
  <c r="N127" i="31"/>
  <c r="N127" i="55"/>
  <c r="N125" i="42"/>
  <c r="R119" i="31"/>
  <c r="R119" i="55"/>
  <c r="R117" i="42"/>
  <c r="M115" i="31"/>
  <c r="M115" i="55"/>
  <c r="M113" i="42"/>
  <c r="O113" i="31"/>
  <c r="O113" i="55"/>
  <c r="O111" i="42"/>
  <c r="N108" i="31"/>
  <c r="N108" i="55"/>
  <c r="N106" i="42"/>
  <c r="N106" i="31"/>
  <c r="N106" i="55"/>
  <c r="N104" i="42"/>
  <c r="O101" i="31"/>
  <c r="O101" i="55"/>
  <c r="O99" i="42"/>
  <c r="L131" i="31"/>
  <c r="L131" i="55"/>
  <c r="L129" i="42"/>
  <c r="R150" i="31"/>
  <c r="R150" i="55"/>
  <c r="R148" i="42"/>
  <c r="R143" i="31"/>
  <c r="R143" i="55"/>
  <c r="R141" i="42"/>
  <c r="O130" i="31"/>
  <c r="O130" i="55"/>
  <c r="O128" i="42"/>
  <c r="P119" i="31"/>
  <c r="P119" i="55"/>
  <c r="P117" i="42"/>
  <c r="M113" i="31"/>
  <c r="M113" i="55"/>
  <c r="M111" i="42"/>
  <c r="R107" i="31"/>
  <c r="R107" i="55"/>
  <c r="R105" i="42"/>
  <c r="P103" i="31"/>
  <c r="P103" i="55"/>
  <c r="P101" i="42"/>
  <c r="R98" i="31"/>
  <c r="R98" i="55"/>
  <c r="R96" i="42"/>
  <c r="S155" i="31"/>
  <c r="S155" i="55"/>
  <c r="S153" i="42"/>
  <c r="O95" i="31"/>
  <c r="O95" i="55"/>
  <c r="O93" i="42"/>
  <c r="Q95" i="31"/>
  <c r="Q95" i="55"/>
  <c r="Q93" i="42"/>
  <c r="M145" i="31"/>
  <c r="M145" i="55"/>
  <c r="M143" i="42"/>
  <c r="M126" i="31"/>
  <c r="M126" i="55"/>
  <c r="M124" i="42"/>
  <c r="R95" i="31"/>
  <c r="R95" i="55"/>
  <c r="R93" i="42"/>
  <c r="L145" i="31"/>
  <c r="L145" i="55"/>
  <c r="L143" i="42"/>
  <c r="O132" i="31"/>
  <c r="O132" i="55"/>
  <c r="O130" i="42"/>
  <c r="N124" i="31"/>
  <c r="N124" i="55"/>
  <c r="N122" i="42"/>
  <c r="M121" i="31"/>
  <c r="M121" i="55"/>
  <c r="M119" i="42"/>
  <c r="O116" i="31"/>
  <c r="O116" i="55"/>
  <c r="O114" i="42"/>
  <c r="R110" i="31"/>
  <c r="R110" i="55"/>
  <c r="R108" i="42"/>
  <c r="M109" i="31"/>
  <c r="M109" i="55"/>
  <c r="M107" i="42"/>
  <c r="N107" i="31"/>
  <c r="N107" i="55"/>
  <c r="N105" i="42"/>
  <c r="L105" i="31"/>
  <c r="L105" i="55"/>
  <c r="L103" i="42"/>
  <c r="L103" i="31"/>
  <c r="L103" i="55"/>
  <c r="L101" i="42"/>
  <c r="P100" i="31"/>
  <c r="P100" i="55"/>
  <c r="P98" i="42"/>
  <c r="M98" i="31"/>
  <c r="M98" i="55"/>
  <c r="M96" i="42"/>
  <c r="O96" i="31"/>
  <c r="O96" i="55"/>
  <c r="O94" i="42"/>
  <c r="T156" i="31"/>
  <c r="T156" i="55"/>
  <c r="T154" i="42"/>
  <c r="T157" i="31"/>
  <c r="T157" i="55"/>
  <c r="T155" i="42"/>
  <c r="T165" i="31"/>
  <c r="T165" i="55"/>
  <c r="T163" i="42"/>
  <c r="O151" i="31"/>
  <c r="O151" i="55"/>
  <c r="O149" i="42"/>
  <c r="R147" i="31"/>
  <c r="R147" i="55"/>
  <c r="R145" i="42"/>
  <c r="O144" i="31"/>
  <c r="O144" i="55"/>
  <c r="O142" i="42"/>
  <c r="Q142" i="31"/>
  <c r="Q142" i="55"/>
  <c r="Q140" i="42"/>
  <c r="T131" i="31"/>
  <c r="T131" i="55"/>
  <c r="T129" i="42"/>
  <c r="L128" i="31"/>
  <c r="L128" i="55"/>
  <c r="L126" i="42"/>
  <c r="P123" i="31"/>
  <c r="P123" i="55"/>
  <c r="P121" i="42"/>
  <c r="L118" i="31"/>
  <c r="L118" i="55"/>
  <c r="L116" i="42"/>
  <c r="O115" i="31"/>
  <c r="O115" i="55"/>
  <c r="O113" i="42"/>
  <c r="Q113" i="31"/>
  <c r="Q113" i="55"/>
  <c r="Q111" i="42"/>
  <c r="L112" i="31"/>
  <c r="L112" i="55"/>
  <c r="L110" i="42"/>
  <c r="N110" i="31"/>
  <c r="N110" i="55"/>
  <c r="N108" i="42"/>
  <c r="Q106" i="31"/>
  <c r="Q106" i="55"/>
  <c r="Q104" i="42"/>
  <c r="O104" i="55"/>
  <c r="O102" i="42"/>
  <c r="P97" i="31"/>
  <c r="P97" i="55"/>
  <c r="P95" i="42"/>
  <c r="N154" i="31"/>
  <c r="N154" i="55"/>
  <c r="N152" i="42"/>
  <c r="P142" i="31"/>
  <c r="P142" i="55"/>
  <c r="P140" i="42"/>
  <c r="O123" i="31"/>
  <c r="O123" i="55"/>
  <c r="O121" i="42"/>
  <c r="L104" i="31"/>
  <c r="L104" i="55"/>
  <c r="L102" i="42"/>
  <c r="L95" i="31"/>
  <c r="L95" i="55"/>
  <c r="L93" i="42"/>
  <c r="M144" i="31"/>
  <c r="M144" i="55"/>
  <c r="M142" i="42"/>
  <c r="M125" i="31"/>
  <c r="M125" i="55"/>
  <c r="M123" i="42"/>
  <c r="Q111" i="31"/>
  <c r="Q111" i="55"/>
  <c r="Q109" i="42"/>
  <c r="N97" i="31"/>
  <c r="N97" i="55"/>
  <c r="N95" i="42"/>
  <c r="L144" i="31"/>
  <c r="L144" i="55"/>
  <c r="L142" i="42"/>
  <c r="P111" i="31"/>
  <c r="P111" i="55"/>
  <c r="P109" i="42"/>
  <c r="N95" i="31"/>
  <c r="N95" i="55"/>
  <c r="N93" i="42"/>
  <c r="P145" i="31"/>
  <c r="P145" i="55"/>
  <c r="P143" i="42"/>
  <c r="O139" i="55"/>
  <c r="O137" i="42"/>
  <c r="L127" i="31"/>
  <c r="L127" i="55"/>
  <c r="L125" i="42"/>
  <c r="R114" i="31"/>
  <c r="R114" i="55"/>
  <c r="R112" i="42"/>
  <c r="M101" i="31"/>
  <c r="M101" i="55"/>
  <c r="M99" i="42"/>
  <c r="O150" i="31"/>
  <c r="O150" i="55"/>
  <c r="O148" i="42"/>
  <c r="O143" i="31"/>
  <c r="O143" i="55"/>
  <c r="O141" i="42"/>
  <c r="N121" i="31"/>
  <c r="N121" i="55"/>
  <c r="N119" i="42"/>
  <c r="L152" i="31"/>
  <c r="L152" i="55"/>
  <c r="L150" i="42"/>
  <c r="O148" i="31"/>
  <c r="O148" i="55"/>
  <c r="O146" i="42"/>
  <c r="N143" i="31"/>
  <c r="N143" i="55"/>
  <c r="N141" i="42"/>
  <c r="M138" i="31"/>
  <c r="M138" i="55"/>
  <c r="M136" i="42"/>
  <c r="M129" i="55"/>
  <c r="M127" i="42"/>
  <c r="L119" i="31"/>
  <c r="L119" i="55"/>
  <c r="L117" i="42"/>
  <c r="R154" i="31"/>
  <c r="R154" i="55"/>
  <c r="R152" i="42"/>
  <c r="P146" i="31"/>
  <c r="P146" i="55"/>
  <c r="P144" i="42"/>
  <c r="L141" i="31"/>
  <c r="L141" i="55"/>
  <c r="L139" i="42"/>
  <c r="N132" i="31"/>
  <c r="N132" i="55"/>
  <c r="N130" i="42"/>
  <c r="R125" i="31"/>
  <c r="R125" i="55"/>
  <c r="R123" i="42"/>
  <c r="L121" i="31"/>
  <c r="L121" i="55"/>
  <c r="L119" i="42"/>
  <c r="R118" i="31"/>
  <c r="R118" i="55"/>
  <c r="R116" i="42"/>
  <c r="N116" i="31"/>
  <c r="N116" i="55"/>
  <c r="N114" i="42"/>
  <c r="M114" i="31"/>
  <c r="M114" i="55"/>
  <c r="M112" i="42"/>
  <c r="O112" i="31"/>
  <c r="O112" i="55"/>
  <c r="O110" i="42"/>
  <c r="Q110" i="31"/>
  <c r="Q110" i="55"/>
  <c r="Q108" i="42"/>
  <c r="M107" i="31"/>
  <c r="M107" i="55"/>
  <c r="M105" i="42"/>
  <c r="R104" i="31"/>
  <c r="R104" i="55"/>
  <c r="R102" i="42"/>
  <c r="O102" i="31"/>
  <c r="O102" i="55"/>
  <c r="O100" i="42"/>
  <c r="O100" i="31"/>
  <c r="O100" i="55"/>
  <c r="O98" i="42"/>
  <c r="L98" i="31"/>
  <c r="L98" i="55"/>
  <c r="L96" i="42"/>
  <c r="N96" i="31"/>
  <c r="N96" i="55"/>
  <c r="N94" i="42"/>
  <c r="U156" i="31"/>
  <c r="U156" i="55"/>
  <c r="U154" i="42"/>
  <c r="S164" i="31"/>
  <c r="S164" i="55"/>
  <c r="S162" i="42"/>
  <c r="O154" i="31"/>
  <c r="O154" i="55"/>
  <c r="O152" i="42"/>
  <c r="M146" i="31"/>
  <c r="M146" i="55"/>
  <c r="M144" i="42"/>
  <c r="N137" i="31"/>
  <c r="N137" i="55"/>
  <c r="N135" i="42"/>
  <c r="M120" i="31"/>
  <c r="M120" i="55"/>
  <c r="M118" i="42"/>
  <c r="L100" i="31"/>
  <c r="L100" i="55"/>
  <c r="L98" i="42"/>
  <c r="L146" i="31"/>
  <c r="L146" i="55"/>
  <c r="L144" i="42"/>
  <c r="O127" i="31"/>
  <c r="O127" i="55"/>
  <c r="O125" i="42"/>
  <c r="N115" i="31"/>
  <c r="N115" i="55"/>
  <c r="N113" i="42"/>
  <c r="P106" i="31"/>
  <c r="P106" i="55"/>
  <c r="P104" i="42"/>
  <c r="N140" i="31"/>
  <c r="N140" i="55"/>
  <c r="N138" i="42"/>
  <c r="O147" i="31"/>
  <c r="O147" i="55"/>
  <c r="O145" i="42"/>
  <c r="L125" i="31"/>
  <c r="L125" i="55"/>
  <c r="L123" i="42"/>
  <c r="R109" i="31"/>
  <c r="R109" i="55"/>
  <c r="R107" i="42"/>
  <c r="L99" i="31"/>
  <c r="L99" i="55"/>
  <c r="L97" i="42"/>
  <c r="N147" i="31"/>
  <c r="N147" i="55"/>
  <c r="N145" i="42"/>
  <c r="M142" i="31"/>
  <c r="M142" i="55"/>
  <c r="M140" i="42"/>
  <c r="N135" i="31"/>
  <c r="N135" i="55"/>
  <c r="N133" i="42"/>
  <c r="L123" i="31"/>
  <c r="L123" i="55"/>
  <c r="L121" i="42"/>
  <c r="O117" i="31"/>
  <c r="O117" i="55"/>
  <c r="O115" i="42"/>
  <c r="O111" i="31"/>
  <c r="O111" i="55"/>
  <c r="O109" i="42"/>
  <c r="L106" i="31"/>
  <c r="L106" i="55"/>
  <c r="L104" i="42"/>
  <c r="L97" i="31"/>
  <c r="L97" i="55"/>
  <c r="L95" i="42"/>
  <c r="M152" i="55"/>
  <c r="M150" i="42"/>
  <c r="N141" i="31"/>
  <c r="N141" i="55"/>
  <c r="N139" i="42"/>
  <c r="M119" i="31"/>
  <c r="M119" i="55"/>
  <c r="M117" i="42"/>
  <c r="N150" i="31"/>
  <c r="N150" i="55"/>
  <c r="N148" i="42"/>
  <c r="M141" i="31"/>
  <c r="M141" i="55"/>
  <c r="M139" i="42"/>
  <c r="L126" i="31"/>
  <c r="L126" i="55"/>
  <c r="L124" i="42"/>
  <c r="N114" i="31"/>
  <c r="N114" i="55"/>
  <c r="N112" i="42"/>
  <c r="M148" i="31"/>
  <c r="M148" i="55"/>
  <c r="M146" i="42"/>
  <c r="N100" i="31"/>
  <c r="N100" i="55"/>
  <c r="N98" i="42"/>
  <c r="P108" i="31"/>
  <c r="P108" i="55"/>
  <c r="P106" i="42"/>
  <c r="M137" i="31"/>
  <c r="M137" i="55"/>
  <c r="M135" i="42"/>
  <c r="N99" i="31"/>
  <c r="N99" i="55"/>
  <c r="N97" i="42"/>
  <c r="M154" i="31"/>
  <c r="M154" i="55"/>
  <c r="M152" i="42"/>
  <c r="R103" i="31"/>
  <c r="R103" i="55"/>
  <c r="R101" i="42"/>
  <c r="L151" i="31"/>
  <c r="L151" i="55"/>
  <c r="L149" i="42"/>
  <c r="N101" i="31"/>
  <c r="N101" i="55"/>
  <c r="N99" i="42"/>
  <c r="M153" i="55"/>
  <c r="M151" i="42"/>
  <c r="L153" i="31"/>
  <c r="L153" i="55"/>
  <c r="L151" i="42"/>
  <c r="P148" i="31"/>
  <c r="P148" i="55"/>
  <c r="P146" i="42"/>
  <c r="L133" i="31"/>
  <c r="L133" i="55"/>
  <c r="L131" i="42"/>
  <c r="Q146" i="31"/>
  <c r="Q146" i="55"/>
  <c r="Q144" i="42"/>
  <c r="P112" i="31"/>
  <c r="P112" i="55"/>
  <c r="P110" i="42"/>
  <c r="R151" i="31"/>
  <c r="R151" i="55"/>
  <c r="R149" i="42"/>
  <c r="M150" i="31"/>
  <c r="M150" i="55"/>
  <c r="M148" i="42"/>
  <c r="N148" i="31"/>
  <c r="N148" i="55"/>
  <c r="N146" i="42"/>
  <c r="R144" i="31"/>
  <c r="R144" i="55"/>
  <c r="R142" i="42"/>
  <c r="M143" i="31"/>
  <c r="M143" i="55"/>
  <c r="M141" i="42"/>
  <c r="L138" i="31"/>
  <c r="L138" i="55"/>
  <c r="L136" i="42"/>
  <c r="L129" i="31"/>
  <c r="L129" i="55"/>
  <c r="L127" i="42"/>
  <c r="M124" i="31"/>
  <c r="M124" i="55"/>
  <c r="M122" i="42"/>
  <c r="L109" i="31"/>
  <c r="L109" i="55"/>
  <c r="L107" i="42"/>
  <c r="Q154" i="31"/>
  <c r="Q154" i="55"/>
  <c r="Q152" i="42"/>
  <c r="Q151" i="31"/>
  <c r="Q151" i="55"/>
  <c r="Q149" i="42"/>
  <c r="L150" i="31"/>
  <c r="L150" i="55"/>
  <c r="L148" i="42"/>
  <c r="O146" i="31"/>
  <c r="O146" i="55"/>
  <c r="O144" i="42"/>
  <c r="Q144" i="31"/>
  <c r="Q144" i="55"/>
  <c r="Q142" i="42"/>
  <c r="L143" i="31"/>
  <c r="L143" i="55"/>
  <c r="L141" i="42"/>
  <c r="R140" i="31"/>
  <c r="R140" i="55"/>
  <c r="R138" i="42"/>
  <c r="P137" i="31"/>
  <c r="P137" i="55"/>
  <c r="P135" i="42"/>
  <c r="M132" i="31"/>
  <c r="M132" i="55"/>
  <c r="M130" i="42"/>
  <c r="N128" i="31"/>
  <c r="N128" i="55"/>
  <c r="N126" i="42"/>
  <c r="Q125" i="31"/>
  <c r="Q125" i="55"/>
  <c r="Q123" i="42"/>
  <c r="L124" i="31"/>
  <c r="L124" i="55"/>
  <c r="L122" i="42"/>
  <c r="O120" i="31"/>
  <c r="O120" i="55"/>
  <c r="O118" i="42"/>
  <c r="Q118" i="31"/>
  <c r="Q118" i="55"/>
  <c r="Q116" i="42"/>
  <c r="M116" i="31"/>
  <c r="M116" i="55"/>
  <c r="M114" i="42"/>
  <c r="L114" i="31"/>
  <c r="L114" i="55"/>
  <c r="L112" i="42"/>
  <c r="N112" i="31"/>
  <c r="N112" i="55"/>
  <c r="N110" i="42"/>
  <c r="P110" i="31"/>
  <c r="P110" i="55"/>
  <c r="P108" i="42"/>
  <c r="R108" i="31"/>
  <c r="R108" i="55"/>
  <c r="R106" i="42"/>
  <c r="L107" i="31"/>
  <c r="L107" i="55"/>
  <c r="L105" i="42"/>
  <c r="Q104" i="31"/>
  <c r="Q104" i="55"/>
  <c r="Q102" i="42"/>
  <c r="N102" i="31"/>
  <c r="N102" i="55"/>
  <c r="N100" i="42"/>
  <c r="R97" i="31"/>
  <c r="R97" i="55"/>
  <c r="R95" i="42"/>
  <c r="M96" i="31"/>
  <c r="M96" i="55"/>
  <c r="M94" i="42"/>
  <c r="U155" i="31"/>
  <c r="U155" i="55"/>
  <c r="U153" i="42"/>
  <c r="U165" i="31"/>
  <c r="U165" i="55"/>
  <c r="U163" i="42"/>
  <c r="P154" i="31"/>
  <c r="P154" i="55"/>
  <c r="P152" i="42"/>
  <c r="P151" i="31"/>
  <c r="P151" i="55"/>
  <c r="P149" i="42"/>
  <c r="R149" i="31"/>
  <c r="R149" i="55"/>
  <c r="R147" i="42"/>
  <c r="L148" i="31"/>
  <c r="L148" i="55"/>
  <c r="L146" i="42"/>
  <c r="N146" i="31"/>
  <c r="N146" i="55"/>
  <c r="N144" i="42"/>
  <c r="P144" i="31"/>
  <c r="P144" i="55"/>
  <c r="P142" i="42"/>
  <c r="R142" i="31"/>
  <c r="R142" i="55"/>
  <c r="R140" i="42"/>
  <c r="Q140" i="31"/>
  <c r="Q140" i="55"/>
  <c r="Q138" i="42"/>
  <c r="O137" i="31"/>
  <c r="O137" i="55"/>
  <c r="O135" i="42"/>
  <c r="L132" i="31"/>
  <c r="L132" i="55"/>
  <c r="L130" i="42"/>
  <c r="M128" i="31"/>
  <c r="M128" i="55"/>
  <c r="M126" i="42"/>
  <c r="P125" i="31"/>
  <c r="P125" i="55"/>
  <c r="P123" i="42"/>
  <c r="Q123" i="31"/>
  <c r="Q123" i="55"/>
  <c r="Q121" i="42"/>
  <c r="N120" i="31"/>
  <c r="N120" i="55"/>
  <c r="N118" i="42"/>
  <c r="P118" i="31"/>
  <c r="P118" i="55"/>
  <c r="P116" i="42"/>
  <c r="L116" i="31"/>
  <c r="L116" i="55"/>
  <c r="L114" i="42"/>
  <c r="R113" i="31"/>
  <c r="R113" i="55"/>
  <c r="R111" i="42"/>
  <c r="M112" i="31"/>
  <c r="M112" i="55"/>
  <c r="M110" i="42"/>
  <c r="O110" i="31"/>
  <c r="O110" i="55"/>
  <c r="O108" i="42"/>
  <c r="Q108" i="31"/>
  <c r="Q108" i="55"/>
  <c r="Q106" i="42"/>
  <c r="R106" i="31"/>
  <c r="R106" i="55"/>
  <c r="R104" i="42"/>
  <c r="P104" i="31"/>
  <c r="P104" i="55"/>
  <c r="P102" i="42"/>
  <c r="M102" i="31"/>
  <c r="M102" i="55"/>
  <c r="M100" i="42"/>
  <c r="M100" i="31"/>
  <c r="M100" i="55"/>
  <c r="M98" i="42"/>
  <c r="Q97" i="31"/>
  <c r="Q97" i="55"/>
  <c r="Q95" i="42"/>
  <c r="L96" i="31"/>
  <c r="L96" i="55"/>
  <c r="L94" i="42"/>
  <c r="T155" i="31"/>
  <c r="T155" i="55"/>
  <c r="T153" i="42"/>
  <c r="L218" i="31"/>
  <c r="L218" i="55"/>
  <c r="L216" i="42"/>
  <c r="O207" i="55"/>
  <c r="O205" i="42"/>
  <c r="O219" i="55"/>
  <c r="O217" i="42"/>
  <c r="T219" i="31"/>
  <c r="T219" i="55"/>
  <c r="T217" i="42"/>
  <c r="P207" i="31"/>
  <c r="P207" i="55"/>
  <c r="P205" i="42"/>
  <c r="O218" i="55"/>
  <c r="O216" i="42"/>
  <c r="L207" i="31"/>
  <c r="L207" i="55"/>
  <c r="L205" i="42"/>
  <c r="Q207" i="31"/>
  <c r="Q207" i="55"/>
  <c r="Q205" i="42"/>
  <c r="R207" i="31"/>
  <c r="R207" i="55"/>
  <c r="R205" i="42"/>
  <c r="O220" i="55"/>
  <c r="O218" i="42"/>
  <c r="L221" i="31"/>
  <c r="L221" i="55"/>
  <c r="L219" i="42"/>
  <c r="O221" i="55"/>
  <c r="O219" i="42"/>
  <c r="L220" i="31"/>
  <c r="L220" i="55"/>
  <c r="L218" i="42"/>
  <c r="L219" i="31"/>
  <c r="L219" i="55"/>
  <c r="L217" i="42"/>
  <c r="O41" i="42"/>
  <c r="O43" i="31"/>
  <c r="O47" i="42"/>
  <c r="O49" i="31"/>
  <c r="O39" i="42"/>
  <c r="O41" i="31"/>
  <c r="T183" i="42"/>
  <c r="T185" i="31"/>
  <c r="U183" i="42"/>
  <c r="U185" i="31"/>
  <c r="S215" i="31"/>
  <c r="S213" i="42"/>
  <c r="R215" i="31"/>
  <c r="R213" i="42"/>
  <c r="L191" i="31"/>
  <c r="L189" i="42"/>
  <c r="Q217" i="31"/>
  <c r="Q215" i="42"/>
  <c r="S213" i="31"/>
  <c r="S211" i="42"/>
  <c r="T205" i="31"/>
  <c r="T203" i="42"/>
  <c r="T203" i="31"/>
  <c r="T201" i="42"/>
  <c r="L201" i="31"/>
  <c r="L199" i="42"/>
  <c r="R213" i="31"/>
  <c r="R211" i="42"/>
  <c r="U203" i="31"/>
  <c r="U201" i="42"/>
  <c r="L211" i="31"/>
  <c r="L209" i="42"/>
  <c r="L217" i="31"/>
  <c r="L215" i="42"/>
  <c r="U204" i="31"/>
  <c r="U202" i="42"/>
  <c r="T201" i="31"/>
  <c r="T199" i="42"/>
  <c r="L216" i="31"/>
  <c r="L214" i="42"/>
  <c r="R208" i="31"/>
  <c r="R206" i="42"/>
  <c r="S212" i="31"/>
  <c r="S210" i="42"/>
  <c r="P209" i="31"/>
  <c r="P207" i="42"/>
  <c r="Q211" i="31"/>
  <c r="Q209" i="42"/>
  <c r="S214" i="31"/>
  <c r="S212" i="42"/>
  <c r="Q216" i="31"/>
  <c r="Q214" i="42"/>
  <c r="S217" i="31"/>
  <c r="S215" i="42"/>
  <c r="U205" i="31"/>
  <c r="U203" i="42"/>
  <c r="S211" i="31"/>
  <c r="S209" i="42"/>
  <c r="Q209" i="31"/>
  <c r="Q207" i="42"/>
  <c r="R211" i="31"/>
  <c r="R209" i="42"/>
  <c r="P214" i="31"/>
  <c r="P212" i="42"/>
  <c r="R216" i="31"/>
  <c r="R214" i="42"/>
  <c r="T204" i="31"/>
  <c r="T202" i="42"/>
  <c r="R210" i="31"/>
  <c r="R208" i="42"/>
  <c r="M201" i="31"/>
  <c r="M199" i="42"/>
  <c r="P211" i="31"/>
  <c r="P209" i="42"/>
  <c r="P216" i="31"/>
  <c r="P214" i="42"/>
  <c r="R209" i="31"/>
  <c r="R207" i="42"/>
  <c r="N201" i="31"/>
  <c r="N199" i="42"/>
  <c r="O190" i="31"/>
  <c r="O188" i="42"/>
  <c r="O192" i="31"/>
  <c r="O190" i="42"/>
  <c r="S209" i="31"/>
  <c r="S207" i="42"/>
  <c r="Q208" i="31"/>
  <c r="Q206" i="42"/>
  <c r="Q213" i="31"/>
  <c r="Q211" i="42"/>
  <c r="L210" i="31"/>
  <c r="L208" i="42"/>
  <c r="R217" i="31"/>
  <c r="R215" i="42"/>
  <c r="L212" i="31"/>
  <c r="L210" i="42"/>
  <c r="Q214" i="31"/>
  <c r="Q212" i="42"/>
  <c r="L213" i="31"/>
  <c r="L211" i="42"/>
  <c r="S210" i="31"/>
  <c r="S208" i="42"/>
  <c r="Q212" i="31"/>
  <c r="Q210" i="42"/>
  <c r="L208" i="31"/>
  <c r="L206" i="42"/>
  <c r="P210" i="31"/>
  <c r="P208" i="42"/>
  <c r="R212" i="31"/>
  <c r="R210" i="42"/>
  <c r="P215" i="31"/>
  <c r="P213" i="42"/>
  <c r="T192" i="31"/>
  <c r="T190" i="42"/>
  <c r="L190" i="31"/>
  <c r="L188" i="42"/>
  <c r="P212" i="31"/>
  <c r="P210" i="42"/>
  <c r="R214" i="31"/>
  <c r="R212" i="42"/>
  <c r="L214" i="31"/>
  <c r="L212" i="42"/>
  <c r="L209" i="31"/>
  <c r="L207" i="42"/>
  <c r="L215" i="31"/>
  <c r="L213" i="42"/>
  <c r="P208" i="31"/>
  <c r="P206" i="42"/>
  <c r="Q210" i="31"/>
  <c r="Q208" i="42"/>
  <c r="P213" i="31"/>
  <c r="P211" i="42"/>
  <c r="Q215" i="31"/>
  <c r="Q213" i="42"/>
  <c r="L192" i="31"/>
  <c r="L190" i="42"/>
  <c r="P217" i="31"/>
  <c r="P215" i="42"/>
  <c r="N20" i="10"/>
  <c r="O218" i="31"/>
  <c r="N22" i="10"/>
  <c r="O220" i="31"/>
  <c r="N21" i="10"/>
  <c r="O219" i="31"/>
  <c r="N23" i="10"/>
  <c r="O221" i="31"/>
  <c r="N9" i="10"/>
  <c r="O207" i="31"/>
  <c r="Y73" i="18"/>
  <c r="O139" i="31"/>
  <c r="M152" i="31"/>
  <c r="Y52" i="18"/>
  <c r="M153" i="31"/>
  <c r="Y40" i="18"/>
  <c r="M129" i="31"/>
  <c r="Y18" i="18"/>
  <c r="O104" i="31"/>
  <c r="P52" i="18"/>
  <c r="AC52" i="18" s="1"/>
  <c r="AE52" i="18" s="1"/>
  <c r="O153" i="31"/>
  <c r="P19" i="10"/>
  <c r="U217" i="55" s="1"/>
  <c r="K24" i="10"/>
  <c r="Y49" i="18"/>
  <c r="Y33" i="18"/>
  <c r="Y20" i="18"/>
  <c r="Y25" i="18"/>
  <c r="Y13" i="18"/>
  <c r="Y53" i="18"/>
  <c r="Y47" i="18"/>
  <c r="Y72" i="18"/>
  <c r="Y30" i="18"/>
  <c r="Y23" i="18"/>
  <c r="Y50" i="18"/>
  <c r="Y38" i="18"/>
  <c r="Y60" i="18"/>
  <c r="Y34" i="18"/>
  <c r="Y26" i="18"/>
  <c r="Y36" i="18"/>
  <c r="Y14" i="18"/>
  <c r="Y9" i="18"/>
  <c r="Y66" i="18"/>
  <c r="Y32" i="18"/>
  <c r="Y28" i="18"/>
  <c r="Y21" i="18"/>
  <c r="Y16" i="18"/>
  <c r="Y44" i="18"/>
  <c r="Y17" i="18"/>
  <c r="Y51" i="18"/>
  <c r="Y35" i="18"/>
  <c r="Y27" i="18"/>
  <c r="Y15" i="18"/>
  <c r="Y46" i="18"/>
  <c r="Y29" i="18"/>
  <c r="Y22" i="18"/>
  <c r="Y10" i="18"/>
  <c r="Y11" i="18"/>
  <c r="Y65" i="18"/>
  <c r="S165" i="42" s="1"/>
  <c r="Y48" i="18"/>
  <c r="Y24" i="18"/>
  <c r="Y12" i="18"/>
  <c r="Z15" i="18"/>
  <c r="Z73" i="18"/>
  <c r="J11" i="20"/>
  <c r="O10" i="20"/>
  <c r="N11" i="20"/>
  <c r="K11" i="20"/>
  <c r="P10" i="20"/>
  <c r="AC10" i="18"/>
  <c r="AE10" i="18" s="1"/>
  <c r="Z18" i="18"/>
  <c r="Z14" i="18"/>
  <c r="Z49" i="18"/>
  <c r="Z19" i="18"/>
  <c r="AC32" i="18"/>
  <c r="AE32" i="18" s="1"/>
  <c r="AC26" i="18"/>
  <c r="AE26" i="18" s="1"/>
  <c r="AC19" i="18"/>
  <c r="AE19" i="18" s="1"/>
  <c r="Z29" i="18"/>
  <c r="Z28" i="18"/>
  <c r="AC36" i="18"/>
  <c r="AE36" i="18" s="1"/>
  <c r="Z12" i="18"/>
  <c r="AC51" i="18"/>
  <c r="AE51" i="18" s="1"/>
  <c r="Z66" i="18"/>
  <c r="Z48" i="18"/>
  <c r="Z46" i="18"/>
  <c r="AC17" i="18"/>
  <c r="AE17" i="18" s="1"/>
  <c r="Z17" i="18"/>
  <c r="Z44" i="18"/>
  <c r="Z38" i="18"/>
  <c r="AC72" i="18"/>
  <c r="AE72" i="18" s="1"/>
  <c r="Z40" i="18"/>
  <c r="AC34" i="18"/>
  <c r="AE34" i="18" s="1"/>
  <c r="Z27" i="18"/>
  <c r="Z25" i="18"/>
  <c r="Z24" i="18"/>
  <c r="AC22" i="18"/>
  <c r="AE22" i="18" s="1"/>
  <c r="Z11" i="18"/>
  <c r="Z65" i="18"/>
  <c r="AC73" i="18"/>
  <c r="AE73" i="18" s="1"/>
  <c r="AC33" i="18"/>
  <c r="AE33" i="18" s="1"/>
  <c r="AC24" i="18"/>
  <c r="AE24" i="18" s="1"/>
  <c r="AC21" i="18"/>
  <c r="AE21" i="18" s="1"/>
  <c r="AC44" i="18"/>
  <c r="AE44" i="18" s="1"/>
  <c r="Z57" i="18"/>
  <c r="Z51" i="18"/>
  <c r="Z50" i="18"/>
  <c r="Z72" i="18"/>
  <c r="Z60" i="18"/>
  <c r="Z34" i="18"/>
  <c r="Z32" i="18"/>
  <c r="Z31" i="18"/>
  <c r="AC29" i="18"/>
  <c r="AE29" i="18" s="1"/>
  <c r="Z22" i="18"/>
  <c r="Z20" i="18"/>
  <c r="Z16" i="18"/>
  <c r="AC14" i="18"/>
  <c r="AE14" i="18" s="1"/>
  <c r="Z47" i="18"/>
  <c r="AC66" i="18"/>
  <c r="AC25" i="18"/>
  <c r="AE25" i="18" s="1"/>
  <c r="Z13" i="18"/>
  <c r="AC49" i="18"/>
  <c r="AE49" i="18" s="1"/>
  <c r="AC48" i="18"/>
  <c r="AE48" i="18" s="1"/>
  <c r="AC31" i="18"/>
  <c r="AE31" i="18" s="1"/>
  <c r="AC16" i="18"/>
  <c r="AE16" i="18" s="1"/>
  <c r="AC13" i="18"/>
  <c r="AE13" i="18" s="1"/>
  <c r="AC65" i="18"/>
  <c r="AE65" i="18" s="1"/>
  <c r="Z30" i="18"/>
  <c r="AC28" i="18"/>
  <c r="AE28" i="18" s="1"/>
  <c r="AC12" i="18"/>
  <c r="AE12" i="18" s="1"/>
  <c r="Z53" i="18"/>
  <c r="Z35" i="18"/>
  <c r="Z33" i="18"/>
  <c r="Z26" i="18"/>
  <c r="Z23" i="18"/>
  <c r="Z21" i="18"/>
  <c r="Z36" i="18"/>
  <c r="AC18" i="18"/>
  <c r="AE18" i="18" s="1"/>
  <c r="Z10" i="18"/>
  <c r="AC47" i="18"/>
  <c r="AE47" i="18" s="1"/>
  <c r="AC53" i="18"/>
  <c r="AE53" i="18" s="1"/>
  <c r="AC50" i="18"/>
  <c r="AE50" i="18" s="1"/>
  <c r="AC46" i="18"/>
  <c r="AE46" i="18" s="1"/>
  <c r="AC38" i="18"/>
  <c r="AE38" i="18" s="1"/>
  <c r="AC60" i="18"/>
  <c r="AC57" i="18"/>
  <c r="AC40" i="18"/>
  <c r="AE40" i="18" s="1"/>
  <c r="AC35" i="18"/>
  <c r="AE35" i="18" s="1"/>
  <c r="AC30" i="18"/>
  <c r="AE30" i="18" s="1"/>
  <c r="AC27" i="18"/>
  <c r="AE27" i="18" s="1"/>
  <c r="AC23" i="18"/>
  <c r="AE23" i="18" s="1"/>
  <c r="AC20" i="18"/>
  <c r="AE20" i="18" s="1"/>
  <c r="AC15" i="18"/>
  <c r="AE15" i="18" s="1"/>
  <c r="AC11" i="18"/>
  <c r="AE11" i="18" s="1"/>
  <c r="Z9" i="18"/>
  <c r="AC9" i="18"/>
  <c r="P20" i="10"/>
  <c r="P23" i="10"/>
  <c r="P22" i="10"/>
  <c r="P21" i="10"/>
  <c r="O23" i="10"/>
  <c r="O22" i="10"/>
  <c r="O20" i="10"/>
  <c r="O19" i="10"/>
  <c r="T217" i="55" s="1"/>
  <c r="T190" i="55"/>
  <c r="S192" i="55"/>
  <c r="S190" i="55"/>
  <c r="O10" i="10"/>
  <c r="T208" i="55" s="1"/>
  <c r="P17" i="10"/>
  <c r="U215" i="55" s="1"/>
  <c r="P15" i="10"/>
  <c r="U213" i="55" s="1"/>
  <c r="P11" i="10"/>
  <c r="U209" i="55" s="1"/>
  <c r="P18" i="10"/>
  <c r="U216" i="55" s="1"/>
  <c r="O15" i="10"/>
  <c r="T213" i="55" s="1"/>
  <c r="O17" i="10"/>
  <c r="T215" i="55" s="1"/>
  <c r="O14" i="10"/>
  <c r="T212" i="55" s="1"/>
  <c r="O12" i="10"/>
  <c r="T210" i="55" s="1"/>
  <c r="O16" i="10"/>
  <c r="T214" i="55" s="1"/>
  <c r="O18" i="10"/>
  <c r="T216" i="55" s="1"/>
  <c r="N18" i="10"/>
  <c r="S216" i="55" s="1"/>
  <c r="P13" i="10"/>
  <c r="U211" i="55" s="1"/>
  <c r="P14" i="10"/>
  <c r="U212" i="55" s="1"/>
  <c r="O13" i="10"/>
  <c r="T211" i="55" s="1"/>
  <c r="P12" i="10"/>
  <c r="U210" i="55" s="1"/>
  <c r="O11" i="10"/>
  <c r="T209" i="55" s="1"/>
  <c r="J24" i="10"/>
  <c r="P16" i="10"/>
  <c r="U214" i="55" s="1"/>
  <c r="L24" i="10"/>
  <c r="N10" i="10"/>
  <c r="S208" i="55" s="1"/>
  <c r="P10" i="10"/>
  <c r="U208" i="55" s="1"/>
  <c r="M24" i="10"/>
  <c r="P9" i="10"/>
  <c r="O22" i="28" l="1"/>
  <c r="AD15" i="25"/>
  <c r="AD16" i="25" s="1"/>
  <c r="AF15" i="25"/>
  <c r="AF16" i="25" s="1"/>
  <c r="N20" i="9"/>
  <c r="O19" i="9"/>
  <c r="O20" i="9" s="1"/>
  <c r="S19" i="9"/>
  <c r="S20" i="9"/>
  <c r="R19" i="9"/>
  <c r="R20" i="9"/>
  <c r="Q20" i="9"/>
  <c r="Q19" i="9"/>
  <c r="AC140" i="18"/>
  <c r="Y140" i="18"/>
  <c r="P140" i="18"/>
  <c r="S167" i="55"/>
  <c r="S167" i="31"/>
  <c r="S161" i="31"/>
  <c r="S161" i="55"/>
  <c r="S159" i="42"/>
  <c r="T165" i="42"/>
  <c r="T167" i="55"/>
  <c r="T167" i="31"/>
  <c r="AE60" i="18"/>
  <c r="U161" i="31"/>
  <c r="U161" i="55"/>
  <c r="U159" i="42"/>
  <c r="T161" i="31"/>
  <c r="T161" i="55"/>
  <c r="T159" i="42"/>
  <c r="U167" i="31"/>
  <c r="T174" i="31"/>
  <c r="T174" i="55"/>
  <c r="T172" i="42"/>
  <c r="S174" i="31"/>
  <c r="S174" i="55"/>
  <c r="S172" i="42"/>
  <c r="AE66" i="18"/>
  <c r="U174" i="31"/>
  <c r="U174" i="55"/>
  <c r="U172" i="42"/>
  <c r="T158" i="55"/>
  <c r="T156" i="42"/>
  <c r="T158" i="31"/>
  <c r="S133" i="55"/>
  <c r="S133" i="31"/>
  <c r="S131" i="42"/>
  <c r="S120" i="42"/>
  <c r="S122" i="55"/>
  <c r="S122" i="31"/>
  <c r="U165" i="42"/>
  <c r="AE57" i="18"/>
  <c r="U156" i="42"/>
  <c r="U158" i="55"/>
  <c r="U158" i="31"/>
  <c r="U167" i="55"/>
  <c r="P11" i="20"/>
  <c r="O11" i="20"/>
  <c r="S34" i="31"/>
  <c r="U190" i="55"/>
  <c r="U192" i="55"/>
  <c r="C245" i="18"/>
  <c r="E251" i="18"/>
  <c r="F248" i="18" s="1"/>
  <c r="G251" i="18"/>
  <c r="T34" i="31"/>
  <c r="T228" i="31"/>
  <c r="T226" i="42"/>
  <c r="S228" i="31"/>
  <c r="AE9" i="18"/>
  <c r="T32" i="42"/>
  <c r="S32" i="42"/>
  <c r="S226" i="42"/>
  <c r="U224" i="55"/>
  <c r="U222" i="42"/>
  <c r="U224" i="31"/>
  <c r="U227" i="55"/>
  <c r="U225" i="42"/>
  <c r="U227" i="31"/>
  <c r="U223" i="55"/>
  <c r="U221" i="42"/>
  <c r="U223" i="31"/>
  <c r="U225" i="55"/>
  <c r="U223" i="42"/>
  <c r="U225" i="31"/>
  <c r="T223" i="55"/>
  <c r="T221" i="42"/>
  <c r="T223" i="31"/>
  <c r="T225" i="55"/>
  <c r="T223" i="42"/>
  <c r="T225" i="31"/>
  <c r="T222" i="55"/>
  <c r="T220" i="42"/>
  <c r="T222" i="31"/>
  <c r="U222" i="55"/>
  <c r="U220" i="42"/>
  <c r="U222" i="31"/>
  <c r="U228" i="55"/>
  <c r="U226" i="42"/>
  <c r="U228" i="31"/>
  <c r="T224" i="55"/>
  <c r="T222" i="42"/>
  <c r="T224" i="31"/>
  <c r="T227" i="55"/>
  <c r="T225" i="42"/>
  <c r="T227" i="31"/>
  <c r="U201" i="55"/>
  <c r="S201" i="55"/>
  <c r="U34" i="55"/>
  <c r="U32" i="42"/>
  <c r="U34" i="31"/>
  <c r="Z52" i="18"/>
  <c r="T151" i="42" s="1"/>
  <c r="U199" i="31"/>
  <c r="U199" i="55"/>
  <c r="U197" i="42"/>
  <c r="S198" i="31"/>
  <c r="S198" i="55"/>
  <c r="S196" i="42"/>
  <c r="S194" i="31"/>
  <c r="S194" i="55"/>
  <c r="S192" i="42"/>
  <c r="S195" i="31"/>
  <c r="S195" i="55"/>
  <c r="S193" i="42"/>
  <c r="S196" i="31"/>
  <c r="S196" i="55"/>
  <c r="S194" i="42"/>
  <c r="S199" i="31"/>
  <c r="S199" i="55"/>
  <c r="S197" i="42"/>
  <c r="U198" i="31"/>
  <c r="U198" i="55"/>
  <c r="U196" i="42"/>
  <c r="U195" i="31"/>
  <c r="U195" i="55"/>
  <c r="U193" i="42"/>
  <c r="T199" i="31"/>
  <c r="T199" i="55"/>
  <c r="T197" i="42"/>
  <c r="T198" i="31"/>
  <c r="T198" i="55"/>
  <c r="T196" i="42"/>
  <c r="T195" i="31"/>
  <c r="T195" i="55"/>
  <c r="T193" i="42"/>
  <c r="T206" i="31"/>
  <c r="T206" i="55"/>
  <c r="T204" i="42"/>
  <c r="U206" i="31"/>
  <c r="U206" i="55"/>
  <c r="U204" i="42"/>
  <c r="S206" i="31"/>
  <c r="S206" i="55"/>
  <c r="S204" i="42"/>
  <c r="T202" i="31"/>
  <c r="T202" i="55"/>
  <c r="T200" i="42"/>
  <c r="U202" i="31"/>
  <c r="U202" i="55"/>
  <c r="U200" i="42"/>
  <c r="U200" i="31"/>
  <c r="U200" i="55"/>
  <c r="U198" i="42"/>
  <c r="S200" i="31"/>
  <c r="S200" i="55"/>
  <c r="S198" i="42"/>
  <c r="U196" i="31"/>
  <c r="U196" i="55"/>
  <c r="U194" i="42"/>
  <c r="U194" i="31"/>
  <c r="U194" i="55"/>
  <c r="U192" i="42"/>
  <c r="U125" i="31"/>
  <c r="U125" i="55"/>
  <c r="U123" i="42"/>
  <c r="T133" i="31"/>
  <c r="T133" i="55"/>
  <c r="T131" i="42"/>
  <c r="S140" i="31"/>
  <c r="S140" i="55"/>
  <c r="S138" i="42"/>
  <c r="U104" i="31"/>
  <c r="U104" i="55"/>
  <c r="U102" i="42"/>
  <c r="S116" i="31"/>
  <c r="S116" i="55"/>
  <c r="S114" i="42"/>
  <c r="T126" i="31"/>
  <c r="T126" i="55"/>
  <c r="T124" i="42"/>
  <c r="U114" i="31"/>
  <c r="U114" i="55"/>
  <c r="U112" i="42"/>
  <c r="T144" i="31"/>
  <c r="T144" i="55"/>
  <c r="T142" i="42"/>
  <c r="S132" i="31"/>
  <c r="S132" i="55"/>
  <c r="S130" i="42"/>
  <c r="T95" i="31"/>
  <c r="T95" i="55"/>
  <c r="T93" i="42"/>
  <c r="T129" i="31"/>
  <c r="T129" i="55"/>
  <c r="T127" i="42"/>
  <c r="S135" i="31"/>
  <c r="S135" i="55"/>
  <c r="S133" i="42"/>
  <c r="T96" i="31"/>
  <c r="T96" i="55"/>
  <c r="T94" i="42"/>
  <c r="U112" i="31"/>
  <c r="U112" i="55"/>
  <c r="U110" i="42"/>
  <c r="U124" i="31"/>
  <c r="U124" i="55"/>
  <c r="U122" i="42"/>
  <c r="S154" i="31"/>
  <c r="S154" i="55"/>
  <c r="S152" i="42"/>
  <c r="T136" i="31"/>
  <c r="T136" i="55"/>
  <c r="T134" i="42"/>
  <c r="U141" i="31"/>
  <c r="U141" i="55"/>
  <c r="U139" i="42"/>
  <c r="U130" i="31"/>
  <c r="U130" i="55"/>
  <c r="U128" i="42"/>
  <c r="S115" i="31"/>
  <c r="S115" i="55"/>
  <c r="S113" i="42"/>
  <c r="U129" i="31"/>
  <c r="U129" i="55"/>
  <c r="U127" i="42"/>
  <c r="T154" i="31"/>
  <c r="T154" i="55"/>
  <c r="T152" i="42"/>
  <c r="U145" i="31"/>
  <c r="U145" i="55"/>
  <c r="U143" i="42"/>
  <c r="T148" i="31"/>
  <c r="T148" i="55"/>
  <c r="T146" i="42"/>
  <c r="U119" i="31"/>
  <c r="U119" i="55"/>
  <c r="U117" i="42"/>
  <c r="S147" i="31"/>
  <c r="S147" i="55"/>
  <c r="S145" i="42"/>
  <c r="T122" i="31"/>
  <c r="T122" i="55"/>
  <c r="T120" i="42"/>
  <c r="T109" i="31"/>
  <c r="T109" i="55"/>
  <c r="T107" i="42"/>
  <c r="T117" i="31"/>
  <c r="T117" i="55"/>
  <c r="T115" i="42"/>
  <c r="U127" i="31"/>
  <c r="U127" i="55"/>
  <c r="U125" i="42"/>
  <c r="U151" i="31"/>
  <c r="U151" i="55"/>
  <c r="U149" i="42"/>
  <c r="T100" i="31"/>
  <c r="T100" i="55"/>
  <c r="T98" i="42"/>
  <c r="T130" i="31"/>
  <c r="T130" i="55"/>
  <c r="T128" i="42"/>
  <c r="S146" i="31"/>
  <c r="S146" i="55"/>
  <c r="S144" i="42"/>
  <c r="S112" i="31"/>
  <c r="S112" i="55"/>
  <c r="S110" i="42"/>
  <c r="U97" i="31"/>
  <c r="U97" i="55"/>
  <c r="U95" i="42"/>
  <c r="U126" i="31"/>
  <c r="U126" i="55"/>
  <c r="U124" i="42"/>
  <c r="S102" i="31"/>
  <c r="S102" i="55"/>
  <c r="S100" i="42"/>
  <c r="U138" i="31"/>
  <c r="U138" i="55"/>
  <c r="U136" i="42"/>
  <c r="T104" i="31"/>
  <c r="T104" i="55"/>
  <c r="T102" i="42"/>
  <c r="U99" i="31"/>
  <c r="U99" i="55"/>
  <c r="U97" i="42"/>
  <c r="U96" i="31"/>
  <c r="U96" i="55"/>
  <c r="U94" i="42"/>
  <c r="U109" i="31"/>
  <c r="U109" i="55"/>
  <c r="U107" i="42"/>
  <c r="S119" i="31"/>
  <c r="S119" i="55"/>
  <c r="S117" i="42"/>
  <c r="S142" i="31"/>
  <c r="S142" i="55"/>
  <c r="S140" i="42"/>
  <c r="T139" i="31"/>
  <c r="T139" i="55"/>
  <c r="T137" i="42"/>
  <c r="T101" i="31"/>
  <c r="T101" i="55"/>
  <c r="T99" i="42"/>
  <c r="U95" i="31"/>
  <c r="U95" i="55"/>
  <c r="U93" i="42"/>
  <c r="T124" i="31"/>
  <c r="T124" i="55"/>
  <c r="T122" i="42"/>
  <c r="S128" i="31"/>
  <c r="S128" i="55"/>
  <c r="S126" i="42"/>
  <c r="S141" i="31"/>
  <c r="S141" i="55"/>
  <c r="S139" i="42"/>
  <c r="U132" i="31"/>
  <c r="U132" i="55"/>
  <c r="U130" i="42"/>
  <c r="U134" i="31"/>
  <c r="U134" i="55"/>
  <c r="U132" i="42"/>
  <c r="U152" i="31"/>
  <c r="U152" i="55"/>
  <c r="U150" i="42"/>
  <c r="S99" i="31"/>
  <c r="S99" i="55"/>
  <c r="S97" i="42"/>
  <c r="T135" i="31"/>
  <c r="T135" i="55"/>
  <c r="T133" i="42"/>
  <c r="S131" i="31"/>
  <c r="S131" i="55"/>
  <c r="S129" i="42"/>
  <c r="U105" i="31"/>
  <c r="U105" i="55"/>
  <c r="U103" i="42"/>
  <c r="T137" i="31"/>
  <c r="T137" i="55"/>
  <c r="T135" i="42"/>
  <c r="U106" i="31"/>
  <c r="U106" i="55"/>
  <c r="U104" i="42"/>
  <c r="S137" i="31"/>
  <c r="S137" i="55"/>
  <c r="S135" i="42"/>
  <c r="T125" i="31"/>
  <c r="T125" i="55"/>
  <c r="T123" i="42"/>
  <c r="T102" i="31"/>
  <c r="T102" i="55"/>
  <c r="T100" i="42"/>
  <c r="T97" i="31"/>
  <c r="T97" i="55"/>
  <c r="T95" i="42"/>
  <c r="T120" i="31"/>
  <c r="T120" i="55"/>
  <c r="T118" i="42"/>
  <c r="U115" i="31"/>
  <c r="U115" i="55"/>
  <c r="U113" i="42"/>
  <c r="S138" i="31"/>
  <c r="S138" i="55"/>
  <c r="S136" i="42"/>
  <c r="S139" i="31"/>
  <c r="S139" i="55"/>
  <c r="S137" i="42"/>
  <c r="T141" i="31"/>
  <c r="T141" i="55"/>
  <c r="T139" i="42"/>
  <c r="U148" i="31"/>
  <c r="U148" i="55"/>
  <c r="U146" i="42"/>
  <c r="T113" i="31"/>
  <c r="T113" i="55"/>
  <c r="T111" i="42"/>
  <c r="T146" i="31"/>
  <c r="T146" i="55"/>
  <c r="T144" i="42"/>
  <c r="S108" i="31"/>
  <c r="S108" i="55"/>
  <c r="S106" i="42"/>
  <c r="U149" i="31"/>
  <c r="U149" i="55"/>
  <c r="U147" i="42"/>
  <c r="S120" i="31"/>
  <c r="S120" i="55"/>
  <c r="S118" i="42"/>
  <c r="T106" i="31"/>
  <c r="T106" i="55"/>
  <c r="T104" i="42"/>
  <c r="S121" i="31"/>
  <c r="S121" i="55"/>
  <c r="S119" i="42"/>
  <c r="T107" i="31"/>
  <c r="T107" i="55"/>
  <c r="T105" i="42"/>
  <c r="U110" i="31"/>
  <c r="U110" i="55"/>
  <c r="U108" i="42"/>
  <c r="S106" i="31"/>
  <c r="S106" i="55"/>
  <c r="S104" i="42"/>
  <c r="U123" i="31"/>
  <c r="U123" i="55"/>
  <c r="U121" i="42"/>
  <c r="U143" i="31"/>
  <c r="U143" i="55"/>
  <c r="U141" i="42"/>
  <c r="S101" i="31"/>
  <c r="S101" i="55"/>
  <c r="S99" i="42"/>
  <c r="T123" i="31"/>
  <c r="T123" i="55"/>
  <c r="T121" i="42"/>
  <c r="T143" i="31"/>
  <c r="T143" i="55"/>
  <c r="T141" i="42"/>
  <c r="S113" i="31"/>
  <c r="S113" i="55"/>
  <c r="S111" i="42"/>
  <c r="S130" i="31"/>
  <c r="S130" i="55"/>
  <c r="S128" i="42"/>
  <c r="U146" i="31"/>
  <c r="U146" i="55"/>
  <c r="U144" i="42"/>
  <c r="T140" i="31"/>
  <c r="T140" i="55"/>
  <c r="T138" i="42"/>
  <c r="T114" i="31"/>
  <c r="T114" i="55"/>
  <c r="T112" i="42"/>
  <c r="S123" i="31"/>
  <c r="S123" i="55"/>
  <c r="S121" i="42"/>
  <c r="T118" i="31"/>
  <c r="T118" i="55"/>
  <c r="T116" i="42"/>
  <c r="T119" i="31"/>
  <c r="T119" i="55"/>
  <c r="T117" i="42"/>
  <c r="S104" i="31"/>
  <c r="S104" i="55"/>
  <c r="S102" i="42"/>
  <c r="U133" i="31"/>
  <c r="U133" i="55"/>
  <c r="U131" i="42"/>
  <c r="U98" i="31"/>
  <c r="U98" i="55"/>
  <c r="U96" i="42"/>
  <c r="T99" i="31"/>
  <c r="T99" i="55"/>
  <c r="T97" i="42"/>
  <c r="T121" i="31"/>
  <c r="T121" i="55"/>
  <c r="T119" i="42"/>
  <c r="U107" i="31"/>
  <c r="U107" i="55"/>
  <c r="U105" i="42"/>
  <c r="U153" i="31"/>
  <c r="U153" i="55"/>
  <c r="U151" i="42"/>
  <c r="S127" i="31"/>
  <c r="S127" i="55"/>
  <c r="S125" i="42"/>
  <c r="S100" i="31"/>
  <c r="S100" i="55"/>
  <c r="S98" i="42"/>
  <c r="U137" i="31"/>
  <c r="U137" i="55"/>
  <c r="U135" i="42"/>
  <c r="U111" i="31"/>
  <c r="U111" i="55"/>
  <c r="U109" i="42"/>
  <c r="T127" i="31"/>
  <c r="T127" i="55"/>
  <c r="T125" i="42"/>
  <c r="T149" i="31"/>
  <c r="T149" i="55"/>
  <c r="T147" i="42"/>
  <c r="S145" i="31"/>
  <c r="S145" i="55"/>
  <c r="S143" i="42"/>
  <c r="S129" i="31"/>
  <c r="S129" i="55"/>
  <c r="S127" i="42"/>
  <c r="T112" i="31"/>
  <c r="T112" i="55"/>
  <c r="T110" i="42"/>
  <c r="U144" i="31"/>
  <c r="U144" i="55"/>
  <c r="U142" i="42"/>
  <c r="T134" i="31"/>
  <c r="T134" i="55"/>
  <c r="T132" i="42"/>
  <c r="U140" i="31"/>
  <c r="U140" i="55"/>
  <c r="U138" i="42"/>
  <c r="T132" i="31"/>
  <c r="T132" i="55"/>
  <c r="T130" i="42"/>
  <c r="S98" i="31"/>
  <c r="S98" i="55"/>
  <c r="S96" i="42"/>
  <c r="S124" i="31"/>
  <c r="S124" i="55"/>
  <c r="S122" i="42"/>
  <c r="S153" i="31"/>
  <c r="S153" i="55"/>
  <c r="S151" i="42"/>
  <c r="U101" i="31"/>
  <c r="U101" i="55"/>
  <c r="U99" i="42"/>
  <c r="U120" i="31"/>
  <c r="U120" i="55"/>
  <c r="U118" i="42"/>
  <c r="T147" i="31"/>
  <c r="T147" i="55"/>
  <c r="T145" i="42"/>
  <c r="U139" i="31"/>
  <c r="U139" i="55"/>
  <c r="U137" i="42"/>
  <c r="T142" i="31"/>
  <c r="T142" i="55"/>
  <c r="T140" i="42"/>
  <c r="T98" i="31"/>
  <c r="T98" i="55"/>
  <c r="T96" i="42"/>
  <c r="S110" i="31"/>
  <c r="S110" i="55"/>
  <c r="S108" i="42"/>
  <c r="S107" i="31"/>
  <c r="S107" i="55"/>
  <c r="S105" i="42"/>
  <c r="S111" i="31"/>
  <c r="S111" i="55"/>
  <c r="S109" i="42"/>
  <c r="U142" i="31"/>
  <c r="U142" i="55"/>
  <c r="U140" i="42"/>
  <c r="U100" i="31"/>
  <c r="U100" i="55"/>
  <c r="U98" i="42"/>
  <c r="T145" i="31"/>
  <c r="T145" i="55"/>
  <c r="T143" i="42"/>
  <c r="S148" i="31"/>
  <c r="S148" i="55"/>
  <c r="S146" i="42"/>
  <c r="S114" i="31"/>
  <c r="S114" i="55"/>
  <c r="S112" i="42"/>
  <c r="S152" i="31"/>
  <c r="S152" i="55"/>
  <c r="S150" i="42"/>
  <c r="U102" i="31"/>
  <c r="U102" i="55"/>
  <c r="U100" i="42"/>
  <c r="T103" i="31"/>
  <c r="T103" i="55"/>
  <c r="T101" i="42"/>
  <c r="S125" i="31"/>
  <c r="S125" i="55"/>
  <c r="S123" i="42"/>
  <c r="U113" i="31"/>
  <c r="U113" i="55"/>
  <c r="U111" i="42"/>
  <c r="U150" i="31"/>
  <c r="U150" i="55"/>
  <c r="U148" i="42"/>
  <c r="T128" i="31"/>
  <c r="T128" i="55"/>
  <c r="T126" i="42"/>
  <c r="T105" i="31"/>
  <c r="T105" i="55"/>
  <c r="T103" i="42"/>
  <c r="T150" i="31"/>
  <c r="T150" i="55"/>
  <c r="T148" i="42"/>
  <c r="U108" i="31"/>
  <c r="U108" i="55"/>
  <c r="U106" i="42"/>
  <c r="U128" i="31"/>
  <c r="U128" i="55"/>
  <c r="U126" i="42"/>
  <c r="T115" i="31"/>
  <c r="T115" i="55"/>
  <c r="T113" i="42"/>
  <c r="S143" i="31"/>
  <c r="S143" i="55"/>
  <c r="S141" i="42"/>
  <c r="S126" i="31"/>
  <c r="S126" i="55"/>
  <c r="S124" i="42"/>
  <c r="S150" i="31"/>
  <c r="S150" i="55"/>
  <c r="S148" i="42"/>
  <c r="S105" i="31"/>
  <c r="S105" i="55"/>
  <c r="S103" i="42"/>
  <c r="U117" i="31"/>
  <c r="U117" i="55"/>
  <c r="U115" i="42"/>
  <c r="U154" i="31"/>
  <c r="U154" i="55"/>
  <c r="U152" i="42"/>
  <c r="U136" i="31"/>
  <c r="U136" i="55"/>
  <c r="U134" i="42"/>
  <c r="U118" i="31"/>
  <c r="U118" i="55"/>
  <c r="U116" i="42"/>
  <c r="T108" i="31"/>
  <c r="T108" i="55"/>
  <c r="T106" i="42"/>
  <c r="T151" i="31"/>
  <c r="T151" i="55"/>
  <c r="T149" i="42"/>
  <c r="T110" i="31"/>
  <c r="T110" i="55"/>
  <c r="T108" i="42"/>
  <c r="U135" i="31"/>
  <c r="U135" i="55"/>
  <c r="U133" i="42"/>
  <c r="T116" i="31"/>
  <c r="T116" i="55"/>
  <c r="T114" i="42"/>
  <c r="S97" i="31"/>
  <c r="S97" i="55"/>
  <c r="S95" i="42"/>
  <c r="S151" i="31"/>
  <c r="S151" i="55"/>
  <c r="S149" i="42"/>
  <c r="S144" i="31"/>
  <c r="S144" i="55"/>
  <c r="S142" i="42"/>
  <c r="S109" i="31"/>
  <c r="S109" i="55"/>
  <c r="S107" i="42"/>
  <c r="U121" i="31"/>
  <c r="U121" i="55"/>
  <c r="U119" i="42"/>
  <c r="U147" i="31"/>
  <c r="U147" i="55"/>
  <c r="U145" i="42"/>
  <c r="T138" i="31"/>
  <c r="T138" i="55"/>
  <c r="T136" i="42"/>
  <c r="U131" i="31"/>
  <c r="U131" i="55"/>
  <c r="U129" i="42"/>
  <c r="U116" i="31"/>
  <c r="U116" i="55"/>
  <c r="U114" i="42"/>
  <c r="T111" i="31"/>
  <c r="T111" i="55"/>
  <c r="T109" i="42"/>
  <c r="U103" i="31"/>
  <c r="U103" i="55"/>
  <c r="U101" i="42"/>
  <c r="U122" i="31"/>
  <c r="U122" i="55"/>
  <c r="U120" i="42"/>
  <c r="S96" i="31"/>
  <c r="S96" i="55"/>
  <c r="S94" i="42"/>
  <c r="S103" i="31"/>
  <c r="S103" i="55"/>
  <c r="S101" i="42"/>
  <c r="S95" i="31"/>
  <c r="S95" i="55"/>
  <c r="S93" i="42"/>
  <c r="S117" i="31"/>
  <c r="S117" i="55"/>
  <c r="S115" i="42"/>
  <c r="S149" i="31"/>
  <c r="S149" i="55"/>
  <c r="S147" i="42"/>
  <c r="P153" i="31"/>
  <c r="P153" i="55"/>
  <c r="P151" i="42"/>
  <c r="T218" i="31"/>
  <c r="T218" i="55"/>
  <c r="T216" i="42"/>
  <c r="T220" i="31"/>
  <c r="T220" i="55"/>
  <c r="T218" i="42"/>
  <c r="S220" i="31"/>
  <c r="S220" i="55"/>
  <c r="S218" i="42"/>
  <c r="S218" i="31"/>
  <c r="S218" i="55"/>
  <c r="S216" i="42"/>
  <c r="S219" i="31"/>
  <c r="S219" i="55"/>
  <c r="S217" i="42"/>
  <c r="T221" i="31"/>
  <c r="T221" i="55"/>
  <c r="T219" i="42"/>
  <c r="U221" i="31"/>
  <c r="U221" i="55"/>
  <c r="U219" i="42"/>
  <c r="U219" i="31"/>
  <c r="U219" i="55"/>
  <c r="U217" i="42"/>
  <c r="U220" i="31"/>
  <c r="U220" i="55"/>
  <c r="U218" i="42"/>
  <c r="S221" i="31"/>
  <c r="S221" i="55"/>
  <c r="S219" i="42"/>
  <c r="U207" i="31"/>
  <c r="U207" i="55"/>
  <c r="U205" i="42"/>
  <c r="S207" i="31"/>
  <c r="S207" i="55"/>
  <c r="S205" i="42"/>
  <c r="U218" i="31"/>
  <c r="U218" i="55"/>
  <c r="U216" i="42"/>
  <c r="T208" i="31"/>
  <c r="T206" i="42"/>
  <c r="T214" i="31"/>
  <c r="T212" i="42"/>
  <c r="U215" i="31"/>
  <c r="U213" i="42"/>
  <c r="U201" i="31"/>
  <c r="U199" i="42"/>
  <c r="U210" i="31"/>
  <c r="U208" i="42"/>
  <c r="T212" i="31"/>
  <c r="T210" i="42"/>
  <c r="S190" i="31"/>
  <c r="S188" i="42"/>
  <c r="T210" i="31"/>
  <c r="T208" i="42"/>
  <c r="T215" i="31"/>
  <c r="T213" i="42"/>
  <c r="S201" i="31"/>
  <c r="S199" i="42"/>
  <c r="U190" i="31"/>
  <c r="U188" i="42"/>
  <c r="U217" i="31"/>
  <c r="U215" i="42"/>
  <c r="T211" i="31"/>
  <c r="T209" i="42"/>
  <c r="U212" i="31"/>
  <c r="U210" i="42"/>
  <c r="T190" i="31"/>
  <c r="T188" i="42"/>
  <c r="T213" i="31"/>
  <c r="T211" i="42"/>
  <c r="U216" i="31"/>
  <c r="U214" i="42"/>
  <c r="U192" i="31"/>
  <c r="U190" i="42"/>
  <c r="T209" i="31"/>
  <c r="T207" i="42"/>
  <c r="S192" i="31"/>
  <c r="S190" i="42"/>
  <c r="U208" i="31"/>
  <c r="U206" i="42"/>
  <c r="S208" i="31"/>
  <c r="S206" i="42"/>
  <c r="U211" i="31"/>
  <c r="U209" i="42"/>
  <c r="S216" i="31"/>
  <c r="S214" i="42"/>
  <c r="U209" i="31"/>
  <c r="U207" i="42"/>
  <c r="U214" i="31"/>
  <c r="U212" i="42"/>
  <c r="T216" i="31"/>
  <c r="T214" i="42"/>
  <c r="U213" i="31"/>
  <c r="U211" i="42"/>
  <c r="T217" i="31"/>
  <c r="T215" i="42"/>
  <c r="N24" i="10"/>
  <c r="P24" i="10"/>
  <c r="O9" i="10"/>
  <c r="O183" i="55"/>
  <c r="M186" i="55"/>
  <c r="O191" i="55"/>
  <c r="O189" i="55"/>
  <c r="L189" i="55"/>
  <c r="O188" i="55"/>
  <c r="L188" i="55"/>
  <c r="O187" i="55"/>
  <c r="L187" i="55"/>
  <c r="N186" i="55"/>
  <c r="L186" i="55"/>
  <c r="R184" i="55"/>
  <c r="Q184" i="55"/>
  <c r="P184" i="55"/>
  <c r="L184" i="55"/>
  <c r="R183" i="55"/>
  <c r="Q183" i="55"/>
  <c r="P183" i="55"/>
  <c r="L183" i="55"/>
  <c r="L182" i="55"/>
  <c r="S77" i="55"/>
  <c r="L76" i="55"/>
  <c r="L77" i="55"/>
  <c r="L78" i="55"/>
  <c r="Q76" i="55"/>
  <c r="R76" i="55"/>
  <c r="S76" i="55"/>
  <c r="Q77" i="55"/>
  <c r="R77" i="55"/>
  <c r="Q78" i="55"/>
  <c r="R78" i="55"/>
  <c r="S78" i="55"/>
  <c r="R83" i="55"/>
  <c r="R84" i="55"/>
  <c r="R85" i="55"/>
  <c r="R86" i="55"/>
  <c r="R87" i="55"/>
  <c r="R88" i="55"/>
  <c r="R89" i="55"/>
  <c r="R90" i="55"/>
  <c r="Q83" i="55"/>
  <c r="Q84" i="55"/>
  <c r="Q85" i="55"/>
  <c r="Q86" i="55"/>
  <c r="Q87" i="55"/>
  <c r="Q88" i="55"/>
  <c r="Q89" i="55"/>
  <c r="Q90" i="55"/>
  <c r="P83" i="55"/>
  <c r="P84" i="55"/>
  <c r="P85" i="55"/>
  <c r="P86" i="55"/>
  <c r="P87" i="55"/>
  <c r="P88" i="55"/>
  <c r="P89" i="55"/>
  <c r="P90" i="55"/>
  <c r="O84" i="55"/>
  <c r="O85" i="55"/>
  <c r="O86" i="55"/>
  <c r="O87" i="55"/>
  <c r="O88" i="55"/>
  <c r="O89" i="55"/>
  <c r="O90" i="55"/>
  <c r="L83" i="55"/>
  <c r="L84" i="55"/>
  <c r="L85" i="55"/>
  <c r="L86" i="55"/>
  <c r="L87" i="55"/>
  <c r="L88" i="55"/>
  <c r="L89" i="55"/>
  <c r="L90" i="55"/>
  <c r="Q62" i="31"/>
  <c r="Q63" i="31"/>
  <c r="Q64" i="31"/>
  <c r="S61" i="31"/>
  <c r="S60" i="31"/>
  <c r="R50" i="55"/>
  <c r="Q50" i="55"/>
  <c r="R49" i="55"/>
  <c r="Q49" i="55"/>
  <c r="P49" i="55"/>
  <c r="N49" i="55"/>
  <c r="R48" i="55"/>
  <c r="Q48" i="55"/>
  <c r="P48" i="55"/>
  <c r="O48" i="55"/>
  <c r="N48" i="55"/>
  <c r="M48" i="55"/>
  <c r="R47" i="55"/>
  <c r="Q47" i="55"/>
  <c r="P47" i="55"/>
  <c r="O47" i="55"/>
  <c r="N47" i="55"/>
  <c r="M47" i="55"/>
  <c r="R46" i="55"/>
  <c r="Q46" i="55"/>
  <c r="P46" i="55"/>
  <c r="O46" i="55"/>
  <c r="N46" i="55"/>
  <c r="M46" i="55"/>
  <c r="R45" i="55"/>
  <c r="Q45" i="55"/>
  <c r="P45" i="55"/>
  <c r="O45" i="55"/>
  <c r="N45" i="55"/>
  <c r="M45" i="55"/>
  <c r="R44" i="55"/>
  <c r="Q44" i="55"/>
  <c r="O44" i="55"/>
  <c r="N44" i="55"/>
  <c r="M44" i="55"/>
  <c r="R43" i="55"/>
  <c r="Q43" i="55"/>
  <c r="P43" i="55"/>
  <c r="S43" i="55"/>
  <c r="R42" i="55"/>
  <c r="Q42" i="55"/>
  <c r="S42" i="55"/>
  <c r="R41" i="55"/>
  <c r="Q41" i="55"/>
  <c r="P41" i="55"/>
  <c r="N41" i="55"/>
  <c r="M41" i="55"/>
  <c r="R40" i="55"/>
  <c r="Q40" i="55"/>
  <c r="P40" i="55"/>
  <c r="O40" i="55"/>
  <c r="N40" i="55"/>
  <c r="M40" i="55"/>
  <c r="R39" i="55"/>
  <c r="Q39" i="55"/>
  <c r="P39" i="55"/>
  <c r="O39" i="55"/>
  <c r="N39" i="55"/>
  <c r="M39" i="55"/>
  <c r="R38" i="55"/>
  <c r="Q38" i="55"/>
  <c r="P38" i="55"/>
  <c r="O38" i="55"/>
  <c r="N38" i="55"/>
  <c r="M38" i="55"/>
  <c r="R37" i="55"/>
  <c r="Q37" i="55"/>
  <c r="P37" i="55"/>
  <c r="O37" i="55"/>
  <c r="N37" i="55"/>
  <c r="M37" i="55"/>
  <c r="L37" i="55"/>
  <c r="L38" i="55"/>
  <c r="L39" i="55"/>
  <c r="L40" i="55"/>
  <c r="L41" i="55"/>
  <c r="L42" i="55"/>
  <c r="L43" i="55"/>
  <c r="L44" i="55"/>
  <c r="L45" i="55"/>
  <c r="L46" i="55"/>
  <c r="L47" i="55"/>
  <c r="L48" i="55"/>
  <c r="L49" i="55"/>
  <c r="L36" i="55"/>
  <c r="O13" i="4" l="1"/>
  <c r="O14" i="4" s="1"/>
  <c r="Z140" i="18"/>
  <c r="AE140" i="18"/>
  <c r="P19" i="6"/>
  <c r="O19" i="6"/>
  <c r="S19" i="6"/>
  <c r="N19" i="6"/>
  <c r="R19" i="6"/>
  <c r="Q19" i="6"/>
  <c r="U55" i="55"/>
  <c r="U53" i="42"/>
  <c r="U55" i="31"/>
  <c r="F245" i="18"/>
  <c r="F246" i="18"/>
  <c r="F250" i="18"/>
  <c r="F247" i="18"/>
  <c r="H246" i="18"/>
  <c r="H247" i="18"/>
  <c r="H250" i="18"/>
  <c r="H248" i="18"/>
  <c r="F249" i="18"/>
  <c r="H249" i="18"/>
  <c r="H245" i="18"/>
  <c r="C251" i="18"/>
  <c r="O182" i="55"/>
  <c r="Q182" i="55"/>
  <c r="R182" i="55"/>
  <c r="M182" i="55"/>
  <c r="N182" i="55"/>
  <c r="P182" i="55"/>
  <c r="R54" i="55"/>
  <c r="R52" i="42"/>
  <c r="R54" i="31"/>
  <c r="R52" i="55"/>
  <c r="R50" i="42"/>
  <c r="R52" i="31"/>
  <c r="L56" i="55"/>
  <c r="L54" i="42"/>
  <c r="L56" i="31"/>
  <c r="R56" i="55"/>
  <c r="R54" i="42"/>
  <c r="R56" i="31"/>
  <c r="O56" i="55"/>
  <c r="O54" i="42"/>
  <c r="O56" i="31"/>
  <c r="O58" i="55"/>
  <c r="O56" i="42"/>
  <c r="O58" i="31"/>
  <c r="P53" i="55"/>
  <c r="P51" i="42"/>
  <c r="P53" i="31"/>
  <c r="P58" i="55"/>
  <c r="P56" i="42"/>
  <c r="P58" i="31"/>
  <c r="L57" i="55"/>
  <c r="L55" i="42"/>
  <c r="L57" i="31"/>
  <c r="S57" i="55"/>
  <c r="S55" i="42"/>
  <c r="S57" i="31"/>
  <c r="O57" i="55"/>
  <c r="O55" i="42"/>
  <c r="O57" i="31"/>
  <c r="L53" i="55"/>
  <c r="L51" i="42"/>
  <c r="L53" i="31"/>
  <c r="Q53" i="55"/>
  <c r="Q51" i="42"/>
  <c r="Q53" i="31"/>
  <c r="Q58" i="55"/>
  <c r="Q56" i="42"/>
  <c r="Q58" i="31"/>
  <c r="P57" i="55"/>
  <c r="P55" i="42"/>
  <c r="P57" i="31"/>
  <c r="N52" i="55"/>
  <c r="N50" i="42"/>
  <c r="N52" i="31"/>
  <c r="L52" i="55"/>
  <c r="L50" i="42"/>
  <c r="L52" i="31"/>
  <c r="R53" i="55"/>
  <c r="R51" i="42"/>
  <c r="R53" i="31"/>
  <c r="R58" i="55"/>
  <c r="R56" i="42"/>
  <c r="R58" i="31"/>
  <c r="P56" i="55"/>
  <c r="P54" i="42"/>
  <c r="P56" i="31"/>
  <c r="O52" i="55"/>
  <c r="O50" i="42"/>
  <c r="O52" i="31"/>
  <c r="L54" i="55"/>
  <c r="L52" i="42"/>
  <c r="L54" i="31"/>
  <c r="L59" i="55"/>
  <c r="L57" i="42"/>
  <c r="L59" i="31"/>
  <c r="Q57" i="55"/>
  <c r="Q55" i="42"/>
  <c r="Q57" i="31"/>
  <c r="O53" i="55"/>
  <c r="O51" i="42"/>
  <c r="O53" i="31"/>
  <c r="P52" i="55"/>
  <c r="P50" i="42"/>
  <c r="P52" i="31"/>
  <c r="P54" i="55"/>
  <c r="P52" i="42"/>
  <c r="P54" i="31"/>
  <c r="R59" i="55"/>
  <c r="R57" i="42"/>
  <c r="R59" i="31"/>
  <c r="Q56" i="55"/>
  <c r="Q54" i="42"/>
  <c r="Q56" i="31"/>
  <c r="L55" i="55"/>
  <c r="L53" i="42"/>
  <c r="L55" i="31"/>
  <c r="L58" i="55"/>
  <c r="L56" i="42"/>
  <c r="L58" i="31"/>
  <c r="Q52" i="55"/>
  <c r="Q50" i="42"/>
  <c r="Q52" i="31"/>
  <c r="Q54" i="55"/>
  <c r="Q52" i="42"/>
  <c r="Q54" i="31"/>
  <c r="R57" i="55"/>
  <c r="R55" i="42"/>
  <c r="R57" i="31"/>
  <c r="Q55" i="55"/>
  <c r="Q53" i="42"/>
  <c r="Q55" i="31"/>
  <c r="O36" i="55"/>
  <c r="P36" i="55"/>
  <c r="R36" i="55"/>
  <c r="M36" i="55"/>
  <c r="N36" i="55"/>
  <c r="T33" i="42"/>
  <c r="R61" i="31"/>
  <c r="R61" i="55"/>
  <c r="R59" i="42"/>
  <c r="L61" i="31"/>
  <c r="L61" i="55"/>
  <c r="L59" i="42"/>
  <c r="L60" i="31"/>
  <c r="L60" i="55"/>
  <c r="L58" i="42"/>
  <c r="Q61" i="31"/>
  <c r="Q61" i="55"/>
  <c r="Q59" i="42"/>
  <c r="Q60" i="31"/>
  <c r="Q60" i="55"/>
  <c r="Q58" i="42"/>
  <c r="R60" i="31"/>
  <c r="R60" i="55"/>
  <c r="R58" i="42"/>
  <c r="L64" i="31"/>
  <c r="L64" i="55"/>
  <c r="L62" i="42"/>
  <c r="R64" i="31"/>
  <c r="R64" i="55"/>
  <c r="R62" i="42"/>
  <c r="L63" i="31"/>
  <c r="L63" i="55"/>
  <c r="L61" i="42"/>
  <c r="R63" i="31"/>
  <c r="R63" i="55"/>
  <c r="R61" i="42"/>
  <c r="L62" i="31"/>
  <c r="L62" i="55"/>
  <c r="L60" i="42"/>
  <c r="R62" i="31"/>
  <c r="R62" i="55"/>
  <c r="R60" i="42"/>
  <c r="T153" i="55"/>
  <c r="T153" i="31"/>
  <c r="N29" i="55"/>
  <c r="N27" i="42"/>
  <c r="N29" i="31"/>
  <c r="Q23" i="55"/>
  <c r="Q21" i="42"/>
  <c r="Q23" i="31"/>
  <c r="L31" i="55"/>
  <c r="L29" i="42"/>
  <c r="L31" i="31"/>
  <c r="L27" i="55"/>
  <c r="L25" i="42"/>
  <c r="L27" i="31"/>
  <c r="M33" i="55"/>
  <c r="M31" i="42"/>
  <c r="M33" i="31"/>
  <c r="M24" i="55"/>
  <c r="M22" i="42"/>
  <c r="M24" i="31"/>
  <c r="N30" i="55"/>
  <c r="N28" i="42"/>
  <c r="N30" i="31"/>
  <c r="N22" i="55"/>
  <c r="N20" i="42"/>
  <c r="N22" i="31"/>
  <c r="O28" i="55"/>
  <c r="O26" i="42"/>
  <c r="O28" i="31"/>
  <c r="P20" i="55"/>
  <c r="P18" i="42"/>
  <c r="P20" i="31"/>
  <c r="P26" i="55"/>
  <c r="P24" i="42"/>
  <c r="P26" i="31"/>
  <c r="Q33" i="55"/>
  <c r="Q31" i="42"/>
  <c r="Q33" i="31"/>
  <c r="Q24" i="55"/>
  <c r="Q22" i="42"/>
  <c r="Q24" i="31"/>
  <c r="R31" i="55"/>
  <c r="R29" i="42"/>
  <c r="R31" i="31"/>
  <c r="R23" i="55"/>
  <c r="R21" i="42"/>
  <c r="R23" i="31"/>
  <c r="M32" i="55"/>
  <c r="M30" i="42"/>
  <c r="M32" i="31"/>
  <c r="P25" i="55"/>
  <c r="P23" i="42"/>
  <c r="P25" i="31"/>
  <c r="L33" i="55"/>
  <c r="L31" i="42"/>
  <c r="L33" i="31"/>
  <c r="L25" i="55"/>
  <c r="L23" i="42"/>
  <c r="L25" i="31"/>
  <c r="M31" i="55"/>
  <c r="M29" i="42"/>
  <c r="M31" i="31"/>
  <c r="M22" i="55"/>
  <c r="M20" i="42"/>
  <c r="M22" i="31"/>
  <c r="N28" i="55"/>
  <c r="N26" i="42"/>
  <c r="N28" i="31"/>
  <c r="O20" i="55"/>
  <c r="O18" i="42"/>
  <c r="O20" i="31"/>
  <c r="O26" i="55"/>
  <c r="O24" i="42"/>
  <c r="O26" i="31"/>
  <c r="P33" i="55"/>
  <c r="P31" i="42"/>
  <c r="P33" i="31"/>
  <c r="P24" i="55"/>
  <c r="P22" i="42"/>
  <c r="P24" i="31"/>
  <c r="Q31" i="55"/>
  <c r="Q29" i="42"/>
  <c r="Q31" i="31"/>
  <c r="Q22" i="55"/>
  <c r="Q20" i="42"/>
  <c r="Q22" i="31"/>
  <c r="R29" i="55"/>
  <c r="R27" i="42"/>
  <c r="R29" i="31"/>
  <c r="R21" i="55"/>
  <c r="R19" i="42"/>
  <c r="R21" i="31"/>
  <c r="L32" i="55"/>
  <c r="L30" i="42"/>
  <c r="L32" i="31"/>
  <c r="L24" i="55"/>
  <c r="L22" i="42"/>
  <c r="L24" i="31"/>
  <c r="M30" i="55"/>
  <c r="M28" i="42"/>
  <c r="M30" i="31"/>
  <c r="M21" i="55"/>
  <c r="M19" i="42"/>
  <c r="M21" i="31"/>
  <c r="N27" i="55"/>
  <c r="N25" i="42"/>
  <c r="N27" i="31"/>
  <c r="O33" i="55"/>
  <c r="O31" i="42"/>
  <c r="O33" i="31"/>
  <c r="O25" i="55"/>
  <c r="O23" i="42"/>
  <c r="O25" i="31"/>
  <c r="P32" i="55"/>
  <c r="P30" i="42"/>
  <c r="P32" i="31"/>
  <c r="P23" i="55"/>
  <c r="P21" i="42"/>
  <c r="P23" i="31"/>
  <c r="Q30" i="55"/>
  <c r="Q28" i="42"/>
  <c r="Q30" i="31"/>
  <c r="Q21" i="55"/>
  <c r="Q19" i="42"/>
  <c r="Q21" i="31"/>
  <c r="R28" i="55"/>
  <c r="R26" i="42"/>
  <c r="R28" i="31"/>
  <c r="L23" i="55"/>
  <c r="L21" i="42"/>
  <c r="L23" i="31"/>
  <c r="M29" i="55"/>
  <c r="M27" i="42"/>
  <c r="M29" i="31"/>
  <c r="N20" i="55"/>
  <c r="N18" i="42"/>
  <c r="N20" i="31"/>
  <c r="N26" i="55"/>
  <c r="N24" i="42"/>
  <c r="N26" i="31"/>
  <c r="O32" i="55"/>
  <c r="O30" i="42"/>
  <c r="O32" i="31"/>
  <c r="O24" i="55"/>
  <c r="O22" i="42"/>
  <c r="O24" i="31"/>
  <c r="P31" i="55"/>
  <c r="P29" i="42"/>
  <c r="P31" i="31"/>
  <c r="P22" i="55"/>
  <c r="P20" i="42"/>
  <c r="P22" i="31"/>
  <c r="Q29" i="55"/>
  <c r="Q27" i="42"/>
  <c r="Q29" i="31"/>
  <c r="R20" i="55"/>
  <c r="R18" i="42"/>
  <c r="R20" i="31"/>
  <c r="R27" i="55"/>
  <c r="R25" i="42"/>
  <c r="R27" i="31"/>
  <c r="L26" i="55"/>
  <c r="L24" i="42"/>
  <c r="L26" i="31"/>
  <c r="O27" i="55"/>
  <c r="O25" i="42"/>
  <c r="O27" i="31"/>
  <c r="R22" i="55"/>
  <c r="R20" i="42"/>
  <c r="R22" i="31"/>
  <c r="L20" i="55"/>
  <c r="L18" i="42"/>
  <c r="L20" i="31"/>
  <c r="L30" i="55"/>
  <c r="L28" i="42"/>
  <c r="L30" i="31"/>
  <c r="L22" i="55"/>
  <c r="L20" i="42"/>
  <c r="L22" i="31"/>
  <c r="M27" i="55"/>
  <c r="M25" i="42"/>
  <c r="M27" i="31"/>
  <c r="N33" i="55"/>
  <c r="N31" i="42"/>
  <c r="N33" i="31"/>
  <c r="N25" i="55"/>
  <c r="N23" i="42"/>
  <c r="N25" i="31"/>
  <c r="O31" i="55"/>
  <c r="O29" i="42"/>
  <c r="O31" i="31"/>
  <c r="O23" i="55"/>
  <c r="O21" i="42"/>
  <c r="O23" i="31"/>
  <c r="P30" i="55"/>
  <c r="P28" i="42"/>
  <c r="P30" i="31"/>
  <c r="P21" i="55"/>
  <c r="P19" i="42"/>
  <c r="P21" i="31"/>
  <c r="Q27" i="55"/>
  <c r="Q25" i="42"/>
  <c r="Q27" i="31"/>
  <c r="R35" i="55"/>
  <c r="R33" i="42"/>
  <c r="R35" i="31"/>
  <c r="R26" i="55"/>
  <c r="R24" i="42"/>
  <c r="R26" i="31"/>
  <c r="L34" i="55"/>
  <c r="L32" i="42"/>
  <c r="L34" i="31"/>
  <c r="N21" i="55"/>
  <c r="N19" i="42"/>
  <c r="N21" i="31"/>
  <c r="R30" i="55"/>
  <c r="R28" i="42"/>
  <c r="R30" i="31"/>
  <c r="L29" i="55"/>
  <c r="L27" i="42"/>
  <c r="L29" i="31"/>
  <c r="L21" i="55"/>
  <c r="L19" i="42"/>
  <c r="L21" i="31"/>
  <c r="M26" i="55"/>
  <c r="M24" i="42"/>
  <c r="M26" i="31"/>
  <c r="N32" i="55"/>
  <c r="N30" i="42"/>
  <c r="N32" i="31"/>
  <c r="N24" i="55"/>
  <c r="N22" i="42"/>
  <c r="N24" i="31"/>
  <c r="O30" i="55"/>
  <c r="O28" i="42"/>
  <c r="O30" i="31"/>
  <c r="O22" i="55"/>
  <c r="O20" i="42"/>
  <c r="O22" i="31"/>
  <c r="P29" i="55"/>
  <c r="P27" i="42"/>
  <c r="P29" i="31"/>
  <c r="Q20" i="55"/>
  <c r="Q18" i="42"/>
  <c r="Q20" i="31"/>
  <c r="Q26" i="55"/>
  <c r="Q24" i="42"/>
  <c r="Q26" i="31"/>
  <c r="R33" i="55"/>
  <c r="R31" i="42"/>
  <c r="R33" i="31"/>
  <c r="R25" i="55"/>
  <c r="R23" i="42"/>
  <c r="R25" i="31"/>
  <c r="L35" i="55"/>
  <c r="L33" i="42"/>
  <c r="L35" i="31"/>
  <c r="M23" i="55"/>
  <c r="M21" i="42"/>
  <c r="M23" i="31"/>
  <c r="Q32" i="55"/>
  <c r="Q30" i="42"/>
  <c r="Q32" i="31"/>
  <c r="L28" i="55"/>
  <c r="L26" i="42"/>
  <c r="L28" i="31"/>
  <c r="M20" i="55"/>
  <c r="M18" i="42"/>
  <c r="M20" i="31"/>
  <c r="M25" i="55"/>
  <c r="M23" i="42"/>
  <c r="M25" i="31"/>
  <c r="N31" i="55"/>
  <c r="N29" i="42"/>
  <c r="N31" i="31"/>
  <c r="N23" i="55"/>
  <c r="N21" i="42"/>
  <c r="N23" i="31"/>
  <c r="O29" i="55"/>
  <c r="O27" i="42"/>
  <c r="O29" i="31"/>
  <c r="O21" i="55"/>
  <c r="O19" i="42"/>
  <c r="O21" i="31"/>
  <c r="P27" i="55"/>
  <c r="P25" i="42"/>
  <c r="P27" i="31"/>
  <c r="Q35" i="55"/>
  <c r="Q33" i="42"/>
  <c r="Q35" i="31"/>
  <c r="Q25" i="55"/>
  <c r="Q23" i="42"/>
  <c r="Q25" i="31"/>
  <c r="R32" i="55"/>
  <c r="R30" i="42"/>
  <c r="R32" i="31"/>
  <c r="R24" i="55"/>
  <c r="R22" i="42"/>
  <c r="R24" i="31"/>
  <c r="M49" i="55"/>
  <c r="S49" i="55"/>
  <c r="Q36" i="55"/>
  <c r="L15" i="31"/>
  <c r="L15" i="55"/>
  <c r="L13" i="42"/>
  <c r="Q4" i="31"/>
  <c r="Q4" i="55"/>
  <c r="Q2" i="42"/>
  <c r="Q6" i="31"/>
  <c r="Q6" i="55"/>
  <c r="Q4" i="42"/>
  <c r="R9" i="31"/>
  <c r="R9" i="55"/>
  <c r="R7" i="42"/>
  <c r="N13" i="31"/>
  <c r="N13" i="55"/>
  <c r="N11" i="42"/>
  <c r="M16" i="31"/>
  <c r="M16" i="55"/>
  <c r="M14" i="42"/>
  <c r="O67" i="31"/>
  <c r="O67" i="55"/>
  <c r="O65" i="42"/>
  <c r="L14" i="31"/>
  <c r="L14" i="55"/>
  <c r="L12" i="42"/>
  <c r="M13" i="31"/>
  <c r="M13" i="55"/>
  <c r="M11" i="42"/>
  <c r="O66" i="31"/>
  <c r="O66" i="55"/>
  <c r="O64" i="42"/>
  <c r="R6" i="31"/>
  <c r="R6" i="55"/>
  <c r="R4" i="42"/>
  <c r="L19" i="31"/>
  <c r="L19" i="55"/>
  <c r="L17" i="42"/>
  <c r="O16" i="31"/>
  <c r="O16" i="55"/>
  <c r="O14" i="42"/>
  <c r="M68" i="31"/>
  <c r="M68" i="55"/>
  <c r="M66" i="42"/>
  <c r="N67" i="31"/>
  <c r="N67" i="55"/>
  <c r="N65" i="42"/>
  <c r="R69" i="31"/>
  <c r="R69" i="55"/>
  <c r="R67" i="42"/>
  <c r="Q9" i="31"/>
  <c r="Q9" i="55"/>
  <c r="Q7" i="42"/>
  <c r="O14" i="31"/>
  <c r="O14" i="55"/>
  <c r="O12" i="42"/>
  <c r="L16" i="31"/>
  <c r="L16" i="55"/>
  <c r="L14" i="42"/>
  <c r="N16" i="31"/>
  <c r="N16" i="55"/>
  <c r="N14" i="42"/>
  <c r="Q16" i="31"/>
  <c r="Q16" i="55"/>
  <c r="Q14" i="42"/>
  <c r="M67" i="31"/>
  <c r="M67" i="55"/>
  <c r="M65" i="42"/>
  <c r="N66" i="31"/>
  <c r="N66" i="55"/>
  <c r="N64" i="42"/>
  <c r="Q69" i="31"/>
  <c r="Q69" i="55"/>
  <c r="Q67" i="42"/>
  <c r="R68" i="31"/>
  <c r="R68" i="55"/>
  <c r="R66" i="42"/>
  <c r="N5" i="31"/>
  <c r="N5" i="55"/>
  <c r="N3" i="42"/>
  <c r="Q7" i="31"/>
  <c r="Q7" i="55"/>
  <c r="Q5" i="42"/>
  <c r="M11" i="31"/>
  <c r="M11" i="55"/>
  <c r="M9" i="42"/>
  <c r="Q13" i="31"/>
  <c r="Q13" i="55"/>
  <c r="Q11" i="42"/>
  <c r="P16" i="31"/>
  <c r="P16" i="55"/>
  <c r="P14" i="42"/>
  <c r="L6" i="31"/>
  <c r="L6" i="55"/>
  <c r="L4" i="42"/>
  <c r="N11" i="31"/>
  <c r="N11" i="55"/>
  <c r="N9" i="42"/>
  <c r="P5" i="31"/>
  <c r="P5" i="55"/>
  <c r="P3" i="42"/>
  <c r="M8" i="31"/>
  <c r="M8" i="55"/>
  <c r="M6" i="42"/>
  <c r="O11" i="31"/>
  <c r="O11" i="55"/>
  <c r="O9" i="42"/>
  <c r="M14" i="31"/>
  <c r="M14" i="55"/>
  <c r="M12" i="42"/>
  <c r="R16" i="31"/>
  <c r="R16" i="55"/>
  <c r="R14" i="42"/>
  <c r="M66" i="31"/>
  <c r="M66" i="55"/>
  <c r="M64" i="42"/>
  <c r="P69" i="31"/>
  <c r="P69" i="55"/>
  <c r="P67" i="42"/>
  <c r="Q68" i="31"/>
  <c r="Q68" i="55"/>
  <c r="Q66" i="42"/>
  <c r="R67" i="31"/>
  <c r="R67" i="55"/>
  <c r="R65" i="42"/>
  <c r="O5" i="31"/>
  <c r="O5" i="55"/>
  <c r="O3" i="42"/>
  <c r="R7" i="31"/>
  <c r="R7" i="55"/>
  <c r="R5" i="42"/>
  <c r="R13" i="31"/>
  <c r="R13" i="55"/>
  <c r="R11" i="42"/>
  <c r="L7" i="31"/>
  <c r="L7" i="55"/>
  <c r="L5" i="42"/>
  <c r="L8" i="31"/>
  <c r="L8" i="55"/>
  <c r="L6" i="42"/>
  <c r="Q5" i="31"/>
  <c r="Q5" i="55"/>
  <c r="Q3" i="42"/>
  <c r="N8" i="31"/>
  <c r="N8" i="55"/>
  <c r="N6" i="42"/>
  <c r="P11" i="31"/>
  <c r="P11" i="55"/>
  <c r="P9" i="42"/>
  <c r="M15" i="31"/>
  <c r="M15" i="55"/>
  <c r="M13" i="42"/>
  <c r="M19" i="31"/>
  <c r="M19" i="55"/>
  <c r="M17" i="42"/>
  <c r="L69" i="31"/>
  <c r="L69" i="55"/>
  <c r="L67" i="42"/>
  <c r="P68" i="31"/>
  <c r="P68" i="55"/>
  <c r="P66" i="42"/>
  <c r="Q67" i="31"/>
  <c r="Q67" i="55"/>
  <c r="Q65" i="42"/>
  <c r="R66" i="31"/>
  <c r="R66" i="55"/>
  <c r="R64" i="42"/>
  <c r="M5" i="31"/>
  <c r="M5" i="55"/>
  <c r="M3" i="42"/>
  <c r="L68" i="31"/>
  <c r="L68" i="55"/>
  <c r="L66" i="42"/>
  <c r="P67" i="31"/>
  <c r="P67" i="55"/>
  <c r="P65" i="42"/>
  <c r="Q66" i="31"/>
  <c r="Q66" i="55"/>
  <c r="Q64" i="42"/>
  <c r="R4" i="31"/>
  <c r="R4" i="55"/>
  <c r="R2" i="42"/>
  <c r="O13" i="31"/>
  <c r="O13" i="55"/>
  <c r="O11" i="42"/>
  <c r="P7" i="31"/>
  <c r="P7" i="55"/>
  <c r="P5" i="42"/>
  <c r="P13" i="31"/>
  <c r="P13" i="55"/>
  <c r="P11" i="42"/>
  <c r="N68" i="31"/>
  <c r="N68" i="55"/>
  <c r="N66" i="42"/>
  <c r="R5" i="31"/>
  <c r="R5" i="55"/>
  <c r="R3" i="42"/>
  <c r="L12" i="31"/>
  <c r="L12" i="55"/>
  <c r="L10" i="42"/>
  <c r="M4" i="55"/>
  <c r="M2" i="42"/>
  <c r="M6" i="31"/>
  <c r="M6" i="55"/>
  <c r="M4" i="42"/>
  <c r="P8" i="31"/>
  <c r="P8" i="55"/>
  <c r="P6" i="42"/>
  <c r="R11" i="31"/>
  <c r="R11" i="55"/>
  <c r="R9" i="42"/>
  <c r="O15" i="31"/>
  <c r="O15" i="55"/>
  <c r="O13" i="42"/>
  <c r="O19" i="31"/>
  <c r="O19" i="55"/>
  <c r="O17" i="42"/>
  <c r="L67" i="31"/>
  <c r="L67" i="55"/>
  <c r="L65" i="42"/>
  <c r="P66" i="31"/>
  <c r="P66" i="55"/>
  <c r="P64" i="42"/>
  <c r="P4" i="31"/>
  <c r="P4" i="55"/>
  <c r="P2" i="42"/>
  <c r="R15" i="31"/>
  <c r="R15" i="55"/>
  <c r="R13" i="42"/>
  <c r="O68" i="31"/>
  <c r="O68" i="55"/>
  <c r="O66" i="42"/>
  <c r="Q10" i="31"/>
  <c r="Q10" i="55"/>
  <c r="Q8" i="42"/>
  <c r="L4" i="31"/>
  <c r="L4" i="55"/>
  <c r="L2" i="42"/>
  <c r="R10" i="31"/>
  <c r="R10" i="55"/>
  <c r="R8" i="42"/>
  <c r="L5" i="31"/>
  <c r="L5" i="55"/>
  <c r="L3" i="42"/>
  <c r="L11" i="31"/>
  <c r="L11" i="55"/>
  <c r="L9" i="42"/>
  <c r="O8" i="31"/>
  <c r="O8" i="55"/>
  <c r="O6" i="42"/>
  <c r="Q11" i="31"/>
  <c r="Q11" i="55"/>
  <c r="Q9" i="42"/>
  <c r="N15" i="31"/>
  <c r="N15" i="55"/>
  <c r="N13" i="42"/>
  <c r="N19" i="31"/>
  <c r="N19" i="55"/>
  <c r="N17" i="42"/>
  <c r="T12" i="31"/>
  <c r="T12" i="55"/>
  <c r="T10" i="42"/>
  <c r="N4" i="31"/>
  <c r="N4" i="55"/>
  <c r="N2" i="42"/>
  <c r="N6" i="31"/>
  <c r="N6" i="55"/>
  <c r="N4" i="42"/>
  <c r="Q8" i="31"/>
  <c r="Q8" i="55"/>
  <c r="Q6" i="42"/>
  <c r="M12" i="31"/>
  <c r="M12" i="55"/>
  <c r="M10" i="42"/>
  <c r="P15" i="31"/>
  <c r="P15" i="55"/>
  <c r="P13" i="42"/>
  <c r="T19" i="31"/>
  <c r="T19" i="55"/>
  <c r="T17" i="42"/>
  <c r="L66" i="31"/>
  <c r="L66" i="55"/>
  <c r="L64" i="42"/>
  <c r="P6" i="31"/>
  <c r="P6" i="55"/>
  <c r="P4" i="42"/>
  <c r="L13" i="31"/>
  <c r="L13" i="55"/>
  <c r="L11" i="42"/>
  <c r="O4" i="31"/>
  <c r="O4" i="55"/>
  <c r="O2" i="42"/>
  <c r="O6" i="31"/>
  <c r="O6" i="55"/>
  <c r="O4" i="42"/>
  <c r="R8" i="31"/>
  <c r="R8" i="55"/>
  <c r="R6" i="42"/>
  <c r="N12" i="31"/>
  <c r="N12" i="55"/>
  <c r="N10" i="42"/>
  <c r="Q15" i="31"/>
  <c r="Q15" i="55"/>
  <c r="Q13" i="42"/>
  <c r="N14" i="31"/>
  <c r="N14" i="55"/>
  <c r="N12" i="42"/>
  <c r="Q65" i="31"/>
  <c r="Q65" i="55"/>
  <c r="Q63" i="42"/>
  <c r="M65" i="31"/>
  <c r="M65" i="55"/>
  <c r="M63" i="42"/>
  <c r="N74" i="31"/>
  <c r="N74" i="55"/>
  <c r="N72" i="42"/>
  <c r="O92" i="31"/>
  <c r="O92" i="55"/>
  <c r="O90" i="42"/>
  <c r="O70" i="31"/>
  <c r="O70" i="55"/>
  <c r="O68" i="42"/>
  <c r="R80" i="31"/>
  <c r="R80" i="55"/>
  <c r="R78" i="42"/>
  <c r="M74" i="31"/>
  <c r="M74" i="55"/>
  <c r="M72" i="42"/>
  <c r="O91" i="31"/>
  <c r="O91" i="55"/>
  <c r="O89" i="42"/>
  <c r="Q92" i="31"/>
  <c r="Q92" i="55"/>
  <c r="Q90" i="42"/>
  <c r="Q80" i="31"/>
  <c r="Q80" i="55"/>
  <c r="Q78" i="42"/>
  <c r="R79" i="31"/>
  <c r="R79" i="55"/>
  <c r="R77" i="42"/>
  <c r="Q93" i="31"/>
  <c r="Q93" i="55"/>
  <c r="Q91" i="42"/>
  <c r="R92" i="31"/>
  <c r="R92" i="55"/>
  <c r="R90" i="42"/>
  <c r="R65" i="31"/>
  <c r="R65" i="55"/>
  <c r="R63" i="42"/>
  <c r="R91" i="31"/>
  <c r="R91" i="55"/>
  <c r="R89" i="42"/>
  <c r="L94" i="31"/>
  <c r="L94" i="55"/>
  <c r="L92" i="42"/>
  <c r="L82" i="31"/>
  <c r="L82" i="55"/>
  <c r="L80" i="42"/>
  <c r="M73" i="31"/>
  <c r="M73" i="55"/>
  <c r="M71" i="42"/>
  <c r="N72" i="31"/>
  <c r="N72" i="55"/>
  <c r="N70" i="42"/>
  <c r="Q91" i="31"/>
  <c r="Q91" i="55"/>
  <c r="Q89" i="42"/>
  <c r="Q79" i="31"/>
  <c r="Q79" i="55"/>
  <c r="Q77" i="42"/>
  <c r="R74" i="31"/>
  <c r="R74" i="55"/>
  <c r="R72" i="42"/>
  <c r="L75" i="31"/>
  <c r="L75" i="55"/>
  <c r="L73" i="42"/>
  <c r="Q81" i="31"/>
  <c r="Q81" i="55"/>
  <c r="Q79" i="42"/>
  <c r="N73" i="31"/>
  <c r="N73" i="55"/>
  <c r="N71" i="42"/>
  <c r="L93" i="31"/>
  <c r="L93" i="55"/>
  <c r="L91" i="42"/>
  <c r="L81" i="31"/>
  <c r="L81" i="55"/>
  <c r="L79" i="42"/>
  <c r="M72" i="31"/>
  <c r="M72" i="55"/>
  <c r="M70" i="42"/>
  <c r="N70" i="31"/>
  <c r="N70" i="55"/>
  <c r="N68" i="42"/>
  <c r="Q74" i="31"/>
  <c r="Q74" i="55"/>
  <c r="Q72" i="42"/>
  <c r="R73" i="31"/>
  <c r="R73" i="55"/>
  <c r="R71" i="42"/>
  <c r="R70" i="31"/>
  <c r="R70" i="55"/>
  <c r="R68" i="42"/>
  <c r="O82" i="31"/>
  <c r="O82" i="55"/>
  <c r="O80" i="42"/>
  <c r="L72" i="31"/>
  <c r="L72" i="55"/>
  <c r="L70" i="42"/>
  <c r="P92" i="31"/>
  <c r="P92" i="55"/>
  <c r="P90" i="42"/>
  <c r="P70" i="55"/>
  <c r="P68" i="42"/>
  <c r="S75" i="31"/>
  <c r="S75" i="55"/>
  <c r="S73" i="42"/>
  <c r="O81" i="31"/>
  <c r="O81" i="55"/>
  <c r="O79" i="42"/>
  <c r="Q73" i="31"/>
  <c r="Q73" i="55"/>
  <c r="Q71" i="42"/>
  <c r="L73" i="31"/>
  <c r="L73" i="55"/>
  <c r="L71" i="42"/>
  <c r="P93" i="31"/>
  <c r="P93" i="55"/>
  <c r="P91" i="42"/>
  <c r="P73" i="31"/>
  <c r="P73" i="55"/>
  <c r="P71" i="42"/>
  <c r="Q70" i="31"/>
  <c r="Q70" i="55"/>
  <c r="Q68" i="42"/>
  <c r="L70" i="31"/>
  <c r="L70" i="55"/>
  <c r="L68" i="42"/>
  <c r="N92" i="31"/>
  <c r="N92" i="55"/>
  <c r="N90" i="42"/>
  <c r="P91" i="31"/>
  <c r="P91" i="55"/>
  <c r="P89" i="42"/>
  <c r="R75" i="31"/>
  <c r="R75" i="55"/>
  <c r="R73" i="42"/>
  <c r="O80" i="31"/>
  <c r="O80" i="55"/>
  <c r="O78" i="42"/>
  <c r="L91" i="31"/>
  <c r="L91" i="55"/>
  <c r="L89" i="42"/>
  <c r="M94" i="31"/>
  <c r="M94" i="55"/>
  <c r="M92" i="42"/>
  <c r="N94" i="31"/>
  <c r="N94" i="55"/>
  <c r="N92" i="42"/>
  <c r="Q75" i="31"/>
  <c r="Q75" i="55"/>
  <c r="Q73" i="42"/>
  <c r="O79" i="31"/>
  <c r="O79" i="55"/>
  <c r="O77" i="42"/>
  <c r="L92" i="31"/>
  <c r="L92" i="55"/>
  <c r="L90" i="42"/>
  <c r="L74" i="31"/>
  <c r="L74" i="55"/>
  <c r="L72" i="42"/>
  <c r="M70" i="31"/>
  <c r="M70" i="55"/>
  <c r="M68" i="42"/>
  <c r="P94" i="31"/>
  <c r="P94" i="55"/>
  <c r="P92" i="42"/>
  <c r="O81" i="42"/>
  <c r="O83" i="55"/>
  <c r="L65" i="31"/>
  <c r="L65" i="55"/>
  <c r="L63" i="42"/>
  <c r="M93" i="31"/>
  <c r="M93" i="55"/>
  <c r="M91" i="42"/>
  <c r="N93" i="31"/>
  <c r="N93" i="55"/>
  <c r="N91" i="42"/>
  <c r="O74" i="31"/>
  <c r="O74" i="55"/>
  <c r="O72" i="42"/>
  <c r="M91" i="31"/>
  <c r="M91" i="55"/>
  <c r="M89" i="42"/>
  <c r="L80" i="31"/>
  <c r="L80" i="55"/>
  <c r="L78" i="42"/>
  <c r="P82" i="31"/>
  <c r="P82" i="55"/>
  <c r="P80" i="42"/>
  <c r="O65" i="31"/>
  <c r="O65" i="55"/>
  <c r="O63" i="42"/>
  <c r="M92" i="31"/>
  <c r="M92" i="55"/>
  <c r="M90" i="42"/>
  <c r="O94" i="31"/>
  <c r="O94" i="55"/>
  <c r="O92" i="42"/>
  <c r="O73" i="31"/>
  <c r="O73" i="55"/>
  <c r="O71" i="42"/>
  <c r="R94" i="31"/>
  <c r="R94" i="55"/>
  <c r="R92" i="42"/>
  <c r="R82" i="31"/>
  <c r="R82" i="55"/>
  <c r="R80" i="42"/>
  <c r="N91" i="31"/>
  <c r="N91" i="55"/>
  <c r="N89" i="42"/>
  <c r="L79" i="31"/>
  <c r="L79" i="55"/>
  <c r="L77" i="42"/>
  <c r="P81" i="31"/>
  <c r="P81" i="55"/>
  <c r="P79" i="42"/>
  <c r="P74" i="31"/>
  <c r="P74" i="55"/>
  <c r="P72" i="42"/>
  <c r="P65" i="31"/>
  <c r="P65" i="55"/>
  <c r="P63" i="42"/>
  <c r="N65" i="31"/>
  <c r="N65" i="55"/>
  <c r="N63" i="42"/>
  <c r="O93" i="31"/>
  <c r="O93" i="55"/>
  <c r="O91" i="42"/>
  <c r="O72" i="31"/>
  <c r="O72" i="55"/>
  <c r="O70" i="42"/>
  <c r="Q94" i="31"/>
  <c r="Q94" i="55"/>
  <c r="Q92" i="42"/>
  <c r="Q82" i="31"/>
  <c r="Q82" i="55"/>
  <c r="Q80" i="42"/>
  <c r="R93" i="31"/>
  <c r="R93" i="55"/>
  <c r="R91" i="42"/>
  <c r="R81" i="31"/>
  <c r="R81" i="55"/>
  <c r="R79" i="42"/>
  <c r="P80" i="31"/>
  <c r="P80" i="55"/>
  <c r="P78" i="42"/>
  <c r="P79" i="55"/>
  <c r="P77" i="42"/>
  <c r="L193" i="31"/>
  <c r="L193" i="55"/>
  <c r="L191" i="42"/>
  <c r="T207" i="55"/>
  <c r="T205" i="42"/>
  <c r="Q38" i="42"/>
  <c r="Q40" i="31"/>
  <c r="O46" i="42"/>
  <c r="O48" i="31"/>
  <c r="R45" i="42"/>
  <c r="R47" i="31"/>
  <c r="R36" i="42"/>
  <c r="R38" i="31"/>
  <c r="M37" i="42"/>
  <c r="M39" i="31"/>
  <c r="P46" i="42"/>
  <c r="P48" i="31"/>
  <c r="Q36" i="42"/>
  <c r="Q38" i="31"/>
  <c r="M44" i="42"/>
  <c r="M46" i="31"/>
  <c r="N44" i="42"/>
  <c r="N46" i="31"/>
  <c r="O44" i="42"/>
  <c r="O46" i="31"/>
  <c r="P39" i="42"/>
  <c r="P41" i="31"/>
  <c r="L47" i="42"/>
  <c r="L49" i="31"/>
  <c r="M36" i="42"/>
  <c r="M38" i="31"/>
  <c r="Q34" i="42"/>
  <c r="Q36" i="31"/>
  <c r="R43" i="42"/>
  <c r="R45" i="31"/>
  <c r="R34" i="42"/>
  <c r="R36" i="31"/>
  <c r="R41" i="42"/>
  <c r="R43" i="31"/>
  <c r="M35" i="42"/>
  <c r="M37" i="31"/>
  <c r="N46" i="42"/>
  <c r="N48" i="31"/>
  <c r="N37" i="42"/>
  <c r="N39" i="31"/>
  <c r="L34" i="42"/>
  <c r="L36" i="31"/>
  <c r="O35" i="42"/>
  <c r="O37" i="31"/>
  <c r="P44" i="42"/>
  <c r="P46" i="31"/>
  <c r="P37" i="42"/>
  <c r="P39" i="31"/>
  <c r="Q44" i="42"/>
  <c r="Q46" i="31"/>
  <c r="Q35" i="42"/>
  <c r="Q37" i="31"/>
  <c r="R39" i="42"/>
  <c r="R41" i="31"/>
  <c r="R44" i="42"/>
  <c r="R46" i="31"/>
  <c r="R35" i="42"/>
  <c r="R37" i="31"/>
  <c r="M43" i="42"/>
  <c r="M45" i="31"/>
  <c r="M47" i="42"/>
  <c r="M49" i="31"/>
  <c r="M38" i="42"/>
  <c r="M40" i="31"/>
  <c r="N43" i="42"/>
  <c r="N45" i="31"/>
  <c r="N47" i="42"/>
  <c r="N49" i="31"/>
  <c r="L43" i="42"/>
  <c r="L45" i="31"/>
  <c r="N34" i="42"/>
  <c r="N36" i="31"/>
  <c r="N36" i="42"/>
  <c r="N38" i="31"/>
  <c r="N38" i="42"/>
  <c r="N40" i="31"/>
  <c r="R40" i="42"/>
  <c r="R42" i="31"/>
  <c r="O43" i="42"/>
  <c r="O45" i="31"/>
  <c r="O45" i="42"/>
  <c r="O47" i="31"/>
  <c r="P47" i="42"/>
  <c r="P49" i="31"/>
  <c r="L40" i="42"/>
  <c r="L42" i="31"/>
  <c r="T50" i="55"/>
  <c r="Q48" i="42"/>
  <c r="Q50" i="31"/>
  <c r="R38" i="42"/>
  <c r="R40" i="31"/>
  <c r="R48" i="42"/>
  <c r="R50" i="31"/>
  <c r="L38" i="42"/>
  <c r="L40" i="31"/>
  <c r="M42" i="42"/>
  <c r="M44" i="31"/>
  <c r="N35" i="42"/>
  <c r="N37" i="31"/>
  <c r="N39" i="42"/>
  <c r="N41" i="31"/>
  <c r="L36" i="42"/>
  <c r="L38" i="31"/>
  <c r="O37" i="42"/>
  <c r="O39" i="31"/>
  <c r="O42" i="42"/>
  <c r="O44" i="31"/>
  <c r="L35" i="42"/>
  <c r="L37" i="31"/>
  <c r="P35" i="42"/>
  <c r="P37" i="31"/>
  <c r="Q42" i="42"/>
  <c r="Q44" i="31"/>
  <c r="Q46" i="42"/>
  <c r="Q48" i="31"/>
  <c r="L46" i="42"/>
  <c r="L48" i="31"/>
  <c r="Q37" i="42"/>
  <c r="Q39" i="31"/>
  <c r="R42" i="42"/>
  <c r="R44" i="31"/>
  <c r="R46" i="42"/>
  <c r="R48" i="31"/>
  <c r="L45" i="42"/>
  <c r="L47" i="31"/>
  <c r="R37" i="42"/>
  <c r="R39" i="31"/>
  <c r="M45" i="42"/>
  <c r="M47" i="31"/>
  <c r="L44" i="42"/>
  <c r="L46" i="31"/>
  <c r="M34" i="42"/>
  <c r="M36" i="31"/>
  <c r="Q40" i="42"/>
  <c r="Q42" i="31"/>
  <c r="N45" i="42"/>
  <c r="N47" i="31"/>
  <c r="L42" i="42"/>
  <c r="L44" i="31"/>
  <c r="O34" i="42"/>
  <c r="O36" i="31"/>
  <c r="O36" i="42"/>
  <c r="O38" i="31"/>
  <c r="O38" i="42"/>
  <c r="O40" i="31"/>
  <c r="S41" i="42"/>
  <c r="S43" i="31"/>
  <c r="P43" i="42"/>
  <c r="P45" i="31"/>
  <c r="P45" i="42"/>
  <c r="P47" i="31"/>
  <c r="Q47" i="42"/>
  <c r="Q49" i="31"/>
  <c r="Q41" i="42"/>
  <c r="Q43" i="31"/>
  <c r="L39" i="42"/>
  <c r="L41" i="31"/>
  <c r="M46" i="42"/>
  <c r="M48" i="31"/>
  <c r="M39" i="42"/>
  <c r="M41" i="31"/>
  <c r="L37" i="42"/>
  <c r="L39" i="31"/>
  <c r="N42" i="42"/>
  <c r="N44" i="31"/>
  <c r="Q39" i="42"/>
  <c r="Q41" i="31"/>
  <c r="S40" i="42"/>
  <c r="S42" i="31"/>
  <c r="L41" i="42"/>
  <c r="L43" i="31"/>
  <c r="P34" i="42"/>
  <c r="P36" i="31"/>
  <c r="P36" i="42"/>
  <c r="P38" i="31"/>
  <c r="P38" i="42"/>
  <c r="P40" i="31"/>
  <c r="P41" i="42"/>
  <c r="P43" i="31"/>
  <c r="Q43" i="42"/>
  <c r="Q45" i="31"/>
  <c r="Q45" i="42"/>
  <c r="Q47" i="31"/>
  <c r="R47" i="42"/>
  <c r="R49" i="31"/>
  <c r="O186" i="42"/>
  <c r="O188" i="31"/>
  <c r="R180" i="42"/>
  <c r="R182" i="31"/>
  <c r="O187" i="42"/>
  <c r="O189" i="31"/>
  <c r="L184" i="42"/>
  <c r="L186" i="31"/>
  <c r="P181" i="42"/>
  <c r="P183" i="31"/>
  <c r="M184" i="42"/>
  <c r="M186" i="31"/>
  <c r="M180" i="42"/>
  <c r="M182" i="31"/>
  <c r="Q181" i="42"/>
  <c r="Q183" i="31"/>
  <c r="O181" i="42"/>
  <c r="O183" i="31"/>
  <c r="L181" i="42"/>
  <c r="L183" i="31"/>
  <c r="N180" i="42"/>
  <c r="N182" i="31"/>
  <c r="R181" i="42"/>
  <c r="R183" i="31"/>
  <c r="L180" i="42"/>
  <c r="L182" i="31"/>
  <c r="N184" i="42"/>
  <c r="N186" i="31"/>
  <c r="O180" i="42"/>
  <c r="O182" i="31"/>
  <c r="L186" i="42"/>
  <c r="L188" i="31"/>
  <c r="P180" i="42"/>
  <c r="P182" i="31"/>
  <c r="Q180" i="42"/>
  <c r="Q182" i="31"/>
  <c r="L187" i="42"/>
  <c r="L189" i="31"/>
  <c r="P90" i="31"/>
  <c r="P88" i="42"/>
  <c r="L83" i="31"/>
  <c r="L81" i="42"/>
  <c r="Q76" i="31"/>
  <c r="Q74" i="42"/>
  <c r="L90" i="31"/>
  <c r="L88" i="42"/>
  <c r="O86" i="31"/>
  <c r="O84" i="42"/>
  <c r="P88" i="31"/>
  <c r="P86" i="42"/>
  <c r="Q83" i="31"/>
  <c r="Q81" i="42"/>
  <c r="R90" i="31"/>
  <c r="R88" i="42"/>
  <c r="S78" i="31"/>
  <c r="S76" i="42"/>
  <c r="R184" i="31"/>
  <c r="R182" i="42"/>
  <c r="Q85" i="31"/>
  <c r="Q83" i="42"/>
  <c r="R89" i="31"/>
  <c r="R87" i="42"/>
  <c r="S77" i="31"/>
  <c r="S75" i="42"/>
  <c r="O191" i="31"/>
  <c r="O189" i="42"/>
  <c r="R76" i="31"/>
  <c r="R74" i="42"/>
  <c r="Q184" i="31"/>
  <c r="Q182" i="42"/>
  <c r="P87" i="31"/>
  <c r="P85" i="42"/>
  <c r="R78" i="31"/>
  <c r="R76" i="42"/>
  <c r="L88" i="31"/>
  <c r="L86" i="42"/>
  <c r="O84" i="31"/>
  <c r="O82" i="42"/>
  <c r="P86" i="31"/>
  <c r="P84" i="42"/>
  <c r="Q89" i="31"/>
  <c r="Q87" i="42"/>
  <c r="R88" i="31"/>
  <c r="R86" i="42"/>
  <c r="Q78" i="31"/>
  <c r="Q76" i="42"/>
  <c r="O88" i="31"/>
  <c r="O86" i="42"/>
  <c r="R84" i="31"/>
  <c r="R82" i="42"/>
  <c r="L77" i="31"/>
  <c r="L75" i="42"/>
  <c r="P89" i="31"/>
  <c r="P87" i="42"/>
  <c r="L87" i="31"/>
  <c r="L85" i="42"/>
  <c r="P85" i="31"/>
  <c r="P83" i="42"/>
  <c r="Q88" i="31"/>
  <c r="Q86" i="42"/>
  <c r="R87" i="31"/>
  <c r="R85" i="42"/>
  <c r="R77" i="31"/>
  <c r="R75" i="42"/>
  <c r="L187" i="31"/>
  <c r="L185" i="42"/>
  <c r="L76" i="31"/>
  <c r="L74" i="42"/>
  <c r="L89" i="31"/>
  <c r="L87" i="42"/>
  <c r="Q90" i="31"/>
  <c r="Q88" i="42"/>
  <c r="L86" i="31"/>
  <c r="L84" i="42"/>
  <c r="O90" i="31"/>
  <c r="O88" i="42"/>
  <c r="P84" i="31"/>
  <c r="P82" i="42"/>
  <c r="Q87" i="31"/>
  <c r="Q85" i="42"/>
  <c r="R86" i="31"/>
  <c r="R84" i="42"/>
  <c r="Q77" i="31"/>
  <c r="Q75" i="42"/>
  <c r="O187" i="31"/>
  <c r="O185" i="42"/>
  <c r="L84" i="31"/>
  <c r="L82" i="42"/>
  <c r="P184" i="31"/>
  <c r="P182" i="42"/>
  <c r="O87" i="31"/>
  <c r="O85" i="42"/>
  <c r="Q84" i="31"/>
  <c r="Q82" i="42"/>
  <c r="R83" i="31"/>
  <c r="R81" i="42"/>
  <c r="O85" i="31"/>
  <c r="O83" i="42"/>
  <c r="L85" i="31"/>
  <c r="L83" i="42"/>
  <c r="O89" i="31"/>
  <c r="O87" i="42"/>
  <c r="P83" i="31"/>
  <c r="P81" i="42"/>
  <c r="Q86" i="31"/>
  <c r="Q84" i="42"/>
  <c r="R85" i="31"/>
  <c r="R83" i="42"/>
  <c r="S76" i="31"/>
  <c r="S74" i="42"/>
  <c r="L78" i="31"/>
  <c r="L76" i="42"/>
  <c r="L184" i="31"/>
  <c r="L182" i="42"/>
  <c r="O24" i="10"/>
  <c r="T207" i="31"/>
  <c r="P70" i="31"/>
  <c r="P79" i="31"/>
  <c r="S83" i="55"/>
  <c r="O83" i="31"/>
  <c r="M4" i="31"/>
  <c r="T86" i="55"/>
  <c r="T78" i="55"/>
  <c r="T83" i="55"/>
  <c r="T76" i="55"/>
  <c r="S40" i="55"/>
  <c r="T41" i="55"/>
  <c r="T37" i="55"/>
  <c r="S41" i="55"/>
  <c r="T45" i="55"/>
  <c r="S47" i="55"/>
  <c r="T43" i="55"/>
  <c r="T44" i="55"/>
  <c r="S46" i="55"/>
  <c r="T47" i="55"/>
  <c r="T40" i="55"/>
  <c r="T46" i="55"/>
  <c r="T89" i="55"/>
  <c r="S48" i="55"/>
  <c r="T49" i="55"/>
  <c r="T88" i="55"/>
  <c r="S38" i="55"/>
  <c r="T39" i="55"/>
  <c r="T42" i="55"/>
  <c r="S63" i="31"/>
  <c r="T87" i="55"/>
  <c r="U78" i="55"/>
  <c r="S39" i="55"/>
  <c r="T77" i="55"/>
  <c r="T38" i="55"/>
  <c r="T48" i="55"/>
  <c r="S50" i="55"/>
  <c r="T188" i="55"/>
  <c r="T85" i="55"/>
  <c r="T84" i="55"/>
  <c r="U77" i="55"/>
  <c r="T90" i="55"/>
  <c r="S64" i="31"/>
  <c r="S62" i="31"/>
  <c r="S44" i="55"/>
  <c r="S37" i="55"/>
  <c r="S45" i="55"/>
  <c r="AA18" i="9"/>
  <c r="T186" i="55"/>
  <c r="T183" i="55"/>
  <c r="T187" i="55"/>
  <c r="S186" i="55"/>
  <c r="T189" i="55"/>
  <c r="T191" i="55"/>
  <c r="S184" i="55"/>
  <c r="S187" i="55"/>
  <c r="S191" i="55"/>
  <c r="S183" i="55"/>
  <c r="S188" i="55"/>
  <c r="S189" i="55"/>
  <c r="U76" i="55"/>
  <c r="S85" i="55"/>
  <c r="S84" i="55"/>
  <c r="S89" i="55"/>
  <c r="S90" i="55"/>
  <c r="S88" i="55"/>
  <c r="S87" i="55"/>
  <c r="S86" i="55"/>
  <c r="AD19" i="9" l="1"/>
  <c r="AD20" i="9" s="1"/>
  <c r="AA19" i="9"/>
  <c r="AA20" i="9"/>
  <c r="S20" i="6"/>
  <c r="S21" i="6"/>
  <c r="O20" i="6"/>
  <c r="O21" i="6" s="1"/>
  <c r="P20" i="6"/>
  <c r="P21" i="6" s="1"/>
  <c r="Q20" i="6"/>
  <c r="Q21" i="6"/>
  <c r="R20" i="6"/>
  <c r="R21" i="6"/>
  <c r="N20" i="6"/>
  <c r="N21" i="6" s="1"/>
  <c r="R13" i="4"/>
  <c r="R14" i="4"/>
  <c r="Q13" i="4"/>
  <c r="Q14" i="4"/>
  <c r="S13" i="4"/>
  <c r="S14" i="4"/>
  <c r="P13" i="4"/>
  <c r="P14" i="4" s="1"/>
  <c r="R16" i="3"/>
  <c r="R17" i="3"/>
  <c r="Q16" i="3"/>
  <c r="Q17" i="3"/>
  <c r="P16" i="3"/>
  <c r="P17" i="3" s="1"/>
  <c r="O16" i="3"/>
  <c r="O17" i="3" s="1"/>
  <c r="N16" i="3"/>
  <c r="N17" i="3" s="1"/>
  <c r="S16" i="3"/>
  <c r="S17" i="3"/>
  <c r="Z15" i="3"/>
  <c r="AD15" i="3"/>
  <c r="AA15" i="3"/>
  <c r="AD19" i="6"/>
  <c r="AA19" i="6"/>
  <c r="Z19" i="6"/>
  <c r="U188" i="55"/>
  <c r="U191" i="55"/>
  <c r="U189" i="55"/>
  <c r="U187" i="55"/>
  <c r="U186" i="55"/>
  <c r="U183" i="55"/>
  <c r="T184" i="55"/>
  <c r="U184" i="55"/>
  <c r="H251" i="18"/>
  <c r="F251" i="18"/>
  <c r="D250" i="18"/>
  <c r="J251" i="18"/>
  <c r="I251" i="18"/>
  <c r="D247" i="18"/>
  <c r="D249" i="18"/>
  <c r="D248" i="18"/>
  <c r="D246" i="18"/>
  <c r="D245" i="18"/>
  <c r="T35" i="55"/>
  <c r="U28" i="55"/>
  <c r="T182" i="55"/>
  <c r="S182" i="55"/>
  <c r="U182" i="55"/>
  <c r="U87" i="55"/>
  <c r="U83" i="55"/>
  <c r="U85" i="55"/>
  <c r="U90" i="55"/>
  <c r="U88" i="55"/>
  <c r="U86" i="55"/>
  <c r="U89" i="55"/>
  <c r="U84" i="55"/>
  <c r="U39" i="55"/>
  <c r="U40" i="55"/>
  <c r="U48" i="55"/>
  <c r="U47" i="55"/>
  <c r="U45" i="55"/>
  <c r="U50" i="55"/>
  <c r="U37" i="55"/>
  <c r="U49" i="55"/>
  <c r="U42" i="55"/>
  <c r="U44" i="55"/>
  <c r="U38" i="55"/>
  <c r="U41" i="55"/>
  <c r="U43" i="55"/>
  <c r="U46" i="55"/>
  <c r="S53" i="55"/>
  <c r="S51" i="42"/>
  <c r="S53" i="31"/>
  <c r="U52" i="55"/>
  <c r="U50" i="42"/>
  <c r="U52" i="31"/>
  <c r="U53" i="55"/>
  <c r="U51" i="42"/>
  <c r="U53" i="31"/>
  <c r="T56" i="55"/>
  <c r="T54" i="42"/>
  <c r="T56" i="31"/>
  <c r="T53" i="55"/>
  <c r="T51" i="42"/>
  <c r="T53" i="31"/>
  <c r="U57" i="55"/>
  <c r="U55" i="42"/>
  <c r="U57" i="31"/>
  <c r="T54" i="55"/>
  <c r="T52" i="42"/>
  <c r="T54" i="31"/>
  <c r="T57" i="55"/>
  <c r="T55" i="42"/>
  <c r="T57" i="31"/>
  <c r="S56" i="55"/>
  <c r="S54" i="42"/>
  <c r="S56" i="31"/>
  <c r="U56" i="55"/>
  <c r="U54" i="42"/>
  <c r="U56" i="31"/>
  <c r="T58" i="55"/>
  <c r="T56" i="42"/>
  <c r="T58" i="31"/>
  <c r="U58" i="55"/>
  <c r="U56" i="42"/>
  <c r="U58" i="31"/>
  <c r="S59" i="55"/>
  <c r="S57" i="42"/>
  <c r="S59" i="31"/>
  <c r="S54" i="55"/>
  <c r="S52" i="42"/>
  <c r="S54" i="31"/>
  <c r="S58" i="55"/>
  <c r="S56" i="42"/>
  <c r="S58" i="31"/>
  <c r="U54" i="55"/>
  <c r="U52" i="42"/>
  <c r="U54" i="31"/>
  <c r="S52" i="55"/>
  <c r="S50" i="42"/>
  <c r="S52" i="31"/>
  <c r="T55" i="55"/>
  <c r="T53" i="42"/>
  <c r="T55" i="31"/>
  <c r="T52" i="55"/>
  <c r="T50" i="42"/>
  <c r="T52" i="31"/>
  <c r="U36" i="55"/>
  <c r="S36" i="55"/>
  <c r="T36" i="55"/>
  <c r="T35" i="31"/>
  <c r="U28" i="31"/>
  <c r="U60" i="31"/>
  <c r="U60" i="55"/>
  <c r="U58" i="42"/>
  <c r="T60" i="31"/>
  <c r="T60" i="55"/>
  <c r="T58" i="42"/>
  <c r="U22" i="55"/>
  <c r="U20" i="42"/>
  <c r="U22" i="31"/>
  <c r="U33" i="55"/>
  <c r="U31" i="42"/>
  <c r="U33" i="31"/>
  <c r="T24" i="55"/>
  <c r="T22" i="42"/>
  <c r="T24" i="31"/>
  <c r="U26" i="42"/>
  <c r="U35" i="55"/>
  <c r="U33" i="42"/>
  <c r="U35" i="31"/>
  <c r="S23" i="55"/>
  <c r="S21" i="42"/>
  <c r="S23" i="31"/>
  <c r="T22" i="55"/>
  <c r="T20" i="42"/>
  <c r="T22" i="31"/>
  <c r="U30" i="55"/>
  <c r="U28" i="42"/>
  <c r="U30" i="31"/>
  <c r="U32" i="55"/>
  <c r="U30" i="42"/>
  <c r="U32" i="31"/>
  <c r="T27" i="55"/>
  <c r="T25" i="42"/>
  <c r="T27" i="31"/>
  <c r="S25" i="55"/>
  <c r="S23" i="42"/>
  <c r="S25" i="31"/>
  <c r="T30" i="55"/>
  <c r="T28" i="42"/>
  <c r="T30" i="31"/>
  <c r="U31" i="55"/>
  <c r="U29" i="42"/>
  <c r="U31" i="31"/>
  <c r="U23" i="55"/>
  <c r="U21" i="42"/>
  <c r="U23" i="31"/>
  <c r="U24" i="55"/>
  <c r="U22" i="42"/>
  <c r="U24" i="31"/>
  <c r="T20" i="55"/>
  <c r="T18" i="42"/>
  <c r="T20" i="31"/>
  <c r="S28" i="55"/>
  <c r="S26" i="42"/>
  <c r="S28" i="31"/>
  <c r="U20" i="55"/>
  <c r="U18" i="42"/>
  <c r="U20" i="31"/>
  <c r="T29" i="55"/>
  <c r="T27" i="42"/>
  <c r="T29" i="31"/>
  <c r="U21" i="55"/>
  <c r="U19" i="42"/>
  <c r="U21" i="31"/>
  <c r="S33" i="55"/>
  <c r="S31" i="42"/>
  <c r="S33" i="31"/>
  <c r="U27" i="55"/>
  <c r="U25" i="42"/>
  <c r="U27" i="31"/>
  <c r="U25" i="55"/>
  <c r="U23" i="42"/>
  <c r="U25" i="31"/>
  <c r="U26" i="55"/>
  <c r="U24" i="42"/>
  <c r="U26" i="31"/>
  <c r="T23" i="55"/>
  <c r="T21" i="42"/>
  <c r="T23" i="31"/>
  <c r="S31" i="55"/>
  <c r="S29" i="42"/>
  <c r="S31" i="31"/>
  <c r="T32" i="55"/>
  <c r="T30" i="42"/>
  <c r="T32" i="31"/>
  <c r="S27" i="55"/>
  <c r="S25" i="42"/>
  <c r="S27" i="31"/>
  <c r="S20" i="55"/>
  <c r="S18" i="42"/>
  <c r="S20" i="31"/>
  <c r="S26" i="55"/>
  <c r="S24" i="42"/>
  <c r="S26" i="31"/>
  <c r="S21" i="55"/>
  <c r="S19" i="42"/>
  <c r="S21" i="31"/>
  <c r="T25" i="55"/>
  <c r="T23" i="42"/>
  <c r="T25" i="31"/>
  <c r="T31" i="55"/>
  <c r="T29" i="42"/>
  <c r="T31" i="31"/>
  <c r="U29" i="55"/>
  <c r="U27" i="42"/>
  <c r="U29" i="31"/>
  <c r="S35" i="55"/>
  <c r="S33" i="42"/>
  <c r="S35" i="31"/>
  <c r="S29" i="55"/>
  <c r="S27" i="42"/>
  <c r="S29" i="31"/>
  <c r="T33" i="55"/>
  <c r="T31" i="42"/>
  <c r="T33" i="31"/>
  <c r="S22" i="55"/>
  <c r="S20" i="42"/>
  <c r="S22" i="31"/>
  <c r="T21" i="55"/>
  <c r="T19" i="42"/>
  <c r="T21" i="31"/>
  <c r="S32" i="55"/>
  <c r="S30" i="42"/>
  <c r="S32" i="31"/>
  <c r="T26" i="55"/>
  <c r="T24" i="42"/>
  <c r="T26" i="31"/>
  <c r="S30" i="55"/>
  <c r="S28" i="42"/>
  <c r="S30" i="31"/>
  <c r="S24" i="55"/>
  <c r="S22" i="42"/>
  <c r="S24" i="31"/>
  <c r="T59" i="55"/>
  <c r="T57" i="42"/>
  <c r="T59" i="31"/>
  <c r="U59" i="55"/>
  <c r="U57" i="42"/>
  <c r="U59" i="31"/>
  <c r="M2" i="55"/>
  <c r="P2" i="55"/>
  <c r="N2" i="55"/>
  <c r="R2" i="55"/>
  <c r="O2" i="55"/>
  <c r="Q2" i="55"/>
  <c r="S19" i="31"/>
  <c r="S19" i="55"/>
  <c r="S17" i="42"/>
  <c r="S15" i="31"/>
  <c r="S15" i="55"/>
  <c r="S13" i="42"/>
  <c r="U10" i="31"/>
  <c r="U10" i="55"/>
  <c r="U8" i="42"/>
  <c r="U5" i="31"/>
  <c r="U5" i="55"/>
  <c r="U3" i="42"/>
  <c r="U16" i="31"/>
  <c r="U16" i="55"/>
  <c r="U14" i="42"/>
  <c r="T7" i="31"/>
  <c r="T7" i="55"/>
  <c r="T5" i="42"/>
  <c r="S13" i="31"/>
  <c r="S13" i="55"/>
  <c r="S11" i="42"/>
  <c r="S9" i="31"/>
  <c r="S9" i="55"/>
  <c r="S7" i="42"/>
  <c r="S7" i="31"/>
  <c r="S7" i="55"/>
  <c r="S5" i="42"/>
  <c r="T8" i="31"/>
  <c r="T8" i="55"/>
  <c r="T6" i="42"/>
  <c r="S14" i="31"/>
  <c r="S14" i="55"/>
  <c r="S12" i="42"/>
  <c r="T15" i="31"/>
  <c r="T15" i="55"/>
  <c r="T13" i="42"/>
  <c r="U12" i="31"/>
  <c r="U12" i="55"/>
  <c r="U10" i="42"/>
  <c r="T13" i="31"/>
  <c r="T13" i="55"/>
  <c r="T11" i="42"/>
  <c r="U9" i="31"/>
  <c r="U9" i="55"/>
  <c r="U7" i="42"/>
  <c r="T10" i="31"/>
  <c r="T10" i="55"/>
  <c r="T8" i="42"/>
  <c r="S11" i="31"/>
  <c r="S11" i="55"/>
  <c r="S9" i="42"/>
  <c r="S12" i="31"/>
  <c r="S12" i="55"/>
  <c r="S10" i="42"/>
  <c r="S10" i="31"/>
  <c r="S10" i="55"/>
  <c r="S8" i="42"/>
  <c r="S8" i="31"/>
  <c r="S8" i="55"/>
  <c r="S6" i="42"/>
  <c r="U14" i="31"/>
  <c r="U14" i="55"/>
  <c r="U12" i="42"/>
  <c r="U15" i="31"/>
  <c r="U15" i="55"/>
  <c r="U13" i="42"/>
  <c r="S4" i="31"/>
  <c r="S4" i="55"/>
  <c r="S2" i="42"/>
  <c r="S5" i="31"/>
  <c r="S5" i="55"/>
  <c r="S3" i="42"/>
  <c r="S6" i="31"/>
  <c r="S6" i="55"/>
  <c r="S4" i="42"/>
  <c r="U19" i="31"/>
  <c r="U19" i="55"/>
  <c r="U17" i="42"/>
  <c r="U13" i="31"/>
  <c r="U13" i="55"/>
  <c r="U11" i="42"/>
  <c r="U11" i="31"/>
  <c r="U11" i="55"/>
  <c r="U9" i="42"/>
  <c r="T16" i="31"/>
  <c r="T16" i="55"/>
  <c r="T14" i="42"/>
  <c r="T11" i="31"/>
  <c r="T11" i="55"/>
  <c r="T9" i="42"/>
  <c r="U8" i="31"/>
  <c r="U8" i="55"/>
  <c r="U6" i="42"/>
  <c r="U6" i="31"/>
  <c r="U6" i="55"/>
  <c r="U4" i="42"/>
  <c r="T5" i="31"/>
  <c r="T5" i="55"/>
  <c r="T3" i="42"/>
  <c r="T4" i="31"/>
  <c r="T4" i="55"/>
  <c r="T2" i="42"/>
  <c r="T9" i="31"/>
  <c r="T9" i="55"/>
  <c r="T7" i="42"/>
  <c r="T6" i="31"/>
  <c r="T6" i="55"/>
  <c r="T4" i="42"/>
  <c r="U4" i="31"/>
  <c r="U4" i="55"/>
  <c r="U2" i="42"/>
  <c r="U7" i="31"/>
  <c r="U7" i="55"/>
  <c r="U5" i="42"/>
  <c r="S16" i="31"/>
  <c r="S16" i="55"/>
  <c r="S14" i="42"/>
  <c r="T65" i="31"/>
  <c r="T65" i="55"/>
  <c r="T63" i="42"/>
  <c r="S67" i="31"/>
  <c r="S67" i="55"/>
  <c r="S65" i="42"/>
  <c r="S72" i="31"/>
  <c r="S72" i="55"/>
  <c r="S70" i="42"/>
  <c r="U68" i="31"/>
  <c r="U68" i="55"/>
  <c r="U66" i="42"/>
  <c r="S69" i="31"/>
  <c r="S69" i="55"/>
  <c r="S67" i="42"/>
  <c r="T93" i="31"/>
  <c r="T93" i="55"/>
  <c r="T91" i="42"/>
  <c r="T68" i="31"/>
  <c r="T68" i="55"/>
  <c r="T66" i="42"/>
  <c r="T73" i="31"/>
  <c r="T73" i="55"/>
  <c r="T71" i="42"/>
  <c r="U69" i="31"/>
  <c r="U69" i="55"/>
  <c r="U67" i="42"/>
  <c r="T80" i="31"/>
  <c r="T80" i="55"/>
  <c r="T78" i="42"/>
  <c r="U73" i="31"/>
  <c r="U73" i="55"/>
  <c r="U71" i="42"/>
  <c r="T70" i="31"/>
  <c r="T70" i="55"/>
  <c r="T68" i="42"/>
  <c r="S92" i="31"/>
  <c r="S92" i="55"/>
  <c r="S90" i="42"/>
  <c r="U72" i="31"/>
  <c r="U72" i="55"/>
  <c r="U70" i="42"/>
  <c r="U66" i="31"/>
  <c r="U66" i="55"/>
  <c r="U64" i="42"/>
  <c r="S93" i="31"/>
  <c r="S93" i="55"/>
  <c r="S91" i="42"/>
  <c r="S91" i="31"/>
  <c r="S91" i="55"/>
  <c r="S89" i="42"/>
  <c r="T75" i="31"/>
  <c r="T75" i="55"/>
  <c r="T73" i="42"/>
  <c r="S80" i="31"/>
  <c r="S80" i="55"/>
  <c r="S78" i="42"/>
  <c r="S73" i="31"/>
  <c r="S73" i="55"/>
  <c r="S71" i="42"/>
  <c r="T66" i="31"/>
  <c r="T66" i="55"/>
  <c r="T64" i="42"/>
  <c r="T74" i="31"/>
  <c r="T74" i="55"/>
  <c r="T72" i="42"/>
  <c r="S82" i="31"/>
  <c r="S82" i="55"/>
  <c r="S80" i="42"/>
  <c r="T91" i="31"/>
  <c r="T91" i="55"/>
  <c r="T89" i="42"/>
  <c r="S74" i="31"/>
  <c r="S74" i="55"/>
  <c r="S72" i="42"/>
  <c r="U80" i="31"/>
  <c r="U80" i="55"/>
  <c r="U78" i="42"/>
  <c r="S70" i="31"/>
  <c r="S70" i="55"/>
  <c r="S68" i="42"/>
  <c r="U81" i="31"/>
  <c r="U81" i="55"/>
  <c r="U79" i="42"/>
  <c r="T82" i="31"/>
  <c r="T82" i="55"/>
  <c r="T80" i="42"/>
  <c r="S65" i="31"/>
  <c r="S65" i="55"/>
  <c r="S63" i="42"/>
  <c r="S94" i="31"/>
  <c r="S94" i="55"/>
  <c r="S92" i="42"/>
  <c r="S68" i="31"/>
  <c r="S68" i="55"/>
  <c r="S66" i="42"/>
  <c r="U91" i="31"/>
  <c r="U91" i="55"/>
  <c r="U89" i="42"/>
  <c r="U92" i="31"/>
  <c r="U92" i="55"/>
  <c r="U90" i="42"/>
  <c r="U75" i="31"/>
  <c r="U75" i="55"/>
  <c r="U73" i="42"/>
  <c r="U70" i="31"/>
  <c r="U70" i="55"/>
  <c r="U68" i="42"/>
  <c r="U67" i="31"/>
  <c r="U67" i="55"/>
  <c r="U65" i="42"/>
  <c r="S66" i="31"/>
  <c r="S66" i="55"/>
  <c r="S64" i="42"/>
  <c r="T92" i="31"/>
  <c r="T92" i="55"/>
  <c r="T90" i="42"/>
  <c r="T94" i="31"/>
  <c r="T94" i="55"/>
  <c r="T92" i="42"/>
  <c r="U94" i="31"/>
  <c r="U94" i="55"/>
  <c r="U92" i="42"/>
  <c r="U74" i="31"/>
  <c r="U74" i="55"/>
  <c r="U72" i="42"/>
  <c r="T69" i="31"/>
  <c r="T69" i="55"/>
  <c r="T67" i="42"/>
  <c r="U79" i="31"/>
  <c r="U79" i="55"/>
  <c r="U77" i="42"/>
  <c r="T81" i="31"/>
  <c r="T81" i="55"/>
  <c r="T79" i="42"/>
  <c r="S81" i="31"/>
  <c r="S81" i="55"/>
  <c r="S79" i="42"/>
  <c r="S79" i="31"/>
  <c r="S79" i="55"/>
  <c r="S77" i="42"/>
  <c r="U65" i="31"/>
  <c r="U65" i="55"/>
  <c r="U63" i="42"/>
  <c r="U82" i="31"/>
  <c r="U82" i="55"/>
  <c r="U80" i="42"/>
  <c r="T72" i="31"/>
  <c r="T72" i="55"/>
  <c r="T70" i="42"/>
  <c r="U93" i="31"/>
  <c r="U93" i="55"/>
  <c r="U91" i="42"/>
  <c r="T67" i="31"/>
  <c r="T67" i="55"/>
  <c r="T65" i="42"/>
  <c r="T79" i="31"/>
  <c r="T79" i="55"/>
  <c r="T77" i="42"/>
  <c r="T193" i="55"/>
  <c r="T191" i="42"/>
  <c r="S193" i="55"/>
  <c r="S191" i="42"/>
  <c r="U193" i="31"/>
  <c r="U193" i="55"/>
  <c r="U191" i="42"/>
  <c r="T63" i="31"/>
  <c r="T63" i="55"/>
  <c r="T61" i="42"/>
  <c r="U64" i="31"/>
  <c r="U64" i="55"/>
  <c r="U62" i="42"/>
  <c r="U62" i="31"/>
  <c r="U62" i="55"/>
  <c r="U60" i="42"/>
  <c r="U63" i="31"/>
  <c r="U63" i="55"/>
  <c r="U61" i="42"/>
  <c r="T64" i="31"/>
  <c r="T64" i="55"/>
  <c r="T62" i="42"/>
  <c r="T62" i="31"/>
  <c r="T62" i="55"/>
  <c r="T60" i="42"/>
  <c r="T28" i="55"/>
  <c r="T26" i="42"/>
  <c r="T28" i="31"/>
  <c r="T61" i="31"/>
  <c r="T61" i="55"/>
  <c r="T59" i="42"/>
  <c r="U61" i="31"/>
  <c r="U61" i="55"/>
  <c r="U59" i="42"/>
  <c r="T37" i="42"/>
  <c r="T39" i="31"/>
  <c r="S36" i="42"/>
  <c r="S38" i="31"/>
  <c r="U46" i="42"/>
  <c r="U48" i="31"/>
  <c r="T44" i="42"/>
  <c r="T46" i="31"/>
  <c r="S38" i="42"/>
  <c r="S40" i="31"/>
  <c r="M2" i="31"/>
  <c r="U48" i="42"/>
  <c r="U50" i="31"/>
  <c r="T35" i="42"/>
  <c r="T37" i="31"/>
  <c r="U38" i="42"/>
  <c r="U40" i="31"/>
  <c r="S42" i="42"/>
  <c r="S44" i="31"/>
  <c r="U47" i="42"/>
  <c r="U49" i="31"/>
  <c r="U37" i="42"/>
  <c r="U39" i="31"/>
  <c r="U44" i="42"/>
  <c r="U46" i="31"/>
  <c r="U35" i="42"/>
  <c r="U37" i="31"/>
  <c r="S34" i="42"/>
  <c r="S36" i="31"/>
  <c r="U43" i="42"/>
  <c r="U45" i="31"/>
  <c r="S45" i="42"/>
  <c r="S47" i="31"/>
  <c r="S37" i="42"/>
  <c r="S39" i="31"/>
  <c r="N2" i="31"/>
  <c r="T47" i="42"/>
  <c r="T49" i="31"/>
  <c r="S46" i="42"/>
  <c r="S48" i="31"/>
  <c r="S44" i="42"/>
  <c r="S46" i="31"/>
  <c r="U40" i="42"/>
  <c r="U42" i="31"/>
  <c r="T39" i="42"/>
  <c r="T41" i="31"/>
  <c r="U45" i="42"/>
  <c r="U47" i="31"/>
  <c r="T38" i="42"/>
  <c r="T40" i="31"/>
  <c r="T43" i="42"/>
  <c r="T45" i="31"/>
  <c r="U34" i="42"/>
  <c r="U36" i="31"/>
  <c r="T34" i="42"/>
  <c r="T36" i="31"/>
  <c r="U39" i="42"/>
  <c r="U41" i="31"/>
  <c r="S48" i="42"/>
  <c r="S50" i="31"/>
  <c r="T46" i="42"/>
  <c r="T48" i="31"/>
  <c r="U41" i="42"/>
  <c r="U43" i="31"/>
  <c r="S39" i="42"/>
  <c r="S41" i="31"/>
  <c r="T36" i="42"/>
  <c r="T38" i="31"/>
  <c r="T45" i="42"/>
  <c r="T47" i="31"/>
  <c r="T48" i="42"/>
  <c r="T50" i="31"/>
  <c r="S43" i="42"/>
  <c r="S45" i="31"/>
  <c r="U42" i="42"/>
  <c r="U44" i="31"/>
  <c r="T42" i="42"/>
  <c r="T44" i="31"/>
  <c r="S35" i="42"/>
  <c r="S37" i="31"/>
  <c r="T40" i="42"/>
  <c r="T42" i="31"/>
  <c r="U36" i="42"/>
  <c r="U38" i="31"/>
  <c r="T41" i="42"/>
  <c r="T43" i="31"/>
  <c r="S47" i="42"/>
  <c r="S49" i="31"/>
  <c r="S187" i="42"/>
  <c r="S189" i="31"/>
  <c r="S184" i="42"/>
  <c r="S186" i="31"/>
  <c r="T187" i="42"/>
  <c r="T189" i="31"/>
  <c r="U180" i="42"/>
  <c r="U182" i="31"/>
  <c r="T181" i="42"/>
  <c r="T183" i="31"/>
  <c r="T180" i="42"/>
  <c r="T182" i="31"/>
  <c r="T186" i="42"/>
  <c r="T188" i="31"/>
  <c r="S181" i="42"/>
  <c r="S183" i="31"/>
  <c r="U186" i="42"/>
  <c r="U188" i="31"/>
  <c r="S180" i="42"/>
  <c r="S182" i="31"/>
  <c r="U184" i="42"/>
  <c r="U186" i="31"/>
  <c r="U187" i="42"/>
  <c r="U189" i="31"/>
  <c r="T184" i="42"/>
  <c r="T186" i="31"/>
  <c r="S186" i="42"/>
  <c r="S188" i="31"/>
  <c r="U181" i="42"/>
  <c r="U183" i="31"/>
  <c r="U77" i="31"/>
  <c r="U75" i="42"/>
  <c r="U78" i="31"/>
  <c r="U76" i="42"/>
  <c r="S88" i="31"/>
  <c r="S86" i="42"/>
  <c r="S89" i="31"/>
  <c r="S87" i="42"/>
  <c r="S184" i="31"/>
  <c r="S182" i="42"/>
  <c r="U85" i="31"/>
  <c r="U83" i="42"/>
  <c r="U87" i="31"/>
  <c r="U85" i="42"/>
  <c r="U90" i="31"/>
  <c r="U88" i="42"/>
  <c r="T87" i="31"/>
  <c r="T85" i="42"/>
  <c r="T89" i="31"/>
  <c r="T87" i="42"/>
  <c r="T86" i="31"/>
  <c r="T84" i="42"/>
  <c r="T184" i="31"/>
  <c r="T182" i="42"/>
  <c r="R2" i="31"/>
  <c r="Q2" i="31"/>
  <c r="U89" i="31"/>
  <c r="U87" i="42"/>
  <c r="T76" i="31"/>
  <c r="T74" i="42"/>
  <c r="U191" i="31"/>
  <c r="U189" i="42"/>
  <c r="O2" i="31"/>
  <c r="T187" i="31"/>
  <c r="T185" i="42"/>
  <c r="U76" i="31"/>
  <c r="U74" i="42"/>
  <c r="U86" i="31"/>
  <c r="U84" i="42"/>
  <c r="U184" i="31"/>
  <c r="U182" i="42"/>
  <c r="T84" i="31"/>
  <c r="T82" i="42"/>
  <c r="T83" i="31"/>
  <c r="T81" i="42"/>
  <c r="S84" i="31"/>
  <c r="S82" i="42"/>
  <c r="S83" i="31"/>
  <c r="S81" i="42"/>
  <c r="S85" i="31"/>
  <c r="S83" i="42"/>
  <c r="T77" i="31"/>
  <c r="T75" i="42"/>
  <c r="S86" i="31"/>
  <c r="S84" i="42"/>
  <c r="T191" i="31"/>
  <c r="T189" i="42"/>
  <c r="T88" i="31"/>
  <c r="T86" i="42"/>
  <c r="S90" i="31"/>
  <c r="S88" i="42"/>
  <c r="U83" i="31"/>
  <c r="U81" i="42"/>
  <c r="S191" i="31"/>
  <c r="S189" i="42"/>
  <c r="U187" i="31"/>
  <c r="U185" i="42"/>
  <c r="T90" i="31"/>
  <c r="T88" i="42"/>
  <c r="U88" i="31"/>
  <c r="U86" i="42"/>
  <c r="T78" i="31"/>
  <c r="T76" i="42"/>
  <c r="U84" i="31"/>
  <c r="U82" i="42"/>
  <c r="S87" i="31"/>
  <c r="S85" i="42"/>
  <c r="S187" i="31"/>
  <c r="S185" i="42"/>
  <c r="T85" i="31"/>
  <c r="T83" i="42"/>
  <c r="P2" i="31"/>
  <c r="T193" i="31"/>
  <c r="S193" i="31"/>
  <c r="AF19" i="9" l="1"/>
  <c r="AF20" i="9" s="1"/>
  <c r="Z20" i="6"/>
  <c r="Z21" i="6" s="1"/>
  <c r="AA20" i="6"/>
  <c r="AA21" i="6"/>
  <c r="AD20" i="6"/>
  <c r="AD21" i="6" s="1"/>
  <c r="Z13" i="4"/>
  <c r="Z14" i="4" s="1"/>
  <c r="AA13" i="4"/>
  <c r="AA14" i="4"/>
  <c r="AD13" i="4"/>
  <c r="AD14" i="4" s="1"/>
  <c r="AF13" i="4"/>
  <c r="AF14" i="4" s="1"/>
  <c r="AA16" i="3"/>
  <c r="AA17" i="3"/>
  <c r="AD16" i="3"/>
  <c r="AD17" i="3" s="1"/>
  <c r="Z16" i="3"/>
  <c r="Z17" i="3" s="1"/>
  <c r="AF15" i="3"/>
  <c r="AF19" i="6"/>
  <c r="D251" i="18"/>
  <c r="T2" i="55"/>
  <c r="S2" i="55"/>
  <c r="U2" i="55"/>
  <c r="S2" i="31"/>
  <c r="T2" i="31"/>
  <c r="U2" i="31"/>
  <c r="B24" i="64"/>
  <c r="C24" i="64"/>
  <c r="O26" i="111" l="1"/>
  <c r="AF20" i="6"/>
  <c r="AF21" i="6" s="1"/>
  <c r="AF16" i="3"/>
  <c r="AF17" i="3" s="1"/>
  <c r="J59" i="100"/>
  <c r="K59" i="100" s="1"/>
  <c r="O59" i="100" s="1"/>
  <c r="J107" i="100"/>
  <c r="K107" i="100" s="1"/>
  <c r="M107" i="100" s="1"/>
  <c r="J46" i="100"/>
  <c r="K46" i="100" s="1"/>
  <c r="N46" i="100" s="1"/>
  <c r="M14" i="78"/>
  <c r="N14" i="78" s="1"/>
  <c r="J19" i="100"/>
  <c r="K19" i="100" s="1"/>
  <c r="L19" i="100" s="1"/>
  <c r="J63" i="87"/>
  <c r="K63" i="87" s="1"/>
  <c r="R63" i="87" s="1"/>
  <c r="M31" i="77"/>
  <c r="N31" i="77" s="1"/>
  <c r="J49" i="87"/>
  <c r="K49" i="87" s="1"/>
  <c r="M36" i="77"/>
  <c r="N36" i="77" s="1"/>
  <c r="R16" i="78" l="1"/>
  <c r="R38" i="78" s="1"/>
  <c r="Q16" i="78"/>
  <c r="Q38" i="78" s="1"/>
  <c r="O16" i="78"/>
  <c r="P16" i="78"/>
  <c r="R11" i="111"/>
  <c r="R31" i="111" s="1"/>
  <c r="R32" i="111" s="1"/>
  <c r="R33" i="111" s="1"/>
  <c r="Q11" i="111"/>
  <c r="Q31" i="111" s="1"/>
  <c r="Q32" i="111" s="1"/>
  <c r="Q33" i="111" s="1"/>
  <c r="P11" i="111"/>
  <c r="O11" i="111"/>
  <c r="U26" i="107"/>
  <c r="U25" i="107"/>
  <c r="V26" i="107"/>
  <c r="V25" i="107"/>
  <c r="W25" i="107"/>
  <c r="W26" i="107"/>
  <c r="X26" i="107"/>
  <c r="X25" i="107"/>
  <c r="P32" i="84"/>
  <c r="P33" i="84" s="1"/>
  <c r="O31" i="77"/>
  <c r="R19" i="99"/>
  <c r="P19" i="99"/>
  <c r="Q19" i="99"/>
  <c r="N63" i="87"/>
  <c r="L63" i="87"/>
  <c r="Q63" i="87"/>
  <c r="O63" i="87"/>
  <c r="P63" i="87"/>
  <c r="M63" i="87"/>
  <c r="Q19" i="100"/>
  <c r="O14" i="78"/>
  <c r="Q107" i="100"/>
  <c r="M59" i="100"/>
  <c r="R107" i="100"/>
  <c r="N107" i="100"/>
  <c r="M46" i="100"/>
  <c r="L46" i="100"/>
  <c r="AA38" i="78"/>
  <c r="Q59" i="100"/>
  <c r="R46" i="100"/>
  <c r="R59" i="100"/>
  <c r="M19" i="100"/>
  <c r="P46" i="100"/>
  <c r="L59" i="100"/>
  <c r="O19" i="100"/>
  <c r="Z38" i="78"/>
  <c r="N19" i="100"/>
  <c r="Q46" i="100"/>
  <c r="P59" i="100"/>
  <c r="P107" i="100"/>
  <c r="O46" i="100"/>
  <c r="P19" i="100"/>
  <c r="L107" i="100"/>
  <c r="N59" i="100"/>
  <c r="O107" i="100"/>
  <c r="R19" i="100"/>
  <c r="O49" i="87"/>
  <c r="Q49" i="87"/>
  <c r="R49" i="87"/>
  <c r="R184" i="87" s="1"/>
  <c r="L49" i="87"/>
  <c r="N49" i="87"/>
  <c r="M49" i="87"/>
  <c r="P49" i="87"/>
  <c r="AB36" i="77"/>
  <c r="AF36" i="77" s="1"/>
  <c r="AH36" i="77" s="1"/>
  <c r="O36" i="77"/>
  <c r="AB16" i="78" l="1"/>
  <c r="AF16" i="78" s="1"/>
  <c r="AH16" i="78" s="1"/>
  <c r="AB11" i="111"/>
  <c r="P31" i="111"/>
  <c r="P32" i="111" s="1"/>
  <c r="P33" i="111" s="1"/>
  <c r="Q37" i="77"/>
  <c r="Q38" i="77" s="1"/>
  <c r="Q39" i="77" s="1"/>
  <c r="AB31" i="77"/>
  <c r="AF31" i="77" s="1"/>
  <c r="AH31" i="77" s="1"/>
  <c r="AH37" i="77" s="1"/>
  <c r="AB14" i="78"/>
  <c r="P38" i="78"/>
  <c r="Q39" i="78"/>
  <c r="Q40" i="78" s="1"/>
  <c r="R39" i="78"/>
  <c r="R40" i="78" s="1"/>
  <c r="AA39" i="78"/>
  <c r="AA40" i="78"/>
  <c r="Y39" i="78"/>
  <c r="Y40" i="78"/>
  <c r="Z39" i="78"/>
  <c r="Z40" i="78"/>
  <c r="R57" i="99"/>
  <c r="Q57" i="99"/>
  <c r="P57" i="99"/>
  <c r="AB19" i="99"/>
  <c r="AF19" i="99" s="1"/>
  <c r="M162" i="100"/>
  <c r="P162" i="100"/>
  <c r="T59" i="100"/>
  <c r="O162" i="100"/>
  <c r="T63" i="87"/>
  <c r="T107" i="100"/>
  <c r="R162" i="100"/>
  <c r="Q162" i="100"/>
  <c r="S19" i="100"/>
  <c r="S63" i="87"/>
  <c r="Q184" i="87"/>
  <c r="T19" i="100"/>
  <c r="O184" i="87"/>
  <c r="S59" i="100"/>
  <c r="N184" i="87"/>
  <c r="T46" i="100"/>
  <c r="S107" i="100"/>
  <c r="N162" i="100"/>
  <c r="S46" i="100"/>
  <c r="Y37" i="77"/>
  <c r="P37" i="77"/>
  <c r="R37" i="77"/>
  <c r="Z37" i="77"/>
  <c r="T49" i="87"/>
  <c r="P184" i="87"/>
  <c r="AA37" i="77"/>
  <c r="M184" i="87"/>
  <c r="S49" i="87"/>
  <c r="AB38" i="78" l="1"/>
  <c r="AF11" i="111"/>
  <c r="AB31" i="111"/>
  <c r="AB32" i="111" s="1"/>
  <c r="AB33" i="111" s="1"/>
  <c r="AF37" i="77"/>
  <c r="AF38" i="77" s="1"/>
  <c r="P39" i="78"/>
  <c r="P40" i="78" s="1"/>
  <c r="AF14" i="78"/>
  <c r="AH14" i="78" s="1"/>
  <c r="AH38" i="78" s="1"/>
  <c r="AB45" i="78"/>
  <c r="P38" i="77"/>
  <c r="P39" i="77" s="1"/>
  <c r="AA38" i="77"/>
  <c r="AA39" i="77"/>
  <c r="Y42" i="77"/>
  <c r="Y39" i="77"/>
  <c r="Y38" i="77"/>
  <c r="Z39" i="77"/>
  <c r="Z38" i="77"/>
  <c r="R38" i="77"/>
  <c r="R39" i="77" s="1"/>
  <c r="AF57" i="99"/>
  <c r="AB57" i="99"/>
  <c r="Q47" i="66"/>
  <c r="Q48" i="66" s="1"/>
  <c r="Y47" i="66"/>
  <c r="T47" i="66"/>
  <c r="W47" i="66"/>
  <c r="X47" i="66"/>
  <c r="U47" i="66"/>
  <c r="Z47" i="66"/>
  <c r="S47" i="66"/>
  <c r="R47" i="66"/>
  <c r="R48" i="66" s="1"/>
  <c r="P47" i="66"/>
  <c r="V47" i="66"/>
  <c r="Y58" i="99"/>
  <c r="P58" i="99"/>
  <c r="Q58" i="99"/>
  <c r="Q59" i="99" s="1"/>
  <c r="R58" i="99"/>
  <c r="R59" i="99" s="1"/>
  <c r="Z58" i="99"/>
  <c r="AA58" i="99"/>
  <c r="X55" i="66"/>
  <c r="P163" i="100"/>
  <c r="P164" i="100" s="1"/>
  <c r="Q165" i="100" s="1"/>
  <c r="U63" i="87"/>
  <c r="U19" i="100"/>
  <c r="U107" i="100"/>
  <c r="T184" i="87"/>
  <c r="T162" i="100"/>
  <c r="U59" i="100"/>
  <c r="S162" i="100"/>
  <c r="U46" i="100"/>
  <c r="AB37" i="77"/>
  <c r="R55" i="66"/>
  <c r="S184" i="87"/>
  <c r="U49" i="87"/>
  <c r="AH19" i="99"/>
  <c r="AH11" i="111" l="1"/>
  <c r="AH31" i="111" s="1"/>
  <c r="AH32" i="111" s="1"/>
  <c r="AH33" i="111" s="1"/>
  <c r="AF31" i="111"/>
  <c r="AF32" i="111" s="1"/>
  <c r="AF33" i="111" s="1"/>
  <c r="P59" i="99"/>
  <c r="Q61" i="99"/>
  <c r="AH38" i="77"/>
  <c r="AF39" i="77"/>
  <c r="AH39" i="77" s="1"/>
  <c r="P48" i="66"/>
  <c r="P51" i="66"/>
  <c r="AB39" i="78"/>
  <c r="AB40" i="78" s="1"/>
  <c r="AH39" i="78"/>
  <c r="AH40" i="78" s="1"/>
  <c r="AB38" i="77"/>
  <c r="AB39" i="77" s="1"/>
  <c r="AB47" i="66"/>
  <c r="AB48" i="66" s="1"/>
  <c r="AH57" i="99"/>
  <c r="AF58" i="99"/>
  <c r="AF59" i="99" s="1"/>
  <c r="AE58" i="99"/>
  <c r="AB58" i="99"/>
  <c r="AB59" i="99" s="1"/>
  <c r="X56" i="66"/>
  <c r="X57" i="66" s="1"/>
  <c r="U184" i="87"/>
  <c r="U162" i="100"/>
  <c r="R56" i="66"/>
  <c r="R57" i="66" s="1"/>
  <c r="AH47" i="66" l="1"/>
  <c r="AH48" i="66" s="1"/>
  <c r="AF47" i="66"/>
  <c r="AF48" i="66" s="1"/>
  <c r="AG58" i="99"/>
  <c r="X79" i="110"/>
  <c r="AH58" i="99" l="1"/>
  <c r="AH59" i="99" s="1"/>
  <c r="Z19" i="9" l="1"/>
  <c r="Z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tc={798D6584-A792-41DE-BBC8-CDCDF1F4E89B}</author>
    <author>tc={758B68F8-75BA-4E34-9CA9-954334971896}</author>
    <author>tc={2B03B024-F901-4855-A4F0-C2E229EAA55E}</author>
  </authors>
  <commentList>
    <comment ref="B31" authorId="0" shapeId="0" xr:uid="{798D6584-A792-41DE-BBC8-CDCDF1F4E89B}">
      <text>
        <t>[Threaded comment]
Your version of Excel allows you to read this threaded comment; however, any edits to it will get removed if the file is opened in a newer version of Excel. Learn more: https://go.microsoft.com/fwlink/?linkid=870924
Comment:
    Billable from June 1st</t>
      </text>
    </comment>
    <comment ref="B161" authorId="1" shapeId="0" xr:uid="{758B68F8-75BA-4E34-9CA9-954334971896}">
      <text>
        <t xml:space="preserve">[Threaded comment]
Your version of Excel allows you to read this threaded comment; however, any edits to it will get removed if the file is opened in a newer version of Excel. Learn more: https://go.microsoft.com/fwlink/?linkid=870924
Comment:
    RTE from Offshore to help Vinu for tracking </t>
      </text>
    </comment>
    <comment ref="B724" authorId="2" shapeId="0" xr:uid="{2B03B024-F901-4855-A4F0-C2E229EAA55E}">
      <text>
        <t xml:space="preserve">[Threaded comment]
Your version of Excel allows you to read this threaded comment; however, any edits to it will get removed if the file is opened in a newer version of Excel. Learn more: https://go.microsoft.com/fwlink/?linkid=870924
Comment:
    Release Train Manager for Amjad, Sai Kishore Org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Ilango, Parthiban (Cognizant)</author>
  </authors>
  <commentList>
    <comment ref="B11" authorId="0" shapeId="0" xr:uid="{102FB5D4-28FC-4E28-91C5-60F6CC96D493}">
      <text>
        <r>
          <rPr>
            <sz val="11"/>
            <color theme="1"/>
            <rFont val="Aptos Narrow"/>
            <family val="2"/>
            <scheme val="minor"/>
          </rPr>
          <t>Ilango, Parthiban (Cognizant):
Rate 128</t>
        </r>
      </text>
    </comment>
    <comment ref="B13" authorId="0" shapeId="0" xr:uid="{42F66330-E192-4CC7-9CE7-B1B49A8F5AB3}">
      <text>
        <r>
          <rPr>
            <sz val="11"/>
            <color theme="1"/>
            <rFont val="Aptos Narrow"/>
            <family val="2"/>
            <scheme val="minor"/>
          </rPr>
          <t>Ilango, Parthiban (Cognizant):
Q4 Rate 128
Q4 -100% allocation</t>
        </r>
      </text>
    </comment>
    <comment ref="B14" authorId="0" shapeId="0" xr:uid="{78FE34C0-BB76-45A0-A944-1642A7221784}">
      <text>
        <r>
          <rPr>
            <sz val="11"/>
            <color theme="1"/>
            <rFont val="Aptos Narrow"/>
            <family val="2"/>
            <scheme val="minor"/>
          </rPr>
          <t>Ilango, Parthiban (Cognizant):
Q4 Rate 128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tc={97F37EDE-0C59-49C4-B1A1-7DDBA06C127A}</author>
  </authors>
  <commentList>
    <comment ref="B90" authorId="0" shapeId="0" xr:uid="{97F37EDE-0C59-49C4-B1A1-7DDBA06C127A}">
      <text>
        <t xml:space="preserve">[Threaded comment]
Your version of Excel allows you to read this threaded comment; however, any edits to it will get removed if the file is opened in a newer version of Excel. Learn more: https://go.microsoft.com/fwlink/?linkid=870924
Comment:
    RTE from Offshore to help Vinu for tracking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tc={7E22280A-7514-4D9A-945A-ED8B90332E2C}</author>
    <author>tc={2A6EAAF2-8F1F-4D26-A575-12344B50B717}</author>
    <author>tc={B6644145-4252-4C33-8A9E-7220F767BF12}</author>
    <author>tc={03316C26-4F04-4B62-8191-560CCB569A36}</author>
  </authors>
  <commentList>
    <comment ref="Q14" authorId="0" shapeId="0" xr:uid="{7E22280A-7514-4D9A-945A-ED8B90332E2C}">
      <text>
        <t>[Threaded comment]
Your version of Excel allows you to read this threaded comment; however, any edits to it will get removed if the file is opened in a newer version of Excel. Learn more: https://go.microsoft.com/fwlink/?linkid=870924
Comment:
    PTO</t>
      </text>
    </comment>
    <comment ref="Q15" authorId="1" shapeId="0" xr:uid="{2A6EAAF2-8F1F-4D26-A575-12344B50B717}">
      <text>
        <t>[Threaded comment]
Your version of Excel allows you to read this threaded comment; however, any edits to it will get removed if the file is opened in a newer version of Excel. Learn more: https://go.microsoft.com/fwlink/?linkid=870924
Comment:
    PTO</t>
      </text>
    </comment>
    <comment ref="Q16" authorId="2" shapeId="0" xr:uid="{B6644145-4252-4C33-8A9E-7220F767BF12}">
      <text>
        <t>[Threaded comment]
Your version of Excel allows you to read this threaded comment; however, any edits to it will get removed if the file is opened in a newer version of Excel. Learn more: https://go.microsoft.com/fwlink/?linkid=870924
Comment:
    PTO</t>
      </text>
    </comment>
    <comment ref="Q17" authorId="3" shapeId="0" xr:uid="{03316C26-4F04-4B62-8191-560CCB569A36}">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tc={242E5830-3AF7-479D-98D8-B087BE230848}</author>
  </authors>
  <commentList>
    <comment ref="Q43" authorId="0" shapeId="0" xr:uid="{242E5830-3AF7-479D-98D8-B087BE230848}">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tc={F76F29E6-D9EF-4890-976D-02E0655599F8}</author>
    <author>tc={0CF18F8E-C0CB-42AC-A6EB-210E6B2815DA}</author>
    <author>tc={517B1EB0-6C72-4351-AED9-881B4E45F1E6}</author>
    <author>tc={06060ECA-E061-4DC6-95B8-1E41A524F76A}</author>
    <author>tc={1CBC8FDE-FAB8-4508-B470-BA0F6501747F}</author>
    <author>tc={9C84DBD4-887F-4D57-B0F4-4251500D5740}</author>
    <author>tc={B9127420-BC04-4918-A1B6-A41DA8D6B641}</author>
    <author>tc={C7B76EA3-7ACD-447C-83F4-4718CBE2DE06}</author>
    <author>tc={7226289E-3607-4444-9011-D4B944A617D8}</author>
    <author>tc={CD3BE803-A6D7-4EA9-8FA8-AD204E3F237E}</author>
  </authors>
  <commentList>
    <comment ref="Q10" authorId="0" shapeId="0" xr:uid="{F76F29E6-D9EF-4890-976D-02E0655599F8}">
      <text>
        <t>[Threaded comment]
Your version of Excel allows you to read this threaded comment; however, any edits to it will get removed if the file is opened in a newer version of Excel. Learn more: https://go.microsoft.com/fwlink/?linkid=870924
Comment:
    PTO</t>
      </text>
    </comment>
    <comment ref="N11" authorId="1" shapeId="0" xr:uid="{0CF18F8E-C0CB-42AC-A6EB-210E6B2815DA}">
      <text>
        <t>[Threaded comment]
Your version of Excel allows you to read this threaded comment; however, any edits to it will get removed if the file is opened in a newer version of Excel. Learn more: https://go.microsoft.com/fwlink/?linkid=870924
Comment:
    On furlough, starting  Jan 5th
Reply:
    Moved from 11825 to 11949</t>
      </text>
    </comment>
    <comment ref="N13" authorId="2" shapeId="0" xr:uid="{517B1EB0-6C72-4351-AED9-881B4E45F1E6}">
      <text>
        <t>[Threaded comment]
Your version of Excel allows you to read this threaded comment; however, any edits to it will get removed if the file is opened in a newer version of Excel. Learn more: https://go.microsoft.com/fwlink/?linkid=870924
Comment:
    On furlough, starting  Jan 5th, terminated on 1/28/2026</t>
      </text>
    </comment>
    <comment ref="N14" authorId="3" shapeId="0" xr:uid="{06060ECA-E061-4DC6-95B8-1E41A524F76A}">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N16" authorId="4" shapeId="0" xr:uid="{1CBC8FDE-FAB8-4508-B470-BA0F6501747F}">
      <text>
        <t>[Threaded comment]
Your version of Excel allows you to read this threaded comment; however, any edits to it will get removed if the file is opened in a newer version of Excel. Learn more: https://go.microsoft.com/fwlink/?linkid=870924
Comment:
    Resigned last day Feb 2nd</t>
      </text>
    </comment>
    <comment ref="N17" authorId="5" shapeId="0" xr:uid="{9C84DBD4-887F-4D57-B0F4-4251500D5740}">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Q18" authorId="6" shapeId="0" xr:uid="{B9127420-BC04-4918-A1B6-A41DA8D6B641}">
      <text>
        <t>[Threaded comment]
Your version of Excel allows you to read this threaded comment; however, any edits to it will get removed if the file is opened in a newer version of Excel. Learn more: https://go.microsoft.com/fwlink/?linkid=870924
Comment:
    PTO</t>
      </text>
    </comment>
    <comment ref="R18" authorId="7" shapeId="0" xr:uid="{C7B76EA3-7ACD-447C-83F4-4718CBE2DE06}">
      <text>
        <t>[Threaded comment]
Your version of Excel allows you to read this threaded comment; however, any edits to it will get removed if the file is opened in a newer version of Excel. Learn more: https://go.microsoft.com/fwlink/?linkid=870924
Comment:
    PTO</t>
      </text>
    </comment>
    <comment ref="N19" authorId="8" shapeId="0" xr:uid="{7226289E-3607-4444-9011-D4B944A617D8}">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N20" authorId="9" shapeId="0" xr:uid="{CD3BE803-A6D7-4EA9-8FA8-AD204E3F237E}">
      <text>
        <t>[Threaded comment]
Your version of Excel allows you to read this threaded comment; however, any edits to it will get removed if the file is opened in a newer version of Excel. Learn more: https://go.microsoft.com/fwlink/?linkid=870924
Comment:
     got onboarded on global SOW Jan 8th</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tc={78A07251-64FD-476D-B6F8-4A6099C41079}</author>
    <author>tc={FC7BAAEA-B448-4690-B81C-225BD9556A59}</author>
    <author>tc={B12E3120-93C4-4A02-9DB5-8A71B2CCC973}</author>
  </authors>
  <commentList>
    <comment ref="N9" authorId="0" shapeId="0" xr:uid="{78A07251-64FD-476D-B6F8-4A6099C41079}">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Q15" authorId="1" shapeId="0" xr:uid="{FC7BAAEA-B448-4690-B81C-225BD9556A59}">
      <text>
        <t>[Threaded comment]
Your version of Excel allows you to read this threaded comment; however, any edits to it will get removed if the file is opened in a newer version of Excel. Learn more: https://go.microsoft.com/fwlink/?linkid=870924
Comment:
    PTO</t>
      </text>
    </comment>
    <comment ref="R15" authorId="2" shapeId="0" xr:uid="{B12E3120-93C4-4A02-9DB5-8A71B2CCC973}">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sharedStrings.xml><?xml version="1.0" encoding="utf-8"?>
<sst xmlns="http://schemas.openxmlformats.org/spreadsheetml/2006/main" count="45835" uniqueCount="2784">
  <si>
    <t xml:space="preserve">2025 - Q1 - Quarter </t>
  </si>
  <si>
    <t xml:space="preserve">2025 - Q2 - Quarter </t>
  </si>
  <si>
    <t xml:space="preserve">Q1 Burn </t>
  </si>
  <si>
    <t xml:space="preserve">Q2 Burn </t>
  </si>
  <si>
    <t>H1 Burn</t>
  </si>
  <si>
    <t>EmpID</t>
  </si>
  <si>
    <t>Name</t>
  </si>
  <si>
    <t>Location</t>
  </si>
  <si>
    <t>ACT/PCT</t>
  </si>
  <si>
    <t>Skill Set</t>
  </si>
  <si>
    <t>Verizon TQ ID</t>
  </si>
  <si>
    <t>Verizon TQ Description</t>
  </si>
  <si>
    <t>ESA ID</t>
  </si>
  <si>
    <t>ESA Description</t>
  </si>
  <si>
    <t xml:space="preserve">Department </t>
  </si>
  <si>
    <t xml:space="preserve">Hourly Rate ($) </t>
  </si>
  <si>
    <t>Monthly Rate ($)</t>
  </si>
  <si>
    <t xml:space="preserve">Q2 Forecasted Burn </t>
  </si>
  <si>
    <t xml:space="preserve">H1 Burn Total </t>
  </si>
  <si>
    <t>Comments</t>
  </si>
  <si>
    <t>Java Springboot Microservices SpringReactive</t>
  </si>
  <si>
    <t>VZGTTQ00009462</t>
  </si>
  <si>
    <t>VCG Flex (Strategically Ready Offers) TQ4164 CTS</t>
  </si>
  <si>
    <t>Verizon- VCG Flex - Strategica</t>
  </si>
  <si>
    <t>ADM</t>
  </si>
  <si>
    <t>QA Analyst</t>
  </si>
  <si>
    <t>QEA</t>
  </si>
  <si>
    <t>Pega</t>
  </si>
  <si>
    <t>VDSI VCG ACT Consol Journey</t>
  </si>
  <si>
    <t>VZGTTQ00008473</t>
  </si>
  <si>
    <t>VCG Flex 2024 (CPI_EPC_PRE_DEEPSHIKHA) TQ4164 CTS</t>
  </si>
  <si>
    <t>Verizon-VCG Flex CPI EPC TQ846</t>
  </si>
  <si>
    <t>Verizon-Value Strategic Fulfil</t>
  </si>
  <si>
    <t>IDE</t>
  </si>
  <si>
    <t xml:space="preserve">VZGTTQ00008351 </t>
  </si>
  <si>
    <t xml:space="preserve"> VCG Flex 2024 (FPP) CTS TQ4164</t>
  </si>
  <si>
    <t>Verizon-VCG Flex FPP TQ8351-JA</t>
  </si>
  <si>
    <t>IOT</t>
  </si>
  <si>
    <t>VZGTTQ00004628</t>
  </si>
  <si>
    <t>VCG Flex (Maslow) TQ4164 CTS</t>
  </si>
  <si>
    <t>Verizon-VCG Maslov inst CMS HM</t>
  </si>
  <si>
    <t>AIA</t>
  </si>
  <si>
    <t>VZGTTQ00011059</t>
  </si>
  <si>
    <t xml:space="preserve">VCG Flex (XCIO VBG CBRO) CTS TQ4164 </t>
  </si>
  <si>
    <t>Verizon-VCG HM Contract Transp</t>
  </si>
  <si>
    <t>Verizon-VCG Federated innovati</t>
  </si>
  <si>
    <t>VZGTTQ00009564</t>
  </si>
  <si>
    <t>VCG Flex (Project Elvis) TQ4164 CTS</t>
  </si>
  <si>
    <t>Verizon-VCG Flex Elvis HM 2025</t>
  </si>
  <si>
    <t>Verizon-Clarify Decomposition-</t>
  </si>
  <si>
    <t>VZGTTQ00008730</t>
  </si>
  <si>
    <t>VCG Flex (Mobile Offers Post Paid) TQ4164 CTS</t>
  </si>
  <si>
    <t>Verizon-VCG Flex Mobile Offers</t>
  </si>
  <si>
    <t>IOA</t>
  </si>
  <si>
    <t>Verizon-VCG HM Tanglewood-JAN</t>
  </si>
  <si>
    <t>Vertial Core</t>
  </si>
  <si>
    <t>VDSI - GDM Resource PPO 20 Chn</t>
  </si>
  <si>
    <t>Verizon-VCG-Digital-NGD-JAN 20</t>
  </si>
  <si>
    <t>Verizon-VCG Flex ACT 5G Prodcu</t>
  </si>
  <si>
    <t>Unbilled AM/CP-Mgmt Verizon B</t>
  </si>
  <si>
    <t>VZGTTQ00008593</t>
  </si>
  <si>
    <t>VCG Flex (Digital Ops Enabler) TQ4164 CTS</t>
  </si>
  <si>
    <t>Verizon-VCGFlexDigiOps -8593</t>
  </si>
  <si>
    <t>Adobe</t>
  </si>
  <si>
    <t>Verizon-VCG Flex oneMessageHom</t>
  </si>
  <si>
    <t>VDSI - VCG Communication - CHN</t>
  </si>
  <si>
    <t>VZGTTQ00009022</t>
  </si>
  <si>
    <t>VCG Flex (VBG One Message AEM Migration) TQ4164 CTS</t>
  </si>
  <si>
    <t>Verizon-VCG HM Next Gen Commun</t>
  </si>
  <si>
    <t>VZGTTQ00010733</t>
  </si>
  <si>
    <t>VCG Flex (Nen Gen Comms)  TQ4164 CTS</t>
  </si>
  <si>
    <t>Verizon-VCG Flex Journey Orche</t>
  </si>
  <si>
    <t xml:space="preserve">VZGTTQ00008385 </t>
  </si>
  <si>
    <t>VCG Flex 2024 (5G FWA Consumer Products) TQ4164 CTS</t>
  </si>
  <si>
    <t>Verizon-Value NSA testing-MAY</t>
  </si>
  <si>
    <t>Verizon-VCG Flex ACT Dig Home</t>
  </si>
  <si>
    <t>VZGTTQ00010318</t>
  </si>
  <si>
    <t>VCG Flex (Tanglewood) TQ4164 CTS</t>
  </si>
  <si>
    <t xml:space="preserve">VZGTTQ00008374 </t>
  </si>
  <si>
    <t>VCG Flex (5G FWA Digital Experience) TQ4164 CTS</t>
  </si>
  <si>
    <t>Verizon-VCG Flex (Value NSADP)</t>
  </si>
  <si>
    <t>VZGTTQ00008947</t>
  </si>
  <si>
    <t>VCG Flex (Home App) TQ4164 CTS</t>
  </si>
  <si>
    <t>Verizon-VCG Maslov Instore Exp</t>
  </si>
  <si>
    <t>Verizon-VCG Flex Home APP TQ89</t>
  </si>
  <si>
    <t>VZGTTQ00010436</t>
  </si>
  <si>
    <t>VCG Flex (Sales Performance and commission) TQ4164 CTS</t>
  </si>
  <si>
    <t>Verizon-VCG Flex Commissions T</t>
  </si>
  <si>
    <t>VZGTTQ00008929</t>
  </si>
  <si>
    <t>VCG Flex (Commissions) TQ4164 CTS</t>
  </si>
  <si>
    <t>VZGTTQ00009682</t>
  </si>
  <si>
    <t>VCG_Elvis</t>
  </si>
  <si>
    <t>VDSI - VCG_Pega_CJCM_NBX_Type1</t>
  </si>
  <si>
    <t>VDSI VCG Elvis</t>
  </si>
  <si>
    <t>VDSI-Consumer CXP PEGA Hyd</t>
  </si>
  <si>
    <t>VDSI-Consumer CXP PUN</t>
  </si>
  <si>
    <t>VDSI VCG Service Management</t>
  </si>
  <si>
    <t>VDSI-Consumer CXP Chn</t>
  </si>
  <si>
    <t>Verizon-VCG-Flex Digital Case</t>
  </si>
  <si>
    <t>VZGTTQ00009155</t>
  </si>
  <si>
    <t>VCG Knowledge Orchestration</t>
  </si>
  <si>
    <t>VDSI VCG Knowledge Orchestrat</t>
  </si>
  <si>
    <t>PCT 143</t>
  </si>
  <si>
    <t>VZGTTQ00005360</t>
  </si>
  <si>
    <t>ONE MESSAGE AND COMPENSATION APPLICATIONS DEVELOPMENT</t>
  </si>
  <si>
    <t>VDSI-Consumer CXP CBE</t>
  </si>
  <si>
    <t>VDSI-VCG 1Messaging and Comp</t>
  </si>
  <si>
    <t>VDSI-Consumer CXP Hyd</t>
  </si>
  <si>
    <t>Verizon-1 ERP Implementation f</t>
  </si>
  <si>
    <t>VDSI-Consumer SOE Service HYD</t>
  </si>
  <si>
    <t>Verizon-Value Testing-JUL 2024</t>
  </si>
  <si>
    <t>VZGTTQ00009363</t>
  </si>
  <si>
    <t>VCG_5G Products, Home Network and Platform</t>
  </si>
  <si>
    <t>VDSI-VCG ACT Consol 5G&amp;Digital</t>
  </si>
  <si>
    <t>VDSI-VCG 5G Home Network</t>
  </si>
  <si>
    <t>VDSI-VCG 5G Home-Tanglewood</t>
  </si>
  <si>
    <t>VDSI-VCG-H&amp;M-Home-FWA</t>
  </si>
  <si>
    <t>VDSI VCG XCIO Middleware</t>
  </si>
  <si>
    <t>CIS</t>
  </si>
  <si>
    <t>VZGTTQ00009364</t>
  </si>
  <si>
    <t>VCG_5G Products and Tanglewood</t>
  </si>
  <si>
    <t>VZGTTQ00009371</t>
  </si>
  <si>
    <t>Verizon-Value Testing Consolid</t>
  </si>
  <si>
    <t>VDSI VCG Flex Sales CX</t>
  </si>
  <si>
    <t>VZGTTQ00009158</t>
  </si>
  <si>
    <t>VCG IFE and BCP</t>
  </si>
  <si>
    <t>VDSI VCG IFE and BCP</t>
  </si>
  <si>
    <t>Flex</t>
  </si>
  <si>
    <t>Old Project ID</t>
  </si>
  <si>
    <t>Old Project Name</t>
  </si>
  <si>
    <t>New Flex 2.0 ESA ID</t>
  </si>
  <si>
    <t xml:space="preserve">New Flex 2.0 ESA Project Description </t>
  </si>
  <si>
    <t>Verizon Sr.D name</t>
  </si>
  <si>
    <t>Old Verizon TQ</t>
  </si>
  <si>
    <t>Old SOW</t>
  </si>
  <si>
    <t xml:space="preserve">Old Verizon TQ Descroption </t>
  </si>
  <si>
    <t>New TQ ID</t>
  </si>
  <si>
    <t>New SOW</t>
  </si>
  <si>
    <t xml:space="preserve">New Verizon TQ Descroption </t>
  </si>
  <si>
    <t>Tower Lead</t>
  </si>
  <si>
    <t>Global SOW</t>
  </si>
  <si>
    <t>Verizon-VCG H&amp;M Tanglewood-JAN</t>
  </si>
  <si>
    <t>Verizon-VCG HM Flex2.0 Tanglew</t>
  </si>
  <si>
    <t>Apurava Sheth</t>
  </si>
  <si>
    <t>VZGTTQ00011832</t>
  </si>
  <si>
    <t>VCG Flex (Tanglewood) CTS TQ9703</t>
  </si>
  <si>
    <t xml:space="preserve">Arun Jayaprakash </t>
  </si>
  <si>
    <t>Verizon-VCG H&amp;M Flex ACT 5G Pr</t>
  </si>
  <si>
    <t>Verizon-VCG HM Flex2.0 5G</t>
  </si>
  <si>
    <t>VZGTTQ00008385</t>
  </si>
  <si>
    <t>VZGTTQ00011596</t>
  </si>
  <si>
    <t>VCG Flex (5G FWA Consumer Products) TQ9703 CTS</t>
  </si>
  <si>
    <t>Verizon-VCG H&amp;M Flex ACT Dig H</t>
  </si>
  <si>
    <t>Verizon-VCG HM Flex2.0 Dig Hom</t>
  </si>
  <si>
    <t>VZGTTQ00011409</t>
  </si>
  <si>
    <t>VCG Flex (5G FWA Digital Experience) TQ4164 CTS - 2025</t>
  </si>
  <si>
    <t>Verizon-VCG Flex 2.0 Home App-</t>
  </si>
  <si>
    <t>VZGTTQ00011434</t>
  </si>
  <si>
    <t>VCG Flex (Home App) TQ4164 CTS - 2025</t>
  </si>
  <si>
    <t>Verizon-VCG H&amp;M Flex Mobile Of</t>
  </si>
  <si>
    <t>Verizon-VCG HM Flex 2.0 Mobile</t>
  </si>
  <si>
    <t>Brian Hurd</t>
  </si>
  <si>
    <t>VZGTTQ00011797</t>
  </si>
  <si>
    <t>VCG Flex (Mobile Offers Post Paid) TQ9703  CTS</t>
  </si>
  <si>
    <t xml:space="preserve">Vijay Vadalmudi </t>
  </si>
  <si>
    <t>Verizon-VCG H&amp;M Flex CPI EPC T</t>
  </si>
  <si>
    <t>Verizon-VCG HM Flex2.0 CPI EPC</t>
  </si>
  <si>
    <t>Deepshikha Bansal</t>
  </si>
  <si>
    <t>VZGTTQ00011503</t>
  </si>
  <si>
    <t>VCG Flex 2024 (CPI_EPC_PRE_DEEPSHIKHA) TQ4164 CTS - 2025</t>
  </si>
  <si>
    <t xml:space="preserve">Parthiban Ilango </t>
  </si>
  <si>
    <t>Verizon-VCG H&amp;M Federated inno</t>
  </si>
  <si>
    <t>VZGTTQ00009511</t>
  </si>
  <si>
    <t>VCG Flex (Innovation - Federated Catalog) TQ4164 CTS</t>
  </si>
  <si>
    <t>Verizon- VCG H&amp;M Flex - Strate</t>
  </si>
  <si>
    <t>Verizon VCG Flex 2.0 HM Strate</t>
  </si>
  <si>
    <t>VZGTTQ00012012</t>
  </si>
  <si>
    <t>VCG Flex (Strategically Ready Offers) TQ9703 CTS</t>
  </si>
  <si>
    <t>Verizon-VCG HM OEM-Invoicing-J</t>
  </si>
  <si>
    <t>VZGTTQ00011403</t>
  </si>
  <si>
    <t>VCG Flex (OEM Invoicing) TQ4164 CTS</t>
  </si>
  <si>
    <t>Verizon-VCG H&amp;M Flex FPP TQ835</t>
  </si>
  <si>
    <t>Verizon-VCG H&amp;M Flex 2.0  FPP-</t>
  </si>
  <si>
    <t>VZGTTQ00008351</t>
  </si>
  <si>
    <t>VCG Flex 2024 (FPP) CTS TQ4164</t>
  </si>
  <si>
    <t>VZGTTQ00012042</t>
  </si>
  <si>
    <t>Verizon-VCG H&amp;M Contract Trans</t>
  </si>
  <si>
    <t>Verizon-VCG HM Flex2.0 Contrac</t>
  </si>
  <si>
    <t>VCG Flex (XCIO VBG CBRO) CTS TQ4164</t>
  </si>
  <si>
    <t>VZGTTQ00012094</t>
  </si>
  <si>
    <t>Verizon-VCG Flex2.0 Maslov ins</t>
  </si>
  <si>
    <t>VZGTTQ00011829</t>
  </si>
  <si>
    <t>VCG Flex (Maslow) CTS TQ9703</t>
  </si>
  <si>
    <t>Verizon-VCG H&amp;M Flex Commissio</t>
  </si>
  <si>
    <t>Verizon-VCG HM Flex2.0 Commiss</t>
  </si>
  <si>
    <t>Harsha Dave</t>
  </si>
  <si>
    <t>VZGTTQ00011825</t>
  </si>
  <si>
    <t>VCG Flex (Sales Performance and commission operations) TQ9703 CTS</t>
  </si>
  <si>
    <t>Verizon-VCG Flex Sales Perf Ex</t>
  </si>
  <si>
    <t>Verizon-VCG H&amp;M Flex Elvis HM</t>
  </si>
  <si>
    <t>Verizon-VCG Flex 2.0 HM Elvis</t>
  </si>
  <si>
    <t xml:space="preserve">Rama Achan </t>
  </si>
  <si>
    <t>VZGTTQ00011460</t>
  </si>
  <si>
    <t>VCG Flex (Project Elvis) TQ4164 CTS - 2025</t>
  </si>
  <si>
    <t>Kali Prasad</t>
  </si>
  <si>
    <t>Verizon-VCG H&amp;M Flex DigiOps -</t>
  </si>
  <si>
    <t>Verizon-VCG HM Flex2.0 Digiops Business</t>
  </si>
  <si>
    <t>Umar Mujeeb</t>
  </si>
  <si>
    <t>VZGTTQ00011597</t>
  </si>
  <si>
    <t>VCG Flex (Digital Ops Enabler) TQ4164 CTS - 2025</t>
  </si>
  <si>
    <t>Verizon-VCG HM Flex2.0 One Mes</t>
  </si>
  <si>
    <t>VZGTTQ00012090</t>
  </si>
  <si>
    <t>Verizon-VCG HM Marketing Base</t>
  </si>
  <si>
    <t>Verizon-VCG HM Flex2.0 Marktng</t>
  </si>
  <si>
    <t>VZGTTQ00011151</t>
  </si>
  <si>
    <t>VCG Flex (Marketing Base Personalization) TQ4164 CTS</t>
  </si>
  <si>
    <t>VZGTTQ00011917</t>
  </si>
  <si>
    <t>VCG Flex (Marketing Base Personalization) TQ9703 CTS</t>
  </si>
  <si>
    <t>Verizon-VCG Flex S&amp;P Enterpris</t>
  </si>
  <si>
    <t>VZGTTQ00010502</t>
  </si>
  <si>
    <t>TSGI Flex - VCG Solution Architecture SOW with Cognizant - Ravi Thomare</t>
  </si>
  <si>
    <t>Dipanakr Roy</t>
  </si>
  <si>
    <t>Verizon-VCG CVR Equifax-APR 20</t>
  </si>
  <si>
    <t>VZGTTQ00010960</t>
  </si>
  <si>
    <t>Flex VCG-CTS - ELEU Equifax Verification - VZGTTQ00010109</t>
  </si>
  <si>
    <t>India SOW</t>
  </si>
  <si>
    <t>VDSI-Flex-H&amp;M-Base Marketing</t>
  </si>
  <si>
    <t xml:space="preserve">Mangala Seetharaman </t>
  </si>
  <si>
    <t>VZGTTQ00011931</t>
  </si>
  <si>
    <t>VCG VZI_Base Marketing_CTS_Sai</t>
  </si>
  <si>
    <t>VDSI-Flex-H&amp;M-Unified communications &amp; Pega QA</t>
  </si>
  <si>
    <t>VZGTTQ00011913</t>
  </si>
  <si>
    <t>VCG VZI_Unified communications &amp; Pega QA_CTS_Amjad</t>
  </si>
  <si>
    <t>VDSI-Flex-H&amp;M-Marketing Products &amp; Platforms</t>
  </si>
  <si>
    <t>VZGTTQ00011836</t>
  </si>
  <si>
    <t>VCG VZI_Device &amp; Accessory/ Consumer Products/ MarketingAutomation_CTS_Arun</t>
  </si>
  <si>
    <t xml:space="preserve">Ranjith </t>
  </si>
  <si>
    <t>VDSI-Flex-H&amp;M-Plans ,Perks &amp; Service Offers</t>
  </si>
  <si>
    <t>VZGTTQ00011938</t>
  </si>
  <si>
    <t>VCG VZI_Plans ,Perks&amp; Service Offers_CTS_Samta</t>
  </si>
  <si>
    <t xml:space="preserve">Srini K </t>
  </si>
  <si>
    <t>VDSI-Flex-H&amp;M-Consumer Products</t>
  </si>
  <si>
    <t>Robert Sunderdas</t>
  </si>
  <si>
    <t>VZGTTQ00011861</t>
  </si>
  <si>
    <t>VCG VZI_Consumer Products_CTS_Harini</t>
  </si>
  <si>
    <t>Suneeta Kolla / Arun Jayaprakash</t>
  </si>
  <si>
    <t>VDSI-Flex-H&amp;M-Digital CX</t>
  </si>
  <si>
    <t>VZGTTQ00012147</t>
  </si>
  <si>
    <t>VCG VZI_Digital CX_CTS_Harini</t>
  </si>
  <si>
    <t>VDSI-Flex-H&amp;M-Compensation &amp; Ops</t>
  </si>
  <si>
    <t>VZGTTQ00011944</t>
  </si>
  <si>
    <t>VCG VZI_Customer service ops_CTS_Harini</t>
  </si>
  <si>
    <t>VDSI-Flex-H&amp;M- Customer Service Ops</t>
  </si>
  <si>
    <t>VZGTTQ00011932</t>
  </si>
  <si>
    <t>VCG VZI_ Customer service ops-Leads_CTS_Harini</t>
  </si>
  <si>
    <t>VDSI-Flex-H&amp;M-Vision SOR Platforms- SCM Apps</t>
  </si>
  <si>
    <t>VZGTTQ00011950</t>
  </si>
  <si>
    <t>VCG VZI_Vision SOR Platforms- SCM Apps_CTS_Anand</t>
  </si>
  <si>
    <t>VDSI-Flex-H&amp;M-Vision SOR Platforms - IFE BCP</t>
  </si>
  <si>
    <t>VZGTTQ00011840</t>
  </si>
  <si>
    <t>VCG VZI_Vision SOR Platforms_CTS_Anand</t>
  </si>
  <si>
    <t>Verizon-VCG HM Flex 2.0 Compli</t>
  </si>
  <si>
    <t>Verizon-VCG HM TQ11465-VBG NSA</t>
  </si>
  <si>
    <t>VZGTTQ00011465</t>
  </si>
  <si>
    <t>VCG Flex (VBG NSA Deepshikha) TQ4164 CTS</t>
  </si>
  <si>
    <t>Verizon-VCG H&amp;M Churn Base Mar</t>
  </si>
  <si>
    <t>VZGTTQ00012148</t>
  </si>
  <si>
    <t>VCG Flex (Base Marketing Churn)TQ9703 CTS</t>
  </si>
  <si>
    <t>Verizon-NBX Opportunity H&amp;M-AU</t>
  </si>
  <si>
    <t>VDSI-Flex-H&amp;M-Turing_AI</t>
  </si>
  <si>
    <t>Home and Marketing,SOR - May RFR</t>
  </si>
  <si>
    <t xml:space="preserve">Cognizant Project ID </t>
  </si>
  <si>
    <t>Cognizant Project Descriptiom</t>
  </si>
  <si>
    <t>Verizon Project ID (TQ ID)</t>
  </si>
  <si>
    <t xml:space="preserve">Verizon Project Description </t>
  </si>
  <si>
    <t xml:space="preserve">ESA Manager </t>
  </si>
  <si>
    <t>Vertical Core</t>
  </si>
  <si>
    <t>Grand Total</t>
  </si>
  <si>
    <t>VDSI-VCG H&amp;M 1Messaging and Co</t>
  </si>
  <si>
    <t>Ramasamy,Ravisankar</t>
  </si>
  <si>
    <t>Ilango,Parthiban</t>
  </si>
  <si>
    <t>Jayaprakash,Arun Kumar</t>
  </si>
  <si>
    <t>Mylapore Somasekhar,Jeyakumaar</t>
  </si>
  <si>
    <t>Jain,Atik</t>
  </si>
  <si>
    <t>Vadlamudi,Vijay Kumar</t>
  </si>
  <si>
    <t>Singh,Shweta</t>
  </si>
  <si>
    <t>Verizon-VCG H&amp;M Flex Home APP</t>
  </si>
  <si>
    <t>Verizon-VCG H&amp;M Flex oneMessag</t>
  </si>
  <si>
    <t>Chennam,Sujana Sree</t>
  </si>
  <si>
    <t>VDSI VCG H&amp;M Knowledge Orchest</t>
  </si>
  <si>
    <t>Thangavadivel,Sharathkumar</t>
  </si>
  <si>
    <t>VDSI VCG H&amp;M IFE and BCP</t>
  </si>
  <si>
    <t>P,Arunkumar</t>
  </si>
  <si>
    <t>VDSI-VCG H&amp;M 5G Home Network</t>
  </si>
  <si>
    <t>Periyakaruppan,Kannan</t>
  </si>
  <si>
    <t>VDSI-VCG H&amp;M 5G Home-Tanglewoo</t>
  </si>
  <si>
    <t>Kalyanasundaram,Srinivasan</t>
  </si>
  <si>
    <t>Subramanian,Vinu</t>
  </si>
  <si>
    <t>VDSI VCG H&amp;M Elvis</t>
  </si>
  <si>
    <t>JOHN RAJ,Isaiah Ranjith Kumar</t>
  </si>
  <si>
    <t>Verizon-VCG H&amp;M Maslov Instore</t>
  </si>
  <si>
    <t>VZGTTQ00010544</t>
  </si>
  <si>
    <t>Sriperumbudur Vangeepuram,Rangarajan</t>
  </si>
  <si>
    <t>Verizon-VCG H&amp;M Next Gen Commu</t>
  </si>
  <si>
    <t>VCG Flex (Next Gen Comms) TQ4164 CTS</t>
  </si>
  <si>
    <t>Karuppasamy,Saravanan</t>
  </si>
  <si>
    <t>Mothe,Hanmantha Reddy</t>
  </si>
  <si>
    <t>Verizon-VCG HM Offer Build-MAR</t>
  </si>
  <si>
    <t>Munuswamy,Sheela</t>
  </si>
  <si>
    <t>2025 - Q3 - Quarter</t>
  </si>
  <si>
    <t>2025 - Q4 - Quarter</t>
  </si>
  <si>
    <t>Verizon Level Mapping</t>
  </si>
  <si>
    <t>Cognizant Designation</t>
  </si>
  <si>
    <t>Service Line</t>
  </si>
  <si>
    <t>Sunil Kumar Velaga</t>
  </si>
  <si>
    <t>Onshore Supplier Location</t>
  </si>
  <si>
    <t>ACT 238</t>
  </si>
  <si>
    <t>Level 3 - Premium Skills</t>
  </si>
  <si>
    <t>M</t>
  </si>
  <si>
    <t>Paramasivam, Arasakumar</t>
  </si>
  <si>
    <t>Level 3 - Standard Skills</t>
  </si>
  <si>
    <t>VZGTTQ00012013</t>
  </si>
  <si>
    <t>Gomez,Giovanni</t>
  </si>
  <si>
    <t>Level 2 - Standard Skills</t>
  </si>
  <si>
    <t>A</t>
  </si>
  <si>
    <t>VZGTTQ00012014</t>
  </si>
  <si>
    <t>Kamna,Bhuwan</t>
  </si>
  <si>
    <t>India</t>
  </si>
  <si>
    <t>VZGTTQ00012015</t>
  </si>
  <si>
    <t>Ajey Srinivasu</t>
  </si>
  <si>
    <t>Level 2 - Premium Skills</t>
  </si>
  <si>
    <t>Cont</t>
  </si>
  <si>
    <t>VZGTTQ00012016</t>
  </si>
  <si>
    <t xml:space="preserve">Lalkumar P  </t>
  </si>
  <si>
    <t>VZGTTQ00012017</t>
  </si>
  <si>
    <t>Shubhada Revanna</t>
  </si>
  <si>
    <t>VZGTTQ00012018</t>
  </si>
  <si>
    <t>Mounika Bireddy</t>
  </si>
  <si>
    <t>SA</t>
  </si>
  <si>
    <t>VZGTTQ00012019</t>
  </si>
  <si>
    <t>Narina, Sai Srikanth</t>
  </si>
  <si>
    <t>PEGA</t>
  </si>
  <si>
    <t>Level 3 - Niche Skills</t>
  </si>
  <si>
    <t>VZGTTQ00012020</t>
  </si>
  <si>
    <t>EPS</t>
  </si>
  <si>
    <t xml:space="preserve">S, Chithra </t>
  </si>
  <si>
    <t>Release Train Engineer</t>
  </si>
  <si>
    <t>VZGTTQ00012021</t>
  </si>
  <si>
    <t>Naveen Durai</t>
  </si>
  <si>
    <t>VZGTTQ00012022</t>
  </si>
  <si>
    <t>Pradeep Kumar Selvaraj</t>
  </si>
  <si>
    <t>VZGTTQ00012023</t>
  </si>
  <si>
    <t>Hariharasudan</t>
  </si>
  <si>
    <t>VZGTTQ00012024</t>
  </si>
  <si>
    <t>TBD</t>
  </si>
  <si>
    <t>VZGTTQ00012025</t>
  </si>
  <si>
    <t>Anitha Nalluri (50%)</t>
  </si>
  <si>
    <t>PCT 248</t>
  </si>
  <si>
    <t>Deepika Gudise</t>
  </si>
  <si>
    <t>Scrum Master</t>
  </si>
  <si>
    <t>VZGTTQ00011504</t>
  </si>
  <si>
    <t>VCG Flex 2024 (CPI_EPC_PRE_DEEPSHIKHA) TQ4164 CTS - 2026</t>
  </si>
  <si>
    <t>Mikail Krochta (50%)</t>
  </si>
  <si>
    <t>VZGTTQ00011505</t>
  </si>
  <si>
    <t>VCG Flex 2024 (CPI_EPC_PRE_DEEPSHIKHA) TQ4164 CTS - 2027</t>
  </si>
  <si>
    <t>Prasantha Deva (50%)</t>
  </si>
  <si>
    <t>VZGTTQ00011506</t>
  </si>
  <si>
    <t>VCG Flex 2024 (CPI_EPC_PRE_DEEPSHIKHA) TQ4164 CTS - 2028</t>
  </si>
  <si>
    <t>Guzzi,Kathleen</t>
  </si>
  <si>
    <t>PCT 247</t>
  </si>
  <si>
    <t>Business Analyst</t>
  </si>
  <si>
    <t>Level 4 - Expert Skills</t>
  </si>
  <si>
    <t>VZGTTQ00011507</t>
  </si>
  <si>
    <t>VCG Flex 2024 (CPI_EPC_PRE_DEEPSHIKHA) TQ4164 CTS - 2029</t>
  </si>
  <si>
    <t>Vicki Pflughaupt</t>
  </si>
  <si>
    <t>VZGTTQ00011508</t>
  </si>
  <si>
    <t>VCG Flex 2024 (CPI_EPC_PRE_DEEPSHIKHA) TQ4164 CTS - 2030</t>
  </si>
  <si>
    <t>PremChand Maddineni (50%)</t>
  </si>
  <si>
    <t>PCT 246</t>
  </si>
  <si>
    <t>VZGTTQ00011509</t>
  </si>
  <si>
    <t>VCG Flex 2024 (CPI_EPC_PRE_DEEPSHIKHA) TQ4164 CTS - 2031</t>
  </si>
  <si>
    <t>Bola Adebanwo</t>
  </si>
  <si>
    <t>VZGTTQ00011510</t>
  </si>
  <si>
    <t>VCG Flex 2024 (CPI_EPC_PRE_DEEPSHIKHA) TQ4164 CTS - 2032</t>
  </si>
  <si>
    <t>Stefi Gomez</t>
  </si>
  <si>
    <t>PCT 054</t>
  </si>
  <si>
    <t>VZGTTQ00011511</t>
  </si>
  <si>
    <t>VCG Flex 2024 (CPI_EPC_PRE_DEEPSHIKHA) TQ4164 CTS - 2033</t>
  </si>
  <si>
    <t>Suzanne Spadling</t>
  </si>
  <si>
    <t>VZGTTQ00011512</t>
  </si>
  <si>
    <t>VCG Flex 2024 (CPI_EPC_PRE_DEEPSHIKHA) TQ4164 CTS - 2034</t>
  </si>
  <si>
    <t>Diane Hammer</t>
  </si>
  <si>
    <t>VZGTTQ00011513</t>
  </si>
  <si>
    <t>VCG Flex 2024 (CPI_EPC_PRE_DEEPSHIKHA) TQ4164 CTS - 2035</t>
  </si>
  <si>
    <t>Ramesh Ravilla (50%)</t>
  </si>
  <si>
    <t>PCT 073</t>
  </si>
  <si>
    <t>VZGTTQ00011514</t>
  </si>
  <si>
    <t>VCG Flex 2024 (CPI_EPC_PRE_DEEPSHIKHA) TQ4164 CTS - 2036</t>
  </si>
  <si>
    <t>White,Janice Willingham</t>
  </si>
  <si>
    <t>VZGTTQ00011515</t>
  </si>
  <si>
    <t>VCG Flex 2024 (CPI_EPC_PRE_DEEPSHIKHA) TQ4164 CTS - 2037</t>
  </si>
  <si>
    <t>Chintala,Anil K (50%)</t>
  </si>
  <si>
    <t>VZGTTQ00011516</t>
  </si>
  <si>
    <t>VCG Flex 2024 (CPI_EPC_PRE_DEEPSHIKHA) TQ4164 CTS - 2038</t>
  </si>
  <si>
    <t>Maulik Soni</t>
  </si>
  <si>
    <t>VZGTTQ00011517</t>
  </si>
  <si>
    <t>VCG Flex 2024 (CPI_EPC_PRE_DEEPSHIKHA) TQ4164 CTS - 2039</t>
  </si>
  <si>
    <t>Yonas Weldetsion</t>
  </si>
  <si>
    <t>VZGTTQ00011518</t>
  </si>
  <si>
    <t>VCG Flex 2024 (CPI_EPC_PRE_DEEPSHIKHA) TQ4164 CTS - 2040</t>
  </si>
  <si>
    <t xml:space="preserve">Weronika Kasieczka </t>
  </si>
  <si>
    <t>ACT35</t>
  </si>
  <si>
    <t xml:space="preserve">Java, Springboot, Microservices </t>
  </si>
  <si>
    <t>IoT</t>
  </si>
  <si>
    <t>Prem Rudram</t>
  </si>
  <si>
    <t>ACT67</t>
  </si>
  <si>
    <t>Prashanth Chamarathi</t>
  </si>
  <si>
    <t>ACT 11</t>
  </si>
  <si>
    <t>Iswarya Durairajan</t>
  </si>
  <si>
    <t>Rajesh Aravala - 50%</t>
  </si>
  <si>
    <t>ACT11</t>
  </si>
  <si>
    <t>Kani Karuthappandian/Hemanth Thotha</t>
  </si>
  <si>
    <t>SM</t>
  </si>
  <si>
    <t>Rani Shweta Singh</t>
  </si>
  <si>
    <t>ACT 184</t>
  </si>
  <si>
    <t>Hareesh B</t>
  </si>
  <si>
    <t>Database Developer</t>
  </si>
  <si>
    <t>Avinash Senthil Kumaran</t>
  </si>
  <si>
    <t>ReactJS</t>
  </si>
  <si>
    <t>Kothapalli,Venkata Sai Rahul</t>
  </si>
  <si>
    <t>Arunprakash Archunan (Replacement)</t>
  </si>
  <si>
    <t>A Akash</t>
  </si>
  <si>
    <t xml:space="preserve">Salla, Spandana Gopalreddy </t>
  </si>
  <si>
    <t>Sasi Prabha V</t>
  </si>
  <si>
    <t>Saba Shagufta Yakub Sab</t>
  </si>
  <si>
    <t>Mahipal Konakati</t>
  </si>
  <si>
    <t xml:space="preserve">S, Sudhakar </t>
  </si>
  <si>
    <t>Shashank Gangawat</t>
  </si>
  <si>
    <t>Anupama Basu</t>
  </si>
  <si>
    <t>Adobe Experience Manager (AEM)</t>
  </si>
  <si>
    <t>Moment</t>
  </si>
  <si>
    <t>Dipankar Roy</t>
  </si>
  <si>
    <t>Delivery</t>
  </si>
  <si>
    <t>D</t>
  </si>
  <si>
    <t xml:space="preserve">Rosenthal,Cara </t>
  </si>
  <si>
    <t>VBG NSA</t>
  </si>
  <si>
    <t>Kalidindi,Venkata Satyanarayana</t>
  </si>
  <si>
    <t>Pulapakura,Srikanth</t>
  </si>
  <si>
    <t>Parthiban Ilango</t>
  </si>
  <si>
    <t>AD</t>
  </si>
  <si>
    <t>Mothe, Hanmantha Reddy</t>
  </si>
  <si>
    <t>PCT303</t>
  </si>
  <si>
    <t>Gudimella, Sri Sudha</t>
  </si>
  <si>
    <t>R Nair,Athira</t>
  </si>
  <si>
    <t>Dilip,Archana</t>
  </si>
  <si>
    <t>Muralikrishnan Hariharan</t>
  </si>
  <si>
    <t>Sunny Bansal</t>
  </si>
  <si>
    <t>Suman, Gaurav</t>
  </si>
  <si>
    <t>Mariyappan Sekar,Shruthi</t>
  </si>
  <si>
    <t>PCT249</t>
  </si>
  <si>
    <t>Giridhar Reddy</t>
  </si>
  <si>
    <t>VZGTTQ00011404</t>
  </si>
  <si>
    <t>Makke Navya</t>
  </si>
  <si>
    <t>VZGTTQ00011405</t>
  </si>
  <si>
    <t>Karuppasamy, Saravanan</t>
  </si>
  <si>
    <t>Full Stack</t>
  </si>
  <si>
    <t>VZGTTQ00011406</t>
  </si>
  <si>
    <t>Venkatesan, Damodaran</t>
  </si>
  <si>
    <t>VZGTTQ00011407</t>
  </si>
  <si>
    <t xml:space="preserve">Chandrasekharan, Anish Kumar </t>
  </si>
  <si>
    <t>VZGTTQ00011408</t>
  </si>
  <si>
    <t>Rathod, Sudhir</t>
  </si>
  <si>
    <t>Chekkapalli, Satish Kumar</t>
  </si>
  <si>
    <t>VZGTTQ00011410</t>
  </si>
  <si>
    <t>Ajay Balaji</t>
  </si>
  <si>
    <t>VZGTTQ00011411</t>
  </si>
  <si>
    <t>Saravanan,Karthikeyan</t>
  </si>
  <si>
    <t>VZGTTQ00011412</t>
  </si>
  <si>
    <t>VZGTTQ00011466</t>
  </si>
  <si>
    <t>VZGTTQ00011467</t>
  </si>
  <si>
    <t>VZGTTQ00011468</t>
  </si>
  <si>
    <t>VZGTTQ00011469</t>
  </si>
  <si>
    <t>VZGTTQ00011470</t>
  </si>
  <si>
    <t>Kopparapu, Venkata Ramana</t>
  </si>
  <si>
    <t>VZGTTQ00011471</t>
  </si>
  <si>
    <t>VerticalCore</t>
  </si>
  <si>
    <t xml:space="preserve">Verma, Amit </t>
  </si>
  <si>
    <t>VZGTTQ00011472</t>
  </si>
  <si>
    <t>Sachin Pokharkar</t>
  </si>
  <si>
    <t>VZGTTQ00011473</t>
  </si>
  <si>
    <t xml:space="preserve">Pankaj Bhaskar Jadhav - IFE BCP </t>
  </si>
  <si>
    <t>VZGTTQ00011474</t>
  </si>
  <si>
    <t>Anjaneyulu Beeram</t>
  </si>
  <si>
    <t>VZGTTQ00011475</t>
  </si>
  <si>
    <t>Gaikwad, Priyanka</t>
  </si>
  <si>
    <t>VZGTTQ00011476</t>
  </si>
  <si>
    <t>Supriya Sagar</t>
  </si>
  <si>
    <t>VZGTTQ00011477</t>
  </si>
  <si>
    <t>Priyanka Gonuguntla</t>
  </si>
  <si>
    <t>VZGTTQ00011478</t>
  </si>
  <si>
    <t>Yohannan, Sobin - IFE BCP</t>
  </si>
  <si>
    <t>VZGTTQ00011479</t>
  </si>
  <si>
    <t xml:space="preserve">Mangla Dubey - IFE BCP </t>
  </si>
  <si>
    <t>VZGTTQ00011480</t>
  </si>
  <si>
    <t xml:space="preserve">Srinivas Yadav Ponkam - IFE BCP </t>
  </si>
  <si>
    <t>VZGTTQ00011481</t>
  </si>
  <si>
    <t>Jagadeshwar Keerthi</t>
  </si>
  <si>
    <t>VZGTTQ00011482</t>
  </si>
  <si>
    <t xml:space="preserve">Mahadeva G R  - IFE BCP </t>
  </si>
  <si>
    <t>VZGTTQ00011483</t>
  </si>
  <si>
    <t xml:space="preserve">Divya Bejawada  - IFE BCP </t>
  </si>
  <si>
    <t>VZGTTQ00011484</t>
  </si>
  <si>
    <t xml:space="preserve">Narayanan Kumar - IFE BCP </t>
  </si>
  <si>
    <t>VZGTTQ00011485</t>
  </si>
  <si>
    <t>Dinesh Dattaram Kerkar</t>
  </si>
  <si>
    <t>VZGTTQ00011486</t>
  </si>
  <si>
    <t>Ayush Raj</t>
  </si>
  <si>
    <t>VZGTTQ00011487</t>
  </si>
  <si>
    <t>Nitin, Malkar</t>
  </si>
  <si>
    <t>VZGTTQ00011488</t>
  </si>
  <si>
    <t>Patil, Aniket - IFE BCP</t>
  </si>
  <si>
    <t>VZGTTQ00011489</t>
  </si>
  <si>
    <t>Consulting</t>
  </si>
  <si>
    <t>Manokamna,Chiranjeev</t>
  </si>
  <si>
    <t>Nedd,Nikolai</t>
  </si>
  <si>
    <t>Kelley,Jillian</t>
  </si>
  <si>
    <t>Kelley,Dawn</t>
  </si>
  <si>
    <t>Vinu Subramanian - PM</t>
  </si>
  <si>
    <t>ACT 220</t>
  </si>
  <si>
    <t>Raghunath Bende - CJCM</t>
  </si>
  <si>
    <t>Korlapati, Chaitanya - CJCM</t>
  </si>
  <si>
    <t>Vauci Subbarao - CJCM</t>
  </si>
  <si>
    <t>Naga Praveen - CJCM</t>
  </si>
  <si>
    <t>Ravikumar Kongara - CXP</t>
  </si>
  <si>
    <t>Muthusamy Ramasamy (Replaced by Shashank Reddy)</t>
  </si>
  <si>
    <t>Shashank Reddy Nukala- CXP</t>
  </si>
  <si>
    <t>Suresh Vemparala - CXP</t>
  </si>
  <si>
    <t>Ravi Adhikari- CXP</t>
  </si>
  <si>
    <t>Someswara Rao Balam - E2E Tester</t>
  </si>
  <si>
    <t>Venkata Sushma Bhuma - E2E Tester</t>
  </si>
  <si>
    <t>Lalitha Minisker - E2E Tester</t>
  </si>
  <si>
    <t>Bhavitha Gadiparthi - E2E Tester</t>
  </si>
  <si>
    <t>Phayaz Shaik - E2E Tester</t>
  </si>
  <si>
    <t>Krovi, Naga Venkata Sai Sudheer  - E2E Tester</t>
  </si>
  <si>
    <t>Kumar Jangam, Nikhil -E2E Tester</t>
  </si>
  <si>
    <t>S,Suganya Devi - E2E Tester</t>
  </si>
  <si>
    <t>Reddy,D Sreekanth - E2E Tester</t>
  </si>
  <si>
    <t>M Sujitha - E2E Tester</t>
  </si>
  <si>
    <t>Nakhate,Vaishnavi - -E2E Tester</t>
  </si>
  <si>
    <t>Priyadharshini,M Indhira -E2E Tester</t>
  </si>
  <si>
    <t>Gollapudi,Anusha - Billing</t>
  </si>
  <si>
    <t>PCT 226</t>
  </si>
  <si>
    <t>Malone,Trey - Billing</t>
  </si>
  <si>
    <t>PCT 239</t>
  </si>
  <si>
    <t>Meda,Devika  - Billing</t>
  </si>
  <si>
    <t>POD 442</t>
  </si>
  <si>
    <t>Mukku,Kasireddy - Billing</t>
  </si>
  <si>
    <t>PCT 222</t>
  </si>
  <si>
    <t>Madhukar Doli - Batch Jobs Dev</t>
  </si>
  <si>
    <t>Onshore Verizon Location</t>
  </si>
  <si>
    <t>Srikanth Perumandala - Batch Jobs Dev</t>
  </si>
  <si>
    <t>Mekala,Rajababu- Batch Jobs Dev</t>
  </si>
  <si>
    <t>Repaka, Nagesh - Batch Jobs Dev</t>
  </si>
  <si>
    <t>Souptik Tat - Batch Jobs Dev</t>
  </si>
  <si>
    <t>Shinde,Tanmay Tulsidas - Batch Jobs Dev</t>
  </si>
  <si>
    <t>Reddy,P Gokul Kumar - Batch Jobs Dev</t>
  </si>
  <si>
    <t>Jaggala, Anand Reddy - Batch Jobs Dev</t>
  </si>
  <si>
    <t>Karthikaibalan Boovizhikannan - Batch Jobs Dev</t>
  </si>
  <si>
    <t>Bhaya, Deepesh - Batch Jobs Dev</t>
  </si>
  <si>
    <t>Sanaboyina, Harisekhar - Batch Jobs Dev</t>
  </si>
  <si>
    <t>Janakarajan,Srinivasan - Batch Jobs Dev</t>
  </si>
  <si>
    <t>Atmakuru,Rajeswari - Batch Jobs Dev</t>
  </si>
  <si>
    <t xml:space="preserve">Badaraiah Javisetty - ST </t>
  </si>
  <si>
    <t>Sandeep Joshi - ST</t>
  </si>
  <si>
    <t>Al Mamun,Abdullah - ST</t>
  </si>
  <si>
    <t xml:space="preserve">Devi Subramanian - ST </t>
  </si>
  <si>
    <t>Rajasekhara Guntaka  - ST</t>
  </si>
  <si>
    <t>Vigneshwaran Manoharan - ST</t>
  </si>
  <si>
    <t>Soumya Chakraborty - ST</t>
  </si>
  <si>
    <t>Dafnee - ST</t>
  </si>
  <si>
    <t>Shirisha,J - ST</t>
  </si>
  <si>
    <t>Level 1 - Standard Skills</t>
  </si>
  <si>
    <t>PA</t>
  </si>
  <si>
    <t>Nolli,Parama Jyothi - ST</t>
  </si>
  <si>
    <t>Kurra,Shivani - ST</t>
  </si>
  <si>
    <t>P,Rajkiran -ST</t>
  </si>
  <si>
    <t>Pamulapati,Sateesh - Rebadged for BA/ST</t>
  </si>
  <si>
    <t>Chandran, Sundaravadivel</t>
  </si>
  <si>
    <t>Architect</t>
  </si>
  <si>
    <t>MDU</t>
  </si>
  <si>
    <t>Rahul Rao Nyalakanti - OMP</t>
  </si>
  <si>
    <t>Gopalrao Pathivada - OMP</t>
  </si>
  <si>
    <t xml:space="preserve">Patil, Prashant </t>
  </si>
  <si>
    <t>Pilaka Uday Kumar Reddy - PAT Developer</t>
  </si>
  <si>
    <t>Level 1 - Premium Skills</t>
  </si>
  <si>
    <t>PAT</t>
  </si>
  <si>
    <t>Sandeep Gangasani - PAT Developer</t>
  </si>
  <si>
    <t>Munnaluri Gnana Kamalesh - PAT Developer</t>
  </si>
  <si>
    <t>Dabbara Vishnu - PAT Developer</t>
  </si>
  <si>
    <t>Polisetti Venkaiah Swamy - PAT Developer</t>
  </si>
  <si>
    <t>Sandeep,Gandham - PAT Developer</t>
  </si>
  <si>
    <t>Karthik, Jogi - PAT Developer</t>
  </si>
  <si>
    <t>Ravi Chandra,Vobhilineni Venkata Karuna - PAT Developer</t>
  </si>
  <si>
    <t>CHOKKAPU,BALAJI - PAT Developer</t>
  </si>
  <si>
    <t>Yasaswini,Kotana - PAT Developer</t>
  </si>
  <si>
    <t>Akshedaa,K - Pega PAT Developer</t>
  </si>
  <si>
    <t>Level 1 - Niche Skills</t>
  </si>
  <si>
    <t>Charan Naga Lakshmi Narayana,Nunna - Pega PAT Developer</t>
  </si>
  <si>
    <t>Gandla,Sudha Sravya - PAT QA</t>
  </si>
  <si>
    <t>Siva Sankar Sanchula - PAT QA</t>
  </si>
  <si>
    <t>Chakka, Vishnu - PAT QA</t>
  </si>
  <si>
    <t>TBD - PAT QA</t>
  </si>
  <si>
    <t>Jupally, Radhika Reddy</t>
  </si>
  <si>
    <t>ACT-199</t>
  </si>
  <si>
    <t>Vaidya, Snehal Abhijeet</t>
  </si>
  <si>
    <t>ACT-196</t>
  </si>
  <si>
    <t>Vijay Kumar Vadlamudi</t>
  </si>
  <si>
    <t>PATL</t>
  </si>
  <si>
    <t>Thiyagu Rajendran</t>
  </si>
  <si>
    <t>Thangavel, Manikandan</t>
  </si>
  <si>
    <t>Gade, Sudheer Kumar</t>
  </si>
  <si>
    <t>Labib,Nehad Assad</t>
  </si>
  <si>
    <t>Pottipati, Sreenadh</t>
  </si>
  <si>
    <t>ACT-115</t>
  </si>
  <si>
    <t>Pro*C</t>
  </si>
  <si>
    <t>Debra Burbank</t>
  </si>
  <si>
    <t>ACT125</t>
  </si>
  <si>
    <t>Santosh Wankhade, DhanaSree</t>
  </si>
  <si>
    <t>AnuMeenakshi Murugan</t>
  </si>
  <si>
    <t>Parameshwari Periyasamy</t>
  </si>
  <si>
    <t>Dunga,Vishnu Sai Praveen</t>
  </si>
  <si>
    <t>Ganesan,SakthiKumar</t>
  </si>
  <si>
    <t>Satheesh  S</t>
  </si>
  <si>
    <t>Johny, Fenin</t>
  </si>
  <si>
    <t>Shown,Baby</t>
  </si>
  <si>
    <t>Kushal Kumar</t>
  </si>
  <si>
    <t>Arnab Mukherjee</t>
  </si>
  <si>
    <t>ACT234</t>
  </si>
  <si>
    <t>Bhavani Medishetty</t>
  </si>
  <si>
    <t>Bhuvaneshwari Hariharan</t>
  </si>
  <si>
    <t>ACT260</t>
  </si>
  <si>
    <t>Chinnadurai, Kuzhanthaivel</t>
  </si>
  <si>
    <t>Jayaram Kadavala</t>
  </si>
  <si>
    <t>Rajalakshmi Vedachalam</t>
  </si>
  <si>
    <t>Vinodhini M</t>
  </si>
  <si>
    <t>Suresh Nagarajan</t>
  </si>
  <si>
    <t>ACT211</t>
  </si>
  <si>
    <t xml:space="preserve">PATL </t>
  </si>
  <si>
    <t>Sushma Radhakrishna</t>
  </si>
  <si>
    <t>ACT195</t>
  </si>
  <si>
    <t>Kaushik, Amit</t>
  </si>
  <si>
    <t>ACT200</t>
  </si>
  <si>
    <t>Ranajay Ghosh</t>
  </si>
  <si>
    <t>Solution Architect</t>
  </si>
  <si>
    <t>Sathwika Gone</t>
  </si>
  <si>
    <t>Venkata Lakshmi Usha Kalluri</t>
  </si>
  <si>
    <t>Prasad Maliakal</t>
  </si>
  <si>
    <t>Delivery lead/PATL</t>
  </si>
  <si>
    <t>Anusha Macherla</t>
  </si>
  <si>
    <t>Zawodny Jr, Arthur Tadeusz</t>
  </si>
  <si>
    <t>Vision</t>
  </si>
  <si>
    <t>Kavya Yangala</t>
  </si>
  <si>
    <t>George Jose Nirappeal</t>
  </si>
  <si>
    <t>Mounika Polishetty</t>
  </si>
  <si>
    <t>ACT209</t>
  </si>
  <si>
    <t>Pamela Stulpin</t>
  </si>
  <si>
    <t>Rafi Wardak</t>
  </si>
  <si>
    <t>Venkat Budige</t>
  </si>
  <si>
    <t>Sridhar Reddy Uppala</t>
  </si>
  <si>
    <t>Rangaswamy,Mohana</t>
  </si>
  <si>
    <t>Venkateshwarareddy Kanumuri</t>
  </si>
  <si>
    <t xml:space="preserve">Thangavel, Kathir Kaman </t>
  </si>
  <si>
    <t>Trivedi, Parit</t>
  </si>
  <si>
    <t>Shifali LNU</t>
  </si>
  <si>
    <t>Srividhya Venkataramanan</t>
  </si>
  <si>
    <t>Krishnamoorthy, Aravind</t>
  </si>
  <si>
    <t>Thirumalaisamy,Arunkumar</t>
  </si>
  <si>
    <t>Rajendra Nalam</t>
  </si>
  <si>
    <t>Venkata Dayam Reddy</t>
  </si>
  <si>
    <t>ACT136</t>
  </si>
  <si>
    <t>Manickam, Saravanakkumar</t>
  </si>
  <si>
    <t>Farjana Bashar</t>
  </si>
  <si>
    <t>Sujata Kamble</t>
  </si>
  <si>
    <t>Rajasekhar Seetala</t>
  </si>
  <si>
    <t>Jeeva,Nikhil</t>
  </si>
  <si>
    <t>Ailoni,Shravani</t>
  </si>
  <si>
    <t>Moksha Milagani (Krishna Naraharishetty)</t>
  </si>
  <si>
    <t>Satish Kariyana</t>
  </si>
  <si>
    <t xml:space="preserve">Production Support </t>
  </si>
  <si>
    <t>Sujana Chennam</t>
  </si>
  <si>
    <t>Ravula,Venkat Narsimha Reddy</t>
  </si>
  <si>
    <t>Manickam, Karthick</t>
  </si>
  <si>
    <t>Vithanala, Janaki Ramudu</t>
  </si>
  <si>
    <t>Prakash D</t>
  </si>
  <si>
    <t xml:space="preserve">Architect </t>
  </si>
  <si>
    <t>Kalyani Joshi</t>
  </si>
  <si>
    <t xml:space="preserve">Gen AI - Python </t>
  </si>
  <si>
    <t>ISG</t>
  </si>
  <si>
    <t>AMAN   RAWAT</t>
  </si>
  <si>
    <t xml:space="preserve">Gen AI - Langraph Python  </t>
  </si>
  <si>
    <t>Level 2 - Niche Skills</t>
  </si>
  <si>
    <t>Kani, Vanipriya</t>
  </si>
  <si>
    <t xml:space="preserve">S, Nivetha </t>
  </si>
  <si>
    <t>Atik Jain (Canada)</t>
  </si>
  <si>
    <t>ACT 325</t>
  </si>
  <si>
    <t>Patil, Chinmaye Arun</t>
  </si>
  <si>
    <t>Yousufuddin, Khaja</t>
  </si>
  <si>
    <t>ACT 91</t>
  </si>
  <si>
    <t>Ghadiyaram,Rohini</t>
  </si>
  <si>
    <t>P, Sreejith - Need to find replacement</t>
  </si>
  <si>
    <t>R, Vignesh</t>
  </si>
  <si>
    <t>UI/UX Design</t>
  </si>
  <si>
    <t>Pal,Koushik</t>
  </si>
  <si>
    <t>Munuswamy, Sheela</t>
  </si>
  <si>
    <t>Sharma, Anisha</t>
  </si>
  <si>
    <t xml:space="preserve">Mohiuddin, Viquar </t>
  </si>
  <si>
    <t>NBx</t>
  </si>
  <si>
    <t>ACT 147</t>
  </si>
  <si>
    <t>Nagammanavara, Ramesh</t>
  </si>
  <si>
    <t>ACT135</t>
  </si>
  <si>
    <t>Jennaikode, Vamshi Raj</t>
  </si>
  <si>
    <t>Mobile Developer</t>
  </si>
  <si>
    <t>Bacchiani, Ken</t>
  </si>
  <si>
    <t>VZGTTQ00011598</t>
  </si>
  <si>
    <t>Kalra, Sahiba</t>
  </si>
  <si>
    <t>ACT150</t>
  </si>
  <si>
    <t>VZGTTQ00011599</t>
  </si>
  <si>
    <t>Chatharaju, Navaneeth Kumar</t>
  </si>
  <si>
    <t>VZGTTQ00011600</t>
  </si>
  <si>
    <t>Sunkishala, Ranjith Rao</t>
  </si>
  <si>
    <t>VZGTTQ00011601</t>
  </si>
  <si>
    <t>Digumarthi, Sri Latha</t>
  </si>
  <si>
    <t>ACT141</t>
  </si>
  <si>
    <t>VZGTTQ00011602</t>
  </si>
  <si>
    <t>Hasan Abunaser</t>
  </si>
  <si>
    <t>ACT139</t>
  </si>
  <si>
    <t>VZGTTQ00011603</t>
  </si>
  <si>
    <t>Jayaprakash, Arun Kumar</t>
  </si>
  <si>
    <t>ACT140</t>
  </si>
  <si>
    <t>VZGTTQ00011604</t>
  </si>
  <si>
    <t>Cherukuri, Lakshmna Kumar</t>
  </si>
  <si>
    <t>ACT145</t>
  </si>
  <si>
    <t>VZGTTQ00011605</t>
  </si>
  <si>
    <t>Haridasan Santhamma, Hareesh</t>
  </si>
  <si>
    <t>ACT148</t>
  </si>
  <si>
    <t>Vellingiri, Gomathi</t>
  </si>
  <si>
    <t>Annamalai, Viswanathan</t>
  </si>
  <si>
    <t>Gincy, Binish</t>
  </si>
  <si>
    <t>Rajendran, Akila</t>
  </si>
  <si>
    <t>Gali, Sindhu</t>
  </si>
  <si>
    <t>Nallamalli, Narasimham</t>
  </si>
  <si>
    <t>Sethurajesh, Swetha</t>
  </si>
  <si>
    <t>Padmati, Balakrishna</t>
  </si>
  <si>
    <t>Vishnumolakala, Hanuprasad</t>
  </si>
  <si>
    <t>ACT149</t>
  </si>
  <si>
    <t>Yeskepalli, Dilipvarma</t>
  </si>
  <si>
    <t>Gorijavolu, Priyanka</t>
  </si>
  <si>
    <t>ACT311</t>
  </si>
  <si>
    <t>Sharma, Neha</t>
  </si>
  <si>
    <t>ACT146</t>
  </si>
  <si>
    <t xml:space="preserve">Islampure, Manjunath </t>
  </si>
  <si>
    <t>Boddukuru, Ramakrishna</t>
  </si>
  <si>
    <t>Talluri, Sai Jaswanth</t>
  </si>
  <si>
    <t>ANTHONI ADIMAI, FRANKLINE</t>
  </si>
  <si>
    <t xml:space="preserve">Maktha, Sumadhura </t>
  </si>
  <si>
    <t>Pothuraju, Sravan Kumar</t>
  </si>
  <si>
    <t>Nukala,Venkata Rama Lakshman</t>
  </si>
  <si>
    <t>Chowdhury, Md Shohrab Hossain</t>
  </si>
  <si>
    <t>Pereira, Denzil Maxi</t>
  </si>
  <si>
    <t>Shah, Bijal</t>
  </si>
  <si>
    <t>Norman,Kyle</t>
  </si>
  <si>
    <t>Palaniappan, Balasubramanian</t>
  </si>
  <si>
    <t>QA</t>
  </si>
  <si>
    <t>Hernandez Puga, Eduardo</t>
  </si>
  <si>
    <t>Pathuri, Venkat Rao</t>
  </si>
  <si>
    <t>PuliampattyKumar, Harish</t>
  </si>
  <si>
    <t>Marappan,Kanagaraj</t>
  </si>
  <si>
    <t>ACT 64</t>
  </si>
  <si>
    <t>Mandala,Punna Reddy</t>
  </si>
  <si>
    <t>Pasala,Keerthi</t>
  </si>
  <si>
    <t>Shweta Singh</t>
  </si>
  <si>
    <t>PCT 151</t>
  </si>
  <si>
    <t>Matt Spencer</t>
  </si>
  <si>
    <t>ACT 65</t>
  </si>
  <si>
    <t>Babji Pydisetty</t>
  </si>
  <si>
    <t>Poorna Noothalapati</t>
  </si>
  <si>
    <t>Ram Sharan Pynda</t>
  </si>
  <si>
    <t>Vamshi Krishna Reddy</t>
  </si>
  <si>
    <t>Nagasirisha Bandarupalli</t>
  </si>
  <si>
    <t>Srikanth Mandati</t>
  </si>
  <si>
    <t>Arun Kumar Varatharaju</t>
  </si>
  <si>
    <t>Prema Murali</t>
  </si>
  <si>
    <t>Ashish Kilam</t>
  </si>
  <si>
    <t>Yucai</t>
  </si>
  <si>
    <t>Sean White</t>
  </si>
  <si>
    <t>Phatak,Vipul</t>
  </si>
  <si>
    <t>Terala,Nitisha</t>
  </si>
  <si>
    <t>Kolipaka,Sai Krishna</t>
  </si>
  <si>
    <t>Kanakasabai,Dhanachandiran</t>
  </si>
  <si>
    <t>Jemima, J Esther</t>
  </si>
  <si>
    <t>ODC</t>
  </si>
  <si>
    <t>ACT 200</t>
  </si>
  <si>
    <t>Level 2</t>
  </si>
  <si>
    <t>kalaiselvan Ganesan</t>
  </si>
  <si>
    <t>Level 3</t>
  </si>
  <si>
    <t>Kalyankar Srinath</t>
  </si>
  <si>
    <t>Ramamoorthy Swetha</t>
  </si>
  <si>
    <t>OnPrem</t>
  </si>
  <si>
    <t>Gadi sandhya</t>
  </si>
  <si>
    <t>Aarthi S</t>
  </si>
  <si>
    <t>Level 1</t>
  </si>
  <si>
    <t>Shivashankar, Yeshwant</t>
  </si>
  <si>
    <t>jaswant Singh</t>
  </si>
  <si>
    <t>Laxmi, Vijay</t>
  </si>
  <si>
    <t>Gnanasundaram M</t>
  </si>
  <si>
    <t>Phani kumar, Prudhivi M</t>
  </si>
  <si>
    <t>Yash Nigam</t>
  </si>
  <si>
    <t>Priyanka Gaikwad</t>
  </si>
  <si>
    <t>Hiremath, Sadanand</t>
  </si>
  <si>
    <t>Mounika, Yeddula</t>
  </si>
  <si>
    <t>Vasu Gattu</t>
  </si>
  <si>
    <t>Tamil Selvam</t>
  </si>
  <si>
    <t>Gummala Sravani</t>
  </si>
  <si>
    <t>Sonu Kumar</t>
  </si>
  <si>
    <t>Palanisamy,Guha Prashanthini</t>
  </si>
  <si>
    <t>C S, Gowrishankar</t>
  </si>
  <si>
    <t>Seggam Vasu</t>
  </si>
  <si>
    <t>pratyusha parida</t>
  </si>
  <si>
    <t>Dheepak Kumar Sathyamurthy</t>
  </si>
  <si>
    <t>ACT 199</t>
  </si>
  <si>
    <t>Lingesh C</t>
  </si>
  <si>
    <t>Athipati Murali</t>
  </si>
  <si>
    <t>Mrugini Raghunandan Bisle</t>
  </si>
  <si>
    <t>Thilakaraj K</t>
  </si>
  <si>
    <t>ACT 196</t>
  </si>
  <si>
    <t>Pamula Swarna Latha</t>
  </si>
  <si>
    <t>Sarath Babu</t>
  </si>
  <si>
    <t>Tarun Mutreja</t>
  </si>
  <si>
    <t>Cheran D</t>
  </si>
  <si>
    <t>Talluri Vishnu Vardhan</t>
  </si>
  <si>
    <t>Srimohan T</t>
  </si>
  <si>
    <t>Satyajit Roy</t>
  </si>
  <si>
    <t>Yogendra Kumar Vatti</t>
  </si>
  <si>
    <t>Karthik E</t>
  </si>
  <si>
    <t>Karthik Parasuraman</t>
  </si>
  <si>
    <t>Reema sheril D</t>
  </si>
  <si>
    <t>Vijay V</t>
  </si>
  <si>
    <t>Sheeba Blessy D</t>
  </si>
  <si>
    <t>Mohammed Suhail</t>
  </si>
  <si>
    <t>Shekhar Vitekar</t>
  </si>
  <si>
    <t>Mohammed Fazil I</t>
  </si>
  <si>
    <t>Manda Sai Sravanth</t>
  </si>
  <si>
    <t>Jagadheesh B</t>
  </si>
  <si>
    <t>Thulasinathan, Nisha</t>
  </si>
  <si>
    <t>Laxmikanta Nayak</t>
  </si>
  <si>
    <t>ACT 198</t>
  </si>
  <si>
    <t>Drakshayini Desu</t>
  </si>
  <si>
    <t>Krushnaiah Kummari</t>
  </si>
  <si>
    <t>Muralidharan</t>
  </si>
  <si>
    <t>Lakshmanan Kannan</t>
  </si>
  <si>
    <t>Sajan Soda</t>
  </si>
  <si>
    <t>Nandhini Thirumoorthy</t>
  </si>
  <si>
    <t>Ashish Kumar</t>
  </si>
  <si>
    <t>Balasubramani, Kalaivani</t>
  </si>
  <si>
    <t>Jagadesh Ramachandran</t>
  </si>
  <si>
    <t>Bhavikkumar Kheni</t>
  </si>
  <si>
    <t>Thavasimani M</t>
  </si>
  <si>
    <t xml:space="preserve">Rani,Shanthi </t>
  </si>
  <si>
    <t>Tejaswini Chigullapally</t>
  </si>
  <si>
    <t>Venniammal A</t>
  </si>
  <si>
    <t>Selvin Jeba Kumar M</t>
  </si>
  <si>
    <t>Talari Geethamrutha</t>
  </si>
  <si>
    <t>Venkatesh Selvaraj</t>
  </si>
  <si>
    <t>Naveena Rani</t>
  </si>
  <si>
    <t>Vasantha Bagathi</t>
  </si>
  <si>
    <t>Benila P Joy</t>
  </si>
  <si>
    <t>Duraisamy,Nithyanandham</t>
  </si>
  <si>
    <t>Ramsagar Yadav</t>
  </si>
  <si>
    <t>Nithya G</t>
  </si>
  <si>
    <t>Vani Dinesh</t>
  </si>
  <si>
    <t>Dhruva Deshmukh</t>
  </si>
  <si>
    <t>Shubham Srivastava</t>
  </si>
  <si>
    <t>Ajay K R</t>
  </si>
  <si>
    <t>Chandrasekaran Ramasamy</t>
  </si>
  <si>
    <t>Sujata Jena</t>
  </si>
  <si>
    <t>Kurnoothala Chaitanya Sai</t>
  </si>
  <si>
    <t>Debanjan Sarkar</t>
  </si>
  <si>
    <t>Sarneshprasanth Sammantham</t>
  </si>
  <si>
    <t>Rajkumar S</t>
  </si>
  <si>
    <t>Ranjithkumar R</t>
  </si>
  <si>
    <t>M Sai Vardhan</t>
  </si>
  <si>
    <t>Sivapriya Ramesh Chandran</t>
  </si>
  <si>
    <t>Sharmila R</t>
  </si>
  <si>
    <t>Ameetha M</t>
  </si>
  <si>
    <t>Kumar Akshay</t>
  </si>
  <si>
    <t>Aavula Dinesh Kumar</t>
  </si>
  <si>
    <t>Chalapathi Rao Bavisetti</t>
  </si>
  <si>
    <t>V V A Sravan Kumar Kadi</t>
  </si>
  <si>
    <t>Kota Chaitanya Hari Prasad</t>
  </si>
  <si>
    <t xml:space="preserve">Neethu </t>
  </si>
  <si>
    <t>Dulam Venkata Shiva Spandana</t>
  </si>
  <si>
    <t>Ramkumar Sivakumar</t>
  </si>
  <si>
    <t>ACT 195</t>
  </si>
  <si>
    <t>Janani Ramachandran</t>
  </si>
  <si>
    <t>Ayush kumar Saksena</t>
  </si>
  <si>
    <t>kankal, Anand Bhalaji</t>
  </si>
  <si>
    <t>Subhajit Ghosh</t>
  </si>
  <si>
    <t>Rahul Patidar</t>
  </si>
  <si>
    <t>Rakesh Byri</t>
  </si>
  <si>
    <t>Gowtaman VM</t>
  </si>
  <si>
    <t>Deepak B</t>
  </si>
  <si>
    <t>M N Athmananda</t>
  </si>
  <si>
    <t>Kiran Deshni</t>
  </si>
  <si>
    <t>Kumar, Nishant</t>
  </si>
  <si>
    <t>Ejaz , MD</t>
  </si>
  <si>
    <t>Nagendran V</t>
  </si>
  <si>
    <t>ACT 115</t>
  </si>
  <si>
    <t>Chigurupati,Laxman Rao</t>
  </si>
  <si>
    <t>Hemalatha Shanmugam</t>
  </si>
  <si>
    <t>Pangale, Nandkishor</t>
  </si>
  <si>
    <t>Manoj Kumar G</t>
  </si>
  <si>
    <t>Arun Pandiyan</t>
  </si>
  <si>
    <t>Kalai Selvan K</t>
  </si>
  <si>
    <t>Fayume</t>
  </si>
  <si>
    <t xml:space="preserve">CH, Regina Roveena </t>
  </si>
  <si>
    <t>Lakshmanan Mohan</t>
  </si>
  <si>
    <t>Satyendra Singh</t>
  </si>
  <si>
    <t>Level 4</t>
  </si>
  <si>
    <t>Gudur Jeevan Reddy</t>
  </si>
  <si>
    <t>Jahathesh Nehru</t>
  </si>
  <si>
    <t>Srinivasan Kalyanasundaram</t>
  </si>
  <si>
    <t>Mohanasundaram S</t>
  </si>
  <si>
    <t>Priyadharshini Rajendran</t>
  </si>
  <si>
    <t>Adaikkappan, Sivagami</t>
  </si>
  <si>
    <t>Srikanth Dontiboyena</t>
  </si>
  <si>
    <t>Veerapandi, Revanth</t>
  </si>
  <si>
    <t>K, Govardhana</t>
  </si>
  <si>
    <t>Neeraj Viswanath</t>
  </si>
  <si>
    <t>Sriveeraraghavan, Srinivasan</t>
  </si>
  <si>
    <t>Shown Baby</t>
  </si>
  <si>
    <t>Vishnu Sai Praveen, Dunga</t>
  </si>
  <si>
    <t xml:space="preserve">Bhoyar, Samruddhi </t>
  </si>
  <si>
    <t>ACT 20</t>
  </si>
  <si>
    <t>Preethi</t>
  </si>
  <si>
    <t>Katyal, Tanya</t>
  </si>
  <si>
    <t>Iqbal, Suheal</t>
  </si>
  <si>
    <t>Prem</t>
  </si>
  <si>
    <t>Kumar, Ritesh</t>
  </si>
  <si>
    <t>Sornadevi</t>
  </si>
  <si>
    <t>Deepak Kumar</t>
  </si>
  <si>
    <t>Avinu Sam Calins</t>
  </si>
  <si>
    <t>Bhagesh</t>
  </si>
  <si>
    <t>Verma,Naveen</t>
  </si>
  <si>
    <t>Perks Portfolio</t>
  </si>
  <si>
    <t>Gen AI</t>
  </si>
  <si>
    <t>M,Ashwin</t>
  </si>
  <si>
    <t>Natarajan,Sukumar</t>
  </si>
  <si>
    <t>Vijish Vijayan</t>
  </si>
  <si>
    <t>Narasimhan, Soundararajan</t>
  </si>
  <si>
    <t>Mangala Org</t>
  </si>
  <si>
    <t xml:space="preserve">Karthikeyan, R </t>
  </si>
  <si>
    <t>PMO</t>
  </si>
  <si>
    <t>Sinha, Surya Pratim</t>
  </si>
  <si>
    <t>PCT054</t>
  </si>
  <si>
    <t>Gadiraju,Yugala</t>
  </si>
  <si>
    <t>Raju,Sri Vandhana</t>
  </si>
  <si>
    <t>Jingade,Rachita R</t>
  </si>
  <si>
    <t>Zanwar,Shivam</t>
  </si>
  <si>
    <t>Chakraborty, Timir Baran</t>
  </si>
  <si>
    <t>CP/MP</t>
  </si>
  <si>
    <t>M R,Nandhu</t>
  </si>
  <si>
    <t>Devadhason, Sunil Dhas</t>
  </si>
  <si>
    <t>Bhandare,Mangesh</t>
  </si>
  <si>
    <t>Kshirsagar Jr,Abhijit Rajendra</t>
  </si>
  <si>
    <t>Panda,Saswati</t>
  </si>
  <si>
    <t>Rathore,Anshika</t>
  </si>
  <si>
    <t>Gajjarapu, Sai Susmitha</t>
  </si>
  <si>
    <t>Devi E,Durga</t>
  </si>
  <si>
    <t>Hassan,Umar Sani</t>
  </si>
  <si>
    <t>Doke,Trushant Sadashiv</t>
  </si>
  <si>
    <t>Bansal, Prashant</t>
  </si>
  <si>
    <t>PCT247</t>
  </si>
  <si>
    <t xml:space="preserve">Jaldu, Siva Sai Tej </t>
  </si>
  <si>
    <t>R,Praveen Kumar</t>
  </si>
  <si>
    <t>Pari,Nivas</t>
  </si>
  <si>
    <t>R,Priyanka</t>
  </si>
  <si>
    <t>Kulkarni,Abhishek</t>
  </si>
  <si>
    <t>Y,Sujatha</t>
  </si>
  <si>
    <t>Siva Priya,Tatireddy</t>
  </si>
  <si>
    <t xml:space="preserve">N, Vaishnavi </t>
  </si>
  <si>
    <t>Akula,Shishir Kumar</t>
  </si>
  <si>
    <t>Kamath,Ranjith R</t>
  </si>
  <si>
    <t>Magadum,Sushma Chandrakant</t>
  </si>
  <si>
    <t>PCT248</t>
  </si>
  <si>
    <t>Deepika Prakash</t>
  </si>
  <si>
    <t>Venugopal,Balaji</t>
  </si>
  <si>
    <t>K,Tara</t>
  </si>
  <si>
    <t>Satpati,Soham</t>
  </si>
  <si>
    <t>G,Elumalai</t>
  </si>
  <si>
    <t>Chittineni, Srimannarayana</t>
  </si>
  <si>
    <t>Gopalsamy, Saranya Devi</t>
  </si>
  <si>
    <t>S,Kavitha</t>
  </si>
  <si>
    <t>MADURAI VEERAN,VIJAYA ANAND</t>
  </si>
  <si>
    <t>Prem Kumar,Deepan</t>
  </si>
  <si>
    <t>Sathiamurthy,Vikraman</t>
  </si>
  <si>
    <t>M,Vinay</t>
  </si>
  <si>
    <t>Aradadi,Likhithanjali</t>
  </si>
  <si>
    <t>Kumar,Alok</t>
  </si>
  <si>
    <t>Teppala, Akhila</t>
  </si>
  <si>
    <t>Venugopal,Amutha</t>
  </si>
  <si>
    <t>M,Muthu Lakshmi</t>
  </si>
  <si>
    <t>Bondada,Lavanya</t>
  </si>
  <si>
    <t>Das,Prasun</t>
  </si>
  <si>
    <t>Mouguilan,Tirounavoucarassou</t>
  </si>
  <si>
    <t>Singh,Rahul</t>
  </si>
  <si>
    <t>Jonnagadla,Naga Durga Bindu</t>
  </si>
  <si>
    <t>Soni,Khushbu</t>
  </si>
  <si>
    <t>Jabbarul Haque,MD</t>
  </si>
  <si>
    <t>T,Shyamganesh</t>
  </si>
  <si>
    <t>Chandra,Ravi</t>
  </si>
  <si>
    <t>Kadam,Anushka Aditya</t>
  </si>
  <si>
    <t>O M,Mohammed Ibrahim Musthakeem</t>
  </si>
  <si>
    <t>S,Fazila</t>
  </si>
  <si>
    <t>Singh,Mritunjay Kumar</t>
  </si>
  <si>
    <t>S,Murugan</t>
  </si>
  <si>
    <t>Kothapalli,Ravi Kumar</t>
  </si>
  <si>
    <t>Nunna,Nagamani</t>
  </si>
  <si>
    <t>Soundararajan,Malathi</t>
  </si>
  <si>
    <t>P V,Saicharan</t>
  </si>
  <si>
    <t>Katave,Gauri</t>
  </si>
  <si>
    <t>Mainframe</t>
  </si>
  <si>
    <t>Mkc,Arunachalam</t>
  </si>
  <si>
    <t>Kasar,Asmita Satyajit</t>
  </si>
  <si>
    <t>Ravichandran,Shanthipriya</t>
  </si>
  <si>
    <t>Noor Alam,Tamanna</t>
  </si>
  <si>
    <t>Periaiah,Divya</t>
  </si>
  <si>
    <t>Ghogre,Samruddhi</t>
  </si>
  <si>
    <t>P,Myvizhi</t>
  </si>
  <si>
    <t>Gharge,Sayali</t>
  </si>
  <si>
    <t>PCT073</t>
  </si>
  <si>
    <t>M,Gurulakshmi</t>
  </si>
  <si>
    <t>Joshi,Prasanna</t>
  </si>
  <si>
    <t>R,Madhumitha</t>
  </si>
  <si>
    <t>K,Elamathi</t>
  </si>
  <si>
    <t>Banerjee,Amrita</t>
  </si>
  <si>
    <t>G,Sruthi Krishna</t>
  </si>
  <si>
    <t>Supekar,Vikas Babasaheb</t>
  </si>
  <si>
    <t>Rajapandi,Niverlin</t>
  </si>
  <si>
    <t>Balasubramani,Sasikumar</t>
  </si>
  <si>
    <t>A,Insarasabeen</t>
  </si>
  <si>
    <t xml:space="preserve">R, Niranjan </t>
  </si>
  <si>
    <t>Anjana KJ</t>
  </si>
  <si>
    <t>A,Issac Newton</t>
  </si>
  <si>
    <t>PCT246</t>
  </si>
  <si>
    <t>Arumugam, Nirmala</t>
  </si>
  <si>
    <t>Anuja Shelke</t>
  </si>
  <si>
    <t>Krishnan,Kamalesh</t>
  </si>
  <si>
    <t>M, Ajithkumar</t>
  </si>
  <si>
    <t>KV,Ramya</t>
  </si>
  <si>
    <t xml:space="preserve">Sreelatha, Giraka </t>
  </si>
  <si>
    <t>Joshi Nagendra Chennamsetii</t>
  </si>
  <si>
    <t>P, Santhosh</t>
  </si>
  <si>
    <t>Laxmi Bagali</t>
  </si>
  <si>
    <t xml:space="preserve">Pradeep Kumar Gandam </t>
  </si>
  <si>
    <t>Srinivasan,Srilekha</t>
  </si>
  <si>
    <t xml:space="preserve">Rajendran, Prabhu </t>
  </si>
  <si>
    <t>Ammapalem, Jayasri</t>
  </si>
  <si>
    <t>Ditto Marshal</t>
  </si>
  <si>
    <t>All ACTS - MP</t>
  </si>
  <si>
    <t>Roy Chowdhury, Utsab</t>
  </si>
  <si>
    <t>All ACTS - CP</t>
  </si>
  <si>
    <t>Navi Leela Balaramakrishna, Mudalla</t>
  </si>
  <si>
    <t>Vankayalapati,Aparna</t>
  </si>
  <si>
    <t>Kiran,Sai</t>
  </si>
  <si>
    <t>Kolli,Venkata Navya Sree</t>
  </si>
  <si>
    <t>Nukala,Susmitha</t>
  </si>
  <si>
    <t>Chokkapu,Tejeswari</t>
  </si>
  <si>
    <t>Choudhury,Surya Deepta</t>
  </si>
  <si>
    <t>Vijapurapu,Aruna Tejaswini</t>
  </si>
  <si>
    <t>Veggalam,Venu Gopala Chary</t>
  </si>
  <si>
    <t>Mulay,Hushar Ajinath</t>
  </si>
  <si>
    <t>Mondal,Saikat</t>
  </si>
  <si>
    <t>Mukherjee,Sandip</t>
  </si>
  <si>
    <t>Akbar,Shaik Ali</t>
  </si>
  <si>
    <t>Vinodh Kumar,Kalem</t>
  </si>
  <si>
    <t>Mone,Yallesh</t>
  </si>
  <si>
    <t>Mahajan,Vipul</t>
  </si>
  <si>
    <t>Arumugam,Kalaivani</t>
  </si>
  <si>
    <t>Motamarri,Sai Kumar</t>
  </si>
  <si>
    <t>Silla,Maneesha</t>
  </si>
  <si>
    <t>R,Vijay Prasanna</t>
  </si>
  <si>
    <t>Jagan,Kavanuru</t>
  </si>
  <si>
    <t>G N,Pradyumna Hathwar</t>
  </si>
  <si>
    <t>Patlolla,Siddharth Reddy</t>
  </si>
  <si>
    <t>Mahajan,Samadhan</t>
  </si>
  <si>
    <t>Rajagopal,Gayathri</t>
  </si>
  <si>
    <t>V,Dinesh</t>
  </si>
  <si>
    <t>Vasavi,Pedda Gorla</t>
  </si>
  <si>
    <t>CH,Venkata Sai</t>
  </si>
  <si>
    <t xml:space="preserve">Gupta, Raunak  </t>
  </si>
  <si>
    <t xml:space="preserve">Veera Rampandu,Jamisetti </t>
  </si>
  <si>
    <t>Chavan,Prashant</t>
  </si>
  <si>
    <t>Sampath,Gokulakrishnan</t>
  </si>
  <si>
    <t>Chandrasekar,Kabilavarman</t>
  </si>
  <si>
    <t>G,Sandhya</t>
  </si>
  <si>
    <t>Nayani,Sairam</t>
  </si>
  <si>
    <t>Kale,Amol</t>
  </si>
  <si>
    <t>Thomas,Ashwathi Mathew</t>
  </si>
  <si>
    <t>Mallepally,Jhansi</t>
  </si>
  <si>
    <t>D,Mouresh</t>
  </si>
  <si>
    <t>Vutukuru,Gayathri</t>
  </si>
  <si>
    <t>M,Karthikeyan</t>
  </si>
  <si>
    <t>Periyasamy,Balachandar</t>
  </si>
  <si>
    <t>Kurapati, Murali Krishna Raghava</t>
  </si>
  <si>
    <t>Karthick</t>
  </si>
  <si>
    <t>Mani</t>
  </si>
  <si>
    <t xml:space="preserve">G,Divya	</t>
  </si>
  <si>
    <t>Bondada,Bhimeswararao</t>
  </si>
  <si>
    <t>Ramasamy, Ravisankar</t>
  </si>
  <si>
    <t>Boini,Greeshmanethrikaa</t>
  </si>
  <si>
    <t>M,Padmasri</t>
  </si>
  <si>
    <t>Prabu,Jinesh</t>
  </si>
  <si>
    <t>Murkute,Tushar Subhash</t>
  </si>
  <si>
    <t>Faiz Alam</t>
  </si>
  <si>
    <t>Debabrato Sikder</t>
  </si>
  <si>
    <t>Arghya Kundu</t>
  </si>
  <si>
    <t>Manojkumar Velusamy</t>
  </si>
  <si>
    <t>Monica Balakrishnan</t>
  </si>
  <si>
    <t>SK Akhtar</t>
  </si>
  <si>
    <t>Subhrankita Pradhan</t>
  </si>
  <si>
    <t>Jasmine Hepziba</t>
  </si>
  <si>
    <t>Sakshi Suwarna</t>
  </si>
  <si>
    <t>Umamageshwari</t>
  </si>
  <si>
    <t>Lokesh</t>
  </si>
  <si>
    <t>P</t>
  </si>
  <si>
    <t>Chikita M</t>
  </si>
  <si>
    <t>Karthick Jayapal</t>
  </si>
  <si>
    <t xml:space="preserve">Chaudhary, Anshu </t>
  </si>
  <si>
    <t>Aruna Maruthamuthu</t>
  </si>
  <si>
    <t>Bavithra G</t>
  </si>
  <si>
    <t>Govindaraj,Haripriya</t>
  </si>
  <si>
    <t>K,Sudarshan</t>
  </si>
  <si>
    <t xml:space="preserve">Mary Saritha </t>
  </si>
  <si>
    <t xml:space="preserve">Suganya Selvam </t>
  </si>
  <si>
    <t>N, Kuzhalarasi</t>
  </si>
  <si>
    <t>Balu Mahender</t>
  </si>
  <si>
    <t>R, Ishwarya</t>
  </si>
  <si>
    <t xml:space="preserve">Karvande, Gayatri </t>
  </si>
  <si>
    <t>Shaik Abubakar</t>
  </si>
  <si>
    <t>Gangadhar</t>
  </si>
  <si>
    <t>Mathankumar</t>
  </si>
  <si>
    <t>Prakash, Deepika</t>
  </si>
  <si>
    <t>Chauhan, Tanishq</t>
  </si>
  <si>
    <t>Ramya, Chakka</t>
  </si>
  <si>
    <t>Veethulli,Sajani</t>
  </si>
  <si>
    <t>Upadhyay,Tanuj</t>
  </si>
  <si>
    <t>Sharma,Anmol</t>
  </si>
  <si>
    <t>Ramanukolanu,Naga Sai Keerthi</t>
  </si>
  <si>
    <t>Sharma,Rohit</t>
  </si>
  <si>
    <t>C,Anitha</t>
  </si>
  <si>
    <t>Kirruthiga,L S</t>
  </si>
  <si>
    <t>Balaji,Aarthi</t>
  </si>
  <si>
    <t>Yadav,Ashu</t>
  </si>
  <si>
    <t>Singh,Arush</t>
  </si>
  <si>
    <t>Elango,Sujith</t>
  </si>
  <si>
    <t>K,Sivaprakash</t>
  </si>
  <si>
    <t>Chandra,Phool</t>
  </si>
  <si>
    <t>Vedachalam,Kayal</t>
  </si>
  <si>
    <t>Ramanji,B peda</t>
  </si>
  <si>
    <t>Kanna,Ranjith</t>
  </si>
  <si>
    <t>Biswas,Sumitavo</t>
  </si>
  <si>
    <t>Gunasekaran,Malini</t>
  </si>
  <si>
    <t>Kuchibhotla,Raghavendra Kali Prasad</t>
  </si>
  <si>
    <t>R,Rajkumar</t>
  </si>
  <si>
    <t>K,Prasanth R</t>
  </si>
  <si>
    <t>Venkata Monika,Alampalli</t>
  </si>
  <si>
    <t>Sharma,Aashish</t>
  </si>
  <si>
    <t>Murugesan, Aravind</t>
  </si>
  <si>
    <t>M,Godson</t>
  </si>
  <si>
    <t>Joshi,Shobha</t>
  </si>
  <si>
    <t>LNU,Pushpak</t>
  </si>
  <si>
    <t>Poddar,Aditya</t>
  </si>
  <si>
    <t>Durgam,Gopalakrishna</t>
  </si>
  <si>
    <t>Joy,Minnu</t>
  </si>
  <si>
    <t>R, Neil Samson</t>
  </si>
  <si>
    <t>Kabra,Ayush</t>
  </si>
  <si>
    <t>Puvvada,Dimple Supraja Lakshmi Surya</t>
  </si>
  <si>
    <t>Mishra,Ayush</t>
  </si>
  <si>
    <t xml:space="preserve">Dutta,Sourav </t>
  </si>
  <si>
    <t>Purushothaman, Sarathkumar</t>
  </si>
  <si>
    <t>Pabba,Shyamprasad</t>
  </si>
  <si>
    <t>Vaddi,Anjani Babu</t>
  </si>
  <si>
    <t>Surender,Singam</t>
  </si>
  <si>
    <t>Jain,Akash</t>
  </si>
  <si>
    <t>RL, Lijinraj</t>
  </si>
  <si>
    <t>Charabuddi, Nikesh</t>
  </si>
  <si>
    <t>PCT 145</t>
  </si>
  <si>
    <t>Thiruppathi, Kirupa</t>
  </si>
  <si>
    <t>Ramamoorthi, Nithyakalyani</t>
  </si>
  <si>
    <t>Revilla, Prashanthi Jyothi</t>
  </si>
  <si>
    <t>Murugan M</t>
  </si>
  <si>
    <t>A,Sakthivel</t>
  </si>
  <si>
    <t>ACT011</t>
  </si>
  <si>
    <t>E,Bharat</t>
  </si>
  <si>
    <t>Murugesan,Keerthana</t>
  </si>
  <si>
    <t>B R,Niju</t>
  </si>
  <si>
    <t>Swarnakar, Preeti</t>
  </si>
  <si>
    <t>Batchu,Venkata Sai Kumar</t>
  </si>
  <si>
    <t>A P,Shanmugapriya</t>
  </si>
  <si>
    <t>Rajesh Kanchumarthi</t>
  </si>
  <si>
    <t>CH, Gopalakrishna</t>
  </si>
  <si>
    <t>Yamuna Jagadish</t>
  </si>
  <si>
    <t>Rajkumar Venkatesan</t>
  </si>
  <si>
    <t>Thangavel, Premnath </t>
  </si>
  <si>
    <t>Sareddy,Shivani</t>
  </si>
  <si>
    <t>Harsha Babu, Adithya</t>
  </si>
  <si>
    <t>Ravi Prasad Gajji</t>
  </si>
  <si>
    <t>Rao R, Kiran</t>
  </si>
  <si>
    <t>ACT 35</t>
  </si>
  <si>
    <t xml:space="preserve">Lakshmi Devi </t>
  </si>
  <si>
    <t>Sinha, Aditi</t>
  </si>
  <si>
    <t>PCT006</t>
  </si>
  <si>
    <t xml:space="preserve">Rustagi, Amit </t>
  </si>
  <si>
    <t>Goud, Shamanth</t>
  </si>
  <si>
    <t>Gopikrishnayadav Dabbakuti</t>
  </si>
  <si>
    <t xml:space="preserve">V, Loganayagi </t>
  </si>
  <si>
    <t>Sandeepchandra, Mandanapu</t>
  </si>
  <si>
    <t>Yallabandi, Nagathatharao</t>
  </si>
  <si>
    <t>Yalavarthi, Revanth</t>
  </si>
  <si>
    <t>Bathala, Sai Durga Deekshit</t>
  </si>
  <si>
    <t>Patil, Sayali</t>
  </si>
  <si>
    <t>Kumar, Sharanu</t>
  </si>
  <si>
    <t>Arasavilli, Sindhu</t>
  </si>
  <si>
    <t xml:space="preserve">Mandoori, Sravanthi </t>
  </si>
  <si>
    <t>Das, Tarulekha</t>
  </si>
  <si>
    <t xml:space="preserve">Chinthalapudi, Tharun </t>
  </si>
  <si>
    <t>Balasubramanian, Vignesh</t>
  </si>
  <si>
    <t>ACT325</t>
  </si>
  <si>
    <t>Sammeta Kiran Kumar</t>
  </si>
  <si>
    <t xml:space="preserve">Thangavadivel, Sharathkumar </t>
  </si>
  <si>
    <t>Madisetty, Jeevana</t>
  </si>
  <si>
    <t>Chouhan, Gajendra</t>
  </si>
  <si>
    <t>K H, Sagar</t>
  </si>
  <si>
    <t>Dogra, Rashi</t>
  </si>
  <si>
    <t>ACT 07</t>
  </si>
  <si>
    <t>Kachhwaha, Sandeep</t>
  </si>
  <si>
    <t>692254 
2175924</t>
  </si>
  <si>
    <t>Tripathy, Saurav 
Kaliyamoorthy, Ilayaraja</t>
  </si>
  <si>
    <t>Adapala, Venkataramana</t>
  </si>
  <si>
    <t>Jithendra Kumar,Kattunga</t>
  </si>
  <si>
    <t>ACT 150</t>
  </si>
  <si>
    <t>P,Pradeep</t>
  </si>
  <si>
    <t>Venkatalakshmi Dharani,Golla</t>
  </si>
  <si>
    <t>Varghese,Ancy Mariya</t>
  </si>
  <si>
    <t>M,Sandhiya</t>
  </si>
  <si>
    <t>Bandarupalli,Jyothirmai</t>
  </si>
  <si>
    <t>Paluri,Gopi</t>
  </si>
  <si>
    <t>G,Nagasundareswaran</t>
  </si>
  <si>
    <t>Gunishetty,Satwika</t>
  </si>
  <si>
    <t>Kumar V,Chaitanya</t>
  </si>
  <si>
    <t>T,Arunjunai katha pandieswari</t>
  </si>
  <si>
    <t>Panigrahi,Gouranga Charan</t>
  </si>
  <si>
    <t>E,Niranjan</t>
  </si>
  <si>
    <t>Bahukhandi,Rishabh</t>
  </si>
  <si>
    <t>PCT 090</t>
  </si>
  <si>
    <t>.NET</t>
  </si>
  <si>
    <t>Raipatrewar,Arati Avinash</t>
  </si>
  <si>
    <t>V P,Gophika</t>
  </si>
  <si>
    <t>Pilli,Ratna Kumari</t>
  </si>
  <si>
    <t>Chandramurthy,Batta Divakara Srirama</t>
  </si>
  <si>
    <t>Gnanadurai, Vijayakumar</t>
  </si>
  <si>
    <t>ACT 135</t>
  </si>
  <si>
    <t>Thangavelu,Ravindran</t>
  </si>
  <si>
    <t>Verma,Yash</t>
  </si>
  <si>
    <t>Shidodkar,Sagar</t>
  </si>
  <si>
    <t>Kumar,Abhimanyu</t>
  </si>
  <si>
    <t>Uthamaraj Divya</t>
  </si>
  <si>
    <t xml:space="preserve">Allamsetti,Bhavana </t>
  </si>
  <si>
    <t>Basu,Lahari</t>
  </si>
  <si>
    <t>Balaji,Gokul</t>
  </si>
  <si>
    <t>R,Aravinthan</t>
  </si>
  <si>
    <t>Reddy,Dwarakanatha</t>
  </si>
  <si>
    <t>Magar,Omkar Pramod</t>
  </si>
  <si>
    <t>Banka,Sathyanath</t>
  </si>
  <si>
    <t>Thirumani,Paulraj</t>
  </si>
  <si>
    <t>ACT 138</t>
  </si>
  <si>
    <t>Kumarasamy,Lavanya</t>
  </si>
  <si>
    <t>B,Prasanna</t>
  </si>
  <si>
    <t>Jonnalagadda,Naveen Singh</t>
  </si>
  <si>
    <t>Singh Chauhan,Prerit</t>
  </si>
  <si>
    <t>Majumdar,Abhilash</t>
  </si>
  <si>
    <t>Sagadevan,Arun</t>
  </si>
  <si>
    <t>ACT 139</t>
  </si>
  <si>
    <t>Ganguru,Harsha Vardhan</t>
  </si>
  <si>
    <t>R,Nathaniel</t>
  </si>
  <si>
    <t>Biswas,Amit</t>
  </si>
  <si>
    <t>Kumar,Shubham</t>
  </si>
  <si>
    <t>Gadamsetti,Sai Kiran</t>
  </si>
  <si>
    <t>S K,Liyakath Ali</t>
  </si>
  <si>
    <t>Javoor,Pavitra Hanamantappa</t>
  </si>
  <si>
    <t>Bahadure,Prerana Prashant</t>
  </si>
  <si>
    <t>S,Ganga Lakshmi</t>
  </si>
  <si>
    <t>R,Manasadevi</t>
  </si>
  <si>
    <t>Pawshere,Trupti Manmath</t>
  </si>
  <si>
    <t>ACT 145</t>
  </si>
  <si>
    <t>Paramasivam,Karthick</t>
  </si>
  <si>
    <t>ACT 140</t>
  </si>
  <si>
    <t>K,Balasubramaniyam</t>
  </si>
  <si>
    <t>Sankaran,Rajesh</t>
  </si>
  <si>
    <t>Yadav,Sunil Kumar</t>
  </si>
  <si>
    <t>G,Shivaraja</t>
  </si>
  <si>
    <t>S,Ranjith Kumar</t>
  </si>
  <si>
    <t>K G,Subashini</t>
  </si>
  <si>
    <t>kumar S,Ganesh</t>
  </si>
  <si>
    <t>K A,Pradeep</t>
  </si>
  <si>
    <t>Mevegar,Muzamil</t>
  </si>
  <si>
    <t>ACT 141</t>
  </si>
  <si>
    <t>Mrudula,Manchi</t>
  </si>
  <si>
    <t>Nagalakshmi,Bolagoni</t>
  </si>
  <si>
    <t>Nagarajan,Nandha Gopal</t>
  </si>
  <si>
    <t>S,Santosh Kumar</t>
  </si>
  <si>
    <t>N,Sathishkumar</t>
  </si>
  <si>
    <t>L,Vijaya Krishnan</t>
  </si>
  <si>
    <t>Chinta,Prasanna Nagasai</t>
  </si>
  <si>
    <t>Shinde,Priyanka Mohan</t>
  </si>
  <si>
    <t>Sattigeri,Maitra Tammanna</t>
  </si>
  <si>
    <t>Chakrabarty,Abhilash</t>
  </si>
  <si>
    <t>Ramesh,Pravinkumar</t>
  </si>
  <si>
    <t>Kumar,Senthil</t>
  </si>
  <si>
    <t>ACT 144</t>
  </si>
  <si>
    <t>P,Naresh Reddy</t>
  </si>
  <si>
    <t>A,Sarala Devi</t>
  </si>
  <si>
    <t>Kolla,Suneetha</t>
  </si>
  <si>
    <t>Sai Priya,Kaminwar</t>
  </si>
  <si>
    <t>S Y,Ravi Rajan</t>
  </si>
  <si>
    <t>Krishna Moorthy,Vignesh Kumar</t>
  </si>
  <si>
    <t>G,Kavithasan</t>
  </si>
  <si>
    <t>R,Akil</t>
  </si>
  <si>
    <t>Babu,Bini</t>
  </si>
  <si>
    <t>Rajeswari,Bejjala</t>
  </si>
  <si>
    <t>Putta,Vineeth</t>
  </si>
  <si>
    <t>Iqbal,Tauseef</t>
  </si>
  <si>
    <t>V,Rohitasva</t>
  </si>
  <si>
    <t>Reddy,N Jayakumar</t>
  </si>
  <si>
    <t>ACT 146</t>
  </si>
  <si>
    <t>Chitti Babu,Usha</t>
  </si>
  <si>
    <t>Priya,Anu</t>
  </si>
  <si>
    <t>Kuruva,Kesanna</t>
  </si>
  <si>
    <t>Kumar,Tangudu Anil</t>
  </si>
  <si>
    <t>ACT 149</t>
  </si>
  <si>
    <t>Bag,Chaitanya</t>
  </si>
  <si>
    <t>E,Sowndariya</t>
  </si>
  <si>
    <t>ACT 148</t>
  </si>
  <si>
    <t>B,Suresh</t>
  </si>
  <si>
    <t>K,Nithish</t>
  </si>
  <si>
    <t>A,Anil Kumar Reddy</t>
  </si>
  <si>
    <t>Raja Ramalingam,Ranganathan</t>
  </si>
  <si>
    <t>Varun Kumar,Serigaru</t>
  </si>
  <si>
    <t>S,Bhuvaneshwari</t>
  </si>
  <si>
    <t>Raviteja Reddy</t>
  </si>
  <si>
    <t>P.N,Chandana</t>
  </si>
  <si>
    <t>Venkata Sai Ganesh,Rejeti</t>
  </si>
  <si>
    <t>B,Manoj</t>
  </si>
  <si>
    <t>Madhuri,D P</t>
  </si>
  <si>
    <t>Mashetty,Videsh</t>
  </si>
  <si>
    <t>Ramar,Mangayarkarasi</t>
  </si>
  <si>
    <t>Dixit,Pratik Dattatray</t>
  </si>
  <si>
    <t>C,Preethi</t>
  </si>
  <si>
    <t>R,Balachandar</t>
  </si>
  <si>
    <t>Etukuri,Sreelakshmi</t>
  </si>
  <si>
    <t>Kannan Periyakaruppan</t>
  </si>
  <si>
    <t>Devarakonda,Kumar</t>
  </si>
  <si>
    <t>Kumari,Anu</t>
  </si>
  <si>
    <t>Naik,Anusha</t>
  </si>
  <si>
    <t>Karanth M,Suraksha</t>
  </si>
  <si>
    <t>Murugasamy,Senthilkumar</t>
  </si>
  <si>
    <t>Vellingiri,Gomathi</t>
  </si>
  <si>
    <t>Boolchandani,Sankalp</t>
  </si>
  <si>
    <t>Venkata Vinith,Pothuru</t>
  </si>
  <si>
    <t>Reddy,Doddla Thrushna</t>
  </si>
  <si>
    <t>Adapa,Hemanth Kumar</t>
  </si>
  <si>
    <t xml:space="preserve">Jafar,Bushra Rahilahmad </t>
  </si>
  <si>
    <t>ACT 064</t>
  </si>
  <si>
    <t>Ramu, Dinesh</t>
  </si>
  <si>
    <t>ACT 065</t>
  </si>
  <si>
    <t>A,Naveenkumar</t>
  </si>
  <si>
    <t>Arjun,M</t>
  </si>
  <si>
    <t xml:space="preserve"> Mathiyalagan S, Jeyasingh</t>
  </si>
  <si>
    <t>B,Mohanasundaram</t>
  </si>
  <si>
    <t>K V,Vidhya</t>
  </si>
  <si>
    <t>Eluri,Nageswararao</t>
  </si>
  <si>
    <t>Sahu,Anil Kumar</t>
  </si>
  <si>
    <t>A,Ponmalar</t>
  </si>
  <si>
    <t>Karunakaran,Cauvery</t>
  </si>
  <si>
    <t>S,Rajaguru</t>
  </si>
  <si>
    <t>Marikanti,Ramesh</t>
  </si>
  <si>
    <t>Singh,Sanjay Kumar</t>
  </si>
  <si>
    <t>Damarla,Vijay Kumar</t>
  </si>
  <si>
    <t>Gite, Reshma</t>
  </si>
  <si>
    <t>Ashok Kumar Gowrisetti</t>
  </si>
  <si>
    <t>PCT189</t>
  </si>
  <si>
    <t>Srividhya Sriram</t>
  </si>
  <si>
    <t>Dharur Sahithi </t>
  </si>
  <si>
    <t>Divya S</t>
  </si>
  <si>
    <t>Ganeshpathi Mari Srinivasan</t>
  </si>
  <si>
    <t>Hari Sharma</t>
  </si>
  <si>
    <t>Karre Sunil</t>
  </si>
  <si>
    <t>Kavitha Karunakaran</t>
  </si>
  <si>
    <t>Mansi Soni</t>
  </si>
  <si>
    <t>Praveen Kotha</t>
  </si>
  <si>
    <t>Prince Kanouijya</t>
  </si>
  <si>
    <t>Prerna Bagai</t>
  </si>
  <si>
    <t>Sangeetha Ramesh</t>
  </si>
  <si>
    <t>Santhosh kumar.T</t>
  </si>
  <si>
    <t>Sathiyavani R</t>
  </si>
  <si>
    <t>Siva krishna</t>
  </si>
  <si>
    <t>Thejasree, M</t>
  </si>
  <si>
    <t>Vishnuparthiban V</t>
  </si>
  <si>
    <t>Anupam Singla</t>
  </si>
  <si>
    <t>Vijay Bhagat</t>
  </si>
  <si>
    <t>Siddhartha Kommuri</t>
  </si>
  <si>
    <t>MadhusudhanRaoG</t>
  </si>
  <si>
    <t>Flex 2.0</t>
  </si>
  <si>
    <t>Chennakrishnan Senthilmurugan</t>
  </si>
  <si>
    <t>PCT236/PCT231</t>
  </si>
  <si>
    <t xml:space="preserve">Ramakrishna, Pariki </t>
  </si>
  <si>
    <t>PCT236</t>
  </si>
  <si>
    <t>P Arunkumar</t>
  </si>
  <si>
    <t>Chandrasekhar Rolla</t>
  </si>
  <si>
    <t>K, Vignesh</t>
  </si>
  <si>
    <t>M, Akshatha</t>
  </si>
  <si>
    <t xml:space="preserve">P, Archana </t>
  </si>
  <si>
    <t>R, Nivetha</t>
  </si>
  <si>
    <t>Siba Prasad Choudhury</t>
  </si>
  <si>
    <t>Athina venkata vinay kumar</t>
  </si>
  <si>
    <t>K, Ganesh</t>
  </si>
  <si>
    <t>S, Dhinesh</t>
  </si>
  <si>
    <t>S, Amirtha</t>
  </si>
  <si>
    <t>C, Mahadevan</t>
  </si>
  <si>
    <t>Goud, C R Praveen Kumar</t>
  </si>
  <si>
    <t>Verizon Senior Director (USA)</t>
  </si>
  <si>
    <t>Verizon Senior Director (India)</t>
  </si>
  <si>
    <t>Mangala Seetharaman</t>
  </si>
  <si>
    <t>Verizon PATL (Onshore) Verizon PATL (Offshore)</t>
  </si>
  <si>
    <t>Harini Kattekola , Senthilkumar Chellasamy / Anto Giscard , Hari kumar</t>
  </si>
  <si>
    <t xml:space="preserve">Verzion TQ Description </t>
  </si>
  <si>
    <t xml:space="preserve">Cognizant POC </t>
  </si>
  <si>
    <t>Srinivasan K</t>
  </si>
  <si>
    <t>2026 - Q1 - Quarter</t>
  </si>
  <si>
    <t>2026 - Q2 - Quarter</t>
  </si>
  <si>
    <t>2026 - Q3 - Quarter</t>
  </si>
  <si>
    <t>2026 - Q4 - Quarter</t>
  </si>
  <si>
    <t>Classification</t>
  </si>
  <si>
    <t>Key</t>
  </si>
  <si>
    <t xml:space="preserve">ESA Description </t>
  </si>
  <si>
    <t xml:space="preserve">Hourly Rate (Rs) </t>
  </si>
  <si>
    <t xml:space="preserve">Q3 Burn </t>
  </si>
  <si>
    <t>Q4 Burn</t>
  </si>
  <si>
    <t xml:space="preserve">H1 Burn </t>
  </si>
  <si>
    <t xml:space="preserve">H2 Burn Total </t>
  </si>
  <si>
    <t>2026 Burn</t>
  </si>
  <si>
    <t>Kalaiselvan Ganesan</t>
  </si>
  <si>
    <t>Premium</t>
  </si>
  <si>
    <t>Verizon-Verizon Flex - H&amp;M -VZ</t>
  </si>
  <si>
    <t>Standard</t>
  </si>
  <si>
    <t>Manoj Kumar P</t>
  </si>
  <si>
    <t>P V, Saicharan</t>
  </si>
  <si>
    <t>PTL</t>
  </si>
  <si>
    <t>VDSI-Flex-H&amp;M-Plans ,Perks &amp; S</t>
  </si>
  <si>
    <t>Bhaviri,Sahitya</t>
  </si>
  <si>
    <t>VDSI_VZI_DGTL CX_Service</t>
  </si>
  <si>
    <t>Expert</t>
  </si>
  <si>
    <t>ACT 116</t>
  </si>
  <si>
    <t>Tamil Selvan</t>
  </si>
  <si>
    <t>Gayathri Vasudevan</t>
  </si>
  <si>
    <t>Verizon-VCG Flex Cetralized Te</t>
  </si>
  <si>
    <t>Leadership</t>
  </si>
  <si>
    <t>VDSI-H&amp;M Consumer CXP PUN</t>
  </si>
  <si>
    <t>Kamna Bhuvan</t>
  </si>
  <si>
    <t xml:space="preserve">Total </t>
  </si>
  <si>
    <t>LOE Value</t>
  </si>
  <si>
    <t>UPT Value</t>
  </si>
  <si>
    <t xml:space="preserve">Seldon Jones / Arun Prakash </t>
  </si>
  <si>
    <t>JOHN RAJ, Isaiah Ranjith Kumar</t>
  </si>
  <si>
    <t>`</t>
  </si>
  <si>
    <t>c</t>
  </si>
  <si>
    <t>VDSI-Flex-H&amp;M-Marketing Produc</t>
  </si>
  <si>
    <t>N,Vaishnavi</t>
  </si>
  <si>
    <t>PCT246 - CPI 2.0</t>
  </si>
  <si>
    <t>Kulkarni, Abhishek</t>
  </si>
  <si>
    <t>MKC Arunachalam</t>
  </si>
  <si>
    <t>R,Niranjan</t>
  </si>
  <si>
    <t>KJ,Anjana</t>
  </si>
  <si>
    <t>Niche</t>
  </si>
  <si>
    <t xml:space="preserve">Ammapalem, Jayasri </t>
  </si>
  <si>
    <t>Alam,Faiz</t>
  </si>
  <si>
    <t>Durga Devi E</t>
  </si>
  <si>
    <t>MADURAI VEERAN, VIJAYA ANAND</t>
  </si>
  <si>
    <t>CP - Buffer - ACT211</t>
  </si>
  <si>
    <t>MP - Buffer - PCT303</t>
  </si>
  <si>
    <t>CP - Buffer - ACT234</t>
  </si>
  <si>
    <t>MP - Buffer - PCT248</t>
  </si>
  <si>
    <t>Aditi, Koppole</t>
  </si>
  <si>
    <t>CP - Buffer - QA</t>
  </si>
  <si>
    <t>Verizon-Value NSA /BAU Testing</t>
  </si>
  <si>
    <t>Piduguralla, Rashmi</t>
  </si>
  <si>
    <t>Total</t>
  </si>
  <si>
    <t xml:space="preserve">H2 Burn </t>
  </si>
  <si>
    <t>VDSI-Flex-H&amp;M-Unified communic</t>
  </si>
  <si>
    <t>CTS Hourly Rate</t>
  </si>
  <si>
    <t>CTS Hourly  Rate</t>
  </si>
  <si>
    <t>Levels &amp; Skills Matrix</t>
  </si>
  <si>
    <t>Concatenate</t>
  </si>
  <si>
    <t>Level</t>
  </si>
  <si>
    <t>India- ODC / OnPrem</t>
  </si>
  <si>
    <t>India- ODC</t>
  </si>
  <si>
    <t>Rajkumar Williams and YS / Rajan Kumar</t>
  </si>
  <si>
    <t>Verzion TQ Description</t>
  </si>
  <si>
    <t>Cognizant POC</t>
  </si>
  <si>
    <t>Hourly Rate ($)</t>
  </si>
  <si>
    <t>Q1 Burn</t>
  </si>
  <si>
    <t>Q2 Burn</t>
  </si>
  <si>
    <t>Q3 Burn</t>
  </si>
  <si>
    <t>H2 Burn</t>
  </si>
  <si>
    <t>Thangavel, Premnath</t>
  </si>
  <si>
    <t>Lakshmi Devi</t>
  </si>
  <si>
    <t>Mandoori, Sravanthi</t>
  </si>
  <si>
    <t>Natanasabapathy, Venkateswaran</t>
  </si>
  <si>
    <t>Vintha S</t>
  </si>
  <si>
    <t>Kaliyamoorthy, Ilayaraja</t>
  </si>
  <si>
    <t>Vidya Reddy / Anil S</t>
  </si>
  <si>
    <t>VZGTTQ00012348</t>
  </si>
  <si>
    <t>VCG VZI_AI &amp; Automation_CTS_Sai</t>
  </si>
  <si>
    <t>Bhimeswarao Bondada</t>
  </si>
  <si>
    <t>Jahan Shaik,Afroze</t>
  </si>
  <si>
    <t>ACT 132</t>
  </si>
  <si>
    <t>Sahu,Kailash</t>
  </si>
  <si>
    <t>Verma,Sonu Kumar</t>
  </si>
  <si>
    <t>Jana,Barnali</t>
  </si>
  <si>
    <t xml:space="preserve">Nag, Rimpi </t>
  </si>
  <si>
    <t>Ghosh, Shuvodeep</t>
  </si>
  <si>
    <t xml:space="preserve">Jana, Barnali </t>
  </si>
  <si>
    <t>Balasubramanian, Uthra</t>
  </si>
  <si>
    <t>Gadamsetti, Sri Venkata Harshitha</t>
  </si>
  <si>
    <t>K, Sri Sairam</t>
  </si>
  <si>
    <t>Kumar, Praveen (Chatbot)</t>
  </si>
  <si>
    <t>Ali Akbar Shaik</t>
  </si>
  <si>
    <t xml:space="preserve">Kumar, Senthil </t>
  </si>
  <si>
    <t>Dilip, Archana</t>
  </si>
  <si>
    <t>Venkatesan, Damodaran </t>
  </si>
  <si>
    <t>Rashmi Aditi</t>
  </si>
  <si>
    <t>Bondada, Bhimeswararao</t>
  </si>
  <si>
    <t>NilayPandey</t>
  </si>
  <si>
    <t>Priyanshu Jaiswal</t>
  </si>
  <si>
    <t>VDSI-VCG-Flex-PEGA Assisted Sa</t>
  </si>
  <si>
    <t>SaiNikith,Ankaraju</t>
  </si>
  <si>
    <r>
      <rPr>
        <sz val="9"/>
        <color rgb="FF000000"/>
        <rFont val="Grandview"/>
        <family val="2"/>
      </rPr>
      <t xml:space="preserve">Jayalakshmi Boya </t>
    </r>
    <r>
      <rPr>
        <b/>
        <sz val="9"/>
        <color rgb="FFFF0000"/>
        <rFont val="Grandview"/>
        <family val="2"/>
      </rPr>
      <t>(New)</t>
    </r>
  </si>
  <si>
    <r>
      <t xml:space="preserve">Sweta Kadari </t>
    </r>
    <r>
      <rPr>
        <b/>
        <sz val="9"/>
        <color rgb="FFFF0000"/>
        <rFont val="Grandview"/>
        <family val="2"/>
      </rPr>
      <t>(New)</t>
    </r>
  </si>
  <si>
    <t>CharanNagaLakshmiNarayana,Nunna</t>
  </si>
  <si>
    <t>Nayak,Mahesh</t>
  </si>
  <si>
    <t>Vijaya Kumar Varma,Kucharlapati</t>
  </si>
  <si>
    <t>Jaswanth V L S Kumar,Kollipara</t>
  </si>
  <si>
    <t>Ravithraeni,Vegolam</t>
  </si>
  <si>
    <t>Jaiswal,Priyanshu</t>
  </si>
  <si>
    <t>Kumar,Saurav</t>
  </si>
  <si>
    <t>Apurva Sheth</t>
  </si>
  <si>
    <t xml:space="preserve">Mazen / Harini Sridhar </t>
  </si>
  <si>
    <t>Suneetha Kolla</t>
  </si>
  <si>
    <t>Mridula,Kancharla</t>
  </si>
  <si>
    <t>k</t>
  </si>
  <si>
    <t>VDSI-Flex-H&amp;M-Consumer Product</t>
  </si>
  <si>
    <t>Jeevan Reddy, Gudur</t>
  </si>
  <si>
    <t xml:space="preserve"> $                              -  </t>
  </si>
  <si>
    <t xml:space="preserve"> $                             -  </t>
  </si>
  <si>
    <t> </t>
  </si>
  <si>
    <t>VDSI-Flex-H&amp;M- Customer Servic</t>
  </si>
  <si>
    <t>K G Subashini</t>
  </si>
  <si>
    <t>Vardhan,Talluri Vishnu</t>
  </si>
  <si>
    <t>Harish Dave/Dinesh Katiyar</t>
  </si>
  <si>
    <t>VDSI-Flex-H&amp;M-Compensation &amp; O</t>
  </si>
  <si>
    <t xml:space="preserve">Rama Achun </t>
  </si>
  <si>
    <t>Harish Korapati / Anand Rangachari</t>
  </si>
  <si>
    <t>Mari Srinivasan, Ganeshpathi</t>
  </si>
  <si>
    <t>VDSI-Flex-H&amp;M-SCM-Apps</t>
  </si>
  <si>
    <t>Buffer Resource(NB)</t>
  </si>
  <si>
    <t>Deepesh B</t>
  </si>
  <si>
    <t>Anand Reddy J</t>
  </si>
  <si>
    <t>P,Madhu Shri</t>
  </si>
  <si>
    <t>PCT 006</t>
  </si>
  <si>
    <t>Investment PAT</t>
  </si>
  <si>
    <t>B,Santhosh Raj</t>
  </si>
  <si>
    <t>Thiruvengadam,Shreeram</t>
  </si>
  <si>
    <t>Gangasani Sandeep Reddy</t>
  </si>
  <si>
    <t>Gandham Sandeep</t>
  </si>
  <si>
    <t xml:space="preserve">
Vobhilineni Ravi Chandra</t>
  </si>
  <si>
    <t>Pilaka Uday Kumar Reddy</t>
  </si>
  <si>
    <t>Polisetti Venkaiah Swamy</t>
  </si>
  <si>
    <t>Kommuri, Siddhartha</t>
  </si>
  <si>
    <t>Polina G</t>
  </si>
  <si>
    <t>P, Arun Kumar</t>
  </si>
  <si>
    <t>VDSI-Flex-H&amp;M-Vision SOR Platf</t>
  </si>
  <si>
    <t>Flex 2.0 Investment</t>
  </si>
  <si>
    <t>Chokkapu, Balaji</t>
  </si>
  <si>
    <t>Karthik, Jogi</t>
  </si>
  <si>
    <t>Kamalesh, Munnaluri Gnana</t>
  </si>
  <si>
    <t>Gen C Investment</t>
  </si>
  <si>
    <t>Vishnu, Dabbara</t>
  </si>
  <si>
    <t>Yasaswini, Kotana</t>
  </si>
  <si>
    <t>t</t>
  </si>
  <si>
    <t>Harini Sridhar</t>
  </si>
  <si>
    <t>Mazen / Harini</t>
  </si>
  <si>
    <t>VZGTTQ00011967</t>
  </si>
  <si>
    <t xml:space="preserve">Sourav Sarkar </t>
  </si>
  <si>
    <t>Dasgupta,Sohini</t>
  </si>
  <si>
    <t>VDSI-VCG-Flex-PEGA Home</t>
  </si>
  <si>
    <t>Kalla,Dinesh Venkata Siva Kumar</t>
  </si>
  <si>
    <t>G,Pradeep Kumar</t>
  </si>
  <si>
    <t>Sakina,Arjumand</t>
  </si>
  <si>
    <t>Harishchandra Belote,Monika</t>
  </si>
  <si>
    <t>NBX</t>
  </si>
  <si>
    <t>Raza,Shahin</t>
  </si>
  <si>
    <t>Shaik,Naveed</t>
  </si>
  <si>
    <t>Narahari,Sai Anurag Santhosh</t>
  </si>
  <si>
    <t>Pinto,Cleston Aldric</t>
  </si>
  <si>
    <t>Kunchala,Harika Chinmay</t>
  </si>
  <si>
    <t>Buffer</t>
  </si>
  <si>
    <t>Investment Gen C</t>
  </si>
  <si>
    <t>Keya Sanjana,Settipalli</t>
  </si>
  <si>
    <t>Khan,Sourav</t>
  </si>
  <si>
    <t>ACT 114</t>
  </si>
  <si>
    <t>Prasad,Nunna Siva</t>
  </si>
  <si>
    <t>Murthy,Kesanakurthi Maneendra</t>
  </si>
  <si>
    <t>Ahamed,Syed Tahreef</t>
  </si>
  <si>
    <t>Ghosh,Debolina</t>
  </si>
  <si>
    <t>Gopinath Mani</t>
  </si>
  <si>
    <t>Chowdary,Gangavarapu Vaishnavi</t>
  </si>
  <si>
    <t>Mridula, Kancharla</t>
  </si>
  <si>
    <t>Kumar,Kammali Yeshwanth</t>
  </si>
  <si>
    <t>Mandava,Swathi</t>
  </si>
  <si>
    <t>Arun Prakash</t>
  </si>
  <si>
    <t>Harini / Arun</t>
  </si>
  <si>
    <t>VZGTTQ00012076</t>
  </si>
  <si>
    <t>Nesaragi,Avinash Vijaykumar</t>
  </si>
  <si>
    <t>ACT 234</t>
  </si>
  <si>
    <t>VDSI-VCG-Flex-PEGA Mark</t>
  </si>
  <si>
    <t xml:space="preserve">Gen C Investment </t>
  </si>
  <si>
    <t>Varma,Shreyanshu</t>
  </si>
  <si>
    <t>Choudhury,Sohan</t>
  </si>
  <si>
    <t>Kiran, Sai</t>
  </si>
  <si>
    <t>BHARATHIPRIYA,S</t>
  </si>
  <si>
    <t>Balasubramanian,Sarvesh</t>
  </si>
  <si>
    <t>Jana, Hemanth</t>
  </si>
  <si>
    <t>Reddy,Bachu Badrinath</t>
  </si>
  <si>
    <t>Chittoor,Nagendra</t>
  </si>
  <si>
    <t>Dudekula,Shaik Moula</t>
  </si>
  <si>
    <t>Marni,Aparna</t>
  </si>
  <si>
    <t>Naguru,Vyshnav Kumar Reddy</t>
  </si>
  <si>
    <t>ACT 198/ ACT 199</t>
  </si>
  <si>
    <t xml:space="preserve">Deepshikha Bansal </t>
  </si>
  <si>
    <t>Daniel Boesinger (Onshore) / Rajan Kumar (Offshore)</t>
  </si>
  <si>
    <t>Verizon-VCG H&amp;M Flex 2.0  FPP-</t>
  </si>
  <si>
    <t>Prashanth Chamarthi</t>
  </si>
  <si>
    <t xml:space="preserve">Rajesh Aravala </t>
  </si>
  <si>
    <t>Thota,Hemanth</t>
  </si>
  <si>
    <t>Sanjay Singh (Onshore). Rajan Kumar (Offshore)</t>
  </si>
  <si>
    <t>Karthikeyan, R (Arun Prakash EA)</t>
  </si>
  <si>
    <t>V, Rajkumar</t>
  </si>
  <si>
    <t>Batchu, Venkata Sai Kumar</t>
  </si>
  <si>
    <t xml:space="preserve">Chekkapalli, Satish Kumar </t>
  </si>
  <si>
    <t>Level 3 - Premium SkillsOnshore Supplier Location</t>
  </si>
  <si>
    <t xml:space="preserve"> $-   </t>
  </si>
  <si>
    <t>Sinha, Surya Pratim (Gen AI Developer)</t>
  </si>
  <si>
    <t>Anitha Nalluri</t>
  </si>
  <si>
    <t>Mikail Krochta</t>
  </si>
  <si>
    <t>Prasantha Deva</t>
  </si>
  <si>
    <t>PremChand Maddineni</t>
  </si>
  <si>
    <t>Ramesh Ravilla</t>
  </si>
  <si>
    <t>Gajjarapu,Sai Susmitha</t>
  </si>
  <si>
    <t>Hariharan,Muralikrishnan</t>
  </si>
  <si>
    <t>Abhishek Kulkarni</t>
  </si>
  <si>
    <t xml:space="preserve">Polina </t>
  </si>
  <si>
    <t>Dilijith KM</t>
  </si>
  <si>
    <t>VZGTTQ00013217</t>
  </si>
  <si>
    <t>VBG NSA Migration - Polina</t>
  </si>
  <si>
    <t>Arun Kumar P</t>
  </si>
  <si>
    <t xml:space="preserve">VZGTTQ00011920 </t>
  </si>
  <si>
    <t>VCG Flex (Compliance) TQ9703 CTS</t>
  </si>
  <si>
    <t xml:space="preserve">Akash Jain </t>
  </si>
  <si>
    <t>Oleti, Akhila</t>
  </si>
  <si>
    <t>Ramanujam Achan</t>
  </si>
  <si>
    <t>Viajyaraj Shanmugam(Onshore). Nookaraju (Offshore)</t>
  </si>
  <si>
    <t>Vinu Subramanian</t>
  </si>
  <si>
    <t>H2 Burn Total</t>
  </si>
  <si>
    <t>2025 Burn</t>
  </si>
  <si>
    <t>Onshore</t>
  </si>
  <si>
    <t>Raghunath Bende</t>
  </si>
  <si>
    <t>Korlapati, Chaitanya</t>
  </si>
  <si>
    <t>Vijay Pinto</t>
  </si>
  <si>
    <t>Naga Praveen</t>
  </si>
  <si>
    <t>Ravikumar Kongara</t>
  </si>
  <si>
    <t>Muthusamy Ramasamy</t>
  </si>
  <si>
    <t>Suresh Vemparala</t>
  </si>
  <si>
    <t>Ravi Adhikari</t>
  </si>
  <si>
    <t>Madhukar Doli</t>
  </si>
  <si>
    <t>Srikanth Perumandala</t>
  </si>
  <si>
    <t>Someswara Rao Balam</t>
  </si>
  <si>
    <t>Talent billing will be enabled from 1st March 2025</t>
  </si>
  <si>
    <t>Venkata Sushma Bhuma</t>
  </si>
  <si>
    <t>Sundaz Qazi</t>
  </si>
  <si>
    <t>Bhavitha Gadiparthi</t>
  </si>
  <si>
    <t>Phayaz Shaik</t>
  </si>
  <si>
    <t>Offshore</t>
  </si>
  <si>
    <t>Krovi, Naga Venkata Sai Sudheer</t>
  </si>
  <si>
    <t>Kumar Jangam, Nikhil</t>
  </si>
  <si>
    <t>S,Suganya Devi</t>
  </si>
  <si>
    <t>Reddy,D Sreekanth</t>
  </si>
  <si>
    <t>Patro,Abhisekh</t>
  </si>
  <si>
    <t>Nakhate,Vaishnavi</t>
  </si>
  <si>
    <t>Priyadharshini,M Indhira</t>
  </si>
  <si>
    <t>Gollapudi,Anusha</t>
  </si>
  <si>
    <t>Malone,Trey</t>
  </si>
  <si>
    <t>Meda,Devika</t>
  </si>
  <si>
    <t>Mukku,Kasireddy</t>
  </si>
  <si>
    <t>New Rate Card from July 1</t>
  </si>
  <si>
    <t>Muthusamy Ramasamy (Resigned in July 2025)</t>
  </si>
  <si>
    <t>BAU Elvis</t>
  </si>
  <si>
    <t>Batch Processing</t>
  </si>
  <si>
    <t>Conversion</t>
  </si>
  <si>
    <t>Seetala, Rajasekhar - OMP</t>
  </si>
  <si>
    <t>Patil, Prashant - Scrum Master</t>
  </si>
  <si>
    <t>Saini, Vikas - Elvis QA Lead (Replaces Rajasekhara Guntaka)</t>
  </si>
  <si>
    <t xml:space="preserve">New Tower QA Lead for SOR - Offshore - Confirmed with Parvidner </t>
  </si>
  <si>
    <t>Rashmi, Aditi  - ST</t>
  </si>
  <si>
    <t xml:space="preserve">New Developer for Gen AI Intiatvies - Verizon Architect - Anjaneya Prasad </t>
  </si>
  <si>
    <t>Gandla,Sudha Sravya - ST</t>
  </si>
  <si>
    <t>Janaki Satya Sai Bollam - PAT QA</t>
  </si>
  <si>
    <t>Rishikesh Chittedi - PAT QA</t>
  </si>
  <si>
    <t>Penumandhra,Anudeep - PAT QA</t>
  </si>
  <si>
    <t>Pamulapati,Sateesh - Rebadged ST - Billing</t>
  </si>
  <si>
    <t>On</t>
  </si>
  <si>
    <t>Off</t>
  </si>
  <si>
    <t>Bill Mod</t>
  </si>
  <si>
    <t>Jan+token for Feb &amp; Mar</t>
  </si>
  <si>
    <t>Elvis</t>
  </si>
  <si>
    <t>Q1</t>
  </si>
  <si>
    <t>Brain Hurd</t>
  </si>
  <si>
    <t>Babita</t>
  </si>
  <si>
    <t>LOE w/ 10%</t>
  </si>
  <si>
    <t>Vijay Vadlamudi</t>
  </si>
  <si>
    <t>LOE before disct</t>
  </si>
  <si>
    <t>ACT199</t>
  </si>
  <si>
    <t>ACT196</t>
  </si>
  <si>
    <t>Polisetti,Mounika</t>
  </si>
  <si>
    <t>Sridhar Reddy Uppula</t>
  </si>
  <si>
    <t>Sujatha Kamble</t>
  </si>
  <si>
    <t>Sirivolu, Divya</t>
  </si>
  <si>
    <t>Ponnusamy, Jaya kumar</t>
  </si>
  <si>
    <t xml:space="preserve"> Amitabh Jain</t>
  </si>
  <si>
    <t>VDSI-VCG-Flex-CX-ORBPM</t>
  </si>
  <si>
    <t>TBD1</t>
  </si>
  <si>
    <t>TBD2</t>
  </si>
  <si>
    <t>TBD3</t>
  </si>
  <si>
    <t>TBD4</t>
  </si>
  <si>
    <t>TBD5</t>
  </si>
  <si>
    <t>TBD6</t>
  </si>
  <si>
    <t>TBD7</t>
  </si>
  <si>
    <t>TBD8</t>
  </si>
  <si>
    <t>TBD9</t>
  </si>
  <si>
    <t>TBD10</t>
  </si>
  <si>
    <t>HC</t>
  </si>
  <si>
    <t>Jan Bal</t>
  </si>
  <si>
    <t>Feb</t>
  </si>
  <si>
    <t>Mar</t>
  </si>
  <si>
    <t>LOE W/O discount</t>
  </si>
  <si>
    <t>LOE (10%)</t>
  </si>
  <si>
    <t xml:space="preserve"> LOE w/ Discnt</t>
  </si>
  <si>
    <t>Customer Comm</t>
  </si>
  <si>
    <t>Harini (115, 196,199)</t>
  </si>
  <si>
    <t>F-7,M-8</t>
  </si>
  <si>
    <t>Babita (125,211,234)</t>
  </si>
  <si>
    <t>Senthil (195,200)</t>
  </si>
  <si>
    <t>F-5,M-4</t>
  </si>
  <si>
    <t>Antony (209) + Parit</t>
  </si>
  <si>
    <t>Vijay's email</t>
  </si>
  <si>
    <t>Feb LOE</t>
  </si>
  <si>
    <t>Mar LOE</t>
  </si>
  <si>
    <t>Harini</t>
  </si>
  <si>
    <t>Senthil</t>
  </si>
  <si>
    <t>Anthony</t>
  </si>
  <si>
    <t>Parit Bal</t>
  </si>
  <si>
    <t>SL</t>
  </si>
  <si>
    <t>BC#</t>
  </si>
  <si>
    <t>2025 Burn Total</t>
  </si>
  <si>
    <t>Swetha Tanneeru</t>
  </si>
  <si>
    <t xml:space="preserve">Sangu, Sreedhar Reddy </t>
  </si>
  <si>
    <t>BC#6269</t>
  </si>
  <si>
    <t>CarrierUnlock</t>
  </si>
  <si>
    <t>BC#6218</t>
  </si>
  <si>
    <t>Fandom</t>
  </si>
  <si>
    <t>BC#9483</t>
  </si>
  <si>
    <t>Discovery</t>
  </si>
  <si>
    <t>BC#9403</t>
  </si>
  <si>
    <t>Elysium</t>
  </si>
  <si>
    <t>BC#9969</t>
  </si>
  <si>
    <t>Atmakuru,Rajeswari</t>
  </si>
  <si>
    <t>DE</t>
  </si>
  <si>
    <t>BC#6236</t>
  </si>
  <si>
    <t>SOF</t>
  </si>
  <si>
    <t>Tyagi, Aashish</t>
  </si>
  <si>
    <t xml:space="preserve">Balasubramanian, Sarvesh </t>
  </si>
  <si>
    <t>Priya Boyapati, Chandana</t>
  </si>
  <si>
    <t>Identity Protection</t>
  </si>
  <si>
    <t>Dhivya Ettikan</t>
  </si>
  <si>
    <t>ACT215/239</t>
  </si>
  <si>
    <t>Onboarding in-progress, ETA 4/15</t>
  </si>
  <si>
    <t>Prabhakar gandla</t>
  </si>
  <si>
    <t>Android</t>
  </si>
  <si>
    <t>RaviTeja Kollolagadda</t>
  </si>
  <si>
    <t>Sanyam Sharma</t>
  </si>
  <si>
    <t>Nukula, Venkata Ram Lakshman</t>
  </si>
  <si>
    <t>Ranjani Rajagopal</t>
  </si>
  <si>
    <t>Sri Harsha Kandala</t>
  </si>
  <si>
    <t>Thunder QA POC</t>
  </si>
  <si>
    <t>eSIM Only (made 100% on this row, removed 75% in formula, removing row above)</t>
  </si>
  <si>
    <t>Vijaya Bashker Subramanian</t>
  </si>
  <si>
    <t>SOF ( removed the duplicate row, made 100% for april in this row) removed 50% from formula)</t>
  </si>
  <si>
    <t>Planned vacation (7/18 - 8/14)</t>
  </si>
  <si>
    <t>2 weeks of vacation in Aug</t>
  </si>
  <si>
    <t>Ishwarya</t>
  </si>
  <si>
    <t>Q4 With New Rate</t>
  </si>
  <si>
    <t>Client's Estimate - 10/8</t>
  </si>
  <si>
    <t>Actual Burn</t>
  </si>
  <si>
    <t>CR Difference Needed</t>
  </si>
  <si>
    <t>Directors</t>
  </si>
  <si>
    <t>ACT</t>
  </si>
  <si>
    <t>Oct</t>
  </si>
  <si>
    <t>Nov</t>
  </si>
  <si>
    <t>Dec</t>
  </si>
  <si>
    <t>Total With 10% discount</t>
  </si>
  <si>
    <t>Row Labels</t>
  </si>
  <si>
    <t>Sum of Oct-25</t>
  </si>
  <si>
    <t>Sum of Nov-25</t>
  </si>
  <si>
    <t>Sum of Dec-25</t>
  </si>
  <si>
    <t>Babita Weeks</t>
  </si>
  <si>
    <t>ACT125, ACT 211, ACT234, ACT 260</t>
  </si>
  <si>
    <t>(1) All folks considered 0.5 in Dec
(2) 0.5 month of Parit under Babita</t>
  </si>
  <si>
    <t>Anthony G</t>
  </si>
  <si>
    <t>ACT209, ACT215, ACT239</t>
  </si>
  <si>
    <t>Harini K</t>
  </si>
  <si>
    <t>ACT115, ACT196, ACT199</t>
  </si>
  <si>
    <t>(1) Nehad - Oct &amp; Nov considered here + 
(2) 1 month of Parit
(3) No one considered except Vijay in Dec</t>
  </si>
  <si>
    <t>Senthil C</t>
  </si>
  <si>
    <t>ACT195, ACT200</t>
  </si>
  <si>
    <t>(1) 1 month of Parit added to Total
(2) 6 additional resources TBD for 3 months
(3) 1.5 month of Ishwarya</t>
  </si>
  <si>
    <t>Sheldon Jones</t>
  </si>
  <si>
    <t>Q2</t>
  </si>
  <si>
    <t>Sum of Apr-25</t>
  </si>
  <si>
    <t>Sum of May-25</t>
  </si>
  <si>
    <t>Sum of Jun-25</t>
  </si>
  <si>
    <t>Sum of Jul-25</t>
  </si>
  <si>
    <t>Sum of Aug-25</t>
  </si>
  <si>
    <t>Sum of Sep-25</t>
  </si>
  <si>
    <t>Apr</t>
  </si>
  <si>
    <t>May</t>
  </si>
  <si>
    <t>June</t>
  </si>
  <si>
    <t>Parit's Apr included in 234; May Harini and June Senthil</t>
  </si>
  <si>
    <t>invoiced</t>
  </si>
  <si>
    <t>Parit</t>
  </si>
  <si>
    <t>Nehad</t>
  </si>
  <si>
    <t>Q3 With New Rate</t>
  </si>
  <si>
    <t>July</t>
  </si>
  <si>
    <t>Aug</t>
  </si>
  <si>
    <t>Sep</t>
  </si>
  <si>
    <t>Babita's calc</t>
  </si>
  <si>
    <t>Babita's final Number</t>
  </si>
  <si>
    <t>Our Number</t>
  </si>
  <si>
    <t>Added Nehad 33%</t>
  </si>
  <si>
    <t>Added CR (Saravanakumar Manickam)</t>
  </si>
  <si>
    <t>LOE</t>
  </si>
  <si>
    <t>VHS Lite - Senthil's new project that might start at the end of Q3
Q3 # from Senthil including for this project is 670K (our # submitted is 522K)</t>
  </si>
  <si>
    <t>For July Month</t>
  </si>
  <si>
    <t>For Aug Month</t>
  </si>
  <si>
    <t>Included in Q3 LOE &amp; UPT</t>
  </si>
  <si>
    <t>Raj</t>
  </si>
  <si>
    <t xml:space="preserve">Onshore Supplier Location </t>
  </si>
  <si>
    <t>Onshore WFH Location</t>
  </si>
  <si>
    <t xml:space="preserve">India </t>
  </si>
  <si>
    <t>Mexico</t>
  </si>
  <si>
    <t>Janani</t>
  </si>
  <si>
    <t xml:space="preserve">Level &amp; Matrix </t>
  </si>
  <si>
    <t>Q3 shared</t>
  </si>
  <si>
    <t>Incl investment</t>
  </si>
  <si>
    <t>Babita &amp; Anthony</t>
  </si>
  <si>
    <t>FG to be with 10%</t>
  </si>
  <si>
    <t>For Sep Month</t>
  </si>
  <si>
    <t>(Included 10% discount)</t>
  </si>
  <si>
    <t>Jul</t>
  </si>
  <si>
    <t>Jul%</t>
  </si>
  <si>
    <t>Aug%</t>
  </si>
  <si>
    <t>Sep%</t>
  </si>
  <si>
    <t>Apr%</t>
  </si>
  <si>
    <t>May%</t>
  </si>
  <si>
    <t>Jun</t>
  </si>
  <si>
    <t>Jun%</t>
  </si>
  <si>
    <t>After Minor Round off of Hours in LOE - LOE Totat submitted is $1,876,946</t>
  </si>
  <si>
    <t>YS (Onshore). Sai Kishore (Offshore)</t>
  </si>
  <si>
    <t xml:space="preserve"> Kali Prasad</t>
  </si>
  <si>
    <t>Gorijavolu, Priyanka / Vani</t>
  </si>
  <si>
    <t>Vicki Pflughaupt (Platform)</t>
  </si>
  <si>
    <t>Platform</t>
  </si>
  <si>
    <t>Bhimeswararao Bondada</t>
  </si>
  <si>
    <t>Karuthappandian, Kani</t>
  </si>
  <si>
    <t>Narahari, Sowmya</t>
  </si>
  <si>
    <t>Bhattacharya, Tilak</t>
  </si>
  <si>
    <t>VDSI-VCG-Flex-PEGADigi Service</t>
  </si>
  <si>
    <r>
      <rPr>
        <sz val="9"/>
        <color rgb="FF000000"/>
        <rFont val="Grandview"/>
        <family val="2"/>
      </rPr>
      <t xml:space="preserve">Jayalakshmi Boya </t>
    </r>
    <r>
      <rPr>
        <b/>
        <sz val="9"/>
        <color rgb="FFFF0000"/>
        <rFont val="Grandview"/>
        <family val="2"/>
      </rPr>
      <t>(New Hire - Vz FTE Conversion)</t>
    </r>
  </si>
  <si>
    <r>
      <t xml:space="preserve">Sweta Kadari </t>
    </r>
    <r>
      <rPr>
        <b/>
        <sz val="9"/>
        <color rgb="FFFF0000"/>
        <rFont val="Grandview"/>
        <family val="2"/>
      </rPr>
      <t>(New Hire - Vz FTE Conversion)</t>
    </r>
  </si>
  <si>
    <t>Perumandla,Srikanth</t>
  </si>
  <si>
    <t>Verizon-Value - Conversational</t>
  </si>
  <si>
    <t>Vishwakarma, Anuradha</t>
  </si>
  <si>
    <t>Kanaka Padma Sai Saketh, Chintalapudi</t>
  </si>
  <si>
    <t>Naga Sai Naveen, Ganapathineedi</t>
  </si>
  <si>
    <t>Sairam, Pothuri Lakshmi</t>
  </si>
  <si>
    <t>Sai Venkata Srujana, Pindi</t>
  </si>
  <si>
    <t xml:space="preserve">Kumar C R, Praveen </t>
  </si>
  <si>
    <t>Praveen Hedge (Onshore). Karthikeyan K (Offshore)</t>
  </si>
  <si>
    <t>Milagani,Moksha</t>
  </si>
  <si>
    <t>Kariyanna,Sathish</t>
  </si>
  <si>
    <t>Verizon-VCG HM Flex2.0 Digiops</t>
  </si>
  <si>
    <t>Ponnamma Divagaran,Prakash</t>
  </si>
  <si>
    <t>ACT 142</t>
  </si>
  <si>
    <t xml:space="preserve">Talent to be  Moved to VZGTTQ0009022 and is PATL for Nex Gen Communication </t>
  </si>
  <si>
    <t xml:space="preserve">Offshore </t>
  </si>
  <si>
    <t>Singh, Mritunjay Kumar</t>
  </si>
  <si>
    <t xml:space="preserve">	S,Fazila</t>
  </si>
  <si>
    <t>Naguru, Vyshnav Kumar Reddy</t>
  </si>
  <si>
    <t>M, Devesh</t>
  </si>
  <si>
    <t>Talent identified - To be Billable from April 1st 2025</t>
  </si>
  <si>
    <t>Dintakurthi, Nikhitha</t>
  </si>
  <si>
    <t>N, Dhivya</t>
  </si>
  <si>
    <t>Moved the Talent from TQ9022 for Only Month of March 25 as part of Budget Allocation</t>
  </si>
  <si>
    <t xml:space="preserve">Yet to be Decided </t>
  </si>
  <si>
    <t>Tentative Plan to Onboard by 3/15</t>
  </si>
  <si>
    <t>Apurva Seth</t>
  </si>
  <si>
    <t>Robert Sundardas</t>
  </si>
  <si>
    <t>VZGTTQ00012667</t>
  </si>
  <si>
    <t>VCG Flex (GTS Frontier Integration) TQ9703 CTS</t>
  </si>
  <si>
    <t>Arun Jayaprakash</t>
  </si>
  <si>
    <t>Jeyakumaar Somasekhar - VZ Engage</t>
  </si>
  <si>
    <t>VZ Engage</t>
  </si>
  <si>
    <t>Verizon-VCG DGTL Flex 2.0 Plan</t>
  </si>
  <si>
    <t>Manoj</t>
  </si>
  <si>
    <t>Verizon-VCG Retail Ops-SEP 202</t>
  </si>
  <si>
    <t>Raghul S</t>
  </si>
  <si>
    <t>OneMess- TBD - Leka</t>
  </si>
  <si>
    <t>OneMessage</t>
  </si>
  <si>
    <t>Sama,MD</t>
  </si>
  <si>
    <t>ACT 157</t>
  </si>
  <si>
    <t xml:space="preserve">Smarleads Project </t>
  </si>
  <si>
    <t>Singh, Jaswant</t>
  </si>
  <si>
    <t>Gadamsetti, Sai Kiran</t>
  </si>
  <si>
    <t xml:space="preserve">Pandiyan, Arun </t>
  </si>
  <si>
    <t>OneMessage- Offshore - TBD</t>
  </si>
  <si>
    <t xml:space="preserve">e-CRM - One Message Talent </t>
  </si>
  <si>
    <t xml:space="preserve">Vaddi,Anjani Babu - One Message  </t>
  </si>
  <si>
    <t>Pabba,Shyamprasad - One Message</t>
  </si>
  <si>
    <t>Access Manager -1</t>
  </si>
  <si>
    <t>AccessMgr</t>
  </si>
  <si>
    <t>Access Manager -2</t>
  </si>
  <si>
    <t>Access Manager -3</t>
  </si>
  <si>
    <t>Access Manager -4</t>
  </si>
  <si>
    <t>Access Manager -5</t>
  </si>
  <si>
    <t>Pratyusha Thalla- VZ Engage</t>
  </si>
  <si>
    <t>Verizon-VCG Turing ? Foundatio</t>
  </si>
  <si>
    <t>Smart Leads (Neha Sharma)</t>
  </si>
  <si>
    <t>Smart Leads (Swetha Sethurajesh)</t>
  </si>
  <si>
    <t>Suzanne (Platform)</t>
  </si>
  <si>
    <t>Janice ( Platform)</t>
  </si>
  <si>
    <t>Deepika (Platform)</t>
  </si>
  <si>
    <t>Carasue Rosenthal (Platform)</t>
  </si>
  <si>
    <t>Kathleen Guzzi (Platform)</t>
  </si>
  <si>
    <t>Access Manager 1</t>
  </si>
  <si>
    <t>Access Manager 2</t>
  </si>
  <si>
    <t>Access Manager 3</t>
  </si>
  <si>
    <t>Access Manager 4</t>
  </si>
  <si>
    <t>Access Manager 5</t>
  </si>
  <si>
    <t>VBG NSA (300K) -1</t>
  </si>
  <si>
    <t>VBG / Sales &amp; Service</t>
  </si>
  <si>
    <t>VBG NSA (300K) - 2</t>
  </si>
  <si>
    <t>Ramya Dondeti</t>
  </si>
  <si>
    <t>Testing</t>
  </si>
  <si>
    <t>Verizon-UAT-Elvis-JAN 2025</t>
  </si>
  <si>
    <t>Sista, Sai Soujanya</t>
  </si>
  <si>
    <t>Donga, Madhulatha</t>
  </si>
  <si>
    <t>Balasubramani, Suganya</t>
  </si>
  <si>
    <t>VDSI_VCG_Testing tools</t>
  </si>
  <si>
    <t>Khanam, Reshma Sulthana</t>
  </si>
  <si>
    <t>E, Renuka</t>
  </si>
  <si>
    <t>Habeebulla, Rabeena</t>
  </si>
  <si>
    <t>Gorijavolu,Priyanka</t>
  </si>
  <si>
    <t>Maulik (Platform)</t>
  </si>
  <si>
    <t>VZGTTQ00008374 / TQ11409</t>
  </si>
  <si>
    <t>Bala Rajan</t>
  </si>
  <si>
    <t>Dey,Kinjal</t>
  </si>
  <si>
    <t>VZGTTQ00008385 / TQ11596</t>
  </si>
  <si>
    <t>Verizon-VCG HM Flex2.0 5G Prod</t>
  </si>
  <si>
    <t>abji</t>
  </si>
  <si>
    <t>Jayabharathi Lakshmanan</t>
  </si>
  <si>
    <t>VZGTTQ00010318 / TQ11832</t>
  </si>
  <si>
    <t xml:space="preserve">VCG Flex 2024 (Tanglewood) </t>
  </si>
  <si>
    <t>Janani Kumar</t>
  </si>
  <si>
    <t>Radhai M</t>
  </si>
  <si>
    <t>G, Vijayakumar</t>
  </si>
  <si>
    <t>Manoj Balathandayutham</t>
  </si>
  <si>
    <t>Rudram Prem</t>
  </si>
  <si>
    <t>Anu Priya Balagurusamy</t>
  </si>
  <si>
    <t>Kolla Suneetha</t>
  </si>
  <si>
    <t>Bini Babu</t>
  </si>
  <si>
    <t>Chinta Prasanna</t>
  </si>
  <si>
    <t>Maitra Tammanna Sattigeri</t>
  </si>
  <si>
    <t>P N Chandana</t>
  </si>
  <si>
    <t>Amit Biswas</t>
  </si>
  <si>
    <t>Liyakath Ali</t>
  </si>
  <si>
    <t>Singh Chauhan Prerit</t>
  </si>
  <si>
    <t>Gokul B</t>
  </si>
  <si>
    <t>Jeyakumaar</t>
  </si>
  <si>
    <t>Level 3 - Premium SkillsIndia</t>
  </si>
  <si>
    <t xml:space="preserve">VZGTTQ00008961 </t>
  </si>
  <si>
    <t>VCG Flex (5G FWA Home Network Install) TQ4164 CTS</t>
  </si>
  <si>
    <t>Kishore Petluru, Bala Venkata Phani K</t>
  </si>
  <si>
    <t>Chennamseti, Pavani</t>
  </si>
  <si>
    <t>Sevilimedu Veeravalli, Krishna Sai</t>
  </si>
  <si>
    <t>ACT190</t>
  </si>
  <si>
    <t>Gandhi, Rajiv</t>
  </si>
  <si>
    <t>VZGTTQ00008555</t>
  </si>
  <si>
    <t>VZGTTQ00011949</t>
  </si>
  <si>
    <t>US5</t>
  </si>
  <si>
    <t>Prasad</t>
  </si>
  <si>
    <t>Ponmalar Asokan</t>
  </si>
  <si>
    <r>
      <t xml:space="preserve">Pooja Jain </t>
    </r>
    <r>
      <rPr>
        <b/>
        <sz val="9"/>
        <color rgb="FFFF0000"/>
        <rFont val="Grandview"/>
        <family val="2"/>
      </rPr>
      <t>(New Vz FTE Conversion)</t>
    </r>
  </si>
  <si>
    <r>
      <rPr>
        <sz val="9"/>
        <color rgb="FF000000"/>
        <rFont val="Grandview"/>
        <family val="2"/>
      </rPr>
      <t xml:space="preserve">Sandeep Gadige </t>
    </r>
    <r>
      <rPr>
        <b/>
        <sz val="9"/>
        <color rgb="FFFF0000"/>
        <rFont val="Grandview"/>
        <family val="2"/>
      </rPr>
      <t>(Sandeep moved TBD)</t>
    </r>
  </si>
  <si>
    <t>62..50</t>
  </si>
  <si>
    <t>TQ11949</t>
  </si>
  <si>
    <t>TQ11825</t>
  </si>
  <si>
    <t>Capital</t>
  </si>
  <si>
    <t>Khanna, Piyush</t>
  </si>
  <si>
    <t>ACT 33</t>
  </si>
  <si>
    <t>L6 Project Manager</t>
  </si>
  <si>
    <t>Jhansi Lavanya, Matcha</t>
  </si>
  <si>
    <t>L5 AEM Developer</t>
  </si>
  <si>
    <t>Allewar, Shivani</t>
  </si>
  <si>
    <t>L4 AEM Developer</t>
  </si>
  <si>
    <t>Sireesha, Katikareddy</t>
  </si>
  <si>
    <t>Saiteja, Cherukuri</t>
  </si>
  <si>
    <t>L5 NodeJS Developer</t>
  </si>
  <si>
    <t>Srinivasu, Kamidi</t>
  </si>
  <si>
    <t>L5 Quality Analyst</t>
  </si>
  <si>
    <t>L4 Quality Analyst</t>
  </si>
  <si>
    <t>Project Management -Level 3</t>
  </si>
  <si>
    <t>Bhatt, Maitrey</t>
  </si>
  <si>
    <t>Engineer-Level 3</t>
  </si>
  <si>
    <t>Periyasamy, Suriyanarayanan</t>
  </si>
  <si>
    <t>Engineer-Level 2</t>
  </si>
  <si>
    <t>Developer-Level 2</t>
  </si>
  <si>
    <t>Manual Tester-Level 2</t>
  </si>
  <si>
    <t>Ravisankar Ramasamy</t>
  </si>
  <si>
    <t xml:space="preserve"> L7 Program Manager  </t>
  </si>
  <si>
    <t xml:space="preserve"> L6 Project Manager </t>
  </si>
  <si>
    <t xml:space="preserve"> L5  Business Analyst - Lead  </t>
  </si>
  <si>
    <t>Rajendran,Rajkumar</t>
  </si>
  <si>
    <t xml:space="preserve"> L5 Creative Dev Lead </t>
  </si>
  <si>
    <t>Kayal</t>
  </si>
  <si>
    <t>Malini Gunasekaran</t>
  </si>
  <si>
    <t xml:space="preserve"> L5 Business Analyst </t>
  </si>
  <si>
    <t>Murugesan,Aravind</t>
  </si>
  <si>
    <t xml:space="preserve"> L4 AEM Developer </t>
  </si>
  <si>
    <t>Kirrutugga</t>
  </si>
  <si>
    <t xml:space="preserve"> L3 Creative Developer </t>
  </si>
  <si>
    <t xml:space="preserve"> L1 Creative  Developer </t>
  </si>
  <si>
    <t xml:space="preserve"> L5 AEM Developer </t>
  </si>
  <si>
    <t>RamanJI B</t>
  </si>
  <si>
    <t>Nagasai Keethi</t>
  </si>
  <si>
    <t xml:space="preserve"> L3 AEM Developer </t>
  </si>
  <si>
    <t xml:space="preserve"> L5 Java Springboot Developer </t>
  </si>
  <si>
    <t xml:space="preserve"> L3 Java  Springboot Developer </t>
  </si>
  <si>
    <t>L0 Java sprintboot Developer</t>
  </si>
  <si>
    <t>Dudekula,Idurbasha</t>
  </si>
  <si>
    <t>Kumar Ganesh</t>
  </si>
  <si>
    <t>CH,Regina Roveena</t>
  </si>
  <si>
    <t>Peter,Kennedy</t>
  </si>
  <si>
    <t>Chakraborty,Trideep</t>
  </si>
  <si>
    <t>S,Harchana</t>
  </si>
  <si>
    <t>Kurapati,Murali Krishna Raghava</t>
  </si>
  <si>
    <t>M,Ajay Kumar</t>
  </si>
  <si>
    <t>Devika Sanjay,Karamalkar</t>
  </si>
  <si>
    <t>Akash Shukla</t>
  </si>
  <si>
    <t>Rathod,Sudhir Baburao</t>
  </si>
  <si>
    <t>Ghosh Roy,Anish</t>
  </si>
  <si>
    <t>V,Sindhu</t>
  </si>
  <si>
    <t>G Divya</t>
  </si>
  <si>
    <t>Shivam Dubey</t>
  </si>
  <si>
    <t>Tarke,Ashwini Shivraj</t>
  </si>
  <si>
    <t>Meesala,Venkatesh</t>
  </si>
  <si>
    <t>PradeepKumar G</t>
  </si>
  <si>
    <t>P,Kannan</t>
  </si>
  <si>
    <t>Lingampally,Anjani Kumar</t>
  </si>
  <si>
    <t>Chanmanwar,Nishant Ashokrao</t>
  </si>
  <si>
    <t>Nasika,Sarathbabu</t>
  </si>
  <si>
    <t>Mandava,Deepthi</t>
  </si>
  <si>
    <t>Boggala,Venkata Nagaveni</t>
  </si>
  <si>
    <t>Shaik,Rizwan</t>
  </si>
  <si>
    <t>Jayachandran,Kamaleshwaran</t>
  </si>
  <si>
    <t>Prathyusha,Puligadla</t>
  </si>
  <si>
    <t>Mahajan,Ayush</t>
  </si>
  <si>
    <t>L7 Program Manager -Level 3</t>
  </si>
  <si>
    <t>L6 Project Manager-Level 3</t>
  </si>
  <si>
    <t>L5  Business Analyst - Lead -Level 3</t>
  </si>
  <si>
    <t>L5 Creative Dev Lead-Level 3</t>
  </si>
  <si>
    <t>L5 Business Analyst-Level 3</t>
  </si>
  <si>
    <t>L4 AEM Developer-Level 3</t>
  </si>
  <si>
    <t>L3 Creative Developer-Level 1</t>
  </si>
  <si>
    <t>L1 Creative  Developer-Level 1</t>
  </si>
  <si>
    <t>L5 AEM Developer-Level 2</t>
  </si>
  <si>
    <t>L4 AEM Developer-Level 2</t>
  </si>
  <si>
    <t>L3 AEM Developer-Level 1</t>
  </si>
  <si>
    <t>L5 Java Springboot Developer-Level 3</t>
  </si>
  <si>
    <t>L3 Java  Springboot Developer-Level 1</t>
  </si>
  <si>
    <t>Nadeem Maula Sayyad</t>
  </si>
  <si>
    <t>S,Nivetha</t>
  </si>
  <si>
    <t>Scrum Master Senior</t>
  </si>
  <si>
    <t>Scrum Master Intermediate</t>
  </si>
  <si>
    <t>Dixon,Divya Esther</t>
  </si>
  <si>
    <t>Sr. UI Developer UI (React JS) Senior</t>
  </si>
  <si>
    <t>UI Developer UI (React JS) Intermediate</t>
  </si>
  <si>
    <t>J,Arunkumar</t>
  </si>
  <si>
    <t>UI Developer UI (React JS) Junior</t>
  </si>
  <si>
    <t>Mahalakshmi Vijayakumar</t>
  </si>
  <si>
    <t>Dond,Aditya Vasant</t>
  </si>
  <si>
    <t>Jeyanth,Sai</t>
  </si>
  <si>
    <t>Java Developer Dev Lead Java with Spring Boot(Reactive) Senior</t>
  </si>
  <si>
    <t>Java Developer  Java with Spring Boot(Reactive) Intermediate</t>
  </si>
  <si>
    <t>V,Shailaja</t>
  </si>
  <si>
    <t>Manikandan,Radhai</t>
  </si>
  <si>
    <t>Java Developer  Java with Spring Boot(Reactive) Junior</t>
  </si>
  <si>
    <t>K S,Kavitha</t>
  </si>
  <si>
    <t>Pravinkumar, Ramesh</t>
  </si>
  <si>
    <t>Automation Tester Automation Tester Intermediate</t>
  </si>
  <si>
    <t>V,Balaaji Varun</t>
  </si>
  <si>
    <t>Chaubey,Akhilesh</t>
  </si>
  <si>
    <t>Shruthi Kolar</t>
  </si>
  <si>
    <t>Tester Fucntional Tester Intermediate</t>
  </si>
  <si>
    <t>Chandran,Nirmala</t>
  </si>
  <si>
    <t>Reddy Yamini,Korapati</t>
  </si>
  <si>
    <t>Shivaraja G</t>
  </si>
  <si>
    <t>A, Sarala Devi</t>
  </si>
  <si>
    <t>Tester Fucntional Tester Senior</t>
  </si>
  <si>
    <t>Tester Fucntional Tester Junior</t>
  </si>
  <si>
    <t>Santhosh Kumar Siddeswara</t>
  </si>
  <si>
    <t>Yogesh M</t>
  </si>
  <si>
    <t>Shanjay V</t>
  </si>
  <si>
    <t>Sonu, Kumar</t>
  </si>
  <si>
    <t>Vamsi Krishna,Nakka</t>
  </si>
  <si>
    <t>Pega Developer Pega,NBX Junior</t>
  </si>
  <si>
    <t>Pega Developer Pega,NBX Intermediate</t>
  </si>
  <si>
    <t>Azharuddin,Mohammad</t>
  </si>
  <si>
    <t>Scrum Master-Senior</t>
  </si>
  <si>
    <t>Scrum Master-Intermediate</t>
  </si>
  <si>
    <t>Sr. UI Developer-Senior</t>
  </si>
  <si>
    <t>Chittineni,Srimannarayana</t>
  </si>
  <si>
    <t>UI Developer-Intermediate</t>
  </si>
  <si>
    <t>Tiwari,Vishal</t>
  </si>
  <si>
    <t>UI Developer-Junior</t>
  </si>
  <si>
    <t>Palanivel,Nathiya</t>
  </si>
  <si>
    <t>Java MS Developer Dev Lead-Senior</t>
  </si>
  <si>
    <t>Mohi Doss,D</t>
  </si>
  <si>
    <t>Java MS Developer -Intermediate</t>
  </si>
  <si>
    <t>Java MS Developer -Junior</t>
  </si>
  <si>
    <t>Mohan Raj Thammali</t>
  </si>
  <si>
    <t>Ekta Karda</t>
  </si>
  <si>
    <t>Karthikeyan V</t>
  </si>
  <si>
    <t>Barvat,Apurva</t>
  </si>
  <si>
    <t>Kolagani,Madhukar</t>
  </si>
  <si>
    <t>N,Rahul Sai</t>
  </si>
  <si>
    <t>Automation Tester-Intermediate</t>
  </si>
  <si>
    <t>Tester-Intermediate</t>
  </si>
  <si>
    <t>Tester-Senior</t>
  </si>
  <si>
    <t>Tester-Junior</t>
  </si>
  <si>
    <t>V,Shanjay</t>
  </si>
  <si>
    <t>M,Yogesh</t>
  </si>
  <si>
    <t>Pega Developer-Junior</t>
  </si>
  <si>
    <t>Hari Sriram,Kandula</t>
  </si>
  <si>
    <t>Pega Sr Developer-Intermediate</t>
  </si>
  <si>
    <t>Scrum Master Scrum Master Senior</t>
  </si>
  <si>
    <t>Scrum Master Scrum Master Intermediate</t>
  </si>
  <si>
    <t>Gnanadurai,Vijayakumar</t>
  </si>
  <si>
    <t>Architect ArchitectSenior</t>
  </si>
  <si>
    <t>Sr. UI Developer DeveloperSenior</t>
  </si>
  <si>
    <t>Allamsetti,Bhavana</t>
  </si>
  <si>
    <t>UI Developer DeveloperIntermediate</t>
  </si>
  <si>
    <t>UI Developer DeveloperJunior</t>
  </si>
  <si>
    <t>Java Developer Dev Lead DeveloperSenior</t>
  </si>
  <si>
    <t>Java Developer  DeveloperIntermediate</t>
  </si>
  <si>
    <t>Mandala,Mahesh</t>
  </si>
  <si>
    <t>Barman,Pijush</t>
  </si>
  <si>
    <t>Sai Phaneendra Kesana,Tejaswini</t>
  </si>
  <si>
    <t>Dwarakanatha Reddy</t>
  </si>
  <si>
    <t>Tester Manual TesterIntermediate</t>
  </si>
  <si>
    <t>Joshi Nagendra Chennamsetti</t>
  </si>
  <si>
    <t>Palli,Bhanu Prakash</t>
  </si>
  <si>
    <t>Venkatesh,Sai Aishwarya Lakshmi</t>
  </si>
  <si>
    <t>Kolar,Shruthi</t>
  </si>
  <si>
    <t>Tester Manual TesterSenior</t>
  </si>
  <si>
    <t>Scrum Master-Level 3</t>
  </si>
  <si>
    <t>Scrum Master-Level 2</t>
  </si>
  <si>
    <t>Architect-Level 3</t>
  </si>
  <si>
    <t>Sr. UI Developer-Level 3</t>
  </si>
  <si>
    <t>UI Developer-Level 2</t>
  </si>
  <si>
    <t>Sahu,Lopamudra</t>
  </si>
  <si>
    <t>UI Developer-Level 1</t>
  </si>
  <si>
    <t>Java MS Developer Dev Lead-Level 3</t>
  </si>
  <si>
    <t>Java MS Developer -Level 2</t>
  </si>
  <si>
    <t>Java MS Developer -Level 3</t>
  </si>
  <si>
    <t>K,Muthuvel</t>
  </si>
  <si>
    <t>Nikhil Maneesh,Kale</t>
  </si>
  <si>
    <t>Chennamsetti,Joshi Nagendra</t>
  </si>
  <si>
    <t>Automation Tester-Level 2</t>
  </si>
  <si>
    <t>Sayyad,Shabana Rahim</t>
  </si>
  <si>
    <t>Tester-Level 2</t>
  </si>
  <si>
    <t>K,Lavanya</t>
  </si>
  <si>
    <t>Tester-Level 3</t>
  </si>
  <si>
    <t>Bandla,Reddy lakshmi</t>
  </si>
  <si>
    <t>MS SQL DB Developer-Level 2</t>
  </si>
  <si>
    <t>R.,Sangeetha</t>
  </si>
  <si>
    <t>Sahithi,Dharur</t>
  </si>
  <si>
    <t>Gupta,Shubham</t>
  </si>
  <si>
    <t>Kotha,Praveen</t>
  </si>
  <si>
    <t>Angular UI Developer-Level 2</t>
  </si>
  <si>
    <t>Sharma,Hari</t>
  </si>
  <si>
    <t>Sunil,K</t>
  </si>
  <si>
    <t>React UI Developer-Level 2</t>
  </si>
  <si>
    <t>Yadav,Bipin Shivbachan</t>
  </si>
  <si>
    <t>V C,Rudhresh</t>
  </si>
  <si>
    <t>Kanoujiya,Prince Kumar</t>
  </si>
  <si>
    <t>Gunasekar,V</t>
  </si>
  <si>
    <t>Devops Developer-Level 2</t>
  </si>
  <si>
    <t>Tester-Level 1</t>
  </si>
  <si>
    <t>Automation Tester-Level 3</t>
  </si>
  <si>
    <t>Mari Srinivasan,Ganeshpathi</t>
  </si>
  <si>
    <t>Java MS  Developer Dev Lead-Level 3</t>
  </si>
  <si>
    <t>David,S Vino</t>
  </si>
  <si>
    <t>Thejasree,M</t>
  </si>
  <si>
    <t>Jafar,Bushra Rahilahmad</t>
  </si>
  <si>
    <t>Business Analyst - Level 2</t>
  </si>
  <si>
    <t>Java MS  Developer -Level 2</t>
  </si>
  <si>
    <t>Challagulla,Rajesh</t>
  </si>
  <si>
    <t>Java MS  Developer -Level 1</t>
  </si>
  <si>
    <t>Subramanian,Devi</t>
  </si>
  <si>
    <t>MANOJ KUMAR G</t>
  </si>
  <si>
    <t>Arokiaraj,Victor</t>
  </si>
  <si>
    <t>Balachandar, Rajesh</t>
  </si>
  <si>
    <t>Ramachandran, Janani</t>
  </si>
  <si>
    <t>Saksena, Ayush</t>
  </si>
  <si>
    <t>S, Ramkumar</t>
  </si>
  <si>
    <t>Kolagani Madhukar</t>
  </si>
  <si>
    <t>Ramamoorthy,Swetha</t>
  </si>
  <si>
    <t>S,Vanitha</t>
  </si>
  <si>
    <t>Madanselvaraj,Gowtaman</t>
  </si>
  <si>
    <t>Babu,Deepak</t>
  </si>
  <si>
    <t>Bhardwaj,Ashutosh</t>
  </si>
  <si>
    <t>Ghosh, Subajith</t>
  </si>
  <si>
    <t>K,Sheryl Jane Priyanka</t>
  </si>
  <si>
    <t>Singh,Jaswant</t>
  </si>
  <si>
    <t>Hiremath,Sadanand</t>
  </si>
  <si>
    <t>Gautam,Satyam</t>
  </si>
  <si>
    <t>Laxmi,Vijay</t>
  </si>
  <si>
    <t>Chowdhary,Ravi</t>
  </si>
  <si>
    <t>Srinath,Kalyankar</t>
  </si>
  <si>
    <t>Leander,Jude</t>
  </si>
  <si>
    <t>Ganesan,Kalaiselvan</t>
  </si>
  <si>
    <t>S,Aarthi</t>
  </si>
  <si>
    <t>Kankal,Anand</t>
  </si>
  <si>
    <t>Upadhyay,Abhinay</t>
  </si>
  <si>
    <t>Verma,Monika</t>
  </si>
  <si>
    <t>Murugesan, Premkumar</t>
  </si>
  <si>
    <t>M,Tamil Selvan</t>
  </si>
  <si>
    <t>Revanna,Shubhada Dipak</t>
  </si>
  <si>
    <t>B,Divya</t>
  </si>
  <si>
    <t>Deshni, Kiran</t>
  </si>
  <si>
    <t>Gattu,Vasu</t>
  </si>
  <si>
    <t>Bhalerao,Shraddha</t>
  </si>
  <si>
    <t>Yamuna Vasanthavada</t>
  </si>
  <si>
    <t>Bandla ReddyLakshmi</t>
  </si>
  <si>
    <t>Gummala,Sravani</t>
  </si>
  <si>
    <t>Lagisetty,Pranitha</t>
  </si>
  <si>
    <t>Venkata Vinith, Pothuru</t>
  </si>
  <si>
    <t>C S,Gowri Shankar</t>
  </si>
  <si>
    <t>M N,Athmananda</t>
  </si>
  <si>
    <t>Mounika,Yeddula</t>
  </si>
  <si>
    <t>Seggam,Vasu</t>
  </si>
  <si>
    <t>Krovvidi,Pavan Kumar Siva Naga Sai</t>
  </si>
  <si>
    <t>Siddavatam,Pavani</t>
  </si>
  <si>
    <t>Gadamsetti,Sri Venkata Harshitha</t>
  </si>
  <si>
    <t>Anand,Neelabh</t>
  </si>
  <si>
    <t>Chatterjee,Rudranil</t>
  </si>
  <si>
    <t xml:space="preserve">R, Victor Arokiaraj </t>
  </si>
  <si>
    <t xml:space="preserve">Chowdhary, Ravi </t>
  </si>
  <si>
    <t>Koushik Mukherjee</t>
  </si>
  <si>
    <t>Pavan Kumar Dhulipala naga veera</t>
  </si>
  <si>
    <t>Rudranil chaterjee</t>
  </si>
  <si>
    <t>Revathy G</t>
  </si>
  <si>
    <t>Gangavarapu Vaishnavi Chowdary</t>
  </si>
  <si>
    <t>Shaik, Naveed</t>
  </si>
  <si>
    <t xml:space="preserve">Siva Naga Sai Pavan Kumar Krovvidi </t>
  </si>
  <si>
    <t>M Ajith Kumar</t>
  </si>
  <si>
    <t>Ashutosh Bharadwaj</t>
  </si>
  <si>
    <t>Satyam Gautam</t>
  </si>
  <si>
    <r>
      <rPr>
        <strike/>
        <sz val="9"/>
        <color rgb="FF000000"/>
        <rFont val="Grandview"/>
        <family val="2"/>
      </rPr>
      <t>2181397 /</t>
    </r>
    <r>
      <rPr>
        <sz val="9"/>
        <color rgb="FF000000"/>
        <rFont val="Grandview"/>
        <family val="2"/>
      </rPr>
      <t xml:space="preserve"> 2316765</t>
    </r>
  </si>
  <si>
    <r>
      <rPr>
        <strike/>
        <sz val="9"/>
        <color rgb="FF000000"/>
        <rFont val="Grandview"/>
        <family val="2"/>
      </rPr>
      <t>Vanitha S /</t>
    </r>
    <r>
      <rPr>
        <sz val="9"/>
        <color rgb="FF000000"/>
        <rFont val="Grandview"/>
        <family val="2"/>
      </rPr>
      <t xml:space="preserve"> Rahul Patidar</t>
    </r>
  </si>
  <si>
    <t>Pranitha, Lagisetty</t>
  </si>
  <si>
    <t>P, Arunkumar</t>
  </si>
  <si>
    <t>PCT 236/231</t>
  </si>
  <si>
    <t>JAVA Dev_SR1</t>
  </si>
  <si>
    <t>Rolla, Chandrasekhar</t>
  </si>
  <si>
    <t>Athina, Venkata Vinay Kumar</t>
  </si>
  <si>
    <t>PCT 236</t>
  </si>
  <si>
    <t>JAVA Dev_INT1</t>
  </si>
  <si>
    <t>Choudhury, Siba Prasad</t>
  </si>
  <si>
    <t>S, Chennakrishnan</t>
  </si>
  <si>
    <t>JAVA Dev_JU1</t>
  </si>
  <si>
    <t xml:space="preserve">S, Amirtha </t>
  </si>
  <si>
    <t>JAVA Tech Lead</t>
  </si>
  <si>
    <t>Marimuthu, Rajaguru</t>
  </si>
  <si>
    <t>JAVA Tech Intermediate</t>
  </si>
  <si>
    <t>Ramakrishna, Pariki</t>
  </si>
  <si>
    <t>Java-Developer-Senior</t>
  </si>
  <si>
    <t>Java-Developer-Intermediate</t>
  </si>
  <si>
    <t>Java-Developer-Junior</t>
  </si>
  <si>
    <t>Archana Prabhu</t>
  </si>
  <si>
    <t>Ravi Kumar Chitirala</t>
  </si>
  <si>
    <t>Siva Agnoor / Sethu Sukumaran</t>
  </si>
  <si>
    <t>VZGTTQ00012138</t>
  </si>
  <si>
    <t>VBG H&amp;M Plans and Pricing</t>
  </si>
  <si>
    <t>ACT 509</t>
  </si>
  <si>
    <t>Verizon-VBG ODM Whole Office P</t>
  </si>
  <si>
    <t>K,Ezhilarasi</t>
  </si>
  <si>
    <t>P,Suriyanarayanan</t>
  </si>
  <si>
    <t>R,Subashree</t>
  </si>
  <si>
    <t>Thangasamy,Chandra Sekar</t>
  </si>
  <si>
    <t>Kethana Sai,N</t>
  </si>
  <si>
    <t>Angular</t>
  </si>
  <si>
    <t>Nagi,Harpreet Preet</t>
  </si>
  <si>
    <t>Jangam,Naveen Kumar</t>
  </si>
  <si>
    <t>Verizon-H&amp;M-VBG:Pricing&amp;Promo</t>
  </si>
  <si>
    <t>Arjula,Divya</t>
  </si>
  <si>
    <t>Kondabathini,Keerthana</t>
  </si>
  <si>
    <t>Debnath,Rashmita</t>
  </si>
  <si>
    <t>Pega Developer</t>
  </si>
  <si>
    <t>Archana</t>
  </si>
  <si>
    <t>VZGTTQ00012152</t>
  </si>
  <si>
    <t>ACT 510</t>
  </si>
  <si>
    <t>Ambati,Sravan Naidu</t>
  </si>
  <si>
    <t>Gosavi,Swapnil</t>
  </si>
  <si>
    <t>.</t>
  </si>
  <si>
    <t>Ashish Thyagi</t>
  </si>
  <si>
    <t>VDSI-VCG-AssSale-DistOpsA</t>
  </si>
  <si>
    <t>Allavula,Lakshmikanth</t>
  </si>
  <si>
    <t>Viswanathan,Kalaivani</t>
  </si>
  <si>
    <t>Seggam, Vasu</t>
  </si>
  <si>
    <t>Bhasheer,Mohammed</t>
  </si>
  <si>
    <t xml:space="preserve">  </t>
  </si>
  <si>
    <t>VZGTTQ00011836 - Arun Prakash</t>
  </si>
  <si>
    <t>Flex 2.0 - New Rate Card from July 1</t>
  </si>
  <si>
    <t>ONPREM</t>
  </si>
  <si>
    <t>CP/MP - PMO</t>
  </si>
  <si>
    <t>CP/MP - Developer</t>
  </si>
  <si>
    <t>CP/MP - Architect</t>
  </si>
  <si>
    <t>TBD(Das,Prasun)</t>
  </si>
  <si>
    <t>TBD(Mouguilan,Tirounavoucarassou)</t>
  </si>
  <si>
    <t>TBD(P V,Saicharan)</t>
  </si>
  <si>
    <t>MP - Buffer</t>
  </si>
  <si>
    <t>Navi Leela Balaramakrishna,Mudalla</t>
  </si>
  <si>
    <t>ACT217</t>
  </si>
  <si>
    <t>Fed Catalog</t>
  </si>
  <si>
    <t>Inturu Sushma</t>
  </si>
  <si>
    <t>Puligadla Prathysha</t>
  </si>
  <si>
    <t>Vishal Tiwari (TBD)</t>
  </si>
  <si>
    <t>Sathianathan,Karthik</t>
  </si>
  <si>
    <t>M,Manikandan</t>
  </si>
  <si>
    <t>CPI 2.0</t>
  </si>
  <si>
    <t>PAT Investment</t>
  </si>
  <si>
    <t>CP - Buffer</t>
  </si>
  <si>
    <t>CTS Hourly $ Rate</t>
  </si>
  <si>
    <t>Onshore Verizon India Location</t>
  </si>
  <si>
    <t>Supplier ODC Location</t>
  </si>
  <si>
    <t>April 2025</t>
  </si>
  <si>
    <t xml:space="preserve">Home and Marketing, SOR </t>
  </si>
  <si>
    <t xml:space="preserve">Service Line </t>
  </si>
  <si>
    <t>#N/A</t>
  </si>
  <si>
    <t>Onsite</t>
  </si>
  <si>
    <t xml:space="preserve">VZGTTQ00008929 </t>
  </si>
  <si>
    <t xml:space="preserve">VZGTTQ00008947 </t>
  </si>
  <si>
    <t>(blank)</t>
  </si>
  <si>
    <t xml:space="preserve">Project Description </t>
  </si>
  <si>
    <t xml:space="preserve">Overall Percentage </t>
  </si>
  <si>
    <t>S no.</t>
  </si>
  <si>
    <t>Technology group</t>
  </si>
  <si>
    <t xml:space="preserve">VERIZON SKILL CLASSIFICATION </t>
  </si>
  <si>
    <t>Classification Definitions</t>
  </si>
  <si>
    <t>CONFIDENTIAL</t>
  </si>
  <si>
    <t>.Net</t>
  </si>
  <si>
    <t xml:space="preserve">Standard </t>
  </si>
  <si>
    <t>Standard skills are collection of abilities, knowledge, and competencies of specific profession</t>
  </si>
  <si>
    <t>Adobe Campaign Management/AEM Implementation</t>
  </si>
  <si>
    <t xml:space="preserve">Premium skills are specific and unique abilities resulting out of high experience and unique ability </t>
  </si>
  <si>
    <t>Advanced Analytics (R, Python, etc,)</t>
  </si>
  <si>
    <t xml:space="preserve">Niche skills are specific and unique abilities resulting out of specialized training and work experience </t>
  </si>
  <si>
    <t>AI / ML</t>
  </si>
  <si>
    <t>Expert skills are unique abilities resulting from specialized training and pertaining only to specific roles (Level 4) across all applicable technology groups.</t>
  </si>
  <si>
    <t>Anaplan</t>
  </si>
  <si>
    <t>AngularJS</t>
  </si>
  <si>
    <t xml:space="preserve">API Domain </t>
  </si>
  <si>
    <t>Appium</t>
  </si>
  <si>
    <t>Architect – ChatBot, Cloud, DevOps etc.</t>
  </si>
  <si>
    <t>Automation Anywhere/UIPath (RPA)</t>
  </si>
  <si>
    <t>BI (Power BI/Tableau/Qlik)</t>
  </si>
  <si>
    <t>Big Data</t>
  </si>
  <si>
    <t>Blackline</t>
  </si>
  <si>
    <t>Blockchain</t>
  </si>
  <si>
    <t>Broadcom</t>
  </si>
  <si>
    <t xml:space="preserve">Business Architecture </t>
  </si>
  <si>
    <t xml:space="preserve">Cloud Native (AWS, GCP) </t>
  </si>
  <si>
    <t>Cloud Solutions</t>
  </si>
  <si>
    <t>Communication and Design Specialist</t>
  </si>
  <si>
    <t>Computer Vision &amp; ML</t>
  </si>
  <si>
    <t>Cyber Security</t>
  </si>
  <si>
    <t>Data Analytics / Data Science</t>
  </si>
  <si>
    <t>DB2 - All Services (Front-End Development, Solaris/Linux/Intel/AIX/Wintel)</t>
  </si>
  <si>
    <t>DBA</t>
  </si>
  <si>
    <t>Design System Architect</t>
  </si>
  <si>
    <t>Design System Designer</t>
  </si>
  <si>
    <t>Design System Engineer</t>
  </si>
  <si>
    <t>Digital Design-Engineer</t>
  </si>
  <si>
    <t>Document management (Filenet, OpenText)</t>
  </si>
  <si>
    <t>Elasticsearch, Fluentd, Kiba (EFK)</t>
  </si>
  <si>
    <t xml:space="preserve">Emerging Technologies </t>
  </si>
  <si>
    <t>ETL (Informatica, Datastage, Abinitio, etc.)</t>
  </si>
  <si>
    <t>Glassbox</t>
  </si>
  <si>
    <t>GO</t>
  </si>
  <si>
    <t>Golang</t>
  </si>
  <si>
    <t>Google / Apigee</t>
  </si>
  <si>
    <t>Google DialogFlow/NLP/Analytics</t>
  </si>
  <si>
    <t>Grafa</t>
  </si>
  <si>
    <t>GraphDB (Neo4J)</t>
  </si>
  <si>
    <t>Great Plains ERP</t>
  </si>
  <si>
    <t>Hadoop/Kafka/Spark</t>
  </si>
  <si>
    <t>Infor</t>
  </si>
  <si>
    <t xml:space="preserve">iOS / Android </t>
  </si>
  <si>
    <t xml:space="preserve">IoT / Digital &amp; Embedded </t>
  </si>
  <si>
    <t>Java</t>
  </si>
  <si>
    <t xml:space="preserve">Java Micro services </t>
  </si>
  <si>
    <t xml:space="preserve">JBPM (Java Business Process Model) </t>
  </si>
  <si>
    <t>Jenkins</t>
  </si>
  <si>
    <t>Legacy Modernization</t>
  </si>
  <si>
    <t>Medallia</t>
  </si>
  <si>
    <t>Mobility (native and Cross platform)</t>
  </si>
  <si>
    <t>Network SME</t>
  </si>
  <si>
    <t>New Relic</t>
  </si>
  <si>
    <t>NodeJS</t>
  </si>
  <si>
    <t>NoSQL (MongoDB/ Cassandra)</t>
  </si>
  <si>
    <t>Oracle DB</t>
  </si>
  <si>
    <t>OSS - all Servicces</t>
  </si>
  <si>
    <t>Pega &amp; Other Telecom COTS products</t>
  </si>
  <si>
    <t>Pega Certified Data Scientist</t>
  </si>
  <si>
    <t>PeopleSoft</t>
  </si>
  <si>
    <t xml:space="preserve">PMO Services </t>
  </si>
  <si>
    <t>PostgreSQL</t>
  </si>
  <si>
    <t>Python</t>
  </si>
  <si>
    <t>Rally/Clarity</t>
  </si>
  <si>
    <t xml:space="preserve">React JS </t>
  </si>
  <si>
    <t>Redis</t>
  </si>
  <si>
    <t>Redux</t>
  </si>
  <si>
    <t>RF Engineers</t>
  </si>
  <si>
    <t>Salesforce - all Services</t>
  </si>
  <si>
    <t>SAP Basis</t>
  </si>
  <si>
    <t>Selenium</t>
  </si>
  <si>
    <t>ServiceNow - all Services</t>
  </si>
  <si>
    <t>SFDC</t>
  </si>
  <si>
    <t>Site reliability engineering</t>
  </si>
  <si>
    <t>Splunk</t>
  </si>
  <si>
    <t>SQL Server - No SQL (Mango, Casandra and other)</t>
  </si>
  <si>
    <t>Technical / Resiliency Architect</t>
  </si>
  <si>
    <t>Technology Agnostic</t>
  </si>
  <si>
    <t>Telecoms Solution Architect</t>
  </si>
  <si>
    <t>Teradata</t>
  </si>
  <si>
    <t xml:space="preserve">Testing/Test Automation </t>
  </si>
  <si>
    <t>Tricentis / Tosca</t>
  </si>
  <si>
    <t>UI Architect</t>
  </si>
  <si>
    <t>UX / 3D Content</t>
  </si>
  <si>
    <t>UX Designer</t>
  </si>
  <si>
    <t xml:space="preserve">VNF Developer </t>
  </si>
  <si>
    <t>Workday</t>
  </si>
  <si>
    <t>XR (AR/VR/Mixed Reality)</t>
  </si>
  <si>
    <t>TS Rate Card - Hourly $ Rate</t>
  </si>
  <si>
    <t>IT Services Category: Roles &amp; Levels</t>
  </si>
  <si>
    <t>Charcteristics</t>
  </si>
  <si>
    <t>Experience</t>
  </si>
  <si>
    <t>0 to 3 years</t>
  </si>
  <si>
    <t>Typical Roles &amp; Responsibilities</t>
  </si>
  <si>
    <t>Analyst/Technical Specialist</t>
  </si>
  <si>
    <t>Invesigates and identifies problems and incidents. Performs root cause analysis for simple to moderate issues. Develops and maintains application documentation. Provides assistance with user documentation.</t>
  </si>
  <si>
    <t>Developer</t>
  </si>
  <si>
    <t>Resolves functional/technical errors based on existing knowledge base. Develops, tests and debugs software applications under the guidance of senior resources</t>
  </si>
  <si>
    <t>Test Engineer (Automation)</t>
  </si>
  <si>
    <t>Plans, designs and evaluates technical products, ensuring they are functional. Develops and execute test plans to validate software functionality against approved requirements and specifications.</t>
  </si>
  <si>
    <t>Test Engineer (Manual)</t>
  </si>
  <si>
    <t>DevOps Engineer</t>
  </si>
  <si>
    <t>Troubleshoot issues and documents possible improvements under the guidance of more senior resources. Conducts user training and assists with the creation of user manuals and documentaition. Builds, tests and maintains infrastructure and tools so that software can be developed and to help customer to speed up and automate aspects of development, testing and software releases</t>
  </si>
  <si>
    <t>Project Manager</t>
  </si>
  <si>
    <t>Assesses project tasks, risks and timelines and allocates work to team members, use project mgmt software and tools to plan and monitor work; manages the budget, timescales and resources; reports on progress; checks quality and deals with changes/issues.</t>
  </si>
  <si>
    <t>4 to 7 years</t>
  </si>
  <si>
    <t xml:space="preserve"> Analyst</t>
  </si>
  <si>
    <t>May lead team of support analysts. Oversees the work of the support teams to ensure all deliverables are completed on time and to customer's specifications. Performs root cause analyses for complex issues and implements resolutions in a timely manner. Analyzes legacy applications and creates technical design document for application rationalization</t>
  </si>
  <si>
    <t xml:space="preserve"> Developer </t>
  </si>
  <si>
    <t xml:space="preserve">Has a deep understanding of all stages of code development, oversees the completion of programming projects and leads the team of developers. </t>
  </si>
  <si>
    <t>Senior Test Engineer/Test Lead</t>
  </si>
  <si>
    <t>Oversees the execution of test cases, ensuring that the testing process follows the agreed test plan and that the test team is fully resourced to complete required activitiies. Monitors testing progress and provides regular read-outs to customer and management highlighting risks impacting project delivery.</t>
  </si>
  <si>
    <t xml:space="preserve">Sr Project Manager </t>
  </si>
  <si>
    <t>Understands design and user experience and how different aspects of a product interact with each other to produce features that appeal to customers, conducts user research, interviews and surveys to create sitemaps, customer journeys &amp; prototypes.</t>
  </si>
  <si>
    <t>7+ Years</t>
  </si>
  <si>
    <t>Engagement- Program Manager/Partner Lead</t>
  </si>
  <si>
    <t>Is responsible for maintaining the relationship with the client, gathers requirements from business stakeholders and prioritizes resources to achieve client's objectives. Contributes to client IT transformation programs by presenting alternative new solutions that can be leveraged from provider's capabilities and offerings. Ensures all resources and activities are in compliance with all the agreements and contract obligations . Acts as escalation point for any unresolved issues.</t>
  </si>
  <si>
    <t>Test Lead/Test Manager</t>
  </si>
  <si>
    <t>Leads project planning, estimation and resource allocation to ensure timely and successful project delivery while mitigating risks. Acts as escalation point.</t>
  </si>
  <si>
    <t>Scrum Master/Dev Manager</t>
  </si>
  <si>
    <t>Has great experience in facilitating Agile, Scrum and other rapid application dev teams to deliver solutions. Monitors project progress, identifies risks and issues and implements mitigation strategies. Is accountable for the services under his/her ownership to meet the agreed service levels and responsible for reporting service operations/metrics/capacity/productivity/customer satisfaction.</t>
  </si>
  <si>
    <t>Senior UX Designer</t>
  </si>
  <si>
    <t>Leads UX project planning, estimation and resource allocation to ensure timely and successful project delivery while mitigating risks.</t>
  </si>
  <si>
    <t xml:space="preserve">Technology Lead </t>
  </si>
  <si>
    <t>Leads client conversations through need-gap analysis, business process design, testing and implementation. Works with Technical Architects and Program managers to develop complex solutions to solve specific business problems. Promotes and drives the adoption of best coding practices, industry standards, testing and project management methodologies.</t>
  </si>
  <si>
    <t>Plans, designs and implements systems and architecture; assesses security risks, ensures compliance and keeps up with tech developments.</t>
  </si>
  <si>
    <t>Product Owner</t>
  </si>
  <si>
    <t>Understands industry, market trends and competitors to ensure that the provider's offering stays current. Works with stakeholders to create a vision of the product they wish to create and commucates that vision. Responsible for the product road-map providing a high-level, strategic visual summary outlining vision, priorities and direction for the product offering over time and used as a strategic guide for stakeholders to reference.</t>
  </si>
  <si>
    <t>Sr Architect / Enterprise Architect</t>
  </si>
  <si>
    <t>Reviews large scale application architecture for compliance to company policies, standards and best use of required technologies. Provides insights into a high-level architecture strategy that can meet current needs but also has the flexibility to scale and adapt to future business requirements.</t>
  </si>
  <si>
    <t>Senior Data Scientist</t>
  </si>
  <si>
    <t>Designs and implements models to analyze large datasets in order to solve problems and predict future outcomes.</t>
  </si>
  <si>
    <t>Agile Coach</t>
  </si>
  <si>
    <t>Supports project teams by providing expert knowledge and coaching in agile methods, developing and leading quality checks and championing innovation and process improvement.</t>
  </si>
  <si>
    <t>Senior Business Analyst / Consultant</t>
  </si>
  <si>
    <t>Examines technical requirements, processes and data to pinpoint areas in need of development. Advises business stakeholders on identified problems and related solutions to streamline operations.</t>
  </si>
  <si>
    <t>Rate Card</t>
  </si>
  <si>
    <t>Line item no.</t>
  </si>
  <si>
    <t xml:space="preserve">Key </t>
  </si>
  <si>
    <t xml:space="preserve">Classification </t>
  </si>
  <si>
    <t>Tech Group</t>
  </si>
  <si>
    <t xml:space="preserve">Location </t>
  </si>
  <si>
    <t>USD Rates</t>
  </si>
  <si>
    <t>INR Conversion</t>
  </si>
  <si>
    <t>0.8% Deducted</t>
  </si>
  <si>
    <t>Round off (Final Rates)</t>
  </si>
  <si>
    <t>Junior</t>
  </si>
  <si>
    <t>Intermediate</t>
  </si>
  <si>
    <t>Senior</t>
  </si>
  <si>
    <t>API Domain</t>
  </si>
  <si>
    <t>Business Architecture</t>
  </si>
  <si>
    <t>Cloud Native (AWS, GCP)</t>
  </si>
  <si>
    <t>Emerging Technologies</t>
  </si>
  <si>
    <t>iOS / Android</t>
  </si>
  <si>
    <t>IoT / Digital &amp; Embedded</t>
  </si>
  <si>
    <t>Java Micro services</t>
  </si>
  <si>
    <t>JBPM (Java Business Process Model)</t>
  </si>
  <si>
    <t>PMO Services</t>
  </si>
  <si>
    <t>React JS</t>
  </si>
  <si>
    <t>Technical / Resiliency</t>
  </si>
  <si>
    <t>Testing/Test Automation</t>
  </si>
  <si>
    <t>VNF Developer</t>
  </si>
  <si>
    <t>Unique abilities</t>
  </si>
  <si>
    <t>Sheldon Jones / Arun Prakash</t>
  </si>
  <si>
    <t>Isaiah Ranjith Kumar J R</t>
  </si>
  <si>
    <t>Patil,Gurappa Amogi</t>
  </si>
  <si>
    <t xml:space="preserve"> $25.05 </t>
  </si>
  <si>
    <t xml:space="preserve"> $4,408.59 </t>
  </si>
  <si>
    <t xml:space="preserve"> $13,225.76 </t>
  </si>
  <si>
    <t xml:space="preserve"> $26,451.51 </t>
  </si>
  <si>
    <t>Reddy Oggu,Sri Gopal</t>
  </si>
  <si>
    <t>Sahu,Geetanjali</t>
  </si>
  <si>
    <t>Gopalsamy,Saranya Devi</t>
  </si>
  <si>
    <t>Rath,Sampoorna</t>
  </si>
  <si>
    <t xml:space="preserve"> $23.02 </t>
  </si>
  <si>
    <t xml:space="preserve"> $4,052.29 </t>
  </si>
  <si>
    <t xml:space="preserve"> $12,156.88 </t>
  </si>
  <si>
    <t xml:space="preserve"> $24,313.76 </t>
  </si>
  <si>
    <t>Poojari,Ramu</t>
  </si>
  <si>
    <t>Torgal,Iliyas Sajid</t>
  </si>
  <si>
    <t>Bhyri,Nandini</t>
  </si>
  <si>
    <t>Humbad,Vaibhav Balajirao</t>
  </si>
  <si>
    <t>Dimpul,K</t>
  </si>
  <si>
    <t>Nolli,Parama Jyothi</t>
  </si>
  <si>
    <t>Ghosh,Shuvodeep</t>
  </si>
  <si>
    <t>Nande,Manikanta Srinivas</t>
  </si>
  <si>
    <t>Kala Swarupa Rani,Tumma</t>
  </si>
  <si>
    <t>KUMARI,POLU ARUNA</t>
  </si>
  <si>
    <t>Mahato,Kunal</t>
  </si>
  <si>
    <t>Mailipilli,Sudha Rani</t>
  </si>
  <si>
    <t>Mohan,Athulya</t>
  </si>
  <si>
    <t>Latha Ravella</t>
  </si>
  <si>
    <t>S,Vishal</t>
  </si>
  <si>
    <t>Veera Rampandu,Jamisetti</t>
  </si>
  <si>
    <t>DP for Vishnu</t>
  </si>
  <si>
    <t>New ACT-125 Automation Tester1</t>
  </si>
  <si>
    <t>New ACT-125 Automation Tester2</t>
  </si>
  <si>
    <t>New ACT-125 CXP Dev1</t>
  </si>
  <si>
    <t>New ACT-125 CXP Dev2</t>
  </si>
  <si>
    <t>New ACT-125 CXP Dev3</t>
  </si>
  <si>
    <t>New ACT-125 CXP Dev4</t>
  </si>
  <si>
    <t>Pranavi,Kadudhoori</t>
  </si>
  <si>
    <t>Anitha,K</t>
  </si>
  <si>
    <t>Veera Ramapandu,Jamisetty</t>
  </si>
  <si>
    <t>Soundarapandian,Bavithira</t>
  </si>
  <si>
    <t>Shukla,Akash Kumar</t>
  </si>
  <si>
    <t>Pandit,Karan Rajesh</t>
  </si>
  <si>
    <t>Baskaran,Vinodhini</t>
  </si>
  <si>
    <t>G,Divya</t>
  </si>
  <si>
    <t>G,Harishvardhan</t>
  </si>
  <si>
    <t>Malik, Harsh</t>
  </si>
  <si>
    <t>Ganesh Kumar</t>
  </si>
  <si>
    <t>Scrum Team</t>
  </si>
  <si>
    <t>Category</t>
  </si>
  <si>
    <t>1.5% Deducted</t>
  </si>
  <si>
    <t>Lookup</t>
  </si>
  <si>
    <t xml:space="preserve">AngularJS </t>
  </si>
  <si>
    <t xml:space="preserve">Architect – ChatBot, Cloud, DevOps etc. </t>
  </si>
  <si>
    <t>Testing/Test Automation Standard</t>
  </si>
  <si>
    <t xml:space="preserve">Unique abilities </t>
  </si>
  <si>
    <t>Q2 Forecasted Burn</t>
  </si>
  <si>
    <t>H1 Burn Total</t>
  </si>
  <si>
    <t>Project ID</t>
  </si>
  <si>
    <t>Project Description</t>
  </si>
  <si>
    <t>Department Name</t>
  </si>
  <si>
    <t>Verizon SOW ID</t>
  </si>
  <si>
    <t xml:space="preserve">Verizon SOW Name </t>
  </si>
  <si>
    <t>ADM AppDev CommsMedia Delivery</t>
  </si>
  <si>
    <t xml:space="preserve">Quality Assurance </t>
  </si>
  <si>
    <t>QEA CMT</t>
  </si>
  <si>
    <t xml:space="preserve">K S Sachin Kumar </t>
  </si>
  <si>
    <t>Java Developer</t>
  </si>
  <si>
    <t>DE EE CommsMedia Del</t>
  </si>
  <si>
    <t>EPS PEGA Digital</t>
  </si>
  <si>
    <t xml:space="preserve">U Shashank </t>
  </si>
  <si>
    <t>Quality Assurance</t>
  </si>
  <si>
    <t>Chintala,Anil K</t>
  </si>
  <si>
    <t>IoT PE Prod NextGenNetworks</t>
  </si>
  <si>
    <t>Laxmi Prasanna Kunduru</t>
  </si>
  <si>
    <t>Sharath Neela</t>
  </si>
  <si>
    <t>EPS PEGA Practice</t>
  </si>
  <si>
    <t>Kani Karuthappandian</t>
  </si>
  <si>
    <t>Pavan krishna Kokati</t>
  </si>
  <si>
    <t>Rajesh Aravala</t>
  </si>
  <si>
    <t>AIA MDM DQG</t>
  </si>
  <si>
    <t>Satvik Chemudupati</t>
  </si>
  <si>
    <t>Arunprakash Archunan</t>
  </si>
  <si>
    <t>PCT</t>
  </si>
  <si>
    <t>Brandon (Resigned from Org)</t>
  </si>
  <si>
    <t>New Associate</t>
  </si>
  <si>
    <t>ACT220</t>
  </si>
  <si>
    <t>Paulchamy, Selvan</t>
  </si>
  <si>
    <t>Humbad, Vaibhav Balajirao</t>
  </si>
  <si>
    <t>Nande, Manikanta Srinivas</t>
  </si>
  <si>
    <t>Mahato, Kunal</t>
  </si>
  <si>
    <t>Dimpul, K</t>
  </si>
  <si>
    <t>DE EE CommsMedia FSE Java Del</t>
  </si>
  <si>
    <t>Thulasinathan,Nisha</t>
  </si>
  <si>
    <t>IOA Tech Telecom</t>
  </si>
  <si>
    <t xml:space="preserve">Shelke,Anuja   </t>
  </si>
  <si>
    <t>Alok, Kumar</t>
  </si>
  <si>
    <t>VDSI-VCG H&amp;M Consumer Products</t>
  </si>
  <si>
    <t>Priyanka R</t>
  </si>
  <si>
    <t>Shabrani,Mahendrakumar Chijo</t>
  </si>
  <si>
    <t>Verizon-VCG Flex App Sec Moder</t>
  </si>
  <si>
    <t>Nirmala Arumugam</t>
  </si>
  <si>
    <t>Dorothy F Miller</t>
  </si>
  <si>
    <t>-</t>
  </si>
  <si>
    <t>Verizon-VCG HM ACTs Ramp up-MA</t>
  </si>
  <si>
    <t>999XXX</t>
  </si>
  <si>
    <t>Guruppa Amoga Patil</t>
  </si>
  <si>
    <t>Srikanth Reddy Gade</t>
  </si>
  <si>
    <t>Kalyanam,Srujan (Satish Kariyana)</t>
  </si>
  <si>
    <t xml:space="preserve">Rajendran, Mathan Kumar </t>
  </si>
  <si>
    <t>VDSI-VCG H&amp;M Communication-CH</t>
  </si>
  <si>
    <t>Gujjala, Gangadhar</t>
  </si>
  <si>
    <t>Siddq, Shaik Abubakar</t>
  </si>
  <si>
    <t>Moment Adobe</t>
  </si>
  <si>
    <t>Moment Adobe DM</t>
  </si>
  <si>
    <t xml:space="preserve">Narender, Rueben Abhishek </t>
  </si>
  <si>
    <t>VDSI - VBG-Wireline Trans BFD</t>
  </si>
  <si>
    <t xml:space="preserve">Thangavel, Paramasivam </t>
  </si>
  <si>
    <t xml:space="preserve">Karanki Jhansi Priya </t>
  </si>
  <si>
    <t>P, Sreejith</t>
  </si>
  <si>
    <t>Moment Strategy &amp; Design</t>
  </si>
  <si>
    <t>Govindan, Thendral</t>
  </si>
  <si>
    <t>Palaniyandi, Rajkumar</t>
  </si>
  <si>
    <t>Vidhya Palanisamy</t>
  </si>
  <si>
    <t>Yangala, Kavya</t>
  </si>
  <si>
    <t>Saha, Atanu</t>
  </si>
  <si>
    <t>Tarekegn, Bertukan</t>
  </si>
  <si>
    <t>Pathury, Venkat Rao</t>
  </si>
  <si>
    <t>DE EE Architect</t>
  </si>
  <si>
    <t>Gurrala, Lakshmi Prasanna</t>
  </si>
  <si>
    <t>Gonsalves, Clinton</t>
  </si>
  <si>
    <t>Kaur, Saranpreet</t>
  </si>
  <si>
    <t>S, Khushboo</t>
  </si>
  <si>
    <t>Verizon-Value NSA Assisted One</t>
  </si>
  <si>
    <t>Verizon-GenTaaS &amp; Cloud Tester</t>
  </si>
  <si>
    <t>Alagara, Rajya Lakshmi</t>
  </si>
  <si>
    <t>AIA GCP Data</t>
  </si>
  <si>
    <t>AIA Data Integration</t>
  </si>
  <si>
    <t>PEGA Tech Manager Sr</t>
  </si>
  <si>
    <t>Raman, Badri</t>
  </si>
  <si>
    <t>PEGA Tech Architect Sr</t>
  </si>
  <si>
    <t>Nagarapu, Prudhviraj</t>
  </si>
  <si>
    <t>PEGA Developer Sr</t>
  </si>
  <si>
    <t>Bharath Naga Pavan Kumar, Mogalapalli</t>
  </si>
  <si>
    <t>Saraswathi, Punde</t>
  </si>
  <si>
    <t>PEGA Developer Int</t>
  </si>
  <si>
    <t xml:space="preserve">Ghosh, Shuvodeep </t>
  </si>
  <si>
    <t xml:space="preserve">Akhila, G </t>
  </si>
  <si>
    <t xml:space="preserve">Gharge, Sayali </t>
  </si>
  <si>
    <t>Java Developer Int</t>
  </si>
  <si>
    <t>Joshi, Prasanna</t>
  </si>
  <si>
    <t>K, Elamathi</t>
  </si>
  <si>
    <t>Sonune, Vijay Pundalik</t>
  </si>
  <si>
    <t xml:space="preserve">P, Myvizhi </t>
  </si>
  <si>
    <t>Java Developer Jr</t>
  </si>
  <si>
    <t>K, Pradeep</t>
  </si>
  <si>
    <t xml:space="preserve">M, Gurulakshmi </t>
  </si>
  <si>
    <t>Bhyri, Nandini</t>
  </si>
  <si>
    <t>Kabra, Ayush</t>
  </si>
  <si>
    <t>Puvvada, Dimple Supraja</t>
  </si>
  <si>
    <t>Kompelli, Shankar</t>
  </si>
  <si>
    <t>Automation Tester Int</t>
  </si>
  <si>
    <t>Rajaguru, Karthica</t>
  </si>
  <si>
    <t>Gharge, Sayali</t>
  </si>
  <si>
    <t>Java Micro services-Level 3</t>
  </si>
  <si>
    <t>P, Myvizhi</t>
  </si>
  <si>
    <t>Java Micro services-Level 2</t>
  </si>
  <si>
    <t>KUMARI, POLU</t>
  </si>
  <si>
    <t>Testing/Test Automation-Level 3</t>
  </si>
  <si>
    <t>VDSI-H&amp;M Consumer CXP CBE</t>
  </si>
  <si>
    <t>Pega &amp; Other Telecom COTS products-Level 3</t>
  </si>
  <si>
    <t>Nolli, Parama Jyothi</t>
  </si>
  <si>
    <t>Moment CX CRM Solutioning</t>
  </si>
  <si>
    <t>ADM AppDev Architect</t>
  </si>
  <si>
    <t>AIA ModernDataEngineering</t>
  </si>
  <si>
    <t>VDSI-VCG H&amp;M ACT Consol 5G&amp;Dig</t>
  </si>
  <si>
    <t>QEA Architect</t>
  </si>
  <si>
    <t>AIA ModernBI</t>
  </si>
  <si>
    <t>CIS Cloud Native App Infra</t>
  </si>
  <si>
    <t>AIA MSFT Data</t>
  </si>
  <si>
    <t>AIA MSFT</t>
  </si>
  <si>
    <t>VCG_Digital Home Sales CX , Home FWA &amp; Fios Offers</t>
  </si>
  <si>
    <t>VDSI VCG H&amp;M ACT Consol Journe</t>
  </si>
  <si>
    <t>Americas Tech Delivery Mgmt</t>
  </si>
  <si>
    <t>Verizon-VCG HM NBx Reimaginati</t>
  </si>
  <si>
    <t>Moment Content Platforms</t>
  </si>
  <si>
    <t>Vanitha S / Rahul Patidar</t>
  </si>
  <si>
    <t>Verizon Sr. Director</t>
  </si>
  <si>
    <t>Burn in Q1</t>
  </si>
  <si>
    <t>Budget requested in Q2</t>
  </si>
  <si>
    <t>Head Count – Onshore</t>
  </si>
  <si>
    <t>Head Count – Offshore</t>
  </si>
  <si>
    <t xml:space="preserve">VZGTTQ00009511 </t>
  </si>
  <si>
    <t xml:space="preserve"> $                   -</t>
  </si>
  <si>
    <t>Rama Achan</t>
  </si>
  <si>
    <t>Offer Build ACT</t>
  </si>
  <si>
    <t xml:space="preserve">NBx Reimganation </t>
  </si>
  <si>
    <t>Apurva</t>
  </si>
  <si>
    <t>Home and Marketing, SOR (April 2025)</t>
  </si>
  <si>
    <t>ESA Desc</t>
  </si>
  <si>
    <t>Type</t>
  </si>
  <si>
    <t>BFD</t>
  </si>
  <si>
    <t>NBL</t>
  </si>
  <si>
    <t>BTM</t>
  </si>
  <si>
    <t>Expected revenue</t>
  </si>
  <si>
    <t xml:space="preserve">Verizon Project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</si>
</sst>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 &quot;₹&quot;\ * #,##0.00_ ;_ &quot;₹&quot;\ * \-#,##0.00_ ;_ &quot;₹&quot;\ * &quot;-&quot;??_ ;_ @_ "/>
    <numFmt numFmtId="164" formatCode="&quot;$&quot;#,##0.00_);[Red]\(&quot;$&quot;#,##0.00\)"/>
    <numFmt numFmtId="165" formatCode="_(&quot;$&quot;* #,##0.00_);_(&quot;$&quot;* \(#,##0.00\);_(&quot;$&quot;* &quot;-&quot;??_);_(@_)"/>
    <numFmt numFmtId="166" formatCode="_-[$$-409]* #,##0.00_ ;_-[$$-409]* \-#,##0.00\ ;_-[$$-409]* &quot;-&quot;??_ ;_-@_ "/>
    <numFmt numFmtId="167" formatCode="_([$$-409]* #,##0.00_);_([$$-409]* \(#,##0.00\);_([$$-409]* &quot;-&quot;??_);_(@_)"/>
    <numFmt numFmtId="168" formatCode="_ [$₹-4009]\ * #,##0.00_ ;_ [$₹-4009]\ * \-#,##0.00_ ;_ [$₹-4009]\ * &quot;-&quot;??_ ;_ @_ "/>
    <numFmt numFmtId="169" formatCode="[$₹]#,##0"/>
  </numFmts>
  <fonts count="79">
    <font>
      <sz val="11"/>
      <color theme="1"/>
      <name val="Aptos Narrow"/>
      <family val="2"/>
      <scheme val="minor"/>
    </font>
    <font>
      <sz val="11"/>
      <color theme="1"/>
      <name val="Aptos Narrow"/>
      <family val="2"/>
      <scheme val="minor"/>
    </font>
    <font>
      <b/>
      <sz val="11"/>
      <color theme="1"/>
      <name val="Aptos Narrow"/>
      <family val="2"/>
      <scheme val="minor"/>
    </font>
    <font>
      <b/>
      <sz val="8"/>
      <color theme="0"/>
      <name val="Grandview"/>
      <family val="2"/>
    </font>
    <font>
      <sz val="8"/>
      <color rgb="FF000000"/>
      <name val="Grandview"/>
      <family val="2"/>
    </font>
    <font>
      <sz val="8"/>
      <color theme="0"/>
      <name val="Grandview"/>
      <family val="2"/>
    </font>
    <font>
      <sz val="9"/>
      <color rgb="FF000000"/>
      <name val="Grandview"/>
      <family val="2"/>
    </font>
    <font>
      <sz val="9"/>
      <color theme="1"/>
      <name val="Grandview"/>
      <family val="2"/>
    </font>
    <font>
      <sz val="8"/>
      <name val="Aptos Narrow"/>
      <family val="2"/>
      <scheme val="minor"/>
    </font>
    <font>
      <sz val="10"/>
      <color rgb="FF000000"/>
      <name val="Grandview"/>
      <family val="2"/>
    </font>
    <font>
      <strike/>
      <sz val="9"/>
      <color rgb="FFFF0000"/>
      <name val="Grandview"/>
      <family val="2"/>
    </font>
    <font>
      <sz val="11"/>
      <color theme="1"/>
      <name val="Grandview"/>
      <family val="2"/>
    </font>
    <font>
      <b/>
      <sz val="11"/>
      <color theme="1"/>
      <name val="Grandview"/>
      <family val="2"/>
    </font>
    <font>
      <sz val="8"/>
      <color theme="1"/>
      <name val="Grandview"/>
      <family val="2"/>
    </font>
    <font>
      <strike/>
      <sz val="8"/>
      <color rgb="FFFF0000"/>
      <name val="Grandview"/>
      <family val="2"/>
    </font>
    <font>
      <strike/>
      <sz val="11"/>
      <color rgb="FFFF0000"/>
      <name val="Grandview"/>
      <family val="2"/>
    </font>
    <font>
      <sz val="8"/>
      <color rgb="FFFF0000"/>
      <name val="Grandview"/>
      <family val="2"/>
    </font>
    <font>
      <sz val="11"/>
      <color rgb="FFFF0000"/>
      <name val="Grandview"/>
      <family val="2"/>
    </font>
    <font>
      <b/>
      <sz val="8"/>
      <color rgb="FFFFFFFF"/>
      <name val="Grandview"/>
      <family val="2"/>
    </font>
    <font>
      <strike/>
      <sz val="11"/>
      <color rgb="FFFF0000"/>
      <name val="Aptos Narrow"/>
      <family val="2"/>
      <scheme val="minor"/>
    </font>
    <font>
      <b/>
      <sz val="8"/>
      <color theme="1"/>
      <name val="Grandview"/>
      <family val="2"/>
    </font>
    <font>
      <sz val="11"/>
      <color theme="1"/>
      <name val="Grandview"/>
      <family val="2"/>
    </font>
    <font>
      <b/>
      <sz val="9"/>
      <color theme="1"/>
      <name val="Grandview"/>
      <family val="2"/>
    </font>
    <font>
      <b/>
      <sz val="9"/>
      <color theme="0"/>
      <name val="Grandview"/>
      <family val="2"/>
    </font>
    <font>
      <sz val="11"/>
      <color rgb="FFFF0000"/>
      <name val="Aptos Narrow"/>
      <family val="2"/>
      <scheme val="minor"/>
    </font>
    <font>
      <sz val="9"/>
      <color theme="0"/>
      <name val="Grandview"/>
      <family val="2"/>
    </font>
    <font>
      <sz val="9"/>
      <color theme="1"/>
      <name val="Aptos Narrow"/>
      <family val="2"/>
      <scheme val="minor"/>
    </font>
    <font>
      <b/>
      <sz val="11"/>
      <color theme="0"/>
      <name val="Aptos Narrow"/>
      <family val="2"/>
      <scheme val="minor"/>
    </font>
    <font>
      <sz val="11"/>
      <color theme="0"/>
      <name val="Aptos Narrow"/>
      <family val="2"/>
      <scheme val="minor"/>
    </font>
    <font>
      <sz val="10"/>
      <color theme="1"/>
      <name val="Grandview"/>
      <family val="2"/>
    </font>
    <font>
      <b/>
      <sz val="10"/>
      <color theme="0"/>
      <name val="Grandview"/>
      <family val="2"/>
    </font>
    <font>
      <sz val="10"/>
      <color theme="0"/>
      <name val="Grandview"/>
      <family val="2"/>
    </font>
    <font>
      <sz val="10"/>
      <color theme="1"/>
      <name val="Grandview"/>
      <family val="2"/>
    </font>
    <font>
      <sz val="9"/>
      <color theme="1"/>
      <name val="Grandview"/>
      <family val="2"/>
    </font>
    <font>
      <sz val="10"/>
      <color rgb="FF000000"/>
      <name val="Abadi"/>
      <family val="2"/>
    </font>
    <font>
      <strike/>
      <sz val="9"/>
      <color rgb="FF000000"/>
      <name val="Grandview"/>
      <family val="2"/>
    </font>
    <font>
      <b/>
      <sz val="11"/>
      <color theme="0"/>
      <name val="Grandview"/>
      <family val="2"/>
    </font>
    <font>
      <b/>
      <sz val="10"/>
      <color theme="1"/>
      <name val="Grandview"/>
      <family val="2"/>
    </font>
    <font>
      <sz val="8"/>
      <color theme="6"/>
      <name val="Grandview"/>
      <family val="2"/>
    </font>
    <font>
      <sz val="8"/>
      <name val="Grandview"/>
      <family val="2"/>
    </font>
    <font>
      <b/>
      <sz val="11"/>
      <color rgb="FFFFFFFF"/>
      <name val="Verizon NHG TX"/>
    </font>
    <font>
      <sz val="10"/>
      <color theme="1"/>
      <name val="Arial"/>
      <family val="2"/>
    </font>
    <font>
      <sz val="18"/>
      <color rgb="FFFF0000"/>
      <name val="Arial"/>
      <family val="2"/>
    </font>
    <font>
      <sz val="11"/>
      <color theme="1"/>
      <name val="Verizon NHG TX"/>
    </font>
    <font>
      <sz val="10"/>
      <name val="Arial"/>
      <family val="2"/>
    </font>
    <font>
      <b/>
      <sz val="11"/>
      <color theme="1"/>
      <name val="Verizon NHG TX"/>
    </font>
    <font>
      <sz val="10"/>
      <color rgb="FF000000"/>
      <name val="Aptos Narrow"/>
      <family val="2"/>
      <scheme val="minor"/>
    </font>
    <font>
      <b/>
      <sz val="10"/>
      <color theme="1"/>
      <name val="Verizon NHG TX"/>
    </font>
    <font>
      <sz val="10"/>
      <color theme="1"/>
      <name val="Verizon NHG TX"/>
    </font>
    <font>
      <b/>
      <sz val="9"/>
      <color theme="1"/>
      <name val="Verizon NHG TX"/>
    </font>
    <font>
      <sz val="9"/>
      <color theme="1"/>
      <name val="Verizon NHG TX"/>
    </font>
    <font>
      <sz val="9"/>
      <color rgb="FF1F1F1F"/>
      <name val="Verizon NHG TX"/>
    </font>
    <font>
      <b/>
      <sz val="9"/>
      <color rgb="FFFFFFFF"/>
      <name val="Arial"/>
      <family val="2"/>
    </font>
    <font>
      <sz val="8"/>
      <color theme="1"/>
      <name val="Arial"/>
      <family val="2"/>
    </font>
    <font>
      <sz val="9"/>
      <name val="Grandview"/>
      <family val="2"/>
    </font>
    <font>
      <b/>
      <sz val="13"/>
      <color rgb="FFFFFFFF"/>
      <name val="Verizon NHG TX"/>
    </font>
    <font>
      <sz val="13"/>
      <color rgb="FFFFFFFF"/>
      <name val="Verizon NHG TX"/>
    </font>
    <font>
      <b/>
      <sz val="9"/>
      <color rgb="FFFF0000"/>
      <name val="Grandview"/>
      <family val="2"/>
    </font>
    <font>
      <sz val="9"/>
      <color rgb="FFFF0000"/>
      <name val="Grandview"/>
      <family val="2"/>
    </font>
    <font>
      <sz val="9"/>
      <color theme="6"/>
      <name val="Grandview"/>
      <family val="2"/>
    </font>
    <font>
      <sz val="9"/>
      <color theme="1"/>
      <name val="Grandview"/>
      <family val="2"/>
    </font>
    <font>
      <sz val="9"/>
      <color rgb="FF000000"/>
      <name val="Arial"/>
      <family val="2"/>
    </font>
    <font>
      <strike/>
      <sz val="9"/>
      <color rgb="FFFF0000"/>
      <name val="Grandview"/>
      <family val="2"/>
    </font>
    <font>
      <sz val="9"/>
      <name val="Aptos"/>
      <family val="2"/>
    </font>
    <font>
      <b/>
      <sz val="9"/>
      <color rgb="FF000000"/>
      <name val="Grandview"/>
      <family val="2"/>
    </font>
    <font>
      <b/>
      <sz val="13"/>
      <color theme="1"/>
      <name val="Verizon NHG TX"/>
    </font>
    <font>
      <sz val="10"/>
      <color theme="1"/>
      <name val="Aptos Narrow"/>
      <family val="2"/>
      <scheme val="minor"/>
    </font>
    <font>
      <sz val="13"/>
      <color theme="1"/>
      <name val="Verizon NHG TX"/>
    </font>
    <font>
      <sz val="9"/>
      <color theme="1"/>
      <name val="Grandview"/>
      <family val="2"/>
    </font>
    <font>
      <sz val="11"/>
      <color rgb="FF616161"/>
      <name val="Segoe UI"/>
      <family val="2"/>
    </font>
    <font>
      <sz val="11"/>
      <color rgb="FF000000"/>
      <name val="Aptos Narrow"/>
      <family val="2"/>
    </font>
    <font>
      <b/>
      <sz val="9"/>
      <color rgb="FFFFFFFF"/>
      <name val="Grandview"/>
      <family val="2"/>
    </font>
    <font>
      <strike/>
      <sz val="9"/>
      <color theme="1"/>
      <name val="Grandview"/>
      <family val="2"/>
    </font>
    <font>
      <sz val="12"/>
      <color theme="1"/>
      <name val="Aptos"/>
      <family val="2"/>
    </font>
    <font>
      <b/>
      <sz val="12"/>
      <color rgb="FF000000"/>
      <name val="Aptos Narrow"/>
      <family val="2"/>
    </font>
    <font>
      <sz val="12"/>
      <color rgb="FF000000"/>
      <name val="Aptos Narrow"/>
      <family val="2"/>
    </font>
    <font>
      <sz val="9"/>
      <color theme="1"/>
      <name val="Grandview"/>
      <family val="2"/>
    </font>
    <font>
      <sz val="9"/>
      <color theme="1"/>
      <name val="Grandview"/>
      <family val="2"/>
    </font>
    <font>
      <b/>
      <sz val="9"/>
      <color theme="0"/>
      <name val="Grandview"/>
      <family val="2"/>
    </font>
  </fonts>
  <fills count="77">
    <fill>
      <patternFill patternType="none"/>
    </fill>
    <fill>
      <patternFill patternType="gray125"/>
    </fill>
    <fill>
      <patternFill patternType="solid">
        <fgColor theme="7"/>
        <bgColor indexed="64"/>
      </patternFill>
    </fill>
    <fill>
      <patternFill patternType="solid">
        <fgColor theme="1"/>
        <bgColor indexed="64"/>
      </patternFill>
    </fill>
    <fill>
      <patternFill patternType="solid">
        <fgColor rgb="FFFFFFFF"/>
        <bgColor indexed="64"/>
      </patternFill>
    </fill>
    <fill>
      <patternFill patternType="solid">
        <fgColor theme="0"/>
        <bgColor indexed="64"/>
      </patternFill>
    </fill>
    <fill>
      <patternFill patternType="solid">
        <fgColor theme="5"/>
        <bgColor indexed="64"/>
      </patternFill>
    </fill>
    <fill>
      <patternFill patternType="solid">
        <fgColor theme="9"/>
        <bgColor indexed="64"/>
      </patternFill>
    </fill>
    <fill>
      <patternFill patternType="solid">
        <fgColor rgb="FFFFFFFF"/>
        <bgColor rgb="FF000000"/>
      </patternFill>
    </fill>
    <fill>
      <patternFill patternType="solid">
        <fgColor theme="0"/>
        <bgColor rgb="FF000000"/>
      </patternFill>
    </fill>
    <fill>
      <patternFill patternType="solid">
        <fgColor rgb="FFFFFF00"/>
        <bgColor indexed="64"/>
      </patternFill>
    </fill>
    <fill>
      <patternFill patternType="solid">
        <fgColor theme="9" tint="0.59999389629810485"/>
        <bgColor indexed="64"/>
      </patternFill>
    </fill>
    <fill>
      <patternFill patternType="solid">
        <fgColor rgb="FF000000"/>
        <bgColor indexed="64"/>
      </patternFill>
    </fill>
    <fill>
      <patternFill patternType="solid">
        <fgColor theme="1" tint="0.499984740745262"/>
        <bgColor indexed="64"/>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1"/>
        <bgColor theme="4" tint="0.79998168889431442"/>
      </patternFill>
    </fill>
    <fill>
      <patternFill patternType="solid">
        <fgColor theme="4"/>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rgb="FF000000"/>
      </patternFill>
    </fill>
    <fill>
      <patternFill patternType="solid">
        <fgColor rgb="FFFFC000"/>
        <bgColor rgb="FF000000"/>
      </patternFill>
    </fill>
    <fill>
      <patternFill patternType="solid">
        <fgColor theme="4" tint="0.59999389629810485"/>
        <bgColor indexed="64"/>
      </patternFill>
    </fill>
    <fill>
      <patternFill patternType="solid">
        <fgColor theme="0" tint="-0.14999847407452621"/>
        <bgColor indexed="64"/>
      </patternFill>
    </fill>
    <fill>
      <patternFill patternType="solid">
        <fgColor rgb="FF757070"/>
        <bgColor rgb="FF757070"/>
      </patternFill>
    </fill>
    <fill>
      <patternFill patternType="solid">
        <fgColor rgb="FFFFFFFF"/>
        <bgColor rgb="FFFFFFFF"/>
      </patternFill>
    </fill>
    <fill>
      <patternFill patternType="solid">
        <fgColor rgb="FF666666"/>
        <bgColor rgb="FF666666"/>
      </patternFill>
    </fill>
    <fill>
      <patternFill patternType="solid">
        <fgColor rgb="FFFFFF00"/>
        <bgColor rgb="FFFFFF00"/>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F2F2F2"/>
        <bgColor rgb="FFF2F2F2"/>
      </patternFill>
    </fill>
    <fill>
      <patternFill patternType="solid">
        <fgColor rgb="FFB7B7B7"/>
        <bgColor rgb="FFB7B7B7"/>
      </patternFill>
    </fill>
    <fill>
      <patternFill patternType="solid">
        <fgColor rgb="FFD9D9D9"/>
        <bgColor rgb="FFD9D9D9"/>
      </patternFill>
    </fill>
    <fill>
      <patternFill patternType="solid">
        <fgColor rgb="FF00B0F0"/>
        <bgColor rgb="FF00B0F0"/>
      </patternFill>
    </fill>
    <fill>
      <patternFill patternType="solid">
        <fgColor rgb="FFB6D7A8"/>
        <bgColor rgb="FFB6D7A8"/>
      </patternFill>
    </fill>
    <fill>
      <patternFill patternType="solid">
        <fgColor rgb="FFFF0000"/>
        <bgColor rgb="FF2F75B5"/>
      </patternFill>
    </fill>
    <fill>
      <patternFill patternType="solid">
        <fgColor rgb="FF00B0F0"/>
        <bgColor rgb="FF2F75B5"/>
      </patternFill>
    </fill>
    <fill>
      <patternFill patternType="solid">
        <fgColor theme="8" tint="0.59999389629810485"/>
        <bgColor indexed="64"/>
      </patternFill>
    </fill>
    <fill>
      <patternFill patternType="solid">
        <fgColor theme="7" tint="0.39997558519241921"/>
        <bgColor indexed="64"/>
      </patternFill>
    </fill>
    <fill>
      <patternFill patternType="solid">
        <fgColor theme="0" tint="-0.14999847407452621"/>
        <bgColor rgb="FF000000"/>
      </patternFill>
    </fill>
    <fill>
      <patternFill patternType="solid">
        <fgColor theme="6"/>
        <bgColor rgb="FF2F75B5"/>
      </patternFill>
    </fill>
    <fill>
      <patternFill patternType="solid">
        <fgColor theme="1"/>
        <bgColor rgb="FFFFFFFF"/>
      </patternFill>
    </fill>
    <fill>
      <patternFill patternType="solid">
        <fgColor theme="9" tint="0.79998168889431442"/>
        <bgColor rgb="FFD9EAD3"/>
      </patternFill>
    </fill>
    <fill>
      <patternFill patternType="solid">
        <fgColor theme="5"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theme="2" tint="-9.9978637043366805E-2"/>
        <bgColor indexed="64"/>
      </patternFill>
    </fill>
    <fill>
      <patternFill patternType="solid">
        <fgColor theme="4" tint="0.59999389629810485"/>
        <bgColor rgb="FF000000"/>
      </patternFill>
    </fill>
    <fill>
      <patternFill patternType="solid">
        <fgColor theme="6"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tint="0.59999389629810485"/>
        <bgColor rgb="FF000000"/>
      </patternFill>
    </fill>
    <fill>
      <patternFill patternType="solid">
        <fgColor theme="2" tint="-0.249977111117893"/>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rgb="FF000000"/>
      </patternFill>
    </fill>
    <fill>
      <patternFill patternType="solid">
        <fgColor theme="8" tint="0.39997558519241921"/>
        <bgColor rgb="FF000000"/>
      </patternFill>
    </fill>
    <fill>
      <patternFill patternType="solid">
        <fgColor theme="2" tint="-0.249977111117893"/>
        <bgColor rgb="FF000000"/>
      </patternFill>
    </fill>
    <fill>
      <patternFill patternType="solid">
        <fgColor theme="8" tint="0.59999389629810485"/>
        <bgColor rgb="FF000000"/>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3"/>
        <bgColor indexed="64"/>
      </patternFill>
    </fill>
    <fill>
      <patternFill patternType="solid">
        <fgColor theme="4" tint="-0.499984740745262"/>
        <bgColor indexed="64"/>
      </patternFill>
    </fill>
    <fill>
      <patternFill patternType="solid">
        <fgColor theme="0"/>
        <bgColor rgb="FFFFFFFF"/>
      </patternFill>
    </fill>
    <fill>
      <patternFill patternType="solid">
        <fgColor rgb="FF00B0F0"/>
        <bgColor indexed="64"/>
      </patternFill>
    </fill>
    <fill>
      <patternFill patternType="solid">
        <fgColor rgb="FF0F9ED5"/>
        <bgColor rgb="FF000000"/>
      </patternFill>
    </fill>
    <fill>
      <patternFill patternType="solid">
        <fgColor rgb="FFE49EDD"/>
        <bgColor rgb="FF000000"/>
      </patternFill>
    </fill>
    <fill>
      <patternFill patternType="solid">
        <fgColor rgb="FFF7C7AC"/>
        <bgColor rgb="FF000000"/>
      </patternFill>
    </fill>
    <fill>
      <patternFill patternType="solid">
        <fgColor rgb="FFB5E6A2"/>
        <bgColor rgb="FF000000"/>
      </patternFill>
    </fill>
    <fill>
      <patternFill patternType="solid">
        <fgColor rgb="FF83CCEB"/>
        <bgColor rgb="FF000000"/>
      </patternFill>
    </fill>
    <fill>
      <patternFill patternType="solid">
        <fgColor rgb="FF000000"/>
        <bgColor rgb="FF000000"/>
      </patternFill>
    </fill>
    <fill>
      <patternFill patternType="solid">
        <fgColor theme="9"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top style="medium">
        <color rgb="FFCCCCCC"/>
      </top>
      <bottom style="medium">
        <color rgb="FFCCCCCC"/>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8">
    <xf numFmtId="0" fontId="0" fillId="0" borderId="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6" fillId="0" borderId="0"/>
    <xf numFmtId="44" fontId="1" fillId="0" borderId="0" applyFont="0" applyFill="0" applyBorder="0" applyAlignment="0" applyProtection="0"/>
    <xf numFmtId="44" fontId="1" fillId="0" borderId="0" applyFont="0" applyFill="0" applyBorder="0" applyAlignment="0" applyProtection="0"/>
    <xf numFmtId="0" fontId="46" fillId="0" borderId="0"/>
  </cellStyleXfs>
  <cellXfs count="916">
    <xf numFmtId="0" fontId="0" fillId="0" borderId="0" xfId="0"/>
    <xf numFmtId="166" fontId="7" fillId="0" borderId="1" xfId="0" applyNumberFormat="1" applyFont="1" applyBorder="1" applyAlignment="1">
      <alignment horizontal="center" vertical="center"/>
    </xf>
    <xf numFmtId="0" fontId="0" fillId="5" borderId="0" xfId="0" applyFill="1"/>
    <xf numFmtId="166" fontId="0" fillId="5" borderId="0" xfId="0" applyNumberFormat="1" applyFill="1"/>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7"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4" fillId="4" borderId="1" xfId="0" applyFont="1" applyFill="1" applyBorder="1" applyAlignment="1">
      <alignment vertical="center"/>
    </xf>
    <xf numFmtId="166" fontId="4" fillId="0" borderId="1" xfId="0" applyNumberFormat="1" applyFont="1" applyBorder="1" applyAlignment="1">
      <alignment horizontal="center" vertical="center"/>
    </xf>
    <xf numFmtId="165" fontId="7" fillId="5" borderId="1" xfId="0" applyNumberFormat="1" applyFont="1" applyFill="1" applyBorder="1" applyAlignment="1">
      <alignment horizontal="center" vertical="center"/>
    </xf>
    <xf numFmtId="0" fontId="4" fillId="0" borderId="1" xfId="0" applyFont="1" applyBorder="1" applyAlignment="1">
      <alignment vertical="center"/>
    </xf>
    <xf numFmtId="0" fontId="5" fillId="3" borderId="1" xfId="0" applyFont="1" applyFill="1" applyBorder="1" applyAlignment="1">
      <alignment vertical="center"/>
    </xf>
    <xf numFmtId="0" fontId="6" fillId="9"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166" fontId="7" fillId="5"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wrapText="1"/>
    </xf>
    <xf numFmtId="0" fontId="4" fillId="5" borderId="1" xfId="0" applyFont="1" applyFill="1" applyBorder="1" applyAlignment="1">
      <alignment vertical="center"/>
    </xf>
    <xf numFmtId="0" fontId="4" fillId="4" borderId="1" xfId="0" applyFont="1" applyFill="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4" borderId="1" xfId="0" applyFont="1" applyFill="1" applyBorder="1" applyAlignment="1">
      <alignment horizontal="center" vertical="center"/>
    </xf>
    <xf numFmtId="166" fontId="11" fillId="5" borderId="0" xfId="0" applyNumberFormat="1" applyFont="1" applyFill="1"/>
    <xf numFmtId="0" fontId="11" fillId="5" borderId="0" xfId="0" applyFont="1" applyFill="1"/>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166"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wrapText="1"/>
    </xf>
    <xf numFmtId="165" fontId="10" fillId="5" borderId="1" xfId="0" applyNumberFormat="1" applyFont="1" applyFill="1" applyBorder="1" applyAlignment="1">
      <alignment horizontal="center" vertical="center"/>
    </xf>
    <xf numFmtId="0" fontId="14" fillId="0" borderId="1" xfId="0" applyFont="1" applyBorder="1" applyAlignment="1">
      <alignment vertical="center"/>
    </xf>
    <xf numFmtId="0" fontId="15" fillId="5" borderId="0" xfId="0" applyFont="1" applyFill="1"/>
    <xf numFmtId="0" fontId="14" fillId="4" borderId="1" xfId="0" applyFont="1" applyFill="1" applyBorder="1" applyAlignment="1">
      <alignment vertical="center"/>
    </xf>
    <xf numFmtId="166" fontId="13" fillId="0" borderId="1" xfId="0" applyNumberFormat="1" applyFont="1" applyBorder="1" applyAlignment="1">
      <alignment horizontal="center" vertical="center"/>
    </xf>
    <xf numFmtId="0" fontId="4" fillId="5" borderId="1" xfId="0" applyFont="1" applyFill="1" applyBorder="1" applyAlignment="1">
      <alignment horizontal="right" vertical="center"/>
    </xf>
    <xf numFmtId="0" fontId="4" fillId="8" borderId="1" xfId="0" applyFont="1" applyFill="1" applyBorder="1" applyAlignment="1">
      <alignment horizontal="left" vertical="center"/>
    </xf>
    <xf numFmtId="0" fontId="6" fillId="0" borderId="1" xfId="0" applyFont="1" applyBorder="1" applyAlignment="1">
      <alignment wrapText="1"/>
    </xf>
    <xf numFmtId="166" fontId="7" fillId="0" borderId="1" xfId="2" applyNumberFormat="1" applyFont="1" applyBorder="1" applyAlignment="1">
      <alignment horizontal="left" vertical="center"/>
    </xf>
    <xf numFmtId="0" fontId="14" fillId="0" borderId="1" xfId="0" applyFont="1" applyBorder="1" applyAlignment="1">
      <alignment horizontal="left" vertical="center"/>
    </xf>
    <xf numFmtId="0" fontId="14" fillId="5" borderId="1" xfId="0" applyFont="1" applyFill="1" applyBorder="1" applyAlignment="1">
      <alignment horizontal="left" vertical="center" wrapText="1" readingOrder="1"/>
    </xf>
    <xf numFmtId="0" fontId="14" fillId="8" borderId="1" xfId="0" applyFont="1" applyFill="1" applyBorder="1" applyAlignment="1">
      <alignment horizontal="left" vertical="center"/>
    </xf>
    <xf numFmtId="166" fontId="10" fillId="0" borderId="1" xfId="2" applyNumberFormat="1" applyFont="1" applyBorder="1" applyAlignment="1">
      <alignment horizontal="left" vertical="center"/>
    </xf>
    <xf numFmtId="0" fontId="16" fillId="0" borderId="1" xfId="0" applyFont="1" applyBorder="1" applyAlignment="1">
      <alignment vertical="center"/>
    </xf>
    <xf numFmtId="0" fontId="17" fillId="5" borderId="0" xfId="0" applyFont="1" applyFill="1"/>
    <xf numFmtId="0" fontId="10" fillId="0" borderId="1" xfId="0" applyFont="1" applyBorder="1" applyAlignment="1">
      <alignment horizontal="left" vertical="center"/>
    </xf>
    <xf numFmtId="0" fontId="10" fillId="5" borderId="1" xfId="0" applyFont="1" applyFill="1" applyBorder="1" applyAlignment="1">
      <alignment horizontal="left" vertical="center" wrapText="1" readingOrder="1"/>
    </xf>
    <xf numFmtId="0" fontId="10" fillId="8" borderId="1" xfId="0" applyFont="1" applyFill="1" applyBorder="1" applyAlignment="1">
      <alignment horizontal="left" vertical="center"/>
    </xf>
    <xf numFmtId="0" fontId="6" fillId="8" borderId="1" xfId="0" applyFont="1" applyFill="1" applyBorder="1" applyAlignment="1">
      <alignment horizontal="left" vertical="center"/>
    </xf>
    <xf numFmtId="167" fontId="6" fillId="8" borderId="1" xfId="0" applyNumberFormat="1" applyFont="1" applyFill="1" applyBorder="1" applyAlignment="1">
      <alignment horizontal="left" vertical="center"/>
    </xf>
    <xf numFmtId="166" fontId="13" fillId="5" borderId="0" xfId="0" applyNumberFormat="1" applyFont="1" applyFill="1"/>
    <xf numFmtId="0" fontId="6" fillId="0" borderId="1" xfId="0" applyFont="1" applyBorder="1" applyAlignment="1">
      <alignment horizontal="left" vertical="center"/>
    </xf>
    <xf numFmtId="0" fontId="6" fillId="5" borderId="1" xfId="0" applyFont="1" applyFill="1" applyBorder="1" applyAlignment="1">
      <alignment horizontal="left" vertical="center" wrapText="1" readingOrder="1"/>
    </xf>
    <xf numFmtId="0" fontId="4" fillId="4" borderId="1" xfId="0" applyFont="1" applyFill="1" applyBorder="1" applyAlignment="1">
      <alignment vertical="center" wrapText="1"/>
    </xf>
    <xf numFmtId="0" fontId="18" fillId="12" borderId="10" xfId="0" applyFont="1" applyFill="1" applyBorder="1" applyAlignment="1">
      <alignment horizontal="center" vertical="center" wrapText="1" readingOrder="1"/>
    </xf>
    <xf numFmtId="166" fontId="3" fillId="3" borderId="12" xfId="0" applyNumberFormat="1" applyFont="1" applyFill="1" applyBorder="1" applyAlignment="1">
      <alignment horizontal="center" vertical="center" wrapText="1" readingOrder="1"/>
    </xf>
    <xf numFmtId="0" fontId="3" fillId="3" borderId="12" xfId="0" applyFont="1" applyFill="1" applyBorder="1" applyAlignment="1">
      <alignment horizontal="center" vertical="center" wrapText="1" readingOrder="1"/>
    </xf>
    <xf numFmtId="0" fontId="4" fillId="10" borderId="1" xfId="0" applyFont="1" applyFill="1" applyBorder="1" applyAlignment="1">
      <alignment vertical="center"/>
    </xf>
    <xf numFmtId="0" fontId="14" fillId="4" borderId="1" xfId="0" applyFont="1" applyFill="1" applyBorder="1" applyAlignment="1">
      <alignment horizontal="righ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4" fillId="4" borderId="1" xfId="0" applyFont="1" applyFill="1" applyBorder="1" applyAlignment="1">
      <alignment horizontal="center" vertical="center"/>
    </xf>
    <xf numFmtId="0" fontId="19" fillId="5" borderId="0" xfId="0" applyFont="1" applyFill="1"/>
    <xf numFmtId="165" fontId="13" fillId="5" borderId="1" xfId="0" applyNumberFormat="1" applyFont="1" applyFill="1" applyBorder="1" applyAlignment="1">
      <alignment horizontal="center" vertical="center"/>
    </xf>
    <xf numFmtId="166" fontId="7" fillId="5" borderId="0" xfId="0" applyNumberFormat="1" applyFont="1" applyFill="1"/>
    <xf numFmtId="0" fontId="7" fillId="5" borderId="0" xfId="0" applyFont="1" applyFill="1"/>
    <xf numFmtId="0" fontId="7" fillId="5" borderId="0" xfId="0" applyFont="1" applyFill="1" applyAlignment="1">
      <alignment horizontal="center" vertical="center"/>
    </xf>
    <xf numFmtId="0" fontId="10" fillId="5" borderId="0" xfId="0" applyFont="1" applyFill="1"/>
    <xf numFmtId="0" fontId="4" fillId="5" borderId="13" xfId="0" applyFont="1" applyFill="1" applyBorder="1" applyAlignment="1">
      <alignment horizontal="center" vertical="center" wrapText="1" readingOrder="1"/>
    </xf>
    <xf numFmtId="166" fontId="4" fillId="5" borderId="1" xfId="0" applyNumberFormat="1" applyFont="1" applyFill="1" applyBorder="1" applyAlignment="1">
      <alignment horizontal="center" vertical="center"/>
    </xf>
    <xf numFmtId="0" fontId="4" fillId="10" borderId="1" xfId="0" applyFont="1" applyFill="1" applyBorder="1" applyAlignment="1">
      <alignment horizontal="right" vertical="center"/>
    </xf>
    <xf numFmtId="0" fontId="18" fillId="12" borderId="11" xfId="0" applyFont="1" applyFill="1" applyBorder="1" applyAlignment="1">
      <alignment horizontal="center" vertical="center" wrapText="1" readingOrder="1"/>
    </xf>
    <xf numFmtId="0" fontId="4" fillId="5" borderId="12" xfId="0" applyFont="1" applyFill="1" applyBorder="1" applyAlignment="1">
      <alignment horizontal="left" vertical="center" wrapText="1" readingOrder="1"/>
    </xf>
    <xf numFmtId="0" fontId="4" fillId="5" borderId="12" xfId="0" applyFont="1" applyFill="1" applyBorder="1" applyAlignment="1">
      <alignment horizontal="center" vertical="center" wrapText="1" readingOrder="1"/>
    </xf>
    <xf numFmtId="166" fontId="4" fillId="5" borderId="12" xfId="0" applyNumberFormat="1" applyFont="1" applyFill="1" applyBorder="1" applyAlignment="1">
      <alignment horizontal="center" vertical="center" wrapText="1" readingOrder="1"/>
    </xf>
    <xf numFmtId="0" fontId="13" fillId="5" borderId="0" xfId="0" applyFont="1" applyFill="1" applyAlignment="1">
      <alignment horizontal="center" vertical="center"/>
    </xf>
    <xf numFmtId="166" fontId="13" fillId="5" borderId="0" xfId="0" applyNumberFormat="1" applyFont="1" applyFill="1" applyAlignment="1">
      <alignment horizontal="center" vertical="center"/>
    </xf>
    <xf numFmtId="0" fontId="4" fillId="0" borderId="1" xfId="0" applyFont="1" applyBorder="1" applyAlignment="1">
      <alignment horizontal="left" vertical="center" wrapText="1"/>
    </xf>
    <xf numFmtId="166" fontId="13" fillId="0" borderId="1" xfId="1" applyNumberFormat="1" applyFont="1" applyBorder="1" applyAlignment="1">
      <alignment horizontal="center" vertical="center"/>
    </xf>
    <xf numFmtId="166" fontId="4" fillId="5" borderId="1" xfId="0" applyNumberFormat="1" applyFont="1" applyFill="1" applyBorder="1" applyAlignment="1">
      <alignment horizontal="center" vertical="center" wrapText="1"/>
    </xf>
    <xf numFmtId="0" fontId="4" fillId="4" borderId="6" xfId="0" applyFont="1" applyFill="1" applyBorder="1" applyAlignment="1">
      <alignment vertical="center"/>
    </xf>
    <xf numFmtId="0" fontId="4" fillId="0" borderId="6" xfId="0" applyFont="1" applyBorder="1" applyAlignment="1">
      <alignment vertical="center" wrapText="1"/>
    </xf>
    <xf numFmtId="0" fontId="4" fillId="0" borderId="6" xfId="0" applyFont="1" applyBorder="1" applyAlignment="1">
      <alignment vertical="center"/>
    </xf>
    <xf numFmtId="0" fontId="13" fillId="4" borderId="1" xfId="0" applyFont="1" applyFill="1" applyBorder="1" applyAlignment="1">
      <alignment vertical="center"/>
    </xf>
    <xf numFmtId="0" fontId="13" fillId="0" borderId="1" xfId="0" applyFont="1" applyBorder="1" applyAlignment="1">
      <alignment horizontal="left" vertical="center" wrapText="1"/>
    </xf>
    <xf numFmtId="0" fontId="13" fillId="0" borderId="1" xfId="0" applyFont="1" applyBorder="1" applyAlignment="1">
      <alignment vertical="center"/>
    </xf>
    <xf numFmtId="0" fontId="4" fillId="4" borderId="4" xfId="0" applyFont="1" applyFill="1" applyBorder="1" applyAlignment="1">
      <alignment vertical="center"/>
    </xf>
    <xf numFmtId="0" fontId="4" fillId="0" borderId="4" xfId="0" applyFont="1" applyBorder="1" applyAlignment="1">
      <alignment horizontal="left" vertical="center" wrapText="1"/>
    </xf>
    <xf numFmtId="166" fontId="4" fillId="0" borderId="4" xfId="0" applyNumberFormat="1" applyFont="1" applyBorder="1" applyAlignment="1">
      <alignment horizontal="center" vertical="center"/>
    </xf>
    <xf numFmtId="165" fontId="13" fillId="5" borderId="4" xfId="0" applyNumberFormat="1" applyFont="1" applyFill="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vertical="center" wrapText="1"/>
    </xf>
    <xf numFmtId="166" fontId="3" fillId="3" borderId="6" xfId="0" applyNumberFormat="1" applyFont="1" applyFill="1" applyBorder="1" applyAlignment="1">
      <alignment horizontal="center" vertical="center" wrapText="1"/>
    </xf>
    <xf numFmtId="0" fontId="3" fillId="3" borderId="6" xfId="0" applyFont="1" applyFill="1" applyBorder="1" applyAlignment="1">
      <alignment vertical="center"/>
    </xf>
    <xf numFmtId="0" fontId="21" fillId="5" borderId="0" xfId="0" applyFont="1" applyFill="1"/>
    <xf numFmtId="166" fontId="21" fillId="5" borderId="0" xfId="0" applyNumberFormat="1" applyFont="1" applyFill="1"/>
    <xf numFmtId="166" fontId="23" fillId="3" borderId="1" xfId="1" applyNumberFormat="1" applyFont="1" applyFill="1" applyBorder="1" applyAlignment="1">
      <alignment horizontal="center" vertical="center" wrapText="1"/>
    </xf>
    <xf numFmtId="166" fontId="23" fillId="3" borderId="1" xfId="1" applyNumberFormat="1" applyFont="1" applyFill="1" applyBorder="1" applyAlignment="1">
      <alignment horizontal="center" vertical="center"/>
    </xf>
    <xf numFmtId="0" fontId="23" fillId="3" borderId="1" xfId="0" applyFont="1" applyFill="1" applyBorder="1" applyAlignment="1">
      <alignment horizontal="left" vertical="center"/>
    </xf>
    <xf numFmtId="0" fontId="6" fillId="4" borderId="1" xfId="0" applyFont="1" applyFill="1" applyBorder="1" applyAlignment="1">
      <alignment horizontal="left" vertical="center"/>
    </xf>
    <xf numFmtId="0" fontId="7" fillId="5" borderId="1" xfId="0" applyFont="1" applyFill="1" applyBorder="1" applyAlignment="1">
      <alignment horizontal="center" vertical="center"/>
    </xf>
    <xf numFmtId="166" fontId="7" fillId="5" borderId="1" xfId="1" applyNumberFormat="1" applyFont="1" applyFill="1" applyBorder="1" applyAlignment="1">
      <alignment horizontal="center" vertical="center"/>
    </xf>
    <xf numFmtId="166" fontId="22" fillId="6" borderId="4" xfId="1" applyNumberFormat="1" applyFont="1" applyFill="1" applyBorder="1" applyAlignment="1">
      <alignment horizontal="center" vertical="center"/>
    </xf>
    <xf numFmtId="166" fontId="22" fillId="7" borderId="4" xfId="1" applyNumberFormat="1" applyFont="1" applyFill="1" applyBorder="1" applyAlignment="1">
      <alignment horizontal="center" vertical="center"/>
    </xf>
    <xf numFmtId="166" fontId="22" fillId="13" borderId="1" xfId="1" applyNumberFormat="1" applyFont="1" applyFill="1" applyBorder="1" applyAlignment="1">
      <alignment horizontal="center" vertical="center"/>
    </xf>
    <xf numFmtId="0" fontId="7" fillId="5" borderId="1" xfId="0" applyFont="1" applyFill="1" applyBorder="1" applyAlignment="1">
      <alignment horizontal="left" vertical="center"/>
    </xf>
    <xf numFmtId="166" fontId="22" fillId="13" borderId="4" xfId="1" applyNumberFormat="1" applyFont="1" applyFill="1" applyBorder="1" applyAlignment="1">
      <alignment horizontal="center" vertical="center"/>
    </xf>
    <xf numFmtId="0" fontId="2" fillId="14" borderId="1" xfId="0" applyFont="1" applyFill="1" applyBorder="1"/>
    <xf numFmtId="0" fontId="0" fillId="0" borderId="1" xfId="0" applyBorder="1" applyAlignment="1">
      <alignment horizontal="left"/>
    </xf>
    <xf numFmtId="9" fontId="0" fillId="0" borderId="1" xfId="3" applyFont="1" applyBorder="1"/>
    <xf numFmtId="0" fontId="0" fillId="10" borderId="1" xfId="0" applyFill="1" applyBorder="1" applyAlignment="1">
      <alignment horizontal="left"/>
    </xf>
    <xf numFmtId="9" fontId="0" fillId="10" borderId="1" xfId="3" applyFont="1" applyFill="1" applyBorder="1"/>
    <xf numFmtId="17" fontId="23" fillId="3" borderId="1" xfId="0"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2" fillId="14" borderId="16" xfId="0" applyFont="1" applyFill="1" applyBorder="1"/>
    <xf numFmtId="0" fontId="0" fillId="15" borderId="1" xfId="0" applyFill="1" applyBorder="1" applyAlignment="1">
      <alignment horizontal="left"/>
    </xf>
    <xf numFmtId="0" fontId="24" fillId="0" borderId="1" xfId="0" applyFont="1" applyBorder="1" applyAlignment="1">
      <alignment horizontal="left"/>
    </xf>
    <xf numFmtId="0" fontId="0" fillId="16" borderId="1" xfId="0" applyFill="1" applyBorder="1" applyAlignment="1">
      <alignment horizontal="left"/>
    </xf>
    <xf numFmtId="0" fontId="6" fillId="5" borderId="1" xfId="0" applyFont="1" applyFill="1" applyBorder="1" applyAlignment="1">
      <alignment horizontal="center" vertical="center" wrapText="1" readingOrder="1"/>
    </xf>
    <xf numFmtId="166" fontId="7" fillId="5" borderId="0" xfId="0" applyNumberFormat="1" applyFont="1" applyFill="1" applyAlignment="1">
      <alignment horizontal="center" vertical="center"/>
    </xf>
    <xf numFmtId="0" fontId="7" fillId="5" borderId="0" xfId="0" applyFont="1" applyFill="1" applyAlignment="1">
      <alignment horizontal="left" vertical="center"/>
    </xf>
    <xf numFmtId="166" fontId="7" fillId="5" borderId="0" xfId="1" applyNumberFormat="1" applyFont="1" applyFill="1" applyBorder="1" applyAlignment="1">
      <alignment horizontal="center" vertical="center"/>
    </xf>
    <xf numFmtId="166" fontId="7" fillId="5" borderId="0" xfId="0" applyNumberFormat="1" applyFont="1" applyFill="1" applyAlignment="1">
      <alignment horizontal="left" vertical="center"/>
    </xf>
    <xf numFmtId="166" fontId="22" fillId="6" borderId="17" xfId="1" applyNumberFormat="1" applyFont="1" applyFill="1" applyBorder="1" applyAlignment="1">
      <alignment horizontal="center" vertical="center"/>
    </xf>
    <xf numFmtId="0" fontId="23" fillId="3" borderId="6" xfId="0" applyFont="1" applyFill="1" applyBorder="1" applyAlignment="1">
      <alignment horizontal="center" vertical="center" wrapText="1"/>
    </xf>
    <xf numFmtId="166" fontId="23" fillId="3" borderId="6" xfId="1" applyNumberFormat="1"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23" fillId="3" borderId="1" xfId="0" applyFont="1" applyFill="1" applyBorder="1" applyAlignment="1">
      <alignment horizontal="center" vertical="center" wrapText="1"/>
    </xf>
    <xf numFmtId="166" fontId="23"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xf>
    <xf numFmtId="166" fontId="6" fillId="0" borderId="1" xfId="0" applyNumberFormat="1" applyFont="1" applyBorder="1" applyAlignment="1">
      <alignment horizontal="center" vertical="center"/>
    </xf>
    <xf numFmtId="0" fontId="6" fillId="0" borderId="1" xfId="0" applyFont="1" applyBorder="1" applyAlignment="1">
      <alignment vertical="center"/>
    </xf>
    <xf numFmtId="0" fontId="25" fillId="3" borderId="1" xfId="0" applyFont="1" applyFill="1" applyBorder="1" applyAlignment="1">
      <alignment vertical="center"/>
    </xf>
    <xf numFmtId="0" fontId="26" fillId="0" borderId="1" xfId="0" applyFont="1" applyBorder="1" applyAlignment="1">
      <alignment vertical="center" wrapText="1"/>
    </xf>
    <xf numFmtId="0" fontId="0" fillId="5" borderId="0" xfId="0" applyFill="1" applyAlignment="1">
      <alignment horizontal="center" vertical="center"/>
    </xf>
    <xf numFmtId="0" fontId="28" fillId="3" borderId="2" xfId="0" applyFont="1" applyFill="1" applyBorder="1" applyAlignment="1">
      <alignment horizontal="center" vertical="center"/>
    </xf>
    <xf numFmtId="0" fontId="28" fillId="3" borderId="1" xfId="0" applyFont="1" applyFill="1" applyBorder="1" applyAlignment="1">
      <alignment horizontal="center" vertical="center"/>
    </xf>
    <xf numFmtId="0" fontId="28" fillId="3" borderId="0" xfId="0" applyFont="1" applyFill="1" applyAlignment="1">
      <alignment horizontal="center" vertical="center"/>
    </xf>
    <xf numFmtId="0" fontId="27" fillId="17" borderId="1" xfId="0" applyFont="1" applyFill="1" applyBorder="1" applyAlignment="1">
      <alignment horizontal="center" vertical="center"/>
    </xf>
    <xf numFmtId="9" fontId="27" fillId="17" borderId="1" xfId="3" applyFont="1" applyFill="1" applyBorder="1" applyAlignment="1">
      <alignment horizontal="center" vertical="center"/>
    </xf>
    <xf numFmtId="0" fontId="0" fillId="0" borderId="2" xfId="0" applyBorder="1" applyAlignment="1">
      <alignment horizontal="left" vertical="center"/>
    </xf>
    <xf numFmtId="0" fontId="0" fillId="0" borderId="1" xfId="0" applyBorder="1" applyAlignment="1">
      <alignment horizontal="left" vertical="center"/>
    </xf>
    <xf numFmtId="9" fontId="0" fillId="0" borderId="1" xfId="3" applyFont="1" applyBorder="1" applyAlignment="1">
      <alignment horizontal="center" vertical="center"/>
    </xf>
    <xf numFmtId="9" fontId="0" fillId="5" borderId="0" xfId="3" applyFont="1" applyFill="1" applyAlignment="1">
      <alignment horizontal="center" vertical="center"/>
    </xf>
    <xf numFmtId="166" fontId="0" fillId="0" borderId="1" xfId="0" applyNumberFormat="1" applyBorder="1" applyAlignment="1">
      <alignment horizontal="center" vertical="center"/>
    </xf>
    <xf numFmtId="166" fontId="0" fillId="0" borderId="2" xfId="0" applyNumberFormat="1" applyBorder="1" applyAlignment="1">
      <alignment horizontal="center" vertical="center"/>
    </xf>
    <xf numFmtId="166" fontId="28" fillId="3" borderId="1" xfId="0" applyNumberFormat="1" applyFont="1" applyFill="1" applyBorder="1" applyAlignment="1">
      <alignment horizontal="center" vertical="center"/>
    </xf>
    <xf numFmtId="166" fontId="28" fillId="3" borderId="2" xfId="0" applyNumberFormat="1" applyFont="1" applyFill="1" applyBorder="1" applyAlignment="1">
      <alignment horizontal="center" vertical="center"/>
    </xf>
    <xf numFmtId="0" fontId="29" fillId="5" borderId="0" xfId="0" applyFont="1" applyFill="1"/>
    <xf numFmtId="0" fontId="30" fillId="17" borderId="1" xfId="0" applyFont="1" applyFill="1" applyBorder="1" applyAlignment="1">
      <alignment horizontal="center" vertical="center"/>
    </xf>
    <xf numFmtId="9" fontId="30" fillId="17" borderId="1" xfId="3" applyFont="1" applyFill="1" applyBorder="1" applyAlignment="1">
      <alignment horizontal="center" vertical="center"/>
    </xf>
    <xf numFmtId="9" fontId="29" fillId="0" borderId="1" xfId="3" applyFont="1" applyBorder="1" applyAlignment="1">
      <alignment horizontal="center" vertical="center"/>
    </xf>
    <xf numFmtId="0" fontId="31" fillId="3" borderId="1" xfId="0" applyFont="1" applyFill="1" applyBorder="1" applyAlignment="1">
      <alignment horizontal="center" vertical="center"/>
    </xf>
    <xf numFmtId="166" fontId="31" fillId="3" borderId="1" xfId="0" applyNumberFormat="1" applyFont="1" applyFill="1" applyBorder="1" applyAlignment="1">
      <alignment horizontal="center" vertical="center"/>
    </xf>
    <xf numFmtId="0" fontId="30" fillId="3" borderId="1" xfId="0" applyFont="1" applyFill="1" applyBorder="1" applyAlignment="1">
      <alignment horizontal="center" vertical="center"/>
    </xf>
    <xf numFmtId="0" fontId="29" fillId="5" borderId="1" xfId="0" applyFont="1" applyFill="1" applyBorder="1" applyAlignment="1">
      <alignment horizontal="center" vertical="center"/>
    </xf>
    <xf numFmtId="0" fontId="32" fillId="5" borderId="0" xfId="0" applyFont="1" applyFill="1"/>
    <xf numFmtId="0" fontId="32" fillId="5" borderId="0" xfId="0" applyFont="1" applyFill="1" applyAlignment="1">
      <alignment horizontal="center" vertical="center"/>
    </xf>
    <xf numFmtId="0" fontId="33" fillId="5" borderId="0" xfId="0" applyFont="1" applyFill="1" applyAlignment="1">
      <alignment horizontal="center" vertical="center"/>
    </xf>
    <xf numFmtId="166" fontId="33" fillId="5" borderId="0" xfId="1" applyNumberFormat="1" applyFont="1" applyFill="1" applyAlignment="1">
      <alignment horizontal="center" vertical="center"/>
    </xf>
    <xf numFmtId="166" fontId="33" fillId="5" borderId="0" xfId="0" applyNumberFormat="1" applyFont="1" applyFill="1" applyAlignment="1">
      <alignment horizontal="left" vertical="center"/>
    </xf>
    <xf numFmtId="166" fontId="33" fillId="5" borderId="0" xfId="0" applyNumberFormat="1" applyFont="1" applyFill="1" applyAlignment="1">
      <alignment horizontal="center" vertical="center"/>
    </xf>
    <xf numFmtId="0" fontId="33" fillId="5" borderId="0" xfId="0" applyFont="1" applyFill="1" applyAlignment="1">
      <alignment horizontal="left" vertical="center"/>
    </xf>
    <xf numFmtId="0" fontId="9" fillId="19" borderId="1" xfId="0" applyFont="1" applyFill="1" applyBorder="1" applyAlignment="1">
      <alignment horizontal="center" vertical="center" wrapText="1" readingOrder="1"/>
    </xf>
    <xf numFmtId="0" fontId="9" fillId="19" borderId="1" xfId="0" applyFont="1" applyFill="1" applyBorder="1" applyAlignment="1">
      <alignment horizontal="left" vertical="center" wrapText="1" readingOrder="1"/>
    </xf>
    <xf numFmtId="0" fontId="9" fillId="20" borderId="1" xfId="0" applyFont="1" applyFill="1" applyBorder="1" applyAlignment="1">
      <alignment horizontal="center" vertical="center" wrapText="1" readingOrder="1"/>
    </xf>
    <xf numFmtId="0" fontId="9" fillId="20" borderId="1" xfId="0" applyFont="1" applyFill="1" applyBorder="1" applyAlignment="1">
      <alignment horizontal="left" vertical="center" wrapText="1" readingOrder="1"/>
    </xf>
    <xf numFmtId="0" fontId="34" fillId="0" borderId="0" xfId="0" applyFont="1"/>
    <xf numFmtId="0" fontId="9" fillId="15" borderId="1" xfId="0" applyFont="1" applyFill="1" applyBorder="1" applyAlignment="1">
      <alignment horizontal="center" vertical="center" wrapText="1" readingOrder="1"/>
    </xf>
    <xf numFmtId="0" fontId="9" fillId="15" borderId="1" xfId="0" applyFont="1" applyFill="1" applyBorder="1" applyAlignment="1">
      <alignment horizontal="left" vertical="center" wrapText="1" readingOrder="1"/>
    </xf>
    <xf numFmtId="0" fontId="4" fillId="4" borderId="2" xfId="0" applyFont="1" applyFill="1" applyBorder="1" applyAlignment="1">
      <alignment vertical="center"/>
    </xf>
    <xf numFmtId="0" fontId="4" fillId="0" borderId="4" xfId="0" applyFont="1" applyBorder="1" applyAlignment="1">
      <alignment vertical="center"/>
    </xf>
    <xf numFmtId="0" fontId="4" fillId="0" borderId="6" xfId="0" applyFont="1" applyBorder="1" applyAlignment="1">
      <alignment horizontal="left" vertical="center" wrapText="1"/>
    </xf>
    <xf numFmtId="166" fontId="4" fillId="0" borderId="6" xfId="0" applyNumberFormat="1" applyFont="1" applyBorder="1" applyAlignment="1">
      <alignment horizontal="center" vertical="center"/>
    </xf>
    <xf numFmtId="165" fontId="13" fillId="5" borderId="6" xfId="0" applyNumberFormat="1" applyFont="1" applyFill="1" applyBorder="1" applyAlignment="1">
      <alignment horizontal="center" vertical="center"/>
    </xf>
    <xf numFmtId="0" fontId="4" fillId="0" borderId="7" xfId="0" applyFont="1" applyBorder="1" applyAlignment="1">
      <alignment vertical="center"/>
    </xf>
    <xf numFmtId="0" fontId="4" fillId="23" borderId="13" xfId="0" applyFont="1" applyFill="1" applyBorder="1" applyAlignment="1">
      <alignment horizontal="center" vertical="center" wrapText="1" readingOrder="1"/>
    </xf>
    <xf numFmtId="0" fontId="35" fillId="8" borderId="1" xfId="0" applyFont="1" applyFill="1" applyBorder="1" applyAlignment="1">
      <alignment horizontal="left" vertical="center"/>
    </xf>
    <xf numFmtId="166" fontId="11" fillId="0" borderId="0" xfId="0" applyNumberFormat="1" applyFont="1" applyAlignment="1">
      <alignment horizontal="center" vertical="center"/>
    </xf>
    <xf numFmtId="0" fontId="11" fillId="0" borderId="0" xfId="0" applyFont="1" applyAlignment="1">
      <alignment horizontal="center" vertical="center"/>
    </xf>
    <xf numFmtId="0" fontId="36" fillId="3" borderId="1" xfId="0" applyFont="1" applyFill="1" applyBorder="1" applyAlignment="1">
      <alignment horizontal="center" vertical="center" wrapText="1"/>
    </xf>
    <xf numFmtId="166" fontId="36" fillId="3" borderId="1" xfId="0" applyNumberFormat="1" applyFont="1" applyFill="1" applyBorder="1" applyAlignment="1">
      <alignment horizontal="center" vertical="center" wrapText="1"/>
    </xf>
    <xf numFmtId="0" fontId="36" fillId="3" borderId="1" xfId="0" applyFont="1" applyFill="1" applyBorder="1" applyAlignment="1">
      <alignment horizontal="center" vertical="center"/>
    </xf>
    <xf numFmtId="0" fontId="0" fillId="0" borderId="1" xfId="0" applyBorder="1" applyAlignment="1">
      <alignment vertical="center" wrapText="1"/>
    </xf>
    <xf numFmtId="166" fontId="32" fillId="5" borderId="0" xfId="0" applyNumberFormat="1" applyFont="1" applyFill="1" applyAlignment="1">
      <alignment horizontal="center" vertical="center"/>
    </xf>
    <xf numFmtId="0" fontId="37" fillId="5" borderId="0" xfId="0" applyFont="1" applyFill="1" applyAlignment="1">
      <alignment horizontal="center" vertical="center"/>
    </xf>
    <xf numFmtId="10" fontId="30" fillId="3" borderId="1" xfId="0" applyNumberFormat="1" applyFont="1" applyFill="1" applyBorder="1" applyAlignment="1">
      <alignment horizontal="center" vertical="center"/>
    </xf>
    <xf numFmtId="17" fontId="36" fillId="3" borderId="1" xfId="0" applyNumberFormat="1" applyFont="1" applyFill="1" applyBorder="1" applyAlignment="1">
      <alignment horizontal="center" vertical="center" wrapText="1"/>
    </xf>
    <xf numFmtId="17" fontId="30" fillId="18" borderId="1" xfId="0" applyNumberFormat="1" applyFont="1" applyFill="1" applyBorder="1" applyAlignment="1">
      <alignment horizontal="center" vertical="center"/>
    </xf>
    <xf numFmtId="166" fontId="30" fillId="3" borderId="1" xfId="0" applyNumberFormat="1" applyFont="1" applyFill="1" applyBorder="1" applyAlignment="1">
      <alignment horizontal="center" vertical="center"/>
    </xf>
    <xf numFmtId="0" fontId="9" fillId="5" borderId="1" xfId="0" applyFont="1" applyFill="1" applyBorder="1" applyAlignment="1">
      <alignment horizontal="center" vertical="center" wrapText="1" readingOrder="1"/>
    </xf>
    <xf numFmtId="0" fontId="9" fillId="5" borderId="1" xfId="0" applyFont="1" applyFill="1" applyBorder="1" applyAlignment="1">
      <alignment horizontal="left" vertical="center" wrapText="1" readingOrder="1"/>
    </xf>
    <xf numFmtId="166" fontId="29" fillId="5" borderId="1" xfId="0" applyNumberFormat="1" applyFont="1" applyFill="1" applyBorder="1" applyAlignment="1">
      <alignment horizontal="center" vertical="center"/>
    </xf>
    <xf numFmtId="0" fontId="29" fillId="5" borderId="1" xfId="0" applyFont="1" applyFill="1" applyBorder="1" applyAlignment="1">
      <alignment horizontal="left" vertical="center"/>
    </xf>
    <xf numFmtId="10" fontId="29" fillId="5" borderId="1" xfId="0" applyNumberFormat="1" applyFont="1" applyFill="1" applyBorder="1" applyAlignment="1">
      <alignment horizontal="center" vertical="center"/>
    </xf>
    <xf numFmtId="0" fontId="11" fillId="5" borderId="0" xfId="0" applyFont="1" applyFill="1" applyAlignment="1">
      <alignment horizontal="center" vertical="center"/>
    </xf>
    <xf numFmtId="166" fontId="11" fillId="5" borderId="0" xfId="0" applyNumberFormat="1" applyFont="1" applyFill="1" applyAlignment="1">
      <alignment horizontal="center" vertical="center"/>
    </xf>
    <xf numFmtId="0" fontId="11" fillId="0" borderId="0" xfId="0" applyFont="1" applyAlignment="1">
      <alignment horizontal="left" vertical="center"/>
    </xf>
    <xf numFmtId="0" fontId="11" fillId="5" borderId="1" xfId="0" applyFont="1" applyFill="1" applyBorder="1" applyAlignment="1">
      <alignment horizontal="left" vertical="center" wrapText="1"/>
    </xf>
    <xf numFmtId="0" fontId="11" fillId="0" borderId="1" xfId="0" applyFont="1" applyBorder="1" applyAlignment="1">
      <alignment horizontal="left" vertical="center" wrapText="1"/>
    </xf>
    <xf numFmtId="0" fontId="6" fillId="21" borderId="1" xfId="0" applyFont="1" applyFill="1" applyBorder="1" applyAlignment="1">
      <alignment horizontal="left" vertical="center"/>
    </xf>
    <xf numFmtId="0" fontId="6" fillId="22" borderId="1" xfId="0" applyFont="1" applyFill="1" applyBorder="1" applyAlignment="1">
      <alignment horizontal="left" vertical="center"/>
    </xf>
    <xf numFmtId="0" fontId="30" fillId="18" borderId="0" xfId="0" applyFont="1" applyFill="1" applyAlignment="1">
      <alignment horizontal="center" vertical="center"/>
    </xf>
    <xf numFmtId="0" fontId="29" fillId="10" borderId="1" xfId="0" applyFont="1" applyFill="1" applyBorder="1" applyAlignment="1">
      <alignment horizontal="center" vertical="center"/>
    </xf>
    <xf numFmtId="0" fontId="29" fillId="20" borderId="1" xfId="0" applyFont="1" applyFill="1" applyBorder="1" applyAlignment="1">
      <alignment horizontal="center" vertical="center"/>
    </xf>
    <xf numFmtId="0" fontId="29" fillId="19" borderId="1" xfId="0" applyFont="1" applyFill="1" applyBorder="1" applyAlignment="1">
      <alignment horizontal="center" vertical="center"/>
    </xf>
    <xf numFmtId="0" fontId="29" fillId="3" borderId="1" xfId="0" applyFont="1" applyFill="1" applyBorder="1"/>
    <xf numFmtId="0" fontId="29" fillId="5" borderId="0" xfId="0" applyFont="1" applyFill="1" applyAlignment="1">
      <alignment horizontal="center" vertical="center"/>
    </xf>
    <xf numFmtId="167" fontId="29" fillId="5" borderId="0" xfId="0" applyNumberFormat="1" applyFont="1" applyFill="1" applyAlignment="1">
      <alignment horizontal="center" vertical="center"/>
    </xf>
    <xf numFmtId="166" fontId="7" fillId="5" borderId="0" xfId="1" applyNumberFormat="1" applyFont="1" applyFill="1" applyAlignment="1">
      <alignment horizontal="center" vertical="center"/>
    </xf>
    <xf numFmtId="166" fontId="29" fillId="0" borderId="1" xfId="0" applyNumberFormat="1" applyFont="1" applyBorder="1" applyAlignment="1">
      <alignment horizontal="center" vertical="center"/>
    </xf>
    <xf numFmtId="44" fontId="29" fillId="5" borderId="1" xfId="1" applyFont="1" applyFill="1" applyBorder="1" applyAlignment="1">
      <alignment horizontal="center" vertical="center"/>
    </xf>
    <xf numFmtId="0" fontId="29" fillId="0" borderId="1" xfId="0" applyFont="1" applyBorder="1" applyAlignment="1">
      <alignment horizontal="left" vertical="center"/>
    </xf>
    <xf numFmtId="9" fontId="29" fillId="5" borderId="1" xfId="0" applyNumberFormat="1" applyFont="1" applyFill="1" applyBorder="1" applyAlignment="1">
      <alignment horizontal="center" vertical="center"/>
    </xf>
    <xf numFmtId="166" fontId="29" fillId="5" borderId="0" xfId="0" applyNumberFormat="1" applyFont="1" applyFill="1" applyAlignment="1">
      <alignment horizontal="center" vertical="center"/>
    </xf>
    <xf numFmtId="0" fontId="38" fillId="4" borderId="1" xfId="0" applyFont="1" applyFill="1" applyBorder="1" applyAlignment="1">
      <alignment vertical="center"/>
    </xf>
    <xf numFmtId="0" fontId="38" fillId="0" borderId="1" xfId="0" applyFont="1" applyBorder="1" applyAlignment="1">
      <alignment horizontal="left" vertical="center" wrapText="1"/>
    </xf>
    <xf numFmtId="166" fontId="38" fillId="0" borderId="1" xfId="0" applyNumberFormat="1" applyFont="1" applyBorder="1" applyAlignment="1">
      <alignment horizontal="center" vertical="center"/>
    </xf>
    <xf numFmtId="165" fontId="38" fillId="5" borderId="1" xfId="0" applyNumberFormat="1" applyFont="1" applyFill="1" applyBorder="1" applyAlignment="1">
      <alignment horizontal="center" vertical="center"/>
    </xf>
    <xf numFmtId="0" fontId="38" fillId="0" borderId="1" xfId="0" applyFont="1" applyBorder="1" applyAlignment="1">
      <alignment vertical="center"/>
    </xf>
    <xf numFmtId="0" fontId="6" fillId="0" borderId="8" xfId="0" applyFont="1" applyBorder="1" applyAlignment="1">
      <alignment vertical="center"/>
    </xf>
    <xf numFmtId="49" fontId="4" fillId="4" borderId="1" xfId="0" applyNumberFormat="1" applyFont="1" applyFill="1" applyBorder="1" applyAlignment="1">
      <alignment horizontal="center" vertical="center"/>
    </xf>
    <xf numFmtId="49" fontId="4" fillId="4" borderId="6" xfId="0" applyNumberFormat="1" applyFont="1" applyFill="1" applyBorder="1" applyAlignment="1">
      <alignment horizontal="center" vertical="center"/>
    </xf>
    <xf numFmtId="49" fontId="13" fillId="4" borderId="1"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49" fontId="4" fillId="8" borderId="1" xfId="0" applyNumberFormat="1" applyFont="1" applyFill="1" applyBorder="1" applyAlignment="1">
      <alignment horizontal="center" vertical="center"/>
    </xf>
    <xf numFmtId="0" fontId="4" fillId="5" borderId="1" xfId="0" applyFont="1" applyFill="1" applyBorder="1" applyAlignment="1">
      <alignment vertical="center" wrapText="1"/>
    </xf>
    <xf numFmtId="167" fontId="11" fillId="5" borderId="0" xfId="0" applyNumberFormat="1" applyFont="1" applyFill="1"/>
    <xf numFmtId="0" fontId="4" fillId="24" borderId="1" xfId="0" applyFont="1" applyFill="1" applyBorder="1" applyAlignment="1">
      <alignment vertical="center"/>
    </xf>
    <xf numFmtId="166" fontId="4" fillId="24" borderId="1" xfId="0" applyNumberFormat="1" applyFont="1" applyFill="1" applyBorder="1" applyAlignment="1">
      <alignment horizontal="center" vertical="center"/>
    </xf>
    <xf numFmtId="165" fontId="7" fillId="24" borderId="1" xfId="0" applyNumberFormat="1" applyFont="1" applyFill="1" applyBorder="1" applyAlignment="1">
      <alignment horizontal="center" vertical="center"/>
    </xf>
    <xf numFmtId="0" fontId="0" fillId="24" borderId="0" xfId="0" applyFill="1"/>
    <xf numFmtId="166" fontId="7" fillId="24" borderId="1" xfId="0" applyNumberFormat="1" applyFont="1" applyFill="1" applyBorder="1" applyAlignment="1">
      <alignment horizontal="center" vertical="center"/>
    </xf>
    <xf numFmtId="0" fontId="14" fillId="24" borderId="1" xfId="0" applyFont="1" applyFill="1" applyBorder="1" applyAlignment="1">
      <alignment vertical="center"/>
    </xf>
    <xf numFmtId="166" fontId="14" fillId="24" borderId="1" xfId="0" applyNumberFormat="1" applyFont="1" applyFill="1" applyBorder="1" applyAlignment="1">
      <alignment horizontal="center" vertical="center"/>
    </xf>
    <xf numFmtId="0" fontId="37" fillId="11" borderId="1" xfId="0" applyFont="1" applyFill="1" applyBorder="1" applyAlignment="1">
      <alignment horizontal="center" vertical="center" wrapText="1"/>
    </xf>
    <xf numFmtId="0" fontId="37" fillId="11" borderId="4" xfId="0" applyFont="1" applyFill="1" applyBorder="1" applyAlignment="1">
      <alignment horizontal="center" vertical="center" wrapText="1"/>
    </xf>
    <xf numFmtId="0" fontId="29" fillId="0" borderId="1" xfId="0" applyFont="1" applyBorder="1"/>
    <xf numFmtId="0" fontId="37" fillId="0" borderId="2" xfId="0" applyFont="1" applyBorder="1" applyAlignment="1">
      <alignment vertical="center" wrapText="1"/>
    </xf>
    <xf numFmtId="166" fontId="37" fillId="0" borderId="3" xfId="0" applyNumberFormat="1" applyFont="1" applyBorder="1" applyAlignment="1">
      <alignment vertical="center" wrapText="1"/>
    </xf>
    <xf numFmtId="0" fontId="29" fillId="0" borderId="4" xfId="0" applyFont="1" applyBorder="1"/>
    <xf numFmtId="166" fontId="37" fillId="0" borderId="1" xfId="0" applyNumberFormat="1" applyFont="1" applyBorder="1" applyAlignment="1">
      <alignment vertical="center" wrapText="1"/>
    </xf>
    <xf numFmtId="0" fontId="37" fillId="0" borderId="1" xfId="0" applyFont="1" applyBorder="1" applyAlignment="1">
      <alignment vertical="center" wrapText="1"/>
    </xf>
    <xf numFmtId="0" fontId="40" fillId="25" borderId="8" xfId="0" applyFont="1" applyFill="1" applyBorder="1" applyAlignment="1">
      <alignment horizontal="center" wrapText="1"/>
    </xf>
    <xf numFmtId="0" fontId="40" fillId="25" borderId="8" xfId="0" applyFont="1" applyFill="1" applyBorder="1" applyAlignment="1">
      <alignment wrapText="1"/>
    </xf>
    <xf numFmtId="0" fontId="40" fillId="25" borderId="20" xfId="0" applyFont="1" applyFill="1" applyBorder="1" applyAlignment="1">
      <alignment horizontal="center" wrapText="1"/>
    </xf>
    <xf numFmtId="0" fontId="41" fillId="26" borderId="0" xfId="0" applyFont="1" applyFill="1"/>
    <xf numFmtId="0" fontId="40" fillId="27" borderId="0" xfId="0" applyFont="1" applyFill="1" applyAlignment="1">
      <alignment horizontal="right" wrapText="1"/>
    </xf>
    <xf numFmtId="0" fontId="42" fillId="28" borderId="0" xfId="0" applyFont="1" applyFill="1"/>
    <xf numFmtId="0" fontId="41" fillId="28" borderId="0" xfId="0" applyFont="1" applyFill="1"/>
    <xf numFmtId="0" fontId="43" fillId="26" borderId="8" xfId="0" applyFont="1" applyFill="1" applyBorder="1" applyAlignment="1">
      <alignment horizontal="center"/>
    </xf>
    <xf numFmtId="0" fontId="43" fillId="0" borderId="21" xfId="0" applyFont="1" applyBorder="1" applyAlignment="1">
      <alignment wrapText="1"/>
    </xf>
    <xf numFmtId="0" fontId="43" fillId="0" borderId="8" xfId="0" applyFont="1" applyBorder="1" applyAlignment="1">
      <alignment horizontal="center" wrapText="1"/>
    </xf>
    <xf numFmtId="0" fontId="43" fillId="29" borderId="21" xfId="0" applyFont="1" applyFill="1" applyBorder="1" applyAlignment="1">
      <alignment horizontal="right"/>
    </xf>
    <xf numFmtId="0" fontId="43" fillId="30" borderId="21" xfId="0" applyFont="1" applyFill="1" applyBorder="1" applyAlignment="1">
      <alignment horizontal="right"/>
    </xf>
    <xf numFmtId="0" fontId="43" fillId="31" borderId="21" xfId="0" applyFont="1" applyFill="1" applyBorder="1" applyAlignment="1">
      <alignment horizontal="right"/>
    </xf>
    <xf numFmtId="0" fontId="45" fillId="32" borderId="24" xfId="0" applyFont="1" applyFill="1" applyBorder="1" applyAlignment="1">
      <alignment horizontal="right" wrapText="1"/>
    </xf>
    <xf numFmtId="0" fontId="43" fillId="26" borderId="21" xfId="0" applyFont="1" applyFill="1" applyBorder="1" applyAlignment="1">
      <alignment wrapText="1"/>
    </xf>
    <xf numFmtId="0" fontId="43" fillId="26" borderId="21" xfId="0" applyFont="1" applyFill="1" applyBorder="1"/>
    <xf numFmtId="49" fontId="43" fillId="0" borderId="21" xfId="0" applyNumberFormat="1" applyFont="1" applyBorder="1" applyAlignment="1">
      <alignment wrapText="1"/>
    </xf>
    <xf numFmtId="0" fontId="29" fillId="0" borderId="0" xfId="0" applyFont="1"/>
    <xf numFmtId="0" fontId="29" fillId="0" borderId="0" xfId="0" applyFont="1" applyAlignment="1">
      <alignment horizontal="center" vertical="center"/>
    </xf>
    <xf numFmtId="0" fontId="41" fillId="33" borderId="0" xfId="4" applyFont="1" applyFill="1"/>
    <xf numFmtId="0" fontId="41" fillId="33" borderId="0" xfId="4" applyFont="1" applyFill="1" applyAlignment="1">
      <alignment vertical="center"/>
    </xf>
    <xf numFmtId="0" fontId="42" fillId="28" borderId="0" xfId="4" applyFont="1" applyFill="1"/>
    <xf numFmtId="0" fontId="46" fillId="0" borderId="0" xfId="4"/>
    <xf numFmtId="0" fontId="47" fillId="35" borderId="20" xfId="4" applyFont="1" applyFill="1" applyBorder="1" applyAlignment="1">
      <alignment horizontal="center" vertical="center"/>
    </xf>
    <xf numFmtId="0" fontId="48" fillId="29" borderId="8" xfId="4" applyFont="1" applyFill="1" applyBorder="1" applyAlignment="1">
      <alignment horizontal="center" vertical="center"/>
    </xf>
    <xf numFmtId="0" fontId="49" fillId="0" borderId="9" xfId="4" applyFont="1" applyBorder="1" applyAlignment="1">
      <alignment vertical="center" wrapText="1"/>
    </xf>
    <xf numFmtId="0" fontId="50" fillId="0" borderId="28" xfId="4" applyFont="1" applyBorder="1" applyAlignment="1">
      <alignment wrapText="1"/>
    </xf>
    <xf numFmtId="0" fontId="49" fillId="0" borderId="29" xfId="4" applyFont="1" applyBorder="1" applyAlignment="1">
      <alignment vertical="center" wrapText="1"/>
    </xf>
    <xf numFmtId="0" fontId="50" fillId="0" borderId="30" xfId="4" applyFont="1" applyBorder="1" applyAlignment="1">
      <alignment wrapText="1"/>
    </xf>
    <xf numFmtId="0" fontId="41" fillId="36" borderId="27" xfId="4" applyFont="1" applyFill="1" applyBorder="1" applyAlignment="1">
      <alignment vertical="center"/>
    </xf>
    <xf numFmtId="0" fontId="41" fillId="36" borderId="0" xfId="4" applyFont="1" applyFill="1" applyAlignment="1">
      <alignment vertical="center"/>
    </xf>
    <xf numFmtId="0" fontId="41" fillId="36" borderId="30" xfId="4" applyFont="1" applyFill="1" applyBorder="1"/>
    <xf numFmtId="0" fontId="47" fillId="35" borderId="8" xfId="4" applyFont="1" applyFill="1" applyBorder="1" applyAlignment="1">
      <alignment horizontal="center" vertical="center"/>
    </xf>
    <xf numFmtId="0" fontId="48" fillId="37" borderId="9" xfId="4" applyFont="1" applyFill="1" applyBorder="1" applyAlignment="1">
      <alignment horizontal="center" vertical="center"/>
    </xf>
    <xf numFmtId="0" fontId="51" fillId="0" borderId="28" xfId="4" applyFont="1" applyBorder="1" applyAlignment="1">
      <alignment wrapText="1"/>
    </xf>
    <xf numFmtId="0" fontId="51" fillId="0" borderId="30" xfId="4" applyFont="1" applyBorder="1" applyAlignment="1">
      <alignment wrapText="1"/>
    </xf>
    <xf numFmtId="0" fontId="49" fillId="0" borderId="8" xfId="4" applyFont="1" applyBorder="1" applyAlignment="1">
      <alignment vertical="center" wrapText="1"/>
    </xf>
    <xf numFmtId="0" fontId="50" fillId="0" borderId="23" xfId="4" applyFont="1" applyBorder="1" applyAlignment="1">
      <alignment wrapText="1"/>
    </xf>
    <xf numFmtId="0" fontId="48" fillId="30" borderId="29" xfId="4" applyFont="1" applyFill="1" applyBorder="1" applyAlignment="1">
      <alignment horizontal="center" vertical="center"/>
    </xf>
    <xf numFmtId="0" fontId="51" fillId="0" borderId="8" xfId="4" applyFont="1" applyBorder="1" applyAlignment="1">
      <alignment wrapText="1"/>
    </xf>
    <xf numFmtId="0" fontId="49" fillId="26" borderId="8" xfId="4" applyFont="1" applyFill="1" applyBorder="1" applyAlignment="1">
      <alignment vertical="center"/>
    </xf>
    <xf numFmtId="0" fontId="50" fillId="0" borderId="0" xfId="4" applyFont="1" applyAlignment="1">
      <alignment wrapText="1"/>
    </xf>
    <xf numFmtId="0" fontId="52" fillId="38" borderId="4" xfId="0" applyFont="1" applyFill="1" applyBorder="1" applyAlignment="1">
      <alignment horizontal="center" vertical="center" wrapText="1"/>
    </xf>
    <xf numFmtId="44" fontId="52" fillId="38" borderId="4" xfId="0" applyNumberFormat="1" applyFont="1" applyFill="1" applyBorder="1" applyAlignment="1">
      <alignment horizontal="center" vertical="center" wrapText="1"/>
    </xf>
    <xf numFmtId="44" fontId="52" fillId="39" borderId="4" xfId="0" applyNumberFormat="1" applyFont="1" applyFill="1" applyBorder="1" applyAlignment="1">
      <alignment horizontal="center" vertical="center" wrapText="1"/>
    </xf>
    <xf numFmtId="0" fontId="52" fillId="38" borderId="31" xfId="0" applyFont="1" applyFill="1" applyBorder="1" applyAlignment="1">
      <alignment horizontal="center" vertical="center" wrapText="1"/>
    </xf>
    <xf numFmtId="0" fontId="53" fillId="0" borderId="1" xfId="0" applyFont="1" applyBorder="1" applyAlignment="1">
      <alignment horizontal="center" vertical="center"/>
    </xf>
    <xf numFmtId="166" fontId="53" fillId="0" borderId="1" xfId="0" applyNumberFormat="1" applyFont="1" applyBorder="1"/>
    <xf numFmtId="168" fontId="53" fillId="0" borderId="1" xfId="0" applyNumberFormat="1" applyFont="1" applyBorder="1"/>
    <xf numFmtId="44" fontId="53" fillId="0" borderId="1" xfId="0" applyNumberFormat="1" applyFont="1" applyBorder="1"/>
    <xf numFmtId="0" fontId="53" fillId="0" borderId="1" xfId="0" applyFont="1" applyBorder="1"/>
    <xf numFmtId="0" fontId="53" fillId="0" borderId="0" xfId="0" applyFont="1"/>
    <xf numFmtId="0" fontId="53" fillId="0" borderId="1" xfId="0" applyFont="1" applyBorder="1" applyAlignment="1">
      <alignment horizontal="center"/>
    </xf>
    <xf numFmtId="0" fontId="0" fillId="0" borderId="0" xfId="0" applyAlignment="1">
      <alignment horizontal="center"/>
    </xf>
    <xf numFmtId="44" fontId="0" fillId="0" borderId="0" xfId="0" applyNumberFormat="1"/>
    <xf numFmtId="0" fontId="52" fillId="39" borderId="4" xfId="0" applyFont="1" applyFill="1" applyBorder="1" applyAlignment="1">
      <alignment horizontal="center" vertical="center" wrapText="1"/>
    </xf>
    <xf numFmtId="0" fontId="6" fillId="4" borderId="1" xfId="0" applyFont="1" applyFill="1" applyBorder="1" applyAlignment="1">
      <alignment vertical="center"/>
    </xf>
    <xf numFmtId="166" fontId="6" fillId="5" borderId="1" xfId="0" applyNumberFormat="1" applyFont="1" applyFill="1" applyBorder="1" applyAlignment="1">
      <alignment horizontal="center" vertical="center"/>
    </xf>
    <xf numFmtId="0" fontId="6" fillId="5" borderId="1" xfId="0" applyFont="1" applyFill="1" applyBorder="1" applyAlignment="1">
      <alignment vertical="center"/>
    </xf>
    <xf numFmtId="0" fontId="4" fillId="42" borderId="1" xfId="0" applyFont="1" applyFill="1" applyBorder="1" applyAlignment="1">
      <alignment horizontal="left" vertical="center"/>
    </xf>
    <xf numFmtId="166" fontId="13" fillId="24" borderId="1" xfId="0" applyNumberFormat="1" applyFont="1" applyFill="1" applyBorder="1" applyAlignment="1">
      <alignment horizontal="center" vertical="center"/>
    </xf>
    <xf numFmtId="165" fontId="13" fillId="24"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 fontId="7" fillId="5" borderId="0" xfId="0" applyNumberFormat="1" applyFont="1" applyFill="1"/>
    <xf numFmtId="0" fontId="7" fillId="5" borderId="1" xfId="0" applyFont="1" applyFill="1" applyBorder="1"/>
    <xf numFmtId="0" fontId="6" fillId="4" borderId="1" xfId="0" applyFont="1" applyFill="1" applyBorder="1" applyAlignment="1">
      <alignment vertical="center" wrapText="1"/>
    </xf>
    <xf numFmtId="0" fontId="6" fillId="4" borderId="1" xfId="0" applyFont="1" applyFill="1" applyBorder="1" applyAlignment="1">
      <alignment horizontal="right" vertical="center"/>
    </xf>
    <xf numFmtId="49" fontId="4" fillId="24" borderId="1" xfId="0" applyNumberFormat="1" applyFont="1" applyFill="1" applyBorder="1" applyAlignment="1">
      <alignment horizontal="center" vertical="center"/>
    </xf>
    <xf numFmtId="0" fontId="4" fillId="24" borderId="1" xfId="0" applyFont="1" applyFill="1" applyBorder="1" applyAlignment="1">
      <alignment horizontal="left" vertical="center" wrapText="1"/>
    </xf>
    <xf numFmtId="166" fontId="13" fillId="24" borderId="1" xfId="1" applyNumberFormat="1" applyFont="1" applyFill="1" applyBorder="1" applyAlignment="1">
      <alignment horizontal="center" vertical="center"/>
    </xf>
    <xf numFmtId="166" fontId="4" fillId="24" borderId="1" xfId="0" applyNumberFormat="1" applyFont="1" applyFill="1" applyBorder="1" applyAlignment="1">
      <alignment horizontal="center" vertical="center" wrapText="1"/>
    </xf>
    <xf numFmtId="0" fontId="7" fillId="24" borderId="0" xfId="0" applyFont="1" applyFill="1"/>
    <xf numFmtId="49" fontId="4" fillId="24" borderId="6" xfId="0" applyNumberFormat="1" applyFont="1" applyFill="1" applyBorder="1" applyAlignment="1">
      <alignment horizontal="center" vertical="center"/>
    </xf>
    <xf numFmtId="0" fontId="4" fillId="24" borderId="6" xfId="0" applyFont="1" applyFill="1" applyBorder="1" applyAlignment="1">
      <alignment vertical="center"/>
    </xf>
    <xf numFmtId="0" fontId="4" fillId="24" borderId="6" xfId="0" applyFont="1" applyFill="1" applyBorder="1" applyAlignment="1">
      <alignment vertical="center" wrapText="1"/>
    </xf>
    <xf numFmtId="0" fontId="10" fillId="24" borderId="0" xfId="0" applyFont="1" applyFill="1"/>
    <xf numFmtId="0" fontId="13" fillId="24" borderId="1" xfId="0" applyFont="1" applyFill="1" applyBorder="1" applyAlignment="1">
      <alignment vertical="center"/>
    </xf>
    <xf numFmtId="49" fontId="13" fillId="24" borderId="1" xfId="0" applyNumberFormat="1" applyFont="1" applyFill="1" applyBorder="1" applyAlignment="1">
      <alignment horizontal="center" vertical="center"/>
    </xf>
    <xf numFmtId="0" fontId="13" fillId="24" borderId="1" xfId="0" applyFont="1" applyFill="1" applyBorder="1" applyAlignment="1">
      <alignment horizontal="left" vertical="center" wrapText="1"/>
    </xf>
    <xf numFmtId="166" fontId="13" fillId="24" borderId="1" xfId="0" applyNumberFormat="1" applyFont="1" applyFill="1" applyBorder="1" applyAlignment="1">
      <alignment horizontal="center" vertical="center" wrapText="1"/>
    </xf>
    <xf numFmtId="49" fontId="14" fillId="24" borderId="1" xfId="0" applyNumberFormat="1" applyFont="1" applyFill="1" applyBorder="1" applyAlignment="1">
      <alignment horizontal="center" vertical="center"/>
    </xf>
    <xf numFmtId="0" fontId="14" fillId="24" borderId="1" xfId="0" applyFont="1" applyFill="1" applyBorder="1" applyAlignment="1">
      <alignment horizontal="left" vertical="center" wrapText="1"/>
    </xf>
    <xf numFmtId="166" fontId="14" fillId="24" borderId="1" xfId="1" applyNumberFormat="1" applyFont="1" applyFill="1" applyBorder="1" applyAlignment="1">
      <alignment horizontal="center" vertical="center"/>
    </xf>
    <xf numFmtId="166" fontId="14" fillId="24" borderId="1" xfId="0" applyNumberFormat="1" applyFont="1" applyFill="1" applyBorder="1" applyAlignment="1">
      <alignment horizontal="center" vertical="center" wrapText="1"/>
    </xf>
    <xf numFmtId="165" fontId="14" fillId="24" borderId="1" xfId="0" applyNumberFormat="1" applyFont="1" applyFill="1" applyBorder="1" applyAlignment="1">
      <alignment horizontal="center" vertical="center"/>
    </xf>
    <xf numFmtId="166" fontId="13" fillId="24" borderId="6" xfId="1" applyNumberFormat="1" applyFont="1" applyFill="1" applyBorder="1" applyAlignment="1">
      <alignment horizontal="center" vertical="center"/>
    </xf>
    <xf numFmtId="0" fontId="4" fillId="24" borderId="4" xfId="0" applyFont="1" applyFill="1" applyBorder="1" applyAlignment="1">
      <alignment vertical="center"/>
    </xf>
    <xf numFmtId="49" fontId="4" fillId="24" borderId="4" xfId="0" applyNumberFormat="1" applyFont="1" applyFill="1" applyBorder="1" applyAlignment="1">
      <alignment horizontal="center" vertical="center"/>
    </xf>
    <xf numFmtId="0" fontId="4" fillId="24" borderId="4" xfId="0" applyFont="1" applyFill="1" applyBorder="1" applyAlignment="1">
      <alignment horizontal="left" vertical="center" wrapText="1"/>
    </xf>
    <xf numFmtId="166" fontId="13" fillId="24" borderId="4" xfId="1" applyNumberFormat="1" applyFont="1" applyFill="1" applyBorder="1" applyAlignment="1">
      <alignment horizontal="center" vertical="center"/>
    </xf>
    <xf numFmtId="166" fontId="4" fillId="24" borderId="4" xfId="0" applyNumberFormat="1" applyFont="1" applyFill="1" applyBorder="1" applyAlignment="1">
      <alignment horizontal="center" vertical="center"/>
    </xf>
    <xf numFmtId="166" fontId="4" fillId="24" borderId="4" xfId="0" applyNumberFormat="1" applyFont="1" applyFill="1" applyBorder="1" applyAlignment="1">
      <alignment horizontal="center" vertical="center" wrapText="1"/>
    </xf>
    <xf numFmtId="165" fontId="13" fillId="24" borderId="4" xfId="0" applyNumberFormat="1" applyFont="1" applyFill="1" applyBorder="1" applyAlignment="1">
      <alignment horizontal="center" vertical="center"/>
    </xf>
    <xf numFmtId="0" fontId="4" fillId="24" borderId="3" xfId="0" applyFont="1" applyFill="1" applyBorder="1" applyAlignment="1">
      <alignment vertical="center"/>
    </xf>
    <xf numFmtId="0" fontId="38" fillId="24" borderId="1" xfId="0" applyFont="1" applyFill="1" applyBorder="1" applyAlignment="1">
      <alignment vertical="center"/>
    </xf>
    <xf numFmtId="0" fontId="39" fillId="24" borderId="1" xfId="0" applyFont="1" applyFill="1" applyBorder="1" applyAlignment="1">
      <alignment vertical="center"/>
    </xf>
    <xf numFmtId="0" fontId="38" fillId="24" borderId="1" xfId="0" applyFont="1" applyFill="1" applyBorder="1" applyAlignment="1">
      <alignment horizontal="left" vertical="center" wrapText="1"/>
    </xf>
    <xf numFmtId="166" fontId="38" fillId="24" borderId="1" xfId="1" applyNumberFormat="1" applyFont="1" applyFill="1" applyBorder="1" applyAlignment="1">
      <alignment horizontal="center" vertical="center"/>
    </xf>
    <xf numFmtId="166" fontId="38" fillId="24" borderId="1" xfId="0" applyNumberFormat="1" applyFont="1" applyFill="1" applyBorder="1" applyAlignment="1">
      <alignment horizontal="center" vertical="center"/>
    </xf>
    <xf numFmtId="165" fontId="38" fillId="24" borderId="1" xfId="0" applyNumberFormat="1" applyFont="1" applyFill="1" applyBorder="1" applyAlignment="1">
      <alignment horizontal="center" vertical="center"/>
    </xf>
    <xf numFmtId="0" fontId="4" fillId="24" borderId="4" xfId="0" applyFont="1" applyFill="1" applyBorder="1" applyAlignment="1">
      <alignment horizontal="left" vertical="center" wrapText="1" readingOrder="1"/>
    </xf>
    <xf numFmtId="0" fontId="4" fillId="24" borderId="4" xfId="0" applyFont="1" applyFill="1" applyBorder="1" applyAlignment="1">
      <alignment horizontal="left" vertical="center"/>
    </xf>
    <xf numFmtId="0" fontId="4" fillId="42" borderId="4" xfId="0" applyFont="1" applyFill="1" applyBorder="1" applyAlignment="1">
      <alignment horizontal="left" vertical="center"/>
    </xf>
    <xf numFmtId="49" fontId="4" fillId="42" borderId="4" xfId="0" applyNumberFormat="1" applyFont="1" applyFill="1" applyBorder="1" applyAlignment="1">
      <alignment horizontal="center" vertical="center"/>
    </xf>
    <xf numFmtId="0" fontId="4" fillId="24" borderId="2" xfId="0" applyFont="1" applyFill="1" applyBorder="1" applyAlignment="1">
      <alignment vertical="center"/>
    </xf>
    <xf numFmtId="0" fontId="4" fillId="24" borderId="1" xfId="0" applyFont="1" applyFill="1" applyBorder="1" applyAlignment="1">
      <alignment horizontal="left" vertical="center" wrapText="1" readingOrder="1"/>
    </xf>
    <xf numFmtId="0" fontId="4" fillId="24" borderId="1" xfId="0" applyFont="1" applyFill="1" applyBorder="1" applyAlignment="1">
      <alignment horizontal="left" vertical="center"/>
    </xf>
    <xf numFmtId="49" fontId="4" fillId="42" borderId="1" xfId="0" applyNumberFormat="1" applyFont="1" applyFill="1" applyBorder="1" applyAlignment="1">
      <alignment horizontal="center" vertical="center"/>
    </xf>
    <xf numFmtId="0" fontId="4" fillId="24" borderId="6" xfId="0" applyFont="1" applyFill="1" applyBorder="1" applyAlignment="1">
      <alignment horizontal="left" vertical="center" wrapText="1"/>
    </xf>
    <xf numFmtId="166" fontId="4" fillId="24" borderId="6" xfId="0" applyNumberFormat="1" applyFont="1" applyFill="1" applyBorder="1" applyAlignment="1">
      <alignment horizontal="center" vertical="center"/>
    </xf>
    <xf numFmtId="166" fontId="4" fillId="24" borderId="6" xfId="0" applyNumberFormat="1" applyFont="1" applyFill="1" applyBorder="1" applyAlignment="1">
      <alignment horizontal="center" vertical="center" wrapText="1"/>
    </xf>
    <xf numFmtId="165" fontId="13" fillId="24" borderId="6" xfId="0" applyNumberFormat="1" applyFont="1" applyFill="1" applyBorder="1" applyAlignment="1">
      <alignment horizontal="center" vertical="center"/>
    </xf>
    <xf numFmtId="0" fontId="4" fillId="24" borderId="7" xfId="0" applyFont="1" applyFill="1" applyBorder="1" applyAlignment="1">
      <alignment vertical="center"/>
    </xf>
    <xf numFmtId="166" fontId="4" fillId="24" borderId="17" xfId="0" applyNumberFormat="1" applyFont="1" applyFill="1" applyBorder="1" applyAlignment="1">
      <alignment horizontal="center" vertical="center"/>
    </xf>
    <xf numFmtId="166" fontId="4" fillId="24" borderId="7" xfId="0" applyNumberFormat="1" applyFont="1" applyFill="1" applyBorder="1" applyAlignment="1">
      <alignment horizontal="center" vertical="center"/>
    </xf>
    <xf numFmtId="0" fontId="39" fillId="0" borderId="1" xfId="0" applyFont="1" applyBorder="1" applyAlignment="1">
      <alignment vertical="center"/>
    </xf>
    <xf numFmtId="0" fontId="4" fillId="0" borderId="1" xfId="0" applyFont="1" applyBorder="1" applyAlignment="1">
      <alignment horizontal="left" vertical="center" wrapText="1" readingOrder="1"/>
    </xf>
    <xf numFmtId="0" fontId="4" fillId="24" borderId="1" xfId="0" applyFont="1" applyFill="1" applyBorder="1" applyAlignment="1">
      <alignment horizontal="center" vertical="center"/>
    </xf>
    <xf numFmtId="0" fontId="14" fillId="24" borderId="1" xfId="0" applyFont="1" applyFill="1" applyBorder="1" applyAlignment="1">
      <alignment horizontal="center" vertical="center"/>
    </xf>
    <xf numFmtId="0" fontId="6" fillId="5" borderId="1" xfId="0" applyFont="1" applyFill="1" applyBorder="1" applyAlignment="1">
      <alignment horizontal="left" vertical="center"/>
    </xf>
    <xf numFmtId="166" fontId="7" fillId="5" borderId="1" xfId="2" applyNumberFormat="1" applyFont="1" applyFill="1" applyBorder="1" applyAlignment="1">
      <alignment horizontal="left" vertical="center"/>
    </xf>
    <xf numFmtId="0" fontId="6" fillId="9" borderId="1" xfId="0" applyFont="1" applyFill="1" applyBorder="1" applyAlignment="1">
      <alignment horizontal="left" vertical="center"/>
    </xf>
    <xf numFmtId="0" fontId="52" fillId="43" borderId="4" xfId="0" applyFont="1" applyFill="1" applyBorder="1" applyAlignment="1">
      <alignment horizontal="center" vertical="center" wrapText="1"/>
    </xf>
    <xf numFmtId="44" fontId="52" fillId="43" borderId="4" xfId="0" applyNumberFormat="1" applyFont="1" applyFill="1" applyBorder="1" applyAlignment="1">
      <alignment horizontal="center" vertical="center" wrapText="1"/>
    </xf>
    <xf numFmtId="166" fontId="6" fillId="0" borderId="0" xfId="0" applyNumberFormat="1" applyFont="1" applyAlignment="1">
      <alignment horizontal="center" vertical="center" wrapText="1"/>
    </xf>
    <xf numFmtId="0" fontId="6" fillId="0" borderId="3" xfId="0" applyFont="1" applyBorder="1" applyAlignment="1">
      <alignment horizontal="left" vertical="center"/>
    </xf>
    <xf numFmtId="0" fontId="23" fillId="3" borderId="4" xfId="0" applyFont="1" applyFill="1" applyBorder="1" applyAlignment="1">
      <alignment horizontal="center" vertical="center" wrapText="1"/>
    </xf>
    <xf numFmtId="0" fontId="7" fillId="0" borderId="1" xfId="0" applyFont="1" applyBorder="1" applyAlignment="1">
      <alignment horizontal="center" vertical="center"/>
    </xf>
    <xf numFmtId="166" fontId="7" fillId="5" borderId="0" xfId="0" applyNumberFormat="1" applyFont="1" applyFill="1" applyAlignment="1">
      <alignment vertical="center"/>
    </xf>
    <xf numFmtId="0" fontId="7" fillId="5" borderId="0" xfId="0" applyFont="1" applyFill="1" applyAlignment="1">
      <alignment vertical="center"/>
    </xf>
    <xf numFmtId="0" fontId="6" fillId="0" borderId="8" xfId="0" applyFont="1" applyBorder="1" applyAlignment="1">
      <alignment vertical="center" wrapText="1"/>
    </xf>
    <xf numFmtId="0" fontId="6" fillId="5" borderId="8" xfId="0" applyFont="1" applyFill="1" applyBorder="1" applyAlignment="1">
      <alignment vertical="center"/>
    </xf>
    <xf numFmtId="166" fontId="6" fillId="5" borderId="1" xfId="0" applyNumberFormat="1" applyFont="1" applyFill="1" applyBorder="1" applyAlignment="1">
      <alignment horizontal="center" vertical="center" wrapText="1"/>
    </xf>
    <xf numFmtId="0" fontId="22" fillId="15" borderId="1" xfId="0" applyFont="1" applyFill="1" applyBorder="1" applyAlignment="1">
      <alignment horizontal="center"/>
    </xf>
    <xf numFmtId="166" fontId="22" fillId="15" borderId="1" xfId="0" applyNumberFormat="1" applyFont="1" applyFill="1" applyBorder="1" applyAlignment="1">
      <alignment horizontal="center"/>
    </xf>
    <xf numFmtId="0" fontId="54" fillId="0" borderId="1" xfId="0" applyFont="1" applyBorder="1" applyAlignment="1">
      <alignment horizontal="left" vertical="center"/>
    </xf>
    <xf numFmtId="0" fontId="7" fillId="15" borderId="1" xfId="0" applyFont="1" applyFill="1" applyBorder="1"/>
    <xf numFmtId="10" fontId="7" fillId="15" borderId="1" xfId="0" applyNumberFormat="1" applyFont="1" applyFill="1" applyBorder="1"/>
    <xf numFmtId="0" fontId="0" fillId="0" borderId="0" xfId="0" pivotButton="1"/>
    <xf numFmtId="0" fontId="0" fillId="0" borderId="0" xfId="0" applyAlignment="1">
      <alignment horizontal="left"/>
    </xf>
    <xf numFmtId="166" fontId="7" fillId="5" borderId="1" xfId="0" applyNumberFormat="1" applyFont="1" applyFill="1" applyBorder="1" applyAlignment="1">
      <alignment wrapText="1"/>
    </xf>
    <xf numFmtId="166" fontId="7" fillId="5" borderId="1" xfId="0" applyNumberFormat="1" applyFont="1" applyFill="1" applyBorder="1"/>
    <xf numFmtId="166" fontId="7" fillId="5" borderId="0" xfId="0" applyNumberFormat="1" applyFont="1" applyFill="1" applyAlignment="1">
      <alignment wrapText="1"/>
    </xf>
    <xf numFmtId="166" fontId="7" fillId="15" borderId="1" xfId="0" applyNumberFormat="1" applyFont="1" applyFill="1" applyBorder="1"/>
    <xf numFmtId="166" fontId="22" fillId="15" borderId="1" xfId="0" applyNumberFormat="1" applyFont="1" applyFill="1" applyBorder="1"/>
    <xf numFmtId="168" fontId="7" fillId="5" borderId="0" xfId="0" applyNumberFormat="1" applyFont="1" applyFill="1"/>
    <xf numFmtId="168" fontId="23" fillId="3" borderId="1" xfId="0" applyNumberFormat="1" applyFont="1" applyFill="1" applyBorder="1" applyAlignment="1">
      <alignment horizontal="center" vertical="center" wrapText="1"/>
    </xf>
    <xf numFmtId="168" fontId="7" fillId="0" borderId="1" xfId="2" applyNumberFormat="1" applyFont="1" applyBorder="1" applyAlignment="1">
      <alignment horizontal="left" vertical="center"/>
    </xf>
    <xf numFmtId="0" fontId="55" fillId="44" borderId="0" xfId="0" applyFont="1" applyFill="1" applyAlignment="1">
      <alignment horizontal="center" wrapText="1"/>
    </xf>
    <xf numFmtId="0" fontId="56" fillId="44" borderId="0" xfId="0" applyFont="1" applyFill="1"/>
    <xf numFmtId="169" fontId="55" fillId="44" borderId="0" xfId="0" applyNumberFormat="1" applyFont="1" applyFill="1" applyAlignment="1">
      <alignment horizontal="center"/>
    </xf>
    <xf numFmtId="0" fontId="48" fillId="45" borderId="1" xfId="0" applyFont="1" applyFill="1" applyBorder="1"/>
    <xf numFmtId="0" fontId="7" fillId="16" borderId="1" xfId="0" applyFont="1" applyFill="1" applyBorder="1"/>
    <xf numFmtId="0" fontId="37" fillId="5" borderId="0" xfId="0" applyFont="1" applyFill="1"/>
    <xf numFmtId="0" fontId="49" fillId="16" borderId="1" xfId="0" applyFont="1" applyFill="1" applyBorder="1" applyAlignment="1">
      <alignment horizontal="center" wrapText="1"/>
    </xf>
    <xf numFmtId="0" fontId="49" fillId="16" borderId="1" xfId="0" applyFont="1" applyFill="1" applyBorder="1" applyAlignment="1">
      <alignment horizontal="center"/>
    </xf>
    <xf numFmtId="0" fontId="47" fillId="16" borderId="1" xfId="0" applyFont="1" applyFill="1" applyBorder="1"/>
    <xf numFmtId="0" fontId="7" fillId="16" borderId="0" xfId="0" applyFont="1" applyFill="1"/>
    <xf numFmtId="0" fontId="7" fillId="5" borderId="8" xfId="0" applyFont="1" applyFill="1" applyBorder="1" applyAlignment="1">
      <alignment horizontal="center" vertical="center"/>
    </xf>
    <xf numFmtId="0" fontId="22" fillId="5" borderId="8" xfId="0" applyFont="1" applyFill="1" applyBorder="1"/>
    <xf numFmtId="0" fontId="22" fillId="5" borderId="8" xfId="0" applyFont="1" applyFill="1" applyBorder="1" applyAlignment="1">
      <alignment horizontal="center"/>
    </xf>
    <xf numFmtId="0" fontId="22" fillId="5" borderId="8" xfId="0" applyFont="1" applyFill="1" applyBorder="1" applyAlignment="1">
      <alignment horizontal="center" vertical="center"/>
    </xf>
    <xf numFmtId="0" fontId="4" fillId="4" borderId="8" xfId="0" applyFont="1" applyFill="1" applyBorder="1" applyAlignment="1">
      <alignment vertical="center"/>
    </xf>
    <xf numFmtId="0" fontId="4" fillId="4" borderId="18" xfId="0" applyFont="1" applyFill="1" applyBorder="1" applyAlignment="1">
      <alignment vertical="center"/>
    </xf>
    <xf numFmtId="0" fontId="4" fillId="0" borderId="6" xfId="0" applyFont="1" applyBorder="1" applyAlignment="1">
      <alignment horizontal="left" vertical="center" wrapText="1" readingOrder="1"/>
    </xf>
    <xf numFmtId="0" fontId="4" fillId="8" borderId="6" xfId="0" applyFont="1" applyFill="1" applyBorder="1" applyAlignment="1">
      <alignment horizontal="left" vertical="center"/>
    </xf>
    <xf numFmtId="49" fontId="4" fillId="8" borderId="6" xfId="0" applyNumberFormat="1" applyFont="1" applyFill="1" applyBorder="1" applyAlignment="1">
      <alignment horizontal="center" vertical="center"/>
    </xf>
    <xf numFmtId="0" fontId="4" fillId="24" borderId="18" xfId="0" applyFont="1" applyFill="1" applyBorder="1" applyAlignment="1">
      <alignment vertical="center"/>
    </xf>
    <xf numFmtId="0" fontId="4" fillId="24" borderId="6" xfId="0" applyFont="1" applyFill="1" applyBorder="1" applyAlignment="1">
      <alignment horizontal="left" vertical="center" wrapText="1" readingOrder="1"/>
    </xf>
    <xf numFmtId="0" fontId="4" fillId="24" borderId="6" xfId="0" applyFont="1" applyFill="1" applyBorder="1" applyAlignment="1">
      <alignment horizontal="left" vertical="center"/>
    </xf>
    <xf numFmtId="0" fontId="4" fillId="42" borderId="6" xfId="0" applyFont="1" applyFill="1" applyBorder="1" applyAlignment="1">
      <alignment horizontal="left" vertical="center"/>
    </xf>
    <xf numFmtId="49" fontId="4" fillId="42" borderId="6" xfId="0" applyNumberFormat="1" applyFont="1" applyFill="1" applyBorder="1" applyAlignment="1">
      <alignment horizontal="center" vertical="center"/>
    </xf>
    <xf numFmtId="49" fontId="4" fillId="0" borderId="6" xfId="0" applyNumberFormat="1" applyFont="1" applyBorder="1" applyAlignment="1">
      <alignment horizontal="center" vertical="center"/>
    </xf>
    <xf numFmtId="0" fontId="31" fillId="3" borderId="4" xfId="0" applyFont="1" applyFill="1" applyBorder="1" applyAlignment="1">
      <alignment horizontal="center" vertical="center"/>
    </xf>
    <xf numFmtId="166" fontId="29" fillId="20" borderId="1" xfId="0" applyNumberFormat="1" applyFont="1" applyFill="1" applyBorder="1" applyAlignment="1">
      <alignment horizontal="center" vertical="center"/>
    </xf>
    <xf numFmtId="166" fontId="29" fillId="19" borderId="1" xfId="0" applyNumberFormat="1" applyFont="1" applyFill="1" applyBorder="1" applyAlignment="1">
      <alignment horizontal="center" vertical="center"/>
    </xf>
    <xf numFmtId="0" fontId="22" fillId="15" borderId="8" xfId="0" applyFont="1" applyFill="1" applyBorder="1" applyAlignment="1">
      <alignment horizontal="center"/>
    </xf>
    <xf numFmtId="167" fontId="7" fillId="5" borderId="0" xfId="1" applyNumberFormat="1" applyFont="1" applyFill="1"/>
    <xf numFmtId="166" fontId="22" fillId="15" borderId="2" xfId="0" applyNumberFormat="1" applyFont="1" applyFill="1" applyBorder="1"/>
    <xf numFmtId="166" fontId="7" fillId="5" borderId="2" xfId="0" applyNumberFormat="1" applyFont="1" applyFill="1" applyBorder="1"/>
    <xf numFmtId="166" fontId="7" fillId="5" borderId="3" xfId="0" applyNumberFormat="1" applyFont="1" applyFill="1" applyBorder="1"/>
    <xf numFmtId="166" fontId="12" fillId="5" borderId="0" xfId="0" applyNumberFormat="1" applyFont="1" applyFill="1"/>
    <xf numFmtId="166" fontId="7" fillId="6" borderId="1" xfId="0" applyNumberFormat="1" applyFont="1" applyFill="1" applyBorder="1"/>
    <xf numFmtId="0" fontId="6" fillId="8" borderId="1" xfId="0" applyFont="1" applyFill="1" applyBorder="1" applyAlignment="1">
      <alignment horizontal="left" vertical="center" wrapText="1"/>
    </xf>
    <xf numFmtId="0" fontId="6" fillId="10" borderId="1" xfId="0" applyFont="1" applyFill="1" applyBorder="1" applyAlignment="1">
      <alignment vertical="center"/>
    </xf>
    <xf numFmtId="49" fontId="14" fillId="24" borderId="6" xfId="0" applyNumberFormat="1" applyFont="1" applyFill="1" applyBorder="1" applyAlignment="1">
      <alignment horizontal="center" vertical="center"/>
    </xf>
    <xf numFmtId="0" fontId="14" fillId="24" borderId="6" xfId="0" applyFont="1" applyFill="1" applyBorder="1" applyAlignment="1">
      <alignment vertical="center"/>
    </xf>
    <xf numFmtId="0" fontId="14" fillId="24" borderId="6" xfId="0" applyFont="1" applyFill="1" applyBorder="1" applyAlignment="1">
      <alignment horizontal="left" vertical="center" wrapText="1"/>
    </xf>
    <xf numFmtId="166" fontId="14" fillId="24" borderId="6" xfId="1" applyNumberFormat="1" applyFont="1" applyFill="1" applyBorder="1" applyAlignment="1">
      <alignment horizontal="center" vertical="center"/>
    </xf>
    <xf numFmtId="166" fontId="14" fillId="24" borderId="6" xfId="0" applyNumberFormat="1" applyFont="1" applyFill="1" applyBorder="1" applyAlignment="1">
      <alignment horizontal="center" vertical="center"/>
    </xf>
    <xf numFmtId="166" fontId="38" fillId="24" borderId="1" xfId="0" applyNumberFormat="1" applyFont="1" applyFill="1" applyBorder="1" applyAlignment="1">
      <alignment horizontal="center" vertical="center" wrapText="1"/>
    </xf>
    <xf numFmtId="166" fontId="14" fillId="24" borderId="6" xfId="0" applyNumberFormat="1" applyFont="1" applyFill="1" applyBorder="1" applyAlignment="1">
      <alignment horizontal="center" vertical="center" wrapText="1"/>
    </xf>
    <xf numFmtId="165" fontId="14" fillId="24" borderId="6" xfId="0" applyNumberFormat="1" applyFont="1" applyFill="1" applyBorder="1" applyAlignment="1">
      <alignment horizontal="center" vertical="center"/>
    </xf>
    <xf numFmtId="166" fontId="14" fillId="24" borderId="7" xfId="0" applyNumberFormat="1" applyFont="1" applyFill="1" applyBorder="1" applyAlignment="1">
      <alignment horizontal="center" vertical="center"/>
    </xf>
    <xf numFmtId="0" fontId="4" fillId="24" borderId="7" xfId="0" applyFont="1" applyFill="1" applyBorder="1" applyAlignment="1">
      <alignment vertical="center" wrapText="1"/>
    </xf>
    <xf numFmtId="166" fontId="57" fillId="5" borderId="0" xfId="0" applyNumberFormat="1" applyFont="1" applyFill="1"/>
    <xf numFmtId="0" fontId="4" fillId="4" borderId="8" xfId="0" applyFont="1" applyFill="1" applyBorder="1" applyAlignment="1">
      <alignment horizontal="left" vertical="center"/>
    </xf>
    <xf numFmtId="0" fontId="7" fillId="5" borderId="0" xfId="0" applyFont="1" applyFill="1" applyAlignment="1">
      <alignment horizontal="left"/>
    </xf>
    <xf numFmtId="166" fontId="4" fillId="46" borderId="1" xfId="0" applyNumberFormat="1" applyFont="1" applyFill="1" applyBorder="1" applyAlignment="1">
      <alignment horizontal="center" vertical="center" wrapText="1"/>
    </xf>
    <xf numFmtId="166" fontId="7" fillId="5" borderId="0" xfId="0" applyNumberFormat="1" applyFont="1" applyFill="1" applyAlignment="1">
      <alignment horizontal="right"/>
    </xf>
    <xf numFmtId="0" fontId="6" fillId="8" borderId="1" xfId="0" applyFont="1" applyFill="1" applyBorder="1" applyAlignment="1">
      <alignment horizontal="right" vertical="center"/>
    </xf>
    <xf numFmtId="0" fontId="6" fillId="0" borderId="1" xfId="0" applyFont="1" applyBorder="1" applyAlignment="1">
      <alignment horizontal="center" vertical="center"/>
    </xf>
    <xf numFmtId="8" fontId="6" fillId="0" borderId="1" xfId="0" applyNumberFormat="1" applyFont="1" applyBorder="1" applyAlignment="1">
      <alignment horizontal="left" vertical="center"/>
    </xf>
    <xf numFmtId="0" fontId="6" fillId="0" borderId="1" xfId="0" applyFont="1" applyBorder="1" applyAlignment="1">
      <alignment horizontal="center" vertical="center" wrapText="1"/>
    </xf>
    <xf numFmtId="0" fontId="6" fillId="8" borderId="1" xfId="0" applyFont="1" applyFill="1" applyBorder="1" applyAlignment="1">
      <alignment horizontal="center" vertical="center"/>
    </xf>
    <xf numFmtId="0" fontId="49" fillId="16"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4" borderId="6" xfId="0" applyFont="1" applyFill="1" applyBorder="1" applyAlignment="1">
      <alignment horizontal="center" vertical="center" wrapText="1"/>
    </xf>
    <xf numFmtId="0" fontId="4" fillId="24" borderId="6" xfId="0" applyFont="1" applyFill="1" applyBorder="1" applyAlignment="1">
      <alignment horizontal="center" vertical="center"/>
    </xf>
    <xf numFmtId="0" fontId="13" fillId="24" borderId="1" xfId="0" applyFont="1" applyFill="1" applyBorder="1" applyAlignment="1">
      <alignment horizontal="center" vertical="center" wrapText="1"/>
    </xf>
    <xf numFmtId="0" fontId="38" fillId="24" borderId="1" xfId="0" applyFont="1" applyFill="1" applyBorder="1" applyAlignment="1">
      <alignment horizontal="center" vertical="center" wrapText="1"/>
    </xf>
    <xf numFmtId="0" fontId="14" fillId="24" borderId="1" xfId="0" applyFont="1" applyFill="1" applyBorder="1" applyAlignment="1">
      <alignment horizontal="center" vertical="center" wrapText="1"/>
    </xf>
    <xf numFmtId="0" fontId="4" fillId="24" borderId="4" xfId="0" applyFont="1" applyFill="1" applyBorder="1" applyAlignment="1">
      <alignment horizontal="center" vertical="center" wrapText="1"/>
    </xf>
    <xf numFmtId="166" fontId="13" fillId="24" borderId="4" xfId="2" applyNumberFormat="1" applyFont="1" applyFill="1" applyBorder="1" applyAlignment="1">
      <alignment horizontal="center" vertical="center"/>
    </xf>
    <xf numFmtId="166" fontId="13" fillId="24" borderId="1" xfId="2" applyNumberFormat="1" applyFont="1" applyFill="1" applyBorder="1" applyAlignment="1">
      <alignment horizontal="center" vertical="center"/>
    </xf>
    <xf numFmtId="0" fontId="14" fillId="24" borderId="6" xfId="0" applyFont="1" applyFill="1" applyBorder="1" applyAlignment="1">
      <alignment horizontal="center" vertical="center" wrapText="1"/>
    </xf>
    <xf numFmtId="166" fontId="13" fillId="24" borderId="6" xfId="2" applyNumberFormat="1" applyFont="1" applyFill="1" applyBorder="1" applyAlignment="1">
      <alignment horizontal="center" vertical="center"/>
    </xf>
    <xf numFmtId="0" fontId="4" fillId="0" borderId="1" xfId="0" applyFont="1" applyBorder="1" applyAlignment="1">
      <alignment horizontal="center" vertical="center" wrapText="1"/>
    </xf>
    <xf numFmtId="0" fontId="3" fillId="3" borderId="6" xfId="0" applyFont="1" applyFill="1"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0" fontId="7" fillId="16" borderId="1" xfId="0" applyFont="1" applyFill="1" applyBorder="1" applyAlignment="1">
      <alignment horizontal="center" vertical="center"/>
    </xf>
    <xf numFmtId="0" fontId="47" fillId="16" borderId="1" xfId="0" applyFont="1" applyFill="1" applyBorder="1" applyAlignment="1">
      <alignment horizontal="center" vertical="center"/>
    </xf>
    <xf numFmtId="0" fontId="48" fillId="45" borderId="1" xfId="0" applyFont="1" applyFill="1" applyBorder="1" applyAlignment="1">
      <alignment horizontal="center" vertical="center"/>
    </xf>
    <xf numFmtId="0" fontId="22" fillId="15" borderId="1" xfId="0" applyFont="1" applyFill="1" applyBorder="1" applyAlignment="1">
      <alignment horizontal="center" vertical="center"/>
    </xf>
    <xf numFmtId="0" fontId="13" fillId="24" borderId="1" xfId="0" applyFont="1" applyFill="1" applyBorder="1" applyAlignment="1">
      <alignment horizontal="center" vertical="center"/>
    </xf>
    <xf numFmtId="0" fontId="38" fillId="24" borderId="1" xfId="0" applyFont="1" applyFill="1" applyBorder="1" applyAlignment="1">
      <alignment horizontal="center" vertical="center"/>
    </xf>
    <xf numFmtId="0" fontId="4" fillId="24" borderId="4" xfId="0" applyFont="1" applyFill="1" applyBorder="1" applyAlignment="1">
      <alignment horizontal="center" vertical="center"/>
    </xf>
    <xf numFmtId="0" fontId="4" fillId="42" borderId="4" xfId="0" applyFont="1" applyFill="1" applyBorder="1" applyAlignment="1">
      <alignment horizontal="center" vertical="center"/>
    </xf>
    <xf numFmtId="0" fontId="4" fillId="42" borderId="1" xfId="0" applyFont="1" applyFill="1" applyBorder="1" applyAlignment="1">
      <alignment horizontal="center" vertical="center"/>
    </xf>
    <xf numFmtId="0" fontId="4" fillId="42" borderId="6" xfId="0" applyFont="1" applyFill="1" applyBorder="1" applyAlignment="1">
      <alignment horizontal="center" vertical="center"/>
    </xf>
    <xf numFmtId="0" fontId="13" fillId="4" borderId="1" xfId="0" applyFont="1" applyFill="1" applyBorder="1" applyAlignment="1">
      <alignment horizontal="center" vertical="center"/>
    </xf>
    <xf numFmtId="0" fontId="4" fillId="4" borderId="4" xfId="0" applyFont="1" applyFill="1" applyBorder="1" applyAlignment="1">
      <alignment horizontal="center" vertical="center"/>
    </xf>
    <xf numFmtId="0" fontId="38" fillId="4" borderId="1" xfId="0" applyFont="1" applyFill="1" applyBorder="1" applyAlignment="1">
      <alignment horizontal="center" vertical="center"/>
    </xf>
    <xf numFmtId="0" fontId="4" fillId="8" borderId="6" xfId="0" applyFont="1" applyFill="1" applyBorder="1" applyAlignment="1">
      <alignment horizontal="center" vertical="center"/>
    </xf>
    <xf numFmtId="0" fontId="4" fillId="4" borderId="6" xfId="0" applyFont="1" applyFill="1" applyBorder="1" applyAlignment="1">
      <alignment horizontal="center" vertical="center"/>
    </xf>
    <xf numFmtId="0" fontId="4" fillId="0" borderId="6" xfId="0" applyFont="1" applyBorder="1" applyAlignment="1">
      <alignment horizontal="center" vertical="center"/>
    </xf>
    <xf numFmtId="0" fontId="4" fillId="8" borderId="1" xfId="0" applyFont="1" applyFill="1" applyBorder="1" applyAlignment="1">
      <alignment horizontal="center" vertical="center"/>
    </xf>
    <xf numFmtId="10" fontId="7" fillId="15" borderId="1" xfId="0" applyNumberFormat="1" applyFont="1" applyFill="1" applyBorder="1" applyAlignment="1">
      <alignment horizontal="center" vertical="center"/>
    </xf>
    <xf numFmtId="0" fontId="7" fillId="46" borderId="1" xfId="0" applyFont="1" applyFill="1" applyBorder="1" applyAlignment="1">
      <alignment horizontal="center" vertical="center"/>
    </xf>
    <xf numFmtId="0" fontId="6" fillId="5" borderId="20" xfId="0" applyFont="1" applyFill="1" applyBorder="1" applyAlignment="1">
      <alignment vertical="center"/>
    </xf>
    <xf numFmtId="0" fontId="6" fillId="9" borderId="4" xfId="0" applyFont="1" applyFill="1" applyBorder="1" applyAlignment="1">
      <alignment horizontal="left" vertical="center"/>
    </xf>
    <xf numFmtId="0" fontId="6" fillId="5" borderId="4" xfId="0" applyFont="1" applyFill="1" applyBorder="1" applyAlignment="1">
      <alignment horizontal="left" vertical="center"/>
    </xf>
    <xf numFmtId="0" fontId="6" fillId="5" borderId="4" xfId="0" applyFont="1" applyFill="1" applyBorder="1" applyAlignment="1">
      <alignment horizontal="left" vertical="center" wrapText="1"/>
    </xf>
    <xf numFmtId="0" fontId="58" fillId="5" borderId="0" xfId="0" applyFont="1" applyFill="1"/>
    <xf numFmtId="0" fontId="6" fillId="0" borderId="6" xfId="0" applyFont="1" applyBorder="1" applyAlignment="1">
      <alignment horizontal="left" vertical="center" wrapText="1"/>
    </xf>
    <xf numFmtId="167" fontId="7" fillId="5" borderId="0" xfId="0" applyNumberFormat="1" applyFont="1" applyFill="1"/>
    <xf numFmtId="2" fontId="7" fillId="15" borderId="1" xfId="0" applyNumberFormat="1" applyFont="1" applyFill="1" applyBorder="1"/>
    <xf numFmtId="2" fontId="7" fillId="5" borderId="0" xfId="0" applyNumberFormat="1" applyFont="1" applyFill="1"/>
    <xf numFmtId="167" fontId="7" fillId="5" borderId="1" xfId="1" applyNumberFormat="1" applyFont="1" applyFill="1" applyBorder="1"/>
    <xf numFmtId="0" fontId="11" fillId="5" borderId="1" xfId="0" applyFont="1" applyFill="1" applyBorder="1" applyAlignment="1">
      <alignment horizontal="left" vertical="center"/>
    </xf>
    <xf numFmtId="167" fontId="6" fillId="0" borderId="1" xfId="1" applyNumberFormat="1" applyFont="1" applyBorder="1"/>
    <xf numFmtId="167" fontId="6" fillId="4" borderId="1" xfId="1" applyNumberFormat="1" applyFont="1" applyFill="1" applyBorder="1" applyAlignment="1">
      <alignment vertical="center"/>
    </xf>
    <xf numFmtId="0" fontId="36" fillId="3" borderId="1" xfId="0" applyFont="1" applyFill="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1" fillId="5" borderId="0" xfId="0" applyFont="1" applyFill="1" applyAlignment="1">
      <alignment horizontal="left" vertical="center"/>
    </xf>
    <xf numFmtId="0" fontId="11" fillId="10" borderId="1" xfId="0" applyFont="1" applyFill="1" applyBorder="1" applyAlignment="1">
      <alignment horizontal="left" vertical="center"/>
    </xf>
    <xf numFmtId="0" fontId="11" fillId="5" borderId="1" xfId="0" applyFont="1" applyFill="1" applyBorder="1" applyAlignment="1">
      <alignment vertical="center"/>
    </xf>
    <xf numFmtId="0" fontId="11" fillId="5" borderId="0" xfId="0" applyFont="1" applyFill="1" applyAlignment="1">
      <alignment vertical="center"/>
    </xf>
    <xf numFmtId="0" fontId="13" fillId="5" borderId="1" xfId="0" applyFont="1" applyFill="1" applyBorder="1" applyAlignment="1">
      <alignment vertical="center"/>
    </xf>
    <xf numFmtId="0" fontId="13" fillId="5" borderId="1" xfId="0" applyFont="1" applyFill="1" applyBorder="1" applyAlignment="1">
      <alignment horizontal="right" vertical="center"/>
    </xf>
    <xf numFmtId="0" fontId="7" fillId="5" borderId="1" xfId="0" applyFont="1" applyFill="1" applyBorder="1" applyAlignment="1">
      <alignment vertical="center"/>
    </xf>
    <xf numFmtId="0" fontId="7" fillId="4" borderId="1" xfId="0" applyFont="1" applyFill="1" applyBorder="1" applyAlignment="1">
      <alignment vertical="center"/>
    </xf>
    <xf numFmtId="0" fontId="6" fillId="0" borderId="8" xfId="0" applyFont="1" applyBorder="1" applyAlignment="1">
      <alignment horizontal="center" vertical="center"/>
    </xf>
    <xf numFmtId="0" fontId="4" fillId="47" borderId="1" xfId="0" applyFont="1" applyFill="1" applyBorder="1" applyAlignment="1">
      <alignment vertical="center"/>
    </xf>
    <xf numFmtId="166" fontId="4" fillId="0" borderId="2" xfId="0" applyNumberFormat="1" applyFont="1" applyBorder="1" applyAlignment="1">
      <alignment horizontal="center" vertical="center" wrapText="1"/>
    </xf>
    <xf numFmtId="0" fontId="58" fillId="4" borderId="1" xfId="0" applyFont="1" applyFill="1" applyBorder="1" applyAlignment="1">
      <alignment vertical="center"/>
    </xf>
    <xf numFmtId="0" fontId="58" fillId="8" borderId="1" xfId="0" applyFont="1" applyFill="1" applyBorder="1" applyAlignment="1">
      <alignment horizontal="left" vertical="center"/>
    </xf>
    <xf numFmtId="166" fontId="58" fillId="0" borderId="1" xfId="0" applyNumberFormat="1" applyFont="1" applyBorder="1" applyAlignment="1">
      <alignment horizontal="center" vertical="center"/>
    </xf>
    <xf numFmtId="0" fontId="6" fillId="0" borderId="1" xfId="0" applyFont="1" applyBorder="1" applyAlignment="1">
      <alignment horizontal="left" vertical="center" wrapText="1" readingOrder="1"/>
    </xf>
    <xf numFmtId="0" fontId="7" fillId="10" borderId="1" xfId="0" applyFont="1" applyFill="1" applyBorder="1" applyAlignment="1">
      <alignment horizontal="center" vertical="center"/>
    </xf>
    <xf numFmtId="0" fontId="6" fillId="48" borderId="1" xfId="0" applyFont="1" applyFill="1" applyBorder="1" applyAlignment="1">
      <alignment horizontal="left" vertical="center"/>
    </xf>
    <xf numFmtId="0" fontId="6" fillId="10" borderId="1" xfId="0" applyFont="1" applyFill="1" applyBorder="1" applyAlignment="1">
      <alignment horizontal="left" vertical="center"/>
    </xf>
    <xf numFmtId="166" fontId="7" fillId="10" borderId="1" xfId="2" applyNumberFormat="1" applyFont="1" applyFill="1" applyBorder="1" applyAlignment="1">
      <alignment horizontal="left" vertical="center"/>
    </xf>
    <xf numFmtId="166" fontId="6" fillId="10" borderId="1" xfId="0" applyNumberFormat="1" applyFont="1" applyFill="1" applyBorder="1" applyAlignment="1">
      <alignment horizontal="center" vertical="center"/>
    </xf>
    <xf numFmtId="166" fontId="6" fillId="10" borderId="1" xfId="0" applyNumberFormat="1" applyFont="1" applyFill="1" applyBorder="1" applyAlignment="1">
      <alignment horizontal="center" vertical="center" wrapText="1"/>
    </xf>
    <xf numFmtId="0" fontId="6" fillId="10" borderId="8" xfId="0" applyFont="1" applyFill="1" applyBorder="1" applyAlignment="1">
      <alignment horizontal="center" vertical="center"/>
    </xf>
    <xf numFmtId="0" fontId="6" fillId="49" borderId="1" xfId="0" applyFont="1" applyFill="1" applyBorder="1" applyAlignment="1">
      <alignment vertical="center"/>
    </xf>
    <xf numFmtId="0" fontId="6" fillId="49" borderId="1" xfId="0" applyFont="1" applyFill="1" applyBorder="1" applyAlignment="1">
      <alignment horizontal="right" vertical="center"/>
    </xf>
    <xf numFmtId="0" fontId="6" fillId="50" borderId="1" xfId="0" applyFont="1" applyFill="1" applyBorder="1" applyAlignment="1">
      <alignment horizontal="center" vertical="center" wrapText="1"/>
    </xf>
    <xf numFmtId="0" fontId="7" fillId="40" borderId="1" xfId="0" applyFont="1" applyFill="1" applyBorder="1" applyAlignment="1">
      <alignment vertical="center"/>
    </xf>
    <xf numFmtId="0" fontId="7" fillId="40" borderId="1" xfId="0" applyFont="1" applyFill="1" applyBorder="1" applyAlignment="1">
      <alignment horizontal="right" vertical="center"/>
    </xf>
    <xf numFmtId="0" fontId="6" fillId="52" borderId="1" xfId="0" applyFont="1" applyFill="1" applyBorder="1" applyAlignment="1">
      <alignment vertical="center"/>
    </xf>
    <xf numFmtId="0" fontId="6" fillId="52" borderId="1" xfId="0" applyFont="1" applyFill="1" applyBorder="1" applyAlignment="1">
      <alignment horizontal="right" vertical="center"/>
    </xf>
    <xf numFmtId="0" fontId="6" fillId="53" borderId="1" xfId="0" applyFont="1" applyFill="1" applyBorder="1" applyAlignment="1">
      <alignment horizontal="right" vertical="center"/>
    </xf>
    <xf numFmtId="0" fontId="6" fillId="54" borderId="1" xfId="0" applyFont="1" applyFill="1" applyBorder="1" applyAlignment="1">
      <alignment horizontal="right" vertical="center"/>
    </xf>
    <xf numFmtId="0" fontId="6" fillId="23" borderId="1" xfId="0" applyFont="1" applyFill="1" applyBorder="1" applyAlignment="1">
      <alignment horizontal="left" vertical="center"/>
    </xf>
    <xf numFmtId="0" fontId="6" fillId="50" borderId="1" xfId="0" applyFont="1" applyFill="1" applyBorder="1" applyAlignment="1">
      <alignment horizontal="left" vertical="center"/>
    </xf>
    <xf numFmtId="0" fontId="6" fillId="11" borderId="1" xfId="0" applyFont="1" applyFill="1" applyBorder="1" applyAlignment="1">
      <alignment horizontal="left" vertical="center"/>
    </xf>
    <xf numFmtId="0" fontId="6" fillId="59" borderId="1" xfId="0" applyFont="1" applyFill="1" applyBorder="1" applyAlignment="1">
      <alignment horizontal="left" vertical="center"/>
    </xf>
    <xf numFmtId="0" fontId="6" fillId="60" borderId="1" xfId="0" applyFont="1" applyFill="1" applyBorder="1" applyAlignment="1">
      <alignment horizontal="left" vertical="center"/>
    </xf>
    <xf numFmtId="0" fontId="6" fillId="61" borderId="1" xfId="0" applyFont="1" applyFill="1" applyBorder="1" applyAlignment="1">
      <alignment horizontal="left" vertical="center"/>
    </xf>
    <xf numFmtId="0" fontId="6" fillId="51" borderId="1" xfId="0" applyFont="1" applyFill="1" applyBorder="1" applyAlignment="1">
      <alignment horizontal="left" vertical="center"/>
    </xf>
    <xf numFmtId="0" fontId="6" fillId="52" borderId="1" xfId="0" applyFont="1" applyFill="1" applyBorder="1" applyAlignment="1">
      <alignment horizontal="left" vertical="center" wrapText="1"/>
    </xf>
    <xf numFmtId="0" fontId="7" fillId="51" borderId="1" xfId="0" applyFont="1" applyFill="1" applyBorder="1" applyAlignment="1">
      <alignment horizontal="center" vertical="center"/>
    </xf>
    <xf numFmtId="0" fontId="6" fillId="40" borderId="1" xfId="0" applyFont="1" applyFill="1" applyBorder="1" applyAlignment="1">
      <alignment horizontal="left" vertical="center" wrapText="1"/>
    </xf>
    <xf numFmtId="0" fontId="6" fillId="62" borderId="1" xfId="0" applyFont="1" applyFill="1" applyBorder="1" applyAlignment="1">
      <alignment horizontal="left" vertical="center" wrapText="1"/>
    </xf>
    <xf numFmtId="0" fontId="7" fillId="23" borderId="1" xfId="0" applyFont="1" applyFill="1" applyBorder="1" applyAlignment="1">
      <alignment horizontal="center" vertical="center"/>
    </xf>
    <xf numFmtId="0" fontId="6" fillId="23" borderId="1" xfId="0" applyFont="1" applyFill="1" applyBorder="1" applyAlignment="1">
      <alignment horizontal="center" vertical="center"/>
    </xf>
    <xf numFmtId="0" fontId="6" fillId="23" borderId="1" xfId="0" applyFont="1" applyFill="1" applyBorder="1" applyAlignment="1">
      <alignment horizontal="center" vertical="center" wrapText="1"/>
    </xf>
    <xf numFmtId="0" fontId="7" fillId="52" borderId="1" xfId="0" applyFont="1" applyFill="1" applyBorder="1" applyAlignment="1">
      <alignment horizontal="center" vertical="center" wrapText="1"/>
    </xf>
    <xf numFmtId="0" fontId="6" fillId="52" borderId="8" xfId="0" applyFont="1" applyFill="1" applyBorder="1" applyAlignment="1">
      <alignment vertical="center"/>
    </xf>
    <xf numFmtId="0" fontId="6" fillId="52" borderId="20" xfId="0" applyFont="1" applyFill="1" applyBorder="1" applyAlignment="1">
      <alignment vertical="center"/>
    </xf>
    <xf numFmtId="0" fontId="54" fillId="23" borderId="28" xfId="0" applyFont="1" applyFill="1" applyBorder="1" applyAlignment="1">
      <alignment horizontal="right" vertical="center"/>
    </xf>
    <xf numFmtId="0" fontId="54" fillId="23" borderId="30" xfId="0" applyFont="1" applyFill="1" applyBorder="1" applyAlignment="1">
      <alignment horizontal="right" vertical="center"/>
    </xf>
    <xf numFmtId="0" fontId="54" fillId="51" borderId="28" xfId="0" applyFont="1" applyFill="1" applyBorder="1" applyAlignment="1">
      <alignment horizontal="right" vertical="center"/>
    </xf>
    <xf numFmtId="0" fontId="54" fillId="0" borderId="9" xfId="0" applyFont="1" applyBorder="1" applyAlignment="1">
      <alignment horizontal="center" vertical="center"/>
    </xf>
    <xf numFmtId="0" fontId="7" fillId="51" borderId="1" xfId="4" applyFont="1" applyFill="1" applyBorder="1" applyAlignment="1">
      <alignment horizontal="center"/>
    </xf>
    <xf numFmtId="0" fontId="54" fillId="0" borderId="28" xfId="0" applyFont="1" applyBorder="1" applyAlignment="1">
      <alignment horizontal="left" vertical="center"/>
    </xf>
    <xf numFmtId="0" fontId="54" fillId="0" borderId="8" xfId="0" applyFont="1" applyBorder="1" applyAlignment="1">
      <alignment horizontal="center" vertical="center"/>
    </xf>
    <xf numFmtId="0" fontId="7" fillId="0" borderId="0" xfId="0" applyFont="1"/>
    <xf numFmtId="0" fontId="7" fillId="0" borderId="1" xfId="0" applyFont="1" applyBorder="1" applyAlignment="1">
      <alignment horizontal="left" vertical="center"/>
    </xf>
    <xf numFmtId="0" fontId="6" fillId="51" borderId="1" xfId="0" applyFont="1" applyFill="1" applyBorder="1" applyAlignment="1">
      <alignment vertical="center"/>
    </xf>
    <xf numFmtId="0" fontId="6" fillId="40" borderId="1" xfId="0" applyFont="1" applyFill="1" applyBorder="1" applyAlignment="1">
      <alignment vertical="center"/>
    </xf>
    <xf numFmtId="0" fontId="7" fillId="40" borderId="1" xfId="0" applyFont="1" applyFill="1" applyBorder="1"/>
    <xf numFmtId="0" fontId="7" fillId="40" borderId="6" xfId="0" applyFont="1" applyFill="1" applyBorder="1"/>
    <xf numFmtId="0" fontId="6" fillId="11" borderId="1" xfId="0" applyFont="1" applyFill="1" applyBorder="1" applyAlignment="1">
      <alignment vertical="center"/>
    </xf>
    <xf numFmtId="0" fontId="6" fillId="11" borderId="1" xfId="0" applyFont="1" applyFill="1" applyBorder="1" applyAlignment="1">
      <alignment horizontal="right" vertical="center"/>
    </xf>
    <xf numFmtId="0" fontId="58" fillId="52" borderId="1" xfId="0" applyFont="1" applyFill="1" applyBorder="1" applyAlignment="1">
      <alignment vertical="center"/>
    </xf>
    <xf numFmtId="0" fontId="6" fillId="40" borderId="1" xfId="0" applyFont="1" applyFill="1" applyBorder="1" applyAlignment="1">
      <alignment horizontal="center" vertical="center"/>
    </xf>
    <xf numFmtId="0" fontId="7" fillId="5" borderId="3" xfId="0" applyFont="1" applyFill="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55" borderId="1" xfId="0" applyFont="1" applyFill="1" applyBorder="1" applyAlignment="1">
      <alignment vertical="center"/>
    </xf>
    <xf numFmtId="0" fontId="6" fillId="55" borderId="1" xfId="0" applyFont="1" applyFill="1" applyBorder="1" applyAlignment="1">
      <alignment horizontal="right" vertical="center"/>
    </xf>
    <xf numFmtId="0" fontId="6" fillId="53" borderId="1" xfId="0" applyFont="1" applyFill="1" applyBorder="1" applyAlignment="1">
      <alignment vertical="center"/>
    </xf>
    <xf numFmtId="0" fontId="6" fillId="0" borderId="6" xfId="0" applyFont="1" applyBorder="1" applyAlignment="1">
      <alignment vertical="center" wrapText="1"/>
    </xf>
    <xf numFmtId="0" fontId="6" fillId="0" borderId="6" xfId="0" applyFont="1" applyBorder="1" applyAlignment="1">
      <alignment vertical="center"/>
    </xf>
    <xf numFmtId="0" fontId="7" fillId="53" borderId="1" xfId="0" applyFont="1" applyFill="1" applyBorder="1" applyAlignment="1">
      <alignment vertical="center"/>
    </xf>
    <xf numFmtId="0" fontId="7" fillId="0" borderId="1" xfId="0" applyFont="1" applyBorder="1" applyAlignment="1">
      <alignment vertical="center"/>
    </xf>
    <xf numFmtId="0" fontId="7" fillId="4" borderId="1" xfId="0" applyFont="1" applyFill="1" applyBorder="1" applyAlignment="1">
      <alignment horizontal="center" vertical="center"/>
    </xf>
    <xf numFmtId="0" fontId="7" fillId="0" borderId="1" xfId="0" applyFont="1" applyBorder="1" applyAlignment="1">
      <alignment horizontal="left" vertical="center" wrapText="1"/>
    </xf>
    <xf numFmtId="166" fontId="6" fillId="46" borderId="1" xfId="0" applyNumberFormat="1" applyFont="1" applyFill="1" applyBorder="1" applyAlignment="1">
      <alignment horizontal="center" vertical="center" wrapText="1"/>
    </xf>
    <xf numFmtId="0" fontId="6" fillId="53" borderId="4" xfId="0" applyFont="1" applyFill="1" applyBorder="1" applyAlignment="1">
      <alignment vertical="center"/>
    </xf>
    <xf numFmtId="0" fontId="6" fillId="0" borderId="4" xfId="0" applyFont="1" applyBorder="1" applyAlignment="1">
      <alignment vertical="center"/>
    </xf>
    <xf numFmtId="0" fontId="6" fillId="4" borderId="4" xfId="0" applyFont="1" applyFill="1" applyBorder="1" applyAlignment="1">
      <alignment horizontal="center" vertical="center"/>
    </xf>
    <xf numFmtId="0" fontId="6" fillId="0" borderId="4" xfId="0" applyFont="1" applyBorder="1" applyAlignment="1">
      <alignment horizontal="left" vertical="center" wrapText="1"/>
    </xf>
    <xf numFmtId="165" fontId="7" fillId="5" borderId="4" xfId="0" applyNumberFormat="1" applyFont="1" applyFill="1" applyBorder="1" applyAlignment="1">
      <alignment horizontal="center" vertical="center"/>
    </xf>
    <xf numFmtId="0" fontId="59" fillId="53" borderId="1" xfId="0" applyFont="1" applyFill="1" applyBorder="1" applyAlignment="1">
      <alignment vertical="center"/>
    </xf>
    <xf numFmtId="0" fontId="54" fillId="0" borderId="1" xfId="0" applyFont="1" applyBorder="1" applyAlignment="1">
      <alignment vertical="center"/>
    </xf>
    <xf numFmtId="0" fontId="59" fillId="4" borderId="1" xfId="0" applyFont="1" applyFill="1" applyBorder="1" applyAlignment="1">
      <alignment horizontal="center" vertical="center"/>
    </xf>
    <xf numFmtId="0" fontId="59" fillId="0" borderId="1" xfId="0" applyFont="1" applyBorder="1" applyAlignment="1">
      <alignment horizontal="left" vertical="center" wrapText="1"/>
    </xf>
    <xf numFmtId="165" fontId="59" fillId="5" borderId="1" xfId="0" applyNumberFormat="1" applyFont="1" applyFill="1" applyBorder="1" applyAlignment="1">
      <alignment horizontal="center" vertical="center"/>
    </xf>
    <xf numFmtId="0" fontId="6" fillId="4" borderId="4" xfId="0" applyFont="1" applyFill="1" applyBorder="1" applyAlignment="1">
      <alignment vertical="center"/>
    </xf>
    <xf numFmtId="0" fontId="6" fillId="53" borderId="18" xfId="0" applyFont="1" applyFill="1" applyBorder="1" applyAlignment="1">
      <alignment vertical="center"/>
    </xf>
    <xf numFmtId="0" fontId="6" fillId="0" borderId="6" xfId="0" applyFont="1" applyBorder="1" applyAlignment="1">
      <alignment horizontal="left" vertical="center" wrapText="1" readingOrder="1"/>
    </xf>
    <xf numFmtId="0" fontId="6" fillId="4" borderId="6" xfId="0" applyFont="1" applyFill="1" applyBorder="1" applyAlignment="1">
      <alignment vertical="center"/>
    </xf>
    <xf numFmtId="0" fontId="6" fillId="8" borderId="6" xfId="0" applyFont="1" applyFill="1" applyBorder="1" applyAlignment="1">
      <alignment horizontal="center" vertical="center"/>
    </xf>
    <xf numFmtId="0" fontId="6" fillId="4" borderId="6" xfId="0" applyFont="1" applyFill="1" applyBorder="1" applyAlignment="1">
      <alignment horizontal="center" vertical="center"/>
    </xf>
    <xf numFmtId="165" fontId="7" fillId="5" borderId="6" xfId="0" applyNumberFormat="1" applyFont="1" applyFill="1" applyBorder="1" applyAlignment="1">
      <alignment horizontal="center" vertical="center"/>
    </xf>
    <xf numFmtId="0" fontId="6" fillId="53" borderId="6" xfId="0" applyFont="1" applyFill="1" applyBorder="1" applyAlignment="1">
      <alignment vertical="center"/>
    </xf>
    <xf numFmtId="0" fontId="6" fillId="0" borderId="6" xfId="0" applyFont="1" applyBorder="1" applyAlignment="1">
      <alignment horizontal="center" vertical="center"/>
    </xf>
    <xf numFmtId="0" fontId="6" fillId="53" borderId="2" xfId="0" applyFont="1" applyFill="1" applyBorder="1" applyAlignment="1">
      <alignment vertical="center"/>
    </xf>
    <xf numFmtId="0" fontId="6" fillId="51" borderId="1" xfId="0" applyFont="1" applyFill="1" applyBorder="1" applyAlignment="1">
      <alignment horizontal="center" vertical="center"/>
    </xf>
    <xf numFmtId="0" fontId="6" fillId="0" borderId="1" xfId="0" applyFont="1" applyBorder="1" applyAlignment="1">
      <alignment vertical="center" wrapText="1"/>
    </xf>
    <xf numFmtId="0" fontId="7" fillId="56" borderId="1" xfId="0" applyFont="1" applyFill="1" applyBorder="1" applyAlignment="1">
      <alignment vertical="center"/>
    </xf>
    <xf numFmtId="0" fontId="7" fillId="56" borderId="1" xfId="0" applyFont="1" applyFill="1" applyBorder="1" applyAlignment="1">
      <alignment horizontal="right" vertical="center"/>
    </xf>
    <xf numFmtId="0" fontId="7" fillId="56" borderId="1" xfId="0" applyFont="1" applyFill="1" applyBorder="1" applyAlignment="1">
      <alignment horizontal="right" vertical="center" wrapText="1"/>
    </xf>
    <xf numFmtId="0" fontId="6" fillId="57" borderId="1" xfId="0" applyFont="1" applyFill="1" applyBorder="1" applyAlignment="1">
      <alignment horizontal="right" vertical="center"/>
    </xf>
    <xf numFmtId="0" fontId="6" fillId="57" borderId="1" xfId="0" applyFont="1" applyFill="1" applyBorder="1" applyAlignment="1">
      <alignment vertical="center" wrapText="1"/>
    </xf>
    <xf numFmtId="0" fontId="6" fillId="5" borderId="1" xfId="0" applyFont="1" applyFill="1" applyBorder="1" applyAlignment="1">
      <alignment vertical="center" wrapText="1"/>
    </xf>
    <xf numFmtId="0" fontId="6" fillId="58" borderId="1" xfId="0" applyFont="1" applyFill="1" applyBorder="1" applyAlignment="1">
      <alignment horizontal="right" vertical="center"/>
    </xf>
    <xf numFmtId="0" fontId="7" fillId="0" borderId="0" xfId="0" applyFont="1" applyAlignment="1">
      <alignment vertical="center" wrapText="1"/>
    </xf>
    <xf numFmtId="0" fontId="6" fillId="58" borderId="1" xfId="0" applyFont="1" applyFill="1" applyBorder="1" applyAlignment="1">
      <alignment horizontal="right" vertical="center" wrapText="1"/>
    </xf>
    <xf numFmtId="0" fontId="6" fillId="51" borderId="1" xfId="0" applyFont="1" applyFill="1" applyBorder="1" applyAlignment="1">
      <alignment horizontal="right" vertical="center"/>
    </xf>
    <xf numFmtId="0" fontId="6" fillId="51" borderId="1" xfId="0" applyFont="1" applyFill="1" applyBorder="1" applyAlignment="1">
      <alignment horizontal="right" vertical="center" wrapText="1"/>
    </xf>
    <xf numFmtId="166" fontId="6" fillId="0" borderId="3" xfId="0" applyNumberFormat="1" applyFont="1" applyBorder="1" applyAlignment="1">
      <alignment horizontal="center" vertical="center"/>
    </xf>
    <xf numFmtId="0" fontId="6" fillId="0" borderId="6" xfId="0" applyFont="1" applyBorder="1"/>
    <xf numFmtId="0" fontId="7" fillId="0" borderId="1" xfId="0" applyFont="1" applyBorder="1" applyAlignment="1">
      <alignment horizontal="center"/>
    </xf>
    <xf numFmtId="0" fontId="7" fillId="5" borderId="31" xfId="0" applyFont="1" applyFill="1" applyBorder="1" applyAlignment="1">
      <alignment horizontal="left" vertical="center"/>
    </xf>
    <xf numFmtId="0" fontId="6" fillId="55" borderId="1" xfId="0" applyFont="1" applyFill="1" applyBorder="1" applyAlignment="1">
      <alignment horizontal="left" vertical="center"/>
    </xf>
    <xf numFmtId="0" fontId="7" fillId="0" borderId="3" xfId="0" applyFont="1" applyBorder="1" applyAlignment="1">
      <alignment horizontal="left" vertical="center"/>
    </xf>
    <xf numFmtId="0" fontId="7" fillId="40" borderId="1" xfId="0" applyFont="1" applyFill="1" applyBorder="1" applyAlignment="1">
      <alignment horizontal="center" vertical="center"/>
    </xf>
    <xf numFmtId="0" fontId="11" fillId="5" borderId="1" xfId="0" applyFont="1" applyFill="1" applyBorder="1" applyAlignment="1">
      <alignment horizontal="center" vertical="center"/>
    </xf>
    <xf numFmtId="0" fontId="4" fillId="0" borderId="0" xfId="0" applyFont="1"/>
    <xf numFmtId="0" fontId="60" fillId="5" borderId="0" xfId="0" applyFont="1" applyFill="1"/>
    <xf numFmtId="0" fontId="60" fillId="5" borderId="0" xfId="0" applyFont="1" applyFill="1" applyAlignment="1">
      <alignment horizontal="center"/>
    </xf>
    <xf numFmtId="168" fontId="60" fillId="5" borderId="0" xfId="0" applyNumberFormat="1" applyFont="1" applyFill="1"/>
    <xf numFmtId="166" fontId="60" fillId="5" borderId="0" xfId="0" applyNumberFormat="1" applyFont="1" applyFill="1"/>
    <xf numFmtId="166" fontId="6" fillId="5" borderId="4" xfId="0" applyNumberFormat="1" applyFont="1" applyFill="1" applyBorder="1" applyAlignment="1">
      <alignment horizontal="center" vertical="center" wrapText="1"/>
    </xf>
    <xf numFmtId="0" fontId="6" fillId="5" borderId="8" xfId="0" applyFont="1" applyFill="1" applyBorder="1" applyAlignment="1">
      <alignment horizontal="center" vertical="center"/>
    </xf>
    <xf numFmtId="168" fontId="7" fillId="5" borderId="1" xfId="2" applyNumberFormat="1" applyFont="1" applyFill="1" applyBorder="1" applyAlignment="1">
      <alignment horizontal="left" vertical="center"/>
    </xf>
    <xf numFmtId="0" fontId="7" fillId="5" borderId="0" xfId="0" applyFont="1" applyFill="1" applyAlignment="1">
      <alignment horizontal="center"/>
    </xf>
    <xf numFmtId="166" fontId="6" fillId="5" borderId="4" xfId="0" applyNumberFormat="1" applyFont="1" applyFill="1" applyBorder="1" applyAlignment="1">
      <alignment horizontal="center" vertical="center"/>
    </xf>
    <xf numFmtId="166" fontId="6" fillId="63" borderId="1" xfId="0" applyNumberFormat="1" applyFont="1" applyFill="1" applyBorder="1" applyAlignment="1">
      <alignment horizontal="center" vertical="center" wrapText="1"/>
    </xf>
    <xf numFmtId="0" fontId="7" fillId="0" borderId="8" xfId="0" applyFont="1" applyBorder="1" applyAlignment="1">
      <alignment horizontal="center" vertical="center"/>
    </xf>
    <xf numFmtId="0" fontId="6" fillId="8" borderId="3" xfId="0" applyFont="1" applyFill="1" applyBorder="1" applyAlignment="1">
      <alignment horizontal="left" vertical="center"/>
    </xf>
    <xf numFmtId="0" fontId="4" fillId="46" borderId="1" xfId="0" applyFont="1" applyFill="1" applyBorder="1" applyAlignment="1">
      <alignment horizontal="left" vertical="center" wrapText="1"/>
    </xf>
    <xf numFmtId="166" fontId="13" fillId="46" borderId="1" xfId="1" applyNumberFormat="1" applyFont="1" applyFill="1" applyBorder="1" applyAlignment="1">
      <alignment horizontal="center" vertical="center"/>
    </xf>
    <xf numFmtId="0" fontId="4" fillId="46" borderId="1" xfId="0" applyFont="1" applyFill="1" applyBorder="1" applyAlignment="1">
      <alignment vertical="center"/>
    </xf>
    <xf numFmtId="0" fontId="4" fillId="64" borderId="1" xfId="0" applyFont="1" applyFill="1" applyBorder="1" applyAlignment="1">
      <alignment horizontal="center" vertical="center" wrapText="1"/>
    </xf>
    <xf numFmtId="166" fontId="7" fillId="5" borderId="4" xfId="0" applyNumberFormat="1" applyFont="1" applyFill="1" applyBorder="1"/>
    <xf numFmtId="166" fontId="7" fillId="15" borderId="2" xfId="0" applyNumberFormat="1" applyFont="1" applyFill="1" applyBorder="1"/>
    <xf numFmtId="166" fontId="7" fillId="5" borderId="17" xfId="0" applyNumberFormat="1" applyFont="1" applyFill="1" applyBorder="1"/>
    <xf numFmtId="166" fontId="7" fillId="5" borderId="4" xfId="0" applyNumberFormat="1" applyFont="1" applyFill="1" applyBorder="1" applyAlignment="1">
      <alignment wrapText="1"/>
    </xf>
    <xf numFmtId="0" fontId="7" fillId="0" borderId="20" xfId="0" applyFont="1" applyBorder="1" applyAlignment="1">
      <alignment horizontal="center" vertical="center"/>
    </xf>
    <xf numFmtId="0" fontId="6" fillId="8" borderId="4" xfId="0" applyFont="1" applyFill="1" applyBorder="1" applyAlignment="1">
      <alignment horizontal="left" vertical="center"/>
    </xf>
    <xf numFmtId="0" fontId="6" fillId="0" borderId="4" xfId="0" applyFont="1" applyBorder="1" applyAlignment="1">
      <alignment horizontal="left" vertical="center"/>
    </xf>
    <xf numFmtId="168" fontId="7" fillId="0" borderId="4" xfId="2" applyNumberFormat="1" applyFont="1" applyBorder="1" applyAlignment="1">
      <alignment horizontal="left" vertical="center"/>
    </xf>
    <xf numFmtId="166" fontId="7" fillId="0" borderId="4" xfId="2" applyNumberFormat="1" applyFont="1" applyBorder="1" applyAlignment="1">
      <alignment horizontal="left" vertical="center"/>
    </xf>
    <xf numFmtId="0" fontId="6" fillId="8" borderId="8" xfId="0" applyFont="1" applyFill="1" applyBorder="1" applyAlignment="1">
      <alignment horizontal="left" vertical="center"/>
    </xf>
    <xf numFmtId="0" fontId="6" fillId="0" borderId="8" xfId="0" applyFont="1" applyBorder="1" applyAlignment="1">
      <alignment horizontal="left" vertical="center"/>
    </xf>
    <xf numFmtId="166" fontId="23" fillId="3" borderId="6" xfId="0" applyNumberFormat="1" applyFont="1" applyFill="1" applyBorder="1" applyAlignment="1">
      <alignment horizontal="center" vertical="center" wrapText="1"/>
    </xf>
    <xf numFmtId="0" fontId="25" fillId="3" borderId="6" xfId="0" applyFont="1" applyFill="1" applyBorder="1" applyAlignment="1">
      <alignment vertical="center"/>
    </xf>
    <xf numFmtId="166" fontId="4" fillId="10" borderId="1" xfId="0" applyNumberFormat="1" applyFont="1" applyFill="1" applyBorder="1" applyAlignment="1">
      <alignment horizontal="center" vertical="center" wrapText="1"/>
    </xf>
    <xf numFmtId="168" fontId="53" fillId="0" borderId="0" xfId="0" applyNumberFormat="1" applyFont="1"/>
    <xf numFmtId="166" fontId="22" fillId="5" borderId="0" xfId="0" applyNumberFormat="1" applyFont="1" applyFill="1"/>
    <xf numFmtId="168" fontId="7" fillId="0" borderId="8" xfId="2" applyNumberFormat="1" applyFont="1" applyBorder="1" applyAlignment="1">
      <alignment horizontal="left" vertical="center"/>
    </xf>
    <xf numFmtId="166" fontId="7" fillId="0" borderId="8" xfId="2" applyNumberFormat="1" applyFont="1" applyBorder="1" applyAlignment="1">
      <alignment horizontal="left" vertical="center"/>
    </xf>
    <xf numFmtId="0" fontId="6" fillId="0" borderId="20" xfId="0" applyFont="1" applyBorder="1" applyAlignment="1">
      <alignment vertical="center"/>
    </xf>
    <xf numFmtId="166" fontId="6" fillId="5" borderId="1" xfId="0" applyNumberFormat="1" applyFont="1" applyFill="1" applyBorder="1" applyAlignment="1">
      <alignment horizontal="left" vertical="center"/>
    </xf>
    <xf numFmtId="166" fontId="6" fillId="5" borderId="1" xfId="0" applyNumberFormat="1" applyFont="1" applyFill="1" applyBorder="1" applyAlignment="1">
      <alignment horizontal="left" vertical="center" wrapText="1"/>
    </xf>
    <xf numFmtId="165" fontId="7" fillId="5" borderId="1" xfId="0" applyNumberFormat="1" applyFont="1" applyFill="1" applyBorder="1" applyAlignment="1">
      <alignment horizontal="left" vertical="center"/>
    </xf>
    <xf numFmtId="166" fontId="6" fillId="5" borderId="0" xfId="0" applyNumberFormat="1" applyFont="1" applyFill="1" applyAlignment="1">
      <alignment horizontal="center" vertical="center" wrapText="1"/>
    </xf>
    <xf numFmtId="0" fontId="23" fillId="3" borderId="1" xfId="0" applyFont="1" applyFill="1" applyBorder="1" applyAlignment="1">
      <alignment vertical="center"/>
    </xf>
    <xf numFmtId="0" fontId="6" fillId="5" borderId="8" xfId="0" applyFont="1" applyFill="1" applyBorder="1" applyAlignment="1">
      <alignment horizontal="left" vertical="center"/>
    </xf>
    <xf numFmtId="166" fontId="23" fillId="7" borderId="1" xfId="0" applyNumberFormat="1" applyFont="1" applyFill="1" applyBorder="1" applyAlignment="1">
      <alignment horizontal="center" vertical="center" wrapText="1"/>
    </xf>
    <xf numFmtId="0" fontId="7" fillId="66" borderId="0" xfId="0" applyFont="1" applyFill="1" applyAlignment="1">
      <alignment vertical="center"/>
    </xf>
    <xf numFmtId="166" fontId="25" fillId="66" borderId="0" xfId="0" applyNumberFormat="1" applyFont="1" applyFill="1" applyAlignment="1">
      <alignment vertical="center"/>
    </xf>
    <xf numFmtId="166" fontId="6" fillId="5" borderId="0" xfId="0" applyNumberFormat="1" applyFont="1" applyFill="1" applyAlignment="1">
      <alignment vertical="center" wrapText="1"/>
    </xf>
    <xf numFmtId="0" fontId="22" fillId="5" borderId="0" xfId="0" applyFont="1" applyFill="1"/>
    <xf numFmtId="166" fontId="23" fillId="66" borderId="0" xfId="0" applyNumberFormat="1" applyFont="1" applyFill="1" applyAlignment="1">
      <alignment vertical="center"/>
    </xf>
    <xf numFmtId="0" fontId="22" fillId="66" borderId="0" xfId="0" applyFont="1" applyFill="1" applyAlignment="1">
      <alignment vertical="center"/>
    </xf>
    <xf numFmtId="166" fontId="23" fillId="66" borderId="1" xfId="0" applyNumberFormat="1" applyFont="1" applyFill="1" applyBorder="1" applyAlignment="1">
      <alignment vertical="center"/>
    </xf>
    <xf numFmtId="166" fontId="6" fillId="0" borderId="2" xfId="0" applyNumberFormat="1" applyFont="1" applyBorder="1" applyAlignment="1">
      <alignment horizontal="center" vertical="center" wrapText="1"/>
    </xf>
    <xf numFmtId="0" fontId="23" fillId="5" borderId="0" xfId="0" applyFont="1" applyFill="1" applyAlignment="1">
      <alignment vertical="center"/>
    </xf>
    <xf numFmtId="0" fontId="7" fillId="0" borderId="8" xfId="0" applyFont="1" applyBorder="1" applyAlignment="1">
      <alignment horizontal="left" vertical="center"/>
    </xf>
    <xf numFmtId="0" fontId="7" fillId="0" borderId="20" xfId="0" applyFont="1" applyBorder="1" applyAlignment="1">
      <alignment horizontal="left" vertical="center"/>
    </xf>
    <xf numFmtId="0" fontId="54" fillId="0" borderId="28" xfId="0" applyFont="1" applyBorder="1" applyAlignment="1">
      <alignment horizontal="right" vertical="center"/>
    </xf>
    <xf numFmtId="168" fontId="7" fillId="5" borderId="0" xfId="0" applyNumberFormat="1" applyFont="1" applyFill="1" applyAlignment="1">
      <alignment vertical="center"/>
    </xf>
    <xf numFmtId="0" fontId="6" fillId="8" borderId="1" xfId="0" applyFont="1" applyFill="1" applyBorder="1" applyAlignment="1">
      <alignment vertical="center"/>
    </xf>
    <xf numFmtId="0" fontId="6" fillId="8" borderId="4" xfId="0" applyFont="1" applyFill="1" applyBorder="1" applyAlignment="1">
      <alignment vertical="center"/>
    </xf>
    <xf numFmtId="0" fontId="6" fillId="8" borderId="6" xfId="0" applyFont="1" applyFill="1" applyBorder="1" applyAlignment="1">
      <alignment vertical="center"/>
    </xf>
    <xf numFmtId="0" fontId="22" fillId="5" borderId="0" xfId="0" applyFont="1" applyFill="1" applyAlignment="1">
      <alignment vertical="center"/>
    </xf>
    <xf numFmtId="0" fontId="11" fillId="65" borderId="1" xfId="0" applyFont="1" applyFill="1" applyBorder="1" applyAlignment="1">
      <alignment vertical="center"/>
    </xf>
    <xf numFmtId="0" fontId="11" fillId="65" borderId="1" xfId="0" applyFont="1" applyFill="1" applyBorder="1" applyAlignment="1">
      <alignment horizontal="center" vertical="center"/>
    </xf>
    <xf numFmtId="0" fontId="11" fillId="65" borderId="1" xfId="0" applyFont="1" applyFill="1" applyBorder="1" applyAlignment="1">
      <alignment horizontal="left" vertical="center"/>
    </xf>
    <xf numFmtId="166" fontId="23" fillId="7" borderId="1" xfId="0" applyNumberFormat="1" applyFont="1" applyFill="1" applyBorder="1" applyAlignment="1">
      <alignment horizontal="center" vertical="center"/>
    </xf>
    <xf numFmtId="0" fontId="22" fillId="7" borderId="1" xfId="0" applyFont="1" applyFill="1" applyBorder="1" applyAlignment="1">
      <alignment vertical="center"/>
    </xf>
    <xf numFmtId="166" fontId="23" fillId="67" borderId="1" xfId="0" applyNumberFormat="1" applyFont="1" applyFill="1" applyBorder="1" applyAlignment="1">
      <alignment vertical="center"/>
    </xf>
    <xf numFmtId="0" fontId="23" fillId="67" borderId="1" xfId="0" applyFont="1" applyFill="1" applyBorder="1" applyAlignment="1">
      <alignment vertical="center"/>
    </xf>
    <xf numFmtId="0" fontId="4" fillId="4" borderId="1" xfId="0" applyFont="1" applyFill="1" applyBorder="1" applyAlignment="1">
      <alignment horizontal="left" vertical="center"/>
    </xf>
    <xf numFmtId="0" fontId="6" fillId="4" borderId="1" xfId="0" applyFont="1" applyFill="1" applyBorder="1" applyAlignment="1">
      <alignment horizontal="left" vertical="center" wrapText="1"/>
    </xf>
    <xf numFmtId="0" fontId="6" fillId="5" borderId="1" xfId="0" applyFont="1" applyFill="1" applyBorder="1" applyAlignment="1">
      <alignment horizontal="right" vertical="center"/>
    </xf>
    <xf numFmtId="3" fontId="7" fillId="5" borderId="0" xfId="0" applyNumberFormat="1" applyFont="1" applyFill="1"/>
    <xf numFmtId="0" fontId="59" fillId="4" borderId="1" xfId="0" applyFont="1" applyFill="1" applyBorder="1" applyAlignment="1">
      <alignment vertical="center"/>
    </xf>
    <xf numFmtId="0" fontId="7" fillId="7" borderId="1" xfId="0" applyFont="1" applyFill="1" applyBorder="1"/>
    <xf numFmtId="0" fontId="7" fillId="67" borderId="1" xfId="0" applyFont="1" applyFill="1" applyBorder="1"/>
    <xf numFmtId="0" fontId="6" fillId="5" borderId="1" xfId="0" applyFont="1" applyFill="1" applyBorder="1" applyAlignment="1">
      <alignment horizontal="right" vertical="center" wrapText="1"/>
    </xf>
    <xf numFmtId="0" fontId="6" fillId="0" borderId="1" xfId="0" applyFont="1" applyBorder="1" applyAlignment="1">
      <alignment horizontal="right" vertical="center"/>
    </xf>
    <xf numFmtId="0" fontId="6" fillId="5" borderId="0" xfId="0" applyFont="1" applyFill="1" applyAlignment="1">
      <alignment vertical="center"/>
    </xf>
    <xf numFmtId="0" fontId="61" fillId="0" borderId="6" xfId="0" applyFont="1" applyBorder="1"/>
    <xf numFmtId="0" fontId="10" fillId="5" borderId="0" xfId="0" applyFont="1" applyFill="1" applyAlignment="1">
      <alignment vertical="center"/>
    </xf>
    <xf numFmtId="0" fontId="9" fillId="0" borderId="1" xfId="0" applyFont="1" applyBorder="1" applyAlignment="1">
      <alignment horizontal="right" vertical="center"/>
    </xf>
    <xf numFmtId="0" fontId="62" fillId="5" borderId="0" xfId="0" applyFont="1" applyFill="1" applyAlignment="1">
      <alignment vertical="center"/>
    </xf>
    <xf numFmtId="0" fontId="63" fillId="0" borderId="28" xfId="0" applyFont="1" applyBorder="1" applyAlignment="1">
      <alignment horizontal="right" vertical="center"/>
    </xf>
    <xf numFmtId="0" fontId="63" fillId="0" borderId="9" xfId="0" applyFont="1" applyBorder="1" applyAlignment="1">
      <alignment horizontal="center" vertical="center"/>
    </xf>
    <xf numFmtId="168" fontId="7" fillId="5" borderId="0" xfId="0" applyNumberFormat="1" applyFont="1" applyFill="1" applyAlignment="1">
      <alignment horizontal="center"/>
    </xf>
    <xf numFmtId="166" fontId="0" fillId="0" borderId="0" xfId="0" applyNumberFormat="1"/>
    <xf numFmtId="4" fontId="0" fillId="0" borderId="0" xfId="0" applyNumberFormat="1"/>
    <xf numFmtId="0" fontId="6" fillId="10" borderId="8" xfId="0" applyFont="1" applyFill="1" applyBorder="1" applyAlignment="1">
      <alignment vertical="center"/>
    </xf>
    <xf numFmtId="168" fontId="7" fillId="10" borderId="1" xfId="2" applyNumberFormat="1" applyFont="1" applyFill="1" applyBorder="1" applyAlignment="1">
      <alignment horizontal="left" vertical="center"/>
    </xf>
    <xf numFmtId="165" fontId="7" fillId="10" borderId="1" xfId="0" applyNumberFormat="1" applyFont="1" applyFill="1" applyBorder="1" applyAlignment="1">
      <alignment horizontal="left" vertical="center"/>
    </xf>
    <xf numFmtId="166" fontId="6" fillId="10" borderId="1" xfId="0" applyNumberFormat="1" applyFont="1" applyFill="1" applyBorder="1" applyAlignment="1">
      <alignment horizontal="left" vertical="center"/>
    </xf>
    <xf numFmtId="0" fontId="7" fillId="10" borderId="0" xfId="0" applyFont="1" applyFill="1" applyAlignment="1">
      <alignment vertical="center"/>
    </xf>
    <xf numFmtId="0" fontId="65" fillId="68" borderId="0" xfId="7" applyFont="1" applyFill="1" applyAlignment="1">
      <alignment horizontal="center" wrapText="1"/>
    </xf>
    <xf numFmtId="0" fontId="66" fillId="5" borderId="0" xfId="7" applyFont="1" applyFill="1"/>
    <xf numFmtId="0" fontId="67" fillId="68" borderId="0" xfId="7" applyFont="1" applyFill="1"/>
    <xf numFmtId="169" fontId="65" fillId="68" borderId="0" xfId="7" applyNumberFormat="1" applyFont="1" applyFill="1" applyAlignment="1">
      <alignment horizontal="center"/>
    </xf>
    <xf numFmtId="169" fontId="65" fillId="5" borderId="0" xfId="7" applyNumberFormat="1" applyFont="1" applyFill="1" applyAlignment="1">
      <alignment horizontal="center"/>
    </xf>
    <xf numFmtId="0" fontId="6" fillId="5" borderId="0" xfId="0" applyFont="1" applyFill="1" applyAlignment="1">
      <alignment vertical="center" wrapText="1"/>
    </xf>
    <xf numFmtId="0" fontId="6" fillId="5" borderId="5" xfId="0" applyFont="1" applyFill="1" applyBorder="1" applyAlignment="1">
      <alignment horizontal="left" vertical="center"/>
    </xf>
    <xf numFmtId="169" fontId="0" fillId="0" borderId="0" xfId="0" applyNumberFormat="1"/>
    <xf numFmtId="165" fontId="7" fillId="10" borderId="1" xfId="0" applyNumberFormat="1" applyFont="1" applyFill="1" applyBorder="1" applyAlignment="1">
      <alignment horizontal="center" vertical="center"/>
    </xf>
    <xf numFmtId="165" fontId="7" fillId="69" borderId="1" xfId="0" applyNumberFormat="1" applyFont="1" applyFill="1" applyBorder="1" applyAlignment="1">
      <alignment horizontal="center" vertical="center"/>
    </xf>
    <xf numFmtId="3" fontId="7" fillId="5" borderId="1" xfId="0" applyNumberFormat="1" applyFont="1" applyFill="1" applyBorder="1"/>
    <xf numFmtId="0" fontId="13" fillId="5" borderId="2" xfId="0" applyFont="1" applyFill="1" applyBorder="1" applyAlignment="1">
      <alignment horizontal="right" vertical="center"/>
    </xf>
    <xf numFmtId="0" fontId="6" fillId="8" borderId="1" xfId="0" applyFont="1" applyFill="1" applyBorder="1" applyAlignment="1">
      <alignment horizontal="left" vertical="center" wrapText="1" readingOrder="1"/>
    </xf>
    <xf numFmtId="0" fontId="68" fillId="5" borderId="0" xfId="0" applyFont="1" applyFill="1"/>
    <xf numFmtId="166" fontId="7" fillId="5" borderId="0" xfId="0" applyNumberFormat="1" applyFont="1" applyFill="1" applyAlignment="1">
      <alignment horizontal="center"/>
    </xf>
    <xf numFmtId="0" fontId="69" fillId="0" borderId="0" xfId="0" applyFont="1"/>
    <xf numFmtId="0" fontId="35" fillId="5" borderId="1" xfId="0" applyFont="1" applyFill="1" applyBorder="1" applyAlignment="1">
      <alignment horizontal="left" vertical="center" wrapText="1" readingOrder="1"/>
    </xf>
    <xf numFmtId="0" fontId="6" fillId="10" borderId="1" xfId="0" applyFont="1" applyFill="1" applyBorder="1" applyAlignment="1">
      <alignment horizontal="right" vertical="center"/>
    </xf>
    <xf numFmtId="166" fontId="7" fillId="65" borderId="1" xfId="0" applyNumberFormat="1" applyFont="1" applyFill="1" applyBorder="1" applyAlignment="1">
      <alignment horizontal="center" vertical="center"/>
    </xf>
    <xf numFmtId="0" fontId="4" fillId="0" borderId="1" xfId="0" applyFont="1" applyBorder="1" applyAlignment="1">
      <alignment horizontal="right" vertical="center"/>
    </xf>
    <xf numFmtId="0" fontId="70" fillId="8" borderId="0" xfId="0" applyFont="1" applyFill="1"/>
    <xf numFmtId="0" fontId="6" fillId="8" borderId="0" xfId="0" applyFont="1" applyFill="1"/>
    <xf numFmtId="0" fontId="18" fillId="75" borderId="1" xfId="0" applyFont="1" applyFill="1" applyBorder="1" applyAlignment="1">
      <alignment wrapText="1"/>
    </xf>
    <xf numFmtId="0" fontId="71" fillId="75" borderId="1" xfId="0" applyFont="1" applyFill="1" applyBorder="1" applyAlignment="1">
      <alignment wrapText="1"/>
    </xf>
    <xf numFmtId="16" fontId="71" fillId="75" borderId="1" xfId="0" applyNumberFormat="1" applyFont="1" applyFill="1" applyBorder="1" applyAlignment="1">
      <alignment wrapText="1"/>
    </xf>
    <xf numFmtId="0" fontId="71" fillId="75" borderId="1" xfId="0" applyFont="1" applyFill="1" applyBorder="1"/>
    <xf numFmtId="0" fontId="4" fillId="8" borderId="1" xfId="0" applyFont="1" applyFill="1" applyBorder="1"/>
    <xf numFmtId="0" fontId="6" fillId="8" borderId="1" xfId="0" applyFont="1" applyFill="1" applyBorder="1"/>
    <xf numFmtId="164" fontId="6" fillId="8" borderId="1" xfId="0" applyNumberFormat="1" applyFont="1" applyFill="1" applyBorder="1"/>
    <xf numFmtId="0" fontId="0" fillId="0" borderId="0" xfId="0" applyAlignment="1">
      <alignment vertical="center" wrapText="1"/>
    </xf>
    <xf numFmtId="0" fontId="2" fillId="0" borderId="0" xfId="0" applyFont="1" applyAlignment="1">
      <alignment vertical="center" wrapText="1"/>
    </xf>
    <xf numFmtId="167" fontId="0" fillId="0" borderId="0" xfId="1" applyNumberFormat="1" applyFont="1" applyAlignment="1">
      <alignment vertical="center" wrapText="1"/>
    </xf>
    <xf numFmtId="0" fontId="35" fillId="0" borderId="1" xfId="0" applyFont="1" applyBorder="1" applyAlignment="1">
      <alignment horizontal="left" vertical="center"/>
    </xf>
    <xf numFmtId="166" fontId="35" fillId="0" borderId="1" xfId="0" applyNumberFormat="1" applyFont="1" applyBorder="1" applyAlignment="1">
      <alignment horizontal="center" vertical="center"/>
    </xf>
    <xf numFmtId="0" fontId="35" fillId="5" borderId="1" xfId="0" applyFont="1" applyFill="1" applyBorder="1" applyAlignment="1">
      <alignment vertical="center"/>
    </xf>
    <xf numFmtId="165" fontId="72" fillId="5" borderId="1" xfId="0" applyNumberFormat="1" applyFont="1" applyFill="1" applyBorder="1" applyAlignment="1">
      <alignment horizontal="center" vertical="center"/>
    </xf>
    <xf numFmtId="166" fontId="35" fillId="5" borderId="1" xfId="0" applyNumberFormat="1" applyFont="1" applyFill="1" applyBorder="1" applyAlignment="1">
      <alignment horizontal="center" vertical="center"/>
    </xf>
    <xf numFmtId="0" fontId="35" fillId="0" borderId="1" xfId="0" applyFont="1" applyBorder="1" applyAlignment="1">
      <alignment vertical="center"/>
    </xf>
    <xf numFmtId="0" fontId="72" fillId="5" borderId="0" xfId="0" applyFont="1" applyFill="1"/>
    <xf numFmtId="166" fontId="72" fillId="5" borderId="1" xfId="0" applyNumberFormat="1" applyFont="1" applyFill="1" applyBorder="1" applyAlignment="1">
      <alignment horizontal="center" vertical="center"/>
    </xf>
    <xf numFmtId="0" fontId="72" fillId="5" borderId="0" xfId="0" applyFont="1" applyFill="1" applyAlignment="1">
      <alignment vertical="center"/>
    </xf>
    <xf numFmtId="0" fontId="74" fillId="0" borderId="35" xfId="0" applyFont="1" applyBorder="1" applyAlignment="1">
      <alignment vertical="center"/>
    </xf>
    <xf numFmtId="0" fontId="74" fillId="0" borderId="0" xfId="0" applyFont="1" applyAlignment="1">
      <alignment vertical="center"/>
    </xf>
    <xf numFmtId="0" fontId="74" fillId="0" borderId="36" xfId="0" applyFont="1" applyBorder="1" applyAlignment="1">
      <alignment vertical="center"/>
    </xf>
    <xf numFmtId="0" fontId="75" fillId="0" borderId="36" xfId="0" applyFont="1" applyBorder="1" applyAlignment="1">
      <alignment vertical="center"/>
    </xf>
    <xf numFmtId="167" fontId="75" fillId="0" borderId="37" xfId="1" applyNumberFormat="1" applyFont="1" applyBorder="1" applyAlignment="1">
      <alignment vertical="center"/>
    </xf>
    <xf numFmtId="167" fontId="73" fillId="0" borderId="37" xfId="1" applyNumberFormat="1" applyFont="1" applyBorder="1" applyAlignment="1">
      <alignment vertical="center"/>
    </xf>
    <xf numFmtId="165" fontId="7" fillId="65" borderId="1" xfId="0" applyNumberFormat="1" applyFont="1" applyFill="1" applyBorder="1" applyAlignment="1">
      <alignment horizontal="center" vertical="center"/>
    </xf>
    <xf numFmtId="165" fontId="7" fillId="0" borderId="1" xfId="0" applyNumberFormat="1" applyFont="1" applyBorder="1" applyAlignment="1">
      <alignment horizontal="center" vertical="center"/>
    </xf>
    <xf numFmtId="0" fontId="63" fillId="0" borderId="28" xfId="0" applyFont="1" applyBorder="1" applyAlignment="1">
      <alignment horizontal="left" vertical="center"/>
    </xf>
    <xf numFmtId="0" fontId="35" fillId="4" borderId="1" xfId="0" applyFont="1" applyFill="1" applyBorder="1" applyAlignment="1">
      <alignment vertical="center"/>
    </xf>
    <xf numFmtId="0" fontId="72" fillId="5" borderId="1" xfId="0" applyFont="1" applyFill="1" applyBorder="1"/>
    <xf numFmtId="166" fontId="72" fillId="0" borderId="1" xfId="0" applyNumberFormat="1" applyFont="1" applyBorder="1" applyAlignment="1">
      <alignment horizontal="center" vertical="center"/>
    </xf>
    <xf numFmtId="0" fontId="76" fillId="5" borderId="0" xfId="0" applyFont="1" applyFill="1"/>
    <xf numFmtId="166" fontId="76" fillId="5" borderId="0" xfId="0" applyNumberFormat="1" applyFont="1" applyFill="1"/>
    <xf numFmtId="0" fontId="6" fillId="76" borderId="1" xfId="0" applyFont="1" applyFill="1" applyBorder="1" applyAlignment="1">
      <alignment vertical="center"/>
    </xf>
    <xf numFmtId="0" fontId="58" fillId="76" borderId="1" xfId="0" applyFont="1" applyFill="1" applyBorder="1" applyAlignment="1">
      <alignment vertical="center"/>
    </xf>
    <xf numFmtId="0" fontId="6" fillId="76" borderId="1" xfId="0" applyFont="1" applyFill="1" applyBorder="1" applyAlignment="1">
      <alignment horizontal="left" vertical="center" wrapText="1" readingOrder="1"/>
    </xf>
    <xf numFmtId="0" fontId="54" fillId="76" borderId="1" xfId="0" applyFont="1" applyFill="1" applyBorder="1" applyAlignment="1">
      <alignment vertical="center"/>
    </xf>
    <xf numFmtId="0" fontId="64" fillId="76" borderId="1" xfId="0" applyFont="1" applyFill="1" applyBorder="1" applyAlignment="1">
      <alignment vertical="center"/>
    </xf>
    <xf numFmtId="0" fontId="6" fillId="47" borderId="1" xfId="0" applyFont="1" applyFill="1" applyBorder="1" applyAlignment="1">
      <alignment horizontal="left" vertical="center" wrapText="1" readingOrder="1"/>
    </xf>
    <xf numFmtId="0" fontId="7" fillId="10" borderId="1" xfId="0" applyFont="1" applyFill="1" applyBorder="1" applyAlignment="1">
      <alignment horizontal="left" vertical="center"/>
    </xf>
    <xf numFmtId="0" fontId="78" fillId="3" borderId="1" xfId="0" applyFont="1" applyFill="1" applyBorder="1" applyAlignment="1">
      <alignment vertical="center"/>
    </xf>
    <xf numFmtId="0" fontId="77" fillId="5" borderId="0" xfId="0" applyFont="1" applyFill="1"/>
    <xf numFmtId="0" fontId="7" fillId="5" borderId="1" xfId="0" applyFont="1" applyFill="1" applyBorder="1" applyAlignment="1">
      <alignment horizontal="right" vertical="center"/>
    </xf>
    <xf numFmtId="0" fontId="7" fillId="5" borderId="5" xfId="0" applyFont="1" applyFill="1" applyBorder="1" applyAlignment="1">
      <alignment horizontal="left" vertical="center"/>
    </xf>
    <xf numFmtId="0" fontId="23" fillId="7" borderId="2"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3"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3" fillId="3" borderId="7" xfId="0" applyFont="1" applyFill="1" applyBorder="1" applyAlignment="1">
      <alignment horizontal="center" vertical="center"/>
    </xf>
    <xf numFmtId="0" fontId="23" fillId="66" borderId="2" xfId="0" applyFont="1" applyFill="1" applyBorder="1" applyAlignment="1">
      <alignment horizontal="center" vertical="center"/>
    </xf>
    <xf numFmtId="0" fontId="23" fillId="66" borderId="5" xfId="0" applyFont="1" applyFill="1" applyBorder="1" applyAlignment="1">
      <alignment horizontal="center" vertical="center"/>
    </xf>
    <xf numFmtId="0" fontId="23" fillId="66" borderId="3" xfId="0" applyFont="1" applyFill="1" applyBorder="1" applyAlignment="1">
      <alignment horizontal="center" vertical="center"/>
    </xf>
    <xf numFmtId="166" fontId="22" fillId="6" borderId="17" xfId="1" applyNumberFormat="1" applyFont="1" applyFill="1" applyBorder="1" applyAlignment="1">
      <alignment horizontal="center" vertical="center"/>
    </xf>
    <xf numFmtId="166" fontId="22" fillId="6" borderId="4" xfId="1" applyNumberFormat="1" applyFont="1" applyFill="1" applyBorder="1" applyAlignment="1">
      <alignment horizontal="center" vertical="center"/>
    </xf>
    <xf numFmtId="166" fontId="22" fillId="7" borderId="4" xfId="1"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3" borderId="5" xfId="0" applyFont="1" applyFill="1" applyBorder="1" applyAlignment="1">
      <alignment horizontal="center" vertical="center"/>
    </xf>
    <xf numFmtId="0" fontId="30" fillId="3" borderId="3" xfId="0" applyFont="1" applyFill="1" applyBorder="1" applyAlignment="1">
      <alignment horizontal="center" vertical="center"/>
    </xf>
    <xf numFmtId="0" fontId="30" fillId="3" borderId="1" xfId="0" applyFont="1" applyFill="1" applyBorder="1" applyAlignment="1">
      <alignment horizontal="center" vertical="center"/>
    </xf>
    <xf numFmtId="166" fontId="22" fillId="40" borderId="18" xfId="0" applyNumberFormat="1" applyFont="1" applyFill="1" applyBorder="1" applyAlignment="1">
      <alignment horizontal="center"/>
    </xf>
    <xf numFmtId="166" fontId="22" fillId="40" borderId="19" xfId="0" applyNumberFormat="1" applyFont="1" applyFill="1" applyBorder="1" applyAlignment="1">
      <alignment horizontal="center"/>
    </xf>
    <xf numFmtId="166" fontId="22" fillId="41" borderId="18" xfId="0" applyNumberFormat="1" applyFont="1" applyFill="1" applyBorder="1" applyAlignment="1">
      <alignment horizontal="center"/>
    </xf>
    <xf numFmtId="166" fontId="22" fillId="41" borderId="19" xfId="0" applyNumberFormat="1" applyFont="1" applyFill="1" applyBorder="1" applyAlignment="1">
      <alignment horizontal="center"/>
    </xf>
    <xf numFmtId="0" fontId="23" fillId="3" borderId="2" xfId="0" applyFont="1" applyFill="1" applyBorder="1" applyAlignment="1">
      <alignment horizontal="center" vertical="center"/>
    </xf>
    <xf numFmtId="0" fontId="23" fillId="3" borderId="5" xfId="0" applyFont="1" applyFill="1" applyBorder="1" applyAlignment="1">
      <alignment horizontal="center" vertical="center"/>
    </xf>
    <xf numFmtId="0" fontId="23" fillId="3" borderId="3" xfId="0" applyFont="1" applyFill="1" applyBorder="1" applyAlignment="1">
      <alignment horizontal="center" vertical="center"/>
    </xf>
    <xf numFmtId="0" fontId="23" fillId="7" borderId="2"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3" xfId="0" applyFont="1" applyFill="1" applyBorder="1" applyAlignment="1">
      <alignment horizontal="center" vertical="center"/>
    </xf>
    <xf numFmtId="0" fontId="23" fillId="66" borderId="34" xfId="0" applyFont="1" applyFill="1" applyBorder="1" applyAlignment="1">
      <alignment horizontal="center" vertical="center"/>
    </xf>
    <xf numFmtId="0" fontId="22" fillId="66" borderId="34" xfId="0" applyFont="1" applyFill="1" applyBorder="1" applyAlignment="1">
      <alignment horizontal="center" vertical="center"/>
    </xf>
    <xf numFmtId="166" fontId="22" fillId="11" borderId="18" xfId="0" applyNumberFormat="1" applyFont="1" applyFill="1" applyBorder="1" applyAlignment="1">
      <alignment horizontal="center" vertical="center"/>
    </xf>
    <xf numFmtId="166" fontId="22" fillId="23" borderId="18" xfId="0" applyNumberFormat="1" applyFont="1" applyFill="1" applyBorder="1" applyAlignment="1">
      <alignment horizontal="center" vertical="center"/>
    </xf>
    <xf numFmtId="166" fontId="22" fillId="53" borderId="18" xfId="0" applyNumberFormat="1" applyFont="1" applyFill="1" applyBorder="1" applyAlignment="1">
      <alignment horizontal="center" vertical="center"/>
    </xf>
    <xf numFmtId="166" fontId="22" fillId="40" borderId="18" xfId="0" applyNumberFormat="1"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wrapText="1"/>
    </xf>
    <xf numFmtId="166" fontId="6" fillId="0" borderId="2"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0" fontId="23" fillId="66" borderId="1" xfId="0" applyFont="1" applyFill="1" applyBorder="1" applyAlignment="1">
      <alignment horizontal="center" vertical="center"/>
    </xf>
    <xf numFmtId="0" fontId="22" fillId="66" borderId="1" xfId="0" applyFont="1" applyFill="1" applyBorder="1" applyAlignment="1">
      <alignment horizontal="center" vertical="center"/>
    </xf>
    <xf numFmtId="166" fontId="22" fillId="53" borderId="19" xfId="0" applyNumberFormat="1" applyFont="1" applyFill="1" applyBorder="1" applyAlignment="1">
      <alignment horizontal="center" vertical="center"/>
    </xf>
    <xf numFmtId="166" fontId="22" fillId="11" borderId="19" xfId="0" applyNumberFormat="1" applyFont="1" applyFill="1" applyBorder="1" applyAlignment="1">
      <alignment horizontal="center" vertical="center"/>
    </xf>
    <xf numFmtId="0" fontId="23" fillId="7" borderId="1" xfId="0" applyFont="1" applyFill="1" applyBorder="1" applyAlignment="1">
      <alignment horizontal="center" vertical="center"/>
    </xf>
    <xf numFmtId="166" fontId="22" fillId="40" borderId="19" xfId="0" applyNumberFormat="1" applyFont="1" applyFill="1" applyBorder="1" applyAlignment="1">
      <alignment horizontal="center" vertical="center"/>
    </xf>
    <xf numFmtId="166" fontId="22" fillId="23" borderId="19" xfId="0" applyNumberFormat="1" applyFont="1" applyFill="1" applyBorder="1" applyAlignment="1">
      <alignment horizontal="center" vertical="center"/>
    </xf>
    <xf numFmtId="0" fontId="23" fillId="3" borderId="1" xfId="0" applyFont="1" applyFill="1" applyBorder="1" applyAlignment="1">
      <alignment horizontal="center" vertical="center"/>
    </xf>
    <xf numFmtId="0" fontId="23" fillId="2" borderId="3" xfId="0" applyFont="1" applyFill="1" applyBorder="1" applyAlignment="1">
      <alignment horizontal="center" vertical="center" wrapText="1"/>
    </xf>
    <xf numFmtId="166" fontId="6" fillId="0" borderId="5" xfId="0" applyNumberFormat="1" applyFont="1" applyBorder="1" applyAlignment="1">
      <alignment horizontal="center" vertical="center" wrapText="1"/>
    </xf>
    <xf numFmtId="166" fontId="6" fillId="0" borderId="3" xfId="0" applyNumberFormat="1" applyFont="1" applyBorder="1" applyAlignment="1">
      <alignment horizontal="center" vertical="center" wrapText="1"/>
    </xf>
    <xf numFmtId="0" fontId="65" fillId="68" borderId="0" xfId="7" applyFont="1" applyFill="1" applyAlignment="1">
      <alignment horizontal="center" wrapText="1"/>
    </xf>
    <xf numFmtId="0" fontId="66" fillId="5" borderId="0" xfId="7" applyFont="1" applyFill="1"/>
    <xf numFmtId="0" fontId="23" fillId="3" borderId="9"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3" fillId="3" borderId="7" xfId="0" applyFont="1" applyFill="1" applyBorder="1" applyAlignment="1">
      <alignment horizontal="center" vertical="center"/>
    </xf>
    <xf numFmtId="168" fontId="23" fillId="3" borderId="1" xfId="0" applyNumberFormat="1" applyFont="1" applyFill="1" applyBorder="1" applyAlignment="1">
      <alignment horizontal="center" vertical="center"/>
    </xf>
    <xf numFmtId="0" fontId="23" fillId="3" borderId="6" xfId="0" applyFont="1" applyFill="1" applyBorder="1" applyAlignment="1">
      <alignment horizontal="center" vertical="center"/>
    </xf>
    <xf numFmtId="0" fontId="23" fillId="67" borderId="1" xfId="0" applyFont="1" applyFill="1" applyBorder="1" applyAlignment="1">
      <alignment horizontal="center" vertical="center"/>
    </xf>
    <xf numFmtId="0" fontId="64" fillId="73" borderId="18" xfId="0" applyFont="1" applyFill="1" applyBorder="1"/>
    <xf numFmtId="0" fontId="64" fillId="73" borderId="19" xfId="0" applyFont="1" applyFill="1" applyBorder="1"/>
    <xf numFmtId="0" fontId="64" fillId="74" borderId="18" xfId="0" applyFont="1" applyFill="1" applyBorder="1"/>
    <xf numFmtId="0" fontId="64" fillId="74" borderId="19" xfId="0" applyFont="1" applyFill="1" applyBorder="1"/>
    <xf numFmtId="0" fontId="64" fillId="71" borderId="18" xfId="0" applyFont="1" applyFill="1" applyBorder="1"/>
    <xf numFmtId="0" fontId="64" fillId="71" borderId="19" xfId="0" applyFont="1" applyFill="1" applyBorder="1"/>
    <xf numFmtId="0" fontId="64" fillId="72" borderId="18" xfId="0" applyFont="1" applyFill="1" applyBorder="1"/>
    <xf numFmtId="0" fontId="64" fillId="72" borderId="19" xfId="0" applyFont="1" applyFill="1" applyBorder="1"/>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18" fillId="70" borderId="2" xfId="0" applyFont="1" applyFill="1" applyBorder="1" applyAlignment="1">
      <alignment wrapText="1"/>
    </xf>
    <xf numFmtId="0" fontId="18" fillId="70" borderId="5" xfId="0" applyFont="1" applyFill="1" applyBorder="1" applyAlignment="1">
      <alignment wrapText="1"/>
    </xf>
    <xf numFmtId="0" fontId="6" fillId="0" borderId="2" xfId="0" applyFont="1" applyBorder="1" applyAlignment="1">
      <alignment wrapText="1"/>
    </xf>
    <xf numFmtId="0" fontId="6" fillId="0" borderId="5" xfId="0" applyFont="1" applyBorder="1" applyAlignment="1">
      <alignment wrapText="1"/>
    </xf>
    <xf numFmtId="0" fontId="23" fillId="67" borderId="2" xfId="0" applyFont="1" applyFill="1" applyBorder="1" applyAlignment="1">
      <alignment horizontal="center" vertical="center"/>
    </xf>
    <xf numFmtId="0" fontId="23" fillId="67" borderId="5" xfId="0" applyFont="1" applyFill="1" applyBorder="1" applyAlignment="1">
      <alignment horizontal="center" vertical="center"/>
    </xf>
    <xf numFmtId="0" fontId="23" fillId="67" borderId="3" xfId="0" applyFont="1" applyFill="1" applyBorder="1" applyAlignment="1">
      <alignment horizontal="center" vertical="center"/>
    </xf>
    <xf numFmtId="166" fontId="2" fillId="6" borderId="4" xfId="0" applyNumberFormat="1" applyFont="1" applyFill="1" applyBorder="1" applyAlignment="1">
      <alignment horizontal="center"/>
    </xf>
    <xf numFmtId="166" fontId="2" fillId="7" borderId="4" xfId="0" applyNumberFormat="1" applyFont="1" applyFill="1" applyBorder="1" applyAlignment="1">
      <alignment horizontal="center"/>
    </xf>
    <xf numFmtId="0" fontId="3" fillId="3" borderId="1" xfId="0" applyFont="1" applyFill="1" applyBorder="1" applyAlignment="1">
      <alignment horizontal="center" vertical="center"/>
    </xf>
    <xf numFmtId="0" fontId="0" fillId="5" borderId="0" xfId="0" applyFill="1" applyAlignment="1">
      <alignment horizontal="left" vertical="top" wrapText="1"/>
    </xf>
    <xf numFmtId="0" fontId="3" fillId="2" borderId="1" xfId="0" applyFont="1" applyFill="1" applyBorder="1" applyAlignment="1">
      <alignment horizontal="center" vertical="center" wrapText="1"/>
    </xf>
    <xf numFmtId="166" fontId="4" fillId="0" borderId="2" xfId="0" applyNumberFormat="1" applyFont="1" applyBorder="1" applyAlignment="1">
      <alignment horizontal="center" vertical="center" wrapText="1"/>
    </xf>
    <xf numFmtId="166" fontId="4" fillId="0" borderId="5" xfId="0" applyNumberFormat="1" applyFont="1" applyBorder="1" applyAlignment="1">
      <alignment horizontal="center" vertical="center" wrapText="1"/>
    </xf>
    <xf numFmtId="166" fontId="4" fillId="0" borderId="3" xfId="0" applyNumberFormat="1"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0" fontId="7" fillId="5" borderId="0" xfId="0" applyFont="1" applyFill="1" applyAlignment="1">
      <alignment horizontal="left" vertical="top" wrapText="1"/>
    </xf>
    <xf numFmtId="166" fontId="22" fillId="11" borderId="1" xfId="0" applyNumberFormat="1" applyFont="1" applyFill="1" applyBorder="1" applyAlignment="1">
      <alignment horizontal="center" vertical="center"/>
    </xf>
    <xf numFmtId="166" fontId="22" fillId="23" borderId="1" xfId="0" applyNumberFormat="1" applyFont="1" applyFill="1" applyBorder="1" applyAlignment="1">
      <alignment horizontal="center" vertical="center"/>
    </xf>
    <xf numFmtId="166" fontId="22" fillId="40" borderId="1" xfId="0" applyNumberFormat="1" applyFont="1" applyFill="1" applyBorder="1" applyAlignment="1">
      <alignment horizontal="center" vertical="center"/>
    </xf>
    <xf numFmtId="166" fontId="22" fillId="53" borderId="1" xfId="0" applyNumberFormat="1" applyFont="1" applyFill="1" applyBorder="1" applyAlignment="1">
      <alignment horizontal="center" vertical="center"/>
    </xf>
    <xf numFmtId="166" fontId="7" fillId="5" borderId="33" xfId="0" applyNumberFormat="1" applyFont="1" applyFill="1" applyBorder="1" applyAlignment="1">
      <alignment horizontal="left" wrapText="1"/>
    </xf>
    <xf numFmtId="166" fontId="7" fillId="5" borderId="32" xfId="0" applyNumberFormat="1" applyFont="1" applyFill="1" applyBorder="1" applyAlignment="1">
      <alignment horizontal="left" wrapText="1"/>
    </xf>
    <xf numFmtId="166" fontId="20" fillId="6" borderId="4" xfId="0" applyNumberFormat="1" applyFont="1" applyFill="1" applyBorder="1" applyAlignment="1">
      <alignment horizontal="center" vertical="center"/>
    </xf>
    <xf numFmtId="166" fontId="20" fillId="7" borderId="4" xfId="0" applyNumberFormat="1" applyFont="1" applyFill="1" applyBorder="1" applyAlignment="1">
      <alignment horizontal="center" vertical="center"/>
    </xf>
    <xf numFmtId="166" fontId="22" fillId="41" borderId="18" xfId="0" applyNumberFormat="1" applyFont="1" applyFill="1" applyBorder="1" applyAlignment="1">
      <alignment horizontal="center" vertical="center"/>
    </xf>
    <xf numFmtId="166" fontId="22" fillId="41" borderId="19" xfId="0" applyNumberFormat="1" applyFont="1" applyFill="1" applyBorder="1" applyAlignment="1">
      <alignment horizontal="center" vertical="center"/>
    </xf>
    <xf numFmtId="166" fontId="7" fillId="5" borderId="31" xfId="0" applyNumberFormat="1" applyFont="1" applyFill="1" applyBorder="1" applyAlignment="1">
      <alignment horizontal="left" wrapText="1"/>
    </xf>
    <xf numFmtId="166" fontId="7" fillId="5" borderId="31" xfId="0" applyNumberFormat="1" applyFont="1" applyFill="1" applyBorder="1" applyAlignment="1">
      <alignment horizontal="left"/>
    </xf>
    <xf numFmtId="166" fontId="7" fillId="5" borderId="31" xfId="0" applyNumberFormat="1" applyFont="1" applyFill="1" applyBorder="1" applyAlignment="1">
      <alignment horizontal="center"/>
    </xf>
    <xf numFmtId="166" fontId="4" fillId="10" borderId="2" xfId="0" applyNumberFormat="1" applyFont="1" applyFill="1" applyBorder="1" applyAlignment="1">
      <alignment horizontal="center" vertical="center" wrapText="1"/>
    </xf>
    <xf numFmtId="166" fontId="4" fillId="10" borderId="5" xfId="0" applyNumberFormat="1" applyFont="1" applyFill="1" applyBorder="1" applyAlignment="1">
      <alignment horizontal="center" vertical="center" wrapText="1"/>
    </xf>
    <xf numFmtId="166" fontId="4" fillId="10" borderId="3" xfId="0" applyNumberFormat="1" applyFont="1" applyFill="1" applyBorder="1" applyAlignment="1">
      <alignment horizontal="center" vertical="center" wrapText="1"/>
    </xf>
    <xf numFmtId="166" fontId="12" fillId="6" borderId="4" xfId="0" applyNumberFormat="1" applyFont="1" applyFill="1" applyBorder="1" applyAlignment="1">
      <alignment horizontal="center"/>
    </xf>
    <xf numFmtId="166" fontId="12" fillId="7" borderId="4" xfId="0" applyNumberFormat="1" applyFont="1" applyFill="1" applyBorder="1" applyAlignment="1">
      <alignment horizontal="center"/>
    </xf>
    <xf numFmtId="166" fontId="22" fillId="6" borderId="4" xfId="0" applyNumberFormat="1" applyFont="1" applyFill="1" applyBorder="1" applyAlignment="1">
      <alignment horizontal="center"/>
    </xf>
    <xf numFmtId="166" fontId="22" fillId="7" borderId="4" xfId="0" applyNumberFormat="1" applyFont="1" applyFill="1" applyBorder="1" applyAlignment="1">
      <alignment horizontal="center"/>
    </xf>
    <xf numFmtId="0" fontId="55" fillId="44" borderId="0" xfId="0" applyFont="1" applyFill="1" applyAlignment="1">
      <alignment horizontal="center" wrapText="1"/>
    </xf>
    <xf numFmtId="0" fontId="0" fillId="3" borderId="0" xfId="0" applyFill="1"/>
    <xf numFmtId="0" fontId="29" fillId="3" borderId="1" xfId="0" applyFont="1" applyFill="1" applyBorder="1" applyAlignment="1">
      <alignment horizontal="center"/>
    </xf>
    <xf numFmtId="0" fontId="43" fillId="0" borderId="22" xfId="0" applyFont="1" applyBorder="1"/>
    <xf numFmtId="0" fontId="44" fillId="0" borderId="22" xfId="0" applyFont="1" applyBorder="1"/>
    <xf numFmtId="0" fontId="44" fillId="0" borderId="23" xfId="0" applyFont="1" applyBorder="1"/>
    <xf numFmtId="0" fontId="43" fillId="26" borderId="21" xfId="0" applyFont="1" applyFill="1" applyBorder="1" applyAlignment="1">
      <alignment wrapText="1"/>
    </xf>
    <xf numFmtId="0" fontId="37" fillId="10" borderId="1" xfId="0" applyFont="1" applyFill="1" applyBorder="1" applyAlignment="1">
      <alignment horizontal="center" vertical="center" wrapText="1"/>
    </xf>
    <xf numFmtId="0" fontId="45" fillId="37" borderId="22" xfId="4" applyFont="1" applyFill="1" applyBorder="1" applyAlignment="1">
      <alignment horizontal="center" vertical="center" wrapText="1"/>
    </xf>
    <xf numFmtId="0" fontId="44" fillId="0" borderId="23" xfId="4" applyFont="1" applyBorder="1"/>
    <xf numFmtId="0" fontId="47" fillId="34" borderId="21" xfId="4" applyFont="1" applyFill="1" applyBorder="1" applyAlignment="1">
      <alignment horizontal="center" vertical="center"/>
    </xf>
    <xf numFmtId="0" fontId="44" fillId="0" borderId="22" xfId="4" applyFont="1" applyBorder="1"/>
    <xf numFmtId="0" fontId="45" fillId="35" borderId="25" xfId="4" applyFont="1" applyFill="1" applyBorder="1" applyAlignment="1">
      <alignment horizontal="center" vertical="center"/>
    </xf>
    <xf numFmtId="0" fontId="44" fillId="0" borderId="26" xfId="4" applyFont="1" applyBorder="1"/>
    <xf numFmtId="0" fontId="45" fillId="29" borderId="22" xfId="4" applyFont="1" applyFill="1" applyBorder="1" applyAlignment="1">
      <alignment horizontal="center" vertical="center"/>
    </xf>
    <xf numFmtId="0" fontId="48" fillId="0" borderId="27" xfId="4" applyFont="1" applyBorder="1" applyAlignment="1">
      <alignment horizontal="center" vertical="center" wrapText="1"/>
    </xf>
    <xf numFmtId="0" fontId="44" fillId="0" borderId="27" xfId="4" applyFont="1" applyBorder="1"/>
    <xf numFmtId="0" fontId="45" fillId="35" borderId="22" xfId="4" applyFont="1" applyFill="1" applyBorder="1" applyAlignment="1">
      <alignment horizontal="center" vertical="center" wrapText="1"/>
    </xf>
    <xf numFmtId="0" fontId="50" fillId="0" borderId="20" xfId="4" applyFont="1" applyBorder="1" applyAlignment="1">
      <alignment horizontal="center" vertical="center" wrapText="1"/>
    </xf>
    <xf numFmtId="0" fontId="44" fillId="0" borderId="29" xfId="4" applyFont="1" applyBorder="1"/>
    <xf numFmtId="0" fontId="44" fillId="0" borderId="9" xfId="4" applyFont="1" applyBorder="1"/>
    <xf numFmtId="0" fontId="45" fillId="30" borderId="22" xfId="4" applyFont="1" applyFill="1" applyBorder="1" applyAlignment="1">
      <alignment horizontal="center" vertical="center" wrapText="1"/>
    </xf>
    <xf numFmtId="0" fontId="48" fillId="0" borderId="20" xfId="4" applyFont="1" applyBorder="1" applyAlignment="1">
      <alignment horizontal="center" vertical="center" wrapText="1"/>
    </xf>
    <xf numFmtId="0" fontId="45" fillId="30" borderId="25" xfId="4" applyFont="1" applyFill="1" applyBorder="1" applyAlignment="1">
      <alignment horizontal="center" vertical="center" wrapText="1"/>
    </xf>
    <xf numFmtId="166" fontId="12" fillId="6" borderId="2" xfId="0" applyNumberFormat="1" applyFont="1" applyFill="1" applyBorder="1" applyAlignment="1">
      <alignment horizontal="center" vertical="center"/>
    </xf>
    <xf numFmtId="166" fontId="12" fillId="6" borderId="5" xfId="0" applyNumberFormat="1" applyFont="1" applyFill="1" applyBorder="1" applyAlignment="1">
      <alignment horizontal="center" vertical="center"/>
    </xf>
    <xf numFmtId="166" fontId="12" fillId="6" borderId="3" xfId="0" applyNumberFormat="1" applyFont="1" applyFill="1" applyBorder="1" applyAlignment="1">
      <alignment horizontal="center" vertical="center"/>
    </xf>
    <xf numFmtId="166" fontId="12" fillId="7" borderId="2" xfId="0" applyNumberFormat="1" applyFont="1" applyFill="1" applyBorder="1" applyAlignment="1">
      <alignment horizontal="center" vertical="center"/>
    </xf>
    <xf numFmtId="166" fontId="12" fillId="7" borderId="5" xfId="0" applyNumberFormat="1" applyFont="1" applyFill="1" applyBorder="1" applyAlignment="1">
      <alignment horizontal="center" vertical="center"/>
    </xf>
    <xf numFmtId="166" fontId="12" fillId="7" borderId="3" xfId="0" applyNumberFormat="1" applyFont="1" applyFill="1" applyBorder="1" applyAlignment="1">
      <alignment horizontal="center" vertical="center"/>
    </xf>
    <xf numFmtId="0" fontId="3" fillId="3" borderId="14" xfId="0" applyFont="1" applyFill="1" applyBorder="1" applyAlignment="1">
      <alignment horizontal="center" vertical="center" wrapText="1" readingOrder="1"/>
    </xf>
    <xf numFmtId="0" fontId="3" fillId="3" borderId="15" xfId="0" applyFont="1" applyFill="1" applyBorder="1" applyAlignment="1">
      <alignment horizontal="center" vertical="center" wrapText="1" readingOrder="1"/>
    </xf>
    <xf numFmtId="0" fontId="18" fillId="12" borderId="10" xfId="0" applyFont="1" applyFill="1" applyBorder="1" applyAlignment="1">
      <alignment horizontal="center" vertical="center" wrapText="1" readingOrder="1"/>
    </xf>
    <xf numFmtId="0" fontId="18" fillId="12" borderId="11" xfId="0" applyFont="1" applyFill="1" applyBorder="1" applyAlignment="1">
      <alignment horizontal="center" vertical="center" wrapText="1" readingOrder="1"/>
    </xf>
    <xf numFmtId="166" fontId="18" fillId="12" borderId="10" xfId="0" applyNumberFormat="1" applyFont="1" applyFill="1" applyBorder="1" applyAlignment="1">
      <alignment horizontal="center" vertical="center" wrapText="1" readingOrder="1"/>
    </xf>
    <xf numFmtId="166" fontId="18" fillId="12" borderId="11" xfId="0" applyNumberFormat="1" applyFont="1" applyFill="1" applyBorder="1" applyAlignment="1">
      <alignment horizontal="center" vertical="center" wrapText="1" readingOrder="1"/>
    </xf>
  </cellXfs>
  <cellStyles count="8">
    <cellStyle name="Currency" xfId="1" builtinId="4"/>
    <cellStyle name="Currency 2" xfId="2" xr:uid="{A1FE7E61-7FB6-43A3-A941-0A0E5CE4BAF9}"/>
    <cellStyle name="Currency 2 2" xfId="5" xr:uid="{41BAC510-38EA-4D1F-AD72-2EF9755FF41B}"/>
    <cellStyle name="Currency 3" xfId="6" xr:uid="{6243C5D1-B516-4048-8910-027609515B80}"/>
    <cellStyle name="Normal" xfId="0" builtinId="0"/>
    <cellStyle name="Normal 2" xfId="4" xr:uid="{7BAF4AFA-8A2F-4002-BD21-D86441DA18C4}"/>
    <cellStyle name="Normal 3" xfId="7" xr:uid="{365455DC-5656-4CA4-A7D1-8BB3FA26BB44}"/>
    <cellStyle name="Percent" xfId="3" builtinId="5"/>
  </cellStyles>
  <dxfs count="4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dxf>
    <dxf>
      <font>
        <color rgb="FF000000"/>
      </font>
      <fill>
        <patternFill patternType="solid">
          <fgColor indexed="64"/>
          <bgColor theme="0"/>
        </patternFill>
      </fill>
      <alignment horizontal="center" wrapText="1" readingOrder="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patternType="none">
          <fgColor indexed="64"/>
          <bgColor indexed="65"/>
        </patternFill>
      </fill>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dxf>
    <dxf>
      <font>
        <color rgb="FF000000"/>
      </font>
      <fill>
        <patternFill patternType="solid">
          <fgColor indexed="64"/>
          <bgColor theme="0"/>
        </patternFill>
      </fill>
      <alignment horizontal="center" wrapText="1" readingOrder="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theme" Target="theme/theme1.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pivotCacheDefinition" Target="pivotCache/pivotCacheDefinition1.xml"/><Relationship Id="rId77"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4.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2.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pivotCacheDefinition" Target="pivotCache/pivotCacheDefinition5.xml"/><Relationship Id="rId78" Type="http://schemas.openxmlformats.org/officeDocument/2006/relationships/calcChain" Target="calcChain.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pivotCacheDefinition" Target="pivotCache/pivotCacheDefinition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persons/person.xml><?xml version="1.0" encoding="utf-8"?>
<personList xmlns="http://schemas.microsoft.com/office/spreadsheetml/2018/threadedcomments" xmlns:x="http://schemas.openxmlformats.org/spreadsheetml/2006/main">
  <person displayName="Ilango, Parthiban (Cognizant)" id="{E9CBF976-719F-4DB4-AEAE-3C597AD8F3EB}" userId="S::102708@cognizant.com::7e7ead62-afa0-42c5-9c10-af52d05aef2a" providerId="AD"/>
  <person displayName="Kuchibhotla, Raghavendra Kali Prasad (Cognizant)" id="{7F1A0E4A-8608-45EB-9F5B-B4CE1BB440B7}" userId="S::307464@cognizant.com::fbe536c2-8b86-4e0c-a86e-53bb21cf61ca" providerId="AD"/>
  <person displayName="Singh, Shweta (Cognizant)" id="{75A83C1F-E182-4B1E-A965-9F0E3BD82361}" userId="S::970647@cognizant.com::0a5550c4-9213-44a7-a363-d6d46fff3da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chibhotla, Raghavendra Kali Prasad (Cognizant)" refreshedDate="45900.996852662036" createdVersion="8" refreshedVersion="8" minRefreshableVersion="3" recordCount="805" xr:uid="{9A3D426F-0A8B-42C4-89DD-E8D80D004E6A}">
  <cacheSource type="worksheet">
    <worksheetSource ref="A1:V806" sheet="RFR Base Line (2)"/>
  </cacheSource>
  <cacheFields count="22">
    <cacheField name="EmpID" numFmtId="0">
      <sharedItems containsMixedTypes="1" containsNumber="1" containsInteger="1" minValue="0" maxValue="2413546"/>
    </cacheField>
    <cacheField name="Name" numFmtId="0">
      <sharedItems containsMixedTypes="1" containsNumber="1" containsInteger="1" minValue="0" maxValue="0"/>
    </cacheField>
    <cacheField name="Location" numFmtId="0">
      <sharedItems containsMixedTypes="1" containsNumber="1" containsInteger="1" minValue="0" maxValue="0"/>
    </cacheField>
    <cacheField name="ACT/PCT" numFmtId="0">
      <sharedItems containsMixedTypes="1" containsNumber="1" containsInteger="1" minValue="0" maxValue="0"/>
    </cacheField>
    <cacheField name="Skill Set" numFmtId="0">
      <sharedItems containsMixedTypes="1" containsNumber="1" containsInteger="1" minValue="0" maxValue="0"/>
    </cacheField>
    <cacheField name="Verizon TQ ID" numFmtId="0">
      <sharedItems containsBlank="1"/>
    </cacheField>
    <cacheField name="Verizon TQ Description" numFmtId="0">
      <sharedItems containsBlank="1" count="24">
        <s v="VCG Flex (Strategically Ready Offers) TQ4164 CTS"/>
        <s v="VCG Flex 2024 (CPI_EPC_PRE_DEEPSHIKHA) TQ4164 CTS"/>
        <s v=" VCG Flex 2024 (FPP) CTS TQ4164"/>
        <s v="VCG Flex (Maslow) TQ4164 CTS"/>
        <s v="VCG Flex (XCIO VBG CBRO) CTS TQ4164 "/>
        <s v="VCG Flex (Project Elvis) TQ4164 CTS"/>
        <s v="VCG Flex (Mobile Offers Post Paid) TQ4164 CTS"/>
        <s v="VCG Flex (Digital Ops Enabler) TQ4164 CTS"/>
        <s v="VCG Flex (VBG One Message AEM Migration) TQ4164 CTS"/>
        <s v="VCG Flex (Nen Gen Comms)  TQ4164 CTS"/>
        <m/>
        <s v="VCG Flex 2024 (5G FWA Consumer Products) TQ4164 CTS"/>
        <s v="VCG Flex (Tanglewood) TQ4164 CTS"/>
        <s v="VCG Flex (5G FWA Digital Experience) TQ4164 CTS"/>
        <s v="VCG Flex (Home App) TQ4164 CTS"/>
        <s v="VCG Flex (Sales Performance and commission) TQ4164 CTS"/>
        <s v="VCG Flex (Commissions) TQ4164 CTS"/>
        <s v="VCG_Elvis"/>
        <s v="VCG Knowledge Orchestration"/>
        <s v="ONE MESSAGE AND COMPENSATION APPLICATIONS DEVELOPMENT"/>
        <s v="VCG_5G Products, Home Network and Platform"/>
        <s v="VCG_5G Products and Tanglewood"/>
        <s v="VDSI-VCG-H&amp;M-Home-FWA"/>
        <s v="VCG IFE and BCP"/>
      </sharedItems>
    </cacheField>
    <cacheField name="ESA ID" numFmtId="0">
      <sharedItems containsMixedTypes="1" containsNumber="1" containsInteger="1" minValue="1000285867" maxValue="1000452336"/>
    </cacheField>
    <cacheField name="ESA Description" numFmtId="0">
      <sharedItems/>
    </cacheField>
    <cacheField name="Department " numFmtId="0">
      <sharedItems count="12">
        <s v="ADM"/>
        <s v="QEA"/>
        <e v="#N/A"/>
        <s v="Pega"/>
        <s v="IDE"/>
        <s v="IOT"/>
        <s v="AIA"/>
        <s v="IOA"/>
        <s v="Vertial Core"/>
        <s v="Adobe"/>
        <s v="CIS"/>
        <e v="#REF!" u="1"/>
      </sharedItems>
    </cacheField>
    <cacheField name="Hourly Rate ($) " numFmtId="166">
      <sharedItems containsMixedTypes="1" containsNumber="1" minValue="0" maxValue="130"/>
    </cacheField>
    <cacheField name="Monthly Rate ($)" numFmtId="166">
      <sharedItems containsMixedTypes="1" containsNumber="1" minValue="0" maxValue="21840"/>
    </cacheField>
    <cacheField name="Jan-25" numFmtId="166">
      <sharedItems containsMixedTypes="1" containsNumber="1" minValue="0" maxValue="21840"/>
    </cacheField>
    <cacheField name="Feb-25" numFmtId="166">
      <sharedItems containsMixedTypes="1" containsNumber="1" minValue="0" maxValue="21840"/>
    </cacheField>
    <cacheField name="Mar-25" numFmtId="166">
      <sharedItems containsMixedTypes="1" containsNumber="1" minValue="0" maxValue="21840"/>
    </cacheField>
    <cacheField name="Apr-25" numFmtId="166">
      <sharedItems containsMixedTypes="1" containsNumber="1" minValue="0" maxValue="21840"/>
    </cacheField>
    <cacheField name="May-25" numFmtId="166">
      <sharedItems containsMixedTypes="1" containsNumber="1" minValue="0" maxValue="21840"/>
    </cacheField>
    <cacheField name="Jun-25" numFmtId="166">
      <sharedItems containsMixedTypes="1" containsNumber="1" minValue="0" maxValue="21840"/>
    </cacheField>
    <cacheField name="Q1 Burn " numFmtId="166">
      <sharedItems containsMixedTypes="1" containsNumber="1" minValue="0" maxValue="65520"/>
    </cacheField>
    <cacheField name="Q2 Forecasted Burn " numFmtId="166">
      <sharedItems containsMixedTypes="1" containsNumber="1" minValue="0" maxValue="65520"/>
    </cacheField>
    <cacheField name="H1 Burn Total " numFmtId="166">
      <sharedItems containsMixedTypes="1" containsNumber="1" minValue="0" maxValue="131040"/>
    </cacheField>
    <cacheField name="Comments"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akal, Prasad (Cognizant)" refreshedDate="45909.630003240738" createdVersion="8" refreshedVersion="8" minRefreshableVersion="3" recordCount="68" xr:uid="{E3565632-D84F-49B7-B47A-7AB76F3D1D99}">
  <cacheSource type="worksheet">
    <worksheetSource ref="D8:R76" sheet="LOE-Ref-VZGTTQ00011797-BH"/>
  </cacheSource>
  <cacheFields count="15">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NonDate="0" containsString="0" containsBlank="1"/>
    </cacheField>
    <cacheField name="Key" numFmtId="0">
      <sharedItems containsNonDate="0" containsString="0" containsBlank="1"/>
    </cacheField>
    <cacheField name="Cognizant Designation" numFmtId="0">
      <sharedItems containsNonDate="0" containsString="0" containsBlank="1"/>
    </cacheField>
    <cacheField name="Hourly Rate ($) " numFmtId="166">
      <sharedItems containsSemiMixedTypes="0" containsString="0" containsNumber="1" containsInteger="1" minValue="20" maxValue="120"/>
    </cacheField>
    <cacheField name="Monthly Rate ($)" numFmtId="166">
      <sharedItems containsString="0" containsBlank="1" containsNumber="1" containsInteger="1" minValue="3360" maxValue="20160"/>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38.738198263891" createdVersion="8" refreshedVersion="8" minRefreshableVersion="3" recordCount="123" xr:uid="{EF83DDA4-F9D3-4A19-88AC-848D3BFA5717}">
  <cacheSource type="worksheet">
    <worksheetSource ref="A8:X131" sheet="LOE-Ref-VZGTTQ00011797-BH"/>
  </cacheSource>
  <cacheFields count="24">
    <cacheField name="EmpID" numFmtId="0">
      <sharedItems containsSemiMixedTypes="0" containsString="0" containsNumber="1" containsInteger="1" minValue="112011" maxValue="2412848"/>
    </cacheField>
    <cacheField name="Name" numFmtId="0">
      <sharedItems/>
    </cacheField>
    <cacheField name="Location" numFmtId="0">
      <sharedItems/>
    </cacheField>
    <cacheField name="ACT/PCT" numFmtId="0">
      <sharedItems containsBlank="1" count="14">
        <s v="ACT-196"/>
        <s v="ACT-199"/>
        <s v="ACT-115"/>
        <s v="ACT234"/>
        <s v="ACT211"/>
        <s v="ACT260"/>
        <s v="ACT125"/>
        <s v="ACT209"/>
        <s v="ACT215/239"/>
        <s v="ACT195"/>
        <s v="ACT200"/>
        <s v="ACT136"/>
        <s v="ACT196" u="1"/>
        <m u="1"/>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52.736671643521" createdVersion="8" refreshedVersion="8" minRefreshableVersion="3" recordCount="131" xr:uid="{07F0CFEF-A1A0-4AA0-A7D6-7B1CAB1EDF33}">
  <cacheSource type="worksheet">
    <worksheetSource ref="A8:X139" sheet="LOE-Ref-VZGTTQ00011797-BH"/>
  </cacheSource>
  <cacheFields count="24">
    <cacheField name="EmpID" numFmtId="0">
      <sharedItems containsMixedTypes="1" containsNumber="1" containsInteger="1" minValue="112011" maxValue="2412848"/>
    </cacheField>
    <cacheField name="Name" numFmtId="0">
      <sharedItems/>
    </cacheField>
    <cacheField name="Location" numFmtId="0">
      <sharedItems/>
    </cacheField>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53.616501273151" createdVersion="8" refreshedVersion="8" minRefreshableVersion="3" recordCount="131" xr:uid="{0298C48C-4D42-4952-91E9-365BC7B01A4C}">
  <cacheSource type="worksheet">
    <worksheetSource ref="A8:X139" sheet="LOE2-Ref-VZGTTQ00011797-BH"/>
  </cacheSource>
  <cacheFields count="24">
    <cacheField name="EmpID" numFmtId="0">
      <sharedItems containsMixedTypes="1" containsNumber="1" containsInteger="1" minValue="112011" maxValue="2412848"/>
    </cacheField>
    <cacheField name="Name" numFmtId="0">
      <sharedItems/>
    </cacheField>
    <cacheField name="Location" numFmtId="0">
      <sharedItems/>
    </cacheField>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5">
  <r>
    <n v="421594"/>
    <s v="Sunil Kumar Velaga"/>
    <s v="Onshore"/>
    <s v="ACT 238"/>
    <s v="Java Springboot Microservices SpringReactive"/>
    <s v="VZGTTQ00009462"/>
    <x v="0"/>
    <n v="1000431127"/>
    <s v="Verizon- VCG Flex - Strategica"/>
    <x v="0"/>
    <n v="97"/>
    <n v="16296"/>
    <n v="16296"/>
    <n v="16296"/>
    <n v="16296"/>
    <n v="16296"/>
    <n v="16296"/>
    <n v="16296"/>
    <n v="48888"/>
    <n v="48888"/>
    <n v="97776"/>
    <m/>
  </r>
  <r>
    <n v="630134"/>
    <s v="Paramasivam, Arasakumar"/>
    <s v="Onshore"/>
    <s v="ACT 238"/>
    <s v="QA Analyst"/>
    <s v="VZGTTQ00009462"/>
    <x v="0"/>
    <n v="1000431127"/>
    <s v="Verizon- VCG Flex - Strategica"/>
    <x v="1"/>
    <n v="97"/>
    <n v="16296"/>
    <n v="16296"/>
    <n v="16296"/>
    <n v="16296"/>
    <n v="16296"/>
    <n v="16296"/>
    <n v="16296"/>
    <n v="48888"/>
    <n v="48888"/>
    <n v="97776"/>
    <m/>
  </r>
  <r>
    <n v="955164"/>
    <s v="Gomez,Giovanni"/>
    <s v="Onshore"/>
    <s v="ACT 238"/>
    <s v="QA Analyst"/>
    <s v="VZGTTQ00009462"/>
    <x v="0"/>
    <n v="1000431127"/>
    <s v="Verizon- VCG Flex - Strategica"/>
    <x v="1"/>
    <n v="97"/>
    <n v="16296"/>
    <n v="16296"/>
    <n v="16296"/>
    <n v="16296"/>
    <n v="16296"/>
    <n v="16296"/>
    <n v="16296"/>
    <n v="48888"/>
    <n v="48888"/>
    <n v="97776"/>
    <m/>
  </r>
  <r>
    <n v="2387626"/>
    <s v="Kamna,Bhuwan"/>
    <s v="Offshore"/>
    <s v="ACT 238"/>
    <s v="QA Analyst"/>
    <s v="VZGTTQ00009462"/>
    <x v="0"/>
    <n v="1000431127"/>
    <s v="Verizon- VCG Flex - Strategica"/>
    <x v="0"/>
    <n v="25"/>
    <n v="4200"/>
    <n v="0"/>
    <n v="0"/>
    <n v="4200"/>
    <n v="4200"/>
    <n v="4200"/>
    <n v="4200"/>
    <n v="4200"/>
    <n v="12600"/>
    <n v="16800"/>
    <m/>
  </r>
  <r>
    <n v="2239635"/>
    <s v="K S Sachin Kumar "/>
    <s v="Offshore"/>
    <s v="ACT 238"/>
    <s v="Java Developer"/>
    <s v="VZGTTQ00009462"/>
    <x v="0"/>
    <n v="1000431127"/>
    <s v="Verizon- VCG Flex - Strategica"/>
    <x v="0"/>
    <n v="25"/>
    <n v="4200"/>
    <n v="4200"/>
    <n v="4200"/>
    <n v="4200"/>
    <n v="4200"/>
    <n v="4200"/>
    <n v="4200"/>
    <n v="12600"/>
    <n v="12600"/>
    <n v="25200"/>
    <m/>
  </r>
  <r>
    <n v="2089658"/>
    <s v="Lalkumar P  "/>
    <s v="Offshore"/>
    <s v="ACT 238"/>
    <s v="Quality Assurance "/>
    <s v="VZGTTQ00009462"/>
    <x v="0"/>
    <n v="1000431127"/>
    <s v="Verizon- VCG Flex - Strategica"/>
    <x v="1"/>
    <n v="25"/>
    <n v="4200"/>
    <n v="4200"/>
    <n v="4200"/>
    <n v="4200"/>
    <n v="4200"/>
    <n v="4200"/>
    <n v="4200"/>
    <n v="12600"/>
    <n v="12600"/>
    <n v="25200"/>
    <m/>
  </r>
  <r>
    <n v="912357"/>
    <s v="Shubhada Revanna"/>
    <s v="Offshore"/>
    <s v="ACT 238"/>
    <s v="Quality Assurance "/>
    <s v="VZGTTQ00009462"/>
    <x v="0"/>
    <n v="1000431127"/>
    <s v="Verizon- VCG Flex - Strategica"/>
    <x v="1"/>
    <n v="25"/>
    <n v="4200"/>
    <n v="4200"/>
    <n v="4200"/>
    <n v="4200"/>
    <n v="4200"/>
    <n v="4200"/>
    <n v="4200"/>
    <n v="12600"/>
    <n v="12600"/>
    <n v="25200"/>
    <m/>
  </r>
  <r>
    <n v="783316"/>
    <s v="Mounika Bireddy"/>
    <s v="Offshore"/>
    <s v="ACT 238"/>
    <s v="Java Developer"/>
    <s v="VZGTTQ00009462"/>
    <x v="0"/>
    <n v="1000431127"/>
    <s v="Verizon- VCG Flex - Strategica"/>
    <x v="0"/>
    <n v="25"/>
    <n v="4200"/>
    <n v="4200"/>
    <n v="4200"/>
    <n v="4200"/>
    <n v="4200"/>
    <n v="4200"/>
    <n v="4200"/>
    <n v="12600"/>
    <n v="12600"/>
    <n v="25200"/>
    <m/>
  </r>
  <r>
    <e v="#REF!"/>
    <e v="#REF!"/>
    <e v="#REF!"/>
    <e v="#REF!"/>
    <e v="#REF!"/>
    <s v="VZGTTQ00009462"/>
    <x v="0"/>
    <e v="#N/A"/>
    <e v="#N/A"/>
    <x v="2"/>
    <e v="#REF!"/>
    <e v="#REF!"/>
    <e v="#REF!"/>
    <e v="#REF!"/>
    <e v="#REF!"/>
    <e v="#REF!"/>
    <e v="#REF!"/>
    <e v="#REF!"/>
    <e v="#REF!"/>
    <e v="#REF!"/>
    <e v="#REF!"/>
    <m/>
  </r>
  <r>
    <n v="2345201"/>
    <s v="Narina, Sai Srikanth"/>
    <s v="Onshore"/>
    <s v="ACT 238"/>
    <s v="PEGA"/>
    <s v="VZGTTQ00009462"/>
    <x v="0"/>
    <n v="1000431127"/>
    <s v="Verizon- VCG Flex - Strategica"/>
    <x v="3"/>
    <n v="97"/>
    <n v="16296"/>
    <n v="16296"/>
    <n v="16296"/>
    <n v="16296"/>
    <n v="16296"/>
    <n v="16296"/>
    <n v="16296"/>
    <n v="48888"/>
    <n v="48888"/>
    <n v="97776"/>
    <m/>
  </r>
  <r>
    <n v="609168"/>
    <s v="Kothapalli,Venkata Sai Rahul"/>
    <s v="Onshore"/>
    <s v="ACT 238"/>
    <s v="Quality Assurance "/>
    <s v="VZGTTQ00009462"/>
    <x v="0"/>
    <n v="1000431127"/>
    <s v="Verizon- VCG Flex - Strategica"/>
    <x v="3"/>
    <n v="97"/>
    <n v="16296"/>
    <n v="16296"/>
    <n v="16296"/>
    <n v="16296"/>
    <n v="0"/>
    <n v="0"/>
    <n v="0"/>
    <n v="48888"/>
    <n v="0"/>
    <n v="48888"/>
    <s v="Moving to Retail CMS to 03/31"/>
  </r>
  <r>
    <n v="2274193"/>
    <s v="U Shashank "/>
    <s v="Offshore"/>
    <s v="ACT 238"/>
    <s v="Java Developer"/>
    <s v="VZGTTQ00009462"/>
    <x v="0"/>
    <n v="1000431127"/>
    <s v="Verizon- VCG Flex - Strategica"/>
    <x v="0"/>
    <n v="25"/>
    <n v="4200"/>
    <n v="4200"/>
    <n v="4200"/>
    <n v="4200"/>
    <n v="4200"/>
    <n v="4200"/>
    <n v="4200"/>
    <n v="12600"/>
    <n v="12600"/>
    <n v="25200"/>
    <m/>
  </r>
  <r>
    <n v="2088900"/>
    <s v="Naveen Durai"/>
    <s v="Onshore"/>
    <s v="ACT 238"/>
    <s v="PEGA"/>
    <s v="VZGTTQ00009462"/>
    <x v="0"/>
    <n v="1000431127"/>
    <s v="Verizon- VCG Flex - Strategica"/>
    <x v="3"/>
    <n v="97"/>
    <n v="16296"/>
    <n v="16296"/>
    <n v="16296"/>
    <n v="16296"/>
    <n v="16296"/>
    <n v="16296"/>
    <n v="16296"/>
    <n v="48888"/>
    <n v="48888"/>
    <n v="97776"/>
    <m/>
  </r>
  <r>
    <n v="527576"/>
    <s v="Pradeep Kumar Selvaraj"/>
    <s v="Offshore"/>
    <s v="ACT 238"/>
    <s v="Java Developer"/>
    <s v="VZGTTQ00009462"/>
    <x v="0"/>
    <n v="1000431127"/>
    <s v="Verizon- VCG Flex - Strategica"/>
    <x v="0"/>
    <n v="25"/>
    <n v="4200"/>
    <n v="0"/>
    <n v="0"/>
    <n v="0"/>
    <n v="2100"/>
    <n v="4200"/>
    <n v="4200"/>
    <n v="0"/>
    <n v="10500"/>
    <n v="10500"/>
    <s v="Billed from 16th April"/>
  </r>
  <r>
    <e v="#REF!"/>
    <e v="#REF!"/>
    <e v="#REF!"/>
    <e v="#REF!"/>
    <e v="#REF!"/>
    <s v="VZGTTQ00009462"/>
    <x v="0"/>
    <n v="1000410331"/>
    <s v="VDSI VCG ACT Consol Journey"/>
    <x v="0"/>
    <e v="#REF!"/>
    <e v="#REF!"/>
    <e v="#REF!"/>
    <e v="#REF!"/>
    <e v="#REF!"/>
    <e v="#REF!"/>
    <e v="#REF!"/>
    <e v="#REF!"/>
    <e v="#REF!"/>
    <e v="#REF!"/>
    <e v="#REF!"/>
    <e v="#REF!"/>
  </r>
  <r>
    <n v="2405817"/>
    <s v="Hariharasudan"/>
    <s v="Offshore"/>
    <s v="ACT 238"/>
    <s v="Java Developer"/>
    <s v="VZGTTQ00009462"/>
    <x v="0"/>
    <e v="#N/A"/>
    <e v="#N/A"/>
    <x v="2"/>
    <n v="25"/>
    <n v="4200"/>
    <n v="4200"/>
    <n v="4200"/>
    <n v="4200"/>
    <n v="0"/>
    <n v="4200"/>
    <n v="4200"/>
    <n v="12600"/>
    <n v="8400"/>
    <n v="21000"/>
    <m/>
  </r>
  <r>
    <n v="973537"/>
    <s v="Anitha Nalluri"/>
    <s v="Onshore"/>
    <s v="PCT 248"/>
    <s v="Java, Springboot, Microservices "/>
    <s v="VZGTTQ00008473"/>
    <x v="1"/>
    <n v="1000416318"/>
    <s v="Verizon-VCG Flex CPI EPC TQ846"/>
    <x v="0"/>
    <n v="97"/>
    <n v="16296"/>
    <n v="16296"/>
    <n v="16296"/>
    <n v="16296"/>
    <n v="16296"/>
    <n v="16296"/>
    <n v="16296"/>
    <n v="48888"/>
    <n v="48888"/>
    <n v="97776"/>
    <m/>
  </r>
  <r>
    <n v="953609"/>
    <s v="Deepika Gudise"/>
    <s v="Onshore"/>
    <s v="PCT 248"/>
    <s v="Business Analyst"/>
    <s v="VZGTTQ00008473"/>
    <x v="1"/>
    <n v="1000416318"/>
    <s v="Verizon-VCG Flex CPI EPC TQ846"/>
    <x v="0"/>
    <n v="97"/>
    <n v="16296"/>
    <n v="16296"/>
    <n v="16296"/>
    <n v="16296"/>
    <n v="16296"/>
    <n v="16296"/>
    <n v="16296"/>
    <n v="48888"/>
    <n v="48888"/>
    <n v="97776"/>
    <m/>
  </r>
  <r>
    <n v="973456"/>
    <s v="Mikail Krochta"/>
    <s v="Onshore"/>
    <s v="PCT 248"/>
    <s v="Mainframe"/>
    <s v="VZGTTQ00008473"/>
    <x v="1"/>
    <n v="1000416318"/>
    <s v="Verizon-VCG Flex CPI EPC TQ846"/>
    <x v="0"/>
    <n v="100"/>
    <n v="16800"/>
    <n v="16800"/>
    <n v="16800"/>
    <n v="16800"/>
    <n v="16800"/>
    <n v="16800"/>
    <n v="16800"/>
    <n v="50400"/>
    <n v="50400"/>
    <n v="100800"/>
    <m/>
  </r>
  <r>
    <n v="2275454"/>
    <s v="Prasantha Deva"/>
    <s v="Onshore"/>
    <s v="PCT 248"/>
    <s v="Java, Springboot, Microservices "/>
    <s v="VZGTTQ00008473"/>
    <x v="1"/>
    <n v="1000416318"/>
    <s v="Verizon-VCG Flex CPI EPC TQ846"/>
    <x v="0"/>
    <n v="100"/>
    <n v="16800"/>
    <n v="16800"/>
    <n v="16800"/>
    <n v="16800"/>
    <n v="16800"/>
    <n v="16800"/>
    <n v="16800"/>
    <n v="50400"/>
    <n v="50400"/>
    <n v="100800"/>
    <m/>
  </r>
  <r>
    <n v="968349"/>
    <s v="Guzzi,Kathleen"/>
    <s v="Onshore"/>
    <s v="PCT 247"/>
    <s v="Business Analyst"/>
    <s v="VZGTTQ00008473"/>
    <x v="1"/>
    <n v="1000416318"/>
    <s v="Verizon-VCG Flex CPI EPC TQ846"/>
    <x v="0"/>
    <n v="97"/>
    <n v="16296"/>
    <n v="16296"/>
    <n v="16296"/>
    <n v="16296"/>
    <n v="16296"/>
    <n v="16296"/>
    <n v="16296"/>
    <n v="48888"/>
    <n v="48888"/>
    <n v="97776"/>
    <m/>
  </r>
  <r>
    <n v="952025"/>
    <s v="Vicki Pflughaupt"/>
    <s v="Onshore"/>
    <s v="PCT 247"/>
    <s v="Business Analyst"/>
    <s v="VZGTTQ00008473"/>
    <x v="1"/>
    <n v="1000416318"/>
    <s v="Verizon-VCG Flex CPI EPC TQ846"/>
    <x v="0"/>
    <n v="97"/>
    <n v="16296"/>
    <n v="16296"/>
    <n v="16296"/>
    <n v="16296"/>
    <n v="16296"/>
    <n v="16296"/>
    <n v="16296"/>
    <n v="48888"/>
    <n v="48888"/>
    <n v="97776"/>
    <m/>
  </r>
  <r>
    <n v="758494"/>
    <s v="PremChand Maddineni"/>
    <s v="Onshore"/>
    <s v="PCT 246"/>
    <s v="Java, Springboot, Microservices "/>
    <s v="VZGTTQ00008473"/>
    <x v="1"/>
    <n v="1000416318"/>
    <s v="Verizon-VCG Flex CPI EPC TQ846"/>
    <x v="0"/>
    <n v="97"/>
    <n v="16296"/>
    <n v="16296"/>
    <n v="16296"/>
    <n v="16296"/>
    <n v="16296"/>
    <n v="16296"/>
    <n v="16296"/>
    <n v="48888"/>
    <n v="48888"/>
    <n v="97776"/>
    <m/>
  </r>
  <r>
    <n v="969710"/>
    <s v="Bola Adebanwo"/>
    <s v="Onshore"/>
    <s v="PCT 246"/>
    <s v="Java, Springboot, Microservices "/>
    <s v="VZGTTQ00008473"/>
    <x v="1"/>
    <n v="1000416318"/>
    <s v="Verizon-VCG Flex CPI EPC TQ846"/>
    <x v="0"/>
    <n v="97"/>
    <n v="16296"/>
    <n v="16296"/>
    <n v="16296"/>
    <n v="16296"/>
    <n v="16296"/>
    <n v="16296"/>
    <n v="16296"/>
    <n v="48888"/>
    <n v="48888"/>
    <n v="97776"/>
    <m/>
  </r>
  <r>
    <n v="971983"/>
    <s v="Mikail Krochta"/>
    <s v="Onshore"/>
    <s v="PCT 054"/>
    <s v="Java, Springboot, Microservices "/>
    <s v="VZGTTQ00008473"/>
    <x v="1"/>
    <n v="1000416318"/>
    <s v="Verizon-VCG Flex CPI EPC TQ846"/>
    <x v="0"/>
    <n v="97"/>
    <n v="16296"/>
    <n v="0"/>
    <n v="16296"/>
    <n v="16296"/>
    <n v="8536"/>
    <n v="0"/>
    <n v="16296"/>
    <n v="32592"/>
    <n v="24832"/>
    <n v="57424"/>
    <m/>
  </r>
  <r>
    <n v="970927"/>
    <s v="Stefi Gomez"/>
    <s v="Onshore"/>
    <s v="PCT 054"/>
    <s v="Java, Springboot, Microservices "/>
    <s v="VZGTTQ00008473"/>
    <x v="1"/>
    <n v="1000416318"/>
    <s v="Verizon-VCG Flex CPI EPC TQ846"/>
    <x v="0"/>
    <n v="97"/>
    <n v="16296"/>
    <n v="16296"/>
    <n v="16296"/>
    <n v="16296"/>
    <n v="16296"/>
    <n v="16296"/>
    <n v="16296"/>
    <n v="48888"/>
    <n v="48888"/>
    <n v="97776"/>
    <m/>
  </r>
  <r>
    <n v="968444"/>
    <s v="Suzanne Spadling"/>
    <s v="Onshore"/>
    <s v="PCT 246"/>
    <s v="Business Analyst"/>
    <s v="VZGTTQ00008473"/>
    <x v="1"/>
    <n v="1000416318"/>
    <s v="Verizon-VCG Flex CPI EPC TQ846"/>
    <x v="0"/>
    <n v="97"/>
    <n v="16296"/>
    <n v="16296"/>
    <n v="16296"/>
    <n v="16296"/>
    <n v="16296"/>
    <n v="16296"/>
    <n v="16296"/>
    <n v="48888"/>
    <n v="48888"/>
    <n v="97776"/>
    <m/>
  </r>
  <r>
    <n v="970667"/>
    <s v="Diane Hammer"/>
    <s v="Onshore"/>
    <s v="PCT 247"/>
    <s v="Business Analyst"/>
    <s v="VZGTTQ00008473"/>
    <x v="1"/>
    <n v="1000416318"/>
    <s v="Verizon-VCG Flex CPI EPC TQ846"/>
    <x v="0"/>
    <n v="97"/>
    <n v="16296"/>
    <n v="16296"/>
    <n v="16296"/>
    <n v="16296"/>
    <n v="16296"/>
    <n v="16296"/>
    <n v="16296"/>
    <n v="48888"/>
    <n v="48888"/>
    <n v="97776"/>
    <m/>
  </r>
  <r>
    <n v="769131"/>
    <s v="Ramesh Ravilla"/>
    <s v="Onshore"/>
    <s v="PCT 073"/>
    <s v="Java, Springboot, Microservices "/>
    <s v="VZGTTQ00008473"/>
    <x v="1"/>
    <n v="1000416318"/>
    <s v="Verizon-VCG Flex CPI EPC TQ846"/>
    <x v="0"/>
    <n v="97"/>
    <n v="16296"/>
    <n v="16296"/>
    <n v="16296"/>
    <n v="16296"/>
    <n v="16296"/>
    <n v="16296"/>
    <n v="16296"/>
    <n v="48888"/>
    <n v="48888"/>
    <n v="97776"/>
    <m/>
  </r>
  <r>
    <n v="968812"/>
    <s v="White,Janice Willingham"/>
    <s v="Onshore"/>
    <s v="PCT 246"/>
    <s v="Quality Assurance"/>
    <s v="VZGTTQ00008473"/>
    <x v="1"/>
    <n v="1000416318"/>
    <s v="Verizon-VCG Flex CPI EPC TQ846"/>
    <x v="0"/>
    <n v="100"/>
    <n v="16800"/>
    <n v="16800"/>
    <n v="16800"/>
    <n v="16800"/>
    <n v="16800"/>
    <n v="16800"/>
    <n v="16800"/>
    <n v="50400"/>
    <n v="50400"/>
    <n v="100800"/>
    <m/>
  </r>
  <r>
    <n v="951880"/>
    <s v="Chintala,Anil K"/>
    <s v="Onshore"/>
    <s v="PCT 073"/>
    <s v="Scrum Master"/>
    <s v="VZGTTQ00008473"/>
    <x v="1"/>
    <n v="1000416318"/>
    <s v="Verizon-VCG Flex CPI EPC TQ846"/>
    <x v="0"/>
    <n v="97"/>
    <n v="16296"/>
    <n v="16296"/>
    <n v="16296"/>
    <n v="16296"/>
    <n v="16296"/>
    <n v="16296"/>
    <n v="16296"/>
    <n v="48888"/>
    <n v="48888"/>
    <n v="97776"/>
    <m/>
  </r>
  <r>
    <n v="971472"/>
    <s v="Yonas Weldetsion"/>
    <s v="Onshore"/>
    <s v="PCT 073"/>
    <s v="Java, Springboot, Microservices "/>
    <s v="VZGTTQ00008473"/>
    <x v="1"/>
    <n v="1000448527"/>
    <s v="Verizon-Value Strategic Fulfil"/>
    <x v="4"/>
    <n v="97"/>
    <n v="16296"/>
    <n v="0"/>
    <n v="0"/>
    <n v="0"/>
    <n v="8536"/>
    <n v="16296"/>
    <n v="16296"/>
    <n v="0"/>
    <n v="41128"/>
    <n v="41128"/>
    <m/>
  </r>
  <r>
    <n v="2206306"/>
    <s v="Rajesh Kanchumarthi"/>
    <s v="Offshore"/>
    <s v="ACT67"/>
    <s v="QA Analyst"/>
    <s v="VZGTTQ00008351 "/>
    <x v="2"/>
    <n v="1000415076"/>
    <s v="Verizon-VCG Flex FPP TQ8351-JA"/>
    <x v="1"/>
    <n v="25"/>
    <n v="4200"/>
    <n v="4200"/>
    <n v="4200"/>
    <n v="4200"/>
    <n v="4200"/>
    <n v="4200"/>
    <n v="4200"/>
    <n v="12600"/>
    <n v="12600"/>
    <n v="25200"/>
    <m/>
  </r>
  <r>
    <n v="710914"/>
    <s v="Yamuna Jagadish"/>
    <s v="Offshore"/>
    <s v="ACT67"/>
    <s v="Java, Springboot, Microservices "/>
    <s v="VZGTTQ00008351 "/>
    <x v="2"/>
    <n v="1000415076"/>
    <s v="Verizon-VCG Flex FPP TQ8351-JA"/>
    <x v="0"/>
    <n v="25"/>
    <n v="4200"/>
    <n v="4200"/>
    <n v="4200"/>
    <n v="4200"/>
    <n v="4200"/>
    <n v="4200"/>
    <n v="4200"/>
    <n v="12600"/>
    <n v="12600"/>
    <n v="25200"/>
    <m/>
  </r>
  <r>
    <n v="553283"/>
    <s v="Iswarya Durairajan"/>
    <s v="Offshore"/>
    <s v="ACT67"/>
    <s v="Java, Springboot, Microservices "/>
    <s v="VZGTTQ00008351 "/>
    <x v="2"/>
    <n v="1000415076"/>
    <s v="Verizon-VCG Flex FPP TQ8351-JA"/>
    <x v="0"/>
    <n v="25"/>
    <n v="4200"/>
    <n v="4200"/>
    <n v="4200"/>
    <n v="4200"/>
    <n v="4200"/>
    <n v="4200"/>
    <n v="4200"/>
    <n v="12600"/>
    <n v="12600"/>
    <n v="25200"/>
    <m/>
  </r>
  <r>
    <n v="2198542"/>
    <s v="Rajkumar Venkatesan"/>
    <s v="Offshore"/>
    <s v="ACT35"/>
    <s v="Java, Springboot, Microservices "/>
    <s v="VZGTTQ00008351 "/>
    <x v="2"/>
    <n v="1000415076"/>
    <s v="Verizon-VCG Flex FPP TQ8351-JA"/>
    <x v="4"/>
    <n v="25"/>
    <n v="4200"/>
    <n v="4200"/>
    <n v="4200"/>
    <n v="4200"/>
    <n v="4200"/>
    <n v="4200"/>
    <n v="4200"/>
    <n v="12600"/>
    <n v="12600"/>
    <n v="25200"/>
    <m/>
  </r>
  <r>
    <n v="902065"/>
    <s v="Weronika Kasieczka "/>
    <s v="Onshore"/>
    <s v="ACT35"/>
    <s v="Java, Springboot, Microservices "/>
    <s v="VZGTTQ00008351 "/>
    <x v="2"/>
    <n v="1000415076"/>
    <s v="Verizon-VCG Flex FPP TQ8351-JA"/>
    <x v="5"/>
    <n v="97"/>
    <n v="16296"/>
    <n v="16296"/>
    <n v="16296"/>
    <n v="16296"/>
    <n v="16296"/>
    <n v="16296"/>
    <n v="16296"/>
    <n v="48888"/>
    <n v="48888"/>
    <n v="97776"/>
    <m/>
  </r>
  <r>
    <n v="717683"/>
    <s v="Prem Rudram"/>
    <s v="Onshore"/>
    <s v="ACT67"/>
    <s v="Java, Springboot, Microservices "/>
    <s v="VZGTTQ00008351 "/>
    <x v="2"/>
    <n v="1000415076"/>
    <s v="Verizon-VCG Flex FPP TQ8351-JA"/>
    <x v="0"/>
    <n v="97"/>
    <n v="16296"/>
    <n v="16296"/>
    <n v="16296"/>
    <n v="4656"/>
    <n v="16296"/>
    <n v="16296"/>
    <n v="16296"/>
    <n v="37248"/>
    <n v="48888"/>
    <n v="86136"/>
    <m/>
  </r>
  <r>
    <n v="2352633"/>
    <s v="Thangavel, Premnath "/>
    <s v="Offshore"/>
    <s v="ACT 11"/>
    <s v="Java Springboot Microservices SpringReactive"/>
    <s v="VZGTTQ00008351 "/>
    <x v="2"/>
    <n v="1000415076"/>
    <s v="Verizon-VCG Flex FPP TQ8351-JA"/>
    <x v="0"/>
    <n v="25"/>
    <n v="4200"/>
    <n v="0"/>
    <n v="0"/>
    <n v="0"/>
    <n v="2200"/>
    <n v="4200"/>
    <n v="4200"/>
    <n v="0"/>
    <n v="10600"/>
    <n v="10600"/>
    <m/>
  </r>
  <r>
    <n v="854966"/>
    <s v="Sareddy,Shivani"/>
    <s v="Offshore"/>
    <s v="ACT 11"/>
    <s v="PEGA"/>
    <s v="VZGTTQ00008351 "/>
    <x v="2"/>
    <n v="1000415076"/>
    <s v="Verizon-VCG Flex FPP TQ8351-JA"/>
    <x v="3"/>
    <n v="25"/>
    <n v="4200"/>
    <n v="0"/>
    <n v="0"/>
    <n v="2200"/>
    <n v="4200"/>
    <n v="4200"/>
    <n v="4200"/>
    <n v="2200"/>
    <n v="12600"/>
    <n v="14800"/>
    <m/>
  </r>
  <r>
    <n v="2331217"/>
    <s v="Harsha Babu, Adithya"/>
    <s v="Offshore"/>
    <s v="ACT 11"/>
    <s v="ReactJS"/>
    <s v="VZGTTQ00008351 "/>
    <x v="2"/>
    <n v="1000415076"/>
    <s v="Verizon-VCG Flex FPP TQ8351-JA"/>
    <x v="0"/>
    <n v="25"/>
    <n v="4200"/>
    <n v="4200"/>
    <n v="4200"/>
    <n v="4200"/>
    <n v="2200"/>
    <n v="4200"/>
    <n v="4200"/>
    <n v="12600"/>
    <n v="10600"/>
    <n v="23200"/>
    <m/>
  </r>
  <r>
    <n v="2205326"/>
    <s v="Ravi Prasad Gajji"/>
    <s v="Offshore"/>
    <s v="ACT 11"/>
    <s v="PEGA"/>
    <s v="VZGTTQ00008351 "/>
    <x v="2"/>
    <n v="1000415076"/>
    <s v="Verizon-VCG Flex FPP TQ8351-JA"/>
    <x v="3"/>
    <n v="25"/>
    <n v="4200"/>
    <n v="4200"/>
    <n v="4200"/>
    <n v="4200"/>
    <n v="4200"/>
    <n v="4200"/>
    <n v="4200"/>
    <n v="12600"/>
    <n v="12600"/>
    <n v="25200"/>
    <m/>
  </r>
  <r>
    <n v="2112199"/>
    <s v="Laxmi Prasanna Kunduru"/>
    <s v="Offshore"/>
    <s v="ACT 35"/>
    <s v="QA Analyst"/>
    <s v="VZGTTQ00008351 "/>
    <x v="2"/>
    <n v="1000415076"/>
    <s v="Verizon-VCG Flex FPP TQ8351-JA"/>
    <x v="1"/>
    <n v="25"/>
    <n v="4200"/>
    <n v="4200"/>
    <n v="4200"/>
    <n v="4200"/>
    <n v="4200"/>
    <n v="4200"/>
    <n v="4200"/>
    <n v="12600"/>
    <n v="12600"/>
    <n v="25200"/>
    <m/>
  </r>
  <r>
    <n v="736841"/>
    <s v="Sharath Neela"/>
    <s v="Onshore"/>
    <s v="ACT 11"/>
    <s v="PEGA"/>
    <s v="VZGTTQ00008351 "/>
    <x v="2"/>
    <n v="1000415076"/>
    <s v="Verizon-VCG Flex FPP TQ8351-JA"/>
    <x v="3"/>
    <n v="97"/>
    <n v="16296"/>
    <n v="16296"/>
    <n v="16296"/>
    <n v="16296"/>
    <n v="16296"/>
    <n v="16296"/>
    <n v="16296"/>
    <n v="48888"/>
    <n v="48888"/>
    <n v="97776"/>
    <m/>
  </r>
  <r>
    <n v="559000"/>
    <s v="Kani Karuthappandian"/>
    <s v="Onshore"/>
    <s v="ACT 11"/>
    <s v="PEGA"/>
    <s v="VZGTTQ00008351 "/>
    <x v="2"/>
    <n v="1000415076"/>
    <s v="Verizon-VCG Flex FPP TQ8351-JA"/>
    <x v="3"/>
    <n v="97"/>
    <n v="16296"/>
    <n v="16296"/>
    <n v="16296"/>
    <n v="16296"/>
    <n v="16296"/>
    <n v="16296"/>
    <n v="16296"/>
    <n v="48888"/>
    <n v="48888"/>
    <n v="97776"/>
    <m/>
  </r>
  <r>
    <n v="784680"/>
    <s v="Pavan krishna Kokati"/>
    <s v="Onshore"/>
    <s v="PCT249"/>
    <s v="Full Stack"/>
    <s v="VZGTTQ00008351 "/>
    <x v="2"/>
    <e v="#N/A"/>
    <e v="#N/A"/>
    <x v="2"/>
    <n v="97"/>
    <n v="16296"/>
    <n v="16296"/>
    <n v="16296"/>
    <n v="8148"/>
    <n v="0"/>
    <n v="0"/>
    <n v="0"/>
    <n v="40740"/>
    <n v="0"/>
    <n v="40740"/>
    <m/>
  </r>
  <r>
    <n v="828866"/>
    <s v="Lakshmi Devi"/>
    <s v="Offshore "/>
    <s v="ACT 11"/>
    <s v="QA Analyst"/>
    <s v="VZGTTQ00008351 "/>
    <x v="2"/>
    <n v="1000415076"/>
    <s v="Verizon-VCG Flex FPP TQ8351-JA"/>
    <x v="1"/>
    <n v="25"/>
    <n v="4200"/>
    <n v="0"/>
    <n v="0"/>
    <n v="0"/>
    <n v="1600"/>
    <n v="4200"/>
    <n v="4200"/>
    <n v="0"/>
    <n v="10000"/>
    <n v="10000"/>
    <m/>
  </r>
  <r>
    <n v="440701"/>
    <s v="Rajesh Aravala"/>
    <s v="Onshore"/>
    <s v="ACT11"/>
    <s v="PEGA"/>
    <s v="VZGTTQ00008351 "/>
    <x v="2"/>
    <n v="1000415076"/>
    <s v="Verizon-VCG Flex FPP TQ8351-JA"/>
    <x v="3"/>
    <n v="97"/>
    <n v="16296"/>
    <n v="0"/>
    <n v="0"/>
    <n v="0"/>
    <n v="16296"/>
    <n v="16296"/>
    <n v="16296"/>
    <n v="0"/>
    <n v="48888"/>
    <n v="48888"/>
    <m/>
  </r>
  <r>
    <n v="645749"/>
    <s v="Rani Shweta Singh"/>
    <s v="Onshore"/>
    <s v="ACT 184"/>
    <s v="Scrum Master"/>
    <s v="VZGTTQ00004628"/>
    <x v="3"/>
    <n v="1000447309"/>
    <s v="Verizon-VCG Maslov inst CMS HM"/>
    <x v="0"/>
    <n v="97"/>
    <n v="16296"/>
    <n v="0"/>
    <n v="8148"/>
    <n v="16296"/>
    <n v="16296"/>
    <n v="16296"/>
    <n v="16296"/>
    <n v="24444"/>
    <n v="48888"/>
    <n v="73332"/>
    <s v="Talent Onboarding Started in 15th Feb 2025"/>
  </r>
  <r>
    <n v="606058"/>
    <s v="Hareesh B"/>
    <s v="Onshore"/>
    <s v="ACT 184"/>
    <s v="Database Developer"/>
    <s v="VZGTTQ00004628"/>
    <x v="3"/>
    <n v="1000447309"/>
    <s v="Verizon-VCG Maslov inst CMS HM"/>
    <x v="6"/>
    <n v="97"/>
    <n v="16296"/>
    <n v="0"/>
    <n v="0"/>
    <n v="16296"/>
    <n v="16296"/>
    <n v="16296"/>
    <n v="16296"/>
    <n v="16296"/>
    <n v="48888"/>
    <n v="65184"/>
    <s v="Talent Onboarded in Mar'25"/>
  </r>
  <r>
    <n v="2399545"/>
    <s v="Satvik Chemudupati"/>
    <s v="Onshore"/>
    <s v="ACT 184"/>
    <s v="ReactJS"/>
    <s v="VZGTTQ00004628"/>
    <x v="3"/>
    <n v="1000447309"/>
    <s v="Verizon-VCG Maslov inst CMS HM"/>
    <x v="0"/>
    <n v="97"/>
    <n v="16296"/>
    <n v="0"/>
    <n v="0"/>
    <n v="10088"/>
    <n v="16296"/>
    <n v="16296"/>
    <n v="16296"/>
    <n v="10088"/>
    <n v="48888"/>
    <n v="58976"/>
    <s v="Talent Onboarding Started in 15th Feb 2025"/>
  </r>
  <r>
    <n v="609168"/>
    <s v="Kothapalli,Venkata Sai Rahul"/>
    <s v="Onshore"/>
    <s v="ACT 184"/>
    <s v="PEGA"/>
    <s v="VZGTTQ00004628"/>
    <x v="3"/>
    <n v="1000431127"/>
    <s v="Verizon- VCG Flex - Strategica"/>
    <x v="3"/>
    <n v="97"/>
    <n v="16296"/>
    <n v="0"/>
    <n v="0"/>
    <n v="0"/>
    <n v="16296"/>
    <n v="16296"/>
    <n v="16296"/>
    <n v="0"/>
    <n v="48888"/>
    <n v="48888"/>
    <s v="Moving to Retail CMS to 03/31"/>
  </r>
  <r>
    <n v="2392543"/>
    <s v="Arunprakash Archunan"/>
    <s v="Offshore"/>
    <s v="ACT 184"/>
    <s v="Java Springboot Microservices SpringReactive"/>
    <s v="VZGTTQ00004628"/>
    <x v="3"/>
    <n v="1000447309"/>
    <s v="Verizon-VCG Maslov inst CMS HM"/>
    <x v="0"/>
    <n v="25"/>
    <n v="4200"/>
    <n v="0"/>
    <n v="0"/>
    <n v="2100"/>
    <n v="4200"/>
    <n v="4200"/>
    <n v="4200"/>
    <n v="2100"/>
    <n v="12600"/>
    <n v="14700"/>
    <s v="Talent Onboarding Started in 15th March 2025"/>
  </r>
  <r>
    <n v="2392148"/>
    <s v="A Akash"/>
    <s v="Offshore"/>
    <s v="ACT 184"/>
    <s v="Java Springboot Microservices SpringReactive"/>
    <s v="VZGTTQ00004628"/>
    <x v="3"/>
    <n v="1000447309"/>
    <s v="Verizon-VCG Maslov inst CMS HM"/>
    <x v="0"/>
    <n v="25"/>
    <n v="4200"/>
    <n v="0"/>
    <n v="0"/>
    <n v="2100"/>
    <n v="4200"/>
    <n v="4200"/>
    <n v="4200"/>
    <n v="2100"/>
    <n v="12600"/>
    <n v="14700"/>
    <s v="Talent Onboarding Started in 15th March 2025"/>
  </r>
  <r>
    <n v="2389831"/>
    <s v="Salla, Spandana Gopalreddy "/>
    <s v="Offshore"/>
    <s v="ACT 184"/>
    <s v="ReactJS"/>
    <s v="VZGTTQ00004628"/>
    <x v="3"/>
    <n v="1000447309"/>
    <s v="Verizon-VCG Maslov inst CMS HM"/>
    <x v="0"/>
    <n v="25"/>
    <n v="4200"/>
    <n v="0"/>
    <n v="0"/>
    <n v="2100"/>
    <n v="4200"/>
    <n v="4200"/>
    <n v="4200"/>
    <n v="2100"/>
    <n v="12600"/>
    <n v="14700"/>
    <s v="Talent Onboarding Started in 15th March 2025"/>
  </r>
  <r>
    <n v="767528"/>
    <s v="Sasi Prabha V"/>
    <s v="Offshore"/>
    <s v="ACT 184"/>
    <s v="QA Analyst"/>
    <s v="VZGTTQ00004628"/>
    <x v="3"/>
    <e v="#N/A"/>
    <e v="#N/A"/>
    <x v="2"/>
    <n v="25"/>
    <n v="4200"/>
    <n v="0"/>
    <n v="0"/>
    <n v="0"/>
    <n v="0"/>
    <n v="2200"/>
    <n v="4200"/>
    <n v="0"/>
    <n v="6400"/>
    <n v="6400"/>
    <s v="Talent Onboarding Started in 15th March 2025"/>
  </r>
  <r>
    <n v="104285"/>
    <s v="Mothe, Hanmantha Reddy"/>
    <s v="Onshore"/>
    <s v="PCT303"/>
    <s v="Scrum Master"/>
    <s v="VZGTTQ00011059"/>
    <x v="4"/>
    <n v="1000451136"/>
    <s v="Verizon-VCG HM Contract Transp"/>
    <x v="4"/>
    <n v="97"/>
    <n v="16296"/>
    <n v="0"/>
    <n v="0"/>
    <n v="0"/>
    <n v="8536"/>
    <n v="16296"/>
    <n v="16296"/>
    <n v="0"/>
    <n v="41128"/>
    <n v="41128"/>
    <s v="Talent Onboarding is in progress by 15th April 2025"/>
  </r>
  <r>
    <n v="2409286"/>
    <s v="Ajay Balaji"/>
    <s v="Onshore"/>
    <s v="PCT303"/>
    <s v="ReactJS"/>
    <s v="VZGTTQ00011059"/>
    <x v="4"/>
    <e v="#N/A"/>
    <e v="#N/A"/>
    <x v="2"/>
    <n v="97"/>
    <n v="16296"/>
    <n v="0"/>
    <n v="0"/>
    <n v="0"/>
    <n v="5432"/>
    <n v="16296"/>
    <n v="16296"/>
    <n v="0"/>
    <n v="38024"/>
    <n v="38024"/>
    <s v="Talent Onboarding is in progress by 15th April 2025"/>
  </r>
  <r>
    <n v="173560"/>
    <s v="Gudimella, Sri Sudha"/>
    <s v="Offshore"/>
    <s v="PCT303"/>
    <s v="Java Springboot Microservices SpringReactive"/>
    <s v="VZGTTQ00011059"/>
    <x v="4"/>
    <e v="#N/A"/>
    <e v="#N/A"/>
    <x v="2"/>
    <n v="25"/>
    <n v="4200"/>
    <n v="0"/>
    <n v="0"/>
    <n v="0"/>
    <n v="0"/>
    <n v="2800"/>
    <n v="4200"/>
    <n v="0"/>
    <n v="7000"/>
    <n v="7000"/>
    <s v="Talent Onboarding is in progress by 15th April 2025"/>
  </r>
  <r>
    <n v="2403299"/>
    <s v="R Nair,Athira"/>
    <s v="Offshore"/>
    <s v="PCT303"/>
    <s v="ReactJS"/>
    <s v="VZGTTQ00011059"/>
    <x v="4"/>
    <n v="1000430852"/>
    <s v="Verizon-VCG Federated innovati"/>
    <x v="4"/>
    <n v="25"/>
    <n v="4200"/>
    <n v="0"/>
    <n v="0"/>
    <n v="0"/>
    <n v="0"/>
    <n v="3400"/>
    <n v="4200"/>
    <n v="0"/>
    <n v="7600"/>
    <n v="7600"/>
    <s v="Talent Onboarding is in progress by 15th April 2025"/>
  </r>
  <r>
    <n v="312342"/>
    <s v="Dilip,Archana"/>
    <s v="Offshore"/>
    <s v="PCT303"/>
    <s v="QA Analyst"/>
    <s v="VZGTTQ00011059"/>
    <x v="4"/>
    <e v="#N/A"/>
    <e v="#N/A"/>
    <x v="2"/>
    <n v="25"/>
    <n v="4200"/>
    <n v="0"/>
    <n v="0"/>
    <n v="0"/>
    <n v="0"/>
    <n v="3200"/>
    <n v="4200"/>
    <n v="0"/>
    <n v="7400"/>
    <n v="7400"/>
    <s v="Talent Onboarding is in progress by 15th April 2025"/>
  </r>
  <r>
    <n v="113273"/>
    <s v="Vinu Subramanian"/>
    <s v="Onshore"/>
    <s v="ACT 220"/>
    <s v="Release Train Engineer"/>
    <s v="VZGTTQ00009564"/>
    <x v="5"/>
    <n v="1000417402"/>
    <s v="Verizon-VCG Flex Elvis HM 2025"/>
    <x v="0"/>
    <n v="93"/>
    <n v="15624"/>
    <n v="15624"/>
    <n v="15624"/>
    <n v="15624"/>
    <n v="15624"/>
    <n v="15624"/>
    <n v="15624"/>
    <n v="46872"/>
    <n v="46872"/>
    <n v="93744"/>
    <m/>
  </r>
  <r>
    <n v="131306"/>
    <s v="Raghunath Bende"/>
    <s v="Onshore"/>
    <s v="ACT 220"/>
    <s v="PEGA"/>
    <s v="VZGTTQ00009564"/>
    <x v="5"/>
    <n v="1000417402"/>
    <s v="Verizon-VCG Flex Elvis HM 2025"/>
    <x v="3"/>
    <n v="118"/>
    <n v="19824"/>
    <n v="19824"/>
    <n v="19824"/>
    <n v="19824"/>
    <n v="19824"/>
    <n v="19824"/>
    <n v="19824"/>
    <n v="59472"/>
    <n v="59472"/>
    <n v="118944"/>
    <m/>
  </r>
  <r>
    <n v="2351076"/>
    <s v="Korlapati, Chaitanya"/>
    <s v="Onshore"/>
    <s v="ACT 220"/>
    <s v="PEGA"/>
    <s v="VZGTTQ00009564"/>
    <x v="5"/>
    <n v="1000417402"/>
    <s v="Verizon-VCG Flex Elvis HM 2025"/>
    <x v="3"/>
    <n v="118"/>
    <n v="19824"/>
    <n v="19824"/>
    <n v="19824"/>
    <n v="19824"/>
    <n v="19824"/>
    <n v="19824"/>
    <n v="19824"/>
    <n v="59472"/>
    <n v="59472"/>
    <n v="118944"/>
    <m/>
  </r>
  <r>
    <n v="230181"/>
    <s v="Vijay Pinto"/>
    <s v="Onshore"/>
    <s v="ACT 220"/>
    <s v="PEGA"/>
    <s v="VZGTTQ00009564"/>
    <x v="5"/>
    <n v="1000417402"/>
    <s v="Verizon-VCG Flex Elvis HM 2025"/>
    <x v="3"/>
    <n v="118"/>
    <n v="19824"/>
    <n v="19824"/>
    <n v="19824"/>
    <n v="19824"/>
    <n v="19824"/>
    <n v="19824"/>
    <n v="19824"/>
    <n v="59472"/>
    <n v="59472"/>
    <n v="118944"/>
    <m/>
  </r>
  <r>
    <n v="225706"/>
    <s v="Naga Praveen"/>
    <s v="Onshore"/>
    <s v="ACT 220"/>
    <s v="PEGA"/>
    <s v="VZGTTQ00009564"/>
    <x v="5"/>
    <n v="1000417402"/>
    <s v="Verizon-VCG Flex Elvis HM 2025"/>
    <x v="3"/>
    <n v="100"/>
    <n v="16800"/>
    <n v="0"/>
    <n v="0"/>
    <n v="0"/>
    <n v="16800"/>
    <n v="16800"/>
    <n v="16800"/>
    <n v="0"/>
    <n v="50400"/>
    <n v="50400"/>
    <m/>
  </r>
  <r>
    <n v="747085"/>
    <s v="Ravikumar Kongara"/>
    <s v="Onshore"/>
    <s v="ACT 220"/>
    <s v="Java Springboot Microservices SpringReactive"/>
    <s v="VZGTTQ00009564"/>
    <x v="5"/>
    <n v="1000417402"/>
    <s v="Verizon-VCG Flex Elvis HM 2025"/>
    <x v="0"/>
    <n v="92"/>
    <n v="15456"/>
    <n v="15456"/>
    <n v="15456"/>
    <n v="15456"/>
    <n v="15456"/>
    <n v="15456"/>
    <n v="15456"/>
    <n v="46368"/>
    <n v="46368"/>
    <n v="92736"/>
    <m/>
  </r>
  <r>
    <n v="2385172"/>
    <s v="Muthusamy Ramasamy"/>
    <s v="Onshore"/>
    <s v="ACT 220"/>
    <s v="Java Springboot Microservices SpringReactive"/>
    <s v="VZGTTQ00009564"/>
    <x v="5"/>
    <n v="1000441057"/>
    <s v="Verizon-Clarify Decomposition-"/>
    <x v="4"/>
    <n v="92"/>
    <n v="15456"/>
    <n v="0"/>
    <n v="0"/>
    <n v="0"/>
    <n v="15456"/>
    <n v="15456"/>
    <n v="15456"/>
    <n v="0"/>
    <n v="46368"/>
    <n v="46368"/>
    <m/>
  </r>
  <r>
    <e v="#REF!"/>
    <e v="#REF!"/>
    <e v="#REF!"/>
    <e v="#REF!"/>
    <e v="#REF!"/>
    <s v="VZGTTQ00009564"/>
    <x v="5"/>
    <e v="#N/A"/>
    <e v="#N/A"/>
    <x v="2"/>
    <e v="#REF!"/>
    <e v="#REF!"/>
    <e v="#REF!"/>
    <e v="#REF!"/>
    <e v="#REF!"/>
    <e v="#REF!"/>
    <e v="#REF!"/>
    <e v="#REF!"/>
    <e v="#REF!"/>
    <e v="#REF!"/>
    <e v="#REF!"/>
    <m/>
  </r>
  <r>
    <n v="969389"/>
    <s v="Suresh Vemparala"/>
    <s v="Onshore"/>
    <s v="ACT 220"/>
    <s v="Java Springboot Microservices SpringReactive"/>
    <s v="VZGTTQ00009564"/>
    <x v="5"/>
    <n v="1000417402"/>
    <s v="Verizon-VCG Flex Elvis HM 2025"/>
    <x v="0"/>
    <n v="92"/>
    <n v="15456"/>
    <n v="15456"/>
    <n v="15456"/>
    <n v="15456"/>
    <n v="15456"/>
    <n v="15456"/>
    <n v="15456"/>
    <n v="46368"/>
    <n v="46368"/>
    <n v="92736"/>
    <m/>
  </r>
  <r>
    <n v="2304317"/>
    <s v="Ravi Adhikari"/>
    <s v="Onshore"/>
    <s v="ACT 220"/>
    <s v="Java Springboot Microservices SpringReactive"/>
    <s v="VZGTTQ00009564"/>
    <x v="5"/>
    <n v="1000417402"/>
    <s v="Verizon-VCG Flex Elvis HM 2025"/>
    <x v="0"/>
    <n v="92"/>
    <n v="15456"/>
    <n v="15456"/>
    <n v="15456"/>
    <n v="15456"/>
    <n v="15456"/>
    <n v="15456"/>
    <n v="15456"/>
    <n v="46368"/>
    <n v="46368"/>
    <n v="92736"/>
    <m/>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n v="148110"/>
    <s v="Someswara Rao Balam"/>
    <s v="Onshore"/>
    <s v="ACT 220"/>
    <s v="QA Analyst"/>
    <s v="VZGTTQ00009564"/>
    <x v="5"/>
    <n v="1000417402"/>
    <s v="Verizon-VCG Flex Elvis HM 2025"/>
    <x v="1"/>
    <n v="90"/>
    <n v="15120"/>
    <n v="0"/>
    <n v="0"/>
    <n v="15120"/>
    <n v="15120"/>
    <n v="15120"/>
    <n v="15120"/>
    <n v="15120"/>
    <n v="45360"/>
    <n v="60480"/>
    <s v="Talent billing will be enabled from 1st March 2025"/>
  </r>
  <r>
    <n v="343415"/>
    <s v="Venkata Sushma Bhuma"/>
    <s v="Onshore"/>
    <s v="ACT 220"/>
    <s v="QA Analyst"/>
    <s v="VZGTTQ00009564"/>
    <x v="5"/>
    <n v="1000417402"/>
    <s v="Verizon-VCG Flex Elvis HM 2025"/>
    <x v="1"/>
    <n v="90"/>
    <n v="15120"/>
    <n v="0"/>
    <n v="0"/>
    <n v="15120"/>
    <n v="15120"/>
    <n v="15120"/>
    <n v="15120"/>
    <n v="15120"/>
    <n v="45360"/>
    <n v="60480"/>
    <s v="Talent billing will be enabled from 1st March 2025"/>
  </r>
  <r>
    <n v="2056437"/>
    <s v="Sundaz Qazi"/>
    <s v="Onshore"/>
    <s v="ACT 220"/>
    <s v="QA Analyst"/>
    <s v="VZGTTQ00009564"/>
    <x v="5"/>
    <n v="1000417402"/>
    <s v="Verizon-VCG Flex Elvis HM 2025"/>
    <x v="1"/>
    <n v="90"/>
    <n v="15120"/>
    <n v="0"/>
    <n v="0"/>
    <n v="15120"/>
    <n v="15120"/>
    <n v="15120"/>
    <n v="15120"/>
    <n v="15120"/>
    <n v="45360"/>
    <n v="60480"/>
    <s v="Talent billing will be enabled from 1st March 2025"/>
  </r>
  <r>
    <n v="2319504"/>
    <s v="Bhavitha Gadiparthi"/>
    <s v="Onshore"/>
    <s v="ACT 220"/>
    <s v="QA Analyst"/>
    <s v="VZGTTQ00009564"/>
    <x v="5"/>
    <n v="1000417402"/>
    <s v="Verizon-VCG Flex Elvis HM 2025"/>
    <x v="1"/>
    <n v="90"/>
    <n v="15120"/>
    <n v="0"/>
    <n v="0"/>
    <n v="15120"/>
    <n v="15120"/>
    <n v="15120"/>
    <n v="15120"/>
    <n v="15120"/>
    <n v="45360"/>
    <n v="60480"/>
    <s v="Talent billing will be enabled from 1st March 2025"/>
  </r>
  <r>
    <n v="295426"/>
    <s v="Phayaz Shaik"/>
    <s v="Offshore"/>
    <s v="ACT 220"/>
    <s v="QA Analyst"/>
    <s v="VZGTTQ00009564"/>
    <x v="5"/>
    <n v="1000417402"/>
    <s v="Verizon-VCG Flex Elvis HM 2025"/>
    <x v="1"/>
    <n v="22"/>
    <n v="3696"/>
    <n v="0"/>
    <n v="0"/>
    <n v="3696"/>
    <n v="3696"/>
    <n v="3696"/>
    <n v="3696"/>
    <n v="3696"/>
    <n v="11088"/>
    <n v="14784"/>
    <s v="Talent billing will be enabled from 1st March 2025"/>
  </r>
  <r>
    <n v="2239596"/>
    <s v="Krovi, Naga Venkata Sai Sudheer"/>
    <s v="Offshore"/>
    <s v="ACT 220"/>
    <s v="QA Analyst"/>
    <s v="VZGTTQ00009564"/>
    <x v="5"/>
    <n v="1000417402"/>
    <s v="Verizon-VCG Flex Elvis HM 2025"/>
    <x v="1"/>
    <n v="22"/>
    <n v="3696"/>
    <n v="0"/>
    <n v="0"/>
    <n v="3696"/>
    <n v="3696"/>
    <n v="3696"/>
    <n v="3696"/>
    <n v="3696"/>
    <n v="11088"/>
    <n v="14784"/>
    <s v="Talent billing will be enabled from 1st March 2025"/>
  </r>
  <r>
    <n v="2150491"/>
    <s v="Kumar Jangam, Nikhil"/>
    <s v="Offshore"/>
    <s v="ACT 220"/>
    <s v="QA Analyst"/>
    <s v="VZGTTQ00009564"/>
    <x v="5"/>
    <n v="1000417402"/>
    <s v="Verizon-VCG Flex Elvis HM 2025"/>
    <x v="1"/>
    <n v="22"/>
    <n v="3696"/>
    <n v="0"/>
    <n v="0"/>
    <n v="3696"/>
    <n v="3696"/>
    <n v="3696"/>
    <n v="3696"/>
    <n v="3696"/>
    <n v="11088"/>
    <n v="14784"/>
    <s v="Talent billing will be enabled from 1st March 2025"/>
  </r>
  <r>
    <n v="679999"/>
    <s v="S,Suganya Devi"/>
    <s v="Offshore"/>
    <s v="ACT 220"/>
    <s v="QA Analyst"/>
    <s v="VZGTTQ00009564"/>
    <x v="5"/>
    <n v="1000417402"/>
    <s v="Verizon-VCG Flex Elvis HM 2025"/>
    <x v="1"/>
    <n v="22"/>
    <n v="3696"/>
    <n v="0"/>
    <n v="0"/>
    <n v="3696"/>
    <n v="3696"/>
    <n v="3696"/>
    <n v="3696"/>
    <n v="3696"/>
    <n v="11088"/>
    <n v="14784"/>
    <s v="Talent billing will be enabled from 1st March 2025"/>
  </r>
  <r>
    <n v="2244652"/>
    <s v="Reddy,D Sreekanth"/>
    <s v="Offshore"/>
    <s v="ACT 220"/>
    <s v="QA Analyst"/>
    <s v="VZGTTQ00009564"/>
    <x v="5"/>
    <n v="1000417402"/>
    <s v="Verizon-VCG Flex Elvis HM 2025"/>
    <x v="1"/>
    <n v="22"/>
    <n v="3696"/>
    <n v="0"/>
    <n v="0"/>
    <n v="3696"/>
    <n v="3696"/>
    <n v="3696"/>
    <n v="3696"/>
    <n v="3696"/>
    <n v="11088"/>
    <n v="14784"/>
    <s v="Talent billing will be enabled from 1st March 2025"/>
  </r>
  <r>
    <n v="2081786"/>
    <s v="Patro,Abhisekh"/>
    <s v="Offshore"/>
    <s v="ACT 220"/>
    <s v="QA Analyst"/>
    <s v="VZGTTQ00009564"/>
    <x v="5"/>
    <e v="#N/A"/>
    <e v="#N/A"/>
    <x v="2"/>
    <n v="22"/>
    <n v="3696"/>
    <n v="0"/>
    <n v="0"/>
    <n v="3696"/>
    <n v="3696"/>
    <n v="3696"/>
    <n v="3696"/>
    <n v="3696"/>
    <n v="11088"/>
    <n v="14784"/>
    <s v="Talent billing will be enabled from 1st March 2025"/>
  </r>
  <r>
    <n v="2178169"/>
    <s v="Nakhate,Vaishnavi"/>
    <s v="Offshore"/>
    <s v="ACT 220"/>
    <s v="QA Analyst"/>
    <s v="VZGTTQ00009564"/>
    <x v="5"/>
    <n v="1000417402"/>
    <s v="Verizon-VCG Flex Elvis HM 2025"/>
    <x v="1"/>
    <n v="22"/>
    <n v="3696"/>
    <n v="0"/>
    <n v="0"/>
    <n v="3696"/>
    <n v="3696"/>
    <n v="3696"/>
    <n v="3696"/>
    <n v="3696"/>
    <n v="11088"/>
    <n v="14784"/>
    <s v="Talent billing will be enabled from 1st March 2025"/>
  </r>
  <r>
    <n v="2115851"/>
    <s v="Priyadharshini,M Indhira"/>
    <s v="Offshore"/>
    <s v="ACT 220"/>
    <s v="QA Analyst"/>
    <s v="VZGTTQ00009564"/>
    <x v="5"/>
    <n v="1000417402"/>
    <s v="Verizon-VCG Flex Elvis HM 2025"/>
    <x v="1"/>
    <n v="22"/>
    <n v="3696"/>
    <n v="0"/>
    <n v="0"/>
    <n v="3696"/>
    <n v="3696"/>
    <n v="3696"/>
    <n v="3696"/>
    <n v="3696"/>
    <n v="11088"/>
    <n v="14784"/>
    <s v="Talent billing will be enabled from 1st March 2025"/>
  </r>
  <r>
    <n v="955356"/>
    <s v="Gollapudi,Anusha"/>
    <s v="Onshore"/>
    <s v="PCT 226"/>
    <s v="Mainframe"/>
    <s v="VZGTTQ00009564"/>
    <x v="5"/>
    <n v="1000417402"/>
    <s v="Verizon-VCG Flex Elvis HM 2025"/>
    <x v="0"/>
    <n v="94"/>
    <n v="15792"/>
    <n v="15792"/>
    <n v="15792"/>
    <n v="15792"/>
    <n v="15792"/>
    <n v="15792"/>
    <n v="15792"/>
    <n v="47376"/>
    <n v="47376"/>
    <n v="94752"/>
    <m/>
  </r>
  <r>
    <n v="956648"/>
    <s v="Malone,Trey"/>
    <s v="Onshore"/>
    <s v="PCT 239"/>
    <s v="Java Springboot Microservices SpringReactive"/>
    <s v="VZGTTQ00009564"/>
    <x v="5"/>
    <n v="1000417402"/>
    <s v="Verizon-VCG Flex Elvis HM 2025"/>
    <x v="0"/>
    <n v="94"/>
    <n v="15792"/>
    <n v="15792"/>
    <n v="15792"/>
    <n v="15792"/>
    <n v="15792"/>
    <n v="15792"/>
    <n v="15792"/>
    <n v="47376"/>
    <n v="47376"/>
    <n v="94752"/>
    <m/>
  </r>
  <r>
    <n v="2171414"/>
    <s v="Meda,Devika"/>
    <s v="Onshore"/>
    <s v="POD 442"/>
    <s v="Java Springboot Microservices SpringReactive"/>
    <s v="VZGTTQ00009564"/>
    <x v="5"/>
    <n v="1000417402"/>
    <s v="Verizon-VCG Flex Elvis HM 2025"/>
    <x v="0"/>
    <n v="130"/>
    <n v="21840"/>
    <n v="21840"/>
    <n v="21840"/>
    <n v="21840"/>
    <n v="21840"/>
    <n v="21840"/>
    <n v="21840"/>
    <n v="65520"/>
    <n v="65520"/>
    <n v="131040"/>
    <m/>
  </r>
  <r>
    <n v="2191339"/>
    <s v="Mukku,Kasireddy"/>
    <s v="Onshore"/>
    <s v="PCT 222"/>
    <s v="Java Springboot Microservices SpringReactive"/>
    <s v="VZGTTQ00009564"/>
    <x v="5"/>
    <n v="1000417402"/>
    <s v="Verizon-VCG Flex Elvis HM 2025"/>
    <x v="0"/>
    <n v="94"/>
    <n v="15792"/>
    <n v="15792"/>
    <n v="15792"/>
    <n v="15792"/>
    <n v="15792"/>
    <n v="15792"/>
    <n v="15792"/>
    <n v="47376"/>
    <n v="47376"/>
    <n v="94752"/>
    <m/>
  </r>
  <r>
    <n v="779427"/>
    <s v="Swetha Tanneeru"/>
    <s v="Onshore"/>
    <s v="ACT-196"/>
    <s v="Java Springboot Microservices SpringReactive"/>
    <s v="VZGTTQ00008730"/>
    <x v="6"/>
    <n v="1000412773"/>
    <s v="Verizon-VCG Flex Mobile Offers"/>
    <x v="5"/>
    <n v="97"/>
    <n v="16296"/>
    <n v="16296"/>
    <n v="16296"/>
    <n v="16296"/>
    <n v="16296"/>
    <n v="16296"/>
    <n v="0"/>
    <n v="48888"/>
    <n v="32592"/>
    <n v="81480"/>
    <m/>
  </r>
  <r>
    <n v="793528"/>
    <s v="Jupally, Radhika Reddy"/>
    <s v="Onshore"/>
    <s v="ACT-199"/>
    <s v="ReactJS"/>
    <s v="VZGTTQ00008730"/>
    <x v="6"/>
    <n v="1000412773"/>
    <s v="Verizon-VCG Flex Mobile Offers"/>
    <x v="0"/>
    <n v="97"/>
    <n v="16296"/>
    <n v="16296"/>
    <n v="16296"/>
    <n v="16296"/>
    <n v="16296"/>
    <n v="16296"/>
    <n v="16296"/>
    <n v="48888"/>
    <n v="48888"/>
    <n v="97776"/>
    <m/>
  </r>
  <r>
    <n v="2190947"/>
    <s v="Sangu, Sreedhar Reddy "/>
    <s v="Onshore"/>
    <s v="ACT-199"/>
    <s v="PEGA"/>
    <s v="VZGTTQ00008730"/>
    <x v="6"/>
    <n v="1000412773"/>
    <s v="Verizon-VCG Flex Mobile Offers"/>
    <x v="3"/>
    <n v="115"/>
    <n v="19320"/>
    <n v="19320"/>
    <n v="19320"/>
    <n v="19320"/>
    <n v="19320"/>
    <n v="19320"/>
    <n v="0"/>
    <n v="57960"/>
    <n v="38640"/>
    <n v="96600"/>
    <m/>
  </r>
  <r>
    <n v="970768"/>
    <s v="Vaidya, Snehal Abhijeet"/>
    <s v="Onshore"/>
    <s v="ACT-196"/>
    <s v="QA Analyst"/>
    <s v="VZGTTQ00008730"/>
    <x v="6"/>
    <n v="1000412773"/>
    <s v="Verizon-VCG Flex Mobile Offers"/>
    <x v="1"/>
    <n v="85"/>
    <n v="14280"/>
    <n v="14280"/>
    <n v="14280"/>
    <n v="14280"/>
    <n v="14280"/>
    <n v="14280"/>
    <n v="14280"/>
    <n v="42840"/>
    <n v="42840"/>
    <n v="85680"/>
    <s v="CarrierUnlock"/>
  </r>
  <r>
    <n v="622443"/>
    <s v="Vijay Kumar Vadlamudi"/>
    <s v="Onshore"/>
    <s v="ACT-196"/>
    <s v="PATL"/>
    <s v="VZGTTQ00008730"/>
    <x v="6"/>
    <n v="1000412773"/>
    <s v="Verizon-VCG Flex Mobile Offers"/>
    <x v="0"/>
    <n v="110"/>
    <n v="18480"/>
    <n v="18480"/>
    <n v="18480"/>
    <n v="18480"/>
    <n v="18480"/>
    <n v="18480"/>
    <n v="18480"/>
    <n v="55440"/>
    <n v="55440"/>
    <n v="110880"/>
    <m/>
  </r>
  <r>
    <n v="630305"/>
    <s v="Thiyagu Rajendran"/>
    <s v="Onshore"/>
    <s v="ACT-196"/>
    <s v="Java Springboot Microservices SpringReactive"/>
    <s v="VZGTTQ00008730"/>
    <x v="6"/>
    <n v="1000412773"/>
    <s v="Verizon-VCG Flex Mobile Offers"/>
    <x v="0"/>
    <n v="97"/>
    <n v="16296"/>
    <n v="16296"/>
    <n v="16296"/>
    <n v="16296"/>
    <n v="16296"/>
    <n v="16296"/>
    <n v="16296"/>
    <n v="48888"/>
    <n v="48888"/>
    <n v="97776"/>
    <m/>
  </r>
  <r>
    <n v="630304"/>
    <s v="Thangavel, Manikandan"/>
    <s v="Onshore"/>
    <s v="ACT-199"/>
    <s v="Java Springboot Microservices SpringReactive"/>
    <s v="VZGTTQ00008730"/>
    <x v="6"/>
    <n v="1000412773"/>
    <s v="Verizon-VCG Flex Mobile Offers"/>
    <x v="0"/>
    <n v="97"/>
    <n v="16296"/>
    <n v="16296"/>
    <n v="16296"/>
    <n v="16296"/>
    <n v="16296"/>
    <n v="16296"/>
    <n v="16296"/>
    <n v="48888"/>
    <n v="48888"/>
    <n v="97776"/>
    <s v="Fandom"/>
  </r>
  <r>
    <n v="913405"/>
    <s v="Gade, Sudheer Kumar"/>
    <s v="Onshore"/>
    <s v="ACT-196"/>
    <s v="PEGA"/>
    <s v="VZGTTQ00008730"/>
    <x v="6"/>
    <n v="1000412773"/>
    <s v="Verizon-VCG Flex Mobile Offers"/>
    <x v="3"/>
    <n v="115"/>
    <n v="19320"/>
    <n v="19320"/>
    <n v="19320"/>
    <n v="19320"/>
    <n v="19320"/>
    <n v="19320"/>
    <n v="19320"/>
    <n v="57960"/>
    <n v="57960"/>
    <n v="115920"/>
    <s v="Discovery"/>
  </r>
  <r>
    <n v="952674"/>
    <s v="Labib,Nehad Assad"/>
    <s v="Onshore"/>
    <s v="ACT-199"/>
    <s v="PEGA"/>
    <s v="VZGTTQ00008730"/>
    <x v="6"/>
    <n v="1000412773"/>
    <s v="Verizon-VCG Flex Mobile Offers"/>
    <x v="0"/>
    <n v="110"/>
    <n v="18480"/>
    <n v="18480"/>
    <n v="18480"/>
    <n v="18480"/>
    <n v="18480"/>
    <n v="18480"/>
    <n v="18480"/>
    <n v="55440"/>
    <n v="55440"/>
    <n v="110880"/>
    <s v="Elysium"/>
  </r>
  <r>
    <n v="883179"/>
    <s v="Pottipati, Sreenadh"/>
    <s v="Onshore"/>
    <s v="ACT-115"/>
    <s v="Pro*C"/>
    <s v="VZGTTQ00008730"/>
    <x v="6"/>
    <n v="1000412773"/>
    <s v="Verizon-VCG Flex Mobile Offers"/>
    <x v="5"/>
    <n v="97"/>
    <n v="16296"/>
    <n v="0"/>
    <n v="0"/>
    <n v="16296"/>
    <n v="16296"/>
    <n v="16296"/>
    <n v="16296"/>
    <n v="16296"/>
    <n v="48888"/>
    <n v="65184"/>
    <m/>
  </r>
  <r>
    <n v="160134"/>
    <s v="Arnab Mukherjee"/>
    <s v="Onshore"/>
    <s v="ACT234"/>
    <s v="Release Train Engineer"/>
    <s v="VZGTTQ00008730"/>
    <x v="6"/>
    <n v="1000412773"/>
    <s v="Verizon-VCG Flex Mobile Offers"/>
    <x v="0"/>
    <n v="95"/>
    <n v="15960"/>
    <n v="15960"/>
    <n v="15960"/>
    <n v="13680"/>
    <n v="15960"/>
    <n v="15960"/>
    <n v="15960"/>
    <n v="45600"/>
    <n v="47880"/>
    <n v="93480"/>
    <m/>
  </r>
  <r>
    <n v="971322"/>
    <s v="Atmakuru,Rajeswari"/>
    <s v="Onshore"/>
    <s v="ACT211"/>
    <s v="Java Springboot Microservices SpringReactive"/>
    <s v="VZGTTQ00008730"/>
    <x v="6"/>
    <n v="1000412773"/>
    <s v="Verizon-VCG Flex Mobile Offers"/>
    <x v="0"/>
    <n v="95"/>
    <n v="15960"/>
    <n v="15960"/>
    <n v="15960"/>
    <n v="15960"/>
    <n v="7980"/>
    <n v="15960"/>
    <n v="15960"/>
    <n v="47880"/>
    <n v="39900"/>
    <n v="87780"/>
    <n v="0"/>
  </r>
  <r>
    <n v="2101630"/>
    <s v="Santosh Wankhade, DhanaSree"/>
    <s v="Offshore"/>
    <s v="ACT-196"/>
    <s v="ReactJS"/>
    <s v="VZGTTQ00008730"/>
    <x v="6"/>
    <n v="1000412773"/>
    <s v="Verizon-VCG Flex Mobile Offers"/>
    <x v="4"/>
    <n v="25"/>
    <n v="4200"/>
    <n v="4200"/>
    <n v="4200"/>
    <n v="4200"/>
    <n v="4200"/>
    <n v="4200"/>
    <n v="4200"/>
    <n v="12600"/>
    <n v="12600"/>
    <n v="25200"/>
    <s v="SOF"/>
  </r>
  <r>
    <n v="2247050"/>
    <s v="AnuMeenakshi Murugan"/>
    <s v="Offshore"/>
    <s v="ACT-196"/>
    <s v="Java Springboot Microservices SpringReactive"/>
    <s v="VZGTTQ00008730"/>
    <x v="6"/>
    <n v="1000412773"/>
    <s v="Verizon-VCG Flex Mobile Offers"/>
    <x v="0"/>
    <n v="25"/>
    <n v="0"/>
    <n v="4200"/>
    <n v="4200"/>
    <n v="4200"/>
    <n v="4200"/>
    <n v="4200"/>
    <n v="4200"/>
    <n v="12600"/>
    <n v="12600"/>
    <n v="25200"/>
    <m/>
  </r>
  <r>
    <n v="2018995"/>
    <s v="Parameshwari Periyasamy"/>
    <s v="Offshore"/>
    <s v="ACT-199"/>
    <s v="Java Springboot Microservices SpringReactive"/>
    <s v="VZGTTQ00008730"/>
    <x v="6"/>
    <n v="1000412773"/>
    <s v="Verizon-VCG Flex Mobile Offers"/>
    <x v="0"/>
    <n v="25"/>
    <n v="4200"/>
    <n v="4200"/>
    <n v="4200"/>
    <n v="4200"/>
    <n v="4200"/>
    <n v="4200"/>
    <n v="4200"/>
    <n v="12600"/>
    <n v="12600"/>
    <n v="25200"/>
    <m/>
  </r>
  <r>
    <n v="2088092"/>
    <s v="Dunga,Vishnu Sai Praveen"/>
    <s v="Offshore"/>
    <s v="ACT-196"/>
    <s v="ReactJS"/>
    <s v="VZGTTQ00008730"/>
    <x v="6"/>
    <n v="1000412773"/>
    <s v="Verizon-VCG Flex Mobile Offers"/>
    <x v="4"/>
    <n v="25"/>
    <n v="4200"/>
    <n v="4200"/>
    <n v="4200"/>
    <n v="4200"/>
    <n v="4200"/>
    <n v="4200"/>
    <n v="4200"/>
    <n v="12600"/>
    <n v="12600"/>
    <n v="25200"/>
    <m/>
  </r>
  <r>
    <n v="2245545"/>
    <s v="Tyagi, Aashish"/>
    <s v="Offshore"/>
    <s v="ACT-196"/>
    <s v="ReactJS"/>
    <s v="VZGTTQ00008730"/>
    <x v="6"/>
    <n v="1000412773"/>
    <s v="Verizon-VCG Flex Mobile Offers"/>
    <x v="4"/>
    <n v="25"/>
    <n v="4200"/>
    <n v="4200"/>
    <n v="4200"/>
    <n v="4200"/>
    <n v="4200"/>
    <n v="4200"/>
    <n v="4200"/>
    <n v="12600"/>
    <n v="12600"/>
    <n v="25200"/>
    <s v="SOF"/>
  </r>
  <r>
    <n v="918276"/>
    <s v="Balasubramanian, Sarvesh "/>
    <s v="Offshore"/>
    <s v="ACT-196"/>
    <s v="PEGA"/>
    <s v="VZGTTQ00008730"/>
    <x v="6"/>
    <n v="1000412773"/>
    <s v="Verizon-VCG Flex Mobile Offers"/>
    <x v="3"/>
    <n v="25"/>
    <n v="4200"/>
    <n v="4200"/>
    <n v="4200"/>
    <n v="4200"/>
    <n v="4200"/>
    <n v="4200"/>
    <n v="4200"/>
    <n v="12600"/>
    <n v="12600"/>
    <n v="25200"/>
    <m/>
  </r>
  <r>
    <n v="2096689"/>
    <s v="Ganesan,SakthiKumar"/>
    <s v="Offshore"/>
    <s v="ACT-196"/>
    <s v="ReactJS"/>
    <s v="VZGTTQ00008730"/>
    <x v="6"/>
    <n v="1000412773"/>
    <s v="Verizon-VCG Flex Mobile Offers"/>
    <x v="4"/>
    <n v="25"/>
    <n v="4200"/>
    <n v="4200"/>
    <n v="4200"/>
    <n v="4200"/>
    <n v="4200"/>
    <n v="4200"/>
    <n v="4200"/>
    <n v="12600"/>
    <n v="12600"/>
    <n v="25200"/>
    <m/>
  </r>
  <r>
    <n v="2155098"/>
    <s v="Satheesh  S"/>
    <s v="Offshore"/>
    <s v="ACT-196"/>
    <s v="ReactJS"/>
    <s v="VZGTTQ00008730"/>
    <x v="6"/>
    <n v="1000412773"/>
    <s v="Verizon-VCG Flex Mobile Offers"/>
    <x v="4"/>
    <n v="25"/>
    <n v="4200"/>
    <n v="4200"/>
    <n v="4200"/>
    <n v="4200"/>
    <n v="4200"/>
    <n v="4200"/>
    <n v="4200"/>
    <n v="12600"/>
    <n v="12600"/>
    <n v="25200"/>
    <s v="Elysium"/>
  </r>
  <r>
    <e v="#REF!"/>
    <e v="#REF!"/>
    <e v="#REF!"/>
    <e v="#REF!"/>
    <e v="#REF!"/>
    <s v="VZGTTQ00008730"/>
    <x v="6"/>
    <n v="1000412773"/>
    <s v="Verizon-VCG Flex Mobile Offers"/>
    <x v="1"/>
    <e v="#REF!"/>
    <e v="#REF!"/>
    <e v="#REF!"/>
    <e v="#REF!"/>
    <e v="#REF!"/>
    <e v="#REF!"/>
    <e v="#REF!"/>
    <e v="#REF!"/>
    <e v="#REF!"/>
    <e v="#REF!"/>
    <e v="#REF!"/>
    <e v="#REF!"/>
  </r>
  <r>
    <n v="2077042"/>
    <s v="Johny, Fenin"/>
    <s v="Offshore"/>
    <s v="ACT-196"/>
    <s v="QA Analyst"/>
    <s v="VZGTTQ00008730"/>
    <x v="6"/>
    <n v="1000412773"/>
    <s v="Verizon-VCG Flex Mobile Offers"/>
    <x v="1"/>
    <n v="20"/>
    <n v="3360"/>
    <n v="3360"/>
    <n v="3360"/>
    <n v="3360"/>
    <n v="3360"/>
    <n v="3360"/>
    <n v="3360"/>
    <n v="10080"/>
    <n v="10080"/>
    <n v="20160"/>
    <s v="Discovery"/>
  </r>
  <r>
    <n v="2302225"/>
    <s v="Priya Boyapati, Chandana"/>
    <s v="Offshore"/>
    <s v="ACT-115"/>
    <s v="PEGA"/>
    <s v="VZGTTQ00008730"/>
    <x v="6"/>
    <n v="1000412773"/>
    <s v="Verizon-VCG Flex Mobile Offers"/>
    <x v="3"/>
    <n v="27"/>
    <n v="4536"/>
    <n v="4536"/>
    <n v="4536"/>
    <n v="4536"/>
    <n v="4536"/>
    <n v="4536"/>
    <n v="4536"/>
    <n v="13608"/>
    <n v="13608"/>
    <n v="27216"/>
    <m/>
  </r>
  <r>
    <n v="258039"/>
    <s v="Shown,Baby"/>
    <s v="Offshore"/>
    <s v="ACT-196"/>
    <s v="ReactJS"/>
    <s v="VZGTTQ00008730"/>
    <x v="6"/>
    <n v="1000412773"/>
    <s v="Verizon-VCG Flex Mobile Offers"/>
    <x v="4"/>
    <n v="25"/>
    <n v="4200"/>
    <n v="0"/>
    <n v="0"/>
    <n v="0"/>
    <n v="4200"/>
    <n v="4200"/>
    <n v="4200"/>
    <n v="0"/>
    <n v="12600"/>
    <n v="12600"/>
    <m/>
  </r>
  <r>
    <n v="631869"/>
    <s v="Kushal Kumar"/>
    <s v="Offshore"/>
    <s v="ACT-196"/>
    <s v="Release Train Engineer"/>
    <s v="VZGTTQ00008730"/>
    <x v="6"/>
    <n v="1000412773"/>
    <s v="Verizon-VCG Flex Mobile Offers"/>
    <x v="7"/>
    <n v="22"/>
    <n v="3696"/>
    <n v="3696"/>
    <n v="3696"/>
    <n v="3696"/>
    <n v="3696"/>
    <n v="3696"/>
    <n v="3696"/>
    <n v="11088"/>
    <n v="11088"/>
    <n v="22176"/>
    <m/>
  </r>
  <r>
    <e v="#REF!"/>
    <e v="#REF!"/>
    <e v="#REF!"/>
    <e v="#REF!"/>
    <e v="#REF!"/>
    <s v="VZGTTQ00008730"/>
    <x v="6"/>
    <n v="1000412773"/>
    <s v="Verizon-VCG Flex Mobile Offers"/>
    <x v="0"/>
    <e v="#REF!"/>
    <e v="#REF!"/>
    <e v="#REF!"/>
    <e v="#REF!"/>
    <e v="#REF!"/>
    <e v="#REF!"/>
    <e v="#REF!"/>
    <e v="#REF!"/>
    <e v="#REF!"/>
    <e v="#REF!"/>
    <e v="#REF!"/>
    <m/>
  </r>
  <r>
    <e v="#REF!"/>
    <e v="#REF!"/>
    <e v="#REF!"/>
    <e v="#REF!"/>
    <e v="#REF!"/>
    <s v="VZGTTQ00008730"/>
    <x v="6"/>
    <n v="1000445090"/>
    <s v="Verizon-VCG HM Tanglewood-JAN"/>
    <x v="4"/>
    <e v="#REF!"/>
    <e v="#REF!"/>
    <e v="#REF!"/>
    <e v="#REF!"/>
    <e v="#REF!"/>
    <e v="#REF!"/>
    <e v="#REF!"/>
    <e v="#REF!"/>
    <e v="#REF!"/>
    <e v="#REF!"/>
    <e v="#REF!"/>
    <e v="#REF!"/>
  </r>
  <r>
    <n v="959343"/>
    <s v="Bhavani Medishetty"/>
    <s v="Onshore"/>
    <s v="ACT234"/>
    <s v="PEGA"/>
    <s v="VZGTTQ00008730"/>
    <x v="6"/>
    <n v="1000412773"/>
    <s v="Verizon-VCG Flex Mobile Offers"/>
    <x v="0"/>
    <n v="115"/>
    <n v="19320"/>
    <n v="19320"/>
    <n v="19320"/>
    <n v="19320"/>
    <n v="19320"/>
    <n v="19320"/>
    <n v="19320"/>
    <n v="57960"/>
    <n v="57960"/>
    <n v="115920"/>
    <m/>
  </r>
  <r>
    <n v="2132785"/>
    <s v="Bhuvaneshwari Hariharan"/>
    <s v="Onshore"/>
    <s v="ACT260"/>
    <s v="PEGA"/>
    <s v="VZGTTQ00008730"/>
    <x v="6"/>
    <n v="1000412773"/>
    <s v="Verizon-VCG Flex Mobile Offers"/>
    <x v="3"/>
    <n v="115"/>
    <n v="19320"/>
    <n v="19320"/>
    <n v="19320"/>
    <n v="19320"/>
    <n v="19320"/>
    <n v="19320"/>
    <n v="19320"/>
    <n v="57960"/>
    <n v="57960"/>
    <n v="115920"/>
    <m/>
  </r>
  <r>
    <n v="2018310"/>
    <s v="Chinnadurai, Kuzhanthaivel"/>
    <s v="Onshore"/>
    <s v="ACT260"/>
    <s v="Java Springboot Microservices SpringReactive"/>
    <s v="VZGTTQ00008730"/>
    <x v="6"/>
    <n v="1000412773"/>
    <s v="Verizon-VCG Flex Mobile Offers"/>
    <x v="3"/>
    <n v="95"/>
    <n v="15960"/>
    <n v="15960"/>
    <n v="15960"/>
    <n v="15960"/>
    <n v="15960"/>
    <n v="15960"/>
    <n v="15960"/>
    <n v="47880"/>
    <n v="47880"/>
    <n v="95760"/>
    <m/>
  </r>
  <r>
    <n v="969769"/>
    <s v="Debra Burbank"/>
    <s v="Onshore"/>
    <s v="ACT125"/>
    <s v="Release Train Engineer"/>
    <s v="VZGTTQ00008730"/>
    <x v="6"/>
    <n v="1000445090"/>
    <s v="Verizon-VCG HM Tanglewood-JAN"/>
    <x v="4"/>
    <n v="105"/>
    <n v="17640"/>
    <n v="17640"/>
    <n v="17640"/>
    <n v="15120"/>
    <n v="17640"/>
    <n v="17640"/>
    <n v="17640"/>
    <n v="50400"/>
    <n v="52920"/>
    <n v="103320"/>
    <s v="Elysium"/>
  </r>
  <r>
    <e v="#REF!"/>
    <e v="#REF!"/>
    <e v="#REF!"/>
    <e v="#REF!"/>
    <e v="#REF!"/>
    <s v="VZGTTQ00008730"/>
    <x v="6"/>
    <n v="1000445090"/>
    <s v="Verizon-VCG HM Tanglewood-JAN"/>
    <x v="3"/>
    <e v="#REF!"/>
    <e v="#REF!"/>
    <e v="#REF!"/>
    <e v="#REF!"/>
    <e v="#REF!"/>
    <e v="#REF!"/>
    <e v="#REF!"/>
    <e v="#REF!"/>
    <e v="#REF!"/>
    <e v="#REF!"/>
    <e v="#REF!"/>
    <m/>
  </r>
  <r>
    <e v="#REF!"/>
    <e v="#REF!"/>
    <e v="#REF!"/>
    <e v="#REF!"/>
    <e v="#REF!"/>
    <s v="VZGTTQ00008730"/>
    <x v="6"/>
    <n v="1000445090"/>
    <s v="Verizon-VCG HM Tanglewood-JAN"/>
    <x v="3"/>
    <e v="#REF!"/>
    <e v="#REF!"/>
    <e v="#REF!"/>
    <e v="#REF!"/>
    <e v="#REF!"/>
    <e v="#REF!"/>
    <e v="#REF!"/>
    <e v="#REF!"/>
    <e v="#REF!"/>
    <e v="#REF!"/>
    <e v="#REF!"/>
    <m/>
  </r>
  <r>
    <e v="#REF!"/>
    <e v="#REF!"/>
    <e v="#REF!"/>
    <e v="#REF!"/>
    <e v="#REF!"/>
    <s v="VZGTTQ00008730"/>
    <x v="6"/>
    <n v="1000445090"/>
    <s v="Verizon-VCG HM Tanglewood-JAN"/>
    <x v="0"/>
    <e v="#REF!"/>
    <e v="#REF!"/>
    <e v="#REF!"/>
    <e v="#REF!"/>
    <e v="#REF!"/>
    <e v="#REF!"/>
    <e v="#REF!"/>
    <e v="#REF!"/>
    <e v="#REF!"/>
    <e v="#REF!"/>
    <e v="#REF!"/>
    <e v="#REF!"/>
  </r>
  <r>
    <n v="290282"/>
    <s v="Dhivya Ettikan"/>
    <s v="Onshore"/>
    <s v="ACT211"/>
    <s v="Java Springboot Microservices SpringReactive"/>
    <s v="VZGTTQ00008730"/>
    <x v="6"/>
    <n v="1000412773"/>
    <s v="Verizon-VCG Flex Mobile Offers"/>
    <x v="0"/>
    <n v="95"/>
    <n v="15960"/>
    <n v="0"/>
    <n v="7980"/>
    <n v="15960"/>
    <n v="7980"/>
    <n v="0"/>
    <n v="0"/>
    <n v="23940"/>
    <n v="7980"/>
    <n v="31920"/>
    <m/>
  </r>
  <r>
    <e v="#REF!"/>
    <e v="#REF!"/>
    <e v="#REF!"/>
    <e v="#REF!"/>
    <e v="#REF!"/>
    <s v="VZGTTQ00008730"/>
    <x v="6"/>
    <n v="1000445090"/>
    <s v="Verizon-VCG HM Tanglewood-JAN"/>
    <x v="0"/>
    <e v="#REF!"/>
    <e v="#REF!"/>
    <e v="#REF!"/>
    <e v="#REF!"/>
    <e v="#REF!"/>
    <e v="#REF!"/>
    <e v="#REF!"/>
    <e v="#REF!"/>
    <e v="#REF!"/>
    <e v="#REF!"/>
    <e v="#REF!"/>
    <m/>
  </r>
  <r>
    <e v="#REF!"/>
    <e v="#REF!"/>
    <e v="#REF!"/>
    <e v="#REF!"/>
    <e v="#REF!"/>
    <s v="VZGTTQ00008730"/>
    <x v="6"/>
    <n v="1000445090"/>
    <s v="Verizon-VCG HM Tanglewood-JAN"/>
    <x v="3"/>
    <e v="#REF!"/>
    <e v="#REF!"/>
    <e v="#REF!"/>
    <e v="#REF!"/>
    <e v="#REF!"/>
    <e v="#REF!"/>
    <e v="#REF!"/>
    <e v="#REF!"/>
    <e v="#REF!"/>
    <e v="#REF!"/>
    <e v="#REF!"/>
    <e v="#REF!"/>
  </r>
  <r>
    <e v="#REF!"/>
    <e v="#REF!"/>
    <e v="#REF!"/>
    <e v="#REF!"/>
    <e v="#REF!"/>
    <s v="VZGTTQ00008730"/>
    <x v="6"/>
    <n v="1000445090"/>
    <s v="Verizon-VCG HM Tanglewood-JAN"/>
    <x v="1"/>
    <e v="#REF!"/>
    <e v="#REF!"/>
    <e v="#REF!"/>
    <e v="#REF!"/>
    <e v="#REF!"/>
    <e v="#REF!"/>
    <e v="#REF!"/>
    <e v="#REF!"/>
    <e v="#REF!"/>
    <e v="#REF!"/>
    <e v="#REF!"/>
    <m/>
  </r>
  <r>
    <n v="955490"/>
    <s v="Farjana Bashar"/>
    <s v="Onshore"/>
    <s v="ACT211"/>
    <s v="QA Analyst"/>
    <s v="VZGTTQ00008730"/>
    <x v="6"/>
    <n v="1000412773"/>
    <s v="Verizon-VCG Flex Mobile Offers"/>
    <x v="0"/>
    <n v="95"/>
    <n v="15960"/>
    <n v="15960"/>
    <n v="15960"/>
    <n v="15960"/>
    <n v="15960"/>
    <n v="9576"/>
    <n v="0"/>
    <n v="47880"/>
    <n v="25536"/>
    <n v="73416"/>
    <m/>
  </r>
  <r>
    <e v="#REF!"/>
    <e v="#REF!"/>
    <e v="#REF!"/>
    <e v="#REF!"/>
    <e v="#REF!"/>
    <s v="VZGTTQ00008730"/>
    <x v="6"/>
    <n v="1000412773"/>
    <s v="Verizon-VCG Flex Mobile Offers"/>
    <x v="0"/>
    <e v="#REF!"/>
    <e v="#REF!"/>
    <e v="#REF!"/>
    <e v="#REF!"/>
    <e v="#REF!"/>
    <e v="#REF!"/>
    <e v="#REF!"/>
    <e v="#REF!"/>
    <e v="#REF!"/>
    <e v="#REF!"/>
    <e v="#REF!"/>
    <m/>
  </r>
  <r>
    <e v="#REF!"/>
    <e v="#REF!"/>
    <e v="#REF!"/>
    <e v="#REF!"/>
    <e v="#REF!"/>
    <s v="VZGTTQ00008730"/>
    <x v="6"/>
    <n v="1000445090"/>
    <s v="Verizon-VCG HM Tanglewood-JAN"/>
    <x v="1"/>
    <e v="#REF!"/>
    <e v="#REF!"/>
    <e v="#REF!"/>
    <e v="#REF!"/>
    <e v="#REF!"/>
    <e v="#REF!"/>
    <e v="#REF!"/>
    <e v="#REF!"/>
    <e v="#REF!"/>
    <e v="#REF!"/>
    <e v="#REF!"/>
    <e v="#REF!"/>
  </r>
  <r>
    <e v="#REF!"/>
    <e v="#REF!"/>
    <e v="#REF!"/>
    <e v="#REF!"/>
    <e v="#REF!"/>
    <s v="VZGTTQ00008730"/>
    <x v="6"/>
    <n v="1000441057"/>
    <s v="Verizon-Clarify Decomposition-"/>
    <x v="0"/>
    <e v="#REF!"/>
    <e v="#REF!"/>
    <e v="#REF!"/>
    <e v="#REF!"/>
    <e v="#REF!"/>
    <e v="#REF!"/>
    <e v="#REF!"/>
    <e v="#REF!"/>
    <e v="#REF!"/>
    <e v="#REF!"/>
    <e v="#REF!"/>
    <e v="#REF!"/>
  </r>
  <r>
    <n v="355372"/>
    <s v="George Jose Nirappeal"/>
    <s v="Onshore"/>
    <s v="ACT125"/>
    <s v="Java Springboot Microservices SpringReactive"/>
    <s v="VZGTTQ00008730"/>
    <x v="6"/>
    <n v="1000412773"/>
    <s v="Verizon-VCG Flex Mobile Offers"/>
    <x v="4"/>
    <n v="95"/>
    <n v="15960"/>
    <n v="0"/>
    <n v="7980"/>
    <n v="15960"/>
    <n v="15960"/>
    <n v="7980"/>
    <n v="15960"/>
    <n v="23940"/>
    <n v="39900"/>
    <n v="63840"/>
    <m/>
  </r>
  <r>
    <e v="#REF!"/>
    <e v="#REF!"/>
    <e v="#REF!"/>
    <e v="#REF!"/>
    <e v="#REF!"/>
    <s v="VZGTTQ00008730"/>
    <x v="6"/>
    <n v="1000412773"/>
    <s v="Verizon-VCG Flex Mobile Offers"/>
    <x v="0"/>
    <e v="#REF!"/>
    <e v="#REF!"/>
    <e v="#REF!"/>
    <e v="#REF!"/>
    <e v="#REF!"/>
    <e v="#REF!"/>
    <e v="#REF!"/>
    <e v="#REF!"/>
    <e v="#REF!"/>
    <e v="#REF!"/>
    <e v="#REF!"/>
    <e v="#REF!"/>
  </r>
  <r>
    <n v="560451"/>
    <s v="Jayaram Kadavala"/>
    <s v="Onshore"/>
    <s v="ACT260"/>
    <s v="Java Springboot Microservices SpringReactive"/>
    <s v="VZGTTQ00008730"/>
    <x v="6"/>
    <n v="1000445090"/>
    <s v="Verizon-VCG HM Tanglewood-JAN"/>
    <x v="4"/>
    <n v="95"/>
    <n v="15960"/>
    <n v="15960"/>
    <n v="15960"/>
    <n v="15960"/>
    <n v="15960"/>
    <n v="15960"/>
    <n v="15960"/>
    <n v="47880"/>
    <n v="47880"/>
    <n v="95760"/>
    <n v="0"/>
  </r>
  <r>
    <n v="2315811"/>
    <s v="Kavya Yangala"/>
    <s v="Onshore"/>
    <s v="ACT125"/>
    <s v="ReactJS"/>
    <s v="VZGTTQ00008730"/>
    <x v="6"/>
    <n v="1000412773"/>
    <s v="Verizon-VCG Flex Mobile Offers"/>
    <x v="8"/>
    <n v="95"/>
    <n v="15960"/>
    <n v="0"/>
    <n v="7980"/>
    <n v="15960"/>
    <n v="15960"/>
    <n v="15960"/>
    <n v="15960"/>
    <n v="23940"/>
    <n v="47880"/>
    <n v="71820"/>
    <m/>
  </r>
  <r>
    <e v="#REF!"/>
    <e v="#REF!"/>
    <e v="#REF!"/>
    <e v="#REF!"/>
    <e v="#REF!"/>
    <s v="VZGTTQ00008730"/>
    <x v="6"/>
    <n v="1000285867"/>
    <s v="VDSI - GDM Resource PPO 20 Chn"/>
    <x v="7"/>
    <e v="#REF!"/>
    <e v="#REF!"/>
    <e v="#REF!"/>
    <e v="#REF!"/>
    <e v="#REF!"/>
    <e v="#REF!"/>
    <e v="#REF!"/>
    <e v="#REF!"/>
    <e v="#REF!"/>
    <e v="#REF!"/>
    <e v="#REF!"/>
    <m/>
  </r>
  <r>
    <n v="2315811"/>
    <s v="Mounika Polishetty"/>
    <s v="Onshore"/>
    <s v="ACT209"/>
    <s v="Release Train Engineer"/>
    <s v="VZGTTQ00008730"/>
    <x v="6"/>
    <n v="1000412773"/>
    <s v="Verizon-VCG Flex Mobile Offers"/>
    <x v="1"/>
    <n v="95"/>
    <n v="15960"/>
    <n v="15960"/>
    <n v="15960"/>
    <n v="15960"/>
    <n v="15960"/>
    <n v="15960"/>
    <n v="15960"/>
    <n v="47880"/>
    <n v="47880"/>
    <n v="95760"/>
    <m/>
  </r>
  <r>
    <n v="2412508"/>
    <s v="Pamela Stulpin"/>
    <s v="Onshore"/>
    <s v="ACT215/239"/>
    <s v="Release Train Engineer"/>
    <s v="VZGTTQ00008730"/>
    <x v="6"/>
    <n v="1000412773"/>
    <s v="Verizon-VCG Flex Mobile Offers"/>
    <x v="5"/>
    <n v="93"/>
    <n v="15624"/>
    <n v="0"/>
    <n v="0"/>
    <n v="0"/>
    <n v="7812"/>
    <n v="15624"/>
    <n v="15624"/>
    <n v="0"/>
    <n v="39060"/>
    <n v="39060"/>
    <m/>
  </r>
  <r>
    <n v="968745"/>
    <s v="Prabhakar gandla"/>
    <s v="Onshore"/>
    <s v="ACT211"/>
    <s v="Java Springboot Microservices SpringReactive"/>
    <s v="VZGTTQ00008730"/>
    <x v="6"/>
    <n v="1000412773"/>
    <s v="Verizon-VCG Flex Mobile Offers"/>
    <x v="0"/>
    <n v="105"/>
    <n v="17640"/>
    <n v="17640"/>
    <n v="17640"/>
    <n v="17640"/>
    <n v="17640"/>
    <n v="8820"/>
    <n v="17640"/>
    <n v="52920"/>
    <n v="44100"/>
    <n v="97020"/>
    <m/>
  </r>
  <r>
    <n v="956326"/>
    <s v="Rafi Wardak"/>
    <s v="Onshore"/>
    <s v="ACT125"/>
    <s v="ReactJS"/>
    <s v="VZGTTQ00008730"/>
    <x v="6"/>
    <n v="1000412773"/>
    <s v="Verizon-VCG Flex Mobile Offers"/>
    <x v="0"/>
    <n v="95"/>
    <n v="15960"/>
    <n v="0"/>
    <n v="0"/>
    <n v="7980"/>
    <n v="15960"/>
    <n v="7980"/>
    <n v="15960"/>
    <n v="7980"/>
    <n v="39900"/>
    <n v="47880"/>
    <m/>
  </r>
  <r>
    <n v="969320"/>
    <s v="Sushma Radhakrishna"/>
    <s v="Onshore"/>
    <s v="ACT195"/>
    <s v="Java Springboot Microservices SpringReactive"/>
    <s v="VZGTTQ00008730"/>
    <x v="6"/>
    <n v="1000412773"/>
    <s v="Verizon-VCG Flex Mobile Offers"/>
    <x v="0"/>
    <n v="100"/>
    <n v="16800"/>
    <n v="16800"/>
    <n v="16800"/>
    <n v="16800"/>
    <n v="16800"/>
    <n v="16800"/>
    <n v="16800"/>
    <n v="50400"/>
    <n v="50400"/>
    <n v="100800"/>
    <m/>
  </r>
  <r>
    <n v="2328333"/>
    <s v="RaviTeja Kollolagadda"/>
    <s v="Onshore"/>
    <s v="ACT195"/>
    <s v="Java Springboot Microservices SpringReactive"/>
    <s v="VZGTTQ00008730"/>
    <x v="6"/>
    <n v="1000412773"/>
    <s v="Verizon-VCG Flex Mobile Offers"/>
    <x v="0"/>
    <n v="97"/>
    <n v="16296"/>
    <n v="16296"/>
    <n v="16296"/>
    <n v="16296"/>
    <n v="16296"/>
    <n v="16296"/>
    <n v="16296"/>
    <n v="48888"/>
    <n v="48888"/>
    <n v="97776"/>
    <m/>
  </r>
  <r>
    <n v="968028"/>
    <s v="Kaushik, Amit"/>
    <s v="Onshore"/>
    <s v="ACT200"/>
    <s v="Java Springboot Microservices SpringReactive"/>
    <s v="VZGTTQ00008730"/>
    <x v="6"/>
    <n v="1000412773"/>
    <s v="Verizon-VCG Flex Mobile Offers"/>
    <x v="0"/>
    <n v="100"/>
    <n v="16800"/>
    <n v="16800"/>
    <n v="16800"/>
    <n v="16800"/>
    <n v="16800"/>
    <n v="16800"/>
    <n v="16800"/>
    <n v="50400"/>
    <n v="50400"/>
    <n v="100800"/>
    <m/>
  </r>
  <r>
    <n v="318954"/>
    <s v="Ranajay Ghosh"/>
    <s v="Onshore"/>
    <s v="ACT200"/>
    <s v="Solution Architect"/>
    <s v="VZGTTQ00008730"/>
    <x v="6"/>
    <n v="1000412773"/>
    <s v="Verizon-VCG Flex Mobile Offers"/>
    <x v="3"/>
    <n v="110"/>
    <n v="18480"/>
    <n v="18480"/>
    <n v="18480"/>
    <n v="18480"/>
    <n v="16632"/>
    <n v="18480"/>
    <n v="18480"/>
    <n v="55440"/>
    <n v="53592"/>
    <n v="109032"/>
    <s v="CarrierUnlock"/>
  </r>
  <r>
    <n v="972371"/>
    <s v="Sathwika Gone"/>
    <s v="Onshore"/>
    <s v="ACT200"/>
    <s v="Java Springboot Microservices SpringReactive"/>
    <s v="VZGTTQ00008730"/>
    <x v="6"/>
    <e v="#N/A"/>
    <e v="#N/A"/>
    <x v="2"/>
    <n v="97"/>
    <n v="16296"/>
    <n v="16296"/>
    <n v="16296"/>
    <n v="16296"/>
    <n v="16296"/>
    <n v="16296"/>
    <n v="16296"/>
    <n v="48888"/>
    <n v="48888"/>
    <n v="97776"/>
    <m/>
  </r>
  <r>
    <n v="2337882"/>
    <s v="Venkata Lakshmi Usha Kalluri"/>
    <s v="Onshore"/>
    <s v="ACT200"/>
    <s v="ReactJS"/>
    <s v="VZGTTQ00008730"/>
    <x v="6"/>
    <n v="1000412773"/>
    <s v="Verizon-VCG Flex Mobile Offers"/>
    <x v="4"/>
    <n v="97"/>
    <n v="16296"/>
    <n v="16296"/>
    <n v="16296"/>
    <n v="16296"/>
    <n v="16296"/>
    <n v="16296"/>
    <n v="16296"/>
    <n v="48888"/>
    <n v="48888"/>
    <n v="97776"/>
    <s v="Elysium"/>
  </r>
  <r>
    <e v="#REF!"/>
    <e v="#REF!"/>
    <e v="#REF!"/>
    <e v="#REF!"/>
    <e v="#REF!"/>
    <s v="VZGTTQ00008730"/>
    <x v="6"/>
    <e v="#N/A"/>
    <e v="#N/A"/>
    <x v="2"/>
    <e v="#REF!"/>
    <e v="#REF!"/>
    <e v="#REF!"/>
    <e v="#REF!"/>
    <e v="#REF!"/>
    <e v="#REF!"/>
    <e v="#REF!"/>
    <e v="#REF!"/>
    <e v="#REF!"/>
    <e v="#REF!"/>
    <e v="#REF!"/>
    <e v="#REF!"/>
  </r>
  <r>
    <n v="363313"/>
    <s v="Sanyam Sharma"/>
    <s v="Onshore"/>
    <s v="ACT-196"/>
    <s v="Scrum Master"/>
    <s v="VZGTTQ00008730"/>
    <x v="6"/>
    <n v="1000412773"/>
    <s v="Verizon-VCG Flex Mobile Offers"/>
    <x v="0"/>
    <n v="97"/>
    <n v="16296"/>
    <n v="16296"/>
    <n v="16296"/>
    <n v="16296"/>
    <n v="16296"/>
    <n v="8148"/>
    <n v="8148"/>
    <n v="48888"/>
    <n v="32592"/>
    <n v="81480"/>
    <s v="SOF"/>
  </r>
  <r>
    <n v="970740"/>
    <s v="Nukula, Venkata Ram Lakshman"/>
    <s v="Onshore"/>
    <s v="ACT200"/>
    <s v="PEGA"/>
    <s v="VZGTTQ00008730"/>
    <x v="6"/>
    <n v="1000412773"/>
    <s v="Verizon-VCG Flex Mobile Offers"/>
    <x v="3"/>
    <n v="115"/>
    <n v="19320"/>
    <n v="19320"/>
    <n v="19320"/>
    <n v="19320"/>
    <n v="19320"/>
    <n v="19320"/>
    <n v="19320"/>
    <n v="57960"/>
    <n v="57960"/>
    <n v="115920"/>
    <m/>
  </r>
  <r>
    <n v="112011"/>
    <s v="Prasad Maliakal"/>
    <s v="Onshore"/>
    <s v="ACT200"/>
    <s v="Delivery lead/PATL"/>
    <s v="VZGTTQ00008730"/>
    <x v="6"/>
    <n v="1000412773"/>
    <s v="Verizon-VCG Flex Mobile Offers"/>
    <x v="0"/>
    <n v="115"/>
    <n v="19320"/>
    <n v="19320"/>
    <n v="19320"/>
    <n v="19320"/>
    <n v="19320"/>
    <n v="19320"/>
    <n v="19320"/>
    <n v="57960"/>
    <n v="57960"/>
    <n v="115920"/>
    <m/>
  </r>
  <r>
    <n v="2336335"/>
    <s v="Anusha Macherla"/>
    <s v="Onshore"/>
    <s v="ACT200"/>
    <s v="ReactJS"/>
    <s v="VZGTTQ00008730"/>
    <x v="6"/>
    <n v="1000412773"/>
    <s v="Verizon-VCG Flex Mobile Offers"/>
    <x v="4"/>
    <n v="97"/>
    <n v="16296"/>
    <n v="16296"/>
    <n v="16296"/>
    <n v="16296"/>
    <n v="16296"/>
    <n v="16296"/>
    <n v="16296"/>
    <n v="48888"/>
    <n v="48888"/>
    <n v="97776"/>
    <m/>
  </r>
  <r>
    <n v="2398635"/>
    <s v="Zawodny Jr, Arthur Tadeusz"/>
    <s v="Onshore"/>
    <s v="ACT-196"/>
    <s v="Vision"/>
    <s v="VZGTTQ00008730"/>
    <x v="6"/>
    <n v="1000412773"/>
    <s v="Verizon-VCG Flex Mobile Offers"/>
    <x v="0"/>
    <n v="115"/>
    <n v="19320"/>
    <n v="0"/>
    <n v="0"/>
    <n v="14720"/>
    <n v="19320"/>
    <n v="19320"/>
    <n v="19320"/>
    <n v="14720"/>
    <n v="57960"/>
    <n v="72680"/>
    <m/>
  </r>
  <r>
    <n v="175902"/>
    <s v="Rajalakshmi Vedachalam"/>
    <s v="Onshore"/>
    <s v="ACT234"/>
    <s v="Release Train Engineer"/>
    <s v="VZGTTQ00008730"/>
    <x v="6"/>
    <n v="1000412773"/>
    <s v="Verizon-VCG Flex Mobile Offers"/>
    <x v="0"/>
    <n v="95"/>
    <n v="15960"/>
    <n v="15960"/>
    <n v="15960"/>
    <n v="15960"/>
    <n v="15960"/>
    <n v="15960"/>
    <n v="15960"/>
    <n v="47880"/>
    <n v="47880"/>
    <n v="95760"/>
    <m/>
  </r>
  <r>
    <n v="254635"/>
    <s v="Rangaswamy,Mohana"/>
    <s v="Onshore"/>
    <s v="ACT211"/>
    <s v="QA Analyst"/>
    <s v="VZGTTQ00008730"/>
    <x v="6"/>
    <e v="#N/A"/>
    <e v="#N/A"/>
    <x v="2"/>
    <n v="90"/>
    <n v="15120"/>
    <n v="0"/>
    <n v="0"/>
    <n v="0"/>
    <n v="15120"/>
    <n v="15120"/>
    <n v="15120"/>
    <n v="15120"/>
    <n v="45360"/>
    <n v="45360"/>
    <s v="SOF"/>
  </r>
  <r>
    <n v="2360548"/>
    <s v="Ranjani Rajagopal"/>
    <s v="Onshore"/>
    <s v="ACT211"/>
    <s v="Java Springboot Microservices SpringReactive"/>
    <s v="VZGTTQ00008730"/>
    <x v="6"/>
    <e v="#N/A"/>
    <e v="#N/A"/>
    <x v="2"/>
    <n v="95"/>
    <n v="15960"/>
    <n v="0"/>
    <n v="15960"/>
    <n v="15960"/>
    <n v="15960"/>
    <n v="15960"/>
    <n v="15960"/>
    <n v="31920"/>
    <n v="47880"/>
    <n v="79800"/>
    <m/>
  </r>
  <r>
    <n v="729843"/>
    <s v="Shifali LNU"/>
    <s v="Onshore"/>
    <s v="ACT234"/>
    <s v="Java Springboot Microservices SpringReactive"/>
    <s v="VZGTTQ00008730"/>
    <x v="6"/>
    <n v="1000442106"/>
    <s v="Verizon-VCG-Digital-NGD-JAN 20"/>
    <x v="0"/>
    <n v="95"/>
    <n v="15960"/>
    <n v="15960"/>
    <n v="15960"/>
    <n v="15960"/>
    <n v="0"/>
    <n v="0"/>
    <n v="0"/>
    <n v="47880"/>
    <n v="0"/>
    <n v="47880"/>
    <m/>
  </r>
  <r>
    <n v="729843"/>
    <s v="Shifali LNU"/>
    <s v="Onshore"/>
    <s v="ACT211"/>
    <s v="Java Springboot Microservices SpringReactive"/>
    <s v="VZGTTQ00008730"/>
    <x v="6"/>
    <n v="1000412773"/>
    <s v="Verizon-VCG Flex Mobile Offers"/>
    <x v="0"/>
    <n v="95"/>
    <n v="15960"/>
    <n v="0"/>
    <n v="0"/>
    <n v="0"/>
    <n v="15960"/>
    <n v="7980"/>
    <n v="15960"/>
    <n v="0"/>
    <n v="39900"/>
    <n v="39900"/>
    <n v="0"/>
  </r>
  <r>
    <n v="2401575"/>
    <s v="Sri Harsha Kandala"/>
    <s v="Onshore"/>
    <s v="ACT211"/>
    <s v="QA Analyst"/>
    <s v="VZGTTQ00008730"/>
    <x v="6"/>
    <e v="#N/A"/>
    <e v="#N/A"/>
    <x v="2"/>
    <n v="95"/>
    <n v="15960"/>
    <n v="0"/>
    <n v="0"/>
    <n v="0"/>
    <n v="0"/>
    <n v="6384"/>
    <n v="15960"/>
    <n v="0"/>
    <n v="22344"/>
    <n v="22344"/>
    <n v="0"/>
  </r>
  <r>
    <n v="2397456"/>
    <s v="Sridhar Reddy Uppala"/>
    <s v="Onshore"/>
    <s v="ACT125"/>
    <s v="Java Springboot Microservices SpringReactive"/>
    <s v="VZGTTQ00008730"/>
    <x v="6"/>
    <e v="#N/A"/>
    <e v="#N/A"/>
    <x v="2"/>
    <n v="95"/>
    <n v="15960"/>
    <n v="0"/>
    <n v="0"/>
    <n v="3990"/>
    <n v="15960"/>
    <n v="15960"/>
    <n v="15960"/>
    <n v="3990"/>
    <n v="47880"/>
    <n v="51870"/>
    <s v="Discovery"/>
  </r>
  <r>
    <n v="972892"/>
    <s v="Srividhya Venkataramanan"/>
    <s v="Onshore"/>
    <s v="ACT125"/>
    <s v="Delivery lead/PATL"/>
    <s v="VZGTTQ00008730"/>
    <x v="6"/>
    <n v="1000441057"/>
    <s v="Verizon-Clarify Decomposition-"/>
    <x v="4"/>
    <n v="105"/>
    <n v="17640"/>
    <n v="0"/>
    <n v="0"/>
    <n v="0"/>
    <n v="17640"/>
    <n v="17640"/>
    <n v="17640"/>
    <n v="0"/>
    <n v="52920"/>
    <n v="52920"/>
    <m/>
  </r>
  <r>
    <e v="#REF!"/>
    <e v="#REF!"/>
    <e v="#REF!"/>
    <e v="#REF!"/>
    <e v="#REF!"/>
    <s v="VZGTTQ00008730"/>
    <x v="6"/>
    <n v="1000445090"/>
    <s v="Verizon-VCG HM Tanglewood-JAN"/>
    <x v="1"/>
    <e v="#REF!"/>
    <e v="#REF!"/>
    <e v="#REF!"/>
    <e v="#REF!"/>
    <e v="#REF!"/>
    <e v="#REF!"/>
    <e v="#REF!"/>
    <e v="#REF!"/>
    <e v="#REF!"/>
    <e v="#REF!"/>
    <e v="#REF!"/>
    <e v="#REF!"/>
  </r>
  <r>
    <n v="952262"/>
    <s v="Sujata Kamble"/>
    <s v="Onshore"/>
    <s v="ACT211"/>
    <s v="Java Springboot Microservices SpringReactive"/>
    <s v="VZGTTQ00008730"/>
    <x v="6"/>
    <n v="1000441057"/>
    <s v="Verizon-Clarify Decomposition-"/>
    <x v="4"/>
    <n v="95"/>
    <n v="15960"/>
    <n v="15960"/>
    <n v="15960"/>
    <n v="15960"/>
    <n v="15960"/>
    <n v="15960"/>
    <n v="15960"/>
    <n v="47880"/>
    <n v="47880"/>
    <n v="95760"/>
    <n v="0"/>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3"/>
    <e v="#REF!"/>
    <e v="#REF!"/>
    <e v="#REF!"/>
    <e v="#REF!"/>
    <e v="#REF!"/>
    <e v="#REF!"/>
    <e v="#REF!"/>
    <e v="#REF!"/>
    <e v="#REF!"/>
    <e v="#REF!"/>
    <e v="#REF!"/>
    <e v="#REF!"/>
  </r>
  <r>
    <e v="#REF!"/>
    <e v="#REF!"/>
    <e v="#REF!"/>
    <e v="#REF!"/>
    <e v="#REF!"/>
    <s v="VZGTTQ00008730"/>
    <x v="6"/>
    <n v="1000412773"/>
    <s v="Verizon-VCG Flex Mobile Offers"/>
    <x v="3"/>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n v="138049"/>
    <s v="Suresh Nagarajan"/>
    <s v="Onshore"/>
    <s v="ACT211"/>
    <s v="PATL "/>
    <s v="VZGTTQ00008730"/>
    <x v="6"/>
    <n v="1000412773"/>
    <s v="Verizon-VCG Flex Mobile Offers"/>
    <x v="0"/>
    <n v="105"/>
    <n v="17640"/>
    <n v="17640"/>
    <n v="17640"/>
    <n v="17640"/>
    <n v="17640"/>
    <n v="17640"/>
    <n v="17640"/>
    <n v="52920"/>
    <n v="52920"/>
    <n v="105840"/>
    <n v="0"/>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4"/>
    <e v="#REF!"/>
    <e v="#REF!"/>
    <e v="#REF!"/>
    <e v="#REF!"/>
    <e v="#REF!"/>
    <e v="#REF!"/>
    <e v="#REF!"/>
    <e v="#REF!"/>
    <e v="#REF!"/>
    <e v="#REF!"/>
    <e v="#REF!"/>
    <e v="#REF!"/>
  </r>
  <r>
    <e v="#REF!"/>
    <e v="#REF!"/>
    <e v="#REF!"/>
    <e v="#REF!"/>
    <e v="#REF!"/>
    <s v="VZGTTQ00008730"/>
    <x v="6"/>
    <n v="1000412773"/>
    <s v="Verizon-VCG Flex Mobile Offers"/>
    <x v="4"/>
    <e v="#REF!"/>
    <e v="#REF!"/>
    <e v="#REF!"/>
    <e v="#REF!"/>
    <e v="#REF!"/>
    <e v="#REF!"/>
    <e v="#REF!"/>
    <e v="#REF!"/>
    <e v="#REF!"/>
    <e v="#REF!"/>
    <e v="#REF!"/>
    <e v="#REF!"/>
  </r>
  <r>
    <n v="963958"/>
    <s v="Trivedi, Parit"/>
    <s v="Onshore"/>
    <s v="ACT234"/>
    <s v="Database Developer"/>
    <s v="VZGTTQ00008730"/>
    <x v="6"/>
    <n v="1000412773"/>
    <s v="Verizon-VCG Flex Mobile Offers"/>
    <x v="0"/>
    <n v="97"/>
    <n v="16296"/>
    <n v="16296"/>
    <n v="16296"/>
    <n v="16296"/>
    <n v="16296"/>
    <n v="16296"/>
    <n v="16296"/>
    <n v="48888"/>
    <n v="48888"/>
    <n v="97776"/>
    <n v="0"/>
  </r>
  <r>
    <e v="#REF!"/>
    <e v="#REF!"/>
    <e v="#REF!"/>
    <e v="#REF!"/>
    <e v="#REF!"/>
    <s v="VZGTTQ00008730"/>
    <x v="6"/>
    <n v="1000445090"/>
    <s v="Verizon-VCG HM Tanglewood-JAN"/>
    <x v="4"/>
    <e v="#REF!"/>
    <e v="#REF!"/>
    <e v="#REF!"/>
    <e v="#REF!"/>
    <e v="#REF!"/>
    <e v="#REF!"/>
    <e v="#REF!"/>
    <e v="#REF!"/>
    <e v="#REF!"/>
    <e v="#REF!"/>
    <e v="#REF!"/>
    <e v="#REF!"/>
  </r>
  <r>
    <n v="291337"/>
    <s v="Palaniappan, Balasubramanian"/>
    <s v="Onshore"/>
    <s v="ACT200"/>
    <s v="QA Analyst"/>
    <s v="VZGTTQ00008730"/>
    <x v="6"/>
    <n v="1000410706"/>
    <s v="Verizon-VCG Flex ACT 5G Prodcu"/>
    <x v="1"/>
    <n v="100"/>
    <n v="16800"/>
    <n v="0"/>
    <n v="0"/>
    <n v="0"/>
    <n v="16800"/>
    <n v="16800"/>
    <n v="16800"/>
    <n v="0"/>
    <n v="50400"/>
    <n v="50400"/>
    <s v="Thunder QA POC"/>
  </r>
  <r>
    <n v="2396520"/>
    <s v="Venkat Budige"/>
    <s v="Onshore"/>
    <s v="ACT125"/>
    <s v="Java Springboot Microservices SpringReactive"/>
    <s v="VZGTTQ00008730"/>
    <x v="6"/>
    <n v="1000356052"/>
    <s v="Unbilled AM/CP-Mgmt Verizon B"/>
    <x v="4"/>
    <n v="95"/>
    <n v="15960"/>
    <n v="0"/>
    <n v="0"/>
    <n v="0"/>
    <n v="15960"/>
    <n v="15960"/>
    <n v="15960"/>
    <n v="0"/>
    <n v="47880"/>
    <n v="47880"/>
    <m/>
  </r>
  <r>
    <n v="627001"/>
    <s v="Atik Jain (Canada)"/>
    <s v="Onshore"/>
    <s v="ACT 325"/>
    <s v="Adobe Experience Manager (AEM)"/>
    <s v="VZGTTQ00008593"/>
    <x v="7"/>
    <n v="1000417403"/>
    <s v="Verizon-VCGFlexDigiOps -8593"/>
    <x v="9"/>
    <n v="125"/>
    <n v="21000"/>
    <n v="21000"/>
    <n v="21000"/>
    <n v="21000"/>
    <n v="21000"/>
    <n v="21000"/>
    <n v="21000"/>
    <n v="63000"/>
    <n v="63000"/>
    <n v="126000"/>
    <m/>
  </r>
  <r>
    <n v="2391627"/>
    <s v="Patil, Chinmaye Arun"/>
    <s v="Onshore"/>
    <s v="ACT 325"/>
    <s v="Adobe Experience Manager (AEM)"/>
    <s v="VZGTTQ00008593"/>
    <x v="7"/>
    <n v="1000417403"/>
    <s v="Verizon-VCGFlexDigiOps -8593"/>
    <x v="9"/>
    <n v="125"/>
    <n v="21000"/>
    <n v="0"/>
    <n v="0"/>
    <n v="11250"/>
    <n v="21000"/>
    <n v="21000"/>
    <n v="21000"/>
    <n v="11250"/>
    <n v="63000"/>
    <n v="74250"/>
    <s v="Talent to be Billable from 15th March 2025"/>
  </r>
  <r>
    <s v="TBD"/>
    <s v="Quality Analyst"/>
    <s v="Offshore"/>
    <s v="ACT 325"/>
    <s v="QA Analyst"/>
    <s v="VZGTTQ00008593"/>
    <x v="7"/>
    <e v="#N/A"/>
    <e v="#N/A"/>
    <x v="2"/>
    <n v="25"/>
    <n v="4200"/>
    <n v="0"/>
    <n v="0"/>
    <n v="0"/>
    <n v="0"/>
    <n v="0"/>
    <n v="0"/>
    <n v="0"/>
    <n v="0"/>
    <n v="0"/>
    <s v="New QA Position to be Fulfilled "/>
  </r>
  <r>
    <s v="TBD"/>
    <s v="New Postion - AEM Developer"/>
    <s v="Onshore"/>
    <s v="ACT 325"/>
    <s v="Adobe Experience Manager (AEM)"/>
    <s v="VZGTTQ00008593"/>
    <x v="7"/>
    <e v="#N/A"/>
    <e v="#N/A"/>
    <x v="2"/>
    <n v="125"/>
    <n v="21000"/>
    <n v="0"/>
    <n v="0"/>
    <n v="0"/>
    <n v="0"/>
    <n v="0"/>
    <n v="0"/>
    <n v="0"/>
    <n v="0"/>
    <n v="0"/>
    <s v="New Position for Q2 2025"/>
  </r>
  <r>
    <n v="2383705"/>
    <s v="Narender, Rueben Abhishek "/>
    <s v="Onshore"/>
    <s v="ACT 325"/>
    <s v="Business Analyst"/>
    <s v="VZGTTQ00008593"/>
    <x v="7"/>
    <e v="#N/A"/>
    <e v="#N/A"/>
    <x v="2"/>
    <n v="97"/>
    <n v="16296"/>
    <n v="8148"/>
    <n v="16296"/>
    <n v="0"/>
    <n v="0"/>
    <n v="0"/>
    <n v="0"/>
    <n v="24444"/>
    <n v="0"/>
    <n v="24444"/>
    <s v="Talent BGV Fialed Offloaded on 28th Feb 2025"/>
  </r>
  <r>
    <n v="2374172"/>
    <s v="Manickam, Karthick"/>
    <s v="Offshore"/>
    <s v="PCT 143"/>
    <s v="Business Analyst"/>
    <s v="VZGTTQ00008593"/>
    <x v="7"/>
    <n v="1000416320"/>
    <s v="Verizon-VCG Flex oneMessageHom"/>
    <x v="0"/>
    <n v="25"/>
    <n v="4200"/>
    <n v="0"/>
    <n v="0"/>
    <n v="4200"/>
    <n v="0"/>
    <n v="0"/>
    <n v="0"/>
    <n v="4200"/>
    <n v="0"/>
    <n v="4200"/>
    <s v="Talent moved from TQ9022 as part of Budget Allocation. To be moved back to TQ9022 from Q2'2025"/>
  </r>
  <r>
    <n v="2287302"/>
    <s v="Ailoni,Shravani"/>
    <s v="Onshore"/>
    <s v="PCT 143"/>
    <s v="Business Analyst"/>
    <s v="VZGTTQ00008593"/>
    <x v="7"/>
    <n v="1000416320"/>
    <s v="Verizon-VCG Flex oneMessageHom"/>
    <x v="0"/>
    <n v="97"/>
    <n v="16296"/>
    <n v="0"/>
    <n v="0"/>
    <n v="16296"/>
    <n v="0"/>
    <n v="0"/>
    <n v="0"/>
    <n v="16296"/>
    <n v="0"/>
    <n v="16296"/>
    <s v="Talent moved from TQ9022 as part of Budget Allocation. To be moved back to TQ9022 from Q2'2025"/>
  </r>
  <r>
    <n v="2042701"/>
    <s v="Ravula,Venkat Narsimha Reddy"/>
    <s v="Onshore"/>
    <s v="PCT 143"/>
    <s v="Java Developer"/>
    <s v="VZGTTQ00008593"/>
    <x v="7"/>
    <n v="1000416320"/>
    <s v="Verizon-VCG Flex oneMessageHom"/>
    <x v="0"/>
    <n v="97"/>
    <n v="16296"/>
    <n v="0"/>
    <n v="0"/>
    <n v="16296"/>
    <n v="0"/>
    <n v="0"/>
    <n v="0"/>
    <n v="16296"/>
    <n v="0"/>
    <n v="16296"/>
    <s v="Talent moved from TQ9022 as part of Budget Allocation. To be moved back to TQ9022 from Q2'2025"/>
  </r>
  <r>
    <n v="254732"/>
    <s v="Rajendran, Mathan Kumar "/>
    <s v="Offshore"/>
    <s v="PCT 143"/>
    <s v="QA Analyst"/>
    <s v="VZGTTQ00008593"/>
    <x v="7"/>
    <n v="1000447842"/>
    <s v="VDSI - VCG Communication - CHN"/>
    <x v="1"/>
    <n v="25"/>
    <n v="4200"/>
    <n v="0"/>
    <n v="0"/>
    <n v="4200"/>
    <n v="0"/>
    <n v="0"/>
    <n v="0"/>
    <n v="4200"/>
    <n v="0"/>
    <n v="4200"/>
    <s v="Talent moved from TQ9022 as part of Budget Allocation. To be moved back to TQ9022 from Q2'2025"/>
  </r>
  <r>
    <n v="2125432"/>
    <s v="Gujjala, Gangadhar"/>
    <s v="Offshore"/>
    <s v="PCT 143"/>
    <s v="QA Analyst"/>
    <s v="VZGTTQ00008593"/>
    <x v="7"/>
    <n v="1000416320"/>
    <s v="Verizon-VCG Flex oneMessageHom"/>
    <x v="1"/>
    <n v="25"/>
    <n v="4200"/>
    <n v="0"/>
    <n v="0"/>
    <n v="4200"/>
    <n v="0"/>
    <n v="0"/>
    <n v="0"/>
    <n v="4200"/>
    <n v="0"/>
    <n v="4200"/>
    <s v="Talent moved from TQ9022 as part of Budget Allocation. To be moved back to TQ9022 from Q2'2025"/>
  </r>
  <r>
    <n v="2179460"/>
    <s v="Siddq, Shaik Abubakar"/>
    <s v="Offshore"/>
    <s v="PCT 143"/>
    <s v="QA Analyst"/>
    <s v="VZGTTQ00008593"/>
    <x v="7"/>
    <n v="1000416320"/>
    <s v="Verizon-VCG Flex oneMessageHom"/>
    <x v="1"/>
    <n v="25"/>
    <n v="4200"/>
    <n v="0"/>
    <n v="0"/>
    <n v="4200"/>
    <n v="0"/>
    <n v="0"/>
    <n v="0"/>
    <n v="4200"/>
    <n v="0"/>
    <n v="4200"/>
    <s v="Talent moved from TQ9022 as part of Budget Allocation. To be moved back to TQ9022 from Q2'2025"/>
  </r>
  <r>
    <n v="2287302"/>
    <s v="Ailoni,Shravani"/>
    <s v="Onshore"/>
    <s v="PCT 143"/>
    <s v="Business Analyst"/>
    <s v="VZGTTQ00009022"/>
    <x v="8"/>
    <n v="1000416320"/>
    <s v="Verizon-VCG Flex oneMessageHom"/>
    <x v="0"/>
    <n v="97"/>
    <n v="16296"/>
    <n v="16296"/>
    <n v="16296"/>
    <n v="0"/>
    <n v="16296"/>
    <n v="16296"/>
    <n v="16296"/>
    <n v="32592"/>
    <n v="48888"/>
    <n v="81480"/>
    <s v="Talent to be  Moved to VZGTTQ00008593 to adjust Budget allocation "/>
  </r>
  <r>
    <n v="2343181"/>
    <s v="Srikanth Reddy Gade"/>
    <s v="Onshore"/>
    <s v="PCT 143"/>
    <s v="Production Support "/>
    <s v="VZGTTQ00009022"/>
    <x v="8"/>
    <e v="#N/A"/>
    <e v="#N/A"/>
    <x v="2"/>
    <n v="0"/>
    <n v="0"/>
    <n v="0"/>
    <n v="0"/>
    <n v="0"/>
    <n v="0"/>
    <n v="0"/>
    <n v="0"/>
    <n v="0"/>
    <n v="0"/>
    <n v="0"/>
    <s v="Talent Offloaded from 1st Mar 2025 - WO to be Closed "/>
  </r>
  <r>
    <n v="406226"/>
    <s v="Moksha Milagani (Krishna Naraharishetty)"/>
    <s v="Onshore"/>
    <s v="PCT 143"/>
    <s v="QA Analyst"/>
    <s v="VZGTTQ00009022"/>
    <x v="8"/>
    <n v="1000416320"/>
    <s v="Verizon-VCG Flex oneMessageHom"/>
    <x v="0"/>
    <n v="97"/>
    <n v="16296"/>
    <n v="16296"/>
    <n v="16296"/>
    <n v="0"/>
    <n v="16296"/>
    <n v="16296"/>
    <n v="16296"/>
    <n v="32592"/>
    <n v="48888"/>
    <n v="81480"/>
    <n v="0"/>
  </r>
  <r>
    <n v="2079937"/>
    <s v="Kalyanam,Srujan (Satish Kariyana)"/>
    <s v="Onshore"/>
    <s v="PCT 143"/>
    <s v="Production Support "/>
    <s v="VZGTTQ00009022"/>
    <x v="8"/>
    <e v="#N/A"/>
    <e v="#N/A"/>
    <x v="2"/>
    <n v="0"/>
    <n v="0"/>
    <n v="0"/>
    <n v="0"/>
    <n v="0"/>
    <n v="0"/>
    <n v="0"/>
    <n v="0"/>
    <n v="0"/>
    <n v="0"/>
    <n v="0"/>
    <s v="Talent Offloaded from 1st Mar 2025 - WO to be Closed "/>
  </r>
  <r>
    <n v="2409333"/>
    <s v="Satish Kariyana"/>
    <s v="Onshore"/>
    <s v="PCT 143"/>
    <s v="Production Support "/>
    <s v="VZGTTQ00009022"/>
    <x v="8"/>
    <e v="#N/A"/>
    <e v="#N/A"/>
    <x v="2"/>
    <n v="97"/>
    <n v="16296"/>
    <n v="0"/>
    <n v="0"/>
    <n v="0"/>
    <n v="8148"/>
    <n v="16296"/>
    <n v="16296"/>
    <n v="0"/>
    <n v="40740"/>
    <n v="40740"/>
    <s v="Joining date to Cognizant is 14th April 2025"/>
  </r>
  <r>
    <n v="972791"/>
    <s v="Sujana Chennam"/>
    <s v="Onshore"/>
    <s v="PCT 143"/>
    <s v="Release Train Engineer"/>
    <s v="VZGTTQ00009022"/>
    <x v="8"/>
    <n v="1000416320"/>
    <s v="Verizon-VCG Flex oneMessageHom"/>
    <x v="3"/>
    <n v="97"/>
    <n v="16296"/>
    <n v="16296"/>
    <n v="16296"/>
    <n v="0"/>
    <n v="16296"/>
    <n v="16296"/>
    <n v="16296"/>
    <n v="32592"/>
    <n v="48888"/>
    <n v="81480"/>
    <n v="0"/>
  </r>
  <r>
    <n v="2042701"/>
    <s v="Ravula,Venkat Narsimha Reddy"/>
    <s v="Onshore"/>
    <s v="PCT 143"/>
    <s v="Java Springboot Microservices SpringReactive"/>
    <s v="VZGTTQ00009022"/>
    <x v="8"/>
    <n v="1000416320"/>
    <s v="Verizon-VCG Flex oneMessageHom"/>
    <x v="0"/>
    <n v="97"/>
    <n v="16296"/>
    <n v="16296"/>
    <n v="16296"/>
    <n v="0"/>
    <n v="16296"/>
    <n v="16296"/>
    <n v="16296"/>
    <n v="32592"/>
    <n v="48888"/>
    <n v="81480"/>
    <s v="Talent to be Moved to VZGTTQ00008593 to adjust budget allocation only for March 2025"/>
  </r>
  <r>
    <n v="554718"/>
    <s v="Karuppasamy, Saravanan"/>
    <s v="Onshore"/>
    <s v="PCT 143"/>
    <s v="Architect "/>
    <s v="VZGTTQ00009022"/>
    <x v="8"/>
    <n v="1000448064"/>
    <s v="Verizon-VCG HM Next Gen Commun"/>
    <x v="0"/>
    <n v="0"/>
    <n v="0"/>
    <n v="0"/>
    <n v="0"/>
    <n v="0"/>
    <n v="0"/>
    <n v="0"/>
    <n v="0"/>
    <n v="0"/>
    <n v="0"/>
    <n v="0"/>
    <s v="Talent to be Moved to Nex Gen Communication VZGTTQ00010733 &amp; Architect joined on 22nd January 2025"/>
  </r>
  <r>
    <n v="2374172"/>
    <s v="Manickam, Karthick"/>
    <s v="Offshore"/>
    <s v="PCT 143"/>
    <s v="Business Analyst"/>
    <s v="VZGTTQ00009022"/>
    <x v="8"/>
    <n v="1000416320"/>
    <s v="Verizon-VCG Flex oneMessageHom"/>
    <x v="0"/>
    <n v="25"/>
    <n v="4200"/>
    <n v="4200"/>
    <n v="4200"/>
    <n v="0"/>
    <n v="4200"/>
    <n v="4200"/>
    <n v="4200"/>
    <n v="8400"/>
    <n v="12600"/>
    <n v="21000"/>
    <s v="Talent to be  Moved to VZGTTQ00008593 to adjust Budget allocation "/>
  </r>
  <r>
    <n v="703821"/>
    <s v="Vithanala, Janaki Ramudu"/>
    <s v="Onshore"/>
    <s v="PCT 143"/>
    <s v="Java Springboot Microservices SpringReactive"/>
    <s v="VZGTTQ00009022"/>
    <x v="8"/>
    <n v="1000416320"/>
    <s v="Verizon-VCG Flex oneMessageHom"/>
    <x v="0"/>
    <n v="97"/>
    <n v="16296"/>
    <n v="0"/>
    <n v="0"/>
    <n v="0"/>
    <n v="16296"/>
    <n v="16296"/>
    <n v="16296"/>
    <n v="0"/>
    <n v="48888"/>
    <n v="48888"/>
    <s v="Talent is billable from 10th March 2025, Moved the Talent to TQ10733 for Only Month of March 25 as part of Budget Allocation"/>
  </r>
  <r>
    <n v="254732"/>
    <s v="Rajendran, Mathan Kumar "/>
    <s v="Offshore"/>
    <s v="PCT 143"/>
    <s v="QA Analyst"/>
    <s v="VZGTTQ00009022"/>
    <x v="8"/>
    <n v="1000447842"/>
    <s v="VDSI - VCG Communication - CHN"/>
    <x v="1"/>
    <n v="25"/>
    <n v="4200"/>
    <n v="0"/>
    <n v="0"/>
    <n v="0"/>
    <n v="4200"/>
    <n v="4200"/>
    <n v="4200"/>
    <n v="0"/>
    <n v="12600"/>
    <n v="12600"/>
    <s v="Talent is moved back to One Message from TQ8593 from Apr'25"/>
  </r>
  <r>
    <n v="2125432"/>
    <s v="Gujjala, Gangadhar"/>
    <s v="Offshore"/>
    <s v="PCT 143"/>
    <s v="QA Analyst"/>
    <s v="VZGTTQ00009022"/>
    <x v="8"/>
    <n v="1000416320"/>
    <s v="Verizon-VCG Flex oneMessageHom"/>
    <x v="1"/>
    <n v="25"/>
    <n v="4200"/>
    <n v="0"/>
    <n v="0"/>
    <n v="0"/>
    <n v="4200"/>
    <n v="4200"/>
    <n v="4200"/>
    <n v="0"/>
    <n v="12600"/>
    <n v="12600"/>
    <s v="Talent is moved back to One Message from TQ8593 from Apr'25"/>
  </r>
  <r>
    <n v="2179460"/>
    <s v="Siddq, Shaik Abubakar"/>
    <s v="Offshore"/>
    <s v="PCT 143"/>
    <s v="QA Analyst"/>
    <s v="VZGTTQ00009022"/>
    <x v="8"/>
    <n v="1000416320"/>
    <s v="Verizon-VCG Flex oneMessageHom"/>
    <x v="1"/>
    <n v="25"/>
    <n v="4200"/>
    <n v="0"/>
    <n v="0"/>
    <n v="0"/>
    <n v="4200"/>
    <n v="4200"/>
    <n v="4200"/>
    <n v="0"/>
    <n v="12600"/>
    <n v="12600"/>
    <s v="Talent is moved back to One Message from TQ8593 from Apr'25"/>
  </r>
  <r>
    <n v="2397455"/>
    <s v="Prakash D"/>
    <s v="Onshore"/>
    <s v="PCT 143"/>
    <s v="Architect "/>
    <s v="VZGTTQ00009022"/>
    <x v="8"/>
    <n v="1000416320"/>
    <s v="Verizon-VCG Flex oneMessageHom"/>
    <x v="0"/>
    <n v="115"/>
    <n v="19320"/>
    <n v="0"/>
    <n v="0"/>
    <n v="0"/>
    <n v="19320"/>
    <n v="19320"/>
    <n v="19320"/>
    <n v="0"/>
    <n v="57960"/>
    <n v="57960"/>
    <s v="Talent is billable from 10th March 2025. Moved the Talent to TQ10733 for Only Month of March 25 as part of Budget Allocation"/>
  </r>
  <r>
    <n v="554718"/>
    <s v="Karuppasamy, Saravanan"/>
    <s v="Onshore"/>
    <s v="ACT 142"/>
    <s v="Architect "/>
    <s v="VZGTTQ00010733"/>
    <x v="9"/>
    <n v="1000448064"/>
    <s v="Verizon-VCG HM Next Gen Commun"/>
    <x v="0"/>
    <n v="97"/>
    <n v="16296"/>
    <n v="0"/>
    <n v="0"/>
    <n v="16296"/>
    <n v="16296"/>
    <n v="0"/>
    <n v="0"/>
    <n v="16296"/>
    <n v="16296"/>
    <n v="32592"/>
    <s v="Talent to be  Moved to VZGTTQ0009022 and is PATL for Nex Gen Communication "/>
  </r>
  <r>
    <n v="2399832"/>
    <s v="O M,Mohammed Ibrahim Musthakeem"/>
    <s v="Offshore "/>
    <s v="ACT 142"/>
    <s v="Java Springboot Microservices SpringReactive"/>
    <s v="VZGTTQ00010733"/>
    <x v="9"/>
    <n v="1000448064"/>
    <s v="Verizon-VCG HM Next Gen Commun"/>
    <x v="0"/>
    <n v="25"/>
    <n v="4200"/>
    <n v="0"/>
    <n v="0"/>
    <n v="0"/>
    <n v="4200"/>
    <n v="0"/>
    <n v="0"/>
    <n v="0"/>
    <n v="4200"/>
    <n v="4200"/>
    <n v="0"/>
  </r>
  <r>
    <n v="2400430"/>
    <s v="Singh, Mritunjay Kumar"/>
    <s v="Offshore "/>
    <s v="ACT 142"/>
    <s v="Java Springboot Microservices SpringReactive"/>
    <s v="VZGTTQ00010733"/>
    <x v="9"/>
    <n v="1000448064"/>
    <s v="Verizon-VCG HM Next Gen Commun"/>
    <x v="0"/>
    <n v="25"/>
    <n v="4200"/>
    <n v="0"/>
    <n v="0"/>
    <n v="0"/>
    <n v="4200"/>
    <n v="0"/>
    <n v="0"/>
    <n v="0"/>
    <n v="4200"/>
    <n v="4200"/>
    <n v="0"/>
  </r>
  <r>
    <n v="2399905"/>
    <s v="_x0009_S,Fazila"/>
    <s v="Offshore "/>
    <s v="ACT 142"/>
    <s v="Java Springboot Microservices SpringReactive"/>
    <s v="VZGTTQ00010733"/>
    <x v="9"/>
    <n v="1000448064"/>
    <s v="Verizon-VCG HM Next Gen Commun"/>
    <x v="0"/>
    <n v="25"/>
    <n v="4200"/>
    <n v="0"/>
    <n v="0"/>
    <n v="0"/>
    <n v="4200"/>
    <n v="0"/>
    <n v="0"/>
    <n v="0"/>
    <n v="4200"/>
    <n v="4200"/>
    <n v="0"/>
  </r>
  <r>
    <n v="465479"/>
    <s v="Naguru, Vyshnav Kumar Reddy"/>
    <s v="Offshore "/>
    <s v="ACT 142"/>
    <s v="PEGA"/>
    <s v="VZGTTQ00010733"/>
    <x v="9"/>
    <n v="1000448064"/>
    <s v="Verizon-VCG HM Next Gen Commun"/>
    <x v="3"/>
    <n v="35"/>
    <n v="5880"/>
    <n v="0"/>
    <n v="0"/>
    <n v="0"/>
    <n v="5880"/>
    <n v="0"/>
    <n v="0"/>
    <n v="0"/>
    <n v="5880"/>
    <n v="5880"/>
    <n v="0"/>
  </r>
  <r>
    <n v="882675"/>
    <s v="M, Devesh"/>
    <s v="Offshore "/>
    <s v="ACT 142"/>
    <s v="PEGA"/>
    <s v="VZGTTQ00010733"/>
    <x v="9"/>
    <n v="1000448064"/>
    <s v="Verizon-VCG HM Next Gen Commun"/>
    <x v="3"/>
    <n v="30"/>
    <n v="5040"/>
    <n v="0"/>
    <n v="0"/>
    <n v="0"/>
    <n v="5040"/>
    <n v="0"/>
    <n v="0"/>
    <n v="0"/>
    <n v="5040"/>
    <n v="5040"/>
    <s v="Talent identified - To be Billable from April 1st 2025"/>
  </r>
  <r>
    <n v="835489"/>
    <s v="Dintakurthi, Nikhitha"/>
    <s v="Offshore "/>
    <s v="ACT 142"/>
    <s v="PEGA"/>
    <s v="VZGTTQ00010733"/>
    <x v="9"/>
    <n v="1000448064"/>
    <s v="Verizon-VCG HM Next Gen Commun"/>
    <x v="3"/>
    <n v="30"/>
    <n v="5040"/>
    <n v="0"/>
    <n v="0"/>
    <n v="0"/>
    <n v="5040"/>
    <n v="0"/>
    <n v="0"/>
    <n v="0"/>
    <n v="5040"/>
    <n v="5040"/>
    <s v="Talent identified - To be Billable from April 1st 2025"/>
  </r>
  <r>
    <n v="2295150"/>
    <s v="Jana, Hemanth"/>
    <s v="Offshore "/>
    <s v="ACT 142"/>
    <s v="PEGA"/>
    <s v="VZGTTQ00010733"/>
    <x v="9"/>
    <n v="1000448064"/>
    <s v="Verizon-VCG HM Next Gen Commun"/>
    <x v="3"/>
    <n v="30"/>
    <n v="5040"/>
    <n v="0"/>
    <n v="0"/>
    <n v="0"/>
    <n v="5040"/>
    <n v="0"/>
    <n v="0"/>
    <n v="0"/>
    <n v="5040"/>
    <n v="5040"/>
    <s v="Talent identified - To be Billable from April 1st 2025"/>
  </r>
  <r>
    <s v="TBD"/>
    <s v="TBD"/>
    <s v="Offshore "/>
    <s v="ACT 142"/>
    <s v="QA Analyst"/>
    <s v="VZGTTQ00010733"/>
    <x v="9"/>
    <e v="#N/A"/>
    <e v="#N/A"/>
    <x v="2"/>
    <n v="25"/>
    <n v="4200"/>
    <n v="0"/>
    <n v="0"/>
    <n v="0"/>
    <n v="4200"/>
    <n v="0"/>
    <n v="0"/>
    <n v="0"/>
    <n v="4200"/>
    <n v="4200"/>
    <n v="0"/>
  </r>
  <r>
    <s v="TBD"/>
    <s v="TBD"/>
    <s v="Offshore "/>
    <s v="ACT 142"/>
    <s v="QA Analyst"/>
    <s v="VZGTTQ00010733"/>
    <x v="9"/>
    <e v="#N/A"/>
    <e v="#N/A"/>
    <x v="2"/>
    <n v="22"/>
    <n v="3696"/>
    <n v="0"/>
    <n v="0"/>
    <n v="0"/>
    <n v="3696"/>
    <n v="0"/>
    <n v="0"/>
    <n v="0"/>
    <n v="3696"/>
    <n v="3696"/>
    <n v="0"/>
  </r>
  <r>
    <n v="2253475"/>
    <s v="N, Dhivya"/>
    <s v="Offshore "/>
    <s v="ACT 142"/>
    <s v="Scrum Master"/>
    <s v="VZGTTQ00010733"/>
    <x v="9"/>
    <n v="1000448064"/>
    <s v="Verizon-VCG HM Next Gen Commun"/>
    <x v="7"/>
    <n v="25"/>
    <n v="4200"/>
    <n v="0"/>
    <n v="0"/>
    <n v="0"/>
    <n v="4200"/>
    <n v="0"/>
    <n v="0"/>
    <n v="0"/>
    <n v="4200"/>
    <n v="4200"/>
    <n v="0"/>
  </r>
  <r>
    <n v="406226"/>
    <s v="Moksha Milagani (Krishna Naraharishetty)"/>
    <s v="Onshore"/>
    <s v="PCT 143"/>
    <s v="QA Analyst"/>
    <s v="VZGTTQ00010733"/>
    <x v="9"/>
    <n v="1000416320"/>
    <s v="Verizon-VCG Flex oneMessageHom"/>
    <x v="0"/>
    <n v="97"/>
    <n v="16296"/>
    <n v="0"/>
    <n v="0"/>
    <n v="16296"/>
    <n v="0"/>
    <n v="0"/>
    <n v="0"/>
    <n v="16296"/>
    <n v="0"/>
    <n v="16296"/>
    <s v="Moved the Talent from TQ9022 for Only Month of March 25 as part of Budget Allocation"/>
  </r>
  <r>
    <n v="972791"/>
    <s v="Sujana Chennam"/>
    <s v="Onshore"/>
    <s v="PCT 143"/>
    <s v="Release Train Engineer"/>
    <s v="VZGTTQ00010733"/>
    <x v="9"/>
    <n v="1000416320"/>
    <s v="Verizon-VCG Flex oneMessageHom"/>
    <x v="3"/>
    <n v="97"/>
    <n v="16296"/>
    <n v="0"/>
    <n v="0"/>
    <n v="16296"/>
    <n v="0"/>
    <n v="0"/>
    <n v="0"/>
    <n v="16296"/>
    <n v="0"/>
    <n v="16296"/>
    <s v="Moved the Talent from TQ9022 for Only Month of March 25 as part of Budget Allocation"/>
  </r>
  <r>
    <n v="703821"/>
    <s v="Vithanala, Janaki Ramudu"/>
    <s v="Onshore"/>
    <s v="PCT 143"/>
    <s v="Java Springboot Microservices SpringReactive"/>
    <s v="VZGTTQ00010733"/>
    <x v="9"/>
    <n v="1000416320"/>
    <s v="Verizon-VCG Flex oneMessageHom"/>
    <x v="0"/>
    <n v="97"/>
    <n v="16296"/>
    <n v="0"/>
    <n v="0"/>
    <n v="12416"/>
    <n v="0"/>
    <n v="0"/>
    <n v="0"/>
    <n v="12416"/>
    <n v="0"/>
    <n v="12416"/>
    <s v="Moved the Talent from TQ9022 for Only Month of March 25 as part of Budget Allocation"/>
  </r>
  <r>
    <n v="2397455"/>
    <s v="Prakash D"/>
    <s v="Onshore"/>
    <s v="PCT 143"/>
    <s v="Architect "/>
    <s v="VZGTTQ00010733"/>
    <x v="9"/>
    <n v="1000416320"/>
    <s v="Verizon-VCG Flex oneMessageHom"/>
    <x v="0"/>
    <n v="115"/>
    <n v="19320"/>
    <n v="0"/>
    <n v="0"/>
    <n v="14720"/>
    <n v="0"/>
    <n v="0"/>
    <n v="0"/>
    <n v="14720"/>
    <n v="0"/>
    <n v="14720"/>
    <s v="Moved the Talent from TQ9022 for Only Month of March 25 as part of Budget Allocation"/>
  </r>
  <r>
    <n v="2404961"/>
    <s v="Yousufuddin, Khaja"/>
    <s v="Onshore"/>
    <s v="ACT 91"/>
    <s v="Java Springboot Microservices SpringReactive"/>
    <m/>
    <x v="10"/>
    <n v="1000412772"/>
    <s v="Verizon-VCG Flex Journey Orche"/>
    <x v="0"/>
    <n v="97"/>
    <n v="16296"/>
    <n v="0"/>
    <n v="0"/>
    <n v="0"/>
    <n v="8148"/>
    <n v="16296"/>
    <n v="16296"/>
    <n v="0"/>
    <n v="40740"/>
    <n v="40740"/>
    <s v="Tentative Plan to Onboard by 4/14"/>
  </r>
  <r>
    <e v="#REF!"/>
    <e v="#REF!"/>
    <e v="#REF!"/>
    <e v="#REF!"/>
    <e v="#REF!"/>
    <m/>
    <x v="10"/>
    <n v="1000416318"/>
    <s v="Verizon-VCG Flex CPI EPC TQ846"/>
    <x v="0"/>
    <e v="#REF!"/>
    <e v="#REF!"/>
    <e v="#REF!"/>
    <e v="#REF!"/>
    <e v="#REF!"/>
    <e v="#REF!"/>
    <e v="#REF!"/>
    <e v="#REF!"/>
    <e v="#REF!"/>
    <e v="#REF!"/>
    <e v="#REF!"/>
    <e v="#REF!"/>
  </r>
  <r>
    <e v="#REF!"/>
    <e v="#REF!"/>
    <e v="#REF!"/>
    <e v="#REF!"/>
    <e v="#REF!"/>
    <m/>
    <x v="10"/>
    <e v="#N/A"/>
    <e v="#N/A"/>
    <x v="2"/>
    <e v="#REF!"/>
    <e v="#REF!"/>
    <e v="#REF!"/>
    <e v="#REF!"/>
    <e v="#REF!"/>
    <e v="#REF!"/>
    <e v="#REF!"/>
    <e v="#REF!"/>
    <e v="#REF!"/>
    <e v="#REF!"/>
    <e v="#REF!"/>
    <e v="#REF!"/>
  </r>
  <r>
    <n v="676166"/>
    <s v="P, Sreejith"/>
    <s v="Offshore "/>
    <s v="ACT 91"/>
    <s v="Java Springboot Microservices SpringReactive"/>
    <m/>
    <x v="10"/>
    <e v="#N/A"/>
    <e v="#N/A"/>
    <x v="2"/>
    <n v="25"/>
    <n v="4200"/>
    <n v="0"/>
    <n v="0"/>
    <n v="0"/>
    <n v="4200"/>
    <n v="4200"/>
    <n v="4200"/>
    <n v="0"/>
    <n v="12600"/>
    <n v="12600"/>
    <s v="Tentative Plan to Onboard by 3/15"/>
  </r>
  <r>
    <n v="159710"/>
    <s v="R, Vignesh"/>
    <s v="Offshore "/>
    <s v="ACT 91"/>
    <s v="UI/UX Design"/>
    <m/>
    <x v="10"/>
    <e v="#N/A"/>
    <e v="#N/A"/>
    <x v="2"/>
    <n v="25"/>
    <n v="4200"/>
    <n v="0"/>
    <n v="0"/>
    <n v="0"/>
    <n v="1200"/>
    <n v="4200"/>
    <n v="4200"/>
    <n v="0"/>
    <n v="9600"/>
    <n v="9600"/>
    <n v="0"/>
  </r>
  <r>
    <e v="#REF!"/>
    <e v="#REF!"/>
    <e v="#REF!"/>
    <e v="#REF!"/>
    <e v="#REF!"/>
    <m/>
    <x v="10"/>
    <n v="1000451136"/>
    <s v="Verizon-VCG HM Contract Transp"/>
    <x v="4"/>
    <e v="#REF!"/>
    <e v="#REF!"/>
    <e v="#REF!"/>
    <e v="#REF!"/>
    <e v="#REF!"/>
    <e v="#REF!"/>
    <e v="#REF!"/>
    <e v="#REF!"/>
    <e v="#REF!"/>
    <e v="#REF!"/>
    <e v="#REF!"/>
    <e v="#REF!"/>
  </r>
  <r>
    <n v="963313"/>
    <s v="Munuswamy, Sheela"/>
    <s v="Onshore"/>
    <s v="ACT 91"/>
    <s v="Scrum Master"/>
    <m/>
    <x v="10"/>
    <n v="1000416320"/>
    <s v="Verizon-VCG Flex oneMessageHom"/>
    <x v="0"/>
    <n v="97"/>
    <n v="16296"/>
    <n v="0"/>
    <n v="0"/>
    <n v="8148"/>
    <n v="16296"/>
    <n v="16296"/>
    <n v="16296"/>
    <n v="8148"/>
    <n v="48888"/>
    <n v="57036"/>
    <s v="Tentative Plan to Onboard by 3/15"/>
  </r>
  <r>
    <n v="288297"/>
    <s v="Nagammanavara, Ramesh"/>
    <s v="Onshore"/>
    <s v="ACT135"/>
    <s v="QA Analyst"/>
    <s v="VZGTTQ00008385 "/>
    <x v="11"/>
    <n v="1000410706"/>
    <s v="Verizon-VCG Flex ACT 5G Prodcu"/>
    <x v="1"/>
    <n v="97"/>
    <n v="16296"/>
    <n v="16296"/>
    <n v="16296"/>
    <n v="16296"/>
    <n v="16296"/>
    <n v="0"/>
    <n v="0"/>
    <n v="48888"/>
    <n v="16296"/>
    <n v="65184"/>
    <n v="0"/>
  </r>
  <r>
    <n v="326921"/>
    <s v="Singhi, Vikash Kumar"/>
    <s v="Onshore"/>
    <s v="ACT135"/>
    <s v="PEGA"/>
    <s v="VZGTTQ00008385 "/>
    <x v="11"/>
    <n v="1000412772"/>
    <s v="Verizon-VCG Flex Journey Orche"/>
    <x v="3"/>
    <n v="115"/>
    <n v="19320"/>
    <n v="9200"/>
    <n v="0"/>
    <n v="0"/>
    <n v="0"/>
    <n v="0"/>
    <n v="0"/>
    <n v="9200"/>
    <n v="0"/>
    <n v="9200"/>
    <n v="0"/>
  </r>
  <r>
    <n v="821134"/>
    <s v="Jennaikode, Vamshi Raj"/>
    <s v="Onshore"/>
    <s v="ACT135"/>
    <s v="Mobile Developer"/>
    <s v="VZGTTQ00008385 "/>
    <x v="11"/>
    <n v="1000410706"/>
    <s v="Verizon-VCG Flex ACT 5G Prodcu"/>
    <x v="4"/>
    <n v="100"/>
    <n v="16800"/>
    <n v="16800"/>
    <n v="16800"/>
    <n v="16800"/>
    <n v="16800"/>
    <n v="16800"/>
    <n v="16800"/>
    <n v="50400"/>
    <n v="50400"/>
    <n v="100800"/>
    <n v="0"/>
  </r>
  <r>
    <n v="867751"/>
    <s v="Palaniyandi, Rajkumar"/>
    <s v="Onshore"/>
    <s v="ACT135"/>
    <n v="0"/>
    <s v="VZGTTQ00008385 "/>
    <x v="11"/>
    <n v="1000441057"/>
    <s v="Verizon-Clarify Decomposition-"/>
    <x v="4"/>
    <n v="97"/>
    <n v="16296"/>
    <n v="16296"/>
    <n v="3104"/>
    <n v="0"/>
    <n v="0"/>
    <n v="0"/>
    <n v="0"/>
    <n v="19400"/>
    <n v="0"/>
    <n v="19400"/>
    <n v="0"/>
  </r>
  <r>
    <n v="943525"/>
    <s v="Bacchiani, Ken"/>
    <s v="Onshore"/>
    <s v="ACT135"/>
    <s v="Java Springboot Microservices SpringReactive"/>
    <s v="VZGTTQ00008385 "/>
    <x v="11"/>
    <n v="1000410706"/>
    <s v="Verizon-VCG Flex ACT 5G Prodcu"/>
    <x v="0"/>
    <n v="97"/>
    <n v="16296"/>
    <n v="16296"/>
    <n v="16296"/>
    <n v="16296"/>
    <n v="16296"/>
    <n v="16296"/>
    <n v="0"/>
    <n v="48888"/>
    <n v="32592"/>
    <n v="81480"/>
    <n v="0"/>
  </r>
  <r>
    <n v="969759"/>
    <s v="Kalra, Sahiba"/>
    <s v="Onshore"/>
    <s v="ACT150"/>
    <s v="Scrum Master"/>
    <s v="VZGTTQ00008385 "/>
    <x v="11"/>
    <n v="1000410706"/>
    <s v="Verizon-VCG Flex ACT 5G Prodcu"/>
    <x v="0"/>
    <n v="97"/>
    <n v="16296"/>
    <n v="16296"/>
    <n v="16296"/>
    <n v="16296"/>
    <n v="16296"/>
    <n v="16296"/>
    <n v="16296"/>
    <n v="48888"/>
    <n v="48888"/>
    <n v="97776"/>
    <n v="0"/>
  </r>
  <r>
    <n v="2289214"/>
    <s v="Chatharaju, Navaneeth Kumar"/>
    <s v="Onshore"/>
    <s v="ACT150"/>
    <s v="Java Springboot Microservices SpringReactive"/>
    <s v="VZGTTQ00008385 "/>
    <x v="11"/>
    <n v="1000410706"/>
    <s v="Verizon-VCG Flex ACT 5G Prodcu"/>
    <x v="0"/>
    <n v="97"/>
    <n v="16296"/>
    <n v="16296"/>
    <n v="16296"/>
    <n v="16296"/>
    <n v="16296"/>
    <n v="16296"/>
    <n v="16296"/>
    <n v="48888"/>
    <n v="48888"/>
    <n v="97776"/>
    <n v="0"/>
  </r>
  <r>
    <n v="2299780"/>
    <s v="Sunkishala, Ranjith Rao"/>
    <s v="Onshore"/>
    <s v="ACT150"/>
    <s v="ReactJS"/>
    <s v="VZGTTQ00008385 "/>
    <x v="11"/>
    <n v="1000410706"/>
    <s v="Verizon-VCG Flex ACT 5G Prodcu"/>
    <x v="0"/>
    <n v="97"/>
    <n v="16296"/>
    <n v="16296"/>
    <n v="16296"/>
    <n v="16296"/>
    <n v="16296"/>
    <n v="16296"/>
    <n v="16296"/>
    <n v="48888"/>
    <n v="48888"/>
    <n v="97776"/>
    <n v="0"/>
  </r>
  <r>
    <n v="2302831"/>
    <s v="Vidhya Palanisamy"/>
    <s v="Onshore"/>
    <s v="ACT150"/>
    <s v="QA Analyst"/>
    <s v="VZGTTQ00008385 "/>
    <x v="11"/>
    <n v="1000452336"/>
    <s v="Verizon-Value NSA testing-MAY"/>
    <x v="1"/>
    <n v="97"/>
    <n v="16296"/>
    <n v="13968"/>
    <n v="0"/>
    <n v="0"/>
    <n v="0"/>
    <n v="0"/>
    <n v="0"/>
    <n v="13968"/>
    <n v="0"/>
    <n v="13968"/>
    <n v="0"/>
  </r>
  <r>
    <n v="2315811"/>
    <s v="Yangala, Kavya"/>
    <s v="Onshore"/>
    <s v="ACT150"/>
    <s v="ReactJS"/>
    <s v="VZGTTQ00008385 "/>
    <x v="11"/>
    <n v="1000412773"/>
    <s v="Verizon-VCG Flex Mobile Offers"/>
    <x v="0"/>
    <n v="97"/>
    <n v="16296"/>
    <n v="16296"/>
    <n v="0"/>
    <n v="0"/>
    <n v="0"/>
    <n v="0"/>
    <n v="0"/>
    <n v="16296"/>
    <n v="0"/>
    <n v="16296"/>
    <n v="0"/>
  </r>
  <r>
    <n v="2323949"/>
    <s v="Chowdhury, Md Shohrab Hossain"/>
    <s v="Onshore"/>
    <s v="ACT149"/>
    <s v="Mobile Developer"/>
    <s v="VZGTTQ00008385 "/>
    <x v="11"/>
    <n v="1000410707"/>
    <s v="Verizon-VCG Flex ACT Dig Home"/>
    <x v="0"/>
    <n v="120"/>
    <n v="20160"/>
    <n v="20160"/>
    <n v="0"/>
    <n v="0"/>
    <n v="0"/>
    <n v="0"/>
    <n v="0"/>
    <n v="20160"/>
    <n v="0"/>
    <n v="20160"/>
    <n v="0"/>
  </r>
  <r>
    <n v="2325770"/>
    <s v="Manickam, Saravanakkumar"/>
    <s v="Onshore"/>
    <s v="ACT149"/>
    <s v="Scrum Master"/>
    <s v="VZGTTQ00008385 "/>
    <x v="11"/>
    <n v="1000410706"/>
    <s v="Verizon-VCG Flex ACT 5G Prodcu"/>
    <x v="0"/>
    <n v="97"/>
    <n v="16296"/>
    <n v="16296"/>
    <n v="16296"/>
    <n v="16296"/>
    <n v="16296"/>
    <n v="0"/>
    <n v="0"/>
    <n v="48888"/>
    <n v="16296"/>
    <n v="65184"/>
    <n v="0"/>
  </r>
  <r>
    <n v="2330177"/>
    <s v="Pothuraju, Sravan Kumar"/>
    <s v="Onshore"/>
    <s v="ACT139"/>
    <s v="Java Springboot Microservices SpringReactive"/>
    <s v="VZGTTQ00008385 "/>
    <x v="11"/>
    <n v="1000410706"/>
    <s v="Verizon-VCG Flex ACT 5G Prodcu"/>
    <x v="0"/>
    <n v="97"/>
    <n v="16296"/>
    <n v="16296"/>
    <n v="16296"/>
    <n v="16296"/>
    <n v="16296"/>
    <n v="16296"/>
    <n v="16296"/>
    <n v="48888"/>
    <n v="48888"/>
    <n v="97776"/>
    <n v="0"/>
  </r>
  <r>
    <n v="2343705"/>
    <s v="Vishnumolakala, Hanuprasad"/>
    <s v="Onshore"/>
    <s v="ACT139"/>
    <s v="PEGA"/>
    <s v="VZGTTQ00008385 "/>
    <x v="11"/>
    <n v="1000410706"/>
    <s v="Verizon-VCG Flex ACT 5G Prodcu"/>
    <x v="3"/>
    <n v="115"/>
    <n v="19320"/>
    <n v="19320"/>
    <n v="19320"/>
    <n v="19320"/>
    <n v="0"/>
    <n v="0"/>
    <n v="0"/>
    <n v="57960"/>
    <n v="0"/>
    <n v="57960"/>
    <n v="0"/>
  </r>
  <r>
    <n v="970518"/>
    <s v="Digumarthi, Sri Latha"/>
    <s v="Onshore"/>
    <s v="ACT141"/>
    <s v="PEGA"/>
    <s v="VZGTTQ00008385 "/>
    <x v="11"/>
    <n v="1000410706"/>
    <s v="Verizon-VCG Flex ACT 5G Prodcu"/>
    <x v="3"/>
    <n v="115"/>
    <n v="19320"/>
    <n v="19320"/>
    <n v="19320"/>
    <n v="19320"/>
    <n v="19320"/>
    <n v="0"/>
    <n v="0"/>
    <n v="57960"/>
    <n v="19320"/>
    <n v="77280"/>
    <n v="0"/>
  </r>
  <r>
    <n v="2388597"/>
    <s v="Hasan Abunaser"/>
    <s v="Onshore"/>
    <s v="ACT139"/>
    <s v="Mobile Developer"/>
    <s v="VZGTTQ00008385 "/>
    <x v="11"/>
    <n v="1000410706"/>
    <s v="Verizon-VCG Flex ACT 5G Prodcu"/>
    <x v="4"/>
    <n v="100"/>
    <n v="16800"/>
    <n v="0"/>
    <n v="12000"/>
    <n v="16800"/>
    <n v="16800"/>
    <n v="16800"/>
    <n v="16800"/>
    <n v="28800"/>
    <n v="50400"/>
    <n v="79200"/>
    <n v="0"/>
  </r>
  <r>
    <n v="153621"/>
    <s v="Haridasan Santhamma, Hareesh"/>
    <s v="Onshore"/>
    <s v="ACT148"/>
    <s v="Scrum Master"/>
    <s v="VZGTTQ00010318"/>
    <x v="12"/>
    <n v="1000410706"/>
    <s v="Verizon-VCG Flex ACT 5G Prodcu"/>
    <x v="0"/>
    <n v="105"/>
    <n v="17640"/>
    <n v="17640"/>
    <n v="17640"/>
    <n v="17640"/>
    <n v="17640"/>
    <n v="17640"/>
    <n v="17640"/>
    <n v="52920"/>
    <n v="52920"/>
    <n v="105840"/>
    <n v="0"/>
  </r>
  <r>
    <n v="158714"/>
    <s v="Saha, Atanu"/>
    <s v="Onshore"/>
    <s v="ACT145"/>
    <s v="PEGA"/>
    <s v="VZGTTQ00010318"/>
    <x v="12"/>
    <n v="1000410706"/>
    <s v="Verizon-VCG Flex ACT 5G Prodcu"/>
    <x v="3"/>
    <n v="115"/>
    <n v="19320"/>
    <n v="19320"/>
    <n v="19320"/>
    <n v="19320"/>
    <n v="19320"/>
    <n v="19320"/>
    <n v="19320"/>
    <n v="57960"/>
    <n v="57960"/>
    <n v="115920"/>
    <n v="0"/>
  </r>
  <r>
    <n v="207175"/>
    <s v="Vellingiri, Gomathi"/>
    <s v="Onshore"/>
    <s v="ACT148"/>
    <s v="Java Springboot Microservices SpringReactive"/>
    <s v="VZGTTQ00010318"/>
    <x v="12"/>
    <n v="1000410706"/>
    <s v="Verizon-VCG Flex ACT 5G Prodcu"/>
    <x v="0"/>
    <n v="97"/>
    <n v="16296"/>
    <n v="16296"/>
    <n v="16296"/>
    <n v="16296"/>
    <n v="16296"/>
    <n v="16296"/>
    <n v="16296"/>
    <n v="48888"/>
    <n v="48888"/>
    <n v="97776"/>
    <n v="0"/>
  </r>
  <r>
    <n v="291337"/>
    <s v="Palaniappan, Balasubramanian"/>
    <s v="Onshore"/>
    <s v="ACT145"/>
    <s v="QA Analyst"/>
    <s v="VZGTTQ00010318"/>
    <x v="12"/>
    <n v="1000410706"/>
    <s v="Verizon-VCG Flex ACT 5G Prodcu"/>
    <x v="1"/>
    <n v="100"/>
    <n v="16800"/>
    <n v="16800"/>
    <n v="16800"/>
    <n v="16800"/>
    <n v="0"/>
    <n v="0"/>
    <n v="0"/>
    <n v="50400"/>
    <n v="0"/>
    <n v="50400"/>
    <s v="Moved to TQ8730 from April 01"/>
  </r>
  <r>
    <n v="629210"/>
    <s v="Annamalai, Viswanathan"/>
    <s v="Onshore"/>
    <s v="ACT145"/>
    <s v="Java Springboot Microservices SpringReactive"/>
    <s v="VZGTTQ00010318"/>
    <x v="12"/>
    <n v="1000410706"/>
    <s v="Verizon-VCG Flex ACT 5G Prodcu"/>
    <x v="0"/>
    <n v="105"/>
    <n v="17640"/>
    <n v="17640"/>
    <n v="17640"/>
    <n v="17640"/>
    <n v="17640"/>
    <n v="17640"/>
    <n v="17640"/>
    <n v="52920"/>
    <n v="52920"/>
    <n v="105840"/>
    <n v="0"/>
  </r>
  <r>
    <n v="699808"/>
    <s v="Gincy, Binish"/>
    <s v="Onshore"/>
    <s v="ACT148"/>
    <s v="Java Springboot Microservices SpringReactive"/>
    <s v="VZGTTQ00010318"/>
    <x v="12"/>
    <n v="1000410706"/>
    <s v="Verizon-VCG Flex ACT 5G Prodcu"/>
    <x v="5"/>
    <n v="95"/>
    <n v="15960"/>
    <n v="7980"/>
    <n v="7980"/>
    <n v="7980"/>
    <n v="15960"/>
    <n v="15960"/>
    <n v="15960"/>
    <n v="23940"/>
    <n v="47880"/>
    <n v="71820"/>
    <n v="0"/>
  </r>
  <r>
    <n v="792774"/>
    <s v="Jayaprakash, Arun Kumar"/>
    <s v="Onshore"/>
    <s v="ACT140"/>
    <s v="Java Springboot Microservices SpringReactive"/>
    <s v="VZGTTQ00010318"/>
    <x v="12"/>
    <n v="1000441057"/>
    <s v="Verizon-Clarify Decomposition-"/>
    <x v="4"/>
    <n v="115"/>
    <n v="19320"/>
    <n v="9660"/>
    <n v="9660"/>
    <n v="9660"/>
    <n v="14490"/>
    <n v="14490"/>
    <n v="14490"/>
    <n v="28980"/>
    <n v="43470"/>
    <n v="72450"/>
    <n v="0"/>
  </r>
  <r>
    <n v="881649"/>
    <s v="Rajendran, Akila"/>
    <s v="Onshore"/>
    <s v="ACT148"/>
    <s v="Full Stack"/>
    <s v="VZGTTQ00010318"/>
    <x v="12"/>
    <n v="1000410706"/>
    <s v="Verizon-VCG Flex ACT 5G Prodcu"/>
    <x v="0"/>
    <n v="105"/>
    <n v="17640"/>
    <n v="17640"/>
    <n v="17640"/>
    <n v="17640"/>
    <n v="17640"/>
    <n v="17640"/>
    <n v="17640"/>
    <n v="52920"/>
    <n v="52920"/>
    <n v="105840"/>
    <n v="0"/>
  </r>
  <r>
    <n v="2303069"/>
    <s v="Gali, Sindhu"/>
    <s v="Onshore"/>
    <s v="ACT148"/>
    <s v="QA Analyst"/>
    <s v="VZGTTQ00010318"/>
    <x v="12"/>
    <n v="1000410706"/>
    <s v="Verizon-VCG Flex ACT 5G Prodcu"/>
    <x v="1"/>
    <n v="95"/>
    <n v="15960"/>
    <n v="15960"/>
    <n v="15960"/>
    <n v="15960"/>
    <n v="15960"/>
    <n v="15960"/>
    <n v="15960"/>
    <n v="47880"/>
    <n v="47880"/>
    <n v="95760"/>
    <n v="0"/>
  </r>
  <r>
    <n v="2304599"/>
    <s v="Nallamalli, Narasimham"/>
    <s v="Onshore"/>
    <s v="ACT148"/>
    <s v="PEGA"/>
    <s v="VZGTTQ00010318"/>
    <x v="12"/>
    <n v="1000410706"/>
    <s v="Verizon-VCG Flex ACT 5G Prodcu"/>
    <x v="3"/>
    <n v="115"/>
    <n v="19320"/>
    <n v="19320"/>
    <n v="19320"/>
    <n v="19320"/>
    <n v="19320"/>
    <n v="19320"/>
    <n v="19320"/>
    <n v="57960"/>
    <n v="57960"/>
    <n v="115920"/>
    <n v="0"/>
  </r>
  <r>
    <n v="2325771"/>
    <s v="Sethurajesh, Swetha"/>
    <s v="Onshore"/>
    <s v="ACT148"/>
    <s v="ReactJS"/>
    <s v="VZGTTQ00010318"/>
    <x v="12"/>
    <n v="1000410706"/>
    <s v="Verizon-VCG Flex ACT 5G Prodcu"/>
    <x v="0"/>
    <n v="97"/>
    <n v="16296"/>
    <n v="16296"/>
    <n v="16296"/>
    <n v="4656"/>
    <n v="16296"/>
    <n v="16296"/>
    <n v="16296"/>
    <n v="37248"/>
    <n v="48888"/>
    <n v="86136"/>
    <n v="0"/>
  </r>
  <r>
    <n v="2329700"/>
    <s v="Padmati, Balakrishna"/>
    <s v="Onshore"/>
    <s v="ACT135"/>
    <s v="QA Analyst"/>
    <s v="VZGTTQ00010318"/>
    <x v="12"/>
    <n v="1000410707"/>
    <s v="Verizon-VCG Flex ACT Dig Home"/>
    <x v="1"/>
    <n v="85"/>
    <n v="14280"/>
    <n v="0"/>
    <n v="0"/>
    <n v="14280"/>
    <n v="14280"/>
    <n v="14280"/>
    <n v="14280"/>
    <n v="14280"/>
    <n v="42840"/>
    <n v="57120"/>
    <n v="0"/>
  </r>
  <r>
    <n v="962286"/>
    <s v="Tarekegn, Bertukan"/>
    <s v="Onshore"/>
    <s v="ACT150"/>
    <s v="Full Stack"/>
    <s v="VZGTTQ00008374 "/>
    <x v="13"/>
    <n v="1000430847"/>
    <s v="Verizon-VCG Flex (Value NSADP)"/>
    <x v="4"/>
    <n v="105"/>
    <n v="17640"/>
    <n v="15120"/>
    <n v="0"/>
    <n v="0"/>
    <n v="0"/>
    <n v="0"/>
    <n v="0"/>
    <n v="15120"/>
    <n v="0"/>
    <n v="15120"/>
    <n v="0"/>
  </r>
  <r>
    <n v="969684"/>
    <s v="Shah, Bijal"/>
    <s v="Onshore"/>
    <s v="ACT150"/>
    <s v="QA Analyst"/>
    <s v="VZGTTQ00008374 "/>
    <x v="13"/>
    <n v="1000410707"/>
    <s v="Verizon-VCG Flex ACT Dig Home"/>
    <x v="1"/>
    <n v="100"/>
    <n v="16800"/>
    <n v="16800"/>
    <n v="16800"/>
    <n v="16800"/>
    <n v="16800"/>
    <n v="16800"/>
    <n v="16800"/>
    <n v="50400"/>
    <n v="50400"/>
    <n v="100800"/>
    <n v="0"/>
  </r>
  <r>
    <n v="2324213"/>
    <s v="Hernandez Puga, Eduardo"/>
    <s v="Onshore"/>
    <s v="ACT135"/>
    <s v="Mobile Developer"/>
    <s v="VZGTTQ00008374 "/>
    <x v="13"/>
    <n v="1000410707"/>
    <s v="Verizon-VCG Flex ACT Dig Home"/>
    <x v="0"/>
    <n v="100"/>
    <n v="16800"/>
    <n v="16800"/>
    <n v="16800"/>
    <n v="16800"/>
    <n v="16800"/>
    <n v="16800"/>
    <n v="16800"/>
    <n v="50400"/>
    <n v="50400"/>
    <n v="100800"/>
    <n v="0"/>
  </r>
  <r>
    <n v="2335877"/>
    <s v="Pathury, Venkat Rao"/>
    <s v="Onshore"/>
    <s v="ACT150"/>
    <s v="Full Stack"/>
    <s v="VZGTTQ00008374 "/>
    <x v="13"/>
    <n v="1000410707"/>
    <s v="Verizon-VCG Flex ACT Dig Home"/>
    <x v="4"/>
    <n v="105"/>
    <n v="17640"/>
    <n v="17640"/>
    <n v="17640"/>
    <n v="17640"/>
    <n v="17640"/>
    <n v="17640"/>
    <n v="17640"/>
    <n v="52920"/>
    <n v="52920"/>
    <n v="105840"/>
    <n v="0"/>
  </r>
  <r>
    <n v="2323953"/>
    <s v="Gurrala, Lakshmi Prasanna"/>
    <s v="Onshore"/>
    <s v="ACT135"/>
    <s v="Java Springboot Microservices SpringReactive"/>
    <s v="VZGTTQ00008374 "/>
    <x v="13"/>
    <n v="1000430847"/>
    <s v="Verizon-VCG Flex (Value NSADP)"/>
    <x v="0"/>
    <n v="115"/>
    <n v="19320"/>
    <n v="19320"/>
    <n v="11040"/>
    <n v="0"/>
    <n v="0"/>
    <n v="0"/>
    <n v="0"/>
    <n v="30360"/>
    <n v="0"/>
    <n v="30360"/>
    <n v="0"/>
  </r>
  <r>
    <n v="2323949"/>
    <s v="Chowdhury, Md Shohrab Hossain"/>
    <s v="Onshore"/>
    <s v="ACT150"/>
    <s v="Mobile Developer"/>
    <s v="VZGTTQ00008374 "/>
    <x v="13"/>
    <n v="1000410707"/>
    <s v="Verizon-VCG Flex ACT Dig Home"/>
    <x v="0"/>
    <n v="120"/>
    <n v="20160"/>
    <n v="0"/>
    <n v="20160"/>
    <n v="20160"/>
    <n v="20160"/>
    <n v="20160"/>
    <n v="20160"/>
    <n v="40320"/>
    <n v="60480"/>
    <n v="100800"/>
    <n v="0"/>
  </r>
  <r>
    <n v="2328803"/>
    <s v="Gonsalves, Clinton"/>
    <s v="Onshore"/>
    <s v="ACT135"/>
    <s v="QA Analyst"/>
    <s v="VZGTTQ00008374 "/>
    <x v="13"/>
    <e v="#N/A"/>
    <e v="#N/A"/>
    <x v="2"/>
    <n v="100"/>
    <n v="16800"/>
    <n v="9600"/>
    <n v="0"/>
    <n v="0"/>
    <n v="0"/>
    <n v="0"/>
    <n v="0"/>
    <n v="9600"/>
    <n v="0"/>
    <n v="9600"/>
    <n v="0"/>
  </r>
  <r>
    <n v="969290"/>
    <s v="Kaur, Saranpreet"/>
    <s v="Onshore"/>
    <s v="ACT140"/>
    <s v="Scrum Master"/>
    <s v="VZGTTQ00008374 "/>
    <x v="13"/>
    <e v="#N/A"/>
    <e v="#N/A"/>
    <x v="2"/>
    <n v="97"/>
    <n v="16296"/>
    <n v="16296"/>
    <n v="0"/>
    <n v="0"/>
    <n v="0"/>
    <n v="0"/>
    <n v="0"/>
    <n v="16296"/>
    <n v="0"/>
    <n v="16296"/>
    <n v="0"/>
  </r>
  <r>
    <n v="104285"/>
    <s v="Mothe, Hanmantha Reddy"/>
    <s v="Onshore"/>
    <s v="ACT149"/>
    <s v="Full Stack"/>
    <s v="VZGTTQ00008947"/>
    <x v="14"/>
    <n v="1000451136"/>
    <s v="Verizon-VCG HM Contract Transp"/>
    <x v="4"/>
    <n v="125"/>
    <n v="21000"/>
    <n v="21000"/>
    <n v="0"/>
    <n v="0"/>
    <n v="0"/>
    <n v="0"/>
    <n v="0"/>
    <n v="21000"/>
    <n v="0"/>
    <n v="21000"/>
    <n v="0"/>
  </r>
  <r>
    <n v="616224"/>
    <s v="Kishore Petluru, Bala Venkata Phani K"/>
    <s v="Onshore"/>
    <s v="ACT149"/>
    <s v="QA Analyst"/>
    <s v="VZGTTQ00008947"/>
    <x v="14"/>
    <n v="1000452336"/>
    <s v="Verizon-Value NSA testing-MAY"/>
    <x v="1"/>
    <n v="90"/>
    <n v="15120"/>
    <n v="15120"/>
    <n v="15120"/>
    <n v="0"/>
    <n v="0"/>
    <n v="0"/>
    <n v="0"/>
    <n v="30240"/>
    <n v="0"/>
    <n v="30240"/>
    <n v="0"/>
  </r>
  <r>
    <n v="682168"/>
    <s v="S, Khushboo"/>
    <s v="Onshore"/>
    <s v="ACT135"/>
    <s v="Java Springboot Microservices SpringReactive"/>
    <s v="VZGTTQ00008947"/>
    <x v="14"/>
    <n v="1000446727"/>
    <s v="Verizon-VCG Maslov Instore Exp"/>
    <x v="4"/>
    <n v="105"/>
    <n v="17640"/>
    <n v="17640"/>
    <n v="0"/>
    <n v="0"/>
    <n v="0"/>
    <n v="0"/>
    <n v="0"/>
    <n v="17640"/>
    <n v="0"/>
    <n v="17640"/>
    <n v="0"/>
  </r>
  <r>
    <n v="792406"/>
    <s v="Yeskepalli, Dilipvarma"/>
    <s v="Onshore"/>
    <s v="ACT139"/>
    <s v="ReactJS"/>
    <s v="VZGTTQ00008947"/>
    <x v="14"/>
    <n v="1000422753"/>
    <s v="Verizon-VCG Flex Home APP TQ89"/>
    <x v="0"/>
    <n v="97"/>
    <n v="16296"/>
    <n v="16296"/>
    <n v="16296"/>
    <n v="16296"/>
    <n v="0"/>
    <n v="0"/>
    <n v="0"/>
    <n v="48888"/>
    <n v="0"/>
    <n v="48888"/>
    <n v="0"/>
  </r>
  <r>
    <n v="804276"/>
    <s v="ANTHONI ADIMAI, FRANKLINE"/>
    <s v="Onshore"/>
    <s v="ACT141"/>
    <s v="Full Stack"/>
    <s v="VZGTTQ00008947"/>
    <x v="14"/>
    <n v="1000410707"/>
    <s v="Verizon-VCG Flex ACT Dig Home"/>
    <x v="4"/>
    <n v="115"/>
    <n v="19320"/>
    <n v="19320"/>
    <n v="13800"/>
    <n v="4600"/>
    <n v="0"/>
    <n v="0"/>
    <n v="0"/>
    <n v="37720"/>
    <n v="0"/>
    <n v="37720"/>
    <n v="0"/>
  </r>
  <r>
    <n v="858926"/>
    <s v="PuliampattyKumar, Harish"/>
    <s v="Onshore"/>
    <s v="ACT311"/>
    <s v="Scrum Master"/>
    <s v="VZGTTQ00008947"/>
    <x v="14"/>
    <n v="1000422753"/>
    <s v="Verizon-VCG Flex Home APP TQ89"/>
    <x v="4"/>
    <n v="97"/>
    <n v="16296"/>
    <n v="16296"/>
    <n v="16296"/>
    <n v="16296"/>
    <n v="0"/>
    <n v="0"/>
    <n v="0"/>
    <n v="48888"/>
    <n v="0"/>
    <n v="48888"/>
    <n v="0"/>
  </r>
  <r>
    <n v="958118"/>
    <s v="Cherukuri, Lakshmna Kumar"/>
    <s v="Onshore"/>
    <s v="ACT145"/>
    <s v="PEGA"/>
    <s v="VZGTTQ00008947"/>
    <x v="14"/>
    <n v="1000422753"/>
    <s v="Verizon-VCG Flex Home APP TQ89"/>
    <x v="3"/>
    <n v="115"/>
    <n v="19320"/>
    <n v="19320"/>
    <n v="19320"/>
    <n v="19320"/>
    <n v="0"/>
    <n v="0"/>
    <n v="0"/>
    <n v="57960"/>
    <n v="0"/>
    <n v="57960"/>
    <n v="0"/>
  </r>
  <r>
    <n v="969221"/>
    <s v="Chennamseti, Pavani"/>
    <s v="Onshore"/>
    <s v="ACT139"/>
    <s v="QA Analyst"/>
    <s v="VZGTTQ00008947"/>
    <x v="14"/>
    <n v="1000452336"/>
    <s v="Verizon-Value NSA testing-MAY"/>
    <x v="1"/>
    <n v="85"/>
    <n v="14280"/>
    <n v="14280"/>
    <n v="14280"/>
    <n v="0"/>
    <n v="0"/>
    <n v="0"/>
    <n v="0"/>
    <n v="28560"/>
    <n v="0"/>
    <n v="28560"/>
    <n v="0"/>
  </r>
  <r>
    <n v="969293"/>
    <s v="Pereira, Denzil Maxi"/>
    <s v="Onshore"/>
    <s v="ACT141"/>
    <s v="QA Analyst"/>
    <s v="VZGTTQ00008947"/>
    <x v="14"/>
    <n v="1000422753"/>
    <s v="Verizon-VCG Flex Home APP TQ89"/>
    <x v="1"/>
    <n v="85"/>
    <n v="14280"/>
    <n v="14280"/>
    <n v="14280"/>
    <n v="14280"/>
    <n v="14280"/>
    <n v="14280"/>
    <n v="14280"/>
    <n v="42840"/>
    <n v="42840"/>
    <n v="85680"/>
    <n v="0"/>
  </r>
  <r>
    <n v="969536"/>
    <s v="Gorijavolu, Priyanka"/>
    <s v="Onshore"/>
    <s v="ACT311"/>
    <s v="Scrum Master"/>
    <s v="VZGTTQ00008947"/>
    <x v="14"/>
    <n v="1000422753"/>
    <s v="Verizon-VCG Flex Home APP TQ89"/>
    <x v="0"/>
    <n v="95"/>
    <n v="15960"/>
    <n v="15960"/>
    <n v="15960"/>
    <n v="15960"/>
    <n v="0"/>
    <n v="0"/>
    <n v="0"/>
    <n v="47880"/>
    <n v="0"/>
    <n v="47880"/>
    <n v="0"/>
  </r>
  <r>
    <n v="969892"/>
    <s v="Sharma, Neha"/>
    <s v="Onshore"/>
    <s v="ACT146"/>
    <s v="Scrum Master"/>
    <s v="VZGTTQ00008947"/>
    <x v="14"/>
    <n v="1000422753"/>
    <s v="Verizon-VCG Flex Home APP TQ89"/>
    <x v="0"/>
    <n v="97"/>
    <n v="16296"/>
    <n v="16296"/>
    <n v="16296"/>
    <n v="16296"/>
    <n v="0"/>
    <n v="0"/>
    <n v="0"/>
    <n v="48888"/>
    <n v="0"/>
    <n v="48888"/>
    <n v="0"/>
  </r>
  <r>
    <n v="2002714"/>
    <s v="Gandhi, Rajiv"/>
    <s v="Onshore"/>
    <s v="ACT190"/>
    <s v="QA Analyst"/>
    <s v="VZGTTQ00008947"/>
    <x v="14"/>
    <n v="1000452336"/>
    <s v="Verizon-Value NSA testing-MAY"/>
    <x v="1"/>
    <n v="85"/>
    <n v="14280"/>
    <n v="14280"/>
    <n v="9520"/>
    <n v="0"/>
    <n v="0"/>
    <n v="0"/>
    <n v="0"/>
    <n v="23800"/>
    <n v="0"/>
    <n v="23800"/>
    <n v="0"/>
  </r>
  <r>
    <n v="2315154"/>
    <s v="Islampure, Manjunath "/>
    <s v="Onshore"/>
    <s v="ACT135"/>
    <s v="Java Springboot Microservices SpringReactive"/>
    <s v="VZGTTQ00008947"/>
    <x v="14"/>
    <n v="1000422753"/>
    <s v="Verizon-VCG Flex Home APP TQ89"/>
    <x v="0"/>
    <n v="97"/>
    <n v="16296"/>
    <n v="16296"/>
    <n v="16296"/>
    <n v="16296"/>
    <n v="0"/>
    <n v="0"/>
    <n v="0"/>
    <n v="48888"/>
    <n v="0"/>
    <n v="48888"/>
    <n v="0"/>
  </r>
  <r>
    <n v="2325978"/>
    <s v="Boddukuru, Ramakrishna"/>
    <s v="Onshore"/>
    <s v="ACT135"/>
    <s v="Java Springboot Microservices SpringReactive"/>
    <s v="VZGTTQ00008947"/>
    <x v="14"/>
    <n v="1000422753"/>
    <s v="Verizon-VCG Flex Home APP TQ89"/>
    <x v="0"/>
    <n v="97"/>
    <n v="16296"/>
    <n v="16296"/>
    <n v="16296"/>
    <n v="16296"/>
    <n v="0"/>
    <n v="0"/>
    <n v="0"/>
    <n v="48888"/>
    <n v="0"/>
    <n v="48888"/>
    <n v="0"/>
  </r>
  <r>
    <n v="2327563"/>
    <s v="Talluri, Sai Jaswanth"/>
    <s v="Onshore"/>
    <s v="ACT140"/>
    <s v="QA Analyst"/>
    <s v="VZGTTQ00008947"/>
    <x v="14"/>
    <n v="1000422753"/>
    <s v="Verizon-VCG Flex Home APP TQ89"/>
    <x v="1"/>
    <n v="85"/>
    <n v="14280"/>
    <n v="14280"/>
    <n v="10200"/>
    <n v="4080"/>
    <n v="0"/>
    <n v="0"/>
    <n v="0"/>
    <n v="28560"/>
    <n v="0"/>
    <n v="28560"/>
    <n v="0"/>
  </r>
  <r>
    <n v="2329700"/>
    <s v="Padmati, Balakrishna"/>
    <s v="Onshore"/>
    <s v="ACT135"/>
    <s v="QA Analyst"/>
    <s v="VZGTTQ00008947"/>
    <x v="14"/>
    <n v="1000410707"/>
    <s v="Verizon-VCG Flex ACT Dig Home"/>
    <x v="1"/>
    <n v="85"/>
    <n v="14280"/>
    <n v="14280"/>
    <n v="14280"/>
    <n v="0"/>
    <n v="0"/>
    <n v="0"/>
    <n v="0"/>
    <n v="28560"/>
    <n v="0"/>
    <n v="28560"/>
    <n v="0"/>
  </r>
  <r>
    <n v="2336336"/>
    <s v="Alagara, Rajya Lakshmi"/>
    <s v="Onshore"/>
    <s v="ACT311"/>
    <s v="Java Springboot Microservices SpringReactive"/>
    <s v="VZGTTQ00008947"/>
    <x v="14"/>
    <n v="1000422753"/>
    <s v="Verizon-VCG Flex Home APP TQ89"/>
    <x v="4"/>
    <n v="97"/>
    <n v="16296"/>
    <n v="16296"/>
    <n v="16296"/>
    <n v="16296"/>
    <n v="10864"/>
    <n v="0"/>
    <n v="0"/>
    <n v="48888"/>
    <n v="10864"/>
    <n v="59752"/>
    <n v="0"/>
  </r>
  <r>
    <n v="970647"/>
    <s v="Singh,Shweta"/>
    <s v="Onshore"/>
    <s v="PCT 151"/>
    <s v="Database Developer"/>
    <s v="VZGTTQ00010436"/>
    <x v="15"/>
    <n v="1000422748"/>
    <s v="Verizon-VCG Flex Commissions T"/>
    <x v="0"/>
    <n v="85"/>
    <n v="14280"/>
    <n v="14280"/>
    <n v="14280"/>
    <n v="14280"/>
    <n v="0"/>
    <n v="0"/>
    <n v="0"/>
    <n v="42840"/>
    <n v="0"/>
    <n v="42840"/>
    <n v="0"/>
  </r>
  <r>
    <n v="972347"/>
    <s v="Phatak,Vipul"/>
    <s v="Onshore"/>
    <s v="ACT 65"/>
    <s v="Database Developer"/>
    <s v="VZGTTQ00010436"/>
    <x v="15"/>
    <n v="1000422748"/>
    <s v="Verizon-VCG Flex Commissions T"/>
    <x v="0"/>
    <n v="85"/>
    <n v="14280"/>
    <n v="14280"/>
    <n v="14280"/>
    <n v="14280"/>
    <n v="14280"/>
    <n v="14280"/>
    <n v="14280"/>
    <n v="42840"/>
    <n v="42840"/>
    <n v="85680"/>
    <n v="0"/>
  </r>
  <r>
    <n v="2369915"/>
    <s v="Terala,Nitisha"/>
    <s v="Onshore"/>
    <s v="ACT 65"/>
    <s v="Database Developer"/>
    <s v="VZGTTQ00010436"/>
    <x v="15"/>
    <n v="1000422748"/>
    <s v="Verizon-VCG Flex Commissions T"/>
    <x v="0"/>
    <n v="90"/>
    <n v="15120"/>
    <n v="0"/>
    <n v="0"/>
    <n v="7560"/>
    <n v="15120"/>
    <n v="15120"/>
    <n v="15120"/>
    <n v="7560"/>
    <n v="45360"/>
    <n v="52920"/>
    <n v="0"/>
  </r>
  <r>
    <n v="807275"/>
    <s v="Kolipaka,Sai Krishna"/>
    <s v="Onshore"/>
    <s v="ACT 65"/>
    <s v="Database Developer"/>
    <s v="VZGTTQ00010436"/>
    <x v="15"/>
    <n v="1000422748"/>
    <s v="Verizon-VCG Flex Commissions T"/>
    <x v="0"/>
    <n v="90"/>
    <n v="15120"/>
    <n v="15120"/>
    <n v="15120"/>
    <n v="15120"/>
    <n v="15120"/>
    <n v="15120"/>
    <n v="15120"/>
    <n v="45360"/>
    <n v="45360"/>
    <n v="90720"/>
    <n v="0"/>
  </r>
  <r>
    <n v="223362"/>
    <s v="Kanakasabai,Dhanachandiran"/>
    <s v="Onshore"/>
    <s v="ACT 64"/>
    <s v="Database Developer"/>
    <s v="VZGTTQ00010436"/>
    <x v="15"/>
    <n v="1000422748"/>
    <s v="Verizon-VCG Flex Commissions T"/>
    <x v="0"/>
    <n v="85"/>
    <n v="14280"/>
    <n v="0"/>
    <n v="0"/>
    <n v="0"/>
    <n v="6120"/>
    <n v="10880"/>
    <n v="14280"/>
    <n v="0"/>
    <n v="0"/>
    <n v="0"/>
    <n v="0"/>
  </r>
  <r>
    <n v="123999"/>
    <s v="Marappan,Kanagaraj"/>
    <s v="Onshore"/>
    <s v="ACT 64"/>
    <s v="Database Developer"/>
    <s v="VZGTTQ00008929"/>
    <x v="16"/>
    <n v="1000422748"/>
    <s v="Verizon-VCG Flex Commissions T"/>
    <x v="0"/>
    <n v="85"/>
    <n v="14280"/>
    <n v="14280"/>
    <n v="14280"/>
    <n v="14280"/>
    <n v="14280"/>
    <n v="14280"/>
    <n v="14280"/>
    <n v="42840"/>
    <n v="42840"/>
    <n v="85680"/>
    <n v="0"/>
  </r>
  <r>
    <n v="2004261"/>
    <s v="Mandala,Punna Reddy"/>
    <s v="Onshore"/>
    <s v="ACT 64"/>
    <s v="Database Developer"/>
    <s v="VZGTTQ00008929"/>
    <x v="16"/>
    <n v="1000422748"/>
    <s v="Verizon-VCG Flex Commissions T"/>
    <x v="0"/>
    <n v="85"/>
    <n v="14280"/>
    <n v="14280"/>
    <n v="14280"/>
    <n v="14280"/>
    <n v="14280"/>
    <n v="4760"/>
    <n v="0"/>
    <n v="42840"/>
    <n v="19040"/>
    <n v="61880"/>
    <n v="0"/>
  </r>
  <r>
    <n v="223362"/>
    <s v="Kanakasabai,Dhanachandiran"/>
    <s v="Onshore"/>
    <s v="ACT 64"/>
    <s v="Database Developer"/>
    <s v="VZGTTQ00008929"/>
    <x v="16"/>
    <n v="1000422748"/>
    <s v="Verizon-VCG Flex Commissions T"/>
    <x v="0"/>
    <n v="85"/>
    <n v="14280"/>
    <n v="14280"/>
    <n v="14280"/>
    <n v="14280"/>
    <n v="0"/>
    <n v="0"/>
    <n v="0"/>
    <n v="42840"/>
    <n v="0"/>
    <n v="42840"/>
    <n v="0"/>
  </r>
  <r>
    <n v="2348464"/>
    <s v="Pasala,Keerthi"/>
    <s v="Onshore"/>
    <s v="ACT 64"/>
    <s v="Database Developer"/>
    <s v="VZGTTQ00008929"/>
    <x v="16"/>
    <n v="1000422748"/>
    <s v="Verizon-VCG Flex Commissions T"/>
    <x v="0"/>
    <n v="85"/>
    <n v="14280"/>
    <n v="14280"/>
    <n v="14280"/>
    <n v="14280"/>
    <n v="14280"/>
    <n v="14280"/>
    <n v="14280"/>
    <n v="42840"/>
    <n v="42840"/>
    <n v="85680"/>
    <n v="0"/>
  </r>
  <r>
    <n v="970647"/>
    <s v="Shweta Singh"/>
    <s v="Onshore"/>
    <s v="PCT 151"/>
    <s v="Scrum Master"/>
    <s v="VZGTTQ00008929"/>
    <x v="16"/>
    <n v="1000422748"/>
    <s v="Verizon-VCG Flex Commissions T"/>
    <x v="0"/>
    <n v="88"/>
    <n v="14784"/>
    <n v="0"/>
    <n v="0"/>
    <n v="0"/>
    <n v="9856"/>
    <n v="14784"/>
    <n v="14784"/>
    <n v="0"/>
    <n v="0"/>
    <n v="0"/>
    <n v="0"/>
  </r>
  <r>
    <n v="2413546"/>
    <s v="Matt Spencer"/>
    <s v="Onshore"/>
    <s v="ACT 65"/>
    <s v="Database Developer"/>
    <s v="VZGTTQ00008929"/>
    <x v="16"/>
    <e v="#N/A"/>
    <e v="#N/A"/>
    <x v="2"/>
    <n v="90"/>
    <n v="15120"/>
    <n v="0"/>
    <n v="0"/>
    <n v="0"/>
    <n v="0"/>
    <n v="13680"/>
    <n v="15120"/>
    <n v="0"/>
    <n v="28800"/>
    <n v="28800"/>
    <n v="0"/>
  </r>
  <r>
    <s v="TBD"/>
    <s v="Babji Pydisetty"/>
    <s v="Onshore"/>
    <s v="ACT 65"/>
    <s v="Database Developer"/>
    <s v="VZGTTQ00008929"/>
    <x v="16"/>
    <e v="#N/A"/>
    <e v="#N/A"/>
    <x v="2"/>
    <n v="90"/>
    <n v="15120"/>
    <n v="0"/>
    <n v="0"/>
    <n v="0"/>
    <n v="0"/>
    <n v="0"/>
    <n v="15120"/>
    <n v="0"/>
    <n v="15120"/>
    <n v="15120"/>
    <n v="0"/>
  </r>
  <r>
    <n v="856482"/>
    <s v="Paulchamy, Selvan"/>
    <s v="Offshore"/>
    <s v="ACT 220"/>
    <s v="PEGA Tech Manager Sr"/>
    <s v="VZGTTQ00009682"/>
    <x v="17"/>
    <n v="1000347921"/>
    <s v="VDSI - VCG_Pega_CJCM_NBX_Type1"/>
    <x v="3"/>
    <n v="33.287500000000001"/>
    <n v="5858.6"/>
    <n v="5858.6"/>
    <n v="5858.6"/>
    <n v="0"/>
    <n v="0"/>
    <n v="0"/>
    <n v="0"/>
    <n v="11717.2"/>
    <n v="0"/>
    <n v="11717.2"/>
    <n v="0"/>
  </r>
  <r>
    <n v="231807"/>
    <s v="Raman, Badri"/>
    <s v="Offshore"/>
    <s v="ACT 220"/>
    <s v="PEGA Tech Architect Sr"/>
    <s v="VZGTTQ00009682"/>
    <x v="17"/>
    <e v="#N/A"/>
    <e v="#N/A"/>
    <x v="2"/>
    <n v="35.85"/>
    <n v="6309.6"/>
    <n v="6309.6"/>
    <n v="6309.6"/>
    <n v="0"/>
    <n v="0"/>
    <n v="0"/>
    <n v="0"/>
    <n v="12619.2"/>
    <n v="0"/>
    <n v="12619.2"/>
    <n v="0"/>
  </r>
  <r>
    <n v="918117"/>
    <s v="Nagarapu, Prudhviraj"/>
    <s v="Offshore"/>
    <s v="ACT 220"/>
    <s v="PEGA Developer Sr"/>
    <s v="VZGTTQ00009682"/>
    <x v="17"/>
    <n v="1000432850"/>
    <s v="VDSI VCG Elvis"/>
    <x v="3"/>
    <n v="33.287500000000001"/>
    <n v="5858.6"/>
    <n v="5858.6"/>
    <n v="5858.6"/>
    <n v="0"/>
    <n v="0"/>
    <n v="0"/>
    <n v="0"/>
    <n v="11717.2"/>
    <n v="0"/>
    <n v="11717.2"/>
    <n v="0"/>
  </r>
  <r>
    <n v="2313164"/>
    <s v="Bharath Naga Pavan Kumar, Mogalapalli"/>
    <s v="Offshore"/>
    <s v="ACT 220"/>
    <s v="PEGA Developer Sr"/>
    <s v="VZGTTQ00009682"/>
    <x v="17"/>
    <n v="1000351048"/>
    <s v="VDSI-Consumer CXP PEGA Hyd"/>
    <x v="3"/>
    <n v="33.287500000000001"/>
    <n v="5858.6"/>
    <n v="5858.6"/>
    <n v="5858.6"/>
    <n v="0"/>
    <n v="0"/>
    <n v="0"/>
    <n v="0"/>
    <n v="11717.2"/>
    <n v="0"/>
    <n v="11717.2"/>
    <n v="0"/>
  </r>
  <r>
    <n v="2164077"/>
    <s v="Saraswathi, Punde"/>
    <s v="Offshore"/>
    <s v="ACT 220"/>
    <s v="PEGA Developer Int"/>
    <s v="VZGTTQ00009682"/>
    <x v="17"/>
    <e v="#N/A"/>
    <e v="#N/A"/>
    <x v="2"/>
    <n v="29.425000000000001"/>
    <n v="5178.8"/>
    <n v="5178.8"/>
    <n v="5178.8"/>
    <n v="0"/>
    <n v="0"/>
    <n v="0"/>
    <n v="0"/>
    <n v="10357.6"/>
    <n v="0"/>
    <n v="10357.6"/>
    <n v="0"/>
  </r>
  <r>
    <n v="2300360"/>
    <s v="Ghosh, Shuvodeep "/>
    <s v="Offshore"/>
    <s v="ACT 220"/>
    <s v="PEGA Developer Int"/>
    <s v="VZGTTQ00009682"/>
    <x v="17"/>
    <n v="1000432850"/>
    <s v="VDSI VCG Elvis"/>
    <x v="3"/>
    <n v="29.425000000000001"/>
    <n v="5178.8"/>
    <n v="5178.8"/>
    <n v="5178.8"/>
    <n v="0"/>
    <n v="0"/>
    <n v="0"/>
    <n v="0"/>
    <n v="10357.6"/>
    <n v="0"/>
    <n v="10357.6"/>
    <n v="0"/>
  </r>
  <r>
    <n v="2047999"/>
    <s v="Akhila, G "/>
    <s v="Offshore"/>
    <s v="ACT 220"/>
    <s v="PEGA Developer Int"/>
    <s v="VZGTTQ00009682"/>
    <x v="17"/>
    <e v="#N/A"/>
    <e v="#N/A"/>
    <x v="2"/>
    <n v="29.425000000000001"/>
    <n v="5178.8"/>
    <n v="5178.8"/>
    <n v="5178.8"/>
    <n v="0"/>
    <n v="0"/>
    <n v="0"/>
    <n v="0"/>
    <n v="10357.6"/>
    <n v="0"/>
    <n v="10357.6"/>
    <n v="0"/>
  </r>
  <r>
    <n v="2139777"/>
    <s v="Humbad, Vaibhav Balajirao"/>
    <s v="Offshore"/>
    <s v="ACT 220"/>
    <s v="PEGA Developer Int"/>
    <s v="VZGTTQ00009682"/>
    <x v="17"/>
    <n v="1000432850"/>
    <s v="VDSI VCG Elvis"/>
    <x v="3"/>
    <n v="29.425000000000001"/>
    <n v="5178.8"/>
    <n v="5178.8"/>
    <n v="5178.8"/>
    <n v="0"/>
    <n v="0"/>
    <n v="0"/>
    <n v="0"/>
    <n v="10357.6"/>
    <n v="0"/>
    <n v="10357.6"/>
    <n v="0"/>
  </r>
  <r>
    <n v="2313566"/>
    <s v="Nande, Manikanta Srinivas"/>
    <s v="Offshore"/>
    <s v="ACT 220"/>
    <s v="PEGA Developer Int"/>
    <s v="VZGTTQ00009682"/>
    <x v="17"/>
    <n v="1000432850"/>
    <s v="VDSI VCG Elvis"/>
    <x v="3"/>
    <n v="29.425000000000001"/>
    <n v="5178.8"/>
    <n v="5178.8"/>
    <n v="5178.8"/>
    <n v="0"/>
    <n v="0"/>
    <n v="0"/>
    <n v="0"/>
    <n v="10357.6"/>
    <n v="0"/>
    <n v="10357.6"/>
    <n v="0"/>
  </r>
  <r>
    <n v="2206975"/>
    <s v="Gharge, Sayali "/>
    <s v="Offshore"/>
    <s v="ACT 220"/>
    <s v="Java Developer Int"/>
    <s v="VZGTTQ00009682"/>
    <x v="17"/>
    <n v="1000432850"/>
    <s v="VDSI VCG Elvis"/>
    <x v="0"/>
    <n v="22"/>
    <n v="3872"/>
    <n v="3872"/>
    <n v="3872"/>
    <n v="0"/>
    <n v="0"/>
    <n v="0"/>
    <n v="0"/>
    <n v="7744"/>
    <n v="0"/>
    <n v="7744"/>
    <n v="0"/>
  </r>
  <r>
    <n v="2204436"/>
    <s v="Joshi, Prasanna"/>
    <s v="Offshore"/>
    <s v="ACT 220"/>
    <s v="Java Developer Int"/>
    <s v="VZGTTQ00009682"/>
    <x v="17"/>
    <n v="1000432850"/>
    <s v="VDSI VCG Elvis"/>
    <x v="0"/>
    <n v="22"/>
    <n v="3872"/>
    <n v="3872"/>
    <n v="3872"/>
    <n v="0"/>
    <n v="0"/>
    <n v="0"/>
    <n v="0"/>
    <n v="7744"/>
    <n v="0"/>
    <n v="7744"/>
    <n v="0"/>
  </r>
  <r>
    <n v="2344085"/>
    <s v="K, Elamathi"/>
    <s v="Offshore"/>
    <s v="ACT 220"/>
    <s v="Java Developer Int"/>
    <s v="VZGTTQ00009682"/>
    <x v="17"/>
    <n v="1000432850"/>
    <s v="VDSI VCG Elvis"/>
    <x v="0"/>
    <n v="22"/>
    <n v="3872"/>
    <n v="3872"/>
    <n v="3872"/>
    <n v="0"/>
    <n v="0"/>
    <n v="0"/>
    <n v="0"/>
    <n v="7744"/>
    <n v="0"/>
    <n v="7744"/>
    <n v="0"/>
  </r>
  <r>
    <n v="569959"/>
    <s v="Sonune, Vijay Pundalik"/>
    <s v="Offshore"/>
    <s v="ACT 220"/>
    <s v="Java Developer Int"/>
    <s v="VZGTTQ00009682"/>
    <x v="17"/>
    <n v="1000441057"/>
    <s v="Verizon-Clarify Decomposition-"/>
    <x v="0"/>
    <n v="22"/>
    <n v="3872"/>
    <n v="3872"/>
    <n v="3872"/>
    <n v="0"/>
    <n v="0"/>
    <n v="0"/>
    <n v="0"/>
    <n v="7744"/>
    <n v="0"/>
    <n v="7744"/>
    <n v="0"/>
  </r>
  <r>
    <n v="2115258"/>
    <s v="P, Myvizhi "/>
    <s v="Offshore"/>
    <s v="ACT 220"/>
    <s v="Java Developer Jr"/>
    <s v="VZGTTQ00009682"/>
    <x v="17"/>
    <n v="1000432850"/>
    <s v="VDSI VCG Elvis"/>
    <x v="0"/>
    <n v="18.925000000000001"/>
    <n v="3330.8"/>
    <n v="3330.8"/>
    <n v="3330.8"/>
    <n v="0"/>
    <n v="0"/>
    <n v="0"/>
    <n v="0"/>
    <n v="6661.6"/>
    <n v="0"/>
    <n v="6661.6"/>
    <n v="0"/>
  </r>
  <r>
    <n v="2115257"/>
    <s v="K, Pradeep"/>
    <s v="Offshore"/>
    <s v="ACT 220"/>
    <s v="Java Developer Jr"/>
    <s v="VZGTTQ00009682"/>
    <x v="17"/>
    <e v="#N/A"/>
    <e v="#N/A"/>
    <x v="2"/>
    <n v="18.925000000000001"/>
    <n v="3330.8"/>
    <n v="3330.8"/>
    <n v="3330.8"/>
    <n v="0"/>
    <n v="0"/>
    <n v="0"/>
    <n v="0"/>
    <n v="6661.6"/>
    <n v="0"/>
    <n v="6661.6"/>
    <n v="0"/>
  </r>
  <r>
    <n v="2103570"/>
    <s v="M, Gurulakshmi "/>
    <s v="Offshore"/>
    <s v="ACT 220"/>
    <s v="Java Developer Jr"/>
    <s v="VZGTTQ00009682"/>
    <x v="17"/>
    <n v="1000432850"/>
    <s v="VDSI VCG Elvis"/>
    <x v="0"/>
    <n v="18.925000000000001"/>
    <n v="3330.8"/>
    <n v="3330.8"/>
    <n v="3330.8"/>
    <n v="0"/>
    <n v="0"/>
    <n v="0"/>
    <n v="0"/>
    <n v="6661.6"/>
    <n v="0"/>
    <n v="6661.6"/>
    <n v="0"/>
  </r>
  <r>
    <n v="806029"/>
    <s v="Bhyri, Nandini"/>
    <s v="Offshore"/>
    <s v="ACT 220"/>
    <s v="Java Developer Jr"/>
    <s v="VZGTTQ00009682"/>
    <x v="17"/>
    <n v="1000432850"/>
    <s v="VDSI VCG Elvis"/>
    <x v="0"/>
    <n v="18.925000000000001"/>
    <n v="3330.8"/>
    <n v="3330.8"/>
    <n v="3330.8"/>
    <n v="0"/>
    <n v="0"/>
    <n v="0"/>
    <n v="0"/>
    <n v="6661.6"/>
    <n v="0"/>
    <n v="6661.6"/>
    <n v="0"/>
  </r>
  <r>
    <n v="2322556"/>
    <s v="Kabra, Ayush"/>
    <s v="Offshore"/>
    <s v="ACT 220"/>
    <s v="Java Developer Jr"/>
    <s v="VZGTTQ00009682"/>
    <x v="17"/>
    <n v="1000299425"/>
    <s v="VDSI-Consumer CXP PUN"/>
    <x v="0"/>
    <n v="18.925000000000001"/>
    <n v="3330.8"/>
    <n v="3330.8"/>
    <n v="3330.8"/>
    <n v="0"/>
    <n v="0"/>
    <n v="0"/>
    <n v="0"/>
    <n v="6661.6"/>
    <n v="0"/>
    <n v="6661.6"/>
    <n v="0"/>
  </r>
  <r>
    <n v="2322590"/>
    <s v="Puvvada, Dimple Supraja"/>
    <s v="Offshore"/>
    <s v="ACT 220"/>
    <s v="Java Developer Jr"/>
    <s v="VZGTTQ00009682"/>
    <x v="17"/>
    <n v="1000299425"/>
    <s v="VDSI-Consumer CXP PUN"/>
    <x v="0"/>
    <n v="18.925000000000001"/>
    <n v="3330.8"/>
    <n v="3330.8"/>
    <n v="3330.8"/>
    <n v="0"/>
    <n v="0"/>
    <n v="0"/>
    <n v="0"/>
    <n v="6661.6"/>
    <n v="0"/>
    <n v="6661.6"/>
    <n v="0"/>
  </r>
  <r>
    <n v="0"/>
    <n v="0"/>
    <s v="Offshore"/>
    <s v="ACT 220"/>
    <s v="Java Developer Jr"/>
    <s v="VZGTTQ00009682"/>
    <x v="17"/>
    <e v="#N/A"/>
    <e v="#N/A"/>
    <x v="2"/>
    <n v="18.925000000000001"/>
    <n v="3330.8"/>
    <n v="3330.8"/>
    <n v="3330.8"/>
    <n v="0"/>
    <n v="0"/>
    <n v="0"/>
    <n v="0"/>
    <n v="6661.6"/>
    <n v="0"/>
    <n v="6661.6"/>
    <n v="0"/>
  </r>
  <r>
    <n v="2374172"/>
    <s v="Manickam, Karthick"/>
    <s v="Offshore"/>
    <s v="ACT 220"/>
    <s v="Java Developer Jr"/>
    <s v="VZGTTQ00009682"/>
    <x v="17"/>
    <n v="1000416320"/>
    <s v="Verizon-VCG Flex oneMessageHom"/>
    <x v="0"/>
    <n v="18.925000000000001"/>
    <n v="3330.8"/>
    <n v="3330.8"/>
    <n v="3330.8"/>
    <n v="0"/>
    <n v="0"/>
    <n v="0"/>
    <n v="0"/>
    <n v="6661.6"/>
    <n v="0"/>
    <n v="6661.6"/>
    <n v="0"/>
  </r>
  <r>
    <n v="2225884"/>
    <s v="Kompelli, Shankar"/>
    <s v="Offshore"/>
    <s v="ACT 220"/>
    <s v="Automation Tester Int"/>
    <s v="VZGTTQ00009682"/>
    <x v="17"/>
    <n v="1000428487"/>
    <s v="VDSI VCG Service Management"/>
    <x v="1"/>
    <n v="20.462499999999999"/>
    <n v="3601.3999999999996"/>
    <n v="3601.3999999999996"/>
    <n v="3601.3999999999996"/>
    <n v="0"/>
    <n v="0"/>
    <n v="0"/>
    <n v="0"/>
    <n v="7202.7999999999993"/>
    <n v="0"/>
    <n v="7202.7999999999993"/>
    <n v="0"/>
  </r>
  <r>
    <n v="469887"/>
    <s v="Rajaguru, Karthica"/>
    <s v="Offshore"/>
    <s v="ACT 220"/>
    <s v="Automation Tester Int"/>
    <s v="VZGTTQ00009682"/>
    <x v="17"/>
    <n v="1000415076"/>
    <s v="Verizon-VCG Flex FPP TQ8351-JA"/>
    <x v="1"/>
    <n v="20.462499999999999"/>
    <n v="3601.3999999999996"/>
    <n v="3601.3999999999996"/>
    <n v="3601.3999999999996"/>
    <n v="0"/>
    <n v="0"/>
    <n v="0"/>
    <n v="0"/>
    <n v="7202.7999999999993"/>
    <n v="0"/>
    <n v="7202.7999999999993"/>
    <n v="0"/>
  </r>
  <r>
    <n v="2206975"/>
    <s v="Gharge, Sayali"/>
    <s v="Offshore"/>
    <s v="ACT 220"/>
    <s v="Java Micro services-Level 3"/>
    <s v="VZGTTQ00009682"/>
    <x v="17"/>
    <n v="1000432850"/>
    <s v="VDSI VCG Elvis"/>
    <x v="0"/>
    <n v="25.048780487804876"/>
    <n v="4408.585365853658"/>
    <n v="0"/>
    <n v="0"/>
    <n v="4408.585365853658"/>
    <n v="4408.585365853658"/>
    <n v="4408.585365853658"/>
    <n v="4408.585365853658"/>
    <n v="4408.585365853658"/>
    <n v="13225.756097560974"/>
    <n v="17634.341463414632"/>
    <n v="0"/>
  </r>
  <r>
    <n v="2115258"/>
    <s v="P, Myvizhi"/>
    <s v="Offshore"/>
    <s v="ACT 220"/>
    <s v="Java Micro services-Level 3"/>
    <s v="VZGTTQ00009682"/>
    <x v="17"/>
    <n v="1000432850"/>
    <s v="VDSI VCG Elvis"/>
    <x v="0"/>
    <n v="25.048780487804876"/>
    <n v="4408.585365853658"/>
    <n v="0"/>
    <n v="0"/>
    <n v="4408.585365853658"/>
    <n v="4408.585365853658"/>
    <n v="4408.585365853658"/>
    <n v="4408.585365853658"/>
    <n v="4408.585365853658"/>
    <n v="13225.756097560974"/>
    <n v="17634.341463414632"/>
    <n v="0"/>
  </r>
  <r>
    <n v="2178573"/>
    <s v="RL, Lijinraj"/>
    <s v="Offshore"/>
    <s v="ACT 220"/>
    <s v="Java Micro services-Level 2"/>
    <s v="VZGTTQ00009682"/>
    <x v="17"/>
    <n v="1000292887"/>
    <s v="VDSI-Consumer CXP Chn"/>
    <x v="0"/>
    <n v="21.512195121951219"/>
    <n v="3786.1463414634145"/>
    <n v="0"/>
    <n v="0"/>
    <n v="3786.1463414634145"/>
    <n v="3786.1463414634145"/>
    <n v="3786.1463414634145"/>
    <n v="3786.1463414634145"/>
    <n v="3786.1463414634145"/>
    <n v="11358.439024390244"/>
    <n v="15144.585365853658"/>
    <n v="0"/>
  </r>
  <r>
    <n v="0"/>
    <n v="0"/>
    <s v="Offshore"/>
    <s v="ACT 220"/>
    <s v="Testing/Test Automation-Level 3"/>
    <s v="VZGTTQ00009682"/>
    <x v="17"/>
    <e v="#N/A"/>
    <e v="#N/A"/>
    <x v="2"/>
    <n v="23.134146341463413"/>
    <n v="4071.6097560975609"/>
    <n v="0"/>
    <n v="0"/>
    <n v="4071.6097560975609"/>
    <n v="4071.6097560975609"/>
    <n v="4071.6097560975609"/>
    <n v="4071.6097560975609"/>
    <n v="4071.6097560975609"/>
    <n v="12214.829268292682"/>
    <n v="16286.439024390244"/>
    <n v="0"/>
  </r>
  <r>
    <n v="0"/>
    <n v="0"/>
    <s v="Offshore"/>
    <s v="ACT 220"/>
    <s v="Testing/Test Automation-Level 3"/>
    <s v="VZGTTQ00009682"/>
    <x v="17"/>
    <e v="#N/A"/>
    <e v="#N/A"/>
    <x v="2"/>
    <n v="23.134146341463413"/>
    <n v="4071.6097560975609"/>
    <n v="0"/>
    <n v="0"/>
    <n v="4071.6097560975609"/>
    <n v="4071.6097560975609"/>
    <n v="4071.6097560975609"/>
    <n v="4071.6097560975609"/>
    <n v="4071.6097560975609"/>
    <n v="12214.829268292682"/>
    <n v="16286.439024390244"/>
    <n v="0"/>
  </r>
  <r>
    <n v="856482"/>
    <s v="Paulchamy, Selvan"/>
    <s v="Offshore"/>
    <s v="ACT 220"/>
    <s v="Pega &amp; Other Telecom COTS products-Level 3"/>
    <s v="VZGTTQ00009682"/>
    <x v="17"/>
    <n v="1000347921"/>
    <s v="VDSI - VCG_Pega_CJCM_NBX_Type1"/>
    <x v="3"/>
    <n v="27.780487804878049"/>
    <n v="4889.3658536585372"/>
    <n v="0"/>
    <n v="0"/>
    <n v="4889.3658536585372"/>
    <n v="4889.3658536585372"/>
    <n v="4889.3658536585372"/>
    <n v="4889.3658536585372"/>
    <n v="4889.3658536585372"/>
    <n v="14668.097560975611"/>
    <n v="19557.463414634149"/>
    <n v="0"/>
  </r>
  <r>
    <n v="2139777"/>
    <s v="Humbad, Vaibhav Balajirao"/>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2313566"/>
    <s v="Nande, Manikanta Srinivas"/>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792944"/>
    <s v="Mahato, Kunal"/>
    <s v="Offshore"/>
    <s v="ACT 220"/>
    <s v="Pega &amp; Other Telecom COTS products-Level 3"/>
    <s v="VZGTTQ00009682"/>
    <x v="17"/>
    <n v="1000351048"/>
    <s v="VDSI-Consumer CXP PEGA Hyd"/>
    <x v="3"/>
    <n v="27.780487804878049"/>
    <n v="4889.3658536585372"/>
    <n v="0"/>
    <n v="0"/>
    <n v="4889.3658536585372"/>
    <n v="4889.3658536585372"/>
    <n v="4889.3658536585372"/>
    <n v="4889.3658536585372"/>
    <n v="4889.3658536585372"/>
    <n v="14668.097560975611"/>
    <n v="19557.463414634149"/>
    <n v="0"/>
  </r>
  <r>
    <n v="2161499"/>
    <s v="Nolli, Parama Jyothi"/>
    <s v="Offshore"/>
    <s v="ACT 220"/>
    <s v="Pega &amp; Other Telecom COTS products-Level 3"/>
    <s v="VZGTTQ00009682"/>
    <x v="17"/>
    <n v="1000440172"/>
    <s v="Verizon-VCG-Flex Digital Case"/>
    <x v="1"/>
    <n v="27.780487804878049"/>
    <n v="4889.3658536585372"/>
    <n v="0"/>
    <n v="0"/>
    <n v="4889.3658536585372"/>
    <n v="4889.3658536585372"/>
    <n v="4889.3658536585372"/>
    <n v="4889.3658536585372"/>
    <n v="4889.3658536585372"/>
    <n v="14668.097560975611"/>
    <n v="19557.463414634149"/>
    <n v="0"/>
  </r>
  <r>
    <n v="2300360"/>
    <s v="Ghosh, Shuvodeep "/>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604742"/>
    <s v="Khanna, Piyush"/>
    <s v="Offshore"/>
    <s v="ACT 33"/>
    <s v="L6 Project Manager"/>
    <s v="VZGTTQ00009155"/>
    <x v="18"/>
    <n v="1000425394"/>
    <s v="VDSI VCG Knowledge Orchestrat"/>
    <x v="9"/>
    <n v="28.65"/>
    <n v="5042.3999999999996"/>
    <n v="5042.3999999999996"/>
    <n v="5042.3999999999996"/>
    <n v="0"/>
    <n v="0"/>
    <n v="0"/>
    <n v="0"/>
    <n v="10084.799999999999"/>
    <n v="0"/>
    <n v="10084.799999999999"/>
    <n v="0"/>
  </r>
  <r>
    <n v="2100730"/>
    <s v="Jhansi Lavanya, Matcha"/>
    <s v="Offshore"/>
    <s v="ACT 33"/>
    <s v="L5 AEM Developer"/>
    <s v="VZGTTQ00009155"/>
    <x v="18"/>
    <e v="#N/A"/>
    <e v="#N/A"/>
    <x v="2"/>
    <n v="24.5"/>
    <n v="4312"/>
    <n v="4312"/>
    <n v="4312"/>
    <n v="0"/>
    <n v="0"/>
    <n v="0"/>
    <n v="0"/>
    <n v="8624"/>
    <n v="0"/>
    <n v="8624"/>
    <n v="0"/>
  </r>
  <r>
    <n v="2365988"/>
    <s v="Allewar, Shivani"/>
    <s v="Offshore"/>
    <s v="ACT 33"/>
    <s v="L5 AEM Developer"/>
    <s v="VZGTTQ00009155"/>
    <x v="18"/>
    <n v="1000425394"/>
    <s v="VDSI VCG Knowledge Orchestrat"/>
    <x v="9"/>
    <n v="24.5"/>
    <n v="4312"/>
    <n v="4312"/>
    <n v="4312"/>
    <n v="0"/>
    <n v="0"/>
    <n v="0"/>
    <n v="0"/>
    <n v="8624"/>
    <n v="0"/>
    <n v="8624"/>
    <n v="0"/>
  </r>
  <r>
    <n v="2331217"/>
    <s v="Harsha Babu, Adithya"/>
    <s v="Offshore"/>
    <s v="ACT 33"/>
    <s v="L4 AEM Developer"/>
    <s v="VZGTTQ00009155"/>
    <x v="18"/>
    <n v="1000415076"/>
    <s v="Verizon-VCG Flex FPP TQ8351-JA"/>
    <x v="0"/>
    <n v="24.5"/>
    <n v="4312"/>
    <n v="4312"/>
    <n v="4312"/>
    <n v="0"/>
    <n v="0"/>
    <n v="0"/>
    <n v="0"/>
    <n v="8624"/>
    <n v="0"/>
    <n v="8624"/>
    <n v="0"/>
  </r>
  <r>
    <n v="2324969"/>
    <s v="Sireesha, Katikareddy"/>
    <s v="Offshore"/>
    <s v="ACT 33"/>
    <s v="L4 AEM Developer"/>
    <s v="VZGTTQ00009155"/>
    <x v="18"/>
    <n v="1000425394"/>
    <s v="VDSI VCG Knowledge Orchestrat"/>
    <x v="9"/>
    <n v="24.5"/>
    <n v="4312"/>
    <n v="4312"/>
    <n v="4312"/>
    <n v="0"/>
    <n v="0"/>
    <n v="0"/>
    <n v="0"/>
    <n v="8624"/>
    <n v="0"/>
    <n v="8624"/>
    <n v="0"/>
  </r>
  <r>
    <n v="2344555"/>
    <s v="Bathala, Sai Durga Deekshit"/>
    <s v="Offshore"/>
    <s v="ACT 33"/>
    <s v="L4 AEM Developer"/>
    <s v="VZGTTQ00009155"/>
    <x v="18"/>
    <n v="1000425394"/>
    <s v="VDSI VCG Knowledge Orchestrat"/>
    <x v="9"/>
    <n v="24.5"/>
    <n v="4312"/>
    <n v="4312"/>
    <n v="4312"/>
    <n v="0"/>
    <n v="0"/>
    <n v="0"/>
    <n v="0"/>
    <n v="8624"/>
    <n v="0"/>
    <n v="8624"/>
    <n v="0"/>
  </r>
  <r>
    <n v="2055582"/>
    <s v="Saiteja, Cherukuri"/>
    <s v="Offshore"/>
    <s v="ACT 33"/>
    <s v="L5 NodeJS Developer"/>
    <s v="VZGTTQ00009155"/>
    <x v="18"/>
    <n v="1000425394"/>
    <s v="VDSI VCG Knowledge Orchestrat"/>
    <x v="1"/>
    <n v="21.58"/>
    <n v="3798.08"/>
    <n v="3798.08"/>
    <n v="3798.08"/>
    <n v="0"/>
    <n v="0"/>
    <n v="0"/>
    <n v="0"/>
    <n v="7596.16"/>
    <n v="0"/>
    <n v="7596.16"/>
    <n v="0"/>
  </r>
  <r>
    <n v="2100600"/>
    <s v="Srinivasu, Kamidi"/>
    <s v="Offshore"/>
    <s v="ACT 33"/>
    <s v="L5 Quality Analyst"/>
    <s v="VZGTTQ00009155"/>
    <x v="18"/>
    <n v="1000425394"/>
    <s v="VDSI VCG Knowledge Orchestrat"/>
    <x v="1"/>
    <n v="20.14"/>
    <n v="3544.6400000000003"/>
    <n v="3544.6400000000003"/>
    <n v="3544.6400000000003"/>
    <n v="0"/>
    <n v="0"/>
    <n v="0"/>
    <n v="0"/>
    <n v="7089.2800000000007"/>
    <n v="0"/>
    <n v="7089.2800000000007"/>
    <n v="0"/>
  </r>
  <r>
    <n v="2352633"/>
    <s v="Thangavel, Premnath"/>
    <s v="Offshore"/>
    <s v="ACT 33"/>
    <s v="L4 Quality Analyst"/>
    <s v="VZGTTQ00009155"/>
    <x v="18"/>
    <n v="1000415076"/>
    <s v="Verizon-VCG Flex FPP TQ8351-JA"/>
    <x v="0"/>
    <n v="20.14"/>
    <n v="3544.6400000000003"/>
    <n v="3544.6400000000003"/>
    <n v="3544.6400000000003"/>
    <n v="0"/>
    <n v="0"/>
    <n v="0"/>
    <n v="0"/>
    <n v="7089.2800000000007"/>
    <n v="0"/>
    <n v="7089.2800000000007"/>
    <n v="0"/>
  </r>
  <r>
    <n v="604742"/>
    <s v="Khanna, Piyush"/>
    <s v="Offshore"/>
    <s v="ACT 33"/>
    <s v="Project Management -Level 3"/>
    <s v="VZGTTQ00009155"/>
    <x v="18"/>
    <n v="1000425394"/>
    <s v="VDSI VCG Knowledge Orchestrat"/>
    <x v="9"/>
    <n v="23.134146341463413"/>
    <n v="4071.6097560975609"/>
    <n v="0"/>
    <n v="0"/>
    <n v="4071.6097560975609"/>
    <n v="4071.6097560975609"/>
    <n v="4071.6097560975609"/>
    <n v="4071.6097560975609"/>
    <n v="4071.6097560975609"/>
    <n v="8143.2195121951218"/>
    <n v="12214.829268292682"/>
    <n v="0"/>
  </r>
  <r>
    <n v="2396639"/>
    <s v="Bhatt, Maitrey"/>
    <s v="Offshore"/>
    <s v="ACT 33"/>
    <s v="Engineer-Level 3"/>
    <s v="VZGTTQ00009155"/>
    <x v="18"/>
    <n v="1000299425"/>
    <s v="VDSI-Consumer CXP PUN"/>
    <x v="9"/>
    <n v="25.048780487804876"/>
    <n v="4408.585365853658"/>
    <n v="0"/>
    <n v="0"/>
    <n v="4408.585365853658"/>
    <n v="4408.585365853658"/>
    <n v="4408.585365853658"/>
    <n v="4408.585365853658"/>
    <n v="4408.585365853658"/>
    <n v="13225.756097560974"/>
    <n v="17634.341463414632"/>
    <n v="0"/>
  </r>
  <r>
    <n v="2365988"/>
    <s v="Allewar, Shivani"/>
    <s v="Offshore"/>
    <s v="ACT 33"/>
    <s v="Engineer-Level 3"/>
    <s v="VZGTTQ00009155"/>
    <x v="18"/>
    <n v="1000425394"/>
    <s v="VDSI VCG Knowledge Orchestrat"/>
    <x v="9"/>
    <n v="25.048780487804876"/>
    <n v="4408.585365853658"/>
    <n v="0"/>
    <n v="0"/>
    <n v="4408.585365853658"/>
    <n v="4408.585365853658"/>
    <n v="4408.585365853658"/>
    <n v="4408.585365853658"/>
    <n v="4408.585365853658"/>
    <n v="13225.756097560974"/>
    <n v="17634.341463414632"/>
    <n v="0"/>
  </r>
  <r>
    <n v="2401797"/>
    <s v="Periyasamy, Suriyanarayanan"/>
    <s v="Offshore"/>
    <s v="ACT 33"/>
    <s v="Engineer-Level 2"/>
    <s v="VZGTTQ00009155"/>
    <x v="18"/>
    <n v="1000410331"/>
    <s v="VDSI VCG ACT Consol Journey"/>
    <x v="0"/>
    <n v="21.512195121951219"/>
    <n v="3786.1463414634145"/>
    <n v="0"/>
    <n v="0"/>
    <n v="3786.1463414634145"/>
    <n v="3786.1463414634145"/>
    <n v="3786.1463414634145"/>
    <n v="3786.1463414634145"/>
    <n v="3786.1463414634145"/>
    <n v="11358.439024390244"/>
    <n v="15144.585365853658"/>
    <n v="0"/>
  </r>
  <r>
    <n v="2324969"/>
    <s v="Sireesha, Katikareddy"/>
    <s v="Offshore"/>
    <s v="ACT 33"/>
    <s v="Engineer-Level 2"/>
    <s v="VZGTTQ00009155"/>
    <x v="18"/>
    <n v="1000425394"/>
    <s v="VDSI VCG Knowledge Orchestrat"/>
    <x v="9"/>
    <n v="21.512195121951219"/>
    <n v="3786.1463414634145"/>
    <n v="0"/>
    <n v="0"/>
    <n v="3786.1463414634145"/>
    <n v="3786.1463414634145"/>
    <n v="3786.1463414634145"/>
    <n v="3786.1463414634145"/>
    <n v="3786.1463414634145"/>
    <n v="11358.439024390244"/>
    <n v="15144.585365853658"/>
    <n v="0"/>
  </r>
  <r>
    <n v="2344555"/>
    <s v="Bathala, Sai Durga Deekshit"/>
    <s v="Offshore"/>
    <s v="ACT 33"/>
    <s v="Engineer-Level 3"/>
    <s v="VZGTTQ00009155"/>
    <x v="18"/>
    <n v="1000425394"/>
    <s v="VDSI VCG Knowledge Orchestrat"/>
    <x v="9"/>
    <n v="25.048780487804876"/>
    <n v="4408.585365853658"/>
    <n v="0"/>
    <n v="0"/>
    <n v="4408.585365853658"/>
    <n v="4408.585365853658"/>
    <n v="4408.585365853658"/>
    <n v="4408.585365853658"/>
    <n v="4408.585365853658"/>
    <n v="13225.756097560974"/>
    <n v="17634.341463414632"/>
    <n v="0"/>
  </r>
  <r>
    <n v="0"/>
    <n v="0"/>
    <s v="Offshore"/>
    <s v="ACT 33"/>
    <s v="Developer-Level 2"/>
    <s v="VZGTTQ00009155"/>
    <x v="18"/>
    <e v="#N/A"/>
    <e v="#N/A"/>
    <x v="2"/>
    <n v="21.512195121951219"/>
    <n v="3786.1463414634145"/>
    <n v="0"/>
    <n v="0"/>
    <n v="3786.1463414634145"/>
    <n v="3786.1463414634145"/>
    <n v="3786.1463414634145"/>
    <n v="3786.1463414634145"/>
    <n v="3786.1463414634145"/>
    <n v="11358.439024390244"/>
    <n v="15144.585365853658"/>
    <n v="0"/>
  </r>
  <r>
    <n v="2100600"/>
    <s v="Srinivasu, Kamidi"/>
    <s v="Offshore"/>
    <s v="ACT 33"/>
    <s v="Manual Tester-Level 2"/>
    <s v="VZGTTQ00009155"/>
    <x v="18"/>
    <n v="1000425394"/>
    <s v="VDSI VCG Knowledge Orchestrat"/>
    <x v="1"/>
    <n v="20.195121951219512"/>
    <n v="3554.3414634146343"/>
    <n v="0"/>
    <n v="0"/>
    <n v="3554.3414634146343"/>
    <n v="3554.3414634146343"/>
    <n v="3554.3414634146343"/>
    <n v="3554.3414634146343"/>
    <n v="3554.3414634146343"/>
    <n v="10663.024390243903"/>
    <n v="14217.365853658537"/>
    <n v="0"/>
  </r>
  <r>
    <n v="2055582"/>
    <s v="Saiteja, Cherukuri"/>
    <s v="Offshore"/>
    <s v="ACT 33"/>
    <s v="Manual Tester-Level 2"/>
    <s v="VZGTTQ00009155"/>
    <x v="18"/>
    <n v="1000425394"/>
    <s v="VDSI VCG Knowledge Orchestrat"/>
    <x v="1"/>
    <n v="20.195121951219512"/>
    <n v="3554.3414634146343"/>
    <n v="0"/>
    <n v="0"/>
    <n v="3554.3414634146343"/>
    <n v="3554.3414634146343"/>
    <n v="3554.3414634146343"/>
    <n v="3554.3414634146343"/>
    <n v="3554.3414634146343"/>
    <n v="10663.024390243903"/>
    <n v="14217.365853658537"/>
    <n v="0"/>
  </r>
  <r>
    <n v="201246"/>
    <s v="Ravisankar Ramasamy"/>
    <s v="Offshore"/>
    <s v="PCT 143"/>
    <s v=" L7 Program Manager  "/>
    <s v="VZGTTQ00005360"/>
    <x v="19"/>
    <n v="1000302389"/>
    <s v="VDSI-Consumer CXP CBE"/>
    <x v="0"/>
    <n v="28.65"/>
    <n v="5042.3999999999996"/>
    <n v="5042.3999999999996"/>
    <n v="5042.3999999999996"/>
    <n v="0"/>
    <n v="0"/>
    <n v="0"/>
    <n v="0"/>
    <n v="10084.799999999999"/>
    <n v="0"/>
    <n v="10084.799999999999"/>
    <n v="0"/>
  </r>
  <r>
    <n v="307464"/>
    <s v="Kuchibhotla,Raghavendra Kali Prasad"/>
    <s v="Offshore"/>
    <s v="PCT 143"/>
    <s v=" L6 Project Manager "/>
    <s v="VZGTTQ00005360"/>
    <x v="19"/>
    <n v="1000348365"/>
    <s v="VDSI-VCG 1Messaging and Comp"/>
    <x v="0"/>
    <n v="27.787500000000001"/>
    <n v="4890.6000000000004"/>
    <n v="4890.6000000000004"/>
    <n v="4890.6000000000004"/>
    <n v="0"/>
    <n v="0"/>
    <n v="0"/>
    <n v="0"/>
    <n v="9781.2000000000007"/>
    <n v="0"/>
    <n v="9781.2000000000007"/>
    <n v="0"/>
  </r>
  <r>
    <n v="2029189"/>
    <s v="Veethulli,Sajani"/>
    <s v="Offshore"/>
    <s v="PCT 143"/>
    <s v=" L5  Business Analyst - Lead  "/>
    <s v="VZGTTQ00005360"/>
    <x v="19"/>
    <n v="1000348365"/>
    <s v="VDSI-VCG 1Messaging and Comp"/>
    <x v="0"/>
    <n v="22.024999999999999"/>
    <n v="3876.3999999999996"/>
    <n v="3876.3999999999996"/>
    <n v="3876.3999999999996"/>
    <n v="0"/>
    <n v="0"/>
    <n v="0"/>
    <n v="0"/>
    <n v="7752.7999999999993"/>
    <n v="0"/>
    <n v="7752.7999999999993"/>
    <n v="0"/>
  </r>
  <r>
    <n v="616521"/>
    <s v="Rajendran,Rajkumar"/>
    <s v="Offshore"/>
    <s v="PCT 143"/>
    <s v=" L5 Creative Dev Lead "/>
    <s v="VZGTTQ00005360"/>
    <x v="19"/>
    <n v="1000348365"/>
    <s v="VDSI-VCG 1Messaging and Comp"/>
    <x v="0"/>
    <n v="21.975000000000001"/>
    <n v="3867.6000000000004"/>
    <n v="3867.6000000000004"/>
    <n v="3867.6000000000004"/>
    <n v="0"/>
    <n v="0"/>
    <n v="0"/>
    <n v="0"/>
    <n v="7735.2000000000007"/>
    <n v="0"/>
    <n v="7735.2000000000007"/>
    <n v="0"/>
  </r>
  <r>
    <n v="2277441"/>
    <s v="Kayal"/>
    <s v="Offshore"/>
    <s v="PCT 143"/>
    <s v=" L5 Creative Dev Lead "/>
    <s v="VZGTTQ00005360"/>
    <x v="19"/>
    <n v="1000348365"/>
    <s v="VDSI-VCG 1Messaging and Comp"/>
    <x v="0"/>
    <n v="21.975000000000001"/>
    <n v="3867.6000000000004"/>
    <n v="3867.6000000000004"/>
    <n v="3867.6000000000004"/>
    <n v="0"/>
    <n v="0"/>
    <n v="0"/>
    <n v="0"/>
    <n v="7735.2000000000007"/>
    <n v="0"/>
    <n v="7735.2000000000007"/>
    <n v="0"/>
  </r>
  <r>
    <n v="260253"/>
    <s v="Malini Gunasekaran"/>
    <s v="Offshore"/>
    <s v="PCT 143"/>
    <s v=" L5 Business Analyst "/>
    <s v="VZGTTQ00005360"/>
    <x v="19"/>
    <n v="1000348365"/>
    <s v="VDSI-VCG 1Messaging and Comp"/>
    <x v="0"/>
    <n v="22.024999999999999"/>
    <n v="3876.3999999999996"/>
    <n v="3876.3999999999996"/>
    <n v="3876.3999999999996"/>
    <n v="0"/>
    <n v="0"/>
    <n v="0"/>
    <n v="0"/>
    <n v="7752.7999999999993"/>
    <n v="0"/>
    <n v="7752.7999999999993"/>
    <n v="0"/>
  </r>
  <r>
    <n v="890446"/>
    <s v="Murugesan,Aravind"/>
    <s v="Offshore"/>
    <s v="PCT 143"/>
    <s v=" L4 AEM Developer "/>
    <s v="VZGTTQ00005360"/>
    <x v="19"/>
    <n v="1000348365"/>
    <s v="VDSI-VCG 1Messaging and Comp"/>
    <x v="0"/>
    <n v="24.5"/>
    <n v="4312"/>
    <n v="4312"/>
    <n v="4312"/>
    <n v="0"/>
    <n v="0"/>
    <n v="0"/>
    <n v="0"/>
    <n v="8624"/>
    <n v="0"/>
    <n v="8624"/>
    <n v="0"/>
  </r>
  <r>
    <n v="839719"/>
    <s v="K,Prasanth R"/>
    <s v="Offshore"/>
    <s v="PCT 143"/>
    <s v=" L4 AEM Developer "/>
    <s v="VZGTTQ00005360"/>
    <x v="19"/>
    <n v="1000348365"/>
    <s v="VDSI-VCG 1Messaging and Comp"/>
    <x v="0"/>
    <n v="24.5"/>
    <n v="4312"/>
    <n v="4312"/>
    <n v="4312"/>
    <n v="0"/>
    <n v="0"/>
    <n v="0"/>
    <n v="0"/>
    <n v="8624"/>
    <n v="0"/>
    <n v="8624"/>
    <n v="0"/>
  </r>
  <r>
    <n v="2134843"/>
    <s v="Kirrutugga"/>
    <s v="Offshore"/>
    <s v="PCT 143"/>
    <s v=" L3 Creative Developer "/>
    <s v="VZGTTQ00005360"/>
    <x v="19"/>
    <n v="1000348365"/>
    <s v="VDSI-VCG 1Messaging and Comp"/>
    <x v="0"/>
    <n v="21.212499999999999"/>
    <n v="3733.3999999999996"/>
    <n v="3733.3999999999996"/>
    <n v="3733.3999999999996"/>
    <n v="0"/>
    <n v="0"/>
    <n v="0"/>
    <n v="0"/>
    <n v="7466.7999999999993"/>
    <n v="0"/>
    <n v="7466.7999999999993"/>
    <n v="0"/>
  </r>
  <r>
    <n v="2134602"/>
    <s v="C,Anitha"/>
    <s v="Offshore"/>
    <s v="PCT 143"/>
    <s v=" L3 Creative Developer "/>
    <s v="VZGTTQ00005360"/>
    <x v="19"/>
    <n v="1000348365"/>
    <s v="VDSI-VCG 1Messaging and Comp"/>
    <x v="0"/>
    <n v="21.212499999999999"/>
    <n v="3733.3999999999996"/>
    <n v="3733.3999999999996"/>
    <n v="3733.3999999999996"/>
    <n v="0"/>
    <n v="0"/>
    <n v="0"/>
    <n v="0"/>
    <n v="7466.7999999999993"/>
    <n v="0"/>
    <n v="7466.7999999999993"/>
    <n v="0"/>
  </r>
  <r>
    <n v="2134910"/>
    <s v="Balaji,Aarthi"/>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904809"/>
    <s v="Sharma,Aashish"/>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894920"/>
    <s v="Venkata Monika,Alampalli"/>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088567"/>
    <s v="Upadhyay,Tanuj"/>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088629"/>
    <s v="Sharma,Anmol"/>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247861"/>
    <s v="Chandra,Phool"/>
    <s v="Offshore"/>
    <s v="PCT 143"/>
    <s v=" L5 AEM Developer "/>
    <s v="VZGTTQ00005360"/>
    <x v="19"/>
    <n v="1000348365"/>
    <s v="VDSI-VCG 1Messaging and Comp"/>
    <x v="9"/>
    <n v="24.5"/>
    <n v="4312"/>
    <n v="4312"/>
    <n v="4312"/>
    <n v="0"/>
    <n v="0"/>
    <n v="0"/>
    <n v="0"/>
    <n v="8624"/>
    <n v="0"/>
    <n v="8624"/>
    <n v="0"/>
  </r>
  <r>
    <n v="2298112"/>
    <s v="RamanJI B"/>
    <s v="Offshore"/>
    <s v="PCT 143"/>
    <s v=" L5 AEM Developer "/>
    <s v="VZGTTQ00005360"/>
    <x v="19"/>
    <n v="1000348365"/>
    <s v="VDSI-VCG 1Messaging and Comp"/>
    <x v="9"/>
    <n v="24.5"/>
    <n v="4312"/>
    <n v="4312"/>
    <n v="4312"/>
    <n v="0"/>
    <n v="0"/>
    <n v="0"/>
    <n v="0"/>
    <n v="8624"/>
    <n v="0"/>
    <n v="8624"/>
    <n v="0"/>
  </r>
  <r>
    <n v="2100194"/>
    <s v="Nagasai Keethi"/>
    <s v="Offshore"/>
    <s v="PCT 143"/>
    <s v=" L3 AEM Developer "/>
    <s v="VZGTTQ00005360"/>
    <x v="19"/>
    <n v="1000348365"/>
    <s v="VDSI-VCG 1Messaging and Comp"/>
    <x v="9"/>
    <n v="20.862500000000001"/>
    <n v="3671.8"/>
    <n v="3671.8"/>
    <n v="3671.8"/>
    <n v="0"/>
    <n v="0"/>
    <n v="0"/>
    <n v="0"/>
    <n v="7343.6"/>
    <n v="0"/>
    <n v="7343.6"/>
    <n v="0"/>
  </r>
  <r>
    <n v="2201330"/>
    <s v="Mkc,Arunachalam"/>
    <s v="Offshore"/>
    <s v="PCT 248"/>
    <s v=" L5 Java Springboot Developer "/>
    <s v="VZGTTQ00005360"/>
    <x v="19"/>
    <n v="1000348365"/>
    <s v="VDSI-VCG 1Messaging and Comp"/>
    <x v="0"/>
    <n v="21.975000000000001"/>
    <n v="3867.6000000000004"/>
    <n v="3867.6000000000004"/>
    <n v="3867.6000000000004"/>
    <n v="0"/>
    <n v="0"/>
    <n v="0"/>
    <n v="0"/>
    <n v="7735.2000000000007"/>
    <n v="0"/>
    <n v="7735.2000000000007"/>
    <n v="0"/>
  </r>
  <r>
    <n v="2156132"/>
    <s v="Katave,Gauri"/>
    <s v="Offshore"/>
    <s v="PCT 248"/>
    <s v=" L3 Java  Springboot Developer "/>
    <s v="VZGTTQ00005360"/>
    <x v="19"/>
    <n v="1000348365"/>
    <s v="VDSI-VCG 1Messaging and Comp"/>
    <x v="0"/>
    <n v="21.212499999999999"/>
    <n v="3733.3999999999996"/>
    <n v="3733.3999999999996"/>
    <n v="3733.3999999999996"/>
    <n v="0"/>
    <n v="0"/>
    <n v="0"/>
    <n v="0"/>
    <n v="7466.7999999999993"/>
    <n v="0"/>
    <n v="7466.7999999999993"/>
    <n v="0"/>
  </r>
  <r>
    <n v="121470"/>
    <s v="Das,Prasun"/>
    <s v="Offshore"/>
    <s v="PCT 246"/>
    <s v="L0 Java sprintboot Developer"/>
    <s v="VZGTTQ00005360"/>
    <x v="19"/>
    <n v="1000348365"/>
    <s v="VDSI-VCG 1Messaging and Comp"/>
    <x v="0"/>
    <n v="0"/>
    <n v="0"/>
    <n v="0"/>
    <n v="0"/>
    <n v="0"/>
    <n v="0"/>
    <n v="0"/>
    <n v="0"/>
    <n v="0"/>
    <n v="0"/>
    <n v="0"/>
    <n v="0"/>
  </r>
  <r>
    <n v="169770"/>
    <s v="Sampath,Gokulakrishnan"/>
    <s v="Offshore"/>
    <s v="PCT 246"/>
    <s v="L0 Java sprintboot Developer"/>
    <s v="VZGTTQ00005360"/>
    <x v="19"/>
    <n v="1000348365"/>
    <s v="VDSI-VCG 1Messaging and Comp"/>
    <x v="0"/>
    <n v="0"/>
    <n v="0"/>
    <n v="0"/>
    <n v="0"/>
    <n v="0"/>
    <n v="0"/>
    <n v="0"/>
    <n v="0"/>
    <n v="0"/>
    <n v="0"/>
    <n v="0"/>
    <n v="0"/>
  </r>
  <r>
    <n v="2037344"/>
    <s v="Dudekula,Idurbasha"/>
    <s v="Offshore"/>
    <s v="PCT 246"/>
    <s v="L0 Java sprintboot Developer"/>
    <s v="VZGTTQ00005360"/>
    <x v="19"/>
    <n v="1000302389"/>
    <s v="VDSI-Consumer CXP CBE"/>
    <x v="0"/>
    <n v="0"/>
    <n v="0"/>
    <n v="0"/>
    <n v="0"/>
    <n v="0"/>
    <n v="0"/>
    <n v="0"/>
    <n v="0"/>
    <n v="0"/>
    <n v="0"/>
    <n v="0"/>
    <n v="0"/>
  </r>
  <r>
    <n v="2332367"/>
    <s v="Kumar Ganesh"/>
    <s v="Offshore"/>
    <s v="PCT 246"/>
    <s v="L0 Java sprintboot Developer"/>
    <s v="VZGTTQ00005360"/>
    <x v="19"/>
    <n v="1000292888"/>
    <s v="VDSI-Consumer CXP Hyd"/>
    <x v="0"/>
    <n v="0"/>
    <n v="0"/>
    <n v="0"/>
    <n v="0"/>
    <n v="0"/>
    <n v="0"/>
    <n v="0"/>
    <n v="0"/>
    <n v="0"/>
    <n v="0"/>
    <n v="0"/>
    <n v="0"/>
  </r>
  <r>
    <n v="2072344"/>
    <s v="Chandrasekar,Kabilavarman"/>
    <s v="Offshore"/>
    <s v="PCT 246"/>
    <s v="L0 Java sprintboot Developer"/>
    <s v="VZGTTQ00005360"/>
    <x v="19"/>
    <n v="1000302389"/>
    <s v="VDSI-Consumer CXP CBE"/>
    <x v="4"/>
    <n v="0"/>
    <n v="0"/>
    <n v="0"/>
    <n v="0"/>
    <n v="0"/>
    <n v="0"/>
    <n v="0"/>
    <n v="0"/>
    <n v="0"/>
    <n v="0"/>
    <n v="0"/>
    <n v="0"/>
  </r>
  <r>
    <n v="2077344"/>
    <s v="CH,Regina Roveena"/>
    <s v="Offshore"/>
    <s v="PCT 246"/>
    <s v="L0 Java sprintboot Developer"/>
    <s v="VZGTTQ00005360"/>
    <x v="19"/>
    <n v="1000302389"/>
    <s v="VDSI-Consumer CXP CBE"/>
    <x v="0"/>
    <n v="0"/>
    <n v="0"/>
    <n v="0"/>
    <n v="0"/>
    <n v="0"/>
    <n v="0"/>
    <n v="0"/>
    <n v="0"/>
    <n v="0"/>
    <n v="0"/>
    <n v="0"/>
    <n v="0"/>
  </r>
  <r>
    <n v="2082949"/>
    <s v="Peter,Kennedy"/>
    <s v="Offshore"/>
    <s v="PCT 246"/>
    <s v="L0 Java sprintboot Developer"/>
    <s v="VZGTTQ00005360"/>
    <x v="19"/>
    <n v="1000348365"/>
    <s v="VDSI-VCG 1Messaging and Comp"/>
    <x v="4"/>
    <n v="0"/>
    <n v="0"/>
    <n v="0"/>
    <n v="0"/>
    <n v="0"/>
    <n v="0"/>
    <n v="0"/>
    <n v="0"/>
    <n v="0"/>
    <n v="0"/>
    <n v="0"/>
    <n v="0"/>
  </r>
  <r>
    <n v="2090798"/>
    <s v="Chakraborty,Trideep"/>
    <s v="Offshore"/>
    <s v="PCT 246"/>
    <s v="L0 Java sprintboot Developer"/>
    <s v="VZGTTQ00005360"/>
    <x v="19"/>
    <e v="#N/A"/>
    <e v="#N/A"/>
    <x v="2"/>
    <n v="0"/>
    <n v="0"/>
    <n v="0"/>
    <n v="0"/>
    <n v="0"/>
    <n v="0"/>
    <n v="0"/>
    <n v="0"/>
    <n v="0"/>
    <n v="0"/>
    <n v="0"/>
    <n v="0"/>
  </r>
  <r>
    <n v="2098033"/>
    <s v="Alam,Faiz"/>
    <s v="Offshore"/>
    <s v="PCT 246"/>
    <s v="L0 Java sprintboot Developer"/>
    <s v="VZGTTQ00005360"/>
    <x v="19"/>
    <n v="1000292888"/>
    <s v="VDSI-Consumer CXP Hyd"/>
    <x v="0"/>
    <n v="0"/>
    <n v="0"/>
    <n v="0"/>
    <n v="0"/>
    <n v="0"/>
    <n v="0"/>
    <n v="0"/>
    <n v="0"/>
    <n v="0"/>
    <n v="0"/>
    <n v="0"/>
    <n v="0"/>
  </r>
  <r>
    <n v="2098923"/>
    <s v="G,Sandhya"/>
    <s v="Offshore"/>
    <s v="PCT 246"/>
    <s v="L0 Java sprintboot Developer"/>
    <s v="VZGTTQ00005360"/>
    <x v="19"/>
    <n v="1000302389"/>
    <s v="VDSI-Consumer CXP CBE"/>
    <x v="4"/>
    <n v="0"/>
    <n v="0"/>
    <n v="0"/>
    <n v="0"/>
    <n v="0"/>
    <n v="0"/>
    <n v="0"/>
    <n v="0"/>
    <n v="0"/>
    <n v="0"/>
    <n v="0"/>
    <n v="0"/>
  </r>
  <r>
    <n v="2137296"/>
    <s v="Nayani,Sairam"/>
    <s v="Offshore"/>
    <s v="PCT 246"/>
    <s v="L0 Java sprintboot Developer"/>
    <s v="VZGTTQ00005360"/>
    <x v="19"/>
    <n v="1000302389"/>
    <s v="VDSI-Consumer CXP CBE"/>
    <x v="0"/>
    <n v="0"/>
    <n v="0"/>
    <n v="0"/>
    <n v="0"/>
    <n v="0"/>
    <n v="0"/>
    <n v="0"/>
    <n v="0"/>
    <n v="0"/>
    <n v="0"/>
    <n v="0"/>
    <n v="0"/>
  </r>
  <r>
    <n v="2144211"/>
    <s v="S,Harchana"/>
    <s v="Offshore"/>
    <s v="ACT 64"/>
    <s v="L0 Java sprintboot Developer"/>
    <s v="VZGTTQ00005360"/>
    <x v="19"/>
    <n v="1000448281"/>
    <s v="Verizon-1 ERP Implementation f"/>
    <x v="6"/>
    <n v="0"/>
    <n v="0"/>
    <n v="0"/>
    <n v="0"/>
    <n v="0"/>
    <n v="0"/>
    <n v="0"/>
    <n v="0"/>
    <n v="0"/>
    <n v="0"/>
    <n v="0"/>
    <n v="0"/>
  </r>
  <r>
    <n v="2167481"/>
    <s v="Kale,Amol"/>
    <s v="Offshore"/>
    <s v="PCT 246"/>
    <s v="L0 Java sprintboot Developer"/>
    <s v="VZGTTQ00005360"/>
    <x v="19"/>
    <n v="1000292916"/>
    <s v="VDSI-Consumer SOE Service HYD"/>
    <x v="0"/>
    <n v="0"/>
    <n v="0"/>
    <n v="0"/>
    <n v="0"/>
    <n v="0"/>
    <n v="0"/>
    <n v="0"/>
    <n v="0"/>
    <n v="0"/>
    <n v="0"/>
    <n v="0"/>
    <n v="0"/>
  </r>
  <r>
    <n v="2177005"/>
    <s v="Kurapati,Murali Krishna Raghava"/>
    <s v="Offshore"/>
    <s v="PCT 246"/>
    <s v="L0 Java sprintboot Developer"/>
    <s v="VZGTTQ00005360"/>
    <x v="19"/>
    <n v="1000292888"/>
    <s v="VDSI-Consumer CXP Hyd"/>
    <x v="0"/>
    <n v="0"/>
    <n v="0"/>
    <n v="0"/>
    <n v="0"/>
    <n v="0"/>
    <n v="0"/>
    <n v="0"/>
    <n v="0"/>
    <n v="0"/>
    <n v="0"/>
    <n v="0"/>
    <n v="0"/>
  </r>
  <r>
    <n v="2223392"/>
    <s v="M,Ajay Kumar"/>
    <s v="Offshore"/>
    <s v="PCT 246"/>
    <s v="L0 Java sprintboot Developer"/>
    <s v="VZGTTQ00005360"/>
    <x v="19"/>
    <n v="1000302389"/>
    <s v="VDSI-Consumer CXP CBE"/>
    <x v="0"/>
    <n v="0"/>
    <n v="0"/>
    <n v="0"/>
    <n v="0"/>
    <n v="0"/>
    <n v="0"/>
    <n v="0"/>
    <n v="0"/>
    <n v="0"/>
    <n v="0"/>
    <n v="0"/>
    <n v="0"/>
  </r>
  <r>
    <n v="2245125"/>
    <s v="Devika Sanjay,Karamalkar"/>
    <s v="Offshore"/>
    <s v="PCT 246"/>
    <s v="L0 Java sprintboot Developer"/>
    <s v="VZGTTQ00005360"/>
    <x v="19"/>
    <e v="#N/A"/>
    <e v="#N/A"/>
    <x v="2"/>
    <n v="0"/>
    <n v="0"/>
    <n v="0"/>
    <n v="0"/>
    <n v="0"/>
    <n v="0"/>
    <n v="0"/>
    <n v="0"/>
    <n v="0"/>
    <n v="0"/>
    <n v="0"/>
    <n v="0"/>
  </r>
  <r>
    <n v="2271442"/>
    <s v="Vutukuru,Gayathri"/>
    <s v="Offshore"/>
    <s v="PCT 246"/>
    <s v="L0 Java sprintboot Developer"/>
    <s v="VZGTTQ00005360"/>
    <x v="19"/>
    <n v="1000302389"/>
    <s v="VDSI-Consumer CXP CBE"/>
    <x v="1"/>
    <n v="0"/>
    <n v="0"/>
    <n v="0"/>
    <n v="0"/>
    <n v="0"/>
    <n v="0"/>
    <n v="0"/>
    <n v="0"/>
    <n v="0"/>
    <n v="0"/>
    <n v="0"/>
    <n v="0"/>
  </r>
  <r>
    <n v="2338214"/>
    <s v="Akash Shukla"/>
    <s v="Offshore"/>
    <s v="PCT 246"/>
    <s v="L0 Java sprintboot Developer"/>
    <s v="VZGTTQ00005360"/>
    <x v="19"/>
    <n v="1000302389"/>
    <s v="VDSI-Consumer CXP CBE"/>
    <x v="4"/>
    <n v="0"/>
    <n v="0"/>
    <n v="0"/>
    <n v="0"/>
    <n v="0"/>
    <n v="0"/>
    <n v="0"/>
    <n v="0"/>
    <n v="0"/>
    <n v="0"/>
    <n v="0"/>
    <n v="0"/>
  </r>
  <r>
    <n v="2304870"/>
    <s v="Rathod,Sudhir Baburao"/>
    <s v="Offshore"/>
    <s v="PCT 246"/>
    <s v="L0 Java sprintboot Developer"/>
    <s v="VZGTTQ00005360"/>
    <x v="19"/>
    <n v="1000302389"/>
    <s v="VDSI-Consumer CXP CBE"/>
    <x v="7"/>
    <n v="0"/>
    <n v="0"/>
    <n v="0"/>
    <n v="0"/>
    <n v="0"/>
    <n v="0"/>
    <n v="0"/>
    <n v="0"/>
    <n v="0"/>
    <n v="0"/>
    <n v="0"/>
    <n v="0"/>
  </r>
  <r>
    <n v="2306502"/>
    <s v="Ghosh Roy,Anish"/>
    <s v="Offshore"/>
    <s v="PCT 246"/>
    <s v="L0 Java sprintboot Developer"/>
    <s v="VZGTTQ00005360"/>
    <x v="19"/>
    <n v="1000302389"/>
    <s v="VDSI-Consumer CXP CBE"/>
    <x v="0"/>
    <n v="0"/>
    <n v="0"/>
    <n v="0"/>
    <n v="0"/>
    <n v="0"/>
    <n v="0"/>
    <n v="0"/>
    <n v="0"/>
    <n v="0"/>
    <n v="0"/>
    <n v="0"/>
    <n v="0"/>
  </r>
  <r>
    <n v="2307254"/>
    <s v="V,Sindhu"/>
    <s v="Offshore"/>
    <s v="PCT 246"/>
    <s v="L0 Java sprintboot Developer"/>
    <s v="VZGTTQ00005360"/>
    <x v="19"/>
    <n v="1000302389"/>
    <s v="VDSI-Consumer CXP CBE"/>
    <x v="0"/>
    <n v="0"/>
    <n v="0"/>
    <n v="0"/>
    <n v="0"/>
    <n v="0"/>
    <n v="0"/>
    <n v="0"/>
    <n v="0"/>
    <n v="0"/>
    <n v="0"/>
    <n v="0"/>
    <n v="0"/>
  </r>
  <r>
    <n v="863460"/>
    <s v="G Divya"/>
    <s v="Offshore"/>
    <s v="PCT 246"/>
    <s v="L0 Java sprintboot Developer"/>
    <s v="VZGTTQ00005360"/>
    <x v="19"/>
    <n v="1000302389"/>
    <s v="VDSI-Consumer CXP CBE"/>
    <x v="0"/>
    <n v="0"/>
    <n v="0"/>
    <n v="0"/>
    <n v="0"/>
    <n v="0"/>
    <n v="0"/>
    <n v="0"/>
    <n v="0"/>
    <n v="0"/>
    <n v="0"/>
    <n v="0"/>
    <n v="0"/>
  </r>
  <r>
    <n v="2313893"/>
    <s v="Kanna,Ranjith"/>
    <s v="Offshore"/>
    <s v="PCT 143"/>
    <s v="L0 Java sprintboot Developer"/>
    <s v="VZGTTQ00005360"/>
    <x v="19"/>
    <n v="1000348365"/>
    <s v="VDSI-VCG 1Messaging and Comp"/>
    <x v="9"/>
    <n v="0"/>
    <n v="0"/>
    <n v="0"/>
    <n v="0"/>
    <n v="0"/>
    <n v="0"/>
    <n v="0"/>
    <n v="0"/>
    <n v="0"/>
    <n v="0"/>
    <n v="0"/>
    <n v="0"/>
  </r>
  <r>
    <n v="2233127"/>
    <s v="Shivam Dubey"/>
    <s v="Offshore"/>
    <s v="PCT 246"/>
    <s v="L0 Java sprintboot Developer"/>
    <s v="VZGTTQ00005360"/>
    <x v="19"/>
    <n v="1000302389"/>
    <s v="VDSI-Consumer CXP CBE"/>
    <x v="0"/>
    <n v="0"/>
    <n v="0"/>
    <n v="0"/>
    <n v="0"/>
    <n v="0"/>
    <n v="0"/>
    <n v="0"/>
    <n v="0"/>
    <n v="0"/>
    <n v="0"/>
    <n v="0"/>
    <n v="0"/>
  </r>
  <r>
    <n v="2324970"/>
    <s v="Tarke,Ashwini Shivraj"/>
    <s v="Offshore"/>
    <s v="PCT 246"/>
    <s v="L0 Java sprintboot Developer"/>
    <s v="VZGTTQ00005360"/>
    <x v="19"/>
    <n v="1000302389"/>
    <s v="VDSI-Consumer CXP CBE"/>
    <x v="0"/>
    <n v="0"/>
    <n v="0"/>
    <n v="0"/>
    <n v="0"/>
    <n v="0"/>
    <n v="0"/>
    <n v="0"/>
    <n v="0"/>
    <n v="0"/>
    <n v="0"/>
    <n v="0"/>
    <n v="0"/>
  </r>
  <r>
    <n v="2337858"/>
    <s v="M,Karthikeyan"/>
    <s v="Offshore"/>
    <s v="PCT 246"/>
    <s v="L0 Java sprintboot Developer"/>
    <s v="VZGTTQ00005360"/>
    <x v="19"/>
    <n v="1000302389"/>
    <s v="VDSI-Consumer CXP CBE"/>
    <x v="0"/>
    <n v="0"/>
    <n v="0"/>
    <n v="0"/>
    <n v="0"/>
    <n v="0"/>
    <n v="0"/>
    <n v="0"/>
    <n v="0"/>
    <n v="0"/>
    <n v="0"/>
    <n v="0"/>
    <n v="0"/>
  </r>
  <r>
    <n v="2341405"/>
    <s v="Meesala,Venkatesh"/>
    <s v="Offshore"/>
    <s v="PCT 246"/>
    <s v="L0 Java sprintboot Developer"/>
    <s v="VZGTTQ00005360"/>
    <x v="19"/>
    <n v="1000302389"/>
    <s v="VDSI-Consumer CXP CBE"/>
    <x v="0"/>
    <n v="0"/>
    <n v="0"/>
    <n v="0"/>
    <n v="0"/>
    <n v="0"/>
    <n v="0"/>
    <n v="0"/>
    <n v="0"/>
    <n v="0"/>
    <n v="0"/>
    <n v="0"/>
    <n v="0"/>
  </r>
  <r>
    <n v="253285"/>
    <s v="Periyasamy,Balachandar"/>
    <s v="Offshore"/>
    <s v="PCT 246"/>
    <s v="L0 Java sprintboot Developer"/>
    <s v="VZGTTQ00005360"/>
    <x v="19"/>
    <n v="1000302389"/>
    <s v="VDSI-Consumer CXP CBE"/>
    <x v="1"/>
    <n v="0"/>
    <n v="0"/>
    <n v="0"/>
    <n v="0"/>
    <n v="0"/>
    <n v="0"/>
    <n v="0"/>
    <n v="0"/>
    <n v="0"/>
    <n v="0"/>
    <n v="0"/>
    <n v="0"/>
  </r>
  <r>
    <n v="2050559"/>
    <s v="PradeepKumar G"/>
    <s v="Offshore"/>
    <s v="PCT 246"/>
    <s v="L0 Java sprintboot Developer"/>
    <s v="VZGTTQ00005360"/>
    <x v="19"/>
    <n v="1000445090"/>
    <s v="Verizon-VCG HM Tanglewood-JAN"/>
    <x v="0"/>
    <n v="0"/>
    <n v="0"/>
    <n v="0"/>
    <n v="0"/>
    <n v="0"/>
    <n v="0"/>
    <n v="0"/>
    <n v="0"/>
    <n v="0"/>
    <n v="0"/>
    <n v="0"/>
    <n v="0"/>
  </r>
  <r>
    <n v="265346"/>
    <s v="P,Kannan"/>
    <s v="Offshore"/>
    <s v="PCT 246"/>
    <s v="L0 Java sprintboot Developer"/>
    <s v="VZGTTQ00005360"/>
    <x v="19"/>
    <e v="#N/A"/>
    <e v="#N/A"/>
    <x v="2"/>
    <n v="0"/>
    <n v="0"/>
    <n v="0"/>
    <n v="0"/>
    <n v="0"/>
    <n v="0"/>
    <n v="0"/>
    <n v="0"/>
    <n v="0"/>
    <n v="0"/>
    <n v="0"/>
    <n v="0"/>
  </r>
  <r>
    <n v="421484"/>
    <s v="Lingampally,Anjani Kumar"/>
    <s v="Offshore"/>
    <s v="PCT 246"/>
    <s v="L0 Java sprintboot Developer"/>
    <s v="VZGTTQ00005360"/>
    <x v="19"/>
    <n v="1000302389"/>
    <s v="VDSI-Consumer CXP CBE"/>
    <x v="0"/>
    <n v="0"/>
    <n v="0"/>
    <n v="0"/>
    <n v="0"/>
    <n v="0"/>
    <n v="0"/>
    <n v="0"/>
    <n v="0"/>
    <n v="0"/>
    <n v="0"/>
    <n v="0"/>
    <n v="0"/>
  </r>
  <r>
    <n v="452650"/>
    <s v="Chanmanwar,Nishant Ashokrao"/>
    <s v="Offshore"/>
    <s v="PCT 246"/>
    <s v="L0 Java sprintboot Developer"/>
    <s v="VZGTTQ00005360"/>
    <x v="19"/>
    <n v="1000428015"/>
    <s v="Verizon-Value Testing-JUL 2024"/>
    <x v="1"/>
    <n v="0"/>
    <n v="0"/>
    <n v="0"/>
    <n v="0"/>
    <n v="0"/>
    <n v="0"/>
    <n v="0"/>
    <n v="0"/>
    <n v="0"/>
    <n v="0"/>
    <n v="0"/>
    <n v="0"/>
  </r>
  <r>
    <n v="621931"/>
    <s v="Prabu,Jinesh"/>
    <s v="Offshore"/>
    <s v="PCT 246"/>
    <s v="L0 Java sprintboot Developer"/>
    <s v="VZGTTQ00005360"/>
    <x v="19"/>
    <n v="1000302389"/>
    <s v="VDSI-Consumer CXP CBE"/>
    <x v="0"/>
    <n v="0"/>
    <n v="0"/>
    <n v="0"/>
    <n v="0"/>
    <n v="0"/>
    <n v="0"/>
    <n v="0"/>
    <n v="0"/>
    <n v="0"/>
    <n v="0"/>
    <n v="0"/>
    <n v="0"/>
  </r>
  <r>
    <n v="717615"/>
    <s v="Nasika,Sarathbabu"/>
    <s v="Offshore"/>
    <s v="PCT 246"/>
    <s v="L0 Java sprintboot Developer"/>
    <s v="VZGTTQ00005360"/>
    <x v="19"/>
    <n v="1000302389"/>
    <s v="VDSI-Consumer CXP CBE"/>
    <x v="0"/>
    <n v="0"/>
    <n v="0"/>
    <n v="0"/>
    <n v="0"/>
    <n v="0"/>
    <n v="0"/>
    <n v="0"/>
    <n v="0"/>
    <n v="0"/>
    <n v="0"/>
    <n v="0"/>
    <n v="0"/>
  </r>
  <r>
    <n v="772115"/>
    <s v="Mandava,Deepthi"/>
    <s v="Offshore"/>
    <s v="PCT 246"/>
    <s v="L0 Java sprintboot Developer"/>
    <s v="VZGTTQ00005360"/>
    <x v="19"/>
    <n v="1000302389"/>
    <s v="VDSI-Consumer CXP CBE"/>
    <x v="1"/>
    <n v="0"/>
    <n v="0"/>
    <n v="0"/>
    <n v="0"/>
    <n v="0"/>
    <n v="0"/>
    <n v="0"/>
    <n v="0"/>
    <n v="0"/>
    <n v="0"/>
    <n v="0"/>
    <n v="0"/>
  </r>
  <r>
    <n v="790327"/>
    <s v="Boggala,Venkata Nagaveni"/>
    <s v="Offshore"/>
    <s v="PCT 246"/>
    <s v="L0 Java sprintboot Developer"/>
    <s v="VZGTTQ00005360"/>
    <x v="19"/>
    <n v="1000302389"/>
    <s v="VDSI-Consumer CXP CBE"/>
    <x v="1"/>
    <n v="0"/>
    <n v="0"/>
    <n v="0"/>
    <n v="0"/>
    <n v="0"/>
    <n v="0"/>
    <n v="0"/>
    <n v="0"/>
    <n v="0"/>
    <n v="0"/>
    <n v="0"/>
    <n v="0"/>
  </r>
  <r>
    <n v="823924"/>
    <s v="Bondada,Bhimeswararao"/>
    <s v="Offshore"/>
    <s v="PCT 246"/>
    <s v="L0 Java sprintboot Developer"/>
    <s v="VZGTTQ00005360"/>
    <x v="19"/>
    <n v="1000348365"/>
    <s v="VDSI-VCG 1Messaging and Comp"/>
    <x v="0"/>
    <n v="0"/>
    <n v="0"/>
    <n v="0"/>
    <n v="0"/>
    <n v="0"/>
    <n v="0"/>
    <n v="0"/>
    <n v="0"/>
    <n v="0"/>
    <n v="0"/>
    <n v="0"/>
    <n v="0"/>
  </r>
  <r>
    <n v="858254"/>
    <s v="Shaik,Rizwan"/>
    <s v="Offshore"/>
    <s v="PCT 246"/>
    <s v="L0 Java sprintboot Developer"/>
    <s v="VZGTTQ00005360"/>
    <x v="19"/>
    <n v="1000302389"/>
    <s v="VDSI-Consumer CXP CBE"/>
    <x v="0"/>
    <n v="0"/>
    <n v="0"/>
    <n v="0"/>
    <n v="0"/>
    <n v="0"/>
    <n v="0"/>
    <n v="0"/>
    <n v="0"/>
    <n v="0"/>
    <n v="0"/>
    <n v="0"/>
    <n v="0"/>
  </r>
  <r>
    <n v="0"/>
    <n v="0"/>
    <s v="Offshore"/>
    <n v="0"/>
    <s v="L0 Java sprintboot Developer"/>
    <s v="VZGTTQ00005360"/>
    <x v="19"/>
    <e v="#N/A"/>
    <e v="#N/A"/>
    <x v="2"/>
    <n v="0"/>
    <n v="0"/>
    <n v="0"/>
    <n v="0"/>
    <n v="0"/>
    <n v="0"/>
    <n v="0"/>
    <n v="0"/>
    <n v="0"/>
    <n v="0"/>
    <n v="0"/>
    <n v="0"/>
  </r>
  <r>
    <n v="888089"/>
    <s v="Murkute,Tushar Subhash"/>
    <s v="Offshore"/>
    <s v="PCT 246"/>
    <s v="L0 Java sprintboot Developer"/>
    <s v="VZGTTQ00005360"/>
    <x v="19"/>
    <n v="1000302389"/>
    <s v="VDSI-Consumer CXP CBE"/>
    <x v="0"/>
    <n v="0"/>
    <n v="0"/>
    <n v="0"/>
    <n v="0"/>
    <n v="0"/>
    <n v="0"/>
    <n v="0"/>
    <n v="0"/>
    <n v="0"/>
    <n v="0"/>
    <n v="0"/>
    <n v="0"/>
  </r>
  <r>
    <n v="892566"/>
    <s v="Jayachandran,Kamaleshwaran"/>
    <s v="Offshore"/>
    <s v="PCT 246"/>
    <s v="L0 Java sprintboot Developer"/>
    <s v="VZGTTQ00005360"/>
    <x v="19"/>
    <e v="#N/A"/>
    <e v="#N/A"/>
    <x v="2"/>
    <n v="0"/>
    <n v="0"/>
    <n v="0"/>
    <n v="0"/>
    <n v="0"/>
    <n v="0"/>
    <n v="0"/>
    <n v="0"/>
    <n v="0"/>
    <n v="0"/>
    <n v="0"/>
    <n v="0"/>
  </r>
  <r>
    <n v="919558"/>
    <s v="Boini,Greeshmanethrikaa"/>
    <s v="Offshore"/>
    <s v="PCT 246"/>
    <s v="L0 Java sprintboot Developer"/>
    <s v="VZGTTQ00005360"/>
    <x v="19"/>
    <n v="1000302389"/>
    <s v="VDSI-Consumer CXP CBE"/>
    <x v="1"/>
    <n v="0"/>
    <n v="0"/>
    <n v="0"/>
    <n v="0"/>
    <n v="0"/>
    <n v="0"/>
    <n v="0"/>
    <n v="0"/>
    <n v="0"/>
    <n v="0"/>
    <n v="0"/>
    <n v="0"/>
  </r>
  <r>
    <n v="948652"/>
    <s v="Prathyusha,Puligadla"/>
    <s v="Offshore"/>
    <s v="PCT 246"/>
    <s v="L0 Java sprintboot Developer"/>
    <s v="VZGTTQ00005360"/>
    <x v="19"/>
    <n v="1000302389"/>
    <s v="VDSI-Consumer CXP CBE"/>
    <x v="1"/>
    <n v="0"/>
    <n v="0"/>
    <n v="0"/>
    <n v="0"/>
    <n v="0"/>
    <n v="0"/>
    <n v="0"/>
    <n v="0"/>
    <n v="0"/>
    <n v="0"/>
    <n v="0"/>
    <n v="0"/>
  </r>
  <r>
    <n v="2135505"/>
    <s v="G N,Pradyumna Hathwar"/>
    <s v="Offshore"/>
    <s v="PCT 246"/>
    <s v="L0 Java sprintboot Developer"/>
    <s v="VZGTTQ00005360"/>
    <x v="19"/>
    <n v="1000302389"/>
    <s v="VDSI-Consumer CXP CBE"/>
    <x v="0"/>
    <n v="0"/>
    <n v="0"/>
    <n v="0"/>
    <n v="0"/>
    <n v="0"/>
    <n v="0"/>
    <n v="0"/>
    <n v="0"/>
    <n v="0"/>
    <n v="0"/>
    <n v="0"/>
    <n v="0"/>
  </r>
  <r>
    <n v="2143409"/>
    <s v="Mahajan,Ayush"/>
    <s v="Offshore"/>
    <s v="PCT 246"/>
    <s v="L0 Java sprintboot Developer"/>
    <s v="VZGTTQ00005360"/>
    <x v="19"/>
    <n v="1000302389"/>
    <s v="VDSI-Consumer CXP CBE"/>
    <x v="1"/>
    <n v="0"/>
    <n v="0"/>
    <n v="0"/>
    <n v="0"/>
    <n v="0"/>
    <n v="0"/>
    <n v="0"/>
    <n v="0"/>
    <n v="0"/>
    <n v="0"/>
    <n v="0"/>
    <n v="0"/>
  </r>
  <r>
    <n v="201246"/>
    <s v="Ravisankar Ramasamy"/>
    <s v="Offshore"/>
    <s v="PCT 246"/>
    <s v="L7 Program Manager -Level 3"/>
    <s v="VZGTTQ00005360"/>
    <x v="19"/>
    <n v="1000302389"/>
    <s v="VDSI-Consumer CXP CBE"/>
    <x v="0"/>
    <n v="23.134146341463413"/>
    <n v="4071.6097560975609"/>
    <n v="0"/>
    <n v="0"/>
    <n v="4071.6097560975609"/>
    <n v="4071.6097560975609"/>
    <n v="4071.6097560975609"/>
    <n v="4071.6097560975609"/>
    <n v="4071.6097560975609"/>
    <n v="12214.829268292682"/>
    <n v="16286.439024390244"/>
    <n v="0"/>
  </r>
  <r>
    <n v="307464"/>
    <s v="Kuchibhotla,Raghavendra Kali Prasad"/>
    <s v="Offshore"/>
    <s v="PCT 143"/>
    <s v="L6 Project Manag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029189"/>
    <s v="Veethulli,Sajani"/>
    <s v="Offshore"/>
    <s v="PCT 143"/>
    <s v="L5  Business Analyst - Lead -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616521"/>
    <s v="Rajendran,Rajkumar"/>
    <s v="Offshore"/>
    <s v="PCT 143"/>
    <s v="L5 Creative Dev Lead-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277441"/>
    <s v="Kayal"/>
    <s v="Offshore"/>
    <s v="PCT 143"/>
    <s v="L5 Creative Dev Lead-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60253"/>
    <s v="Malini Gunasekaran"/>
    <s v="Offshore"/>
    <s v="PCT 143"/>
    <s v="L5 Business Analyst-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890446"/>
    <s v="Murugesan,Aravind"/>
    <s v="Offshore"/>
    <s v="PCT 143"/>
    <s v="L4 AEM Develop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839719"/>
    <s v="K,Prasanth R"/>
    <s v="Offshore"/>
    <s v="PCT 143"/>
    <s v="L4 AEM Develop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134843"/>
    <s v="Kirrutugga"/>
    <s v="Offshore"/>
    <s v="PCT 143"/>
    <s v="L3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134602"/>
    <s v="C,Anitha"/>
    <s v="Offshore"/>
    <s v="PCT 143"/>
    <s v="L3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134910"/>
    <s v="Balaji,Aarthi"/>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904809"/>
    <s v="Sharma,Aashish"/>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894920"/>
    <s v="Venkata Monika,Alampalli"/>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088567"/>
    <s v="Upadhyay,Tanuj"/>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088629"/>
    <s v="Sharma,Anmol"/>
    <s v="Offshore"/>
    <s v="PCT 143"/>
    <s v="L5 AEM Developer-Level 2"/>
    <s v="VZGTTQ00005360"/>
    <x v="19"/>
    <n v="1000348365"/>
    <s v="VDSI-VCG 1Messaging and Comp"/>
    <x v="0"/>
    <n v="21.512195121951219"/>
    <n v="3786.1463414634145"/>
    <n v="0"/>
    <n v="0"/>
    <n v="3786.1463414634145"/>
    <n v="3786.1463414634145"/>
    <n v="3786.1463414634145"/>
    <n v="3786.1463414634145"/>
    <n v="3786.1463414634145"/>
    <n v="11358.439024390244"/>
    <n v="15144.585365853658"/>
    <n v="0"/>
  </r>
  <r>
    <n v="2247861"/>
    <s v="Chandra,Phool"/>
    <s v="Offshore"/>
    <s v="PCT 143"/>
    <s v="L4 AEM Developer-Level 2"/>
    <s v="VZGTTQ00005360"/>
    <x v="19"/>
    <n v="1000348365"/>
    <s v="VDSI-VCG 1Messaging and Comp"/>
    <x v="9"/>
    <n v="21.512195121951219"/>
    <n v="3786.1463414634145"/>
    <n v="0"/>
    <n v="0"/>
    <n v="3786.1463414634145"/>
    <n v="3786.1463414634145"/>
    <n v="3786.1463414634145"/>
    <n v="3786.1463414634145"/>
    <n v="3786.1463414634145"/>
    <n v="11358.439024390244"/>
    <n v="15144.585365853658"/>
    <n v="0"/>
  </r>
  <r>
    <n v="2298112"/>
    <s v="RamanJI B"/>
    <s v="Offshore"/>
    <s v="PCT 143"/>
    <s v="L3 AEM Developer-Level 1"/>
    <s v="VZGTTQ00005360"/>
    <x v="19"/>
    <n v="1000348365"/>
    <s v="VDSI-VCG 1Messaging and Comp"/>
    <x v="9"/>
    <n v="17.670731707317074"/>
    <n v="3110.0487804878048"/>
    <n v="0"/>
    <n v="0"/>
    <n v="3110.0487804878048"/>
    <n v="3110.0487804878048"/>
    <n v="3110.0487804878048"/>
    <n v="3110.0487804878048"/>
    <n v="3110.0487804878048"/>
    <n v="9330.1463414634145"/>
    <n v="12440.195121951219"/>
    <n v="0"/>
  </r>
  <r>
    <n v="2100194"/>
    <s v="Nagasai Keethi"/>
    <s v="Offshore"/>
    <s v="PCT 143"/>
    <s v="L5 Java Springboot Developer-Level 3"/>
    <s v="VZGTTQ00005360"/>
    <x v="19"/>
    <n v="1000348365"/>
    <s v="VDSI-VCG 1Messaging and Comp"/>
    <x v="9"/>
    <n v="25.048780487804876"/>
    <n v="4408.585365853658"/>
    <n v="0"/>
    <n v="0"/>
    <n v="4408.585365853658"/>
    <n v="4408.585365853658"/>
    <n v="4408.585365853658"/>
    <n v="4408.585365853658"/>
    <n v="4408.585365853658"/>
    <n v="13225.756097560974"/>
    <n v="17634.341463414632"/>
    <n v="0"/>
  </r>
  <r>
    <n v="2313893"/>
    <s v="Kanna,Ranjith"/>
    <s v="Offshore"/>
    <s v="PCT 143"/>
    <s v="L5 Java Springboot Developer-Level 3"/>
    <s v="VZGTTQ00005360"/>
    <x v="19"/>
    <n v="1000348365"/>
    <s v="VDSI-VCG 1Messaging and Comp"/>
    <x v="9"/>
    <n v="25.048780487804876"/>
    <n v="4408.585365853658"/>
    <n v="0"/>
    <n v="0"/>
    <n v="4408.585365853658"/>
    <n v="4408.585365853658"/>
    <n v="4408.585365853658"/>
    <n v="4408.585365853658"/>
    <n v="4408.585365853658"/>
    <n v="13225.756097560974"/>
    <n v="17634.341463414632"/>
    <n v="0"/>
  </r>
  <r>
    <n v="2145839"/>
    <s v="Elango,Sujith"/>
    <s v="Offshore"/>
    <s v="PCT 143"/>
    <s v="L3 Java  Springboot Developer-Level 1"/>
    <s v="VZGTTQ00005360"/>
    <x v="19"/>
    <n v="1000348365"/>
    <s v="VDSI-VCG 1Messaging and Comp"/>
    <x v="9"/>
    <n v="17.670731707317099"/>
    <n v="3110.0487804878094"/>
    <n v="0"/>
    <n v="0"/>
    <n v="3110.0487804878094"/>
    <n v="3110.0487804878094"/>
    <n v="3110.0487804878094"/>
    <n v="3110.0487804878094"/>
    <n v="3110.0487804878094"/>
    <n v="9330.1463414634272"/>
    <n v="12440.195121951238"/>
    <n v="0"/>
  </r>
  <r>
    <n v="2382354"/>
    <s v="S,Bhuvaneshwari"/>
    <s v="Offshore "/>
    <s v="PCT 090"/>
    <s v="Scrum Master Scrum Master Senior"/>
    <s v="VZGTTQ00009363"/>
    <x v="20"/>
    <n v="1000410330"/>
    <s v="VDSI-VCG ACT Consol 5G&amp;Digital"/>
    <x v="7"/>
    <n v="27.787500000000005"/>
    <n v="4890.6000000000013"/>
    <n v="4890.6000000000013"/>
    <n v="4890.6000000000013"/>
    <n v="0"/>
    <n v="0"/>
    <n v="0"/>
    <n v="0"/>
    <n v="9781.2000000000025"/>
    <n v="0"/>
    <n v="9781.2000000000025"/>
    <n v="0"/>
  </r>
  <r>
    <n v="224342"/>
    <s v="Ramar,Mangayarkarasi"/>
    <s v="Offshore "/>
    <s v="ACT 138"/>
    <s v="Scrum Master Scrum Master Intermediate"/>
    <s v="VZGTTQ00009363"/>
    <x v="20"/>
    <n v="1000428977"/>
    <s v="VDSI-VCG 5G Home Network"/>
    <x v="0"/>
    <n v="26.762500000000003"/>
    <n v="4710.2000000000007"/>
    <n v="4710.2000000000007"/>
    <n v="4710.2000000000007"/>
    <n v="0"/>
    <n v="0"/>
    <n v="0"/>
    <n v="0"/>
    <n v="9420.4000000000015"/>
    <n v="0"/>
    <n v="9420.4000000000015"/>
    <n v="0"/>
  </r>
  <r>
    <n v="2184200"/>
    <s v="Priya,Anu"/>
    <s v="Offshore "/>
    <s v="ACT 148"/>
    <s v="Scrum Master Scrum Master Intermediate"/>
    <s v="VZGTTQ00009363"/>
    <x v="20"/>
    <n v="1000428977"/>
    <s v="VDSI-VCG 5G Home Network"/>
    <x v="4"/>
    <n v="26.762500000000003"/>
    <n v="4710.2000000000007"/>
    <n v="4710.2000000000007"/>
    <n v="4710.2000000000007"/>
    <n v="0"/>
    <n v="0"/>
    <n v="0"/>
    <n v="0"/>
    <n v="9420.4000000000015"/>
    <n v="0"/>
    <n v="9420.4000000000015"/>
    <n v="0"/>
  </r>
  <r>
    <n v="630083"/>
    <s v="Gnanadurai,Vijayakumar"/>
    <s v="Offshore "/>
    <s v="ACT 138"/>
    <s v="Architect ArchitectSenior"/>
    <s v="VZGTTQ00009363"/>
    <x v="20"/>
    <n v="1000428977"/>
    <s v="VDSI-VCG 5G Home Network"/>
    <x v="4"/>
    <n v="28.425000000000004"/>
    <n v="5002.8000000000011"/>
    <n v="5002.8000000000011"/>
    <n v="5002.8000000000011"/>
    <n v="0"/>
    <n v="0"/>
    <n v="0"/>
    <n v="0"/>
    <n v="10005.600000000002"/>
    <n v="0"/>
    <n v="10005.600000000002"/>
    <n v="0"/>
  </r>
  <r>
    <n v="860221"/>
    <s v="Balaji,Gokul"/>
    <s v="Offshore "/>
    <s v="ACT 140"/>
    <s v="Sr. UI Developer DeveloperSenior"/>
    <s v="VZGTTQ00009363"/>
    <x v="20"/>
    <n v="1000441057"/>
    <s v="Verizon-Clarify Decomposition-"/>
    <x v="4"/>
    <n v="28.425000000000004"/>
    <n v="5002.8000000000011"/>
    <n v="5002.8000000000011"/>
    <n v="5002.8000000000011"/>
    <n v="0"/>
    <n v="0"/>
    <n v="0"/>
    <n v="0"/>
    <n v="10005.600000000002"/>
    <n v="0"/>
    <n v="10005.600000000002"/>
    <n v="0"/>
  </r>
  <r>
    <n v="2328233"/>
    <s v="C,Preethi"/>
    <s v="Offshore "/>
    <s v="PCT 090"/>
    <s v="Sr. UI Developer DeveloperSenior"/>
    <s v="VZGTTQ00009363"/>
    <x v="20"/>
    <n v="1000428977"/>
    <s v="VDSI-VCG 5G Home Network"/>
    <x v="4"/>
    <n v="28.425000000000004"/>
    <n v="5002.8000000000011"/>
    <n v="5002.8000000000011"/>
    <n v="5002.8000000000011"/>
    <n v="0"/>
    <n v="0"/>
    <n v="0"/>
    <n v="0"/>
    <n v="10005.600000000002"/>
    <n v="0"/>
    <n v="10005.600000000002"/>
    <n v="0"/>
  </r>
  <r>
    <n v="912369"/>
    <s v="Allamsetti,Bhavana"/>
    <s v="Offshore "/>
    <s v="ACT 141"/>
    <s v="UI Developer DeveloperIntermediate"/>
    <s v="VZGTTQ00009363"/>
    <x v="20"/>
    <n v="1000428977"/>
    <s v="VDSI-VCG 5G Home Network"/>
    <x v="4"/>
    <n v="22"/>
    <n v="3872"/>
    <n v="3872"/>
    <n v="3872"/>
    <n v="0"/>
    <n v="0"/>
    <n v="0"/>
    <n v="0"/>
    <n v="7744"/>
    <n v="0"/>
    <n v="7744"/>
    <n v="0"/>
  </r>
  <r>
    <n v="2134656"/>
    <s v="M,Sandhiya"/>
    <s v="Offshore "/>
    <s v="ACT 145"/>
    <s v="UI Developer DeveloperIntermediate"/>
    <s v="VZGTTQ00009363"/>
    <x v="20"/>
    <n v="1000428977"/>
    <s v="VDSI-VCG 5G Home Network"/>
    <x v="4"/>
    <n v="22"/>
    <n v="3872"/>
    <n v="3872"/>
    <n v="3872"/>
    <n v="0"/>
    <n v="0"/>
    <n v="0"/>
    <n v="0"/>
    <n v="7744"/>
    <n v="0"/>
    <n v="7744"/>
    <n v="0"/>
  </r>
  <r>
    <n v="2222686"/>
    <s v="Basu,Lahari"/>
    <s v="Offshore "/>
    <s v="ACT 149"/>
    <s v="UI Developer DeveloperJunior"/>
    <s v="VZGTTQ00009363"/>
    <x v="20"/>
    <n v="1000428977"/>
    <s v="VDSI-VCG 5G Home Network"/>
    <x v="4"/>
    <n v="18.925000000000001"/>
    <n v="3330.8"/>
    <n v="3330.8"/>
    <n v="3330.8"/>
    <n v="0"/>
    <n v="0"/>
    <n v="0"/>
    <n v="0"/>
    <n v="6661.6"/>
    <n v="0"/>
    <n v="6661.6"/>
    <n v="0"/>
  </r>
  <r>
    <n v="2263415"/>
    <s v="Chakrabarty,Abhilash"/>
    <s v="Offshore "/>
    <s v="ACT 149"/>
    <s v="UI Developer DeveloperJunior"/>
    <s v="VZGTTQ00009363"/>
    <x v="20"/>
    <n v="1000428976"/>
    <s v="VDSI-VCG 5G Home-Tanglewood"/>
    <x v="4"/>
    <n v="18.925000000000001"/>
    <n v="3330.8"/>
    <n v="3330.8"/>
    <n v="3330.8"/>
    <n v="0"/>
    <n v="0"/>
    <n v="0"/>
    <n v="0"/>
    <n v="6661.6"/>
    <n v="0"/>
    <n v="6661.6"/>
    <n v="0"/>
  </r>
  <r>
    <n v="2134698"/>
    <s v="E,Sowndariya"/>
    <s v="Offshore "/>
    <s v="ACT 145"/>
    <s v="UI Developer DeveloperJunior"/>
    <s v="VZGTTQ00009363"/>
    <x v="20"/>
    <n v="1000428976"/>
    <s v="VDSI-VCG 5G Home-Tanglewood"/>
    <x v="0"/>
    <n v="18.925000000000001"/>
    <n v="3330.8"/>
    <n v="3330.8"/>
    <n v="3330.8"/>
    <n v="0"/>
    <n v="0"/>
    <n v="0"/>
    <n v="0"/>
    <n v="6661.6"/>
    <n v="0"/>
    <n v="6661.6"/>
    <n v="0"/>
  </r>
  <r>
    <n v="849289"/>
    <s v="Jonnalagadda,Naveen Singh"/>
    <s v="Offshore "/>
    <s v="ACT 140"/>
    <s v="Java Developer Dev Lead DeveloperSenior"/>
    <s v="VZGTTQ00009363"/>
    <x v="20"/>
    <n v="1000428977"/>
    <s v="VDSI-VCG 5G Home Network"/>
    <x v="4"/>
    <n v="28.425000000000004"/>
    <n v="5002.8000000000011"/>
    <n v="5002.8000000000011"/>
    <n v="5002.8000000000011"/>
    <n v="0"/>
    <n v="0"/>
    <n v="0"/>
    <n v="0"/>
    <n v="10005.600000000002"/>
    <n v="0"/>
    <n v="10005.600000000002"/>
    <n v="0"/>
  </r>
  <r>
    <n v="2066818"/>
    <s v="Kumar,Tangudu Anil"/>
    <s v="Offshore "/>
    <s v="ACT 145"/>
    <s v="Java Developer  DeveloperIntermediate"/>
    <s v="VZGTTQ00009363"/>
    <x v="20"/>
    <n v="1000428977"/>
    <s v="VDSI-VCG 5G Home Network"/>
    <x v="0"/>
    <n v="21.975000000000005"/>
    <n v="3867.6000000000008"/>
    <n v="3867.6000000000008"/>
    <n v="3867.6000000000008"/>
    <n v="0"/>
    <n v="0"/>
    <n v="0"/>
    <n v="0"/>
    <n v="7735.2000000000016"/>
    <n v="0"/>
    <n v="7735.2000000000016"/>
    <n v="0"/>
  </r>
  <r>
    <n v="2101660"/>
    <s v="Singh Chauhan,Prerit"/>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68632"/>
    <s v="Mandala,Mahesh"/>
    <s v="Offshore "/>
    <s v="ACT 145"/>
    <s v="Java Developer  DeveloperIntermediate"/>
    <s v="VZGTTQ00009363"/>
    <x v="20"/>
    <n v="1000430236"/>
    <s v="VDSI-VCG-H&amp;M-Home-FWA"/>
    <x v="4"/>
    <n v="21.975000000000005"/>
    <n v="3867.6000000000008"/>
    <n v="3867.6000000000008"/>
    <n v="3867.6000000000008"/>
    <n v="0"/>
    <n v="0"/>
    <n v="0"/>
    <n v="0"/>
    <n v="7735.2000000000016"/>
    <n v="0"/>
    <n v="7735.2000000000016"/>
    <n v="0"/>
  </r>
  <r>
    <n v="2048887"/>
    <s v="Barman,Pijush"/>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922530"/>
    <s v="R,Aravinthan"/>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07951"/>
    <s v="Varghese,Ancy Mariya"/>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302427"/>
    <s v="Chittineni,Srimannarayana"/>
    <s v="Offshore "/>
    <s v="ACT 149"/>
    <s v="Java Developer  DeveloperIntermediate"/>
    <s v="VZGTTQ00009363"/>
    <x v="20"/>
    <n v="1000428976"/>
    <s v="VDSI-VCG 5G Home-Tanglewood"/>
    <x v="0"/>
    <n v="21.975000000000005"/>
    <n v="3867.6000000000008"/>
    <n v="3867.6000000000008"/>
    <n v="3867.6000000000008"/>
    <n v="0"/>
    <n v="0"/>
    <n v="0"/>
    <n v="0"/>
    <n v="7735.2000000000016"/>
    <n v="0"/>
    <n v="7735.2000000000016"/>
    <n v="0"/>
  </r>
  <r>
    <n v="2054890"/>
    <s v="Jithendra Kumar,Kattunga"/>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02244"/>
    <s v="Sai Phaneendra Kesana,Tejaswini"/>
    <s v="Offshore "/>
    <s v="ACT 145"/>
    <s v="Java Developer  DeveloperIntermediate"/>
    <s v="VZGTTQ00009363"/>
    <x v="20"/>
    <n v="1000428977"/>
    <s v="VDSI-VCG 5G Home Network"/>
    <x v="3"/>
    <n v="21.975000000000005"/>
    <n v="3867.6000000000008"/>
    <n v="3867.6000000000008"/>
    <n v="3867.6000000000008"/>
    <n v="0"/>
    <n v="0"/>
    <n v="0"/>
    <n v="0"/>
    <n v="7735.2000000000016"/>
    <n v="0"/>
    <n v="7735.2000000000016"/>
    <n v="0"/>
  </r>
  <r>
    <n v="2122487"/>
    <s v="Majumdar,Abhilash"/>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896997"/>
    <s v="Ghosh,Debolina"/>
    <s v="Offshore "/>
    <s v="ACT 140"/>
    <s v="Java Developer  DeveloperIntermediate"/>
    <s v="VZGTTQ00009363"/>
    <x v="20"/>
    <n v="1000428977"/>
    <s v="VDSI-VCG 5G Home Network"/>
    <x v="3"/>
    <n v="21.975000000000005"/>
    <n v="3867.6000000000008"/>
    <n v="3867.6000000000008"/>
    <n v="3867.6000000000008"/>
    <n v="0"/>
    <n v="0"/>
    <n v="0"/>
    <n v="0"/>
    <n v="7735.2000000000016"/>
    <n v="0"/>
    <n v="7735.2000000000016"/>
    <n v="0"/>
  </r>
  <r>
    <n v="919559"/>
    <s v="N,Rahul Sai"/>
    <s v="Offshore "/>
    <s v="ACT 141"/>
    <s v="Java Developer  DeveloperIntermediate"/>
    <s v="VZGTTQ00009363"/>
    <x v="20"/>
    <n v="1000428976"/>
    <s v="VDSI-VCG 5G Home-Tanglewood"/>
    <x v="3"/>
    <n v="21.975000000000005"/>
    <n v="3867.6000000000008"/>
    <n v="3867.6000000000008"/>
    <n v="3867.6000000000008"/>
    <n v="0"/>
    <n v="0"/>
    <n v="0"/>
    <n v="0"/>
    <n v="7735.2000000000016"/>
    <n v="0"/>
    <n v="7735.2000000000016"/>
    <n v="0"/>
  </r>
  <r>
    <n v="772043"/>
    <s v="Paramasivam,Karthick"/>
    <s v="Offshore "/>
    <s v="ACT 140"/>
    <s v="Java Developer  DeveloperIntermediate"/>
    <s v="VZGTTQ00009363"/>
    <x v="20"/>
    <n v="1000428976"/>
    <s v="VDSI-VCG 5G Home-Tanglewood"/>
    <x v="4"/>
    <n v="21.975000000000005"/>
    <n v="3867.6000000000008"/>
    <n v="3867.6000000000008"/>
    <n v="3867.6000000000008"/>
    <n v="0"/>
    <n v="0"/>
    <n v="0"/>
    <n v="0"/>
    <n v="7735.2000000000016"/>
    <n v="0"/>
    <n v="7735.2000000000016"/>
    <n v="0"/>
  </r>
  <r>
    <n v="295052"/>
    <s v="Dwarakanatha Reddy"/>
    <s v="Offshore "/>
    <s v="ACT 138"/>
    <s v="Java Developer  DeveloperIntermediate"/>
    <s v="VZGTTQ00009363"/>
    <x v="20"/>
    <n v="1000428977"/>
    <s v="VDSI-VCG 5G Home Network"/>
    <x v="1"/>
    <n v="21.975000000000005"/>
    <n v="3867.6000000000008"/>
    <n v="3867.6000000000008"/>
    <n v="3867.6000000000008"/>
    <n v="0"/>
    <n v="0"/>
    <n v="0"/>
    <n v="0"/>
    <n v="7735.2000000000016"/>
    <n v="0"/>
    <n v="7735.2000000000016"/>
    <n v="0"/>
  </r>
  <r>
    <n v="2276027"/>
    <s v="Kumar,Abhimanyu"/>
    <s v="Offshore "/>
    <s v="ACT 149"/>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835284"/>
    <s v="Chitti Babu,Usha"/>
    <s v="Offshore "/>
    <s v="ACT 140"/>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273002"/>
    <s v="Thirumani,Paulraj"/>
    <s v="Offshore "/>
    <s v="ACT 149"/>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896816"/>
    <s v="Madhuri,D P"/>
    <s v="Offshore "/>
    <s v="ACT 140"/>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183562"/>
    <s v="Paluri,Gopi"/>
    <s v="Offshore "/>
    <s v="ACT 148"/>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335164"/>
    <s v="G,Nagasundareswaran"/>
    <s v="Offshore "/>
    <s v="PCT 090"/>
    <s v="Tester Manual TesterIntermediate"/>
    <s v="VZGTTQ00009363"/>
    <x v="20"/>
    <n v="1000428977"/>
    <s v="VDSI-VCG 5G Home Network"/>
    <x v="1"/>
    <n v="20.137499999999999"/>
    <n v="3544.2"/>
    <n v="3544.2"/>
    <n v="3544.2"/>
    <n v="0"/>
    <n v="0"/>
    <n v="0"/>
    <n v="0"/>
    <n v="7088.4"/>
    <n v="0"/>
    <n v="7088.4"/>
    <n v="0"/>
  </r>
  <r>
    <n v="2160556"/>
    <s v="Joshi Nagendra Chennamsetti"/>
    <s v="Offshore "/>
    <s v="ACT 145"/>
    <s v="Tester Manual TesterIntermediate"/>
    <s v="VZGTTQ00009363"/>
    <x v="20"/>
    <n v="1000428977"/>
    <s v="VDSI-VCG 5G Home Network"/>
    <x v="1"/>
    <n v="20.137499999999999"/>
    <n v="3544.2"/>
    <n v="3544.2"/>
    <n v="3544.2"/>
    <n v="0"/>
    <n v="0"/>
    <n v="0"/>
    <n v="0"/>
    <n v="7088.4"/>
    <n v="0"/>
    <n v="7088.4"/>
    <n v="0"/>
  </r>
  <r>
    <n v="2123675"/>
    <s v="Mashetty,Videsh"/>
    <s v="Offshore "/>
    <s v="ACT 145"/>
    <s v="Tester Manual TesterIntermediate"/>
    <s v="VZGTTQ00009363"/>
    <x v="20"/>
    <n v="1000428977"/>
    <s v="VDSI-VCG 5G Home Network"/>
    <x v="1"/>
    <n v="20.137499999999999"/>
    <n v="3544.2"/>
    <n v="3544.2"/>
    <n v="3544.2"/>
    <n v="0"/>
    <n v="0"/>
    <n v="0"/>
    <n v="0"/>
    <n v="7088.4"/>
    <n v="0"/>
    <n v="7088.4"/>
    <n v="0"/>
  </r>
  <r>
    <n v="2145738"/>
    <s v="Magar,Omkar Pramod"/>
    <s v="Offshore "/>
    <s v="ACT 145"/>
    <s v="Tester Manual TesterIntermediate"/>
    <s v="VZGTTQ00009363"/>
    <x v="20"/>
    <n v="1000428977"/>
    <s v="VDSI-VCG 5G Home Network"/>
    <x v="1"/>
    <n v="20.137499999999999"/>
    <n v="3544.2"/>
    <n v="3544.2"/>
    <n v="3544.2"/>
    <n v="0"/>
    <n v="0"/>
    <n v="0"/>
    <n v="0"/>
    <n v="7088.4"/>
    <n v="0"/>
    <n v="7088.4"/>
    <n v="0"/>
  </r>
  <r>
    <n v="2229265"/>
    <s v="Palli,Bhanu Prakash"/>
    <s v="Offshore "/>
    <s v="ACT 149"/>
    <s v="Tester Manual TesterIntermediate"/>
    <s v="VZGTTQ00009363"/>
    <x v="20"/>
    <n v="1000428977"/>
    <s v="VDSI-VCG 5G Home Network"/>
    <x v="1"/>
    <n v="20.137499999999999"/>
    <n v="3544.2"/>
    <n v="3544.2"/>
    <n v="3544.2"/>
    <n v="0"/>
    <n v="0"/>
    <n v="0"/>
    <n v="0"/>
    <n v="7088.4"/>
    <n v="0"/>
    <n v="7088.4"/>
    <n v="0"/>
  </r>
  <r>
    <n v="2160890"/>
    <s v="Venkatesh,Sai Aishwarya Lakshmi"/>
    <s v="Offshore "/>
    <s v="ACT 145"/>
    <s v="Tester Manual TesterIntermediate"/>
    <s v="VZGTTQ00009363"/>
    <x v="20"/>
    <n v="1000428977"/>
    <s v="VDSI-VCG 5G Home Network"/>
    <x v="1"/>
    <n v="20.137499999999999"/>
    <n v="3544.2"/>
    <n v="3544.2"/>
    <n v="3544.2"/>
    <n v="0"/>
    <n v="0"/>
    <n v="0"/>
    <n v="0"/>
    <n v="7088.4"/>
    <n v="0"/>
    <n v="7088.4"/>
    <n v="0"/>
  </r>
  <r>
    <n v="2117817"/>
    <s v="Kolar,Shruthi"/>
    <s v="Offshore "/>
    <s v="ACT 145"/>
    <s v="Tester Manual TesterSenior"/>
    <s v="VZGTTQ00009363"/>
    <x v="20"/>
    <n v="1000428977"/>
    <s v="VDSI-VCG 5G Home Network"/>
    <x v="1"/>
    <n v="23.537500000000001"/>
    <n v="4142.6000000000004"/>
    <n v="4142.6000000000004"/>
    <n v="4142.6000000000004"/>
    <n v="0"/>
    <n v="0"/>
    <n v="0"/>
    <n v="0"/>
    <n v="8285.2000000000007"/>
    <n v="0"/>
    <n v="8285.2000000000007"/>
    <n v="0"/>
  </r>
  <r>
    <n v="2168632"/>
    <s v="Mandala,Mahesh"/>
    <s v="Offshore "/>
    <n v="0"/>
    <s v="UI Developer-Level 2"/>
    <s v="VZGTTQ00009363"/>
    <x v="20"/>
    <n v="1000428977"/>
    <s v="VDSI-VCG 5G Home Network"/>
    <x v="4"/>
    <n v="21.512195121951219"/>
    <n v="3786.1463414634145"/>
    <n v="0"/>
    <n v="0"/>
    <n v="3786.1463414634145"/>
    <n v="3786.1463414634145"/>
    <n v="3786.1463414634145"/>
    <n v="3786.1463414634145"/>
    <n v="3786.1463414634145"/>
    <n v="11358.439024390244"/>
    <n v="15144.585365853658"/>
    <n v="0"/>
  </r>
  <r>
    <n v="912369"/>
    <s v="Allamsetti,Bhavana"/>
    <s v="Offshore "/>
    <n v="0"/>
    <s v="Java MS Developer -Level 2"/>
    <s v="VZGTTQ00009363"/>
    <x v="20"/>
    <n v="1000428977"/>
    <s v="VDSI-VCG 5G Home Network"/>
    <x v="4"/>
    <n v="21.512195121951219"/>
    <n v="3786.1463414634145"/>
    <n v="0"/>
    <n v="0"/>
    <n v="3786.1463414634145"/>
    <n v="3786.1463414634145"/>
    <n v="3786.1463414634145"/>
    <n v="3786.1463414634145"/>
    <n v="3786.1463414634145"/>
    <n v="11358.439024390244"/>
    <n v="15144.585365853658"/>
    <n v="0"/>
  </r>
  <r>
    <n v="922530"/>
    <s v="R,Aravinthan"/>
    <s v="Offshore "/>
    <n v="0"/>
    <s v="Java MS Developer -Level 2"/>
    <s v="VZGTTQ00009363"/>
    <x v="20"/>
    <n v="1000428977"/>
    <s v="VDSI-VCG 5G Home Network"/>
    <x v="0"/>
    <n v="19.365853658536587"/>
    <n v="3408.3902439024391"/>
    <n v="0"/>
    <n v="0"/>
    <n v="3408.3902439024391"/>
    <n v="3408.3902439024391"/>
    <n v="3408.3902439024391"/>
    <n v="3408.3902439024391"/>
    <n v="3408.3902439024391"/>
    <n v="10225.170731707318"/>
    <n v="13633.560975609756"/>
    <n v="0"/>
  </r>
  <r>
    <n v="2102244"/>
    <s v="Sai Phaneendra Kesana,Tejaswini"/>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896997"/>
    <s v="Ghosh,Debolina"/>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0843"/>
    <s v="K,Muthuvel"/>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222549"/>
    <s v="Kumari,Anu"/>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222571"/>
    <s v="Nikhil Maneesh,Kale"/>
    <s v="Offshore "/>
    <n v="0"/>
    <s v="Java MS Developer -Level 3"/>
    <s v="VZGTTQ00009363"/>
    <x v="20"/>
    <n v="1000430236"/>
    <s v="VDSI-VCG-H&amp;M-Home-FWA"/>
    <x v="4"/>
    <n v="25.048780487804876"/>
    <n v="4408.585365853658"/>
    <n v="0"/>
    <n v="0"/>
    <n v="4408.585365853658"/>
    <n v="4408.585365853658"/>
    <n v="4408.585365853658"/>
    <n v="4408.585365853658"/>
    <n v="4408.585365853658"/>
    <n v="13225.756097560974"/>
    <n v="17634.341463414632"/>
    <n v="0"/>
  </r>
  <r>
    <n v="2117817"/>
    <s v="Kolar,Shruthi"/>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23675"/>
    <s v="Mashetty,Videsh"/>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45738"/>
    <s v="Magar,Omkar Pramod"/>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60556"/>
    <s v="Chennamsetti,Joshi Nagendra"/>
    <s v="Offshore "/>
    <n v="0"/>
    <s v="Automation Tester-Level 2"/>
    <s v="VZGTTQ00009363"/>
    <x v="20"/>
    <n v="1000428977"/>
    <s v="VDSI-VCG 5G Home Network"/>
    <x v="0"/>
    <n v="20.195121951219512"/>
    <n v="3554.3414634146343"/>
    <n v="0"/>
    <n v="0"/>
    <n v="3554.3414634146343"/>
    <n v="3554.3414634146343"/>
    <n v="3554.3414634146343"/>
    <n v="3554.3414634146343"/>
    <n v="3554.3414634146343"/>
    <n v="10663.024390243903"/>
    <n v="14217.365853658537"/>
    <n v="0"/>
  </r>
  <r>
    <n v="2160890"/>
    <s v="Venkatesh,Sai Aishwarya Lakshmi"/>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183562"/>
    <s v="Paluri,Gopi"/>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29265"/>
    <s v="Palli,Bhanu Prakash"/>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30404"/>
    <s v="Sayyad,Shabana Rahim"/>
    <s v="Offshore "/>
    <n v="0"/>
    <s v="Automation Tester-Level 2"/>
    <s v="VZGTTQ00009363"/>
    <x v="20"/>
    <n v="1000441057"/>
    <s v="Verizon-Clarify Decomposition-"/>
    <x v="4"/>
    <n v="20.195121951219512"/>
    <n v="3554.3414634146343"/>
    <n v="0"/>
    <n v="0"/>
    <n v="3554.3414634146343"/>
    <n v="3554.3414634146343"/>
    <n v="3554.3414634146343"/>
    <n v="3554.3414634146343"/>
    <n v="3554.3414634146343"/>
    <n v="10663.024390243903"/>
    <n v="14217.365853658537"/>
    <n v="0"/>
  </r>
  <r>
    <n v="2273002"/>
    <s v="Thirumani,Paulraj"/>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76027"/>
    <s v="Kumar,Abhimanyu"/>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303877"/>
    <s v="K,Lavanya"/>
    <s v="Offshore "/>
    <n v="0"/>
    <s v="Tester-Level 2"/>
    <s v="VZGTTQ00009363"/>
    <x v="20"/>
    <n v="1000428977"/>
    <s v="VDSI-VCG 5G Home Network"/>
    <x v="3"/>
    <n v="20.195121951219512"/>
    <n v="3554.3414634146343"/>
    <n v="0"/>
    <n v="0"/>
    <n v="3554.3414634146343"/>
    <n v="3554.3414634146343"/>
    <n v="3554.3414634146343"/>
    <n v="3554.3414634146343"/>
    <n v="3554.3414634146343"/>
    <n v="10663.024390243903"/>
    <n v="14217.365853658537"/>
    <n v="0"/>
  </r>
  <r>
    <n v="2335164"/>
    <s v="G,Nagasundareswaran"/>
    <s v="Offshore "/>
    <n v="0"/>
    <s v="Tester-Level 2"/>
    <s v="VZGTTQ00009363"/>
    <x v="20"/>
    <n v="1000428977"/>
    <s v="VDSI-VCG 5G Home Network"/>
    <x v="3"/>
    <n v="20.195121951219512"/>
    <n v="3554.3414634146343"/>
    <n v="0"/>
    <n v="0"/>
    <n v="3554.3414634146343"/>
    <n v="3554.3414634146343"/>
    <n v="3554.3414634146343"/>
    <n v="3554.3414634146343"/>
    <n v="3554.3414634146343"/>
    <n v="10663.024390243903"/>
    <n v="14217.365853658537"/>
    <n v="0"/>
  </r>
  <r>
    <n v="295052"/>
    <s v="Reddy,Dwarakanatha"/>
    <s v="Offshore "/>
    <n v="0"/>
    <s v="Tester-Level 2"/>
    <s v="VZGTTQ00009363"/>
    <x v="20"/>
    <e v="#N/A"/>
    <e v="#N/A"/>
    <x v="2"/>
    <n v="20.195121951219512"/>
    <n v="3554.3414634146343"/>
    <n v="0"/>
    <n v="0"/>
    <n v="3554.3414634146343"/>
    <n v="3554.3414634146343"/>
    <n v="3554.3414634146343"/>
    <n v="3554.3414634146343"/>
    <n v="3554.3414634146343"/>
    <n v="10663.024390243903"/>
    <n v="14217.365853658537"/>
    <n v="0"/>
  </r>
  <r>
    <n v="835284"/>
    <s v="Chitti Babu,Usha"/>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896816"/>
    <s v="Madhuri,D P"/>
    <s v="Offshore "/>
    <n v="0"/>
    <s v="Tester-Level 3"/>
    <s v="VZGTTQ00009363"/>
    <x v="20"/>
    <n v="1000428977"/>
    <s v="VDSI-VCG 5G Home Network"/>
    <x v="4"/>
    <n v="23.134146341463413"/>
    <n v="4071.6097560975609"/>
    <n v="0"/>
    <n v="0"/>
    <n v="4071.6097560975609"/>
    <n v="4071.6097560975609"/>
    <n v="4071.6097560975609"/>
    <n v="4071.6097560975609"/>
    <n v="4071.6097560975609"/>
    <n v="12214.829268292682"/>
    <n v="16286.439024390244"/>
    <n v="0"/>
  </r>
  <r>
    <n v="480084"/>
    <s v="Bandla,Reddy lakshmi"/>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17540"/>
    <s v="R.,Sangeetha"/>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35862"/>
    <s v="Sahithi,Dharur"/>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55167"/>
    <s v="Gupta,Shubham"/>
    <s v="Offshore "/>
    <n v="0"/>
    <s v="MS SQL DB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162817"/>
    <s v="Kotha,Praveen"/>
    <s v="Offshore "/>
    <n v="0"/>
    <s v="MS SQL DB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257902"/>
    <s v="Natarajan,Sukumar"/>
    <s v="Offshore "/>
    <n v="0"/>
    <s v="Angular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273259"/>
    <s v="Sharma,Hari"/>
    <s v="Offshore "/>
    <n v="0"/>
    <s v="Angular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12624"/>
    <s v="Sunil,K"/>
    <s v="Offshore "/>
    <n v="0"/>
    <s v="React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12867"/>
    <s v="Yadav,Bipin Shivbachan"/>
    <s v="Offshore "/>
    <n v="0"/>
    <s v="React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22364"/>
    <s v="V C,Rudhresh"/>
    <s v="Offshore "/>
    <n v="0"/>
    <s v="Java MS Developer -Level 2"/>
    <s v="VZGTTQ00009363"/>
    <x v="20"/>
    <n v="1000428977"/>
    <s v="VDSI-VCG 5G Home Network"/>
    <x v="1"/>
    <n v="19.365853658536587"/>
    <n v="3408.3902439024391"/>
    <n v="0"/>
    <n v="0"/>
    <n v="3408.3902439024391"/>
    <n v="3408.3902439024391"/>
    <n v="3408.3902439024391"/>
    <n v="3408.3902439024391"/>
    <n v="3408.3902439024391"/>
    <n v="10225.170731707318"/>
    <n v="13633.560975609756"/>
    <n v="0"/>
  </r>
  <r>
    <n v="2322378"/>
    <s v="Kanoujiya,Prince Kumar"/>
    <s v="Offshore "/>
    <n v="0"/>
    <s v="Java MS Developer -Level 2"/>
    <s v="VZGTTQ00009363"/>
    <x v="20"/>
    <n v="1000428977"/>
    <s v="VDSI-VCG 5G Home Network"/>
    <x v="1"/>
    <n v="19.365853658536587"/>
    <n v="3408.3902439024391"/>
    <n v="0"/>
    <n v="0"/>
    <n v="3408.3902439024391"/>
    <n v="3408.3902439024391"/>
    <n v="3408.3902439024391"/>
    <n v="3408.3902439024391"/>
    <n v="3408.3902439024391"/>
    <n v="10225.170731707318"/>
    <n v="13633.560975609756"/>
    <n v="0"/>
  </r>
  <r>
    <n v="2324236"/>
    <s v="Gunasekar,V"/>
    <s v="Offshore "/>
    <n v="0"/>
    <s v="Devops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218369"/>
    <s v="Bandarupalli,Jyothirmai"/>
    <s v="Offshore "/>
    <n v="0"/>
    <s v="Tester-Level 1"/>
    <s v="VZGTTQ00009363"/>
    <x v="20"/>
    <n v="1000428977"/>
    <s v="VDSI-VCG 5G Home Network"/>
    <x v="1"/>
    <n v="17.073170731707318"/>
    <n v="3004.8780487804879"/>
    <n v="0"/>
    <n v="0"/>
    <n v="3004.8780487804879"/>
    <n v="3004.8780487804879"/>
    <n v="3004.8780487804879"/>
    <n v="3004.8780487804879"/>
    <n v="3004.8780487804879"/>
    <n v="9014.6341463414647"/>
    <n v="12019.512195121952"/>
    <n v="0"/>
  </r>
  <r>
    <n v="2216501"/>
    <s v="K V,Vidhya"/>
    <s v="Offshore "/>
    <n v="0"/>
    <s v="Automation Tester-Level 3"/>
    <s v="VZGTTQ00009363"/>
    <x v="20"/>
    <n v="1000428977"/>
    <s v="VDSI-VCG 5G Home Network"/>
    <x v="1"/>
    <n v="23.134146341463413"/>
    <n v="4071.6097560975609"/>
    <n v="0"/>
    <n v="0"/>
    <n v="4071.6097560975609"/>
    <n v="4071.6097560975609"/>
    <n v="4071.6097560975609"/>
    <n v="4071.6097560975609"/>
    <n v="4071.6097560975609"/>
    <n v="12214.829268292682"/>
    <n v="16286.439024390244"/>
    <n v="0"/>
  </r>
  <r>
    <n v="688458"/>
    <s v="Mari Srinivasan,Ganeshpathi"/>
    <s v="Offshore "/>
    <n v="0"/>
    <s v="Java MS  Developer Dev Lead-Level 3"/>
    <s v="VZGTTQ00009363"/>
    <x v="20"/>
    <n v="1000428977"/>
    <s v="VDSI-VCG 5G Home Network"/>
    <x v="1"/>
    <n v="25.048780487804876"/>
    <n v="4408.585365853658"/>
    <n v="0"/>
    <n v="0"/>
    <n v="4408.585365853658"/>
    <n v="4408.585365853658"/>
    <n v="4408.585365853658"/>
    <n v="4408.585365853658"/>
    <n v="4408.585365853658"/>
    <n v="13225.756097560974"/>
    <n v="17634.341463414632"/>
    <n v="0"/>
  </r>
  <r>
    <n v="2062979"/>
    <s v="Venkata Vinith,Pothuru"/>
    <s v="Offshore "/>
    <n v="0"/>
    <s v="Java MS  Developer Dev Lead-Level 3"/>
    <s v="VZGTTQ00009363"/>
    <x v="20"/>
    <n v="1000428977"/>
    <s v="VDSI-VCG 5G Home Network"/>
    <x v="1"/>
    <n v="25.048780487804876"/>
    <n v="4408.585365853658"/>
    <n v="0"/>
    <n v="0"/>
    <n v="4408.585365853658"/>
    <n v="4408.585365853658"/>
    <n v="4408.585365853658"/>
    <n v="4408.585365853658"/>
    <n v="4408.585365853658"/>
    <n v="13225.756097560974"/>
    <n v="17634.341463414632"/>
    <n v="0"/>
  </r>
  <r>
    <n v="2333285"/>
    <s v="David,S Vino"/>
    <s v="Offshore "/>
    <n v="0"/>
    <s v="Java MS  Developer Dev Lead-Level 3"/>
    <s v="VZGTTQ00009363"/>
    <x v="20"/>
    <n v="1000425267"/>
    <s v="VDSI VCG XCIO Middleware"/>
    <x v="0"/>
    <n v="25.048780487804876"/>
    <n v="4408.585365853658"/>
    <n v="0"/>
    <n v="0"/>
    <n v="4408.585365853658"/>
    <n v="4408.585365853658"/>
    <n v="4408.585365853658"/>
    <n v="4408.585365853658"/>
    <n v="4408.585365853658"/>
    <n v="13225.756097560974"/>
    <n v="17634.341463414632"/>
    <n v="0"/>
  </r>
  <r>
    <n v="666194"/>
    <s v="Thejasree,M"/>
    <s v="Offshore "/>
    <n v="0"/>
    <s v="Java MS  Developer Dev Lead-Level 3"/>
    <s v="VZGTTQ00009363"/>
    <x v="20"/>
    <n v="1000425267"/>
    <s v="VDSI VCG XCIO Middleware"/>
    <x v="0"/>
    <n v="25.048780487804876"/>
    <n v="4408.585365853658"/>
    <n v="0"/>
    <n v="0"/>
    <n v="4408.585365853658"/>
    <n v="4408.585365853658"/>
    <n v="4408.585365853658"/>
    <n v="4408.585365853658"/>
    <n v="4408.585365853658"/>
    <n v="13225.756097560974"/>
    <n v="17634.341463414632"/>
    <n v="0"/>
  </r>
  <r>
    <n v="2036078"/>
    <s v="Jafar,Bushra Rahilahmad"/>
    <s v="Offshore "/>
    <n v="0"/>
    <s v="Business Analyst - Level 2"/>
    <s v="VZGTTQ00009363"/>
    <x v="20"/>
    <n v="1000425267"/>
    <s v="VDSI VCG XCIO Middleware"/>
    <x v="0"/>
    <n v="20.195121951219512"/>
    <n v="3554.3414634146343"/>
    <n v="0"/>
    <n v="0"/>
    <n v="3554.3414634146343"/>
    <n v="3554.3414634146343"/>
    <n v="3554.3414634146343"/>
    <n v="3554.3414634146343"/>
    <n v="3554.3414634146343"/>
    <n v="10663.024390243903"/>
    <n v="14217.365853658537"/>
    <n v="0"/>
  </r>
  <r>
    <n v="2073959"/>
    <s v="A,Naveenkumar"/>
    <s v="Offshore "/>
    <n v="0"/>
    <s v="Business Analyst - Level 2"/>
    <s v="VZGTTQ00009363"/>
    <x v="20"/>
    <n v="1000425267"/>
    <s v="VDSI VCG XCIO Middleware"/>
    <x v="0"/>
    <n v="20.195121951219512"/>
    <n v="3554.3414634146343"/>
    <n v="0"/>
    <n v="0"/>
    <n v="3554.3414634146343"/>
    <n v="3554.3414634146343"/>
    <n v="3554.3414634146343"/>
    <n v="3554.3414634146343"/>
    <n v="3554.3414634146343"/>
    <n v="10663.024390243903"/>
    <n v="14217.365853658537"/>
    <n v="0"/>
  </r>
  <r>
    <n v="2078834"/>
    <s v="Arjun,M"/>
    <s v="Offshore "/>
    <n v="0"/>
    <s v="Java MS  Developer -Level 2"/>
    <s v="VZGTTQ00009363"/>
    <x v="20"/>
    <n v="1000425267"/>
    <s v="VDSI VCG XCIO Middleware"/>
    <x v="0"/>
    <n v="19.365853658536587"/>
    <n v="3408.3902439024391"/>
    <n v="0"/>
    <n v="0"/>
    <n v="3408.3902439024391"/>
    <n v="3408.3902439024391"/>
    <n v="3408.3902439024391"/>
    <n v="3408.3902439024391"/>
    <n v="3408.3902439024391"/>
    <n v="10225.170731707318"/>
    <n v="13633.560975609756"/>
    <n v="0"/>
  </r>
  <r>
    <n v="2101406"/>
    <s v="Challagulla,Rajesh"/>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290046"/>
    <s v="Eluri,Nageswararao"/>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293100"/>
    <s v="Sahu,Anil Kumar"/>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326129"/>
    <s v="A,Ponmalar"/>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2347315"/>
    <s v="Karunakaran,Cauvery"/>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797589"/>
    <s v="S,Rajaguru"/>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801839"/>
    <s v="Marikanti,Ramesh"/>
    <s v="Offshore "/>
    <n v="0"/>
    <s v="Java MS  Developer -Level 1"/>
    <s v="VZGTTQ00009363"/>
    <x v="20"/>
    <n v="1000428977"/>
    <s v="VDSI-VCG 5G Home Network"/>
    <x v="1"/>
    <n v="17.670731707317074"/>
    <n v="3110.0487804878048"/>
    <n v="0"/>
    <n v="0"/>
    <n v="3110.0487804878048"/>
    <n v="3110.0487804878048"/>
    <n v="3110.0487804878048"/>
    <n v="3110.0487804878048"/>
    <n v="3110.0487804878048"/>
    <n v="9330.1463414634145"/>
    <n v="12440.195121951219"/>
    <n v="0"/>
  </r>
  <r>
    <n v="909428"/>
    <s v="Singh,Sanjay Kumar"/>
    <s v="Offshore "/>
    <n v="0"/>
    <s v="Java MS  Developer -Level 2"/>
    <s v="VZGTTQ00009363"/>
    <x v="20"/>
    <n v="1000425267"/>
    <s v="VDSI VCG XCIO Middleware"/>
    <x v="1"/>
    <n v="19.365853658536587"/>
    <n v="3408.3902439024391"/>
    <n v="0"/>
    <n v="0"/>
    <n v="3408.3902439024391"/>
    <n v="3408.3902439024391"/>
    <n v="3408.3902439024391"/>
    <n v="3408.3902439024391"/>
    <n v="3408.3902439024391"/>
    <n v="10225.170731707318"/>
    <n v="13633.560975609756"/>
    <n v="0"/>
  </r>
  <r>
    <n v="940053"/>
    <s v="Damarla,Vijay Kumar"/>
    <s v="Offshore "/>
    <n v="0"/>
    <s v="Java MS  Developer -Level 2"/>
    <s v="VZGTTQ00009363"/>
    <x v="20"/>
    <n v="1000425267"/>
    <s v="VDSI VCG XCIO Middleware"/>
    <x v="0"/>
    <n v="19.365853658536587"/>
    <n v="3408.3902439024391"/>
    <n v="0"/>
    <n v="0"/>
    <n v="3408.3902439024391"/>
    <n v="3408.3902439024391"/>
    <n v="3408.3902439024391"/>
    <n v="3408.3902439024391"/>
    <n v="3408.3902439024391"/>
    <n v="10225.170731707318"/>
    <n v="13633.560975609756"/>
    <n v="0"/>
  </r>
  <r>
    <n v="206141"/>
    <s v="Subramanian,Devi"/>
    <s v="Offshore "/>
    <n v="0"/>
    <s v="Tester-Level 1"/>
    <s v="VZGTTQ00009363"/>
    <x v="20"/>
    <n v="1000428977"/>
    <s v="VDSI-VCG 5G Home Network"/>
    <x v="1"/>
    <n v="17.073170731707318"/>
    <n v="3004.8780487804879"/>
    <n v="0"/>
    <n v="0"/>
    <n v="3004.8780487804879"/>
    <n v="3004.8780487804879"/>
    <n v="3004.8780487804879"/>
    <n v="3004.8780487804879"/>
    <n v="3004.8780487804879"/>
    <n v="9014.6341463414647"/>
    <n v="12019.512195121952"/>
    <n v="0"/>
  </r>
  <r>
    <n v="484985"/>
    <s v="Murugasamy,Senthilkumar"/>
    <s v="Offshore "/>
    <n v="0"/>
    <s v="Tester-Level 1"/>
    <s v="VZGTTQ00009363"/>
    <x v="20"/>
    <n v="1000425267"/>
    <s v="VDSI VCG XCIO Middleware"/>
    <x v="0"/>
    <n v="17.073170731707318"/>
    <n v="3004.8780487804879"/>
    <n v="0"/>
    <n v="0"/>
    <n v="3004.8780487804879"/>
    <n v="3004.8780487804879"/>
    <n v="3004.8780487804879"/>
    <n v="3004.8780487804879"/>
    <n v="3004.8780487804879"/>
    <n v="9014.6341463414647"/>
    <n v="12019.512195121952"/>
    <n v="0"/>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1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4"/>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1"/>
    <e v="#REF!"/>
    <e v="#REF!"/>
    <e v="#REF!"/>
    <e v="#REF!"/>
    <e v="#REF!"/>
    <e v="#REF!"/>
    <e v="#REF!"/>
    <e v="#REF!"/>
    <e v="#REF!"/>
    <e v="#REF!"/>
    <e v="#REF!"/>
    <e v="#REF!"/>
  </r>
  <r>
    <e v="#REF!"/>
    <e v="#REF!"/>
    <e v="#REF!"/>
    <e v="#REF!"/>
    <e v="#REF!"/>
    <s v="VZGTTQ00009363"/>
    <x v="20"/>
    <n v="1000428977"/>
    <s v="VDSI-VCG 5G Home Network"/>
    <x v="4"/>
    <e v="#REF!"/>
    <e v="#REF!"/>
    <e v="#REF!"/>
    <e v="#REF!"/>
    <e v="#REF!"/>
    <e v="#REF!"/>
    <e v="#REF!"/>
    <e v="#REF!"/>
    <e v="#REF!"/>
    <e v="#REF!"/>
    <e v="#REF!"/>
    <e v="#REF!"/>
  </r>
  <r>
    <n v="281641"/>
    <s v="Periyakaruppan,Kannan"/>
    <s v="Offshore "/>
    <s v="ACT 138"/>
    <s v="Scrum Master Senior"/>
    <s v="VZGTTQ00009364"/>
    <x v="21"/>
    <n v="1000428976"/>
    <s v="VDSI-VCG 5G Home-Tanglewood"/>
    <x v="4"/>
    <n v="27.787500000000005"/>
    <n v="4890.6000000000013"/>
    <n v="4890.6000000000013"/>
    <n v="4890.6000000000013"/>
    <n v="0"/>
    <n v="0"/>
    <n v="0"/>
    <n v="0"/>
    <n v="9781.2000000000025"/>
    <n v="0"/>
    <n v="9781.2000000000025"/>
    <n v="0"/>
  </r>
  <r>
    <n v="2341207"/>
    <s v="S,Ranjith Kumar"/>
    <s v="Offshore "/>
    <s v="PCT 090"/>
    <s v="Scrum Master Intermediate"/>
    <s v="VZGTTQ00009364"/>
    <x v="21"/>
    <n v="1000428976"/>
    <s v="VDSI-VCG 5G Home-Tanglewood"/>
    <x v="7"/>
    <n v="26.762500000000003"/>
    <n v="4710.2000000000007"/>
    <n v="4710.2000000000007"/>
    <n v="4710.2000000000007"/>
    <n v="0"/>
    <n v="0"/>
    <n v="0"/>
    <n v="0"/>
    <n v="9420.4000000000015"/>
    <n v="0"/>
    <n v="9420.4000000000015"/>
    <n v="0"/>
  </r>
  <r>
    <n v="2275000"/>
    <s v="R,Akil"/>
    <s v="Offshore "/>
    <s v="ACT 149"/>
    <s v="Scrum Master Intermediate"/>
    <s v="VZGTTQ00009364"/>
    <x v="21"/>
    <n v="1000428976"/>
    <s v="VDSI-VCG 5G Home-Tanglewood"/>
    <x v="7"/>
    <n v="26.762500000000003"/>
    <n v="4710.2000000000007"/>
    <n v="4710.2000000000007"/>
    <n v="4710.2000000000007"/>
    <n v="0"/>
    <n v="0"/>
    <n v="0"/>
    <n v="0"/>
    <n v="9420.4000000000015"/>
    <n v="0"/>
    <n v="9420.4000000000015"/>
    <n v="0"/>
  </r>
  <r>
    <n v="596567"/>
    <s v="S K,Liyakath Ali"/>
    <s v="Offshore "/>
    <s v="ACT 138"/>
    <s v="Scrum Master Intermediate"/>
    <s v="VZGTTQ00009364"/>
    <x v="21"/>
    <n v="1000428976"/>
    <s v="VDSI-VCG 5G Home-Tanglewood"/>
    <x v="4"/>
    <n v="26.762500000000003"/>
    <n v="4710.2000000000007"/>
    <n v="4710.2000000000007"/>
    <n v="4710.2000000000007"/>
    <n v="0"/>
    <n v="0"/>
    <n v="0"/>
    <n v="0"/>
    <n v="9420.4000000000015"/>
    <n v="0"/>
    <n v="9420.4000000000015"/>
    <n v="0"/>
  </r>
  <r>
    <n v="2202180"/>
    <s v="Kolla,Suneetha"/>
    <s v="Offshore "/>
    <s v="ACT 149"/>
    <s v="Scrum Master Intermediate"/>
    <s v="VZGTTQ00009364"/>
    <x v="21"/>
    <n v="1000428976"/>
    <s v="VDSI-VCG 5G Home-Tanglewood"/>
    <x v="4"/>
    <n v="26.762500000000003"/>
    <n v="4710.2000000000007"/>
    <n v="4710.2000000000007"/>
    <n v="4710.2000000000007"/>
    <n v="0"/>
    <n v="0"/>
    <n v="0"/>
    <n v="0"/>
    <n v="9420.4000000000015"/>
    <n v="0"/>
    <n v="9420.4000000000015"/>
    <n v="0"/>
  </r>
  <r>
    <n v="456292"/>
    <s v="Dixon,Divya Esther"/>
    <s v="Offshore "/>
    <s v="ACT 138"/>
    <s v="Scrum Master Intermediate"/>
    <s v="VZGTTQ00009364"/>
    <x v="21"/>
    <n v="1000428976"/>
    <s v="VDSI-VCG 5G Home-Tanglewood"/>
    <x v="4"/>
    <n v="26.762500000000003"/>
    <n v="4710.2000000000007"/>
    <n v="4710.2000000000007"/>
    <n v="4710.2000000000007"/>
    <n v="0"/>
    <n v="0"/>
    <n v="0"/>
    <n v="0"/>
    <n v="9420.4000000000015"/>
    <n v="0"/>
    <n v="9420.4000000000015"/>
    <n v="0"/>
  </r>
  <r>
    <n v="2331791"/>
    <s v="Sankaran,Rajesh"/>
    <s v="Offshore "/>
    <s v="PCT 090"/>
    <s v="Sr. UI Developer UI (React JS) Senior"/>
    <s v="VZGTTQ00009364"/>
    <x v="21"/>
    <n v="1000428976"/>
    <s v="VDSI-VCG 5G Home-Tanglewood"/>
    <x v="4"/>
    <n v="28.425000000000004"/>
    <n v="5002.8000000000011"/>
    <n v="5002.8000000000011"/>
    <n v="5002.8000000000011"/>
    <n v="0"/>
    <n v="0"/>
    <n v="0"/>
    <n v="0"/>
    <n v="10005.600000000002"/>
    <n v="0"/>
    <n v="10005.600000000002"/>
    <n v="0"/>
  </r>
  <r>
    <n v="425957"/>
    <s v="T,Arunjunai katha pandieswari"/>
    <s v="Offshore "/>
    <s v="ACT 138"/>
    <s v="Sr. UI Developer UI (React JS) Senior"/>
    <s v="VZGTTQ00009364"/>
    <x v="21"/>
    <n v="1000428977"/>
    <s v="VDSI-VCG 5G Home Network"/>
    <x v="4"/>
    <n v="28.425000000000004"/>
    <n v="5002.8000000000011"/>
    <n v="5002.8000000000011"/>
    <n v="5002.8000000000011"/>
    <n v="0"/>
    <n v="0"/>
    <n v="0"/>
    <n v="0"/>
    <n v="10005.600000000002"/>
    <n v="0"/>
    <n v="10005.600000000002"/>
    <n v="0"/>
  </r>
  <r>
    <n v="2200071"/>
    <s v="Bahadure,Prerana Prashant"/>
    <s v="Offshore "/>
    <s v="ACT 149"/>
    <s v="UI Developer UI (React JS) Intermediate"/>
    <s v="VZGTTQ00009364"/>
    <x v="21"/>
    <n v="1000428976"/>
    <s v="VDSI-VCG 5G Home-Tanglewood"/>
    <x v="4"/>
    <n v="22"/>
    <n v="3872"/>
    <n v="3872"/>
    <n v="3872"/>
    <n v="0"/>
    <n v="0"/>
    <n v="0"/>
    <n v="0"/>
    <n v="7744"/>
    <n v="0"/>
    <n v="7744"/>
    <n v="0"/>
  </r>
  <r>
    <n v="544514"/>
    <s v="J,Arunkumar"/>
    <s v="Offshore "/>
    <s v="ACT 138"/>
    <s v="UI Developer UI (React JS) Intermediate"/>
    <s v="VZGTTQ00009364"/>
    <x v="21"/>
    <n v="1000428976"/>
    <s v="VDSI-VCG 5G Home-Tanglewood"/>
    <x v="4"/>
    <n v="22"/>
    <n v="3872"/>
    <n v="3872"/>
    <n v="3872"/>
    <n v="0"/>
    <n v="0"/>
    <n v="0"/>
    <n v="0"/>
    <n v="7744"/>
    <n v="0"/>
    <n v="7744"/>
    <n v="0"/>
  </r>
  <r>
    <n v="834850"/>
    <s v="K,Balasubramaniyam"/>
    <s v="Offshore "/>
    <s v="ACT 140"/>
    <s v="UI Developer UI (React JS) Intermediate"/>
    <s v="VZGTTQ00009364"/>
    <x v="21"/>
    <n v="1000428977"/>
    <s v="VDSI-VCG 5G Home Network"/>
    <x v="4"/>
    <n v="22"/>
    <n v="3872"/>
    <n v="3872"/>
    <n v="3872"/>
    <n v="0"/>
    <n v="0"/>
    <n v="0"/>
    <n v="0"/>
    <n v="7744"/>
    <n v="0"/>
    <n v="7744"/>
    <n v="0"/>
  </r>
  <r>
    <n v="2227156"/>
    <s v="Mevegar,Muzamil"/>
    <s v="Offshore "/>
    <s v="ACT 149"/>
    <s v="UI Developer UI (React JS) Intermediate"/>
    <s v="VZGTTQ00009364"/>
    <x v="21"/>
    <n v="1000428976"/>
    <s v="VDSI-VCG 5G Home-Tanglewood"/>
    <x v="4"/>
    <n v="22"/>
    <n v="3872"/>
    <n v="3872"/>
    <n v="3872"/>
    <n v="0"/>
    <n v="0"/>
    <n v="0"/>
    <n v="0"/>
    <n v="7744"/>
    <n v="0"/>
    <n v="7744"/>
    <n v="0"/>
  </r>
  <r>
    <n v="910204"/>
    <s v="Shinde,Priyanka Mohan"/>
    <s v="Offshore "/>
    <s v="ACT 141"/>
    <s v="UI Developer UI (React JS) Intermediate"/>
    <s v="VZGTTQ00009364"/>
    <x v="21"/>
    <n v="1000428976"/>
    <s v="VDSI-VCG 5G Home-Tanglewood"/>
    <x v="4"/>
    <n v="22"/>
    <n v="3872"/>
    <n v="3872"/>
    <n v="3872"/>
    <n v="0"/>
    <n v="0"/>
    <n v="0"/>
    <n v="0"/>
    <n v="7744"/>
    <n v="0"/>
    <n v="7744"/>
    <n v="0"/>
  </r>
  <r>
    <n v="2154601"/>
    <s v="Gadamsetti,Sai Kiran"/>
    <s v="Offshore "/>
    <s v="ACT 145"/>
    <s v="UI Developer UI (React JS) Intermediate"/>
    <s v="VZGTTQ00009364"/>
    <x v="21"/>
    <n v="1000428976"/>
    <s v="VDSI-VCG 5G Home-Tanglewood"/>
    <x v="4"/>
    <n v="22"/>
    <n v="3872"/>
    <n v="3872"/>
    <n v="3872"/>
    <n v="0"/>
    <n v="0"/>
    <n v="0"/>
    <n v="0"/>
    <n v="7744"/>
    <n v="0"/>
    <n v="7744"/>
    <n v="0"/>
  </r>
  <r>
    <n v="2298758"/>
    <s v="Sagadevan,Arun"/>
    <s v="Offshore "/>
    <s v="ACT 149"/>
    <s v="UI Developer UI (React JS) Junior"/>
    <s v="VZGTTQ00009364"/>
    <x v="21"/>
    <n v="1000428977"/>
    <s v="VDSI-VCG 5G Home Network"/>
    <x v="0"/>
    <n v="18.925000000000001"/>
    <n v="3330.8"/>
    <n v="3330.8"/>
    <n v="3330.8"/>
    <n v="0"/>
    <n v="0"/>
    <n v="0"/>
    <n v="0"/>
    <n v="6661.6"/>
    <n v="0"/>
    <n v="6661.6"/>
    <n v="0"/>
  </r>
  <r>
    <n v="856838"/>
    <s v="Iqbal,Tauseef"/>
    <s v="Offshore "/>
    <s v="ACT 140"/>
    <s v="UI Developer UI (React JS) Junior"/>
    <s v="VZGTTQ00009364"/>
    <x v="21"/>
    <n v="1000428976"/>
    <s v="VDSI-VCG 5G Home-Tanglewood"/>
    <x v="4"/>
    <n v="18.925000000000001"/>
    <n v="3330.8"/>
    <n v="3330.8"/>
    <n v="3330.8"/>
    <n v="0"/>
    <n v="0"/>
    <n v="0"/>
    <n v="0"/>
    <n v="6661.6"/>
    <n v="0"/>
    <n v="6661.6"/>
    <n v="0"/>
  </r>
  <r>
    <n v="2139599"/>
    <s v="G,Kavithasan"/>
    <s v="Offshore "/>
    <s v="ACT 145"/>
    <s v="UI Developer UI (React JS) Junior"/>
    <s v="VZGTTQ00009364"/>
    <x v="21"/>
    <n v="1000441057"/>
    <s v="Verizon-Clarify Decomposition-"/>
    <x v="4"/>
    <n v="18.925000000000001"/>
    <n v="3330.8"/>
    <n v="3330.8"/>
    <n v="3330.8"/>
    <n v="0"/>
    <n v="0"/>
    <n v="0"/>
    <n v="0"/>
    <n v="6661.6"/>
    <n v="0"/>
    <n v="6661.6"/>
    <n v="0"/>
  </r>
  <r>
    <n v="2073135"/>
    <s v="Mahalakshmi Vijayakumar"/>
    <s v="Offshore "/>
    <s v="ACT 145"/>
    <s v="UI Developer UI (React JS) Junior"/>
    <s v="VZGTTQ00009364"/>
    <x v="21"/>
    <n v="1000428977"/>
    <s v="VDSI-VCG 5G Home Network"/>
    <x v="4"/>
    <n v="18.925000000000001"/>
    <n v="3330.8"/>
    <n v="3330.8"/>
    <n v="3330.8"/>
    <n v="0"/>
    <n v="0"/>
    <n v="0"/>
    <n v="0"/>
    <n v="6661.6"/>
    <n v="0"/>
    <n v="6661.6"/>
    <n v="0"/>
  </r>
  <r>
    <n v="2124484"/>
    <s v="K G,Subashini"/>
    <s v="Offshore "/>
    <s v="ACT 145"/>
    <s v="UI Developer UI (React JS) Junior"/>
    <s v="VZGTTQ00009364"/>
    <x v="21"/>
    <n v="1000428976"/>
    <s v="VDSI-VCG 5G Home-Tanglewood"/>
    <x v="4"/>
    <n v="18.925000000000001"/>
    <n v="3330.8"/>
    <n v="3330.8"/>
    <n v="3330.8"/>
    <n v="0"/>
    <n v="0"/>
    <n v="0"/>
    <n v="0"/>
    <n v="6661.6"/>
    <n v="0"/>
    <n v="6661.6"/>
    <n v="0"/>
  </r>
  <r>
    <n v="2166940"/>
    <s v="Dond,Aditya Vasant"/>
    <s v="Offshore "/>
    <s v="ACT 145"/>
    <s v="UI Developer UI (React JS) Junior"/>
    <s v="VZGTTQ00009364"/>
    <x v="21"/>
    <n v="1000428976"/>
    <s v="VDSI-VCG 5G Home-Tanglewood"/>
    <x v="4"/>
    <n v="18.925000000000001"/>
    <n v="3330.8"/>
    <n v="3330.8"/>
    <n v="3330.8"/>
    <n v="0"/>
    <n v="0"/>
    <n v="0"/>
    <n v="0"/>
    <n v="6661.6"/>
    <n v="0"/>
    <n v="6661.6"/>
    <n v="0"/>
  </r>
  <r>
    <n v="906847"/>
    <s v="Jeyanth,Sai"/>
    <s v="Offshore "/>
    <s v="ACT 140"/>
    <s v="UI Developer UI (React JS) Junior"/>
    <s v="VZGTTQ00009364"/>
    <x v="21"/>
    <n v="1000430236"/>
    <s v="VDSI-VCG-H&amp;M-Home-FWA"/>
    <x v="4"/>
    <n v="18.925000000000001"/>
    <n v="3330.8"/>
    <n v="3330.8"/>
    <n v="3330.8"/>
    <n v="0"/>
    <n v="0"/>
    <n v="0"/>
    <n v="0"/>
    <n v="6661.6"/>
    <n v="0"/>
    <n v="6661.6"/>
    <n v="0"/>
  </r>
  <r>
    <n v="2220095"/>
    <s v="Yadav,Sunil Kumar"/>
    <s v="Offshore "/>
    <s v="ACT 149"/>
    <s v="Java Developer Dev Lead Java with Spring Boot(Reactive) Senior"/>
    <s v="VZGTTQ00009364"/>
    <x v="21"/>
    <n v="1000410330"/>
    <s v="VDSI-VCG ACT Consol 5G&amp;Digital"/>
    <x v="4"/>
    <n v="28.425000000000004"/>
    <n v="5002.8000000000011"/>
    <n v="5002.8000000000011"/>
    <n v="5002.8000000000011"/>
    <n v="0"/>
    <n v="0"/>
    <n v="0"/>
    <n v="0"/>
    <n v="10005.600000000002"/>
    <n v="0"/>
    <n v="10005.600000000002"/>
    <n v="0"/>
  </r>
  <r>
    <n v="856822"/>
    <s v="Kumar,Shubham"/>
    <s v="Offshore "/>
    <s v="ACT 140"/>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007058"/>
    <s v="R,Manasadevi"/>
    <s v="Offshore "/>
    <s v="ACT 145"/>
    <s v="Java Developer  Java with Spring Boot(Reactive) Intermediate"/>
    <s v="VZGTTQ00009364"/>
    <x v="21"/>
    <n v="1000428977"/>
    <s v="VDSI-VCG 5G Home Network"/>
    <x v="4"/>
    <n v="21.975000000000005"/>
    <n v="3867.6000000000008"/>
    <n v="3867.6000000000008"/>
    <n v="3867.6000000000008"/>
    <n v="0"/>
    <n v="0"/>
    <n v="0"/>
    <n v="0"/>
    <n v="7735.2000000000016"/>
    <n v="0"/>
    <n v="7735.2000000000016"/>
    <n v="0"/>
  </r>
  <r>
    <n v="2005041"/>
    <s v="V,Shailaja"/>
    <s v="Offshore "/>
    <s v="ACT 145"/>
    <s v="Java Developer  Java with Spring Boot(Reactive) Intermediate"/>
    <s v="VZGTTQ00009364"/>
    <x v="21"/>
    <n v="1000441057"/>
    <s v="Verizon-Clarify Decomposition-"/>
    <x v="4"/>
    <n v="21.975000000000005"/>
    <n v="3867.6000000000008"/>
    <n v="3867.6000000000008"/>
    <n v="3867.6000000000008"/>
    <n v="0"/>
    <n v="0"/>
    <n v="0"/>
    <n v="0"/>
    <n v="7735.2000000000016"/>
    <n v="0"/>
    <n v="7735.2000000000016"/>
    <n v="0"/>
  </r>
  <r>
    <n v="936704"/>
    <s v="Vellingiri,Gomathi"/>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152205"/>
    <s v="Chinta,Prasanna Nagasai"/>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919882"/>
    <s v="Sai Priya,Kaminwar"/>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040212"/>
    <s v="Krishna Moorthy,Vignesh Kumar"/>
    <s v="Offshore "/>
    <s v="ACT 145"/>
    <s v="Java Developer  Java with Spring Boot(Reactive) Intermediate"/>
    <s v="VZGTTQ00009364"/>
    <x v="21"/>
    <n v="1000410330"/>
    <s v="VDSI-VCG ACT Consol 5G&amp;Digital"/>
    <x v="4"/>
    <n v="21.975000000000005"/>
    <n v="3867.6000000000008"/>
    <n v="3867.6000000000008"/>
    <n v="3867.6000000000008"/>
    <n v="0"/>
    <n v="0"/>
    <n v="0"/>
    <n v="0"/>
    <n v="7735.2000000000016"/>
    <n v="0"/>
    <n v="7735.2000000000016"/>
    <n v="0"/>
  </r>
  <r>
    <n v="581702"/>
    <s v="Manikandan,Radhai"/>
    <s v="Offshore "/>
    <s v="ACT 138"/>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905287"/>
    <s v="Mrudula,Manchi"/>
    <s v="Offshore "/>
    <s v="ACT 140"/>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136226"/>
    <s v="Nagalakshmi,Bolagoni"/>
    <s v="Offshore "/>
    <s v="ACT 145"/>
    <s v="Java Developer  Java with Spring Boot(Reactive) Junior"/>
    <s v="VZGTTQ00009364"/>
    <x v="21"/>
    <n v="1000428976"/>
    <s v="VDSI-VCG 5G Home-Tanglewood"/>
    <x v="0"/>
    <n v="21.212499999999999"/>
    <n v="3733.3999999999996"/>
    <n v="3733.3999999999996"/>
    <n v="3733.3999999999996"/>
    <n v="0"/>
    <n v="0"/>
    <n v="0"/>
    <n v="0"/>
    <n v="7466.7999999999993"/>
    <n v="0"/>
    <n v="7466.7999999999993"/>
    <n v="0"/>
  </r>
  <r>
    <n v="2083108"/>
    <s v="K S,Kavitha"/>
    <s v="Offshore "/>
    <s v="ACT 145"/>
    <s v="Java Developer  Java with Spring Boot(Reactive) Junior"/>
    <s v="VZGTTQ00009364"/>
    <x v="21"/>
    <e v="#N/A"/>
    <e v="#N/A"/>
    <x v="2"/>
    <n v="21.212499999999999"/>
    <n v="3733.3999999999996"/>
    <n v="3733.3999999999996"/>
    <n v="3733.3999999999996"/>
    <n v="0"/>
    <n v="0"/>
    <n v="0"/>
    <n v="0"/>
    <n v="7466.7999999999993"/>
    <n v="0"/>
    <n v="7466.7999999999993"/>
    <n v="0"/>
  </r>
  <r>
    <n v="2101057"/>
    <s v="Babu,Bini"/>
    <s v="Offshore "/>
    <s v="ACT 145"/>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126604"/>
    <s v="Boolchandani,Sankalp"/>
    <s v="Offshore "/>
    <s v="ACT 145"/>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314354"/>
    <s v="Pravinkumar, Ramesh"/>
    <s v="Offshore "/>
    <s v="ACT 149"/>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902120"/>
    <s v="V,Balaaji Varun"/>
    <s v="Offshore "/>
    <s v="ACT 140"/>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270122"/>
    <s v="Chaubey,Akhilesh"/>
    <s v="Offshore "/>
    <s v="ACT 149"/>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144398"/>
    <s v="Putta,Vineeth"/>
    <s v="Offshore "/>
    <s v="ACT 145"/>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117817"/>
    <s v="Shruthi Kolar"/>
    <s v="Offshore "/>
    <s v="ACT 145"/>
    <s v="Tester Fucntional Tester Intermediate"/>
    <s v="VZGTTQ00009364"/>
    <x v="21"/>
    <n v="1000428977"/>
    <s v="VDSI-VCG 5G Home Network"/>
    <x v="1"/>
    <n v="20.137499999999999"/>
    <n v="3544.2"/>
    <n v="3544.2"/>
    <n v="3544.2"/>
    <n v="0"/>
    <n v="0"/>
    <n v="0"/>
    <n v="0"/>
    <n v="7088.4"/>
    <n v="0"/>
    <n v="7088.4"/>
    <n v="0"/>
  </r>
  <r>
    <n v="545968"/>
    <s v="Chandran,Nirmala"/>
    <s v="Offshore "/>
    <s v="ACT 138"/>
    <s v="Tester Fucntional Tester Intermediate"/>
    <s v="VZGTTQ00009364"/>
    <x v="21"/>
    <n v="1000428976"/>
    <s v="VDSI-VCG 5G Home-Tanglewood"/>
    <x v="1"/>
    <n v="20.137499999999999"/>
    <n v="3544.2"/>
    <n v="3544.2"/>
    <n v="3544.2"/>
    <n v="0"/>
    <n v="0"/>
    <n v="0"/>
    <n v="0"/>
    <n v="7088.4"/>
    <n v="0"/>
    <n v="7088.4"/>
    <n v="0"/>
  </r>
  <r>
    <n v="2218369"/>
    <s v="Bandarupalli,Jyothirmai"/>
    <s v="Offshore "/>
    <s v="ACT 149"/>
    <s v="Tester Fucntional Tester Intermediate"/>
    <s v="VZGTTQ00009364"/>
    <x v="21"/>
    <n v="1000428977"/>
    <s v="VDSI-VCG 5G Home Network"/>
    <x v="1"/>
    <n v="20.137499999999999"/>
    <n v="3544.2"/>
    <n v="3544.2"/>
    <n v="3544.2"/>
    <n v="0"/>
    <n v="0"/>
    <n v="0"/>
    <n v="0"/>
    <n v="7088.4"/>
    <n v="0"/>
    <n v="7088.4"/>
    <n v="0"/>
  </r>
  <r>
    <n v="2271050"/>
    <s v="K A,Pradeep"/>
    <s v="Offshore "/>
    <s v="ACT 149"/>
    <s v="Tester Fucntional Tester Intermediate"/>
    <s v="VZGTTQ00009364"/>
    <x v="21"/>
    <n v="1000428976"/>
    <s v="VDSI-VCG 5G Home-Tanglewood"/>
    <x v="1"/>
    <n v="20.137499999999999"/>
    <n v="3544.2"/>
    <n v="3544.2"/>
    <n v="3544.2"/>
    <n v="0"/>
    <n v="0"/>
    <n v="0"/>
    <n v="0"/>
    <n v="7088.4"/>
    <n v="0"/>
    <n v="7088.4"/>
    <n v="0"/>
  </r>
  <r>
    <n v="2041116"/>
    <s v="Rajeswari,Bejjala"/>
    <s v="Offshore "/>
    <s v="ACT 145"/>
    <s v="Tester Fucntional Tester Intermediate"/>
    <s v="VZGTTQ00009364"/>
    <x v="21"/>
    <n v="1000428976"/>
    <s v="VDSI-VCG 5G Home-Tanglewood"/>
    <x v="1"/>
    <n v="20.137499999999999"/>
    <n v="3544.2"/>
    <n v="3544.2"/>
    <n v="3544.2"/>
    <n v="0"/>
    <n v="0"/>
    <n v="0"/>
    <n v="0"/>
    <n v="7088.4"/>
    <n v="0"/>
    <n v="7088.4"/>
    <n v="0"/>
  </r>
  <r>
    <n v="2199512"/>
    <s v="N,Sathishkumar"/>
    <s v="Offshore "/>
    <s v="ACT 149"/>
    <s v="Tester Fucntional Tester Intermediate"/>
    <s v="VZGTTQ00009364"/>
    <x v="21"/>
    <n v="1000428976"/>
    <s v="VDSI-VCG 5G Home-Tanglewood"/>
    <x v="1"/>
    <n v="20.137499999999999"/>
    <n v="3544.2"/>
    <n v="3544.2"/>
    <n v="3544.2"/>
    <n v="0"/>
    <n v="0"/>
    <n v="0"/>
    <n v="0"/>
    <n v="7088.4"/>
    <n v="0"/>
    <n v="7088.4"/>
    <n v="0"/>
  </r>
  <r>
    <n v="2163758"/>
    <s v="Reddy Yamini,Korapati"/>
    <s v="Offshore "/>
    <s v="ACT 145"/>
    <s v="Tester Fucntional Tester Intermediate"/>
    <s v="VZGTTQ00009364"/>
    <x v="21"/>
    <n v="1000428976"/>
    <s v="VDSI-VCG 5G Home-Tanglewood"/>
    <x v="1"/>
    <n v="20.137499999999999"/>
    <n v="3544.2"/>
    <n v="3544.2"/>
    <n v="3544.2"/>
    <n v="0"/>
    <n v="0"/>
    <n v="0"/>
    <n v="0"/>
    <n v="7088.4"/>
    <n v="0"/>
    <n v="7088.4"/>
    <n v="0"/>
  </r>
  <r>
    <n v="2019872"/>
    <s v="Shivaraja G"/>
    <s v="Offshore "/>
    <s v="ACT 145"/>
    <s v="Tester Fucntional Tester Intermediate"/>
    <s v="VZGTTQ00009364"/>
    <x v="21"/>
    <n v="1000428976"/>
    <s v="VDSI-VCG 5G Home-Tanglewood"/>
    <x v="1"/>
    <n v="20.137499999999999"/>
    <n v="3544.2"/>
    <n v="3544.2"/>
    <n v="3544.2"/>
    <n v="0"/>
    <n v="0"/>
    <n v="0"/>
    <n v="0"/>
    <n v="7088.4"/>
    <n v="0"/>
    <n v="7088.4"/>
    <n v="0"/>
  </r>
  <r>
    <n v="2073263"/>
    <s v="B,Suresh"/>
    <s v="Offshore "/>
    <s v="ACT 145"/>
    <s v="Tester Fucntional Tester Intermediate"/>
    <s v="VZGTTQ00009364"/>
    <x v="21"/>
    <n v="1000428976"/>
    <s v="VDSI-VCG 5G Home-Tanglewood"/>
    <x v="1"/>
    <n v="20.137499999999999"/>
    <n v="3544.2"/>
    <n v="3544.2"/>
    <n v="3544.2"/>
    <n v="0"/>
    <n v="0"/>
    <n v="0"/>
    <n v="0"/>
    <n v="7088.4"/>
    <n v="0"/>
    <n v="7088.4"/>
    <n v="0"/>
  </r>
  <r>
    <n v="2333294"/>
    <s v="Ganguru,Harsha Vardhan"/>
    <s v="Offshore "/>
    <s v="PCT 090"/>
    <s v="Tester Fucntional Tester Intermediate"/>
    <s v="VZGTTQ00009364"/>
    <x v="21"/>
    <n v="1000428976"/>
    <s v="VDSI-VCG 5G Home-Tanglewood"/>
    <x v="1"/>
    <n v="20.137499999999999"/>
    <n v="3544.2"/>
    <n v="3544.2"/>
    <n v="3544.2"/>
    <n v="0"/>
    <n v="0"/>
    <n v="0"/>
    <n v="0"/>
    <n v="7088.4"/>
    <n v="0"/>
    <n v="7088.4"/>
    <n v="0"/>
  </r>
  <r>
    <n v="177349"/>
    <s v="A, Sarala Devi"/>
    <s v="Offshore "/>
    <s v="ACT 135"/>
    <s v="Tester Fucntional Tester Senior"/>
    <s v="VZGTTQ00009364"/>
    <x v="21"/>
    <n v="1000428977"/>
    <s v="VDSI-VCG 5G Home Network"/>
    <x v="1"/>
    <n v="23.537500000000005"/>
    <n v="4142.6000000000013"/>
    <n v="4142.6000000000013"/>
    <n v="4142.6000000000013"/>
    <n v="0"/>
    <n v="0"/>
    <n v="0"/>
    <n v="0"/>
    <n v="8285.2000000000025"/>
    <n v="0"/>
    <n v="8285.2000000000025"/>
    <n v="0"/>
  </r>
  <r>
    <n v="2298324"/>
    <s v="S,Ganga Lakshmi"/>
    <s v="Offshore "/>
    <s v="ACT 149"/>
    <s v="Tester Fucntional Tester Senior"/>
    <s v="VZGTTQ00009364"/>
    <x v="21"/>
    <n v="1000428976"/>
    <s v="VDSI-VCG 5G Home-Tanglewood"/>
    <x v="1"/>
    <n v="23.537500000000005"/>
    <n v="4142.6000000000013"/>
    <n v="4142.6000000000013"/>
    <n v="4142.6000000000013"/>
    <n v="0"/>
    <n v="0"/>
    <n v="0"/>
    <n v="0"/>
    <n v="8285.2000000000025"/>
    <n v="0"/>
    <n v="8285.2000000000025"/>
    <n v="0"/>
  </r>
  <r>
    <n v="907221"/>
    <s v="K,Nithish"/>
    <s v="Offshore "/>
    <s v="ACT 140"/>
    <s v="Tester Fucntional Tester Junior"/>
    <s v="VZGTTQ00009364"/>
    <x v="21"/>
    <n v="1000428976"/>
    <s v="VDSI-VCG 5G Home-Tanglewood"/>
    <x v="1"/>
    <n v="18.337499999999999"/>
    <n v="3227.3999999999996"/>
    <n v="3227.3999999999996"/>
    <n v="3227.3999999999996"/>
    <n v="0"/>
    <n v="0"/>
    <n v="0"/>
    <n v="0"/>
    <n v="6454.7999999999993"/>
    <n v="0"/>
    <n v="6454.7999999999993"/>
    <n v="0"/>
  </r>
  <r>
    <n v="2163759"/>
    <s v="S Y,Ravi Rajan"/>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041437"/>
    <s v="Santhosh Kumar Siddeswara"/>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126881"/>
    <s v="Yogesh M"/>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303879"/>
    <s v="Shanjay V"/>
    <s v="Offshore "/>
    <s v="ACT 149"/>
    <s v="Tester Fucntional Tester Junior"/>
    <s v="VZGTTQ00009364"/>
    <x v="21"/>
    <n v="1000428977"/>
    <s v="VDSI-VCG 5G Home Network"/>
    <x v="1"/>
    <n v="18.337499999999999"/>
    <n v="3227.3999999999996"/>
    <n v="3227.3999999999996"/>
    <n v="3227.3999999999996"/>
    <n v="0"/>
    <n v="0"/>
    <n v="0"/>
    <n v="0"/>
    <n v="6454.7999999999993"/>
    <n v="0"/>
    <n v="6454.7999999999993"/>
    <n v="0"/>
  </r>
  <r>
    <n v="2108228"/>
    <s v="Sonu, Kumar"/>
    <s v="Offshore "/>
    <s v="ACT 145"/>
    <s v="Tester Fucntional Tester Junior"/>
    <s v="VZGTTQ00009364"/>
    <x v="21"/>
    <n v="1000430236"/>
    <s v="VDSI-VCG-H&amp;M-Home-FWA"/>
    <x v="1"/>
    <n v="18.337499999999999"/>
    <n v="3227.3999999999996"/>
    <n v="3227.3999999999996"/>
    <n v="3227.3999999999996"/>
    <n v="0"/>
    <n v="0"/>
    <n v="0"/>
    <n v="0"/>
    <n v="6454.7999999999993"/>
    <n v="0"/>
    <n v="6454.7999999999993"/>
    <n v="0"/>
  </r>
  <r>
    <n v="2276503"/>
    <s v="Vamsi Krishna,Nakka"/>
    <s v="Offshore "/>
    <s v="ACT 149"/>
    <s v="Pega Developer Pega,NBX Junior"/>
    <s v="VZGTTQ00009364"/>
    <x v="21"/>
    <n v="1000428976"/>
    <s v="VDSI-VCG 5G Home-Tanglewood"/>
    <x v="3"/>
    <n v="22.475000000000005"/>
    <n v="3955.6000000000008"/>
    <n v="3955.6000000000008"/>
    <n v="3955.6000000000008"/>
    <n v="0"/>
    <n v="0"/>
    <n v="0"/>
    <n v="0"/>
    <n v="7911.2000000000016"/>
    <n v="0"/>
    <n v="7911.2000000000016"/>
    <n v="0"/>
  </r>
  <r>
    <n v="2079528"/>
    <s v="G,Pradeep Kumar"/>
    <s v="Offshore "/>
    <s v="ACT 145"/>
    <s v="Pega Developer Pega,NBX Intermediate"/>
    <s v="VZGTTQ00009364"/>
    <x v="21"/>
    <n v="1000428976"/>
    <s v="VDSI-VCG 5G Home-Tanglewood"/>
    <x v="3"/>
    <n v="29.425000000000004"/>
    <n v="5178.8000000000011"/>
    <n v="5178.8000000000011"/>
    <n v="5178.8000000000011"/>
    <n v="0"/>
    <n v="0"/>
    <n v="0"/>
    <n v="0"/>
    <n v="10357.600000000002"/>
    <n v="0"/>
    <n v="10357.600000000002"/>
    <n v="0"/>
  </r>
  <r>
    <n v="2344709"/>
    <s v="Narahari,Sai Anurag Santhosh"/>
    <s v="Offshore "/>
    <s v="PCT 090"/>
    <s v="Pega Developer Pega,NBX Intermediate"/>
    <s v="VZGTTQ00009364"/>
    <x v="21"/>
    <n v="1000428976"/>
    <s v="VDSI-VCG 5G Home-Tanglewood"/>
    <x v="3"/>
    <n v="29.425000000000004"/>
    <n v="5178.8000000000011"/>
    <n v="5178.8000000000011"/>
    <n v="5178.8000000000011"/>
    <n v="0"/>
    <n v="0"/>
    <n v="0"/>
    <n v="0"/>
    <n v="10357.600000000002"/>
    <n v="0"/>
    <n v="10357.600000000002"/>
    <n v="0"/>
  </r>
  <r>
    <n v="2165999"/>
    <s v="Azharuddin,Mohammad"/>
    <s v="Offshore "/>
    <s v="ACT 145"/>
    <s v="Pega Developer Pega,NBX Intermediate"/>
    <s v="VZGTTQ00009364"/>
    <x v="21"/>
    <n v="1000428977"/>
    <s v="VDSI-VCG 5G Home Network"/>
    <x v="3"/>
    <n v="29.425000000000004"/>
    <n v="5178.8000000000011"/>
    <n v="5178.8000000000011"/>
    <n v="5178.8000000000011"/>
    <n v="0"/>
    <n v="0"/>
    <n v="0"/>
    <n v="0"/>
    <n v="10357.600000000002"/>
    <n v="0"/>
    <n v="10357.600000000002"/>
    <n v="0"/>
  </r>
  <r>
    <n v="2091027"/>
    <s v="Sakina,Arjumand"/>
    <s v="Offshore "/>
    <s v="ACT 145"/>
    <s v="Pega Developer Pega,NBX Intermediate"/>
    <s v="VZGTTQ00009364"/>
    <x v="21"/>
    <n v="1000428976"/>
    <s v="VDSI-VCG 5G Home-Tanglewood"/>
    <x v="3"/>
    <n v="29.425000000000004"/>
    <n v="5178.8000000000011"/>
    <n v="5178.8000000000011"/>
    <n v="5178.8000000000011"/>
    <n v="0"/>
    <n v="0"/>
    <n v="0"/>
    <n v="0"/>
    <n v="10357.600000000002"/>
    <n v="0"/>
    <n v="10357.600000000002"/>
    <n v="0"/>
  </r>
  <r>
    <n v="2331791"/>
    <s v="Sankaran,Rajesh"/>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81641"/>
    <s v="Periyakaruppan,Kannan"/>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02180"/>
    <s v="Kolla,Suneetha"/>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425957"/>
    <s v="T,Arunjunai katha pandieswari"/>
    <s v="Offshore "/>
    <n v="0"/>
    <s v="Scrum Master-Senior"/>
    <s v="VZGTTQ00009364"/>
    <x v="21"/>
    <n v="1000428977"/>
    <s v="VDSI-VCG 5G Home Network"/>
    <x v="4"/>
    <n v="23.134146341463413"/>
    <n v="4071.6097560975609"/>
    <n v="0"/>
    <n v="0"/>
    <n v="4071.6097560975609"/>
    <n v="4071.6097560975609"/>
    <n v="4071.6097560975609"/>
    <n v="4071.6097560975609"/>
    <n v="4071.6097560975609"/>
    <n v="12214.829268292682"/>
    <n v="16286.439024390244"/>
    <n v="0"/>
  </r>
  <r>
    <n v="456292"/>
    <s v="Dixon,Divya Esther"/>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75000"/>
    <s v="R,Akil"/>
    <s v="Offshore "/>
    <n v="0"/>
    <s v="Scrum Master-Intermediate"/>
    <s v="VZGTTQ00009364"/>
    <x v="21"/>
    <n v="1000428976"/>
    <s v="VDSI-VCG 5G Home-Tanglewood"/>
    <x v="7"/>
    <n v="20.195121951219512"/>
    <n v="3554.3414634146343"/>
    <n v="0"/>
    <n v="0"/>
    <n v="3554.3414634146343"/>
    <n v="3554.3414634146343"/>
    <n v="3554.3414634146343"/>
    <n v="3554.3414634146343"/>
    <n v="3554.3414634146343"/>
    <n v="10663.024390243903"/>
    <n v="14217.365853658537"/>
    <n v="0"/>
  </r>
  <r>
    <n v="2298758"/>
    <s v="Sagadevan,Arun"/>
    <s v="Offshore "/>
    <n v="0"/>
    <s v="Scrum Master-Intermediate"/>
    <s v="VZGTTQ00009364"/>
    <x v="21"/>
    <n v="1000428977"/>
    <s v="VDSI-VCG 5G Home Network"/>
    <x v="0"/>
    <n v="20.195121951219512"/>
    <n v="3554.3414634146343"/>
    <n v="0"/>
    <n v="0"/>
    <n v="3554.3414634146343"/>
    <n v="3554.3414634146343"/>
    <n v="3554.3414634146343"/>
    <n v="3554.3414634146343"/>
    <n v="3554.3414634146343"/>
    <n v="10663.024390243903"/>
    <n v="14217.365853658537"/>
    <n v="0"/>
  </r>
  <r>
    <n v="2005041"/>
    <s v="V,Shailaja"/>
    <s v="Offshore "/>
    <n v="0"/>
    <s v="Scrum Master-Intermediate"/>
    <s v="VZGTTQ00009364"/>
    <x v="21"/>
    <n v="1000441057"/>
    <s v="Verizon-Clarify Decomposition-"/>
    <x v="4"/>
    <n v="20.195121951219512"/>
    <n v="3554.3414634146343"/>
    <n v="0"/>
    <n v="0"/>
    <n v="3554.3414634146343"/>
    <n v="3554.3414634146343"/>
    <n v="3554.3414634146343"/>
    <n v="3554.3414634146343"/>
    <n v="3554.3414634146343"/>
    <n v="10663.024390243903"/>
    <n v="14217.365853658537"/>
    <n v="0"/>
  </r>
  <r>
    <n v="2007058"/>
    <s v="R,Manasadevi"/>
    <s v="Offshore "/>
    <n v="0"/>
    <s v="Scrum Master-Intermediate"/>
    <s v="VZGTTQ00009364"/>
    <x v="21"/>
    <n v="1000428977"/>
    <s v="VDSI-VCG 5G Home Network"/>
    <x v="4"/>
    <n v="20.195121951219512"/>
    <n v="3554.3414634146343"/>
    <n v="0"/>
    <n v="0"/>
    <n v="3554.3414634146343"/>
    <n v="3554.3414634146343"/>
    <n v="3554.3414634146343"/>
    <n v="3554.3414634146343"/>
    <n v="3554.3414634146343"/>
    <n v="10663.024390243903"/>
    <n v="14217.365853658537"/>
    <n v="0"/>
  </r>
  <r>
    <n v="2154601"/>
    <s v="Gadamsetti,Sai Kiran"/>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00071"/>
    <s v="Bahadure,Prerana Prashant"/>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27156"/>
    <s v="Mevegar,Muzamil"/>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302427"/>
    <s v="Chittineni,Srimannarayana"/>
    <s v="Offshore "/>
    <n v="0"/>
    <s v="Sr. UI Developer-Senior"/>
    <s v="VZGTTQ00009364"/>
    <x v="21"/>
    <n v="1000428976"/>
    <s v="VDSI-VCG 5G Home-Tanglewood"/>
    <x v="0"/>
    <n v="23.134146341463413"/>
    <n v="4071.6097560975609"/>
    <n v="0"/>
    <n v="0"/>
    <n v="4071.6097560975609"/>
    <n v="4071.6097560975609"/>
    <n v="4071.6097560975609"/>
    <n v="4071.6097560975609"/>
    <n v="4071.6097560975609"/>
    <n v="12214.829268292682"/>
    <n v="16286.439024390244"/>
    <n v="0"/>
  </r>
  <r>
    <n v="544514"/>
    <s v="J,Arunkumar"/>
    <s v="Offshore "/>
    <n v="0"/>
    <s v="UI Developer-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581702"/>
    <s v="Manikandan,Radhai"/>
    <s v="Offshore "/>
    <n v="0"/>
    <s v="UI Developer-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18715"/>
    <s v="Tiwari,Vishal"/>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01057"/>
    <s v="Babu,Bin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24484"/>
    <s v="K G,Subashin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39599"/>
    <s v="G,Kavithasan"/>
    <s v="Offshore "/>
    <n v="0"/>
    <s v="UI Developer-Junior"/>
    <s v="VZGTTQ00009364"/>
    <x v="21"/>
    <n v="1000441057"/>
    <s v="Verizon-Clarify Decomposition-"/>
    <x v="4"/>
    <n v="17.670731707317074"/>
    <n v="3110.0487804878048"/>
    <n v="0"/>
    <n v="0"/>
    <n v="3110.0487804878048"/>
    <n v="3110.0487804878048"/>
    <n v="3110.0487804878048"/>
    <n v="3110.0487804878048"/>
    <n v="3110.0487804878048"/>
    <n v="9330.1463414634145"/>
    <n v="12440.195121951219"/>
    <n v="0"/>
  </r>
  <r>
    <n v="2166940"/>
    <s v="Dond,Aditya Vasant"/>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341207"/>
    <s v="S,Ranjith Kumar"/>
    <s v="Offshore "/>
    <n v="0"/>
    <s v="UI Developer-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835440"/>
    <s v="Palanivel,Nathiya"/>
    <s v="Offshore "/>
    <n v="0"/>
    <s v="UI Developer-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856822"/>
    <s v="Kumar,Shubham"/>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856838"/>
    <s v="Iqbal,Tauseef"/>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905287"/>
    <s v="Mrudula,Manch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596567"/>
    <s v="S K,Liyakath Ali"/>
    <s v="Offshore "/>
    <n v="0"/>
    <s v="Java MS Developer Dev Lead-Senior"/>
    <s v="VZGTTQ00009364"/>
    <x v="21"/>
    <n v="1000428976"/>
    <s v="VDSI-VCG 5G Home-Tanglewood"/>
    <x v="4"/>
    <n v="25.048780487804876"/>
    <n v="4408.585365853658"/>
    <n v="0"/>
    <n v="0"/>
    <n v="4408.585365853658"/>
    <n v="4408.585365853658"/>
    <n v="4408.585365853658"/>
    <n v="4408.585365853658"/>
    <n v="4408.585365853658"/>
    <n v="13225.756097560974"/>
    <n v="17634.341463414632"/>
    <n v="0"/>
  </r>
  <r>
    <n v="2382828"/>
    <s v="Mohi Doss,D"/>
    <s v="Offshore "/>
    <n v="0"/>
    <s v="Java MS Developer Dev Lead-Senior"/>
    <s v="VZGTTQ00009364"/>
    <x v="21"/>
    <n v="1000428976"/>
    <s v="VDSI-VCG 5G Home-Tanglewood"/>
    <x v="7"/>
    <n v="25.048780487804876"/>
    <n v="4408.585365853658"/>
    <n v="0"/>
    <n v="0"/>
    <n v="4408.585365853658"/>
    <n v="4408.585365853658"/>
    <n v="4408.585365853658"/>
    <n v="4408.585365853658"/>
    <n v="4408.585365853658"/>
    <n v="13225.756097560974"/>
    <n v="17634.341463414632"/>
    <n v="0"/>
  </r>
  <r>
    <n v="772043"/>
    <s v="Paramasivam,Karthick"/>
    <s v="Offshore "/>
    <n v="0"/>
    <s v="Java MS Developer Dev Lead-Senior"/>
    <s v="VZGTTQ00009364"/>
    <x v="21"/>
    <n v="1000428976"/>
    <s v="VDSI-VCG 5G Home-Tanglewood"/>
    <x v="4"/>
    <n v="25.048780487804876"/>
    <n v="4408.585365853658"/>
    <n v="0"/>
    <n v="0"/>
    <n v="4408.585365853658"/>
    <n v="4408.585365853658"/>
    <n v="4408.585365853658"/>
    <n v="4408.585365853658"/>
    <n v="4408.585365853658"/>
    <n v="13225.756097560974"/>
    <n v="17634.341463414632"/>
    <n v="0"/>
  </r>
  <r>
    <n v="834850"/>
    <s v="K,Balasubramaniyam"/>
    <s v="Offshore "/>
    <n v="0"/>
    <s v="Java MS Developer -Intermediate"/>
    <s v="VZGTTQ00009364"/>
    <x v="21"/>
    <n v="1000428977"/>
    <s v="VDSI-VCG 5G Home Network"/>
    <x v="4"/>
    <n v="21.512195121951219"/>
    <n v="3786.1463414634145"/>
    <n v="0"/>
    <n v="0"/>
    <n v="3786.1463414634145"/>
    <n v="3786.1463414634145"/>
    <n v="3786.1463414634145"/>
    <n v="3786.1463414634145"/>
    <n v="3786.1463414634145"/>
    <n v="11358.439024390244"/>
    <n v="15144.585365853658"/>
    <n v="0"/>
  </r>
  <r>
    <n v="910204"/>
    <s v="Shinde,Priyanka Mohan"/>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919882"/>
    <s v="Sai Priya,Kaminwar"/>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936704"/>
    <s v="Vellingiri,Gomathi"/>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26604"/>
    <s v="Boolchandani,Sankalp"/>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34698"/>
    <s v="E,Sowndariya"/>
    <s v="Offshore "/>
    <n v="0"/>
    <s v="Java MS Developer -Intermediate"/>
    <s v="VZGTTQ00009364"/>
    <x v="21"/>
    <n v="1000428976"/>
    <s v="VDSI-VCG 5G Home-Tanglewood"/>
    <x v="0"/>
    <n v="19.365853658536587"/>
    <n v="3408.3902439024391"/>
    <n v="0"/>
    <n v="0"/>
    <n v="3408.3902439024391"/>
    <n v="3408.3902439024391"/>
    <n v="3408.3902439024391"/>
    <n v="3408.3902439024391"/>
    <n v="3408.3902439024391"/>
    <n v="10225.170731707318"/>
    <n v="13633.560975609756"/>
    <n v="0"/>
  </r>
  <r>
    <n v="2136226"/>
    <s v="Nagalakshmi,Bolagoni"/>
    <s v="Offshore "/>
    <n v="0"/>
    <s v="Java MS Developer -Intermediate"/>
    <s v="VZGTTQ00009364"/>
    <x v="21"/>
    <n v="1000428976"/>
    <s v="VDSI-VCG 5G Home-Tanglewood"/>
    <x v="0"/>
    <n v="19.365853658536587"/>
    <n v="3408.3902439024391"/>
    <n v="0"/>
    <n v="0"/>
    <n v="3408.3902439024391"/>
    <n v="3408.3902439024391"/>
    <n v="3408.3902439024391"/>
    <n v="3408.3902439024391"/>
    <n v="3408.3902439024391"/>
    <n v="10225.170731707318"/>
    <n v="13633.560975609756"/>
    <n v="0"/>
  </r>
  <r>
    <n v="2152205"/>
    <s v="Chinta,Prasanna Nagasai"/>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263415"/>
    <s v="Chakrabarty,Abhilash"/>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896911"/>
    <s v="V P,Gophika"/>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207648"/>
    <s v="Raipatrewar,Arati Avinash"/>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135311"/>
    <s v="Bahukhandi,Rishabh"/>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329772"/>
    <s v="Pilli,Ratna Kumari"/>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645969"/>
    <s v="Mohan Raj Thammali"/>
    <s v="Offshore "/>
    <n v="0"/>
    <s v="Java MS Developer -Junior"/>
    <s v="VZGTTQ00009364"/>
    <x v="21"/>
    <n v="1000428977"/>
    <s v="VDSI-VCG 5G Home Network"/>
    <x v="7"/>
    <n v="17.670731707317074"/>
    <n v="3110.0487804878048"/>
    <n v="0"/>
    <n v="0"/>
    <n v="3110.0487804878048"/>
    <n v="3110.0487804878048"/>
    <n v="3110.0487804878048"/>
    <n v="3110.0487804878048"/>
    <n v="3110.0487804878048"/>
    <n v="9330.1463414634145"/>
    <n v="12440.195121951219"/>
    <n v="0"/>
  </r>
  <r>
    <n v="775337"/>
    <s v="Ekta Karda"/>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2249542"/>
    <s v="Karthikeyan V"/>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2152722"/>
    <s v="Barvat,Apurva"/>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438282"/>
    <s v="Kolagani,Madhukar"/>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919559"/>
    <s v="N,Rahul Sai"/>
    <s v="Offshore "/>
    <n v="0"/>
    <s v="Java MS Developer -Junior"/>
    <s v="VZGTTQ00009364"/>
    <x v="21"/>
    <n v="1000428976"/>
    <s v="VDSI-VCG 5G Home-Tanglewood"/>
    <x v="3"/>
    <n v="17.670731707317074"/>
    <n v="3110.0487804878048"/>
    <n v="0"/>
    <n v="0"/>
    <n v="3110.0487804878048"/>
    <n v="3110.0487804878048"/>
    <n v="3110.0487804878048"/>
    <n v="3110.0487804878048"/>
    <n v="3110.0487804878048"/>
    <n v="9330.1463414634145"/>
    <n v="12440.195121951219"/>
    <n v="0"/>
  </r>
  <r>
    <n v="2192999"/>
    <s v="V,Rohitasva"/>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270122"/>
    <s v="Chaubey,Akhilesh"/>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41437"/>
    <s v="S,Santosh Kumar"/>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19872"/>
    <s v="G,Shivaraja"/>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41116"/>
    <s v="Rajeswari,Bejjala"/>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199512"/>
    <s v="N,Sathishkumar"/>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271050"/>
    <s v="K A,Pradeep"/>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545968"/>
    <s v="Chandran,Nirmala"/>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163759"/>
    <s v="S Y,Ravi Rajan"/>
    <s v="Offshore "/>
    <n v="0"/>
    <s v="Tester-Senior"/>
    <s v="VZGTTQ00009364"/>
    <x v="21"/>
    <n v="1000428976"/>
    <s v="VDSI-VCG 5G Home-Tanglewood"/>
    <x v="1"/>
    <n v="23.134146341463413"/>
    <n v="4071.6097560975609"/>
    <n v="0"/>
    <n v="0"/>
    <n v="4071.6097560975609"/>
    <n v="4071.6097560975609"/>
    <n v="4071.6097560975609"/>
    <n v="4071.6097560975609"/>
    <n v="4071.6097560975609"/>
    <n v="12214.829268292682"/>
    <n v="16286.439024390244"/>
    <n v="0"/>
  </r>
  <r>
    <n v="2163758"/>
    <s v="Reddy Yamini,Korapati"/>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144398"/>
    <s v="Putta,Vineeth"/>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902120"/>
    <s v="V,Balaaji Varun"/>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025067"/>
    <s v="Reddy,N Jayakumar"/>
    <s v="Offshore "/>
    <n v="0"/>
    <s v="Tester-Intermediate"/>
    <s v="VZGTTQ00009364"/>
    <x v="21"/>
    <n v="1000428977"/>
    <s v="VDSI-VCG 5G Home Network"/>
    <x v="1"/>
    <n v="18.182926829268293"/>
    <n v="3200.1951219512198"/>
    <n v="0"/>
    <n v="0"/>
    <n v="3200.1951219512198"/>
    <n v="3200.1951219512198"/>
    <n v="3200.1951219512198"/>
    <n v="3200.1951219512198"/>
    <n v="3200.1951219512198"/>
    <n v="9600.5853658536598"/>
    <n v="12800.780487804879"/>
    <n v="0"/>
  </r>
  <r>
    <n v="2298324"/>
    <s v="S,Ganga Lakshmi"/>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073263"/>
    <s v="B,Sure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907221"/>
    <s v="K,Nithi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303879"/>
    <s v="V,Shanjay"/>
    <s v="Offshore "/>
    <n v="0"/>
    <s v="Tester-Junior"/>
    <s v="VZGTTQ00009364"/>
    <x v="21"/>
    <n v="1000428977"/>
    <s v="VDSI-VCG 5G Home Network"/>
    <x v="1"/>
    <n v="17.073170731707318"/>
    <n v="3004.8780487804879"/>
    <n v="0"/>
    <n v="0"/>
    <n v="3004.8780487804879"/>
    <n v="3004.8780487804879"/>
    <n v="3004.8780487804879"/>
    <n v="3004.8780487804879"/>
    <n v="3004.8780487804879"/>
    <n v="9014.6341463414647"/>
    <n v="12019.512195121952"/>
    <n v="0"/>
  </r>
  <r>
    <n v="2333294"/>
    <s v="Ganguru,Harsha Vardhan"/>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314354"/>
    <s v="Ramesh,Pravinkumar"/>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126881"/>
    <s v="M,Yoge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177349"/>
    <s v="A,Sarala Devi"/>
    <s v="Offshore "/>
    <n v="0"/>
    <s v="Tester-Junior"/>
    <s v="VZGTTQ00009364"/>
    <x v="21"/>
    <n v="1000428977"/>
    <s v="VDSI-VCG 5G Home Network"/>
    <x v="1"/>
    <n v="17.073170731707318"/>
    <n v="3004.8780487804879"/>
    <n v="0"/>
    <n v="0"/>
    <n v="3004.8780487804879"/>
    <n v="3004.8780487804879"/>
    <n v="3004.8780487804879"/>
    <n v="3004.8780487804879"/>
    <n v="3004.8780487804879"/>
    <n v="9014.6341463414647"/>
    <n v="12019.512195121952"/>
    <n v="0"/>
  </r>
  <r>
    <n v="2091027"/>
    <s v="Sakina,Arjumand"/>
    <s v="Offshore "/>
    <n v="0"/>
    <s v="Pega Developer-Junior"/>
    <s v="VZGTTQ00009364"/>
    <x v="21"/>
    <n v="1000428976"/>
    <s v="VDSI-VCG 5G Home-Tanglewood"/>
    <x v="3"/>
    <n v="19.195121951219512"/>
    <n v="3378.3414634146343"/>
    <n v="0"/>
    <n v="0"/>
    <n v="3378.3414634146343"/>
    <n v="3378.3414634146343"/>
    <n v="3378.3414634146343"/>
    <n v="3378.3414634146343"/>
    <n v="3378.3414634146343"/>
    <n v="10135.024390243903"/>
    <n v="13513.365853658537"/>
    <n v="0"/>
  </r>
  <r>
    <e v="#REF!"/>
    <e v="#REF!"/>
    <e v="#REF!"/>
    <e v="#REF!"/>
    <e v="#REF!"/>
    <s v="VZGTTQ00009364"/>
    <x v="21"/>
    <n v="1000428977"/>
    <s v="VDSI-VCG 5G Home Network"/>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347921"/>
    <s v="VDSI - VCG_Pega_CJCM_NBX_Type1"/>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n v="645969"/>
    <s v="Mohan Raj Thammali"/>
    <s v="Offshore"/>
    <n v="0"/>
    <s v="Scrum Master"/>
    <s v="VZGTTQ00009371"/>
    <x v="22"/>
    <n v="1000428977"/>
    <s v="VDSI-VCG 5G Home Network"/>
    <x v="7"/>
    <n v="27.787500000000005"/>
    <n v="4890.6000000000013"/>
    <n v="4890.6000000000013"/>
    <n v="4890.6000000000013"/>
    <n v="0"/>
    <n v="0"/>
    <n v="0"/>
    <n v="0"/>
    <n v="9781.2000000000025"/>
    <n v="0"/>
    <n v="9781.2000000000025"/>
    <n v="0"/>
  </r>
  <r>
    <n v="775337"/>
    <s v="Ekta Karda"/>
    <s v="Offshore"/>
    <n v="0"/>
    <s v="Scrum Master"/>
    <s v="VZGTTQ00009371"/>
    <x v="22"/>
    <n v="1000428976"/>
    <s v="VDSI-VCG 5G Home-Tanglewood"/>
    <x v="7"/>
    <n v="27.787500000000005"/>
    <n v="4890.6000000000013"/>
    <n v="4890.6000000000013"/>
    <n v="4890.6000000000013"/>
    <n v="0"/>
    <n v="0"/>
    <n v="0"/>
    <n v="0"/>
    <n v="9781.2000000000025"/>
    <n v="0"/>
    <n v="9781.2000000000025"/>
    <n v="0"/>
  </r>
  <r>
    <n v="2249542"/>
    <s v="Karthikeyan V"/>
    <s v="Offshore"/>
    <n v="0"/>
    <s v="Scrum Master"/>
    <s v="VZGTTQ00009371"/>
    <x v="22"/>
    <n v="1000428976"/>
    <s v="VDSI-VCG 5G Home-Tanglewood"/>
    <x v="7"/>
    <n v="26.762500000000003"/>
    <n v="4710.2000000000007"/>
    <n v="4710.2000000000007"/>
    <n v="4710.2000000000007"/>
    <n v="0"/>
    <n v="0"/>
    <n v="0"/>
    <n v="0"/>
    <n v="9420.4000000000015"/>
    <n v="0"/>
    <n v="9420.4000000000015"/>
    <n v="0"/>
  </r>
  <r>
    <n v="2254287"/>
    <s v="MANOJ KUMAR G"/>
    <s v="Offshore"/>
    <s v="ACT 200"/>
    <s v="Scrum Master"/>
    <s v="VZGTTQ00009371"/>
    <x v="22"/>
    <n v="1000428976"/>
    <s v="VDSI-VCG 5G Home-Tanglewood"/>
    <x v="7"/>
    <n v="26.762500000000003"/>
    <n v="4710.2000000000007"/>
    <n v="4710.2000000000007"/>
    <n v="4710.2000000000007"/>
    <n v="0"/>
    <n v="0"/>
    <n v="0"/>
    <n v="0"/>
    <n v="9420.4000000000015"/>
    <n v="0"/>
    <n v="9420.4000000000015"/>
    <n v="0"/>
  </r>
  <r>
    <n v="288101"/>
    <s v="Arokiaraj,Victor"/>
    <s v="Offshore"/>
    <s v="ACT 200"/>
    <s v="Release Train Engineer"/>
    <s v="VZGTTQ00009371"/>
    <x v="22"/>
    <n v="1000428977"/>
    <s v="VDSI-VCG 5G Home Network"/>
    <x v="4"/>
    <n v="28.425000000000004"/>
    <n v="5002.8000000000011"/>
    <n v="5002.8000000000011"/>
    <n v="5002.8000000000011"/>
    <n v="0"/>
    <n v="0"/>
    <n v="0"/>
    <n v="0"/>
    <n v="10005.600000000002"/>
    <n v="0"/>
    <n v="10005.600000000002"/>
    <n v="0"/>
  </r>
  <r>
    <n v="188687"/>
    <s v="Balachandar, Rajesh"/>
    <s v="Offshore"/>
    <s v="ACT 195"/>
    <s v="Release Train Engineer"/>
    <s v="VZGTTQ00009371"/>
    <x v="22"/>
    <n v="1000428977"/>
    <s v="VDSI-VCG 5G Home Network"/>
    <x v="4"/>
    <n v="28.425000000000004"/>
    <n v="5002.8000000000011"/>
    <n v="5002.8000000000011"/>
    <n v="5002.8000000000011"/>
    <n v="0"/>
    <n v="0"/>
    <n v="0"/>
    <n v="0"/>
    <n v="10005.600000000002"/>
    <n v="0"/>
    <n v="10005.600000000002"/>
    <n v="0"/>
  </r>
  <r>
    <n v="2324686"/>
    <s v="Ramachandran, Janani"/>
    <s v="Offshore"/>
    <s v="ACT 195"/>
    <s v="Java Springboot Microservices SpringReactive"/>
    <s v="VZGTTQ00009371"/>
    <x v="22"/>
    <n v="1000430236"/>
    <s v="VDSI-VCG-H&amp;M-Home-FWA"/>
    <x v="4"/>
    <n v="22"/>
    <n v="3872"/>
    <n v="3872"/>
    <n v="3872"/>
    <n v="0"/>
    <n v="0"/>
    <n v="0"/>
    <n v="0"/>
    <n v="7744"/>
    <n v="0"/>
    <n v="7744"/>
    <n v="0"/>
  </r>
  <r>
    <n v="904233"/>
    <s v="Saksena, Ayush"/>
    <s v="Offshore"/>
    <s v="ACT 195"/>
    <s v="Java Springboot Microservices SpringReactive"/>
    <s v="VZGTTQ00009371"/>
    <x v="22"/>
    <n v="1000430236"/>
    <s v="VDSI-VCG-H&amp;M-Home-FWA"/>
    <x v="4"/>
    <n v="22"/>
    <n v="3872"/>
    <n v="3872"/>
    <n v="3872"/>
    <n v="0"/>
    <n v="0"/>
    <n v="0"/>
    <n v="0"/>
    <n v="7744"/>
    <n v="0"/>
    <n v="7744"/>
    <n v="0"/>
  </r>
  <r>
    <n v="2330921"/>
    <s v="S, Ramkumar"/>
    <s v="Offshore"/>
    <s v="ACT 195"/>
    <s v="Java Springboot Microservices SpringReactive"/>
    <s v="VZGTTQ00009371"/>
    <x v="22"/>
    <n v="1000430236"/>
    <s v="VDSI-VCG-H&amp;M-Home-FWA"/>
    <x v="4"/>
    <n v="22"/>
    <n v="3872"/>
    <n v="3872"/>
    <n v="3872"/>
    <n v="0"/>
    <n v="0"/>
    <n v="0"/>
    <n v="0"/>
    <n v="7744"/>
    <n v="0"/>
    <n v="7744"/>
    <n v="0"/>
  </r>
  <r>
    <n v="438282"/>
    <s v="Kolagani Madhukar"/>
    <s v="Offshore"/>
    <n v="0"/>
    <s v="Release Train Engineer"/>
    <s v="VZGTTQ00009371"/>
    <x v="22"/>
    <n v="1000428976"/>
    <s v="VDSI-VCG 5G Home-Tanglewood"/>
    <x v="7"/>
    <n v="22"/>
    <n v="3872"/>
    <n v="3872"/>
    <n v="3872"/>
    <n v="0"/>
    <n v="0"/>
    <n v="0"/>
    <n v="0"/>
    <n v="7744"/>
    <n v="0"/>
    <n v="7744"/>
    <n v="0"/>
  </r>
  <r>
    <n v="560353"/>
    <s v="Ramamoorthy,Swetha"/>
    <s v="Offshore"/>
    <s v="ACT 200"/>
    <s v="Java Springboot Microservices SpringReactive"/>
    <s v="VZGTTQ00009371"/>
    <x v="22"/>
    <n v="1000410330"/>
    <s v="VDSI-VCG ACT Consol 5G&amp;Digital"/>
    <x v="4"/>
    <n v="22"/>
    <n v="3872"/>
    <n v="3872"/>
    <n v="3872"/>
    <n v="0"/>
    <n v="0"/>
    <n v="0"/>
    <n v="0"/>
    <n v="7744"/>
    <n v="0"/>
    <n v="7744"/>
    <n v="0"/>
  </r>
  <r>
    <n v="2181397"/>
    <s v="S,Vanitha"/>
    <s v="Offshore"/>
    <s v="ACT 195"/>
    <s v="ReactJS"/>
    <s v="VZGTTQ00009371"/>
    <x v="22"/>
    <n v="1000430236"/>
    <s v="VDSI-VCG-H&amp;M-Home-FWA"/>
    <x v="4"/>
    <n v="22"/>
    <n v="3872"/>
    <n v="3872"/>
    <n v="3872"/>
    <n v="0"/>
    <n v="0"/>
    <n v="0"/>
    <n v="0"/>
    <n v="7744"/>
    <n v="0"/>
    <n v="7744"/>
    <n v="0"/>
  </r>
  <r>
    <n v="748537"/>
    <s v="Madanselvaraj,Gowtaman"/>
    <s v="Offshore"/>
    <s v="ACT 195"/>
    <s v="ReactJS"/>
    <s v="VZGTTQ00009371"/>
    <x v="22"/>
    <n v="1000430236"/>
    <s v="VDSI-VCG-H&amp;M-Home-FWA"/>
    <x v="4"/>
    <n v="22"/>
    <n v="3872"/>
    <n v="3872"/>
    <n v="3872"/>
    <n v="0"/>
    <n v="0"/>
    <n v="0"/>
    <n v="0"/>
    <n v="7744"/>
    <n v="0"/>
    <n v="7744"/>
    <n v="0"/>
  </r>
  <r>
    <n v="734466"/>
    <s v="Babu,Deepak"/>
    <s v="Offshore"/>
    <s v="ACT 195"/>
    <s v="ReactJS"/>
    <s v="VZGTTQ00009371"/>
    <x v="22"/>
    <n v="1000430236"/>
    <s v="VDSI-VCG-H&amp;M-Home-FWA"/>
    <x v="4"/>
    <n v="22"/>
    <n v="3872"/>
    <n v="3872"/>
    <n v="3872"/>
    <n v="0"/>
    <n v="0"/>
    <n v="0"/>
    <n v="0"/>
    <n v="7744"/>
    <n v="0"/>
    <n v="7744"/>
    <n v="0"/>
  </r>
  <r>
    <n v="896911"/>
    <s v="V P,Gophika"/>
    <s v="Offshore"/>
    <s v="ACT 148"/>
    <s v="Java Springboot Microservices SpringReactive"/>
    <s v="VZGTTQ00009371"/>
    <x v="22"/>
    <n v="1000428977"/>
    <s v="VDSI-VCG 5G Home Network"/>
    <x v="4"/>
    <n v="18.925000000000001"/>
    <n v="3330.8"/>
    <n v="3330.8"/>
    <n v="3330.8"/>
    <n v="0"/>
    <n v="0"/>
    <n v="0"/>
    <n v="0"/>
    <n v="6661.6"/>
    <n v="0"/>
    <n v="6661.6"/>
    <n v="0"/>
  </r>
  <r>
    <n v="2207648"/>
    <s v="Raipatrewar,Arati Avinash"/>
    <s v="Offshore"/>
    <s v="ACT 148"/>
    <s v="Java Springboot Microservices SpringReactive"/>
    <s v="VZGTTQ00009371"/>
    <x v="22"/>
    <n v="1000428977"/>
    <s v="VDSI-VCG 5G Home Network"/>
    <x v="4"/>
    <n v="18.925000000000001"/>
    <n v="3330.8"/>
    <n v="3330.8"/>
    <n v="3330.8"/>
    <n v="0"/>
    <n v="0"/>
    <n v="0"/>
    <n v="0"/>
    <n v="6661.6"/>
    <n v="0"/>
    <n v="6661.6"/>
    <n v="0"/>
  </r>
  <r>
    <n v="2135311"/>
    <s v="Bahukhandi,Rishabh"/>
    <s v="Offshore"/>
    <s v="ACT 148"/>
    <s v="Java Springboot Microservices SpringReactive"/>
    <s v="VZGTTQ00009371"/>
    <x v="22"/>
    <n v="1000428977"/>
    <s v="VDSI-VCG 5G Home Network"/>
    <x v="4"/>
    <n v="18.925000000000001"/>
    <n v="3330.8"/>
    <n v="3330.8"/>
    <n v="3330.8"/>
    <n v="0"/>
    <n v="0"/>
    <n v="0"/>
    <n v="0"/>
    <n v="6661.6"/>
    <n v="0"/>
    <n v="6661.6"/>
    <n v="0"/>
  </r>
  <r>
    <n v="2329772"/>
    <s v="Pilli,Ratna Kumari"/>
    <s v="Offshore"/>
    <s v="ACT 148"/>
    <s v="Java Springboot Microservices SpringReactive"/>
    <s v="VZGTTQ00009371"/>
    <x v="22"/>
    <n v="1000428977"/>
    <s v="VDSI-VCG 5G Home Network"/>
    <x v="4"/>
    <n v="18.925000000000001"/>
    <n v="3330.8"/>
    <n v="3330.8"/>
    <n v="3330.8"/>
    <n v="0"/>
    <n v="0"/>
    <n v="0"/>
    <n v="0"/>
    <n v="6661.6"/>
    <n v="0"/>
    <n v="6661.6"/>
    <n v="0"/>
  </r>
  <r>
    <n v="2138040"/>
    <s v="Bhardwaj,Ashutosh"/>
    <s v="Offshore"/>
    <s v="ACT 200"/>
    <s v="ReactJS"/>
    <s v="VZGTTQ00009371"/>
    <x v="22"/>
    <n v="1000430236"/>
    <s v="VDSI-VCG-H&amp;M-Home-FWA"/>
    <x v="4"/>
    <n v="18.925000000000001"/>
    <n v="3330.8"/>
    <n v="3330.8"/>
    <n v="3330.8"/>
    <n v="0"/>
    <n v="0"/>
    <n v="0"/>
    <n v="0"/>
    <n v="6661.6"/>
    <n v="0"/>
    <n v="6661.6"/>
    <n v="0"/>
  </r>
  <r>
    <n v="2134052"/>
    <s v="Ghosh, Subajith"/>
    <s v="Offshore"/>
    <s v="ACT 195"/>
    <s v="Java Springboot Microservices SpringReactive"/>
    <s v="VZGTTQ00009371"/>
    <x v="22"/>
    <n v="1000430236"/>
    <s v="VDSI-VCG-H&amp;M-Home-FWA"/>
    <x v="9"/>
    <n v="18.925000000000001"/>
    <n v="3330.8"/>
    <n v="3330.8"/>
    <n v="3330.8"/>
    <n v="0"/>
    <n v="0"/>
    <n v="0"/>
    <n v="0"/>
    <n v="6661.6"/>
    <n v="0"/>
    <n v="6661.6"/>
    <n v="0"/>
  </r>
  <r>
    <n v="2048564"/>
    <s v="K,Sheryl Jane Priyanka"/>
    <s v="Offshore"/>
    <s v="ACT 200"/>
    <s v="Release Train Engineer"/>
    <s v="VZGTTQ00009371"/>
    <x v="22"/>
    <e v="#N/A"/>
    <e v="#N/A"/>
    <x v="2"/>
    <n v="18.925000000000001"/>
    <n v="3330.8"/>
    <n v="3330.8"/>
    <n v="3330.8"/>
    <n v="0"/>
    <n v="0"/>
    <n v="0"/>
    <n v="0"/>
    <n v="6661.6"/>
    <n v="0"/>
    <n v="6661.6"/>
    <n v="0"/>
  </r>
  <r>
    <n v="2162286"/>
    <s v="Singh,Jaswant"/>
    <s v="Offshore"/>
    <s v="ACT 200"/>
    <s v="ReactJS"/>
    <s v="VZGTTQ00009371"/>
    <x v="22"/>
    <n v="1000441057"/>
    <s v="Verizon-Clarify Decomposition-"/>
    <x v="4"/>
    <n v="18.925000000000001"/>
    <n v="3330.8"/>
    <n v="3330.8"/>
    <n v="3330.8"/>
    <n v="0"/>
    <n v="0"/>
    <n v="0"/>
    <n v="0"/>
    <n v="6661.6"/>
    <n v="0"/>
    <n v="6661.6"/>
    <n v="0"/>
  </r>
  <r>
    <n v="2085375"/>
    <s v="Hiremath,Sadanand"/>
    <s v="Offshore"/>
    <s v="ACT 200"/>
    <s v="ReactJS"/>
    <s v="VZGTTQ00009371"/>
    <x v="22"/>
    <n v="1000430236"/>
    <s v="VDSI-VCG-H&amp;M-Home-FWA"/>
    <x v="4"/>
    <n v="28.425000000000004"/>
    <n v="5002.8000000000011"/>
    <n v="5002.8000000000011"/>
    <n v="5002.8000000000011"/>
    <n v="0"/>
    <n v="0"/>
    <n v="0"/>
    <n v="0"/>
    <n v="10005.600000000002"/>
    <n v="0"/>
    <n v="10005.600000000002"/>
    <n v="0"/>
  </r>
  <r>
    <n v="2102075"/>
    <s v="Gautam,Satyam"/>
    <s v="Offshore"/>
    <s v="ACT 200"/>
    <s v="ReactJS"/>
    <s v="VZGTTQ00009371"/>
    <x v="22"/>
    <e v="#N/A"/>
    <e v="#N/A"/>
    <x v="2"/>
    <n v="21.975000000000005"/>
    <n v="3867.6000000000008"/>
    <n v="3867.6000000000008"/>
    <n v="3867.6000000000008"/>
    <n v="0"/>
    <n v="0"/>
    <n v="0"/>
    <n v="0"/>
    <n v="7735.2000000000016"/>
    <n v="0"/>
    <n v="7735.2000000000016"/>
    <n v="0"/>
  </r>
  <r>
    <n v="2310737"/>
    <s v="Laxmi,Vijay"/>
    <s v="Offshore"/>
    <s v="ACT 200"/>
    <s v="ReactJS"/>
    <s v="VZGTTQ00009371"/>
    <x v="22"/>
    <n v="1000430236"/>
    <s v="VDSI-VCG-H&amp;M-Home-FWA"/>
    <x v="4"/>
    <n v="21.975000000000005"/>
    <n v="3867.6000000000008"/>
    <n v="3867.6000000000008"/>
    <n v="3867.6000000000008"/>
    <n v="0"/>
    <n v="0"/>
    <n v="0"/>
    <n v="0"/>
    <n v="7735.2000000000016"/>
    <n v="0"/>
    <n v="7735.2000000000016"/>
    <n v="0"/>
  </r>
  <r>
    <n v="2170851"/>
    <s v="Chowdhary,Ravi"/>
    <s v="Offshore"/>
    <s v="ACT 200"/>
    <s v="Release Train Engineer"/>
    <s v="VZGTTQ00009371"/>
    <x v="22"/>
    <n v="1000428977"/>
    <s v="VDSI-VCG 5G Home Network"/>
    <x v="7"/>
    <n v="21.975000000000005"/>
    <n v="3867.6000000000008"/>
    <n v="3867.6000000000008"/>
    <n v="3867.6000000000008"/>
    <n v="0"/>
    <n v="0"/>
    <n v="0"/>
    <n v="0"/>
    <n v="7735.2000000000016"/>
    <n v="0"/>
    <n v="7735.2000000000016"/>
    <n v="0"/>
  </r>
  <r>
    <n v="2153353"/>
    <s v="Srinath,Kalyankar"/>
    <s v="Offshore"/>
    <s v="ACT 200"/>
    <s v="Java Springboot Microservices SpringReactive"/>
    <s v="VZGTTQ00009371"/>
    <x v="22"/>
    <n v="1000430236"/>
    <s v="VDSI-VCG-H&amp;M-Home-FWA"/>
    <x v="4"/>
    <n v="21.975000000000005"/>
    <n v="3867.6000000000008"/>
    <n v="3867.6000000000008"/>
    <n v="3867.6000000000008"/>
    <n v="0"/>
    <n v="0"/>
    <n v="0"/>
    <n v="0"/>
    <n v="7735.2000000000016"/>
    <n v="0"/>
    <n v="7735.2000000000016"/>
    <n v="0"/>
  </r>
  <r>
    <n v="2178228"/>
    <s v="Leander,Jude"/>
    <s v="Offshore"/>
    <s v="ACT 148"/>
    <s v="Java Springboot Microservices SpringReactive"/>
    <s v="VZGTTQ00009371"/>
    <x v="22"/>
    <e v="#N/A"/>
    <e v="#N/A"/>
    <x v="2"/>
    <n v="21.975000000000005"/>
    <n v="3867.6000000000008"/>
    <n v="3867.6000000000008"/>
    <n v="3867.6000000000008"/>
    <n v="0"/>
    <n v="0"/>
    <n v="0"/>
    <n v="0"/>
    <n v="7735.2000000000016"/>
    <n v="0"/>
    <n v="7735.2000000000016"/>
    <n v="0"/>
  </r>
  <r>
    <n v="2298348"/>
    <s v="Ganesan,Kalaiselvan"/>
    <s v="Offshore"/>
    <s v="ACT 200"/>
    <s v="Java Springboot Microservices SpringReactive"/>
    <s v="VZGTTQ00009371"/>
    <x v="22"/>
    <n v="1000430236"/>
    <s v="VDSI-VCG-H&amp;M-Home-FWA"/>
    <x v="4"/>
    <n v="21.975000000000005"/>
    <n v="3867.6000000000008"/>
    <n v="3867.6000000000008"/>
    <n v="3867.6000000000008"/>
    <n v="0"/>
    <n v="0"/>
    <n v="0"/>
    <n v="0"/>
    <n v="7735.2000000000016"/>
    <n v="0"/>
    <n v="7735.2000000000016"/>
    <n v="0"/>
  </r>
  <r>
    <n v="835440"/>
    <s v="Palanivel,Nathiya"/>
    <s v="Offshore"/>
    <s v="ACT 200"/>
    <s v="ReactJS"/>
    <s v="VZGTTQ00009371"/>
    <x v="22"/>
    <n v="1000428977"/>
    <s v="VDSI-VCG 5G Home Network"/>
    <x v="4"/>
    <n v="21.975000000000005"/>
    <n v="3867.6000000000008"/>
    <n v="3867.6000000000008"/>
    <n v="3867.6000000000008"/>
    <n v="0"/>
    <n v="0"/>
    <n v="0"/>
    <n v="0"/>
    <n v="7735.2000000000016"/>
    <n v="0"/>
    <n v="7735.2000000000016"/>
    <n v="0"/>
  </r>
  <r>
    <n v="2116100"/>
    <s v="S,Aarthi"/>
    <s v="Offshore"/>
    <s v="ACT 200"/>
    <s v="Java Springboot Microservices SpringReactive"/>
    <s v="VZGTTQ00009371"/>
    <x v="22"/>
    <n v="1000430236"/>
    <s v="VDSI-VCG-H&amp;M-Home-FWA"/>
    <x v="0"/>
    <n v="21.212499999999999"/>
    <n v="3733.3999999999996"/>
    <n v="3733.3999999999996"/>
    <n v="3733.3999999999996"/>
    <n v="0"/>
    <n v="0"/>
    <n v="0"/>
    <n v="0"/>
    <n v="7466.7999999999993"/>
    <n v="0"/>
    <n v="7466.7999999999993"/>
    <n v="0"/>
  </r>
  <r>
    <n v="2063785"/>
    <s v="Kankal,Anand"/>
    <s v="Offshore"/>
    <s v="ACT 195"/>
    <s v="Java Springboot Microservices SpringReactive"/>
    <s v="VZGTTQ00009371"/>
    <x v="22"/>
    <n v="1000430236"/>
    <s v="VDSI-VCG-H&amp;M-Home-FWA"/>
    <x v="4"/>
    <n v="21.212499999999999"/>
    <n v="3733.3999999999996"/>
    <n v="3733.3999999999996"/>
    <n v="3733.3999999999996"/>
    <n v="0"/>
    <n v="0"/>
    <n v="0"/>
    <n v="0"/>
    <n v="7466.7999999999993"/>
    <n v="0"/>
    <n v="7466.7999999999993"/>
    <n v="0"/>
  </r>
  <r>
    <n v="2226122"/>
    <s v="Upadhyay,Abhinay"/>
    <s v="Offshore"/>
    <s v="ACT 148"/>
    <s v="Java Springboot Microservices SpringReactive"/>
    <s v="VZGTTQ00009371"/>
    <x v="22"/>
    <e v="#N/A"/>
    <e v="#N/A"/>
    <x v="2"/>
    <n v="21.212499999999999"/>
    <n v="3733.3999999999996"/>
    <n v="3733.3999999999996"/>
    <n v="3733.3999999999996"/>
    <n v="0"/>
    <n v="0"/>
    <n v="0"/>
    <n v="0"/>
    <n v="7466.7999999999993"/>
    <n v="0"/>
    <n v="7466.7999999999993"/>
    <n v="0"/>
  </r>
  <r>
    <n v="2136732"/>
    <s v="Verma,Monika"/>
    <s v="Offshore"/>
    <s v="ACT 148"/>
    <s v="Java Springboot Microservices SpringReactive"/>
    <s v="VZGTTQ00009371"/>
    <x v="22"/>
    <e v="#N/A"/>
    <e v="#N/A"/>
    <x v="2"/>
    <n v="21.212499999999999"/>
    <n v="3733.3999999999996"/>
    <n v="3733.3999999999996"/>
    <n v="3733.3999999999996"/>
    <n v="0"/>
    <n v="0"/>
    <n v="0"/>
    <n v="0"/>
    <n v="7466.7999999999993"/>
    <n v="0"/>
    <n v="7466.7999999999993"/>
    <n v="0"/>
  </r>
  <r>
    <n v="2207351"/>
    <s v="Murugesan, Premkumar"/>
    <s v="Offshore"/>
    <s v="ACT 195"/>
    <s v="ReactJS"/>
    <s v="VZGTTQ00009371"/>
    <x v="22"/>
    <n v="1000441057"/>
    <s v="Verizon-Clarify Decomposition-"/>
    <x v="4"/>
    <n v="21.212499999999999"/>
    <n v="3733.3999999999996"/>
    <n v="3733.3999999999996"/>
    <n v="3733.3999999999996"/>
    <n v="0"/>
    <n v="0"/>
    <n v="0"/>
    <n v="0"/>
    <n v="7466.7999999999993"/>
    <n v="0"/>
    <n v="7466.7999999999993"/>
    <n v="0"/>
  </r>
  <r>
    <n v="2178381"/>
    <s v="M,Tamil Selvan"/>
    <s v="Offshore"/>
    <s v="ACT 200"/>
    <s v="QA Analyst"/>
    <s v="VZGTTQ00009371"/>
    <x v="22"/>
    <n v="1000430236"/>
    <s v="VDSI-VCG-H&amp;M-Home-FWA"/>
    <x v="1"/>
    <n v="22.162500000000005"/>
    <n v="3900.6000000000008"/>
    <n v="3900.6000000000008"/>
    <n v="3900.6000000000008"/>
    <n v="0"/>
    <n v="0"/>
    <n v="0"/>
    <n v="0"/>
    <n v="7801.2000000000016"/>
    <n v="0"/>
    <n v="7801.2000000000016"/>
    <n v="0"/>
  </r>
  <r>
    <n v="912357"/>
    <s v="Revanna,Shubhada Dipak"/>
    <s v="Offshore"/>
    <s v="ACT 200"/>
    <s v="QA Analyst"/>
    <s v="VZGTTQ00009371"/>
    <x v="22"/>
    <n v="1000430236"/>
    <s v="VDSI-VCG-H&amp;M-Home-FWA"/>
    <x v="1"/>
    <n v="22.162500000000005"/>
    <n v="3900.6000000000008"/>
    <n v="3900.6000000000008"/>
    <n v="3900.6000000000008"/>
    <n v="0"/>
    <n v="0"/>
    <n v="0"/>
    <n v="0"/>
    <n v="7801.2000000000016"/>
    <n v="0"/>
    <n v="7801.2000000000016"/>
    <n v="0"/>
  </r>
  <r>
    <n v="2188220"/>
    <s v="B,Divya"/>
    <s v="Offshore"/>
    <s v="ACT 200"/>
    <s v="QA Analyst"/>
    <s v="VZGTTQ00009371"/>
    <x v="22"/>
    <n v="1000430236"/>
    <s v="VDSI-VCG-H&amp;M-Home-FWA"/>
    <x v="1"/>
    <n v="22.162500000000005"/>
    <n v="3900.6000000000008"/>
    <n v="3900.6000000000008"/>
    <n v="3900.6000000000008"/>
    <n v="0"/>
    <n v="0"/>
    <n v="0"/>
    <n v="0"/>
    <n v="7801.2000000000016"/>
    <n v="0"/>
    <n v="7801.2000000000016"/>
    <n v="0"/>
  </r>
  <r>
    <n v="2025067"/>
    <s v="Reddy,N Jayakumar"/>
    <s v="Offshore"/>
    <s v="ACT 200"/>
    <s v="QA Analyst"/>
    <s v="VZGTTQ00009371"/>
    <x v="22"/>
    <n v="1000428977"/>
    <s v="VDSI-VCG 5G Home Network"/>
    <x v="1"/>
    <n v="22.162500000000005"/>
    <n v="3900.6000000000008"/>
    <n v="3900.6000000000008"/>
    <n v="3900.6000000000008"/>
    <n v="0"/>
    <n v="0"/>
    <n v="0"/>
    <n v="0"/>
    <n v="7801.2000000000016"/>
    <n v="0"/>
    <n v="7801.2000000000016"/>
    <n v="0"/>
  </r>
  <r>
    <n v="2072516"/>
    <s v="Deshni, Kiran"/>
    <s v="Offshore"/>
    <s v="ACT 200"/>
    <s v="QA Analyst"/>
    <s v="VZGTTQ00009371"/>
    <x v="22"/>
    <n v="1000428977"/>
    <s v="VDSI-VCG 5G Home Network"/>
    <x v="1"/>
    <n v="18.337499999999999"/>
    <n v="3227.3999999999996"/>
    <n v="3227.3999999999996"/>
    <n v="3227.3999999999996"/>
    <n v="0"/>
    <n v="0"/>
    <n v="0"/>
    <n v="0"/>
    <n v="6454.7999999999993"/>
    <n v="0"/>
    <n v="6454.7999999999993"/>
    <n v="0"/>
  </r>
  <r>
    <n v="630149"/>
    <s v="Gattu,Vasu"/>
    <s v="Offshore"/>
    <s v="ACT 200"/>
    <s v="QA Analyst"/>
    <s v="VZGTTQ00009371"/>
    <x v="22"/>
    <n v="1000430236"/>
    <s v="VDSI-VCG-H&amp;M-Home-FWA"/>
    <x v="1"/>
    <n v="18.337499999999999"/>
    <n v="3227.3999999999996"/>
    <n v="3227.3999999999996"/>
    <n v="3227.3999999999996"/>
    <n v="0"/>
    <n v="0"/>
    <n v="0"/>
    <n v="0"/>
    <n v="6454.7999999999993"/>
    <n v="0"/>
    <n v="6454.7999999999993"/>
    <n v="0"/>
  </r>
  <r>
    <n v="2102303"/>
    <s v="Bhalerao,Shraddha"/>
    <s v="Offshore"/>
    <s v="ACT 200"/>
    <s v="QA Analyst"/>
    <s v="VZGTTQ00009371"/>
    <x v="22"/>
    <n v="1000430236"/>
    <s v="VDSI-VCG-H&amp;M-Home-FWA"/>
    <x v="1"/>
    <n v="18.337499999999999"/>
    <n v="3227.3999999999996"/>
    <n v="3227.3999999999996"/>
    <n v="3227.3999999999996"/>
    <n v="0"/>
    <n v="0"/>
    <n v="0"/>
    <n v="0"/>
    <n v="6454.7999999999993"/>
    <n v="0"/>
    <n v="6454.7999999999993"/>
    <n v="0"/>
  </r>
  <r>
    <n v="2015120"/>
    <s v="Palanisamy,Guha Prashanthini"/>
    <s v="Offshore"/>
    <s v="ACT 200"/>
    <s v="QA Analyst"/>
    <s v="VZGTTQ00009371"/>
    <x v="22"/>
    <n v="1000430236"/>
    <s v="VDSI-VCG-H&amp;M-Home-FWA"/>
    <x v="1"/>
    <n v="18.337499999999999"/>
    <n v="3227.3999999999996"/>
    <n v="3227.3999999999996"/>
    <n v="3227.3999999999996"/>
    <n v="0"/>
    <n v="0"/>
    <n v="0"/>
    <n v="0"/>
    <n v="6454.7999999999993"/>
    <n v="0"/>
    <n v="6454.7999999999993"/>
    <n v="0"/>
  </r>
  <r>
    <n v="2086996"/>
    <s v="Yamuna Vasanthavada"/>
    <s v="Offshore"/>
    <s v="ACT 200"/>
    <s v="QA Analyst"/>
    <s v="VZGTTQ00009371"/>
    <x v="22"/>
    <n v="1000442860"/>
    <s v="Verizon-Value Testing Consolid"/>
    <x v="1"/>
    <n v="18.337499999999999"/>
    <n v="3227.3999999999996"/>
    <n v="3227.3999999999996"/>
    <n v="3227.3999999999996"/>
    <n v="0"/>
    <n v="0"/>
    <n v="0"/>
    <n v="0"/>
    <n v="6454.7999999999993"/>
    <n v="0"/>
    <n v="6454.7999999999993"/>
    <n v="0"/>
  </r>
  <r>
    <n v="480084"/>
    <s v="Bandla ReddyLakshmi"/>
    <s v="Offshore"/>
    <s v="ACT 200"/>
    <s v="QA Analyst"/>
    <s v="VZGTTQ00009371"/>
    <x v="22"/>
    <n v="1000428977"/>
    <s v="VDSI-VCG 5G Home Network"/>
    <x v="1"/>
    <n v="18.337499999999999"/>
    <n v="3227.3999999999996"/>
    <n v="3227.3999999999996"/>
    <n v="3227.3999999999996"/>
    <n v="0"/>
    <n v="0"/>
    <n v="0"/>
    <n v="0"/>
    <n v="6454.7999999999993"/>
    <n v="0"/>
    <n v="6454.7999999999993"/>
    <n v="0"/>
  </r>
  <r>
    <n v="2300597"/>
    <s v="Gummala,Sravani"/>
    <s v="Offshore"/>
    <s v="ACT 200"/>
    <s v="QA Analyst"/>
    <s v="VZGTTQ00009371"/>
    <x v="22"/>
    <n v="1000430236"/>
    <s v="VDSI-VCG-H&amp;M-Home-FWA"/>
    <x v="1"/>
    <n v="18.337499999999999"/>
    <n v="3227.3999999999996"/>
    <n v="3227.3999999999996"/>
    <n v="3227.3999999999996"/>
    <n v="0"/>
    <n v="0"/>
    <n v="0"/>
    <n v="0"/>
    <n v="6454.7999999999993"/>
    <n v="0"/>
    <n v="6454.7999999999993"/>
    <n v="0"/>
  </r>
  <r>
    <n v="2210593"/>
    <s v="Lagisetty,Pranitha"/>
    <s v="Offshore"/>
    <s v="ACT 200"/>
    <s v="QA Analyst"/>
    <s v="VZGTTQ00009371"/>
    <x v="22"/>
    <n v="1000430236"/>
    <s v="VDSI-VCG-H&amp;M-Home-FWA"/>
    <x v="1"/>
    <n v="18.337499999999999"/>
    <n v="3227.3999999999996"/>
    <n v="3227.3999999999996"/>
    <n v="3227.3999999999996"/>
    <n v="0"/>
    <n v="0"/>
    <n v="0"/>
    <n v="0"/>
    <n v="6454.7999999999993"/>
    <n v="0"/>
    <n v="6454.7999999999993"/>
    <n v="0"/>
  </r>
  <r>
    <n v="2062979"/>
    <s v="Venkata Vinith, Pothuru"/>
    <s v="Offshore"/>
    <s v="ACT 200"/>
    <s v="QA Analyst"/>
    <s v="VZGTTQ00009371"/>
    <x v="22"/>
    <n v="1000428977"/>
    <s v="VDSI-VCG 5G Home Network"/>
    <x v="1"/>
    <n v="20.137499999999999"/>
    <n v="3544.2"/>
    <n v="3544.2"/>
    <n v="3544.2"/>
    <n v="0"/>
    <n v="0"/>
    <n v="0"/>
    <n v="0"/>
    <n v="7088.4"/>
    <n v="0"/>
    <n v="7088.4"/>
    <n v="0"/>
  </r>
  <r>
    <n v="833931"/>
    <s v="C S,Gowri Shankar"/>
    <s v="Offshore"/>
    <s v="ACT 200"/>
    <s v="QA Analyst"/>
    <s v="VZGTTQ00009371"/>
    <x v="22"/>
    <n v="1000430236"/>
    <s v="VDSI-VCG-H&amp;M-Home-FWA"/>
    <x v="1"/>
    <n v="20.137499999999999"/>
    <n v="3544.2"/>
    <n v="3544.2"/>
    <n v="3544.2"/>
    <n v="0"/>
    <n v="0"/>
    <n v="0"/>
    <n v="0"/>
    <n v="7088.4"/>
    <n v="0"/>
    <n v="7088.4"/>
    <n v="0"/>
  </r>
  <r>
    <n v="2164726"/>
    <s v="M N,Athmananda"/>
    <s v="Offshore"/>
    <s v="ACT 200"/>
    <s v="QA Analyst"/>
    <s v="VZGTTQ00009371"/>
    <x v="22"/>
    <n v="1000430236"/>
    <s v="VDSI-VCG-H&amp;M-Home-FWA"/>
    <x v="1"/>
    <n v="20.137499999999999"/>
    <n v="3544.2"/>
    <n v="3544.2"/>
    <n v="3544.2"/>
    <n v="0"/>
    <n v="0"/>
    <n v="0"/>
    <n v="0"/>
    <n v="7088.4"/>
    <n v="0"/>
    <n v="7088.4"/>
    <n v="0"/>
  </r>
  <r>
    <n v="2073225"/>
    <s v="Mounika,Yeddula"/>
    <s v="Offshore"/>
    <s v="ACT 200"/>
    <s v="QA Analyst"/>
    <s v="VZGTTQ00009371"/>
    <x v="22"/>
    <n v="1000430236"/>
    <s v="VDSI-VCG-H&amp;M-Home-FWA"/>
    <x v="1"/>
    <n v="20.137499999999999"/>
    <n v="3544.2"/>
    <n v="3544.2"/>
    <n v="3544.2"/>
    <n v="0"/>
    <n v="0"/>
    <n v="0"/>
    <n v="0"/>
    <n v="7088.4"/>
    <n v="0"/>
    <n v="7088.4"/>
    <n v="0"/>
  </r>
  <r>
    <n v="2165448"/>
    <s v="B,Manoj"/>
    <s v="Offshore"/>
    <s v="ACT 200"/>
    <s v="QA Analyst"/>
    <s v="VZGTTQ00009371"/>
    <x v="22"/>
    <e v="#N/A"/>
    <e v="#N/A"/>
    <x v="2"/>
    <n v="20.137499999999999"/>
    <n v="3544.2"/>
    <n v="3544.2"/>
    <n v="3544.2"/>
    <n v="0"/>
    <n v="0"/>
    <n v="0"/>
    <n v="0"/>
    <n v="7088.4"/>
    <n v="0"/>
    <n v="7088.4"/>
    <n v="0"/>
  </r>
  <r>
    <n v="2091529"/>
    <s v="Seggam,Vasu"/>
    <s v="Offshore"/>
    <s v="ACT 200"/>
    <s v="QA Analyst"/>
    <s v="VZGTTQ00009371"/>
    <x v="22"/>
    <n v="1000430236"/>
    <s v="VDSI-VCG-H&amp;M-Home-FWA"/>
    <x v="1"/>
    <n v="23.537500000000005"/>
    <n v="4142.6000000000013"/>
    <n v="4142.6000000000013"/>
    <n v="4142.6000000000013"/>
    <n v="0"/>
    <n v="0"/>
    <n v="0"/>
    <n v="0"/>
    <n v="8285.2000000000025"/>
    <n v="0"/>
    <n v="8285.2000000000025"/>
    <n v="0"/>
  </r>
  <r>
    <n v="2376857"/>
    <s v="Krovvidi,Pavan Kumar Siva Naga Sai"/>
    <s v="Offshore"/>
    <s v="ACT 200"/>
    <s v="PEGA"/>
    <s v="VZGTTQ00009371"/>
    <x v="22"/>
    <n v="1000428976"/>
    <s v="VDSI-VCG 5G Home-Tanglewood"/>
    <x v="3"/>
    <n v="22.475000000000005"/>
    <n v="3955.6000000000008"/>
    <n v="3955.6000000000008"/>
    <n v="3955.6000000000008"/>
    <n v="0"/>
    <n v="0"/>
    <n v="0"/>
    <n v="0"/>
    <n v="7911.2000000000016"/>
    <n v="0"/>
    <n v="7911.2000000000016"/>
    <n v="0"/>
  </r>
  <r>
    <n v="2326541"/>
    <s v="Siddavatam,Pavani"/>
    <s v="Offshore"/>
    <s v="ACT 200"/>
    <s v="PEGA"/>
    <s v="VZGTTQ00009371"/>
    <x v="22"/>
    <e v="#N/A"/>
    <e v="#N/A"/>
    <x v="2"/>
    <n v="22.475000000000005"/>
    <n v="3955.6000000000008"/>
    <n v="3955.6000000000008"/>
    <n v="3955.6000000000008"/>
    <n v="0"/>
    <n v="0"/>
    <n v="0"/>
    <n v="0"/>
    <n v="7911.2000000000016"/>
    <n v="0"/>
    <n v="7911.2000000000016"/>
    <n v="0"/>
  </r>
  <r>
    <n v="2193474"/>
    <s v="Gadamsetti,Sri Venkata Harshitha"/>
    <s v="Offshore"/>
    <s v="ACT 200"/>
    <s v="PEGA"/>
    <s v="VZGTTQ00009371"/>
    <x v="22"/>
    <n v="1000428976"/>
    <s v="VDSI-VCG 5G Home-Tanglewood"/>
    <x v="3"/>
    <n v="22.475000000000005"/>
    <n v="3955.6000000000008"/>
    <n v="3955.6000000000008"/>
    <n v="3955.6000000000008"/>
    <n v="0"/>
    <n v="0"/>
    <n v="0"/>
    <n v="0"/>
    <n v="7911.2000000000016"/>
    <n v="0"/>
    <n v="7911.2000000000016"/>
    <n v="0"/>
  </r>
  <r>
    <n v="2253998"/>
    <s v="Anand,Neelabh"/>
    <s v="Offshore"/>
    <s v="ACT 200"/>
    <s v="PEGA"/>
    <s v="VZGTTQ00009371"/>
    <x v="22"/>
    <n v="1000410330"/>
    <s v="VDSI-VCG ACT Consol 5G&amp;Digital"/>
    <x v="3"/>
    <n v="29.425000000000004"/>
    <n v="5178.8000000000011"/>
    <n v="5178.8000000000011"/>
    <n v="5178.8000000000011"/>
    <n v="0"/>
    <n v="0"/>
    <n v="0"/>
    <n v="0"/>
    <n v="10357.600000000002"/>
    <n v="0"/>
    <n v="10357.600000000002"/>
    <n v="0"/>
  </r>
  <r>
    <n v="823296"/>
    <s v="Chatterjee,Rudranil"/>
    <s v="Offshore"/>
    <s v="ACT 200"/>
    <s v="PEGA"/>
    <s v="VZGTTQ00009371"/>
    <x v="22"/>
    <n v="1000347921"/>
    <s v="VDSI - VCG_Pega_CJCM_NBX_Type1"/>
    <x v="3"/>
    <n v="33.287500000000009"/>
    <n v="5858.6000000000013"/>
    <n v="5858.6000000000013"/>
    <n v="5858.6000000000013"/>
    <n v="0"/>
    <n v="0"/>
    <n v="0"/>
    <n v="0"/>
    <n v="11717.200000000003"/>
    <n v="0"/>
    <n v="11717.200000000003"/>
    <n v="0"/>
  </r>
  <r>
    <n v="288101"/>
    <s v="R, Victor Arokiaraj "/>
    <s v="Offshore"/>
    <s v="ACT 200"/>
    <s v="Release Train Engineer"/>
    <s v="VZGTTQ00009371"/>
    <x v="22"/>
    <n v="1000428977"/>
    <s v="VDSI-VCG 5G Home Network"/>
    <x v="4"/>
    <n v="23.13"/>
    <n v="4070.8799999999997"/>
    <n v="0"/>
    <n v="0"/>
    <n v="4070.8799999999997"/>
    <n v="4070.8799999999997"/>
    <n v="4070.8799999999997"/>
    <n v="4070.8799999999997"/>
    <n v="4070.8799999999997"/>
    <n v="12212.64"/>
    <n v="16283.519999999999"/>
    <n v="0"/>
  </r>
  <r>
    <n v="2399282"/>
    <s v="Rajendran, Prabhu "/>
    <s v="Offshore"/>
    <s v="ACT 200"/>
    <s v="Architect"/>
    <s v="VZGTTQ00009371"/>
    <x v="22"/>
    <n v="1000410331"/>
    <s v="VDSI VCG ACT Consol Journey"/>
    <x v="8"/>
    <n v="25.05"/>
    <n v="4408.8"/>
    <n v="0"/>
    <n v="0"/>
    <n v="0"/>
    <n v="2204.4"/>
    <n v="4408.8"/>
    <n v="4408.8"/>
    <n v="0"/>
    <n v="11022"/>
    <n v="11022"/>
    <n v="0"/>
  </r>
  <r>
    <n v="2048564"/>
    <s v="Manoj Kumar G"/>
    <s v="Offshore"/>
    <s v="ACT 200"/>
    <s v="Release Train Engineer"/>
    <s v="VZGTTQ00009371"/>
    <x v="22"/>
    <e v="#N/A"/>
    <e v="#N/A"/>
    <x v="2"/>
    <n v="23.13"/>
    <n v="4070.8799999999997"/>
    <n v="0"/>
    <n v="0"/>
    <n v="4070.8799999999997"/>
    <n v="4070.8799999999997"/>
    <n v="4070.8799999999997"/>
    <n v="4070.8799999999997"/>
    <n v="4070.8799999999997"/>
    <n v="12212.64"/>
    <n v="16283.519999999999"/>
    <n v="0"/>
  </r>
  <r>
    <n v="2170851"/>
    <s v="Chowdhary, Ravi "/>
    <s v="Offshore"/>
    <s v="ACT 200"/>
    <s v="Release Train Engineer"/>
    <s v="VZGTTQ00009371"/>
    <x v="22"/>
    <n v="1000428977"/>
    <s v="VDSI-VCG 5G Home Network"/>
    <x v="7"/>
    <n v="23.13"/>
    <n v="4070.8799999999997"/>
    <n v="0"/>
    <n v="0"/>
    <n v="4070.8799999999997"/>
    <n v="4070.8799999999997"/>
    <n v="4070.8799999999997"/>
    <n v="4070.8799999999997"/>
    <n v="4070.8799999999997"/>
    <n v="12212.64"/>
    <n v="16283.519999999999"/>
    <n v="0"/>
  </r>
  <r>
    <n v="215138"/>
    <s v="Koushik Mukherjee"/>
    <s v="Offshore"/>
    <s v="ACT 200"/>
    <s v="PEGA"/>
    <s v="VZGTTQ00009371"/>
    <x v="22"/>
    <n v="1000410330"/>
    <s v="VDSI-VCG ACT Consol 5G&amp;Digital"/>
    <x v="3"/>
    <n v="27.78"/>
    <n v="4889.2800000000007"/>
    <n v="0"/>
    <n v="0"/>
    <n v="4889.2800000000007"/>
    <n v="4889.2800000000007"/>
    <n v="4889.2800000000007"/>
    <n v="4889.2800000000007"/>
    <n v="4889.2800000000007"/>
    <n v="14667.840000000002"/>
    <n v="19557.120000000003"/>
    <n v="0"/>
  </r>
  <r>
    <n v="2391433"/>
    <s v="Pavan Kumar Dhulipala naga veera"/>
    <s v="Offshore"/>
    <s v="ACT 200"/>
    <s v="PEGA"/>
    <s v="VZGTTQ00009371"/>
    <x v="22"/>
    <e v="#N/A"/>
    <e v="#N/A"/>
    <x v="2"/>
    <n v="23.02"/>
    <n v="4051.52"/>
    <n v="0"/>
    <n v="0"/>
    <n v="4051.52"/>
    <n v="4051.52"/>
    <n v="4051.52"/>
    <n v="4051.52"/>
    <n v="4051.52"/>
    <n v="12154.56"/>
    <n v="16206.08"/>
    <n v="0"/>
  </r>
  <r>
    <n v="823296"/>
    <s v="Rudranil chaterjee"/>
    <s v="Offshore"/>
    <s v="ACT 200"/>
    <s v="PEGA"/>
    <s v="VZGTTQ00009371"/>
    <x v="22"/>
    <n v="1000347921"/>
    <s v="VDSI - VCG_Pega_CJCM_NBX_Type1"/>
    <x v="3"/>
    <n v="27.78"/>
    <n v="4889.2800000000007"/>
    <n v="0"/>
    <n v="0"/>
    <n v="4889.2800000000007"/>
    <n v="4889.2800000000007"/>
    <n v="4889.2800000000007"/>
    <n v="4889.2800000000007"/>
    <n v="4889.2800000000007"/>
    <n v="14667.840000000002"/>
    <n v="19557.120000000003"/>
    <n v="0"/>
  </r>
  <r>
    <n v="2096263"/>
    <s v="Revathy G"/>
    <s v="Offshore"/>
    <s v="ACT 200"/>
    <s v="PEGA"/>
    <s v="VZGTTQ00009371"/>
    <x v="22"/>
    <n v="1000347921"/>
    <s v="VDSI - VCG_Pega_CJCM_NBX_Type1"/>
    <x v="3"/>
    <n v="23.02"/>
    <n v="4051.52"/>
    <n v="0"/>
    <n v="0"/>
    <n v="4051.52"/>
    <n v="4051.52"/>
    <n v="4051.52"/>
    <n v="4051.52"/>
    <n v="4051.52"/>
    <n v="12154.56"/>
    <n v="16206.08"/>
    <n v="0"/>
  </r>
  <r>
    <n v="919552"/>
    <s v="Gangavarapu Vaishnavi Chowdary"/>
    <s v="Offshore"/>
    <s v="ACT 200"/>
    <s v="PEGA"/>
    <s v="VZGTTQ00009371"/>
    <x v="22"/>
    <n v="1000410330"/>
    <s v="VDSI-VCG ACT Consol 5G&amp;Digital"/>
    <x v="3"/>
    <n v="23.02"/>
    <n v="4051.52"/>
    <n v="0"/>
    <n v="0"/>
    <n v="4051.52"/>
    <n v="4051.52"/>
    <n v="4051.52"/>
    <n v="4051.52"/>
    <n v="4051.52"/>
    <n v="12154.56"/>
    <n v="16206.08"/>
    <n v="0"/>
  </r>
  <r>
    <n v="2313667"/>
    <s v="Shaik, Naveed"/>
    <s v="Offshore"/>
    <s v="ACT 200"/>
    <s v="PEGA"/>
    <s v="VZGTTQ00009371"/>
    <x v="22"/>
    <n v="1000347921"/>
    <s v="VDSI - VCG_Pega_CJCM_NBX_Type1"/>
    <x v="3"/>
    <n v="19.2"/>
    <n v="3379.2"/>
    <n v="0"/>
    <n v="0"/>
    <n v="3379.2"/>
    <n v="3379.2"/>
    <n v="3379.2"/>
    <n v="3379.2"/>
    <n v="3379.2"/>
    <n v="10137.599999999999"/>
    <n v="13516.8"/>
    <n v="0"/>
  </r>
  <r>
    <n v="2376857"/>
    <s v="Siva Naga Sai Pavan Kumar Krovvidi "/>
    <s v="Offshore"/>
    <s v="ACT 200"/>
    <s v="PEGA"/>
    <s v="VZGTTQ00009371"/>
    <x v="22"/>
    <n v="1000428976"/>
    <s v="VDSI-VCG 5G Home-Tanglewood"/>
    <x v="3"/>
    <n v="19.2"/>
    <n v="3379.2"/>
    <n v="0"/>
    <n v="0"/>
    <n v="3379.2"/>
    <n v="3379.2"/>
    <n v="3379.2"/>
    <n v="3379.2"/>
    <n v="3379.2"/>
    <n v="10137.599999999999"/>
    <n v="13516.8"/>
    <n v="0"/>
  </r>
  <r>
    <n v="2298348"/>
    <s v="kalaiselvan Ganesan"/>
    <s v="Offshore"/>
    <s v="ACT 200"/>
    <s v="Java Springboot Microservices SpringReactive"/>
    <s v="VZGTTQ00009371"/>
    <x v="22"/>
    <n v="1000430236"/>
    <s v="VDSI-VCG-H&amp;M-Home-FWA"/>
    <x v="4"/>
    <n v="25.05"/>
    <n v="4408.8"/>
    <n v="0"/>
    <n v="0"/>
    <n v="4408.8"/>
    <n v="4408.8"/>
    <n v="4408.8"/>
    <n v="4408.8"/>
    <n v="4408.8"/>
    <n v="13226.400000000001"/>
    <n v="17635.2"/>
    <n v="0"/>
  </r>
  <r>
    <n v="858373"/>
    <s v="M Ajith Kumar"/>
    <s v="Offshore"/>
    <s v="ACT 200"/>
    <s v="Java Springboot Microservices SpringReactive"/>
    <s v="VZGTTQ00009371"/>
    <x v="22"/>
    <n v="1000410331"/>
    <s v="VDSI VCG ACT Consol Journey"/>
    <x v="4"/>
    <n v="21.51"/>
    <n v="3785.76"/>
    <n v="0"/>
    <n v="0"/>
    <n v="3785.76"/>
    <n v="3785.76"/>
    <n v="3785.76"/>
    <n v="3785.76"/>
    <n v="3785.76"/>
    <n v="11357.28"/>
    <n v="15143.04"/>
    <n v="0"/>
  </r>
  <r>
    <n v="2153353"/>
    <s v="Kalyankar Srinath"/>
    <s v="Offshore"/>
    <s v="ACT 200"/>
    <s v="Java Springboot Microservices SpringReactive"/>
    <s v="VZGTTQ00009371"/>
    <x v="22"/>
    <n v="1000430236"/>
    <s v="VDSI-VCG-H&amp;M-Home-FWA"/>
    <x v="4"/>
    <n v="17.670000000000002"/>
    <n v="3109.92"/>
    <n v="0"/>
    <n v="0"/>
    <n v="3109.92"/>
    <n v="3109.92"/>
    <n v="3109.92"/>
    <n v="3109.92"/>
    <n v="3109.92"/>
    <n v="9329.76"/>
    <n v="12439.68"/>
    <n v="0"/>
  </r>
  <r>
    <n v="560353"/>
    <s v="Ramamoorthy Swetha"/>
    <s v="Offshore"/>
    <s v="ACT 200"/>
    <s v="Java Springboot Microservices SpringReactive"/>
    <s v="VZGTTQ00009371"/>
    <x v="22"/>
    <n v="1000410330"/>
    <s v="VDSI-VCG ACT Consol 5G&amp;Digital"/>
    <x v="4"/>
    <n v="25.05"/>
    <n v="4408.8"/>
    <n v="0"/>
    <n v="0"/>
    <n v="4408.8"/>
    <n v="4408.8"/>
    <n v="4408.8"/>
    <n v="4408.8"/>
    <n v="4408.8"/>
    <n v="13226.400000000001"/>
    <n v="17635.2"/>
    <n v="0"/>
  </r>
  <r>
    <n v="2124328"/>
    <s v="Gadi sandhya"/>
    <s v="Offshore"/>
    <s v="ACT 200"/>
    <s v="Java Springboot Microservices SpringReactive"/>
    <s v="VZGTTQ00009371"/>
    <x v="22"/>
    <n v="1000410330"/>
    <s v="VDSI-VCG ACT Consol 5G&amp;Digital"/>
    <x v="4"/>
    <n v="17.670000000000002"/>
    <n v="3109.92"/>
    <n v="0"/>
    <n v="0"/>
    <n v="3109.92"/>
    <n v="3109.92"/>
    <n v="3109.92"/>
    <n v="3109.92"/>
    <n v="3109.92"/>
    <n v="9329.76"/>
    <n v="12439.68"/>
    <n v="0"/>
  </r>
  <r>
    <n v="2116100"/>
    <s v="Aarthi S"/>
    <s v="Offshore"/>
    <s v="ACT 200"/>
    <s v="Java Springboot Microservices SpringReactive"/>
    <s v="VZGTTQ00009371"/>
    <x v="22"/>
    <n v="1000430236"/>
    <s v="VDSI-VCG-H&amp;M-Home-FWA"/>
    <x v="0"/>
    <n v="17.670000000000002"/>
    <n v="3109.92"/>
    <n v="0"/>
    <n v="0"/>
    <n v="3109.92"/>
    <n v="3109.92"/>
    <n v="3109.92"/>
    <n v="3109.92"/>
    <n v="3109.92"/>
    <n v="9329.76"/>
    <n v="12439.68"/>
    <n v="0"/>
  </r>
  <r>
    <n v="2385394"/>
    <s v="Shivashankar, Yeshwant"/>
    <s v="Offshore"/>
    <s v="ACT 200"/>
    <s v="Java Springboot Microservices SpringReactive"/>
    <s v="VZGTTQ00009371"/>
    <x v="22"/>
    <n v="1000410331"/>
    <s v="VDSI VCG ACT Consol Journey"/>
    <x v="0"/>
    <n v="21.51"/>
    <n v="3785.76"/>
    <n v="0"/>
    <n v="0"/>
    <n v="3785.76"/>
    <n v="3785.76"/>
    <n v="3785.76"/>
    <n v="3785.76"/>
    <n v="3785.76"/>
    <n v="11357.28"/>
    <n v="15143.04"/>
    <n v="0"/>
  </r>
  <r>
    <n v="2162286"/>
    <s v="jaswant Singh"/>
    <s v="Offshore"/>
    <s v="ACT 200"/>
    <s v="ReactJS"/>
    <s v="VZGTTQ00009371"/>
    <x v="22"/>
    <n v="1000441057"/>
    <s v="Verizon-Clarify Decomposition-"/>
    <x v="4"/>
    <n v="21.51"/>
    <n v="3785.76"/>
    <n v="0"/>
    <n v="0"/>
    <n v="3785.76"/>
    <n v="3785.76"/>
    <n v="3785.76"/>
    <n v="3785.76"/>
    <n v="3785.76"/>
    <n v="11357.28"/>
    <n v="15143.04"/>
    <n v="0"/>
  </r>
  <r>
    <n v="2310737"/>
    <s v="Laxmi, Vijay"/>
    <s v="Offshore"/>
    <s v="ACT 200"/>
    <s v="ReactJS"/>
    <s v="VZGTTQ00009371"/>
    <x v="22"/>
    <n v="1000430236"/>
    <s v="VDSI-VCG-H&amp;M-Home-FWA"/>
    <x v="4"/>
    <n v="17.670000000000002"/>
    <n v="3109.92"/>
    <n v="0"/>
    <n v="0"/>
    <n v="3109.92"/>
    <n v="3109.92"/>
    <n v="3109.92"/>
    <n v="3109.92"/>
    <n v="3109.92"/>
    <n v="9329.76"/>
    <n v="12439.68"/>
    <n v="0"/>
  </r>
  <r>
    <n v="2359998"/>
    <s v="Gnanasundaram M"/>
    <s v="Offshore"/>
    <s v="ACT 200"/>
    <s v="ReactJS"/>
    <s v="VZGTTQ00009371"/>
    <x v="22"/>
    <n v="1000410330"/>
    <s v="VDSI-VCG ACT Consol 5G&amp;Digital"/>
    <x v="0"/>
    <n v="21.51"/>
    <n v="3785.76"/>
    <n v="0"/>
    <n v="0"/>
    <n v="3785.76"/>
    <n v="3785.76"/>
    <n v="3785.76"/>
    <n v="3785.76"/>
    <n v="3785.76"/>
    <n v="11357.28"/>
    <n v="15143.04"/>
    <n v="0"/>
  </r>
  <r>
    <n v="2175721"/>
    <s v="Phani kumar, Prudhivi M"/>
    <s v="Offshore"/>
    <s v="ACT 200"/>
    <s v="ReactJS"/>
    <s v="VZGTTQ00009371"/>
    <x v="22"/>
    <n v="1000410330"/>
    <s v="VDSI-VCG ACT Consol 5G&amp;Digital"/>
    <x v="4"/>
    <n v="25.05"/>
    <n v="4408.8"/>
    <n v="0"/>
    <n v="0"/>
    <n v="4408.8"/>
    <n v="4408.8"/>
    <n v="4408.8"/>
    <n v="4408.8"/>
    <n v="4408.8"/>
    <n v="13226.400000000001"/>
    <n v="17635.2"/>
    <n v="0"/>
  </r>
  <r>
    <n v="2138040"/>
    <s v="Ashutosh Bharadwaj"/>
    <s v="Offshore"/>
    <s v="ACT 200"/>
    <s v="ReactJS"/>
    <s v="VZGTTQ00009371"/>
    <x v="22"/>
    <n v="1000430236"/>
    <s v="VDSI-VCG-H&amp;M-Home-FWA"/>
    <x v="4"/>
    <n v="17.670000000000002"/>
    <n v="3109.92"/>
    <n v="0"/>
    <n v="0"/>
    <n v="3109.92"/>
    <n v="3109.92"/>
    <n v="3109.92"/>
    <n v="3109.92"/>
    <n v="3109.92"/>
    <n v="9329.76"/>
    <n v="12439.68"/>
    <n v="0"/>
  </r>
  <r>
    <n v="2102075"/>
    <s v="Satyam Gautam"/>
    <s v="Offshore"/>
    <s v="ACT 200"/>
    <s v="ReactJS"/>
    <s v="VZGTTQ00009371"/>
    <x v="22"/>
    <e v="#N/A"/>
    <e v="#N/A"/>
    <x v="2"/>
    <n v="21.51"/>
    <n v="3785.76"/>
    <n v="0"/>
    <n v="0"/>
    <n v="3785.76"/>
    <n v="3785.76"/>
    <n v="3785.76"/>
    <n v="3785.76"/>
    <n v="3785.76"/>
    <n v="11357.28"/>
    <n v="15143.04"/>
    <n v="0"/>
  </r>
  <r>
    <n v="2085375"/>
    <s v="Hiremath, Sadanand"/>
    <s v="Offshore"/>
    <s v="ACT 200"/>
    <s v="ReactJS"/>
    <s v="VZGTTQ00009371"/>
    <x v="22"/>
    <n v="1000430236"/>
    <s v="VDSI-VCG-H&amp;M-Home-FWA"/>
    <x v="4"/>
    <n v="17.670000000000002"/>
    <n v="3109.92"/>
    <n v="0"/>
    <n v="0"/>
    <n v="3109.92"/>
    <n v="3109.92"/>
    <n v="3109.92"/>
    <n v="3109.92"/>
    <n v="3109.92"/>
    <n v="9329.76"/>
    <n v="12439.68"/>
    <n v="0"/>
  </r>
  <r>
    <n v="2073225"/>
    <s v="Mounika, Yeddula"/>
    <s v="Offshore"/>
    <s v="ACT 200"/>
    <s v="QA Analyst"/>
    <s v="VZGTTQ00009371"/>
    <x v="22"/>
    <n v="1000430236"/>
    <s v="VDSI-VCG-H&amp;M-Home-FWA"/>
    <x v="1"/>
    <n v="17.07"/>
    <n v="3004.32"/>
    <n v="0"/>
    <n v="0"/>
    <n v="3004.32"/>
    <n v="3004.32"/>
    <n v="3004.32"/>
    <n v="3004.32"/>
    <n v="3004.32"/>
    <n v="9012.9600000000009"/>
    <n v="12017.28"/>
    <n v="0"/>
  </r>
  <r>
    <n v="630149"/>
    <s v="Vasu Gattu"/>
    <s v="Offshore"/>
    <s v="ACT 200"/>
    <s v="QA Analyst"/>
    <s v="VZGTTQ00009371"/>
    <x v="22"/>
    <n v="1000430236"/>
    <s v="VDSI-VCG-H&amp;M-Home-FWA"/>
    <x v="1"/>
    <n v="23.13"/>
    <n v="4070.8799999999997"/>
    <n v="0"/>
    <n v="0"/>
    <n v="4070.8799999999997"/>
    <n v="4070.8799999999997"/>
    <n v="4070.8799999999997"/>
    <n v="4070.8799999999997"/>
    <n v="4070.8799999999997"/>
    <n v="12212.64"/>
    <n v="16283.519999999999"/>
    <n v="0"/>
  </r>
  <r>
    <n v="2178381"/>
    <s v="Tamil Selvam"/>
    <s v="Offshore"/>
    <s v="ACT 200"/>
    <s v="QA Analyst"/>
    <s v="VZGTTQ00009371"/>
    <x v="22"/>
    <n v="1000430236"/>
    <s v="VDSI-VCG-H&amp;M-Home-FWA"/>
    <x v="1"/>
    <n v="20.2"/>
    <n v="3555.2"/>
    <n v="0"/>
    <n v="0"/>
    <n v="3555.2"/>
    <n v="3555.2"/>
    <n v="3555.2"/>
    <n v="3555.2"/>
    <n v="3555.2"/>
    <n v="10665.599999999999"/>
    <n v="14220.8"/>
    <n v="0"/>
  </r>
  <r>
    <n v="2300597"/>
    <s v="Gummala Sravani"/>
    <s v="Offshore"/>
    <s v="ACT 200"/>
    <s v="QA Analyst"/>
    <s v="VZGTTQ00009371"/>
    <x v="22"/>
    <n v="1000430236"/>
    <s v="VDSI-VCG-H&amp;M-Home-FWA"/>
    <x v="1"/>
    <n v="20.2"/>
    <n v="3555.2"/>
    <n v="0"/>
    <n v="0"/>
    <n v="3555.2"/>
    <n v="3555.2"/>
    <n v="3555.2"/>
    <n v="3555.2"/>
    <n v="3555.2"/>
    <n v="10665.599999999999"/>
    <n v="14220.8"/>
    <n v="0"/>
  </r>
  <r>
    <n v="2108228"/>
    <s v="Sonu Kumar"/>
    <s v="Offshore"/>
    <s v="ACT 200"/>
    <s v="QA Analyst"/>
    <s v="VZGTTQ00009371"/>
    <x v="22"/>
    <n v="1000430236"/>
    <s v="VDSI-VCG-H&amp;M-Home-FWA"/>
    <x v="1"/>
    <n v="17.07"/>
    <n v="3004.32"/>
    <n v="0"/>
    <n v="0"/>
    <n v="3004.32"/>
    <n v="3004.32"/>
    <n v="3004.32"/>
    <n v="3004.32"/>
    <n v="3004.32"/>
    <n v="9012.9600000000009"/>
    <n v="12017.28"/>
    <n v="0"/>
  </r>
  <r>
    <n v="2015120"/>
    <s v="Palanisamy,Guha Prashanthini"/>
    <s v="Offshore"/>
    <s v="ACT 200"/>
    <s v="QA Analyst"/>
    <s v="VZGTTQ00009371"/>
    <x v="22"/>
    <n v="1000430236"/>
    <s v="VDSI-VCG-H&amp;M-Home-FWA"/>
    <x v="1"/>
    <n v="20.2"/>
    <n v="3555.2"/>
    <n v="0"/>
    <n v="0"/>
    <n v="3555.2"/>
    <n v="3555.2"/>
    <n v="3555.2"/>
    <n v="3555.2"/>
    <n v="3555.2"/>
    <n v="10665.599999999999"/>
    <n v="14220.8"/>
    <n v="0"/>
  </r>
  <r>
    <n v="833931"/>
    <s v="C S, Gowrishankar"/>
    <s v="Offshore"/>
    <s v="ACT 200"/>
    <s v="QA Analyst"/>
    <s v="VZGTTQ00009371"/>
    <x v="22"/>
    <n v="1000430236"/>
    <s v="VDSI-VCG-H&amp;M-Home-FWA"/>
    <x v="1"/>
    <n v="18.18"/>
    <n v="3199.68"/>
    <n v="0"/>
    <n v="0"/>
    <n v="3199.68"/>
    <n v="3199.68"/>
    <n v="3199.68"/>
    <n v="3199.68"/>
    <n v="3199.68"/>
    <n v="9599.0399999999991"/>
    <n v="12798.72"/>
    <n v="0"/>
  </r>
  <r>
    <n v="2091529"/>
    <s v="Seggam Vasu"/>
    <s v="Offshore"/>
    <s v="ACT 200"/>
    <s v="QA Analyst"/>
    <s v="VZGTTQ00009371"/>
    <x v="22"/>
    <n v="1000430236"/>
    <s v="VDSI-VCG-H&amp;M-Home-FWA"/>
    <x v="1"/>
    <n v="18.18"/>
    <n v="3199.68"/>
    <n v="0"/>
    <n v="0"/>
    <n v="3199.68"/>
    <n v="3199.68"/>
    <n v="3199.68"/>
    <n v="3199.68"/>
    <n v="3199.68"/>
    <n v="9599.0399999999991"/>
    <n v="12798.72"/>
    <n v="0"/>
  </r>
  <r>
    <n v="2102700"/>
    <s v="pratyusha parida"/>
    <s v="Offshore"/>
    <s v="ACT 200"/>
    <s v="QA Analyst"/>
    <s v="VZGTTQ00009371"/>
    <x v="22"/>
    <n v="1000430236"/>
    <s v="VDSI-VCG-H&amp;M-Home-FWA"/>
    <x v="1"/>
    <n v="17.07"/>
    <n v="3004.32"/>
    <n v="0"/>
    <n v="0"/>
    <n v="3004.32"/>
    <n v="3004.32"/>
    <n v="3004.32"/>
    <n v="3004.32"/>
    <n v="3004.32"/>
    <n v="9012.9600000000009"/>
    <n v="12017.28"/>
    <n v="0"/>
  </r>
  <r>
    <n v="2339143"/>
    <s v="Mohanasundaram S"/>
    <s v="Offshore"/>
    <s v="ACT 195"/>
    <s v="Release Train Engineer"/>
    <s v="VZGTTQ00009371"/>
    <x v="22"/>
    <e v="#N/A"/>
    <e v="#N/A"/>
    <x v="2"/>
    <n v="20.2"/>
    <n v="3555.2"/>
    <n v="0"/>
    <n v="0"/>
    <n v="3555.2"/>
    <n v="3555.2"/>
    <n v="3555.2"/>
    <n v="3555.2"/>
    <n v="3555.2"/>
    <n v="10665.599999999999"/>
    <n v="14220.8"/>
    <n v="0"/>
  </r>
  <r>
    <n v="2330921"/>
    <s v="Ramkumar Sivakumar"/>
    <s v="Offshore"/>
    <s v="ACT 195"/>
    <s v="Java Springboot Microservices SpringReactive"/>
    <s v="VZGTTQ00009371"/>
    <x v="22"/>
    <n v="1000410330"/>
    <s v="VDSI-VCG ACT Consol 5G&amp;Digital"/>
    <x v="7"/>
    <n v="19.37"/>
    <n v="3409.1200000000003"/>
    <n v="0"/>
    <n v="0"/>
    <n v="3409.1200000000003"/>
    <n v="3409.1200000000003"/>
    <n v="3409.1200000000003"/>
    <n v="3409.1200000000003"/>
    <n v="3409.1200000000003"/>
    <n v="10227.36"/>
    <n v="13636.480000000001"/>
    <n v="0"/>
  </r>
  <r>
    <n v="2324686"/>
    <s v="Janani Ramachandran"/>
    <s v="Offshore"/>
    <s v="ACT 195"/>
    <s v="Java Springboot Microservices SpringReactive"/>
    <s v="VZGTTQ00009371"/>
    <x v="22"/>
    <n v="1000430236"/>
    <s v="VDSI-VCG-H&amp;M-Home-FWA"/>
    <x v="4"/>
    <n v="17.670000000000002"/>
    <n v="3109.92"/>
    <n v="0"/>
    <n v="0"/>
    <n v="3109.92"/>
    <n v="3109.92"/>
    <n v="3109.92"/>
    <n v="3109.92"/>
    <n v="3109.92"/>
    <n v="9329.76"/>
    <n v="12439.68"/>
    <n v="0"/>
  </r>
  <r>
    <n v="904233"/>
    <s v="Ayush kumar Saksena"/>
    <s v="Offshore"/>
    <s v="ACT 195"/>
    <s v="Java Springboot Microservices SpringReactive"/>
    <s v="VZGTTQ00009371"/>
    <x v="22"/>
    <n v="1000430236"/>
    <s v="VDSI-VCG-H&amp;M-Home-FWA"/>
    <x v="4"/>
    <n v="17.670000000000002"/>
    <n v="3109.92"/>
    <n v="0"/>
    <n v="0"/>
    <n v="3109.92"/>
    <n v="3109.92"/>
    <n v="3109.92"/>
    <n v="3109.92"/>
    <n v="3109.92"/>
    <n v="9329.76"/>
    <n v="12439.68"/>
    <n v="0"/>
  </r>
  <r>
    <n v="2063785"/>
    <s v="kankal, Anand Bhalaji"/>
    <s v="Offshore"/>
    <s v="ACT 195"/>
    <s v="Java Springboot Microservices SpringReactive"/>
    <s v="VZGTTQ00009371"/>
    <x v="22"/>
    <n v="1000430236"/>
    <s v="VDSI-VCG-H&amp;M-Home-FWA"/>
    <x v="4"/>
    <n v="19.37"/>
    <n v="3409.1200000000003"/>
    <n v="0"/>
    <n v="0"/>
    <n v="3409.1200000000003"/>
    <n v="3409.1200000000003"/>
    <n v="3409.1200000000003"/>
    <n v="3409.1200000000003"/>
    <n v="3409.1200000000003"/>
    <n v="10227.36"/>
    <n v="13636.480000000001"/>
    <n v="0"/>
  </r>
  <r>
    <n v="2134052"/>
    <s v="Subhajit Ghosh"/>
    <s v="Offshore"/>
    <s v="ACT 195"/>
    <s v="Java Springboot Microservices SpringReactive"/>
    <s v="VZGTTQ00009371"/>
    <x v="22"/>
    <n v="1000430236"/>
    <s v="VDSI-VCG-H&amp;M-Home-FWA"/>
    <x v="4"/>
    <n v="17.670000000000002"/>
    <n v="3109.92"/>
    <n v="0"/>
    <n v="0"/>
    <n v="3109.92"/>
    <n v="3109.92"/>
    <n v="3109.92"/>
    <n v="3109.92"/>
    <n v="3109.92"/>
    <n v="9329.76"/>
    <n v="12439.68"/>
    <n v="0"/>
  </r>
  <r>
    <s v="2181397 / 2316765"/>
    <s v="Vanitha S / Rahul Patidar"/>
    <s v="Offshore"/>
    <s v="ACT 195"/>
    <s v="ReactJS"/>
    <s v="VZGTTQ00009371"/>
    <x v="22"/>
    <n v="1000430236"/>
    <s v="VDSI-VCG-H&amp;M-Home-FWA"/>
    <x v="9"/>
    <n v="21.51"/>
    <n v="3785.76"/>
    <n v="0"/>
    <n v="0"/>
    <n v="3785.76"/>
    <n v="3785.76"/>
    <n v="3785.76"/>
    <n v="3785.76"/>
    <n v="3785.76"/>
    <n v="11357.28"/>
    <n v="15143.04"/>
    <n v="0"/>
  </r>
  <r>
    <n v="2144725"/>
    <s v="Rakesh Byri"/>
    <s v="Offshore"/>
    <s v="ACT 195"/>
    <s v="ReactJS"/>
    <s v="VZGTTQ00009371"/>
    <x v="22"/>
    <n v="1000430236"/>
    <s v="VDSI-VCG-H&amp;M-Home-FWA"/>
    <x v="4"/>
    <n v="21.51"/>
    <n v="3785.76"/>
    <n v="0"/>
    <n v="0"/>
    <n v="3785.76"/>
    <n v="3785.76"/>
    <n v="3785.76"/>
    <n v="3785.76"/>
    <n v="3785.76"/>
    <n v="11357.28"/>
    <n v="15143.04"/>
    <n v="0"/>
  </r>
  <r>
    <n v="748537"/>
    <s v="Gowtaman VM"/>
    <s v="Offshore"/>
    <s v="ACT 195"/>
    <s v="ReactJS"/>
    <s v="VZGTTQ00009371"/>
    <x v="22"/>
    <n v="1000410330"/>
    <s v="VDSI-VCG ACT Consol 5G&amp;Digital"/>
    <x v="4"/>
    <n v="25.05"/>
    <n v="4408.8"/>
    <n v="0"/>
    <n v="0"/>
    <n v="4408.8"/>
    <n v="4408.8"/>
    <n v="4408.8"/>
    <n v="4408.8"/>
    <n v="4408.8"/>
    <n v="13226.400000000001"/>
    <n v="17635.2"/>
    <n v="0"/>
  </r>
  <r>
    <n v="734466"/>
    <s v="Deepak B"/>
    <s v="Offshore"/>
    <s v="ACT 195"/>
    <s v="ReactJS"/>
    <s v="VZGTTQ00009371"/>
    <x v="22"/>
    <n v="1000430236"/>
    <s v="VDSI-VCG-H&amp;M-Home-FWA"/>
    <x v="4"/>
    <n v="21.51"/>
    <n v="3785.76"/>
    <n v="0"/>
    <n v="0"/>
    <n v="3785.76"/>
    <n v="3785.76"/>
    <n v="3785.76"/>
    <n v="3785.76"/>
    <n v="3785.76"/>
    <n v="11357.28"/>
    <n v="15143.04"/>
    <n v="0"/>
  </r>
  <r>
    <n v="2164726"/>
    <s v="M N Athmananda"/>
    <s v="Offshore"/>
    <s v="ACT 195"/>
    <s v="QA Analyst"/>
    <s v="VZGTTQ00009371"/>
    <x v="22"/>
    <n v="1000430236"/>
    <s v="VDSI-VCG-H&amp;M-Home-FWA"/>
    <x v="4"/>
    <n v="17.07"/>
    <n v="3004.32"/>
    <n v="0"/>
    <n v="0"/>
    <n v="3004.32"/>
    <n v="3004.32"/>
    <n v="3004.32"/>
    <n v="3004.32"/>
    <n v="3004.32"/>
    <n v="9012.9600000000009"/>
    <n v="12017.28"/>
    <n v="0"/>
  </r>
  <r>
    <n v="2072516"/>
    <s v="Kiran Deshni"/>
    <s v="Offshore"/>
    <s v="ACT 195"/>
    <s v="QA Analyst"/>
    <s v="VZGTTQ00009371"/>
    <x v="22"/>
    <n v="1000430236"/>
    <s v="VDSI-VCG-H&amp;M-Home-FWA"/>
    <x v="1"/>
    <n v="23.13"/>
    <n v="4070.8799999999997"/>
    <n v="0"/>
    <n v="0"/>
    <n v="4070.8799999999997"/>
    <n v="4070.8799999999997"/>
    <n v="4070.8799999999997"/>
    <n v="4070.8799999999997"/>
    <n v="4070.8799999999997"/>
    <n v="12212.64"/>
    <n v="16283.519999999999"/>
    <n v="0"/>
  </r>
  <r>
    <n v="2210593"/>
    <s v="Pranitha, Lagisetty"/>
    <s v="Offshore"/>
    <s v="ACT 195"/>
    <s v="QA Analyst"/>
    <s v="VZGTTQ00009371"/>
    <x v="22"/>
    <n v="1000428977"/>
    <s v="VDSI-VCG 5G Home Network"/>
    <x v="1"/>
    <n v="18.18"/>
    <n v="3199.68"/>
    <n v="0"/>
    <n v="0"/>
    <n v="3199.68"/>
    <n v="3199.68"/>
    <n v="3199.68"/>
    <n v="3199.68"/>
    <n v="3199.68"/>
    <n v="9599.0399999999991"/>
    <n v="12798.72"/>
    <n v="0"/>
  </r>
  <r>
    <n v="2266485"/>
    <s v="Kumar, Nishant"/>
    <s v="Offshore"/>
    <s v="ACT 195"/>
    <s v="ReactJS"/>
    <s v="VZGTTQ00009371"/>
    <x v="22"/>
    <n v="1000430236"/>
    <s v="VDSI-VCG-H&amp;M-Home-FWA"/>
    <x v="1"/>
    <n v="17.670000000000002"/>
    <n v="3109.92"/>
    <n v="0"/>
    <n v="0"/>
    <n v="3109.92"/>
    <n v="3109.92"/>
    <n v="3109.92"/>
    <n v="3109.92"/>
    <n v="3109.92"/>
    <n v="9329.76"/>
    <n v="12439.68"/>
    <n v="0"/>
  </r>
  <r>
    <n v="2264640"/>
    <s v="Ejaz , MD"/>
    <s v="Offshore"/>
    <s v="ACT 195"/>
    <s v="QA Analyst"/>
    <s v="VZGTTQ00009371"/>
    <x v="22"/>
    <n v="1000422102"/>
    <s v="VDSI VCG Flex Sales CX"/>
    <x v="4"/>
    <n v="17.07"/>
    <n v="3004.32"/>
    <n v="0"/>
    <n v="0"/>
    <n v="3004.32"/>
    <n v="3004.32"/>
    <n v="3004.32"/>
    <n v="3004.32"/>
    <n v="3004.32"/>
    <n v="9012.9600000000009"/>
    <n v="12017.28"/>
    <n v="0"/>
  </r>
  <r>
    <n v="0"/>
    <n v="0"/>
    <n v="0"/>
    <n v="0"/>
    <n v="0"/>
    <s v="VZGTTQ00009371"/>
    <x v="22"/>
    <n v="1000428977"/>
    <s v="VDSI-VCG 5G Home Network"/>
    <x v="1"/>
    <n v="0"/>
    <n v="0"/>
    <n v="0"/>
    <n v="0"/>
    <n v="0"/>
    <n v="0"/>
    <n v="0"/>
    <n v="0"/>
    <n v="0"/>
    <n v="0"/>
    <n v="0"/>
    <n v="0"/>
  </r>
  <r>
    <n v="254271"/>
    <s v="P, Arunkumar"/>
    <s v="Offshore "/>
    <s v="PCT 236/231"/>
    <s v="JAVA Dev_SR1"/>
    <s v="VZGTTQ00009158"/>
    <x v="23"/>
    <n v="1000425175"/>
    <s v="VDSI VCG IFE and BCP"/>
    <x v="0"/>
    <n v="28.430000000000003"/>
    <n v="5003.68"/>
    <n v="5003.68"/>
    <n v="5003.68"/>
    <n v="0"/>
    <n v="0"/>
    <n v="0"/>
    <n v="0"/>
    <n v="10007.36"/>
    <n v="0"/>
    <n v="10007.36"/>
    <n v="0"/>
  </r>
  <r>
    <n v="671010"/>
    <s v="Rolla, Chandrasekhar"/>
    <s v="Offshore "/>
    <s v="PCT 236/231"/>
    <s v="JAVA Dev_SR1"/>
    <s v="VZGTTQ00009158"/>
    <x v="23"/>
    <n v="1000425175"/>
    <s v="VDSI VCG IFE and BCP"/>
    <x v="0"/>
    <n v="28.430000000000003"/>
    <n v="5003.68"/>
    <n v="5003.68"/>
    <n v="5003.68"/>
    <n v="0"/>
    <n v="0"/>
    <n v="0"/>
    <n v="0"/>
    <n v="10007.36"/>
    <n v="0"/>
    <n v="10007.36"/>
    <n v="0"/>
  </r>
  <r>
    <n v="2077379"/>
    <s v="Athina, Venkata Vinay Kumar"/>
    <s v="Offshore "/>
    <s v="PCT 236"/>
    <s v="JAVA Dev_INT1"/>
    <s v="VZGTTQ00009158"/>
    <x v="23"/>
    <n v="1000425175"/>
    <s v="VDSI VCG IFE and BCP"/>
    <x v="0"/>
    <n v="21.980000000000004"/>
    <n v="3868.4800000000005"/>
    <n v="3868.4800000000005"/>
    <n v="3868.4800000000005"/>
    <n v="0"/>
    <n v="0"/>
    <n v="0"/>
    <n v="0"/>
    <n v="7736.9600000000009"/>
    <n v="0"/>
    <n v="7736.9600000000009"/>
    <n v="0"/>
  </r>
  <r>
    <n v="2020909"/>
    <s v="Choudhury, Siba Prasad"/>
    <s v="Offshore "/>
    <s v="PCT 236"/>
    <s v="JAVA Dev_INT1"/>
    <s v="VZGTTQ00009158"/>
    <x v="23"/>
    <n v="1000425175"/>
    <s v="VDSI VCG IFE and BCP"/>
    <x v="0"/>
    <n v="21.980000000000004"/>
    <n v="3868.4800000000005"/>
    <n v="3868.4800000000005"/>
    <n v="3868.4800000000005"/>
    <n v="0"/>
    <n v="0"/>
    <n v="0"/>
    <n v="0"/>
    <n v="7736.9600000000009"/>
    <n v="0"/>
    <n v="7736.9600000000009"/>
    <n v="0"/>
  </r>
  <r>
    <n v="2127941"/>
    <s v="S, Chennakrishnan"/>
    <s v="Offshore "/>
    <s v="PCT 236/231"/>
    <s v="JAVA Dev_JU1"/>
    <s v="VZGTTQ00009158"/>
    <x v="23"/>
    <n v="1000425175"/>
    <s v="VDSI VCG IFE and BCP"/>
    <x v="0"/>
    <n v="21.21"/>
    <n v="3732.96"/>
    <n v="3732.96"/>
    <n v="3732.96"/>
    <n v="0"/>
    <n v="0"/>
    <n v="0"/>
    <n v="0"/>
    <n v="7465.92"/>
    <n v="0"/>
    <n v="7465.92"/>
    <n v="0"/>
  </r>
  <r>
    <n v="792244"/>
    <s v="S, Amirtha "/>
    <s v="Offshore "/>
    <s v="PCT 236/231"/>
    <s v="JAVA Tech Lead"/>
    <s v="VZGTTQ00009158"/>
    <x v="23"/>
    <n v="1000425175"/>
    <s v="VDSI VCG IFE and BCP"/>
    <x v="4"/>
    <n v="28.430000000000003"/>
    <n v="5003.68"/>
    <n v="5003.68"/>
    <n v="5003.68"/>
    <n v="0"/>
    <n v="0"/>
    <n v="0"/>
    <n v="0"/>
    <n v="10007.36"/>
    <n v="0"/>
    <n v="10007.36"/>
    <n v="0"/>
  </r>
  <r>
    <n v="913499"/>
    <s v="Marimuthu, Rajaguru"/>
    <s v="Offshore "/>
    <s v="PCT 236"/>
    <s v="JAVA Tech Lead"/>
    <s v="VZGTTQ00009158"/>
    <x v="23"/>
    <n v="1000425175"/>
    <s v="VDSI VCG IFE and BCP"/>
    <x v="4"/>
    <n v="28.430000000000003"/>
    <n v="5003.68"/>
    <n v="5003.68"/>
    <n v="5003.68"/>
    <n v="0"/>
    <n v="0"/>
    <n v="0"/>
    <n v="0"/>
    <n v="10007.36"/>
    <n v="0"/>
    <n v="10007.36"/>
    <n v="0"/>
  </r>
  <r>
    <n v="2339271"/>
    <s v="K, Vignesh"/>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765722"/>
    <s v="M, Akshatha"/>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2075252"/>
    <s v="K, Ganesh"/>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2152177"/>
    <s v="Ramakrishna, Pariki"/>
    <s v="Offshore "/>
    <s v="PCT 236"/>
    <s v="JAVA Dev_JU1"/>
    <s v="VZGTTQ00009158"/>
    <x v="23"/>
    <n v="1000425175"/>
    <s v="VDSI VCG IFE and BCP"/>
    <x v="4"/>
    <n v="21.21"/>
    <n v="3732.96"/>
    <n v="3732.96"/>
    <n v="3732.96"/>
    <n v="0"/>
    <n v="0"/>
    <n v="0"/>
    <n v="0"/>
    <n v="7465.92"/>
    <n v="0"/>
    <n v="7465.92"/>
    <n v="0"/>
  </r>
  <r>
    <n v="839572"/>
    <s v="S, Dhinesh"/>
    <s v="Offshore "/>
    <s v="PCT 236"/>
    <s v="JAVA Dev_JU1"/>
    <s v="VZGTTQ00009158"/>
    <x v="23"/>
    <n v="1000425175"/>
    <s v="VDSI VCG IFE and BCP"/>
    <x v="4"/>
    <n v="21.21"/>
    <n v="3732.96"/>
    <n v="3732.96"/>
    <n v="3732.96"/>
    <n v="0"/>
    <n v="0"/>
    <n v="0"/>
    <n v="0"/>
    <n v="7465.92"/>
    <n v="0"/>
    <n v="7465.92"/>
    <n v="0"/>
  </r>
  <r>
    <n v="254271"/>
    <s v="P, Arunkumar"/>
    <s v="Offshore "/>
    <s v="PCT 236/231"/>
    <s v="Java-Developer-Senior"/>
    <s v="VZGTTQ00009158"/>
    <x v="23"/>
    <n v="1000425175"/>
    <s v="VDSI VCG IFE and BCP"/>
    <x v="0"/>
    <n v="23.134146341463413"/>
    <n v="4071.6097560975609"/>
    <n v="0"/>
    <n v="0"/>
    <n v="4071.6097560975609"/>
    <n v="4071.6097560975609"/>
    <n v="4071.6097560975609"/>
    <n v="4071.6097560975609"/>
    <n v="4071.6097560975609"/>
    <n v="12214.829268292682"/>
    <n v="16286.439024390244"/>
    <n v="0"/>
  </r>
  <r>
    <n v="671010"/>
    <s v="Rolla, Chandrasekhar"/>
    <s v="Offshore "/>
    <s v="PCT 236/231"/>
    <s v="Java-Developer-Senior"/>
    <s v="VZGTTQ00009158"/>
    <x v="23"/>
    <n v="1000425175"/>
    <s v="VDSI VCG IFE and BCP"/>
    <x v="0"/>
    <n v="23.134146341463413"/>
    <n v="4071.6097560975609"/>
    <n v="0"/>
    <n v="0"/>
    <n v="4071.6097560975609"/>
    <n v="4071.6097560975609"/>
    <n v="4071.6097560975609"/>
    <n v="4071.6097560975609"/>
    <n v="4071.6097560975609"/>
    <n v="12214.829268292682"/>
    <n v="16286.439024390244"/>
    <n v="0"/>
  </r>
  <r>
    <n v="792244"/>
    <s v="S, Amirtha "/>
    <s v="Offshore "/>
    <s v="PCT 236/231"/>
    <s v="Java-Developer-Senior"/>
    <s v="VZGTTQ00009158"/>
    <x v="23"/>
    <n v="1000425175"/>
    <s v="VDSI VCG IFE and BCP"/>
    <x v="4"/>
    <n v="23.134146341463413"/>
    <n v="4071.6097560975609"/>
    <n v="0"/>
    <n v="0"/>
    <n v="4071.6097560975609"/>
    <n v="4071.6097560975609"/>
    <n v="4071.6097560975609"/>
    <n v="4071.6097560975609"/>
    <n v="4071.6097560975609"/>
    <n v="12214.829268292682"/>
    <n v="16286.439024390244"/>
    <n v="0"/>
  </r>
  <r>
    <n v="2402109"/>
    <s v="R, Nivetha"/>
    <s v="Offshore "/>
    <s v="PCT 236"/>
    <s v="Java-Developer-Senior"/>
    <s v="VZGTTQ00009158"/>
    <x v="23"/>
    <n v="1000425175"/>
    <s v="VDSI VCG IFE and BCP"/>
    <x v="4"/>
    <n v="23.134146341463413"/>
    <n v="4071.6097560975609"/>
    <n v="0"/>
    <n v="0"/>
    <n v="4071.6097560975609"/>
    <n v="4071.6097560975609"/>
    <n v="4071.6097560975609"/>
    <n v="4071.6097560975609"/>
    <n v="4071.6097560975609"/>
    <n v="12214.829268292682"/>
    <n v="16286.439024390244"/>
    <n v="0"/>
  </r>
  <r>
    <n v="2077379"/>
    <s v="Athina, Venkata Vinay Kumar"/>
    <s v="Offshore "/>
    <s v="PCT 236"/>
    <s v="Java-Developer-Intermediate"/>
    <s v="VZGTTQ00009158"/>
    <x v="23"/>
    <n v="1000425175"/>
    <s v="VDSI VCG IFE and BCP"/>
    <x v="0"/>
    <n v="20.195121951219512"/>
    <n v="3554.3414634146343"/>
    <n v="0"/>
    <n v="0"/>
    <n v="3554.3414634146343"/>
    <n v="3554.3414634146343"/>
    <n v="3554.3414634146343"/>
    <n v="3554.3414634146343"/>
    <n v="3554.3414634146343"/>
    <n v="10663.024390243903"/>
    <n v="14217.365853658537"/>
    <n v="0"/>
  </r>
  <r>
    <n v="2020909"/>
    <s v="Choudhury, Siba Prasad"/>
    <s v="Offshore "/>
    <s v="PCT 236"/>
    <s v="Java-Developer-Intermediate"/>
    <s v="VZGTTQ00009158"/>
    <x v="23"/>
    <n v="1000425175"/>
    <s v="VDSI VCG IFE and BCP"/>
    <x v="0"/>
    <n v="20.195121951219512"/>
    <n v="3554.3414634146343"/>
    <n v="0"/>
    <n v="0"/>
    <n v="3554.3414634146343"/>
    <n v="3554.3414634146343"/>
    <n v="3554.3414634146343"/>
    <n v="3554.3414634146343"/>
    <n v="3554.3414634146343"/>
    <n v="10663.024390243903"/>
    <n v="14217.365853658537"/>
    <n v="0"/>
  </r>
  <r>
    <n v="2339271"/>
    <s v="K, Vignesh"/>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765722"/>
    <s v="M, Akshatha"/>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2075252"/>
    <s v="K, Ganesh"/>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839572"/>
    <s v="S, Dhinesh"/>
    <s v="Offshore "/>
    <s v="PCT 236"/>
    <s v="Java-Developer-Junior"/>
    <s v="VZGTTQ00009158"/>
    <x v="23"/>
    <n v="1000425175"/>
    <s v="VDSI VCG IFE and BCP"/>
    <x v="4"/>
    <n v="17.073170731707318"/>
    <n v="3004.8780487804879"/>
    <n v="0"/>
    <n v="0"/>
    <n v="3004.8780487804879"/>
    <n v="3004.8780487804879"/>
    <n v="3004.8780487804879"/>
    <n v="3004.8780487804879"/>
    <n v="3004.8780487804879"/>
    <n v="9014.6341463414647"/>
    <n v="12019.512195121952"/>
    <n v="0"/>
  </r>
  <r>
    <n v="2152177"/>
    <s v="Ramakrishna, Pariki"/>
    <s v="Offshore "/>
    <s v="PCT 236"/>
    <s v="Java-Developer-Junior"/>
    <s v="VZGTTQ00009158"/>
    <x v="23"/>
    <n v="1000425175"/>
    <s v="VDSI VCG IFE and BCP"/>
    <x v="4"/>
    <n v="17.073170731707318"/>
    <n v="3004.8780487804879"/>
    <n v="0"/>
    <n v="0"/>
    <n v="3004.8780487804879"/>
    <n v="3004.8780487804879"/>
    <n v="3004.8780487804879"/>
    <n v="3004.8780487804879"/>
    <n v="3004.8780487804879"/>
    <n v="9014.6341463414647"/>
    <n v="12019.512195121952"/>
    <n v="0"/>
  </r>
  <r>
    <n v="2127941"/>
    <s v="S, Chennakrishnan"/>
    <s v="Offshore "/>
    <s v="PCT 236/231"/>
    <s v="Java-Developer-Junior"/>
    <s v="VZGTTQ00009158"/>
    <x v="23"/>
    <n v="1000425175"/>
    <s v="VDSI VCG IFE and BCP"/>
    <x v="0"/>
    <n v="17.073170731707318"/>
    <n v="3004.8780487804879"/>
    <n v="0"/>
    <n v="0"/>
    <n v="3004.8780487804879"/>
    <n v="3004.8780487804879"/>
    <n v="3004.8780487804879"/>
    <n v="3004.8780487804879"/>
    <n v="3004.8780487804879"/>
    <n v="9014.6341463414647"/>
    <n v="12019.51219512195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x v="0"/>
    <s v="IOT"/>
    <m/>
    <s v="Java Springboot Microservices SpringReactive"/>
    <m/>
    <m/>
    <m/>
    <n v="97"/>
    <n v="16296"/>
    <n v="16296"/>
    <n v="16296"/>
    <n v="16296"/>
    <n v="16296"/>
    <n v="16296"/>
    <m/>
  </r>
  <r>
    <x v="1"/>
    <s v="ADM"/>
    <m/>
    <s v="ReactJS"/>
    <m/>
    <m/>
    <m/>
    <n v="97"/>
    <n v="16296"/>
    <n v="16296"/>
    <n v="16296"/>
    <n v="16296"/>
    <n v="16296"/>
    <n v="16296"/>
    <n v="16296"/>
  </r>
  <r>
    <x v="1"/>
    <s v="PEGA"/>
    <m/>
    <s v="PEGA"/>
    <m/>
    <m/>
    <m/>
    <n v="115"/>
    <n v="19320"/>
    <n v="19320"/>
    <n v="19320"/>
    <n v="19320"/>
    <n v="19320"/>
    <n v="19320"/>
    <n v="0"/>
  </r>
  <r>
    <x v="0"/>
    <s v="QA"/>
    <s v="BC#6269"/>
    <s v="QA Analyst"/>
    <m/>
    <m/>
    <m/>
    <n v="85"/>
    <n v="14280"/>
    <n v="14280"/>
    <n v="14280"/>
    <n v="14280"/>
    <n v="14280"/>
    <n v="14280"/>
    <n v="14280"/>
  </r>
  <r>
    <x v="0"/>
    <s v="ADM"/>
    <m/>
    <s v="PATL"/>
    <m/>
    <m/>
    <m/>
    <n v="110"/>
    <n v="18480"/>
    <n v="18480"/>
    <n v="18480"/>
    <n v="18480"/>
    <n v="18480"/>
    <n v="18480"/>
    <n v="18480"/>
  </r>
  <r>
    <x v="0"/>
    <s v="ADM"/>
    <m/>
    <s v="Java Springboot Microservices SpringReactive"/>
    <m/>
    <m/>
    <m/>
    <n v="97"/>
    <n v="16296"/>
    <n v="16296"/>
    <n v="16296"/>
    <n v="16296"/>
    <n v="16296"/>
    <n v="16296"/>
    <n v="16296"/>
  </r>
  <r>
    <x v="1"/>
    <s v="ADM"/>
    <s v="BC#6218"/>
    <s v="Java Springboot Microservices SpringReactive"/>
    <m/>
    <m/>
    <m/>
    <n v="97"/>
    <n v="16296"/>
    <n v="16296"/>
    <n v="16296"/>
    <n v="16296"/>
    <n v="16296"/>
    <n v="16296"/>
    <n v="16296"/>
  </r>
  <r>
    <x v="0"/>
    <s v="PEGA"/>
    <s v="BC#9483"/>
    <s v="PEGA"/>
    <m/>
    <m/>
    <m/>
    <n v="115"/>
    <n v="19320"/>
    <n v="19320"/>
    <n v="19320"/>
    <n v="19320"/>
    <n v="19320"/>
    <n v="19320"/>
    <n v="19320"/>
  </r>
  <r>
    <x v="1"/>
    <s v="ADM"/>
    <s v="BC#9403"/>
    <s v="PEGA"/>
    <m/>
    <m/>
    <m/>
    <n v="110"/>
    <n v="18480"/>
    <n v="18480"/>
    <n v="18480"/>
    <n v="18480"/>
    <n v="18480"/>
    <n v="18480"/>
    <n v="18480"/>
  </r>
  <r>
    <x v="2"/>
    <s v="IOT"/>
    <m/>
    <s v="Pro*C"/>
    <m/>
    <m/>
    <m/>
    <n v="97"/>
    <n v="16296"/>
    <n v="0"/>
    <n v="0"/>
    <n v="16296"/>
    <n v="16296"/>
    <n v="16296"/>
    <n v="16296"/>
  </r>
  <r>
    <x v="3"/>
    <s v="ADM"/>
    <s v="BC#9969"/>
    <s v="Release Train Engineer"/>
    <m/>
    <m/>
    <m/>
    <n v="95"/>
    <n v="15960"/>
    <n v="15960"/>
    <n v="15960"/>
    <n v="13680"/>
    <n v="15960"/>
    <n v="15960"/>
    <n v="15960"/>
  </r>
  <r>
    <x v="4"/>
    <s v="ADM"/>
    <m/>
    <s v="Java Springboot Microservices SpringReactive"/>
    <m/>
    <m/>
    <m/>
    <n v="95"/>
    <n v="15960"/>
    <n v="15960"/>
    <n v="15960"/>
    <n v="15960"/>
    <n v="7980"/>
    <n v="15960"/>
    <n v="15960"/>
  </r>
  <r>
    <x v="0"/>
    <s v="DE"/>
    <s v="BC#6236"/>
    <s v="ReactJS"/>
    <m/>
    <m/>
    <m/>
    <n v="25"/>
    <n v="4200"/>
    <n v="4200"/>
    <n v="4200"/>
    <n v="4200"/>
    <n v="4200"/>
    <n v="4200"/>
    <n v="4200"/>
  </r>
  <r>
    <x v="0"/>
    <s v="ADM"/>
    <m/>
    <s v="Java Springboot Microservices SpringReactive"/>
    <m/>
    <m/>
    <m/>
    <n v="25"/>
    <m/>
    <n v="4200"/>
    <n v="4200"/>
    <n v="4200"/>
    <n v="4200"/>
    <n v="4200"/>
    <n v="4200"/>
  </r>
  <r>
    <x v="1"/>
    <s v="ADM"/>
    <m/>
    <s v="Java Springboot Microservices SpringReactive"/>
    <m/>
    <m/>
    <m/>
    <n v="25"/>
    <n v="4200"/>
    <n v="4200"/>
    <n v="4200"/>
    <n v="4200"/>
    <n v="4200"/>
    <n v="4200"/>
    <n v="4200"/>
  </r>
  <r>
    <x v="0"/>
    <s v="DE"/>
    <m/>
    <s v="ReactJS"/>
    <m/>
    <m/>
    <m/>
    <n v="25"/>
    <n v="4200"/>
    <n v="4200"/>
    <n v="4200"/>
    <n v="4200"/>
    <n v="4200"/>
    <n v="4200"/>
    <n v="4200"/>
  </r>
  <r>
    <x v="0"/>
    <s v="DE"/>
    <s v="BC#6236"/>
    <s v="ReactJS"/>
    <m/>
    <m/>
    <m/>
    <n v="25"/>
    <n v="4200"/>
    <n v="4200"/>
    <n v="4200"/>
    <n v="4200"/>
    <n v="4200"/>
    <n v="4200"/>
    <n v="4200"/>
  </r>
  <r>
    <x v="0"/>
    <s v="PEGA"/>
    <m/>
    <s v="PEGA"/>
    <m/>
    <m/>
    <m/>
    <n v="25"/>
    <n v="4200"/>
    <n v="4200"/>
    <n v="4200"/>
    <n v="4200"/>
    <n v="4200"/>
    <n v="4200"/>
    <n v="4200"/>
  </r>
  <r>
    <x v="0"/>
    <s v="DE"/>
    <m/>
    <s v="ReactJS"/>
    <m/>
    <m/>
    <m/>
    <n v="25"/>
    <n v="4200"/>
    <n v="4200"/>
    <n v="4200"/>
    <n v="4200"/>
    <n v="4200"/>
    <n v="4200"/>
    <n v="4200"/>
  </r>
  <r>
    <x v="0"/>
    <s v="DE"/>
    <s v="BC#9403"/>
    <s v="ReactJS"/>
    <m/>
    <m/>
    <m/>
    <n v="25"/>
    <n v="4200"/>
    <n v="4200"/>
    <n v="4200"/>
    <n v="4200"/>
    <n v="4200"/>
    <n v="4200"/>
    <n v="4200"/>
  </r>
  <r>
    <x v="0"/>
    <s v="QA"/>
    <s v="BC#9483"/>
    <s v="QA Analyst"/>
    <m/>
    <m/>
    <m/>
    <n v="20"/>
    <n v="3360"/>
    <n v="3360"/>
    <n v="3360"/>
    <n v="3360"/>
    <n v="3360"/>
    <n v="3360"/>
    <n v="3360"/>
  </r>
  <r>
    <x v="2"/>
    <s v="PEGA"/>
    <m/>
    <s v="PEGA"/>
    <m/>
    <m/>
    <m/>
    <n v="27"/>
    <n v="4536"/>
    <n v="4536"/>
    <n v="4536"/>
    <n v="4536"/>
    <n v="4536"/>
    <n v="4536"/>
    <n v="4536"/>
  </r>
  <r>
    <x v="0"/>
    <s v="DE"/>
    <m/>
    <s v="ReactJS"/>
    <m/>
    <m/>
    <m/>
    <n v="25"/>
    <n v="4200"/>
    <n v="0"/>
    <n v="0"/>
    <n v="0"/>
    <n v="4200"/>
    <n v="4200"/>
    <n v="4200"/>
  </r>
  <r>
    <x v="0"/>
    <s v="IOA"/>
    <m/>
    <s v="Release Train Engineer"/>
    <m/>
    <m/>
    <m/>
    <n v="22"/>
    <n v="3696"/>
    <n v="3696"/>
    <n v="3696"/>
    <n v="3696"/>
    <n v="3696"/>
    <n v="3696"/>
    <n v="3696"/>
  </r>
  <r>
    <x v="3"/>
    <s v="PEGA"/>
    <s v="BC#9969"/>
    <s v="PEGA"/>
    <m/>
    <m/>
    <m/>
    <n v="115"/>
    <n v="19320"/>
    <n v="19320"/>
    <n v="19320"/>
    <n v="19320"/>
    <n v="19320"/>
    <n v="19320"/>
    <n v="19320"/>
  </r>
  <r>
    <x v="5"/>
    <s v="PEGA"/>
    <s v="BC#9483"/>
    <s v="PEGA"/>
    <m/>
    <m/>
    <m/>
    <n v="115"/>
    <n v="19320"/>
    <n v="19320"/>
    <n v="19320"/>
    <n v="19320"/>
    <n v="19320"/>
    <n v="19320"/>
    <n v="19320"/>
  </r>
  <r>
    <x v="5"/>
    <s v="DE"/>
    <s v="BC#9483"/>
    <s v="Java Springboot Microservices SpringReactive"/>
    <m/>
    <m/>
    <m/>
    <n v="95"/>
    <n v="15960"/>
    <n v="15960"/>
    <n v="15960"/>
    <n v="15960"/>
    <n v="15960"/>
    <n v="15960"/>
    <n v="15960"/>
  </r>
  <r>
    <x v="6"/>
    <s v="ADM"/>
    <s v="BC#9403"/>
    <s v="Release Train Engineer"/>
    <m/>
    <m/>
    <m/>
    <n v="105"/>
    <n v="17640"/>
    <n v="17640"/>
    <n v="17640"/>
    <n v="15120"/>
    <n v="17640"/>
    <n v="17640"/>
    <n v="17640"/>
  </r>
  <r>
    <x v="4"/>
    <s v="ADM"/>
    <s v="BC#9483"/>
    <s v="Java Springboot Microservices SpringReactive"/>
    <m/>
    <m/>
    <m/>
    <n v="95"/>
    <n v="15960"/>
    <m/>
    <n v="7980"/>
    <n v="15960"/>
    <n v="7980"/>
    <n v="0"/>
    <n v="0"/>
  </r>
  <r>
    <x v="4"/>
    <s v="QA"/>
    <m/>
    <s v="QA Analyst"/>
    <m/>
    <m/>
    <m/>
    <n v="95"/>
    <n v="15960"/>
    <n v="15960"/>
    <n v="15960"/>
    <n v="15960"/>
    <n v="15960"/>
    <n v="9576"/>
    <n v="0"/>
  </r>
  <r>
    <x v="6"/>
    <s v="ADM"/>
    <m/>
    <s v="Java Springboot Microservices SpringReactive"/>
    <m/>
    <m/>
    <m/>
    <n v="95"/>
    <n v="15960"/>
    <m/>
    <n v="7980"/>
    <n v="15960"/>
    <n v="15960"/>
    <n v="7980"/>
    <n v="15960"/>
  </r>
  <r>
    <x v="5"/>
    <s v="ADM"/>
    <s v="BC#9483"/>
    <s v="Java Springboot Microservices SpringReactive"/>
    <m/>
    <m/>
    <m/>
    <n v="95"/>
    <n v="15960"/>
    <n v="15960"/>
    <n v="15960"/>
    <n v="15960"/>
    <n v="15960"/>
    <n v="15960"/>
    <n v="15960"/>
  </r>
  <r>
    <x v="6"/>
    <s v="ADM"/>
    <m/>
    <s v="ReactJS"/>
    <m/>
    <m/>
    <m/>
    <n v="95"/>
    <n v="15960"/>
    <m/>
    <n v="7980"/>
    <n v="15960"/>
    <n v="15960"/>
    <n v="15960"/>
    <n v="15960"/>
  </r>
  <r>
    <x v="7"/>
    <s v="ADM"/>
    <s v="BC#9403"/>
    <s v="Release Train Engineer"/>
    <m/>
    <m/>
    <m/>
    <n v="95"/>
    <n v="15960"/>
    <n v="15960"/>
    <n v="15960"/>
    <n v="15960"/>
    <n v="15960"/>
    <n v="15960"/>
    <n v="15960"/>
  </r>
  <r>
    <x v="8"/>
    <s v="ADM"/>
    <m/>
    <s v="Release Train Engineer"/>
    <m/>
    <m/>
    <m/>
    <n v="93"/>
    <n v="15624"/>
    <n v="0"/>
    <n v="0"/>
    <n v="0"/>
    <n v="7812"/>
    <n v="15624"/>
    <n v="15624"/>
  </r>
  <r>
    <x v="4"/>
    <s v="ADM"/>
    <m/>
    <s v="Java Springboot Microservices SpringReactive"/>
    <m/>
    <m/>
    <m/>
    <n v="105"/>
    <n v="17640"/>
    <n v="17640"/>
    <n v="17640"/>
    <n v="17640"/>
    <n v="17640"/>
    <n v="8820"/>
    <n v="17640"/>
  </r>
  <r>
    <x v="6"/>
    <s v="ADM"/>
    <s v="BC#6269"/>
    <s v="ReactJS"/>
    <m/>
    <m/>
    <m/>
    <n v="95"/>
    <n v="15960"/>
    <n v="0"/>
    <n v="0"/>
    <n v="7980"/>
    <n v="15960"/>
    <n v="7980"/>
    <n v="15960"/>
  </r>
  <r>
    <x v="9"/>
    <s v="ADM"/>
    <m/>
    <s v="Java Springboot Microservices SpringReactive"/>
    <m/>
    <m/>
    <m/>
    <n v="100"/>
    <n v="16800"/>
    <n v="16800"/>
    <n v="16800"/>
    <n v="16800"/>
    <n v="16800"/>
    <n v="16800"/>
    <n v="16800"/>
  </r>
  <r>
    <x v="9"/>
    <s v="ADM"/>
    <m/>
    <s v="Java Springboot Microservices SpringReactive"/>
    <m/>
    <m/>
    <m/>
    <n v="97"/>
    <n v="16296"/>
    <n v="16296"/>
    <n v="16296"/>
    <n v="16296"/>
    <n v="16296"/>
    <n v="16296"/>
    <n v="16296"/>
  </r>
  <r>
    <x v="10"/>
    <s v="ADM"/>
    <m/>
    <s v="Java Springboot Microservices SpringReactive"/>
    <m/>
    <m/>
    <m/>
    <n v="100"/>
    <n v="16800"/>
    <n v="16800"/>
    <n v="16800"/>
    <n v="16800"/>
    <n v="16800"/>
    <n v="16800"/>
    <n v="16800"/>
  </r>
  <r>
    <x v="10"/>
    <s v="PEGA"/>
    <s v="BC#6269"/>
    <s v="Solution Architect"/>
    <m/>
    <m/>
    <m/>
    <n v="110"/>
    <n v="18480"/>
    <n v="18480"/>
    <n v="18480"/>
    <n v="18480"/>
    <n v="16632"/>
    <n v="18480"/>
    <n v="18480"/>
  </r>
  <r>
    <x v="10"/>
    <s v="ADM"/>
    <m/>
    <s v="Java Springboot Microservices SpringReactive"/>
    <m/>
    <m/>
    <m/>
    <n v="97"/>
    <n v="16296"/>
    <n v="16296"/>
    <n v="16296"/>
    <n v="16296"/>
    <n v="16296"/>
    <n v="16296"/>
    <n v="16296"/>
  </r>
  <r>
    <x v="10"/>
    <s v="DE"/>
    <s v="BC#9403"/>
    <s v="ReactJS"/>
    <m/>
    <m/>
    <m/>
    <n v="97"/>
    <n v="16296"/>
    <n v="16296"/>
    <n v="16296"/>
    <n v="16296"/>
    <n v="16296"/>
    <n v="16296"/>
    <n v="16296"/>
  </r>
  <r>
    <x v="0"/>
    <s v="ADM"/>
    <s v="BC#6236"/>
    <s v="Scrum Master"/>
    <m/>
    <m/>
    <m/>
    <n v="97"/>
    <n v="16296"/>
    <n v="16296"/>
    <n v="16296"/>
    <n v="16296"/>
    <n v="16296"/>
    <n v="8148"/>
    <n v="8148"/>
  </r>
  <r>
    <x v="10"/>
    <s v="PEGA"/>
    <m/>
    <s v="PEGA"/>
    <m/>
    <m/>
    <m/>
    <n v="115"/>
    <n v="19320"/>
    <n v="19320"/>
    <n v="19320"/>
    <n v="19320"/>
    <n v="19320"/>
    <n v="19320"/>
    <n v="19320"/>
  </r>
  <r>
    <x v="10"/>
    <s v="ADM"/>
    <m/>
    <s v="Delivery lead/PATL"/>
    <m/>
    <m/>
    <m/>
    <n v="115"/>
    <n v="19320"/>
    <n v="19320"/>
    <n v="19320"/>
    <n v="19320"/>
    <n v="19320"/>
    <n v="19320"/>
    <n v="19320"/>
  </r>
  <r>
    <x v="10"/>
    <s v="DE"/>
    <m/>
    <s v="ReactJS"/>
    <m/>
    <m/>
    <m/>
    <n v="97"/>
    <n v="16296"/>
    <n v="16296"/>
    <n v="16296"/>
    <n v="16296"/>
    <n v="16296"/>
    <n v="16296"/>
    <n v="16296"/>
  </r>
  <r>
    <x v="0"/>
    <s v="ADM"/>
    <m/>
    <s v="Vision"/>
    <m/>
    <m/>
    <m/>
    <n v="115"/>
    <n v="19320"/>
    <m/>
    <m/>
    <n v="14720"/>
    <n v="19320"/>
    <n v="19320"/>
    <n v="19320"/>
  </r>
  <r>
    <x v="3"/>
    <s v="ADM"/>
    <s v="BC#9969"/>
    <s v="Release Train Engineer"/>
    <m/>
    <m/>
    <m/>
    <n v="95"/>
    <n v="15960"/>
    <n v="15960"/>
    <n v="15960"/>
    <n v="15960"/>
    <n v="15960"/>
    <n v="15960"/>
    <n v="15960"/>
  </r>
  <r>
    <x v="4"/>
    <s v="ADM"/>
    <s v="BC#6236"/>
    <s v="QA Analyst"/>
    <m/>
    <m/>
    <m/>
    <n v="90"/>
    <n v="15120"/>
    <n v="0"/>
    <n v="0"/>
    <n v="0"/>
    <n v="15120"/>
    <n v="15120"/>
    <n v="15120"/>
  </r>
  <r>
    <x v="4"/>
    <s v="ADM"/>
    <m/>
    <s v="Java Springboot Microservices SpringReactive"/>
    <m/>
    <m/>
    <m/>
    <n v="95"/>
    <n v="15960"/>
    <m/>
    <n v="15960"/>
    <n v="15960"/>
    <n v="15960"/>
    <n v="15960"/>
    <n v="15960"/>
  </r>
  <r>
    <x v="3"/>
    <s v="DE"/>
    <s v="BC#9969"/>
    <s v="Java Springboot Microservices SpringReactive"/>
    <m/>
    <m/>
    <m/>
    <n v="95"/>
    <n v="15960"/>
    <n v="15960"/>
    <n v="15960"/>
    <n v="15960"/>
    <n v="0"/>
    <n v="0"/>
    <n v="0"/>
  </r>
  <r>
    <x v="4"/>
    <s v="DE"/>
    <m/>
    <s v="Java Springboot Microservices SpringReactive"/>
    <m/>
    <m/>
    <m/>
    <n v="95"/>
    <n v="15960"/>
    <n v="0"/>
    <n v="0"/>
    <n v="0"/>
    <n v="15960"/>
    <n v="7980"/>
    <n v="15960"/>
  </r>
  <r>
    <x v="4"/>
    <s v="QA"/>
    <m/>
    <s v="QA Analyst"/>
    <m/>
    <m/>
    <m/>
    <n v="95"/>
    <n v="15960"/>
    <m/>
    <m/>
    <m/>
    <m/>
    <n v="6384"/>
    <n v="15960"/>
  </r>
  <r>
    <x v="6"/>
    <s v="DE"/>
    <s v="BC#9483"/>
    <s v="Java Springboot Microservices SpringReactive"/>
    <m/>
    <m/>
    <m/>
    <n v="95"/>
    <n v="15960"/>
    <n v="0"/>
    <n v="0"/>
    <n v="3990"/>
    <n v="15960"/>
    <n v="15960"/>
    <n v="15960"/>
  </r>
  <r>
    <x v="6"/>
    <s v="DE"/>
    <m/>
    <s v="Delivery lead/PATL"/>
    <m/>
    <m/>
    <m/>
    <n v="105"/>
    <n v="17640"/>
    <m/>
    <m/>
    <m/>
    <n v="17640"/>
    <n v="17640"/>
    <n v="17640"/>
  </r>
  <r>
    <x v="4"/>
    <s v="IOT"/>
    <m/>
    <s v="Java Springboot Microservices SpringReactive"/>
    <m/>
    <m/>
    <m/>
    <n v="95"/>
    <n v="15960"/>
    <n v="15960"/>
    <n v="15960"/>
    <n v="15960"/>
    <n v="15960"/>
    <n v="15960"/>
    <n v="15960"/>
  </r>
  <r>
    <x v="4"/>
    <s v="ADM"/>
    <m/>
    <s v="PATL "/>
    <m/>
    <m/>
    <m/>
    <n v="105"/>
    <n v="17640"/>
    <n v="17640"/>
    <n v="17640"/>
    <n v="17640"/>
    <n v="17640"/>
    <n v="17640"/>
    <n v="17640"/>
  </r>
  <r>
    <x v="3"/>
    <s v="DE"/>
    <s v="BC#9969"/>
    <s v="Database Developer"/>
    <m/>
    <m/>
    <m/>
    <n v="97"/>
    <n v="16296"/>
    <n v="16296"/>
    <n v="16296"/>
    <n v="16296"/>
    <n v="16296"/>
    <n v="16296"/>
    <n v="16296"/>
  </r>
  <r>
    <x v="10"/>
    <s v="QA"/>
    <m/>
    <s v="QA Analyst"/>
    <m/>
    <m/>
    <m/>
    <n v="100"/>
    <n v="16800"/>
    <n v="0"/>
    <n v="0"/>
    <n v="0"/>
    <n v="16800"/>
    <n v="16800"/>
    <n v="16800"/>
  </r>
  <r>
    <x v="10"/>
    <s v="DE"/>
    <m/>
    <s v="Java Springboot Microservices SpringReactive"/>
    <m/>
    <m/>
    <m/>
    <n v="120"/>
    <n v="20160"/>
    <m/>
    <m/>
    <m/>
    <n v="10080"/>
    <n v="20160"/>
    <n v="20160"/>
  </r>
  <r>
    <x v="6"/>
    <s v="DE"/>
    <m/>
    <s v="Java Springboot Microservices SpringReactive"/>
    <m/>
    <m/>
    <m/>
    <n v="95"/>
    <n v="15960"/>
    <n v="0"/>
    <n v="0"/>
    <n v="0"/>
    <n v="15960"/>
    <n v="15960"/>
    <n v="15960"/>
  </r>
  <r>
    <x v="3"/>
    <s v="ADM"/>
    <s v="BC#9969"/>
    <s v="Java Springboot Microservices SpringReactive"/>
    <m/>
    <m/>
    <m/>
    <n v="95"/>
    <n v="15960"/>
    <n v="15960"/>
    <n v="15960"/>
    <n v="15960"/>
    <n v="15960"/>
    <n v="15960"/>
    <n v="15960"/>
  </r>
  <r>
    <x v="6"/>
    <s v="ADM"/>
    <m/>
    <s v="PATL "/>
    <m/>
    <m/>
    <m/>
    <n v="105"/>
    <n v="17640"/>
    <m/>
    <n v="17640"/>
    <n v="17640"/>
    <n v="0"/>
    <m/>
    <m/>
  </r>
  <r>
    <x v="5"/>
    <s v="DE"/>
    <s v="BC#9483"/>
    <s v="Java Springboot Microservices SpringReactive"/>
    <m/>
    <m/>
    <m/>
    <n v="95"/>
    <n v="15960"/>
    <m/>
    <n v="7980"/>
    <n v="15960"/>
    <n v="15960"/>
    <n v="15960"/>
    <n v="15960"/>
  </r>
  <r>
    <x v="10"/>
    <s v="QA"/>
    <m/>
    <s v="QA Analyst"/>
    <m/>
    <m/>
    <m/>
    <n v="97"/>
    <n v="16296"/>
    <m/>
    <m/>
    <m/>
    <m/>
    <m/>
    <n v="16296"/>
  </r>
  <r>
    <x v="11"/>
    <s v="DE"/>
    <m/>
    <s v="Java Springboot Microservices SpringReactive"/>
    <m/>
    <m/>
    <m/>
    <n v="97"/>
    <n v="16296"/>
    <m/>
    <m/>
    <m/>
    <m/>
    <n v="6984"/>
    <n v="16296"/>
  </r>
  <r>
    <x v="11"/>
    <s v="PEGA"/>
    <m/>
    <s v="PEGA"/>
    <m/>
    <m/>
    <m/>
    <n v="110"/>
    <n v="18480"/>
    <m/>
    <m/>
    <m/>
    <m/>
    <n v="7920"/>
    <n v="1848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0"/>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885.6"/>
    <n v="19824"/>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15859.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21504"/>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16222.08"/>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16499.28"/>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16222.08"/>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16222.08"/>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328.7808"/>
    <n v="16222.08"/>
    <n v="16222.08"/>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19824"/>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16222.08"/>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16222.08"/>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16222.08"/>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16222.08"/>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16499.28"/>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19824"/>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16222.08"/>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16222.08"/>
    <n v="16222.08"/>
    <n v="16222.08"/>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16222.08"/>
  </r>
  <r>
    <n v="232609"/>
    <s v="Rajasekhar Seetala"/>
    <s v="Onshore Supplier Location"/>
    <x v="11"/>
    <s v="PEGA"/>
    <m/>
    <s v="PEGA"/>
    <s v="Level 3 - Niche Skills"/>
    <s v="Level 3 - Niche SkillsOnshore Supplier Location"/>
    <s v="Cont"/>
    <n v="98.21"/>
    <n v="16499.28"/>
    <n v="0"/>
    <n v="0"/>
    <n v="0"/>
    <n v="0"/>
    <n v="0"/>
    <n v="0"/>
    <n v="16499.28"/>
    <n v="16499.28"/>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21504"/>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885.6"/>
    <n v="9912"/>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991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10752"/>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8111.04"/>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8249.64"/>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8111.04"/>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8111.04"/>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328.7808"/>
    <n v="16222.08"/>
    <n v="8111.04"/>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9912"/>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8111.04"/>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8111.04"/>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8111.04"/>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8111.04"/>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8249.64"/>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9912"/>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8111.04"/>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0"/>
    <n v="0"/>
    <n v="0"/>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8111.04"/>
  </r>
  <r>
    <n v="232609"/>
    <s v="Rajasekhar Seetala"/>
    <s v="Onshore Supplier Location"/>
    <x v="11"/>
    <s v="PEGA"/>
    <m/>
    <s v="PEGA"/>
    <s v="Level 3 - Niche Skills"/>
    <s v="Level 3 - Niche SkillsOnshore Supplier Location"/>
    <s v="Cont"/>
    <n v="98.21"/>
    <n v="16499.28"/>
    <n v="0"/>
    <n v="0"/>
    <n v="0"/>
    <n v="0"/>
    <n v="0"/>
    <n v="0"/>
    <n v="16499.28"/>
    <n v="16499.28"/>
    <n v="0"/>
    <n v="0"/>
    <n v="0"/>
    <n v="0"/>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PEGA"/>
    <s v="Level 3 - Niche Skills"/>
    <s v="Level 3 - Niche SkillsOnshore Supplier Location"/>
    <e v="#N/A"/>
    <n v="98.21"/>
    <n v="16499.28"/>
    <n v="0"/>
    <n v="0"/>
    <n v="0"/>
    <n v="0"/>
    <n v="0"/>
    <n v="0"/>
    <n v="0"/>
    <n v="0"/>
    <n v="0"/>
    <n v="16499.28"/>
    <n v="16499.28"/>
    <n v="16499.28"/>
  </r>
  <r>
    <s v="TBD"/>
    <s v="TBD"/>
    <s v="Onshore Supplier Location"/>
    <x v="10"/>
    <s v="ADM"/>
    <m/>
    <s v="PEGA"/>
    <s v="Level 3 - Niche Skills"/>
    <s v="Level 3 - Niche SkillsOnshore Supplier Location"/>
    <e v="#N/A"/>
    <n v="98.21"/>
    <n v="16499.28"/>
    <n v="0"/>
    <n v="0"/>
    <n v="0"/>
    <n v="0"/>
    <n v="0"/>
    <n v="0"/>
    <n v="0"/>
    <n v="0"/>
    <n v="0"/>
    <n v="16499.28"/>
    <n v="16499.28"/>
    <n v="16499.28"/>
  </r>
  <r>
    <s v="TBD"/>
    <s v="TBD"/>
    <s v="Onshore Supplier Location"/>
    <x v="10"/>
    <s v="ADM"/>
    <m/>
    <s v="PEGA"/>
    <s v="Level 3 - Niche Skills"/>
    <s v="Level 3 - Niche SkillsOnshore Supplier Location"/>
    <e v="#N/A"/>
    <n v="98.21"/>
    <n v="16499.28"/>
    <n v="0"/>
    <n v="0"/>
    <n v="0"/>
    <n v="0"/>
    <n v="0"/>
    <n v="0"/>
    <n v="0"/>
    <n v="0"/>
    <n v="0"/>
    <n v="16499.28"/>
    <n v="16499.28"/>
    <n v="16499.28"/>
  </r>
  <r>
    <s v="TBD"/>
    <s v="Ishwarya"/>
    <s v="Onshore Supplier Location"/>
    <x v="10"/>
    <s v="TBD"/>
    <m/>
    <s v="QA Analyst"/>
    <s v="Level 2 - Standard Skills"/>
    <s v="Level 2 - Standard SkillsOnshore Supplier Location"/>
    <e v="#N/A"/>
    <n v="77"/>
    <n v="12936"/>
    <n v="0"/>
    <n v="0"/>
    <n v="0"/>
    <n v="0"/>
    <n v="0"/>
    <n v="0"/>
    <n v="0"/>
    <n v="0"/>
    <n v="0"/>
    <n v="0"/>
    <n v="12936"/>
    <n v="12936"/>
  </r>
  <r>
    <n v="978381"/>
    <s v="Jeeva,Nikhil"/>
    <s v="Onshore Supplier Location"/>
    <x v="11"/>
    <s v="ADM"/>
    <m/>
    <s v="Java Springboot Microservices SpringReactive"/>
    <s v="Level 1 - Standard Skills"/>
    <s v="Level 1 - Standard SkillsOnshore Supplier Location"/>
    <s v="A"/>
    <n v="68.7"/>
    <n v="11541.6"/>
    <m/>
    <m/>
    <m/>
    <m/>
    <m/>
    <m/>
    <n v="0"/>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21504"/>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786.48"/>
    <n v="19824"/>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991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10752"/>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8111.04"/>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8249.64"/>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8111.04"/>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8111.04"/>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199.00416"/>
    <n v="16222.08"/>
    <n v="8111.04"/>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9912"/>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8111.04"/>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8111.04"/>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8111.04"/>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8111.04"/>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8249.64"/>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9912"/>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8111.04"/>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0"/>
    <n v="0"/>
    <n v="0"/>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8111.04"/>
  </r>
  <r>
    <n v="232609"/>
    <s v="Rajasekhar Seetala"/>
    <s v="Onshore Supplier Location"/>
    <x v="11"/>
    <s v="PEGA"/>
    <m/>
    <s v="PEGA"/>
    <s v="Level 3 - Niche Skills"/>
    <s v="Level 3 - Niche SkillsOnshore Supplier Location"/>
    <s v="Cont"/>
    <n v="98.21"/>
    <n v="16499.28"/>
    <n v="0"/>
    <n v="0"/>
    <n v="0"/>
    <n v="0"/>
    <n v="0"/>
    <n v="0"/>
    <n v="16499.28"/>
    <n v="16499.28"/>
    <n v="0"/>
    <n v="0"/>
    <n v="0"/>
    <n v="0"/>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PEGA"/>
    <s v="Level 3 - Niche Skills"/>
    <s v="Level 3 - Niche SkillsOnshore Supplier Location"/>
    <e v="#N/A"/>
    <n v="98.21"/>
    <n v="16499.28"/>
    <n v="0"/>
    <n v="0"/>
    <n v="0"/>
    <n v="0"/>
    <n v="0"/>
    <n v="0"/>
    <n v="0"/>
    <n v="0"/>
    <n v="0"/>
    <n v="16499.28"/>
    <n v="16499.28"/>
    <n v="7424.6759999999995"/>
  </r>
  <r>
    <s v="TBD"/>
    <s v="TBD"/>
    <s v="Onshore Supplier Location"/>
    <x v="10"/>
    <s v="ADM"/>
    <m/>
    <s v="PEGA"/>
    <s v="Level 3 - Niche Skills"/>
    <s v="Level 3 - Niche SkillsOnshore Supplier Location"/>
    <e v="#N/A"/>
    <n v="98.21"/>
    <n v="16499.28"/>
    <n v="0"/>
    <n v="0"/>
    <n v="0"/>
    <n v="0"/>
    <n v="0"/>
    <n v="0"/>
    <n v="0"/>
    <n v="0"/>
    <n v="0"/>
    <n v="0"/>
    <n v="0"/>
    <n v="0"/>
  </r>
  <r>
    <s v="TBD"/>
    <s v="TBD"/>
    <s v="Onshore Supplier Location"/>
    <x v="10"/>
    <s v="ADM"/>
    <m/>
    <s v="PEGA"/>
    <s v="Level 3 - Niche Skills"/>
    <s v="Level 3 - Niche SkillsOnshore Supplier Location"/>
    <e v="#N/A"/>
    <n v="98.21"/>
    <n v="16499.28"/>
    <n v="0"/>
    <n v="0"/>
    <n v="0"/>
    <n v="0"/>
    <n v="0"/>
    <n v="0"/>
    <n v="0"/>
    <n v="0"/>
    <n v="0"/>
    <n v="0"/>
    <n v="0"/>
    <n v="0"/>
  </r>
  <r>
    <s v="TBD"/>
    <s v="Ishwarya"/>
    <s v="Onshore Supplier Location"/>
    <x v="10"/>
    <s v="ADM"/>
    <m/>
    <s v="QA Analyst"/>
    <s v="Level 2 - Standard Skills"/>
    <s v="Level 2 - Standard SkillsOnshore Supplier Location"/>
    <e v="#N/A"/>
    <n v="77"/>
    <n v="12936"/>
    <n v="0"/>
    <n v="0"/>
    <n v="0"/>
    <n v="0"/>
    <n v="0"/>
    <n v="0"/>
    <n v="0"/>
    <n v="0"/>
    <n v="0"/>
    <n v="0"/>
    <n v="12936"/>
    <n v="12936"/>
  </r>
  <r>
    <n v="978381"/>
    <s v="Jeeva,Nikhil"/>
    <s v="Onshore Supplier Location"/>
    <x v="11"/>
    <s v="ADM"/>
    <m/>
    <s v="Java Springboot Microservices SpringReactive"/>
    <s v="Level 1 - Standard Skills"/>
    <s v="Level 1 - Standard SkillsOnshore Supplier Location"/>
    <s v="A"/>
    <n v="68.7"/>
    <n v="11541.6"/>
    <m/>
    <m/>
    <m/>
    <m/>
    <m/>
    <m/>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82297-CEF8-4CF9-A4DF-357D969F202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2:H195" firstHeaderRow="0" firstDataRow="1" firstDataCol="1"/>
  <pivotFields count="15">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pr-25" fld="12" baseField="0" baseItem="0"/>
    <dataField name="Sum of May-25" fld="13" baseField="0" baseItem="0"/>
    <dataField name="Sum of Jun-25"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65773-05FB-446D-A562-E29B1226CE5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2:M195" firstHeaderRow="0" firstDataRow="1" firstDataCol="1"/>
  <pivotFields count="24">
    <pivotField showAll="0"/>
    <pivotField showAll="0"/>
    <pivotField showAll="0"/>
    <pivotField axis="axisRow" showAll="0">
      <items count="15">
        <item x="2"/>
        <item x="6"/>
        <item x="11"/>
        <item x="9"/>
        <item x="0"/>
        <item x="1"/>
        <item x="10"/>
        <item x="7"/>
        <item x="4"/>
        <item x="8"/>
        <item x="3"/>
        <item x="5"/>
        <item m="1" x="13"/>
        <item m="1" x="12"/>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Jul-25" fld="18" baseField="0" baseItem="0"/>
    <dataField name="Sum of Aug-25" fld="19" baseField="0" baseItem="0"/>
    <dataField name="Sum of Sep-25" fld="20" baseField="0" baseItem="0"/>
  </dataFields>
  <formats count="12">
    <format dxfId="435">
      <pivotArea outline="0" collapsedLevelsAreSubtotals="1" fieldPosition="0">
        <references count="1">
          <reference field="4294967294" count="2" selected="0">
            <x v="0"/>
            <x v="1"/>
          </reference>
        </references>
      </pivotArea>
    </format>
    <format dxfId="434">
      <pivotArea field="3" type="button" dataOnly="0" labelOnly="1" outline="0" axis="axisRow" fieldPosition="0"/>
    </format>
    <format dxfId="433">
      <pivotArea dataOnly="0" labelOnly="1" fieldPosition="0">
        <references count="1">
          <reference field="3" count="0"/>
        </references>
      </pivotArea>
    </format>
    <format dxfId="432">
      <pivotArea dataOnly="0" labelOnly="1" grandRow="1" outline="0" fieldPosition="0"/>
    </format>
    <format dxfId="431">
      <pivotArea dataOnly="0" labelOnly="1" outline="0" fieldPosition="0">
        <references count="1">
          <reference field="4294967294" count="2">
            <x v="0"/>
            <x v="1"/>
          </reference>
        </references>
      </pivotArea>
    </format>
    <format dxfId="430">
      <pivotArea outline="0" collapsedLevelsAreSubtotals="1" fieldPosition="0">
        <references count="1">
          <reference field="4294967294" count="2" selected="0">
            <x v="0"/>
            <x v="1"/>
          </reference>
        </references>
      </pivotArea>
    </format>
    <format dxfId="429">
      <pivotArea field="3" type="button" dataOnly="0" labelOnly="1" outline="0" axis="axisRow" fieldPosition="0"/>
    </format>
    <format dxfId="428">
      <pivotArea dataOnly="0" labelOnly="1" fieldPosition="0">
        <references count="1">
          <reference field="3" count="0"/>
        </references>
      </pivotArea>
    </format>
    <format dxfId="427">
      <pivotArea dataOnly="0" labelOnly="1" grandRow="1" outline="0" fieldPosition="0"/>
    </format>
    <format dxfId="426">
      <pivotArea dataOnly="0" labelOnly="1" outline="0" fieldPosition="0">
        <references count="1">
          <reference field="4294967294" count="2">
            <x v="0"/>
            <x v="1"/>
          </reference>
        </references>
      </pivotArea>
    </format>
    <format dxfId="425">
      <pivotArea dataOnly="0" labelOnly="1" outline="0" fieldPosition="0">
        <references count="1">
          <reference field="4294967294" count="1">
            <x v="2"/>
          </reference>
        </references>
      </pivotArea>
    </format>
    <format dxfId="42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CFDBE-77EA-4CB3-93B4-309753180F2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2:M165" firstHeaderRow="0" firstDataRow="1" firstDataCol="1"/>
  <pivotFields count="24">
    <pivotField showAll="0"/>
    <pivotField showAll="0"/>
    <pivotField showAll="0"/>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ct-25" fld="21" baseField="0" baseItem="0"/>
    <dataField name="Sum of Nov-25" fld="22" baseField="0" baseItem="0"/>
    <dataField name="Sum of Dec-25"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3B3C5-92BE-4E3A-BF18-3CAC4C129CD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2:M195" firstHeaderRow="0" firstDataRow="1" firstDataCol="1"/>
  <pivotFields count="24">
    <pivotField showAll="0"/>
    <pivotField showAll="0"/>
    <pivotField showAll="0"/>
    <pivotField axis="axisRow" showAll="0">
      <items count="15">
        <item x="2"/>
        <item x="6"/>
        <item x="11"/>
        <item x="9"/>
        <item x="0"/>
        <item x="1"/>
        <item x="10"/>
        <item x="7"/>
        <item x="4"/>
        <item x="8"/>
        <item x="3"/>
        <item x="5"/>
        <item m="1" x="13"/>
        <item m="1" x="12"/>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Jul-25" fld="18" baseField="0" baseItem="0"/>
    <dataField name="Sum of Aug-25" fld="19" baseField="0" baseItem="0"/>
    <dataField name="Sum of Sep-25" fld="20" baseField="0" baseItem="0"/>
  </dataFields>
  <formats count="12">
    <format dxfId="423">
      <pivotArea outline="0" collapsedLevelsAreSubtotals="1" fieldPosition="0">
        <references count="1">
          <reference field="4294967294" count="2" selected="0">
            <x v="0"/>
            <x v="1"/>
          </reference>
        </references>
      </pivotArea>
    </format>
    <format dxfId="422">
      <pivotArea field="3" type="button" dataOnly="0" labelOnly="1" outline="0" axis="axisRow" fieldPosition="0"/>
    </format>
    <format dxfId="421">
      <pivotArea dataOnly="0" labelOnly="1" fieldPosition="0">
        <references count="1">
          <reference field="3" count="0"/>
        </references>
      </pivotArea>
    </format>
    <format dxfId="420">
      <pivotArea dataOnly="0" labelOnly="1" grandRow="1" outline="0" fieldPosition="0"/>
    </format>
    <format dxfId="419">
      <pivotArea dataOnly="0" labelOnly="1" outline="0" fieldPosition="0">
        <references count="1">
          <reference field="4294967294" count="2">
            <x v="0"/>
            <x v="1"/>
          </reference>
        </references>
      </pivotArea>
    </format>
    <format dxfId="418">
      <pivotArea outline="0" collapsedLevelsAreSubtotals="1" fieldPosition="0">
        <references count="1">
          <reference field="4294967294" count="2" selected="0">
            <x v="0"/>
            <x v="1"/>
          </reference>
        </references>
      </pivotArea>
    </format>
    <format dxfId="417">
      <pivotArea field="3" type="button" dataOnly="0" labelOnly="1" outline="0" axis="axisRow" fieldPosition="0"/>
    </format>
    <format dxfId="416">
      <pivotArea dataOnly="0" labelOnly="1" fieldPosition="0">
        <references count="1">
          <reference field="3" count="0"/>
        </references>
      </pivotArea>
    </format>
    <format dxfId="415">
      <pivotArea dataOnly="0" labelOnly="1" grandRow="1" outline="0" fieldPosition="0"/>
    </format>
    <format dxfId="414">
      <pivotArea dataOnly="0" labelOnly="1" outline="0" fieldPosition="0">
        <references count="1">
          <reference field="4294967294" count="2">
            <x v="0"/>
            <x v="1"/>
          </reference>
        </references>
      </pivotArea>
    </format>
    <format dxfId="413">
      <pivotArea dataOnly="0" labelOnly="1" outline="0" fieldPosition="0">
        <references count="1">
          <reference field="4294967294" count="1">
            <x v="2"/>
          </reference>
        </references>
      </pivotArea>
    </format>
    <format dxfId="41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7AB8D2-8732-4140-B793-BCEDCA93E9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2:H195" firstHeaderRow="0" firstDataRow="1" firstDataCol="1"/>
  <pivotFields count="15">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pr-25" fld="12" baseField="0" baseItem="0"/>
    <dataField name="Sum of May-25" fld="13" baseField="0" baseItem="0"/>
    <dataField name="Sum of Jun-25"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DB97D-274F-47C5-995D-AE8C7ABBA3D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2:M165" firstHeaderRow="0" firstDataRow="1" firstDataCol="1"/>
  <pivotFields count="24">
    <pivotField showAll="0"/>
    <pivotField showAll="0"/>
    <pivotField showAll="0"/>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ct-25" fld="21" baseField="0" baseItem="0"/>
    <dataField name="Sum of Nov-25" fld="22" baseField="0" baseItem="0"/>
    <dataField name="Sum of Dec-25"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739E0-7004-4379-B4CC-8991C44B72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rizon Project Description " colHeaderCaption="Service Line ">
  <location ref="D2:P28"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April 2025" fld="15" baseField="0" baseItem="0" numFmtId="166"/>
  </dataFields>
  <formats count="86">
    <format dxfId="411">
      <pivotArea field="6" type="button" dataOnly="0" labelOnly="1" outline="0" axis="axisRow" fieldPosition="0"/>
    </format>
    <format dxfId="410">
      <pivotArea dataOnly="0" labelOnly="1" fieldPosition="0">
        <references count="1">
          <reference field="9" count="0"/>
        </references>
      </pivotArea>
    </format>
    <format dxfId="409">
      <pivotArea dataOnly="0" labelOnly="1" grandCol="1" outline="0" fieldPosition="0"/>
    </format>
    <format dxfId="408">
      <pivotArea field="6" type="button" dataOnly="0" labelOnly="1" outline="0" axis="axisRow" fieldPosition="0"/>
    </format>
    <format dxfId="407">
      <pivotArea dataOnly="0" labelOnly="1" fieldPosition="0">
        <references count="1">
          <reference field="9" count="0"/>
        </references>
      </pivotArea>
    </format>
    <format dxfId="406">
      <pivotArea dataOnly="0" labelOnly="1" grandCol="1" outline="0" fieldPosition="0"/>
    </format>
    <format dxfId="405">
      <pivotArea outline="0" collapsedLevelsAreSubtotals="1" fieldPosition="0"/>
    </format>
    <format dxfId="404">
      <pivotArea field="6" type="button" dataOnly="0" labelOnly="1" outline="0" axis="axisRow" fieldPosition="0"/>
    </format>
    <format dxfId="403">
      <pivotArea dataOnly="0" labelOnly="1" fieldPosition="0">
        <references count="1">
          <reference field="6" count="0"/>
        </references>
      </pivotArea>
    </format>
    <format dxfId="402">
      <pivotArea dataOnly="0" labelOnly="1" grandRow="1" outline="0" fieldPosition="0"/>
    </format>
    <format dxfId="401">
      <pivotArea dataOnly="0" labelOnly="1" fieldPosition="0">
        <references count="1">
          <reference field="9" count="0"/>
        </references>
      </pivotArea>
    </format>
    <format dxfId="400">
      <pivotArea dataOnly="0" labelOnly="1" grandCol="1" outline="0" fieldPosition="0"/>
    </format>
    <format dxfId="399">
      <pivotArea type="origin" dataOnly="0" labelOnly="1" outline="0" fieldPosition="0"/>
    </format>
    <format dxfId="398">
      <pivotArea field="9" type="button" dataOnly="0" labelOnly="1" outline="0" axis="axisCol" fieldPosition="0"/>
    </format>
    <format dxfId="397">
      <pivotArea type="topRight" dataOnly="0" labelOnly="1" outline="0" fieldPosition="0"/>
    </format>
    <format dxfId="396">
      <pivotArea field="6" type="button" dataOnly="0" labelOnly="1" outline="0" axis="axisRow" fieldPosition="0"/>
    </format>
    <format dxfId="395">
      <pivotArea dataOnly="0" labelOnly="1" fieldPosition="0">
        <references count="1">
          <reference field="9" count="0"/>
        </references>
      </pivotArea>
    </format>
    <format dxfId="394">
      <pivotArea dataOnly="0" labelOnly="1" grandCol="1" outline="0" fieldPosition="0"/>
    </format>
    <format dxfId="393">
      <pivotArea type="origin" dataOnly="0" labelOnly="1" outline="0" fieldPosition="0"/>
    </format>
    <format dxfId="392">
      <pivotArea field="9" type="button" dataOnly="0" labelOnly="1" outline="0" axis="axisCol" fieldPosition="0"/>
    </format>
    <format dxfId="391">
      <pivotArea type="topRight" dataOnly="0" labelOnly="1" outline="0" fieldPosition="0"/>
    </format>
    <format dxfId="390">
      <pivotArea field="6" type="button" dataOnly="0" labelOnly="1" outline="0" axis="axisRow" fieldPosition="0"/>
    </format>
    <format dxfId="389">
      <pivotArea dataOnly="0" labelOnly="1" fieldPosition="0">
        <references count="1">
          <reference field="9" count="0"/>
        </references>
      </pivotArea>
    </format>
    <format dxfId="388">
      <pivotArea dataOnly="0" labelOnly="1" grandCol="1" outline="0" fieldPosition="0"/>
    </format>
    <format dxfId="387">
      <pivotArea grandRow="1" outline="0" collapsedLevelsAreSubtotals="1" fieldPosition="0"/>
    </format>
    <format dxfId="386">
      <pivotArea dataOnly="0" labelOnly="1" grandRow="1" outline="0" fieldPosition="0"/>
    </format>
    <format dxfId="385">
      <pivotArea grandRow="1" outline="0" collapsedLevelsAreSubtotals="1" fieldPosition="0"/>
    </format>
    <format dxfId="384">
      <pivotArea dataOnly="0" labelOnly="1" grandRow="1" outline="0" fieldPosition="0"/>
    </format>
    <format dxfId="383">
      <pivotArea type="all" dataOnly="0" outline="0" fieldPosition="0"/>
    </format>
    <format dxfId="382">
      <pivotArea outline="0" collapsedLevelsAreSubtotals="1" fieldPosition="0"/>
    </format>
    <format dxfId="381">
      <pivotArea type="origin" dataOnly="0" labelOnly="1" outline="0" fieldPosition="0"/>
    </format>
    <format dxfId="380">
      <pivotArea field="9" type="button" dataOnly="0" labelOnly="1" outline="0" axis="axisCol" fieldPosition="0"/>
    </format>
    <format dxfId="379">
      <pivotArea type="topRight" dataOnly="0" labelOnly="1" outline="0" fieldPosition="0"/>
    </format>
    <format dxfId="378">
      <pivotArea field="6" type="button" dataOnly="0" labelOnly="1" outline="0" axis="axisRow" fieldPosition="0"/>
    </format>
    <format dxfId="377">
      <pivotArea dataOnly="0" labelOnly="1" fieldPosition="0">
        <references count="1">
          <reference field="6" count="0"/>
        </references>
      </pivotArea>
    </format>
    <format dxfId="376">
      <pivotArea dataOnly="0" labelOnly="1" grandRow="1" outline="0" fieldPosition="0"/>
    </format>
    <format dxfId="375">
      <pivotArea dataOnly="0" labelOnly="1" fieldPosition="0">
        <references count="1">
          <reference field="9" count="0"/>
        </references>
      </pivotArea>
    </format>
    <format dxfId="374">
      <pivotArea dataOnly="0" labelOnly="1" grandCol="1" outline="0" fieldPosition="0"/>
    </format>
    <format dxfId="373">
      <pivotArea type="all" dataOnly="0" outline="0" fieldPosition="0"/>
    </format>
    <format dxfId="372">
      <pivotArea outline="0" collapsedLevelsAreSubtotals="1" fieldPosition="0"/>
    </format>
    <format dxfId="371">
      <pivotArea type="origin" dataOnly="0" labelOnly="1" outline="0" fieldPosition="0"/>
    </format>
    <format dxfId="370">
      <pivotArea field="9" type="button" dataOnly="0" labelOnly="1" outline="0" axis="axisCol" fieldPosition="0"/>
    </format>
    <format dxfId="369">
      <pivotArea type="topRight" dataOnly="0" labelOnly="1" outline="0" fieldPosition="0"/>
    </format>
    <format dxfId="368">
      <pivotArea field="6" type="button" dataOnly="0" labelOnly="1" outline="0" axis="axisRow" fieldPosition="0"/>
    </format>
    <format dxfId="367">
      <pivotArea dataOnly="0" labelOnly="1" grandRow="1" outline="0" fieldPosition="0"/>
    </format>
    <format dxfId="366">
      <pivotArea dataOnly="0" labelOnly="1" fieldPosition="0">
        <references count="1">
          <reference field="9" count="0"/>
        </references>
      </pivotArea>
    </format>
    <format dxfId="365">
      <pivotArea dataOnly="0" labelOnly="1" grandCol="1" outline="0" fieldPosition="0"/>
    </format>
    <format dxfId="364">
      <pivotArea dataOnly="0" labelOnly="1" fieldPosition="0">
        <references count="1">
          <reference field="6" count="0"/>
        </references>
      </pivotArea>
    </format>
    <format dxfId="363">
      <pivotArea type="all" dataOnly="0" outline="0" fieldPosition="0"/>
    </format>
    <format dxfId="362">
      <pivotArea outline="0" collapsedLevelsAreSubtotals="1" fieldPosition="0"/>
    </format>
    <format dxfId="361">
      <pivotArea type="origin" dataOnly="0" labelOnly="1" outline="0" fieldPosition="0"/>
    </format>
    <format dxfId="360">
      <pivotArea field="9" type="button" dataOnly="0" labelOnly="1" outline="0" axis="axisCol" fieldPosition="0"/>
    </format>
    <format dxfId="359">
      <pivotArea type="topRight" dataOnly="0" labelOnly="1" outline="0" fieldPosition="0"/>
    </format>
    <format dxfId="358">
      <pivotArea field="6" type="button" dataOnly="0" labelOnly="1" outline="0" axis="axisRow" fieldPosition="0"/>
    </format>
    <format dxfId="357">
      <pivotArea dataOnly="0" labelOnly="1" fieldPosition="0">
        <references count="1">
          <reference field="6" count="0"/>
        </references>
      </pivotArea>
    </format>
    <format dxfId="356">
      <pivotArea dataOnly="0" labelOnly="1" grandRow="1" outline="0" fieldPosition="0"/>
    </format>
    <format dxfId="355">
      <pivotArea dataOnly="0" labelOnly="1" fieldPosition="0">
        <references count="1">
          <reference field="9" count="0"/>
        </references>
      </pivotArea>
    </format>
    <format dxfId="354">
      <pivotArea dataOnly="0" labelOnly="1" grandCol="1" outline="0" fieldPosition="0"/>
    </format>
    <format dxfId="353">
      <pivotArea type="all" dataOnly="0" outline="0" fieldPosition="0"/>
    </format>
    <format dxfId="352">
      <pivotArea outline="0" collapsedLevelsAreSubtotals="1" fieldPosition="0"/>
    </format>
    <format dxfId="351">
      <pivotArea type="origin" dataOnly="0" labelOnly="1" outline="0" fieldPosition="0"/>
    </format>
    <format dxfId="350">
      <pivotArea field="9" type="button" dataOnly="0" labelOnly="1" outline="0" axis="axisCol" fieldPosition="0"/>
    </format>
    <format dxfId="349">
      <pivotArea type="topRight" dataOnly="0" labelOnly="1" outline="0" fieldPosition="0"/>
    </format>
    <format dxfId="348">
      <pivotArea field="6" type="button" dataOnly="0" labelOnly="1" outline="0" axis="axisRow" fieldPosition="0"/>
    </format>
    <format dxfId="347">
      <pivotArea dataOnly="0" labelOnly="1" fieldPosition="0">
        <references count="1">
          <reference field="6" count="0"/>
        </references>
      </pivotArea>
    </format>
    <format dxfId="346">
      <pivotArea dataOnly="0" labelOnly="1" grandRow="1" outline="0" fieldPosition="0"/>
    </format>
    <format dxfId="345">
      <pivotArea dataOnly="0" labelOnly="1" fieldPosition="0">
        <references count="1">
          <reference field="9" count="0"/>
        </references>
      </pivotArea>
    </format>
    <format dxfId="344">
      <pivotArea dataOnly="0" labelOnly="1" grandCol="1" outline="0" fieldPosition="0"/>
    </format>
    <format dxfId="343">
      <pivotArea dataOnly="0" labelOnly="1" fieldPosition="0">
        <references count="1">
          <reference field="6" count="23">
            <x v="0"/>
            <x v="1"/>
            <x v="2"/>
            <x v="3"/>
            <x v="4"/>
            <x v="5"/>
            <x v="6"/>
            <x v="7"/>
            <x v="8"/>
            <x v="9"/>
            <x v="10"/>
            <x v="11"/>
            <x v="12"/>
            <x v="13"/>
            <x v="14"/>
            <x v="15"/>
            <x v="16"/>
            <x v="17"/>
            <x v="18"/>
            <x v="19"/>
            <x v="20"/>
            <x v="21"/>
            <x v="22"/>
          </reference>
        </references>
      </pivotArea>
    </format>
    <format dxfId="342">
      <pivotArea dataOnly="0" labelOnly="1" fieldPosition="0">
        <references count="1">
          <reference field="6" count="23">
            <x v="0"/>
            <x v="1"/>
            <x v="2"/>
            <x v="3"/>
            <x v="4"/>
            <x v="5"/>
            <x v="6"/>
            <x v="7"/>
            <x v="8"/>
            <x v="9"/>
            <x v="10"/>
            <x v="11"/>
            <x v="12"/>
            <x v="13"/>
            <x v="14"/>
            <x v="15"/>
            <x v="16"/>
            <x v="17"/>
            <x v="18"/>
            <x v="19"/>
            <x v="20"/>
            <x v="21"/>
            <x v="22"/>
          </reference>
        </references>
      </pivotArea>
    </format>
    <format dxfId="341">
      <pivotArea dataOnly="0" labelOnly="1" fieldPosition="0">
        <references count="1">
          <reference field="6" count="1">
            <x v="23"/>
          </reference>
        </references>
      </pivotArea>
    </format>
    <format dxfId="340">
      <pivotArea dataOnly="0" labelOnly="1" grandRow="1" outline="0" fieldPosition="0"/>
    </format>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9" type="button" dataOnly="0" labelOnly="1" outline="0" axis="axisCol" fieldPosition="0"/>
    </format>
    <format dxfId="335">
      <pivotArea type="topRight" dataOnly="0" labelOnly="1" outline="0" fieldPosition="0"/>
    </format>
    <format dxfId="334">
      <pivotArea field="6" type="button" dataOnly="0" labelOnly="1" outline="0" axis="axisRow" fieldPosition="0"/>
    </format>
    <format dxfId="333">
      <pivotArea dataOnly="0" labelOnly="1" fieldPosition="0">
        <references count="1">
          <reference field="6" count="0"/>
        </references>
      </pivotArea>
    </format>
    <format dxfId="332">
      <pivotArea dataOnly="0" labelOnly="1" grandRow="1" outline="0" fieldPosition="0"/>
    </format>
    <format dxfId="331">
      <pivotArea dataOnly="0" labelOnly="1" fieldPosition="0">
        <references count="1">
          <reference field="9" count="0"/>
        </references>
      </pivotArea>
    </format>
    <format dxfId="330">
      <pivotArea dataOnly="0" labelOnly="1" grandCol="1" outline="0" fieldPosition="0"/>
    </format>
    <format dxfId="329">
      <pivotArea collapsedLevelsAreSubtotals="1" fieldPosition="0">
        <references count="1">
          <reference field="6" count="6">
            <x v="17"/>
            <x v="18"/>
            <x v="19"/>
            <x v="20"/>
            <x v="21"/>
            <x v="22"/>
          </reference>
        </references>
      </pivotArea>
    </format>
    <format dxfId="328">
      <pivotArea dataOnly="0" labelOnly="1" fieldPosition="0">
        <references count="1">
          <reference field="6" count="6">
            <x v="17"/>
            <x v="18"/>
            <x v="19"/>
            <x v="20"/>
            <x v="21"/>
            <x v="22"/>
          </reference>
        </references>
      </pivotArea>
    </format>
    <format dxfId="327">
      <pivotArea collapsedLevelsAreSubtotals="1" fieldPosition="0">
        <references count="1">
          <reference field="6" count="17">
            <x v="0"/>
            <x v="1"/>
            <x v="2"/>
            <x v="3"/>
            <x v="4"/>
            <x v="5"/>
            <x v="6"/>
            <x v="7"/>
            <x v="8"/>
            <x v="9"/>
            <x v="10"/>
            <x v="11"/>
            <x v="12"/>
            <x v="13"/>
            <x v="14"/>
            <x v="15"/>
            <x v="16"/>
          </reference>
        </references>
      </pivotArea>
    </format>
    <format dxfId="326">
      <pivotArea dataOnly="0" labelOnly="1" fieldPosition="0">
        <references count="1">
          <reference field="6" count="17">
            <x v="0"/>
            <x v="1"/>
            <x v="2"/>
            <x v="3"/>
            <x v="4"/>
            <x v="5"/>
            <x v="6"/>
            <x v="7"/>
            <x v="8"/>
            <x v="9"/>
            <x v="10"/>
            <x v="11"/>
            <x v="12"/>
            <x v="13"/>
            <x v="14"/>
            <x v="15"/>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198354-D8CF-491A-88C8-5E95FEB323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Description " colHeaderCaption="Service Line ">
  <location ref="A3:M29"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Home and Marketing, SOR (April 2025)" fld="15" baseField="0" baseItem="0" numFmtId="166"/>
  </dataFields>
  <formats count="48">
    <format dxfId="325">
      <pivotArea field="6" type="button" dataOnly="0" labelOnly="1" outline="0" axis="axisRow" fieldPosition="0"/>
    </format>
    <format dxfId="324">
      <pivotArea dataOnly="0" labelOnly="1" fieldPosition="0">
        <references count="1">
          <reference field="9" count="0"/>
        </references>
      </pivotArea>
    </format>
    <format dxfId="323">
      <pivotArea dataOnly="0" labelOnly="1" grandCol="1" outline="0" fieldPosition="0"/>
    </format>
    <format dxfId="322">
      <pivotArea field="6" type="button" dataOnly="0" labelOnly="1" outline="0" axis="axisRow" fieldPosition="0"/>
    </format>
    <format dxfId="321">
      <pivotArea dataOnly="0" labelOnly="1" fieldPosition="0">
        <references count="1">
          <reference field="9" count="0"/>
        </references>
      </pivotArea>
    </format>
    <format dxfId="320">
      <pivotArea dataOnly="0" labelOnly="1" grandCol="1" outline="0" fieldPosition="0"/>
    </format>
    <format dxfId="319">
      <pivotArea outline="0" collapsedLevelsAreSubtotals="1" fieldPosition="0"/>
    </format>
    <format dxfId="318">
      <pivotArea field="6" type="button" dataOnly="0" labelOnly="1" outline="0" axis="axisRow" fieldPosition="0"/>
    </format>
    <format dxfId="317">
      <pivotArea dataOnly="0" labelOnly="1" fieldPosition="0">
        <references count="1">
          <reference field="6" count="0"/>
        </references>
      </pivotArea>
    </format>
    <format dxfId="316">
      <pivotArea dataOnly="0" labelOnly="1" grandRow="1" outline="0" fieldPosition="0"/>
    </format>
    <format dxfId="315">
      <pivotArea dataOnly="0" labelOnly="1" fieldPosition="0">
        <references count="1">
          <reference field="9" count="0"/>
        </references>
      </pivotArea>
    </format>
    <format dxfId="314">
      <pivotArea dataOnly="0" labelOnly="1" grandCol="1" outline="0" fieldPosition="0"/>
    </format>
    <format dxfId="313">
      <pivotArea type="origin" dataOnly="0" labelOnly="1" outline="0" fieldPosition="0"/>
    </format>
    <format dxfId="312">
      <pivotArea field="9" type="button" dataOnly="0" labelOnly="1" outline="0" axis="axisCol" fieldPosition="0"/>
    </format>
    <format dxfId="311">
      <pivotArea type="topRight" dataOnly="0" labelOnly="1" outline="0" fieldPosition="0"/>
    </format>
    <format dxfId="310">
      <pivotArea field="6" type="button" dataOnly="0" labelOnly="1" outline="0" axis="axisRow" fieldPosition="0"/>
    </format>
    <format dxfId="309">
      <pivotArea dataOnly="0" labelOnly="1" fieldPosition="0">
        <references count="1">
          <reference field="9" count="0"/>
        </references>
      </pivotArea>
    </format>
    <format dxfId="308">
      <pivotArea dataOnly="0" labelOnly="1" grandCol="1" outline="0" fieldPosition="0"/>
    </format>
    <format dxfId="307">
      <pivotArea type="origin" dataOnly="0" labelOnly="1" outline="0" fieldPosition="0"/>
    </format>
    <format dxfId="306">
      <pivotArea field="9" type="button" dataOnly="0" labelOnly="1" outline="0" axis="axisCol" fieldPosition="0"/>
    </format>
    <format dxfId="305">
      <pivotArea type="topRight" dataOnly="0" labelOnly="1" outline="0" fieldPosition="0"/>
    </format>
    <format dxfId="304">
      <pivotArea field="6" type="button" dataOnly="0" labelOnly="1" outline="0" axis="axisRow" fieldPosition="0"/>
    </format>
    <format dxfId="303">
      <pivotArea dataOnly="0" labelOnly="1" fieldPosition="0">
        <references count="1">
          <reference field="9" count="0"/>
        </references>
      </pivotArea>
    </format>
    <format dxfId="302">
      <pivotArea dataOnly="0" labelOnly="1" grandCol="1" outline="0" fieldPosition="0"/>
    </format>
    <format dxfId="301">
      <pivotArea grandRow="1" outline="0" collapsedLevelsAreSubtotals="1" fieldPosition="0"/>
    </format>
    <format dxfId="300">
      <pivotArea dataOnly="0" labelOnly="1" grandRow="1" outline="0" fieldPosition="0"/>
    </format>
    <format dxfId="299">
      <pivotArea grandRow="1" outline="0" collapsedLevelsAreSubtotals="1" fieldPosition="0"/>
    </format>
    <format dxfId="298">
      <pivotArea dataOnly="0" labelOnly="1" grandRow="1" outline="0" fieldPosition="0"/>
    </format>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9" type="button" dataOnly="0" labelOnly="1" outline="0" axis="axisCol" fieldPosition="0"/>
    </format>
    <format dxfId="293">
      <pivotArea type="topRight" dataOnly="0" labelOnly="1" outline="0" fieldPosition="0"/>
    </format>
    <format dxfId="292">
      <pivotArea field="6" type="button" dataOnly="0" labelOnly="1" outline="0" axis="axisRow" fieldPosition="0"/>
    </format>
    <format dxfId="291">
      <pivotArea dataOnly="0" labelOnly="1" fieldPosition="0">
        <references count="1">
          <reference field="6" count="0"/>
        </references>
      </pivotArea>
    </format>
    <format dxfId="290">
      <pivotArea dataOnly="0" labelOnly="1" grandRow="1" outline="0" fieldPosition="0"/>
    </format>
    <format dxfId="289">
      <pivotArea dataOnly="0" labelOnly="1" fieldPosition="0">
        <references count="1">
          <reference field="9" count="0"/>
        </references>
      </pivotArea>
    </format>
    <format dxfId="288">
      <pivotArea dataOnly="0" labelOnly="1" grandCol="1" outline="0" fieldPosition="0"/>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9" type="button" dataOnly="0" labelOnly="1" outline="0" axis="axisCol" fieldPosition="0"/>
    </format>
    <format dxfId="283">
      <pivotArea type="topRight" dataOnly="0" labelOnly="1" outline="0" fieldPosition="0"/>
    </format>
    <format dxfId="282">
      <pivotArea field="6" type="button" dataOnly="0" labelOnly="1" outline="0" axis="axisRow" fieldPosition="0"/>
    </format>
    <format dxfId="281">
      <pivotArea dataOnly="0" labelOnly="1" grandRow="1" outline="0" fieldPosition="0"/>
    </format>
    <format dxfId="280">
      <pivotArea dataOnly="0" labelOnly="1" fieldPosition="0">
        <references count="1">
          <reference field="9" count="0"/>
        </references>
      </pivotArea>
    </format>
    <format dxfId="279">
      <pivotArea dataOnly="0" labelOnly="1" grandCol="1" outline="0" fieldPosition="0"/>
    </format>
    <format dxfId="278">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BDEF3-46A8-4DFB-BEDA-A43EE082AA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rizon Project Description " colHeaderCaption="Service Line ">
  <location ref="D2:P28"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April 2025" fld="15" baseField="0" baseItem="0" numFmtId="166"/>
  </dataFields>
  <formats count="82">
    <format dxfId="276">
      <pivotArea field="6" type="button" dataOnly="0" labelOnly="1" outline="0" axis="axisRow" fieldPosition="0"/>
    </format>
    <format dxfId="275">
      <pivotArea dataOnly="0" labelOnly="1" fieldPosition="0">
        <references count="1">
          <reference field="9" count="0"/>
        </references>
      </pivotArea>
    </format>
    <format dxfId="274">
      <pivotArea dataOnly="0" labelOnly="1" grandCol="1" outline="0" fieldPosition="0"/>
    </format>
    <format dxfId="273">
      <pivotArea field="6" type="button" dataOnly="0" labelOnly="1" outline="0" axis="axisRow" fieldPosition="0"/>
    </format>
    <format dxfId="272">
      <pivotArea dataOnly="0" labelOnly="1" fieldPosition="0">
        <references count="1">
          <reference field="9" count="0"/>
        </references>
      </pivotArea>
    </format>
    <format dxfId="271">
      <pivotArea dataOnly="0" labelOnly="1" grandCol="1" outline="0" fieldPosition="0"/>
    </format>
    <format dxfId="270">
      <pivotArea outline="0" collapsedLevelsAreSubtotals="1" fieldPosition="0"/>
    </format>
    <format dxfId="269">
      <pivotArea field="6" type="button" dataOnly="0" labelOnly="1" outline="0" axis="axisRow" fieldPosition="0"/>
    </format>
    <format dxfId="268">
      <pivotArea dataOnly="0" labelOnly="1" fieldPosition="0">
        <references count="1">
          <reference field="6" count="0"/>
        </references>
      </pivotArea>
    </format>
    <format dxfId="267">
      <pivotArea dataOnly="0" labelOnly="1" grandRow="1" outline="0" fieldPosition="0"/>
    </format>
    <format dxfId="266">
      <pivotArea dataOnly="0" labelOnly="1" fieldPosition="0">
        <references count="1">
          <reference field="9" count="0"/>
        </references>
      </pivotArea>
    </format>
    <format dxfId="265">
      <pivotArea dataOnly="0" labelOnly="1" grandCol="1" outline="0" fieldPosition="0"/>
    </format>
    <format dxfId="264">
      <pivotArea type="origin" dataOnly="0" labelOnly="1" outline="0" fieldPosition="0"/>
    </format>
    <format dxfId="263">
      <pivotArea field="9" type="button" dataOnly="0" labelOnly="1" outline="0" axis="axisCol" fieldPosition="0"/>
    </format>
    <format dxfId="262">
      <pivotArea type="topRight" dataOnly="0" labelOnly="1" outline="0" fieldPosition="0"/>
    </format>
    <format dxfId="261">
      <pivotArea field="6" type="button" dataOnly="0" labelOnly="1" outline="0" axis="axisRow" fieldPosition="0"/>
    </format>
    <format dxfId="260">
      <pivotArea dataOnly="0" labelOnly="1" fieldPosition="0">
        <references count="1">
          <reference field="9" count="0"/>
        </references>
      </pivotArea>
    </format>
    <format dxfId="259">
      <pivotArea dataOnly="0" labelOnly="1" grandCol="1" outline="0" fieldPosition="0"/>
    </format>
    <format dxfId="258">
      <pivotArea type="origin" dataOnly="0" labelOnly="1" outline="0" fieldPosition="0"/>
    </format>
    <format dxfId="257">
      <pivotArea field="9" type="button" dataOnly="0" labelOnly="1" outline="0" axis="axisCol" fieldPosition="0"/>
    </format>
    <format dxfId="256">
      <pivotArea type="topRight" dataOnly="0" labelOnly="1" outline="0" fieldPosition="0"/>
    </format>
    <format dxfId="255">
      <pivotArea field="6" type="button" dataOnly="0" labelOnly="1" outline="0" axis="axisRow" fieldPosition="0"/>
    </format>
    <format dxfId="254">
      <pivotArea dataOnly="0" labelOnly="1" fieldPosition="0">
        <references count="1">
          <reference field="9" count="0"/>
        </references>
      </pivotArea>
    </format>
    <format dxfId="253">
      <pivotArea dataOnly="0" labelOnly="1" grandCol="1" outline="0" fieldPosition="0"/>
    </format>
    <format dxfId="252">
      <pivotArea grandRow="1" outline="0" collapsedLevelsAreSubtotals="1" fieldPosition="0"/>
    </format>
    <format dxfId="251">
      <pivotArea dataOnly="0" labelOnly="1" grandRow="1" outline="0" fieldPosition="0"/>
    </format>
    <format dxfId="250">
      <pivotArea grandRow="1" outline="0" collapsedLevelsAreSubtotals="1" fieldPosition="0"/>
    </format>
    <format dxfId="249">
      <pivotArea dataOnly="0" labelOnly="1" grandRow="1" outline="0" fieldPosition="0"/>
    </format>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9" type="button" dataOnly="0" labelOnly="1" outline="0" axis="axisCol" fieldPosition="0"/>
    </format>
    <format dxfId="244">
      <pivotArea type="topRight" dataOnly="0" labelOnly="1" outline="0" fieldPosition="0"/>
    </format>
    <format dxfId="243">
      <pivotArea field="6" type="button" dataOnly="0" labelOnly="1" outline="0" axis="axisRow" fieldPosition="0"/>
    </format>
    <format dxfId="242">
      <pivotArea dataOnly="0" labelOnly="1" fieldPosition="0">
        <references count="1">
          <reference field="6" count="0"/>
        </references>
      </pivotArea>
    </format>
    <format dxfId="241">
      <pivotArea dataOnly="0" labelOnly="1" grandRow="1" outline="0" fieldPosition="0"/>
    </format>
    <format dxfId="240">
      <pivotArea dataOnly="0" labelOnly="1" fieldPosition="0">
        <references count="1">
          <reference field="9" count="0"/>
        </references>
      </pivotArea>
    </format>
    <format dxfId="239">
      <pivotArea dataOnly="0" labelOnly="1" grandCol="1" outline="0" fieldPosition="0"/>
    </format>
    <format dxfId="238">
      <pivotArea type="all" dataOnly="0" outline="0" fieldPosition="0"/>
    </format>
    <format dxfId="237">
      <pivotArea outline="0" collapsedLevelsAreSubtotals="1" fieldPosition="0"/>
    </format>
    <format dxfId="236">
      <pivotArea type="origin" dataOnly="0" labelOnly="1" outline="0" fieldPosition="0"/>
    </format>
    <format dxfId="235">
      <pivotArea field="9" type="button" dataOnly="0" labelOnly="1" outline="0" axis="axisCol" fieldPosition="0"/>
    </format>
    <format dxfId="234">
      <pivotArea type="topRight" dataOnly="0" labelOnly="1" outline="0" fieldPosition="0"/>
    </format>
    <format dxfId="233">
      <pivotArea field="6" type="button" dataOnly="0" labelOnly="1" outline="0" axis="axisRow" fieldPosition="0"/>
    </format>
    <format dxfId="232">
      <pivotArea dataOnly="0" labelOnly="1" grandRow="1" outline="0" fieldPosition="0"/>
    </format>
    <format dxfId="231">
      <pivotArea dataOnly="0" labelOnly="1" fieldPosition="0">
        <references count="1">
          <reference field="9" count="0"/>
        </references>
      </pivotArea>
    </format>
    <format dxfId="230">
      <pivotArea dataOnly="0" labelOnly="1" grandCol="1" outline="0" fieldPosition="0"/>
    </format>
    <format dxfId="229">
      <pivotArea dataOnly="0" labelOnly="1" fieldPosition="0">
        <references count="1">
          <reference field="6" count="0"/>
        </references>
      </pivotArea>
    </format>
    <format dxfId="228">
      <pivotArea type="all" dataOnly="0" outline="0" fieldPosition="0"/>
    </format>
    <format dxfId="227">
      <pivotArea outline="0" collapsedLevelsAreSubtotals="1" fieldPosition="0"/>
    </format>
    <format dxfId="226">
      <pivotArea type="origin" dataOnly="0" labelOnly="1" outline="0" fieldPosition="0"/>
    </format>
    <format dxfId="225">
      <pivotArea field="9" type="button" dataOnly="0" labelOnly="1" outline="0" axis="axisCol" fieldPosition="0"/>
    </format>
    <format dxfId="224">
      <pivotArea type="topRight" dataOnly="0" labelOnly="1" outline="0" fieldPosition="0"/>
    </format>
    <format dxfId="223">
      <pivotArea field="6" type="button" dataOnly="0" labelOnly="1" outline="0" axis="axisRow" fieldPosition="0"/>
    </format>
    <format dxfId="222">
      <pivotArea dataOnly="0" labelOnly="1" fieldPosition="0">
        <references count="1">
          <reference field="6" count="0"/>
        </references>
      </pivotArea>
    </format>
    <format dxfId="221">
      <pivotArea dataOnly="0" labelOnly="1" grandRow="1" outline="0" fieldPosition="0"/>
    </format>
    <format dxfId="220">
      <pivotArea dataOnly="0" labelOnly="1" fieldPosition="0">
        <references count="1">
          <reference field="9" count="0"/>
        </references>
      </pivotArea>
    </format>
    <format dxfId="219">
      <pivotArea dataOnly="0" labelOnly="1" grandCol="1" outline="0" fieldPosition="0"/>
    </format>
    <format dxfId="218">
      <pivotArea type="all" dataOnly="0" outline="0" fieldPosition="0"/>
    </format>
    <format dxfId="217">
      <pivotArea outline="0" collapsedLevelsAreSubtotals="1" fieldPosition="0"/>
    </format>
    <format dxfId="216">
      <pivotArea type="origin" dataOnly="0" labelOnly="1" outline="0" fieldPosition="0"/>
    </format>
    <format dxfId="215">
      <pivotArea field="9" type="button" dataOnly="0" labelOnly="1" outline="0" axis="axisCol" fieldPosition="0"/>
    </format>
    <format dxfId="214">
      <pivotArea type="topRight" dataOnly="0" labelOnly="1" outline="0" fieldPosition="0"/>
    </format>
    <format dxfId="213">
      <pivotArea field="6" type="button" dataOnly="0" labelOnly="1" outline="0" axis="axisRow" fieldPosition="0"/>
    </format>
    <format dxfId="212">
      <pivotArea dataOnly="0" labelOnly="1" fieldPosition="0">
        <references count="1">
          <reference field="6" count="0"/>
        </references>
      </pivotArea>
    </format>
    <format dxfId="211">
      <pivotArea dataOnly="0" labelOnly="1" grandRow="1" outline="0" fieldPosition="0"/>
    </format>
    <format dxfId="210">
      <pivotArea dataOnly="0" labelOnly="1" fieldPosition="0">
        <references count="1">
          <reference field="9" count="0"/>
        </references>
      </pivotArea>
    </format>
    <format dxfId="209">
      <pivotArea dataOnly="0" labelOnly="1" grandCol="1" outline="0" fieldPosition="0"/>
    </format>
    <format dxfId="208">
      <pivotArea dataOnly="0" labelOnly="1" fieldPosition="0">
        <references count="1">
          <reference field="6" count="23">
            <x v="0"/>
            <x v="1"/>
            <x v="2"/>
            <x v="3"/>
            <x v="4"/>
            <x v="5"/>
            <x v="6"/>
            <x v="7"/>
            <x v="8"/>
            <x v="9"/>
            <x v="10"/>
            <x v="11"/>
            <x v="12"/>
            <x v="13"/>
            <x v="14"/>
            <x v="15"/>
            <x v="16"/>
            <x v="17"/>
            <x v="18"/>
            <x v="19"/>
            <x v="20"/>
            <x v="21"/>
            <x v="22"/>
          </reference>
        </references>
      </pivotArea>
    </format>
    <format dxfId="207">
      <pivotArea dataOnly="0" labelOnly="1" fieldPosition="0">
        <references count="1">
          <reference field="6" count="23">
            <x v="0"/>
            <x v="1"/>
            <x v="2"/>
            <x v="3"/>
            <x v="4"/>
            <x v="5"/>
            <x v="6"/>
            <x v="7"/>
            <x v="8"/>
            <x v="9"/>
            <x v="10"/>
            <x v="11"/>
            <x v="12"/>
            <x v="13"/>
            <x v="14"/>
            <x v="15"/>
            <x v="16"/>
            <x v="17"/>
            <x v="18"/>
            <x v="19"/>
            <x v="20"/>
            <x v="21"/>
            <x v="22"/>
          </reference>
        </references>
      </pivotArea>
    </format>
    <format dxfId="206">
      <pivotArea dataOnly="0" labelOnly="1" fieldPosition="0">
        <references count="1">
          <reference field="6" count="1">
            <x v="23"/>
          </reference>
        </references>
      </pivotArea>
    </format>
    <format dxfId="205">
      <pivotArea dataOnly="0" labelOnly="1" grandRow="1" outline="0" fieldPosition="0"/>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9" type="button" dataOnly="0" labelOnly="1" outline="0" axis="axisCol" fieldPosition="0"/>
    </format>
    <format dxfId="200">
      <pivotArea type="topRight" dataOnly="0" labelOnly="1" outline="0" fieldPosition="0"/>
    </format>
    <format dxfId="199">
      <pivotArea field="6" type="button" dataOnly="0" labelOnly="1" outline="0" axis="axisRow" fieldPosition="0"/>
    </format>
    <format dxfId="198">
      <pivotArea dataOnly="0" labelOnly="1" fieldPosition="0">
        <references count="1">
          <reference field="6" count="0"/>
        </references>
      </pivotArea>
    </format>
    <format dxfId="197">
      <pivotArea dataOnly="0" labelOnly="1" grandRow="1" outline="0" fieldPosition="0"/>
    </format>
    <format dxfId="196">
      <pivotArea dataOnly="0" labelOnly="1" fieldPosition="0">
        <references count="1">
          <reference field="9" count="0"/>
        </references>
      </pivotArea>
    </format>
    <format dxfId="1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1" dT="2025-05-14T18:07:32.67" personId="{E9CBF976-719F-4DB4-AEAE-3C597AD8F3EB}" id="{798D6584-A792-41DE-BBC8-CDCDF1F4E89B}">
    <text>Billable from June 1st</text>
  </threadedComment>
  <threadedComment ref="B161" dT="2025-07-14T07:16:38.45" personId="{7F1A0E4A-8608-45EB-9F5B-B4CE1BB440B7}" id="{758B68F8-75BA-4E34-9CA9-954334971896}">
    <text xml:space="preserve">RTE from Offshore to help Vinu for tracking </text>
  </threadedComment>
  <threadedComment ref="B724" dT="2025-07-14T07:23:19.50" personId="{7F1A0E4A-8608-45EB-9F5B-B4CE1BB440B7}" id="{2B03B024-F901-4855-A4F0-C2E229EAA55E}">
    <text xml:space="preserve">Release Train Manager for Amjad, Sai Kishore Org
</text>
  </threadedComment>
</ThreadedComments>
</file>

<file path=xl/threadedComments/threadedComment2.xml><?xml version="1.0" encoding="utf-8"?>
<ThreadedComments xmlns="http://schemas.microsoft.com/office/spreadsheetml/2018/threadedcomments" xmlns:x="http://schemas.openxmlformats.org/spreadsheetml/2006/main">
  <threadedComment ref="B90" dT="2025-07-14T07:16:38.45" personId="{7F1A0E4A-8608-45EB-9F5B-B4CE1BB440B7}" id="{97F37EDE-0C59-49C4-B1A1-7DDBA06C127A}">
    <text xml:space="preserve">RTE from Offshore to help Vinu for tracking </text>
  </threadedComment>
</ThreadedComments>
</file>

<file path=xl/threadedComments/threadedComment3.xml><?xml version="1.0" encoding="utf-8"?>
<ThreadedComments xmlns="http://schemas.microsoft.com/office/spreadsheetml/2018/threadedcomments" xmlns:x="http://schemas.openxmlformats.org/spreadsheetml/2006/main">
  <threadedComment ref="Q14" dT="2025-05-21T21:06:58.77" personId="{75A83C1F-E182-4B1E-A965-9F0E3BD82361}" id="{7E22280A-7514-4D9A-945A-ED8B90332E2C}">
    <text>PTO</text>
  </threadedComment>
  <threadedComment ref="Q15" dT="2025-05-21T21:06:58.77" personId="{75A83C1F-E182-4B1E-A965-9F0E3BD82361}" id="{2A6EAAF2-8F1F-4D26-A575-12344B50B717}">
    <text>PTO</text>
  </threadedComment>
  <threadedComment ref="Q16" dT="2025-05-21T21:06:58.77" personId="{75A83C1F-E182-4B1E-A965-9F0E3BD82361}" id="{B6644145-4252-4C33-8A9E-7220F767BF12}">
    <text>PTO</text>
  </threadedComment>
  <threadedComment ref="Q17" dT="2025-05-21T21:06:58.77" personId="{75A83C1F-E182-4B1E-A965-9F0E3BD82361}" id="{03316C26-4F04-4B62-8191-560CCB569A36}">
    <text>PTO</text>
  </threadedComment>
</ThreadedComments>
</file>

<file path=xl/threadedComments/threadedComment4.xml><?xml version="1.0" encoding="utf-8"?>
<ThreadedComments xmlns="http://schemas.microsoft.com/office/spreadsheetml/2018/threadedcomments" xmlns:x="http://schemas.openxmlformats.org/spreadsheetml/2006/main">
  <threadedComment ref="Q43" dT="2025-05-21T21:06:58.77" personId="{75A83C1F-E182-4B1E-A965-9F0E3BD82361}" id="{242E5830-3AF7-479D-98D8-B087BE230848}">
    <text>PTO</text>
  </threadedComment>
</ThreadedComments>
</file>

<file path=xl/threadedComments/threadedComment5.xml><?xml version="1.0" encoding="utf-8"?>
<ThreadedComments xmlns="http://schemas.microsoft.com/office/spreadsheetml/2018/threadedcomments" xmlns:x="http://schemas.openxmlformats.org/spreadsheetml/2006/main">
  <threadedComment ref="Q10" dT="2025-05-21T21:06:58.77" personId="{75A83C1F-E182-4B1E-A965-9F0E3BD82361}" id="{F76F29E6-D9EF-4890-976D-02E0655599F8}">
    <text>PTO</text>
  </threadedComment>
  <threadedComment ref="N11" dT="2026-01-29T19:13:31.83" personId="{75A83C1F-E182-4B1E-A965-9F0E3BD82361}" id="{0CF18F8E-C0CB-42AC-A6EB-210E6B2815DA}">
    <text>On furlough, starting  Jan 5th</text>
  </threadedComment>
  <threadedComment ref="N11" dT="2026-02-12T16:22:52.06" personId="{75A83C1F-E182-4B1E-A965-9F0E3BD82361}" id="{4E5C5D0F-ABDB-42F1-8452-74EC99F787BF}" parentId="{0CF18F8E-C0CB-42AC-A6EB-210E6B2815DA}">
    <text>Moved from 11825 to 11949</text>
  </threadedComment>
  <threadedComment ref="N13" dT="2026-01-29T19:10:10.83" personId="{75A83C1F-E182-4B1E-A965-9F0E3BD82361}" id="{517B1EB0-6C72-4351-AED9-881B4E45F1E6}">
    <text>On furlough, starting  Jan 5th, terminated on 1/28/2026</text>
  </threadedComment>
  <threadedComment ref="N14" dT="2026-01-29T19:17:06.92" personId="{75A83C1F-E182-4B1E-A965-9F0E3BD82361}" id="{06060ECA-E061-4DC6-95B8-1E41A524F76A}">
    <text>On furlough, starting  Jan 5th</text>
  </threadedComment>
  <threadedComment ref="N16" dT="2026-01-29T21:30:00.91" personId="{75A83C1F-E182-4B1E-A965-9F0E3BD82361}" id="{1CBC8FDE-FAB8-4508-B470-BA0F6501747F}">
    <text>Resigned last day Feb 2nd</text>
  </threadedComment>
  <threadedComment ref="N17" dT="2026-01-29T19:22:24.84" personId="{75A83C1F-E182-4B1E-A965-9F0E3BD82361}" id="{9C84DBD4-887F-4D57-B0F4-4251500D5740}">
    <text>On furlough, starting  Jan 5th</text>
  </threadedComment>
  <threadedComment ref="Q18" dT="2025-05-21T21:08:35.44" personId="{75A83C1F-E182-4B1E-A965-9F0E3BD82361}" id="{B9127420-BC04-4918-A1B6-A41DA8D6B641}">
    <text>PTO</text>
  </threadedComment>
  <threadedComment ref="R18" dT="2025-05-21T21:09:57.04" personId="{75A83C1F-E182-4B1E-A965-9F0E3BD82361}" id="{C7B76EA3-7ACD-447C-83F4-4718CBE2DE06}">
    <text>PTO</text>
  </threadedComment>
  <threadedComment ref="N19" dT="2026-01-29T19:08:41.57" personId="{75A83C1F-E182-4B1E-A965-9F0E3BD82361}" id="{7226289E-3607-4444-9011-D4B944A617D8}">
    <text>On furlough, starting  Jan 5th</text>
  </threadedComment>
  <threadedComment ref="N20" dT="2026-01-29T19:09:35.86" personId="{75A83C1F-E182-4B1E-A965-9F0E3BD82361}" id="{CD3BE803-A6D7-4EA9-8FA8-AD204E3F237E}">
    <text xml:space="preserve"> got onboarded on global SOW Jan 8th</text>
  </threadedComment>
</ThreadedComments>
</file>

<file path=xl/threadedComments/threadedComment6.xml><?xml version="1.0" encoding="utf-8"?>
<ThreadedComments xmlns="http://schemas.microsoft.com/office/spreadsheetml/2018/threadedcomments" xmlns:x="http://schemas.openxmlformats.org/spreadsheetml/2006/main">
  <threadedComment ref="N9" dT="2026-01-29T19:13:31.83" personId="{75A83C1F-E182-4B1E-A965-9F0E3BD82361}" id="{78A07251-64FD-476D-B6F8-4A6099C41079}">
    <text>On furlough, starting  Jan 5th</text>
  </threadedComment>
  <threadedComment ref="Q15" dT="2025-05-21T21:08:35.44" personId="{75A83C1F-E182-4B1E-A965-9F0E3BD82361}" id="{FC7BAAEA-B448-4690-B81C-225BD9556A59}">
    <text>PTO</text>
  </threadedComment>
  <threadedComment ref="R15" dT="2025-05-21T21:09:57.04" personId="{75A83C1F-E182-4B1E-A965-9F0E3BD82361}" id="{B12E3120-93C4-4A02-9DB5-8A71B2CCC973}">
    <text>PTO</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4.bin"/></Relationships>
</file>

<file path=xl/worksheets/_rels/sheet3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5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2746-5EF1-4AA9-90A8-79A2DAE5B809}">
  <sheetPr codeName="Sheet8" filterMode="1">
    <tabColor theme="1"/>
  </sheetPr>
  <dimension ref="A1:V906"/>
  <sheetViews>
    <sheetView topLeftCell="A173" zoomScale="85" zoomScaleNormal="85" workbookViewId="0">
      <selection activeCell="H142" sqref="H142"/>
    </sheetView>
  </sheetViews>
  <sheetFormatPr defaultColWidth="32.453125" defaultRowHeight="23.15" customHeight="1"/>
  <cols>
    <col min="1" max="1" width="14.54296875" style="64" bestFit="1" customWidth="1"/>
    <col min="2" max="2" width="33.453125" style="64" bestFit="1" customWidth="1"/>
    <col min="3" max="3" width="8" style="64" bestFit="1" customWidth="1"/>
    <col min="4" max="4" width="9.54296875" style="64" customWidth="1"/>
    <col min="5" max="5" width="49" style="120" customWidth="1"/>
    <col min="6" max="6" width="19.453125" style="117" customWidth="1"/>
    <col min="7" max="7" width="54.453125" style="120" bestFit="1" customWidth="1"/>
    <col min="8" max="8" width="15.54296875" style="117" customWidth="1"/>
    <col min="9" max="9" width="29" style="117" bestFit="1" customWidth="1"/>
    <col min="10" max="10" width="10.54296875" style="117" bestFit="1" customWidth="1"/>
    <col min="11" max="11" width="13.453125" style="119" customWidth="1"/>
    <col min="12" max="12" width="14.453125" style="119" customWidth="1"/>
    <col min="13" max="18" width="13" style="119" bestFit="1" customWidth="1"/>
    <col min="19" max="19" width="14" style="119" bestFit="1" customWidth="1"/>
    <col min="20" max="20" width="14" style="119" customWidth="1"/>
    <col min="21" max="21" width="14" style="119" bestFit="1" customWidth="1"/>
    <col min="22" max="22" width="50.54296875" style="118" customWidth="1"/>
    <col min="23" max="16384" width="32.453125" style="64"/>
  </cols>
  <sheetData>
    <row r="1" spans="1:22" ht="23.15" customHeight="1">
      <c r="E1" s="117"/>
      <c r="G1" s="117"/>
      <c r="M1" s="783" t="s">
        <v>0</v>
      </c>
      <c r="N1" s="784"/>
      <c r="O1" s="784"/>
      <c r="P1" s="785" t="s">
        <v>1</v>
      </c>
      <c r="Q1" s="785"/>
      <c r="R1" s="785"/>
      <c r="S1" s="102" t="s">
        <v>2</v>
      </c>
      <c r="T1" s="102" t="s">
        <v>3</v>
      </c>
      <c r="U1" s="102" t="s">
        <v>4</v>
      </c>
      <c r="V1" s="103"/>
    </row>
    <row r="2" spans="1:22" ht="23.15" customHeight="1">
      <c r="E2" s="117"/>
      <c r="G2" s="117"/>
      <c r="M2" s="121" t="e">
        <f>SUBTOTAL(9,M4:M1048576)</f>
        <v>#REF!</v>
      </c>
      <c r="N2" s="100" t="e">
        <f t="shared" ref="N2:U2" si="0">SUBTOTAL(9,N4:N1048576)</f>
        <v>#REF!</v>
      </c>
      <c r="O2" s="100" t="e">
        <f t="shared" si="0"/>
        <v>#REF!</v>
      </c>
      <c r="P2" s="101" t="e">
        <f t="shared" si="0"/>
        <v>#REF!</v>
      </c>
      <c r="Q2" s="101" t="e">
        <f t="shared" si="0"/>
        <v>#REF!</v>
      </c>
      <c r="R2" s="101" t="e">
        <f t="shared" si="0"/>
        <v>#REF!</v>
      </c>
      <c r="S2" s="104" t="e">
        <f t="shared" si="0"/>
        <v>#REF!</v>
      </c>
      <c r="T2" s="104" t="e">
        <f t="shared" si="0"/>
        <v>#REF!</v>
      </c>
      <c r="U2" s="104" t="e">
        <f t="shared" si="0"/>
        <v>#REF!</v>
      </c>
      <c r="V2" s="103"/>
    </row>
    <row r="3" spans="1:22" ht="23.15" customHeight="1">
      <c r="A3" s="122" t="s">
        <v>5</v>
      </c>
      <c r="B3" s="122" t="s">
        <v>6</v>
      </c>
      <c r="C3" s="122" t="s">
        <v>7</v>
      </c>
      <c r="D3" s="122" t="s">
        <v>8</v>
      </c>
      <c r="E3" s="122" t="s">
        <v>9</v>
      </c>
      <c r="F3" s="122" t="s">
        <v>10</v>
      </c>
      <c r="G3" s="122" t="s">
        <v>11</v>
      </c>
      <c r="H3" s="122" t="s">
        <v>12</v>
      </c>
      <c r="I3" s="122" t="s">
        <v>13</v>
      </c>
      <c r="J3" s="122" t="s">
        <v>14</v>
      </c>
      <c r="K3" s="123" t="s">
        <v>15</v>
      </c>
      <c r="L3" s="123" t="s">
        <v>16</v>
      </c>
      <c r="M3" s="110">
        <v>45658</v>
      </c>
      <c r="N3" s="110">
        <v>45689</v>
      </c>
      <c r="O3" s="110">
        <v>45717</v>
      </c>
      <c r="P3" s="110">
        <v>45748</v>
      </c>
      <c r="Q3" s="110">
        <v>45778</v>
      </c>
      <c r="R3" s="110">
        <v>45809</v>
      </c>
      <c r="S3" s="94" t="s">
        <v>2</v>
      </c>
      <c r="T3" s="94" t="s">
        <v>17</v>
      </c>
      <c r="U3" s="95" t="s">
        <v>18</v>
      </c>
      <c r="V3" s="96" t="s">
        <v>19</v>
      </c>
    </row>
    <row r="4" spans="1:22" ht="23.15" hidden="1" customHeight="1">
      <c r="A4" s="98" t="e">
        <f>#REF!</f>
        <v>#REF!</v>
      </c>
      <c r="B4" s="103" t="e">
        <f>#REF!</f>
        <v>#REF!</v>
      </c>
      <c r="C4" s="98" t="e">
        <f>#REF!</f>
        <v>#REF!</v>
      </c>
      <c r="D4" s="98" t="e">
        <f>#REF!</f>
        <v>#REF!</v>
      </c>
      <c r="E4" s="97" t="s">
        <v>20</v>
      </c>
      <c r="F4" s="116" t="s">
        <v>21</v>
      </c>
      <c r="G4" s="50" t="s">
        <v>22</v>
      </c>
      <c r="H4" s="98">
        <v>1000431127</v>
      </c>
      <c r="I4" s="98" t="s">
        <v>23</v>
      </c>
      <c r="J4" s="98" t="s">
        <v>24</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3.15" hidden="1" customHeight="1">
      <c r="A5" s="98" t="e">
        <f>#REF!</f>
        <v>#REF!</v>
      </c>
      <c r="B5" s="103" t="e">
        <f>#REF!</f>
        <v>#REF!</v>
      </c>
      <c r="C5" s="98" t="e">
        <f>#REF!</f>
        <v>#REF!</v>
      </c>
      <c r="D5" s="98" t="e">
        <f>#REF!</f>
        <v>#REF!</v>
      </c>
      <c r="E5" s="97" t="s">
        <v>25</v>
      </c>
      <c r="F5" s="116" t="s">
        <v>21</v>
      </c>
      <c r="G5" s="50" t="s">
        <v>22</v>
      </c>
      <c r="H5" s="98">
        <v>1000431127</v>
      </c>
      <c r="I5" s="98" t="s">
        <v>23</v>
      </c>
      <c r="J5" s="98" t="s">
        <v>26</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3.15" hidden="1" customHeight="1">
      <c r="A6" s="98" t="e">
        <f>#REF!</f>
        <v>#REF!</v>
      </c>
      <c r="B6" s="103" t="e">
        <f>#REF!</f>
        <v>#REF!</v>
      </c>
      <c r="C6" s="98" t="e">
        <f>#REF!</f>
        <v>#REF!</v>
      </c>
      <c r="D6" s="98" t="e">
        <f>#REF!</f>
        <v>#REF!</v>
      </c>
      <c r="E6" s="97" t="s">
        <v>25</v>
      </c>
      <c r="F6" s="116" t="s">
        <v>21</v>
      </c>
      <c r="G6" s="50" t="s">
        <v>22</v>
      </c>
      <c r="H6" s="98">
        <v>1000431127</v>
      </c>
      <c r="I6" s="98" t="s">
        <v>23</v>
      </c>
      <c r="J6" s="98" t="s">
        <v>26</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3.15" hidden="1" customHeight="1">
      <c r="A7" s="98" t="e">
        <f>#REF!</f>
        <v>#REF!</v>
      </c>
      <c r="B7" s="103" t="e">
        <f>#REF!</f>
        <v>#REF!</v>
      </c>
      <c r="C7" s="98" t="e">
        <f>#REF!</f>
        <v>#REF!</v>
      </c>
      <c r="D7" s="98" t="e">
        <f>#REF!</f>
        <v>#REF!</v>
      </c>
      <c r="E7" s="97" t="s">
        <v>25</v>
      </c>
      <c r="F7" s="116" t="s">
        <v>21</v>
      </c>
      <c r="G7" s="50" t="s">
        <v>22</v>
      </c>
      <c r="H7" s="98">
        <v>1000431127</v>
      </c>
      <c r="I7" s="98" t="s">
        <v>23</v>
      </c>
      <c r="J7" s="98" t="s">
        <v>24</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3.15" hidden="1" customHeight="1">
      <c r="A8" s="98" t="e">
        <f>#REF!</f>
        <v>#REF!</v>
      </c>
      <c r="B8" s="103" t="e">
        <f>#REF!</f>
        <v>#REF!</v>
      </c>
      <c r="C8" s="98" t="e">
        <f>#REF!</f>
        <v>#REF!</v>
      </c>
      <c r="D8" s="98" t="e">
        <f>#REF!</f>
        <v>#REF!</v>
      </c>
      <c r="E8" s="103" t="e">
        <f>#REF!</f>
        <v>#REF!</v>
      </c>
      <c r="F8" s="116" t="s">
        <v>21</v>
      </c>
      <c r="G8" s="50" t="s">
        <v>22</v>
      </c>
      <c r="H8" s="98">
        <v>1000431127</v>
      </c>
      <c r="I8" s="98" t="s">
        <v>23</v>
      </c>
      <c r="J8" s="98" t="s">
        <v>24</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3.15" hidden="1" customHeight="1">
      <c r="A9" s="98" t="e">
        <f>#REF!</f>
        <v>#REF!</v>
      </c>
      <c r="B9" s="103" t="e">
        <f>#REF!</f>
        <v>#REF!</v>
      </c>
      <c r="C9" s="98" t="e">
        <f>#REF!</f>
        <v>#REF!</v>
      </c>
      <c r="D9" s="98" t="e">
        <f>#REF!</f>
        <v>#REF!</v>
      </c>
      <c r="E9" s="103" t="e">
        <f>#REF!</f>
        <v>#REF!</v>
      </c>
      <c r="F9" s="116" t="s">
        <v>21</v>
      </c>
      <c r="G9" s="50" t="s">
        <v>22</v>
      </c>
      <c r="H9" s="98">
        <v>1000431127</v>
      </c>
      <c r="I9" s="98" t="s">
        <v>23</v>
      </c>
      <c r="J9" s="98" t="s">
        <v>26</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3.15" hidden="1" customHeight="1">
      <c r="A10" s="98" t="e">
        <f>#REF!</f>
        <v>#REF!</v>
      </c>
      <c r="B10" s="103" t="e">
        <f>#REF!</f>
        <v>#REF!</v>
      </c>
      <c r="C10" s="98" t="e">
        <f>#REF!</f>
        <v>#REF!</v>
      </c>
      <c r="D10" s="98" t="e">
        <f>#REF!</f>
        <v>#REF!</v>
      </c>
      <c r="E10" s="103" t="e">
        <f>#REF!</f>
        <v>#REF!</v>
      </c>
      <c r="F10" s="116" t="s">
        <v>21</v>
      </c>
      <c r="G10" s="50" t="s">
        <v>22</v>
      </c>
      <c r="H10" s="98">
        <v>1000431127</v>
      </c>
      <c r="I10" s="98" t="s">
        <v>23</v>
      </c>
      <c r="J10" s="98" t="s">
        <v>26</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3.15" hidden="1" customHeight="1">
      <c r="A11" s="98" t="e">
        <f>#REF!</f>
        <v>#REF!</v>
      </c>
      <c r="B11" s="103" t="e">
        <f>#REF!</f>
        <v>#REF!</v>
      </c>
      <c r="C11" s="98" t="e">
        <f>#REF!</f>
        <v>#REF!</v>
      </c>
      <c r="D11" s="98" t="e">
        <f>#REF!</f>
        <v>#REF!</v>
      </c>
      <c r="E11" s="103" t="e">
        <f>#REF!</f>
        <v>#REF!</v>
      </c>
      <c r="F11" s="116" t="s">
        <v>21</v>
      </c>
      <c r="G11" s="50" t="s">
        <v>22</v>
      </c>
      <c r="H11" s="98">
        <v>1000431127</v>
      </c>
      <c r="I11" s="98" t="s">
        <v>23</v>
      </c>
      <c r="J11" s="98" t="s">
        <v>24</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3.15" hidden="1" customHeight="1">
      <c r="A12" s="98" t="e">
        <f>#REF!</f>
        <v>#REF!</v>
      </c>
      <c r="B12" s="103" t="e">
        <f>#REF!</f>
        <v>#REF!</v>
      </c>
      <c r="C12" s="98" t="e">
        <f>#REF!</f>
        <v>#REF!</v>
      </c>
      <c r="D12" s="98" t="e">
        <f>#REF!</f>
        <v>#REF!</v>
      </c>
      <c r="E12" s="103" t="e">
        <f>#REF!</f>
        <v>#REF!</v>
      </c>
      <c r="F12" s="116" t="s">
        <v>21</v>
      </c>
      <c r="G12" s="50" t="s">
        <v>22</v>
      </c>
      <c r="H12" s="98">
        <v>1000431127</v>
      </c>
      <c r="I12" s="98" t="s">
        <v>23</v>
      </c>
      <c r="J12" s="98" t="s">
        <v>24</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row>
    <row r="13" spans="1:22" ht="23.15" hidden="1" customHeight="1">
      <c r="A13" s="98" t="e">
        <f>#REF!</f>
        <v>#REF!</v>
      </c>
      <c r="B13" s="103" t="e">
        <f>#REF!</f>
        <v>#REF!</v>
      </c>
      <c r="C13" s="98" t="e">
        <f>#REF!</f>
        <v>#REF!</v>
      </c>
      <c r="D13" s="98" t="e">
        <f>#REF!</f>
        <v>#REF!</v>
      </c>
      <c r="E13" s="103" t="e">
        <f>#REF!</f>
        <v>#REF!</v>
      </c>
      <c r="F13" s="116" t="s">
        <v>21</v>
      </c>
      <c r="G13" s="50" t="s">
        <v>22</v>
      </c>
      <c r="H13" s="98">
        <v>1000431127</v>
      </c>
      <c r="I13" s="98" t="s">
        <v>23</v>
      </c>
      <c r="J13" s="98" t="s">
        <v>27</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3.15" hidden="1"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t="e">
        <f>#REF!</f>
        <v>#REF!</v>
      </c>
    </row>
    <row r="15" spans="1:22" ht="23.15" hidden="1"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row>
    <row r="16" spans="1:22" ht="23.15" hidden="1" customHeight="1">
      <c r="A16" s="98" t="e">
        <f>#REF!</f>
        <v>#REF!</v>
      </c>
      <c r="B16" s="103" t="e">
        <f>#REF!</f>
        <v>#REF!</v>
      </c>
      <c r="C16" s="98" t="e">
        <f>#REF!</f>
        <v>#REF!</v>
      </c>
      <c r="D16" s="98" t="e">
        <f>#REF!</f>
        <v>#REF!</v>
      </c>
      <c r="E16" s="103" t="e">
        <f>#REF!</f>
        <v>#REF!</v>
      </c>
      <c r="F16" s="116" t="s">
        <v>21</v>
      </c>
      <c r="G16" s="50" t="s">
        <v>22</v>
      </c>
      <c r="H16" s="98">
        <v>1000431127</v>
      </c>
      <c r="I16" s="98" t="s">
        <v>23</v>
      </c>
      <c r="J16" s="98" t="s">
        <v>27</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row>
    <row r="17" spans="1:22" ht="23.15" hidden="1" customHeight="1">
      <c r="A17" s="98" t="e">
        <f>#REF!</f>
        <v>#REF!</v>
      </c>
      <c r="B17" s="103" t="e">
        <f>#REF!</f>
        <v>#REF!</v>
      </c>
      <c r="C17" s="98" t="e">
        <f>#REF!</f>
        <v>#REF!</v>
      </c>
      <c r="D17" s="98" t="e">
        <f>#REF!</f>
        <v>#REF!</v>
      </c>
      <c r="E17" s="103" t="e">
        <f>#REF!</f>
        <v>#REF!</v>
      </c>
      <c r="F17" s="116" t="s">
        <v>21</v>
      </c>
      <c r="G17" s="50" t="s">
        <v>22</v>
      </c>
      <c r="H17" s="98">
        <v>1000431127</v>
      </c>
      <c r="I17" s="98" t="s">
        <v>23</v>
      </c>
      <c r="J17" s="98" t="s">
        <v>24</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t="e">
        <f>#REF!</f>
        <v>#REF!</v>
      </c>
    </row>
    <row r="18" spans="1:22" ht="23.15" hidden="1" customHeight="1">
      <c r="A18" s="98" t="e">
        <f>#REF!</f>
        <v>#REF!</v>
      </c>
      <c r="B18" s="103" t="e">
        <f>#REF!</f>
        <v>#REF!</v>
      </c>
      <c r="C18" s="98" t="e">
        <f>#REF!</f>
        <v>#REF!</v>
      </c>
      <c r="D18" s="98" t="e">
        <f>#REF!</f>
        <v>#REF!</v>
      </c>
      <c r="E18" s="103" t="e">
        <f>#REF!</f>
        <v>#REF!</v>
      </c>
      <c r="F18" s="116" t="s">
        <v>21</v>
      </c>
      <c r="G18" s="50" t="s">
        <v>22</v>
      </c>
      <c r="H18" s="98">
        <v>1000410331</v>
      </c>
      <c r="I18" s="98" t="s">
        <v>28</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t="e">
        <f>#REF!</f>
        <v>#REF!</v>
      </c>
    </row>
    <row r="19" spans="1:22" ht="23.15" hidden="1" customHeight="1">
      <c r="A19" s="98" t="e">
        <f>#REF!</f>
        <v>#REF!</v>
      </c>
      <c r="B19" s="103" t="e">
        <f>#REF!</f>
        <v>#REF!</v>
      </c>
      <c r="C19" s="98" t="e">
        <f>#REF!</f>
        <v>#REF!</v>
      </c>
      <c r="D19" s="98" t="e">
        <f>#REF!</f>
        <v>#REF!</v>
      </c>
      <c r="E19" s="103" t="e">
        <f>#REF!</f>
        <v>#REF!</v>
      </c>
      <c r="F19" s="116" t="s">
        <v>21</v>
      </c>
      <c r="G19" s="50" t="s">
        <v>22</v>
      </c>
      <c r="H19" s="98">
        <v>1000431127</v>
      </c>
      <c r="I19" s="98" t="s">
        <v>23</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3.15" hidden="1"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3.15" hidden="1"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3.15" hidden="1"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3.15" hidden="1"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3.15" hidden="1"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3.15" hidden="1"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3.15" hidden="1"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3.15" hidden="1"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3.15" hidden="1"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3.15" hidden="1"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3.15" hidden="1"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3.15" hidden="1"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3.15" hidden="1"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3.15" hidden="1" customHeight="1">
      <c r="A33" s="98" t="e">
        <f>#REF!</f>
        <v>#REF!</v>
      </c>
      <c r="B33" s="103" t="e">
        <f>#REF!</f>
        <v>#REF!</v>
      </c>
      <c r="C33" s="98" t="e">
        <f>#REF!</f>
        <v>#REF!</v>
      </c>
      <c r="D33" s="98" t="e">
        <f>#REF!</f>
        <v>#REF!</v>
      </c>
      <c r="E33" s="103" t="e">
        <f>#REF!</f>
        <v>#REF!</v>
      </c>
      <c r="F33" s="116" t="s">
        <v>29</v>
      </c>
      <c r="G33" s="50" t="s">
        <v>30</v>
      </c>
      <c r="H33" s="98">
        <v>1000416318</v>
      </c>
      <c r="I33" s="98" t="s">
        <v>31</v>
      </c>
      <c r="J33" s="98" t="s">
        <v>24</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3.15" hidden="1" customHeight="1">
      <c r="A34" s="98" t="e">
        <f>#REF!</f>
        <v>#REF!</v>
      </c>
      <c r="B34" s="103" t="e">
        <f>#REF!</f>
        <v>#REF!</v>
      </c>
      <c r="C34" s="98" t="e">
        <f>#REF!</f>
        <v>#REF!</v>
      </c>
      <c r="D34" s="98" t="e">
        <f>#REF!</f>
        <v>#REF!</v>
      </c>
      <c r="E34" s="103" t="e">
        <f>#REF!</f>
        <v>#REF!</v>
      </c>
      <c r="F34" s="116" t="s">
        <v>29</v>
      </c>
      <c r="G34" s="50" t="s">
        <v>30</v>
      </c>
      <c r="H34" s="98">
        <v>1000416318</v>
      </c>
      <c r="I34" s="98" t="s">
        <v>31</v>
      </c>
      <c r="J34" s="98" t="s">
        <v>24</v>
      </c>
      <c r="K34" s="99" t="e">
        <f>#REF!</f>
        <v>#REF!</v>
      </c>
      <c r="L34" s="99" t="e">
        <f>#REF!</f>
        <v>#REF!</v>
      </c>
      <c r="M34" s="99" t="e">
        <f>#REF!</f>
        <v>#REF!</v>
      </c>
      <c r="N34" s="99" t="e">
        <f>#REF!</f>
        <v>#REF!</v>
      </c>
      <c r="O34" s="99" t="e">
        <f>#REF!</f>
        <v>#REF!</v>
      </c>
      <c r="P34" s="99" t="e">
        <f>#REF!</f>
        <v>#REF!</v>
      </c>
      <c r="Q34" s="99" t="e">
        <f>#REF!</f>
        <v>#REF!</v>
      </c>
      <c r="R34" s="99" t="e">
        <f>#REF!</f>
        <v>#REF!</v>
      </c>
      <c r="S34" s="99" t="e">
        <f>#REF!</f>
        <v>#REF!</v>
      </c>
      <c r="T34" s="99" t="e">
        <f>#REF!</f>
        <v>#REF!</v>
      </c>
      <c r="U34" s="99" t="e">
        <f>#REF!</f>
        <v>#REF!</v>
      </c>
      <c r="V34" s="103"/>
    </row>
    <row r="35" spans="1:22" ht="23.15" hidden="1" customHeight="1">
      <c r="A35" s="98" t="e">
        <f>#REF!</f>
        <v>#REF!</v>
      </c>
      <c r="B35" s="103" t="e">
        <f>#REF!</f>
        <v>#REF!</v>
      </c>
      <c r="C35" s="98" t="e">
        <f>#REF!</f>
        <v>#REF!</v>
      </c>
      <c r="D35" s="98" t="e">
        <f>#REF!</f>
        <v>#REF!</v>
      </c>
      <c r="E35" s="103" t="e">
        <f>#REF!</f>
        <v>#REF!</v>
      </c>
      <c r="F35" s="116" t="s">
        <v>29</v>
      </c>
      <c r="G35" s="50" t="s">
        <v>30</v>
      </c>
      <c r="H35" s="98">
        <v>1000448527</v>
      </c>
      <c r="I35" s="98" t="s">
        <v>32</v>
      </c>
      <c r="J35" s="98" t="s">
        <v>33</v>
      </c>
      <c r="K35" s="99" t="e">
        <f>#REF!</f>
        <v>#REF!</v>
      </c>
      <c r="L35" s="99" t="e">
        <f>#REF!</f>
        <v>#REF!</v>
      </c>
      <c r="M35" s="99" t="e">
        <f>#REF!</f>
        <v>#REF!</v>
      </c>
      <c r="N35" s="99" t="e">
        <f>#REF!</f>
        <v>#REF!</v>
      </c>
      <c r="O35" s="99" t="e">
        <f>#REF!</f>
        <v>#REF!</v>
      </c>
      <c r="P35" s="99" t="e">
        <f>#REF!</f>
        <v>#REF!</v>
      </c>
      <c r="Q35" s="99" t="e">
        <f>#REF!</f>
        <v>#REF!</v>
      </c>
      <c r="R35" s="99" t="e">
        <f>#REF!</f>
        <v>#REF!</v>
      </c>
      <c r="S35" s="99" t="e">
        <f>#REF!</f>
        <v>#REF!</v>
      </c>
      <c r="T35" s="99" t="e">
        <f>#REF!</f>
        <v>#REF!</v>
      </c>
      <c r="U35" s="99" t="e">
        <f>#REF!</f>
        <v>#REF!</v>
      </c>
      <c r="V35" s="103"/>
    </row>
    <row r="36" spans="1:22" ht="23.15" hidden="1"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26</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3.15" hidden="1"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24</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3.15" hidden="1"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24</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3.15" hidden="1"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33</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3.15" hidden="1"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37</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3.15" hidden="1"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24</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3.15" hidden="1"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3.15" hidden="1"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3.15" hidden="1"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24</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3.15" hidden="1"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3.15" hidden="1"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26</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3.15" hidden="1" customHeight="1">
      <c r="A47" s="98" t="e">
        <f>'TQ12042-DB'!#REF!</f>
        <v>#REF!</v>
      </c>
      <c r="B47" s="103" t="e">
        <f>'TQ12042-DB'!#REF!</f>
        <v>#REF!</v>
      </c>
      <c r="C47" s="98" t="e">
        <f>'TQ12042-DB'!#REF!</f>
        <v>#REF!</v>
      </c>
      <c r="D47" s="98" t="e">
        <f>'TQ12042-DB'!#REF!</f>
        <v>#REF!</v>
      </c>
      <c r="E47" s="103" t="e">
        <f>'TQ12042-DB'!#REF!</f>
        <v>#REF!</v>
      </c>
      <c r="F47" s="116" t="s">
        <v>34</v>
      </c>
      <c r="G47" s="50" t="s">
        <v>35</v>
      </c>
      <c r="H47" s="98">
        <v>1000415076</v>
      </c>
      <c r="I47" s="98" t="s">
        <v>36</v>
      </c>
      <c r="J47" s="98" t="s">
        <v>27</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3.15" hidden="1"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27</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3.15" hidden="1" customHeight="1">
      <c r="A49" s="98" t="e">
        <f>'TQ12042-DB'!#REF!</f>
        <v>#REF!</v>
      </c>
      <c r="B49" s="103" t="e">
        <f>'TQ12042-DB'!#REF!</f>
        <v>#REF!</v>
      </c>
      <c r="C49" s="98" t="e">
        <f>'TQ12042-DB'!#REF!</f>
        <v>#REF!</v>
      </c>
      <c r="D49" s="98" t="e">
        <f>'TQ12042-DB'!#REF!</f>
        <v>#REF!</v>
      </c>
      <c r="E49" s="103" t="e">
        <f>'TQ12042-DB'!#REF!</f>
        <v>#REF!</v>
      </c>
      <c r="F49" s="116" t="s">
        <v>34</v>
      </c>
      <c r="G49" s="50" t="s">
        <v>35</v>
      </c>
      <c r="H49" s="98" t="e">
        <v>#N/A</v>
      </c>
      <c r="I49" s="98" t="e">
        <v>#N/A</v>
      </c>
      <c r="J49" s="98" t="e">
        <v>#N/A</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3.15" hidden="1" customHeight="1">
      <c r="A50" s="98" t="e">
        <f>'TQ12042-DB'!#REF!</f>
        <v>#REF!</v>
      </c>
      <c r="B50" s="103" t="e">
        <f>'TQ12042-DB'!#REF!</f>
        <v>#REF!</v>
      </c>
      <c r="C50" s="98" t="e">
        <f>'TQ12042-DB'!#REF!</f>
        <v>#REF!</v>
      </c>
      <c r="D50" s="98" t="e">
        <f>'TQ12042-DB'!#REF!</f>
        <v>#REF!</v>
      </c>
      <c r="E50" s="103" t="e">
        <f>'TQ12042-DB'!#REF!</f>
        <v>#REF!</v>
      </c>
      <c r="F50" s="116" t="s">
        <v>34</v>
      </c>
      <c r="G50" s="50" t="s">
        <v>35</v>
      </c>
      <c r="H50" s="98">
        <v>1000415076</v>
      </c>
      <c r="I50" s="98" t="s">
        <v>36</v>
      </c>
      <c r="J50" s="98" t="s">
        <v>26</v>
      </c>
      <c r="K50" s="99" t="e">
        <f>'TQ12042-DB'!#REF!</f>
        <v>#REF!</v>
      </c>
      <c r="L50" s="99" t="e">
        <f>'TQ12042-DB'!#REF!</f>
        <v>#REF!</v>
      </c>
      <c r="M50" s="99" t="e">
        <f>'TQ12042-DB'!#REF!</f>
        <v>#REF!</v>
      </c>
      <c r="N50" s="99" t="e">
        <f>'TQ12042-DB'!#REF!</f>
        <v>#REF!</v>
      </c>
      <c r="O50" s="99" t="e">
        <f>'TQ12042-DB'!#REF!</f>
        <v>#REF!</v>
      </c>
      <c r="P50" s="99" t="e">
        <f>'TQ12042-DB'!#REF!</f>
        <v>#REF!</v>
      </c>
      <c r="Q50" s="99" t="e">
        <f>'TQ12042-DB'!#REF!</f>
        <v>#REF!</v>
      </c>
      <c r="R50" s="99" t="e">
        <f>'TQ12042-DB'!#REF!</f>
        <v>#REF!</v>
      </c>
      <c r="S50" s="99" t="e">
        <f>'TQ12042-DB'!#REF!</f>
        <v>#REF!</v>
      </c>
      <c r="T50" s="99" t="e">
        <f>'TQ12042-DB'!#REF!</f>
        <v>#REF!</v>
      </c>
      <c r="U50" s="99" t="e">
        <f>'TQ12042-DB'!#REF!</f>
        <v>#REF!</v>
      </c>
      <c r="V50" s="103"/>
    </row>
    <row r="51" spans="1:22" ht="23.15" hidden="1" customHeight="1">
      <c r="A51" s="98" t="e">
        <f>'TQ12042-DB'!#REF!</f>
        <v>#REF!</v>
      </c>
      <c r="B51" s="103" t="e">
        <f>'TQ12042-DB'!#REF!</f>
        <v>#REF!</v>
      </c>
      <c r="C51" s="98" t="e">
        <f>'TQ12042-DB'!#REF!</f>
        <v>#REF!</v>
      </c>
      <c r="D51" s="98" t="e">
        <f>'TQ12042-DB'!#REF!</f>
        <v>#REF!</v>
      </c>
      <c r="E51" s="103" t="e">
        <f>'TQ12042-DB'!#REF!</f>
        <v>#REF!</v>
      </c>
      <c r="F51" s="116" t="s">
        <v>34</v>
      </c>
      <c r="G51" s="50" t="s">
        <v>35</v>
      </c>
      <c r="H51" s="98">
        <v>1000415076</v>
      </c>
      <c r="I51" s="98" t="s">
        <v>36</v>
      </c>
      <c r="J51" s="98" t="s">
        <v>27</v>
      </c>
      <c r="K51" s="99" t="e">
        <f>'TQ12042-DB'!#REF!</f>
        <v>#REF!</v>
      </c>
      <c r="L51" s="99" t="e">
        <f>'TQ12042-DB'!#REF!</f>
        <v>#REF!</v>
      </c>
      <c r="M51" s="99" t="e">
        <f>'TQ12042-DB'!#REF!</f>
        <v>#REF!</v>
      </c>
      <c r="N51" s="99" t="e">
        <f>'TQ12042-DB'!#REF!</f>
        <v>#REF!</v>
      </c>
      <c r="O51" s="99" t="e">
        <f>'TQ12042-DB'!#REF!</f>
        <v>#REF!</v>
      </c>
      <c r="P51" s="99" t="e">
        <f>'TQ12042-DB'!#REF!</f>
        <v>#REF!</v>
      </c>
      <c r="Q51" s="99" t="e">
        <f>'TQ12042-DB'!#REF!</f>
        <v>#REF!</v>
      </c>
      <c r="R51" s="99" t="e">
        <f>'TQ12042-DB'!#REF!</f>
        <v>#REF!</v>
      </c>
      <c r="S51" s="99" t="e">
        <f>'TQ12042-DB'!#REF!</f>
        <v>#REF!</v>
      </c>
      <c r="T51" s="99" t="e">
        <f>'TQ12042-DB'!#REF!</f>
        <v>#REF!</v>
      </c>
      <c r="U51" s="99" t="e">
        <f>'TQ12042-DB'!#REF!</f>
        <v>#REF!</v>
      </c>
      <c r="V51" s="103"/>
    </row>
    <row r="52" spans="1:22" ht="23.15" hidden="1"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3.15" hidden="1" customHeight="1">
      <c r="A53" s="98" t="e">
        <f>'TQ11829-DB'!#REF!</f>
        <v>#REF!</v>
      </c>
      <c r="B53" s="103" t="e">
        <f>'TQ11829-DB'!#REF!</f>
        <v>#REF!</v>
      </c>
      <c r="C53" s="98" t="e">
        <f>'TQ11829-DB'!#REF!</f>
        <v>#REF!</v>
      </c>
      <c r="D53" s="98" t="e">
        <f>'TQ11829-DB'!#REF!</f>
        <v>#REF!</v>
      </c>
      <c r="E53" s="103" t="e">
        <f>'TQ11829-DB'!#REF!</f>
        <v>#REF!</v>
      </c>
      <c r="F53" s="116" t="s">
        <v>38</v>
      </c>
      <c r="G53" s="50" t="s">
        <v>39</v>
      </c>
      <c r="H53" s="98">
        <v>1000447309</v>
      </c>
      <c r="I53" s="98" t="s">
        <v>40</v>
      </c>
      <c r="J53" s="98" t="s">
        <v>41</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3.15" hidden="1"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3.15" hidden="1" customHeight="1">
      <c r="A55" s="98" t="e">
        <f>'TQ11829-DB'!#REF!</f>
        <v>#REF!</v>
      </c>
      <c r="B55" s="103" t="e">
        <f>'TQ11829-DB'!#REF!</f>
        <v>#REF!</v>
      </c>
      <c r="C55" s="98" t="e">
        <f>'TQ11829-DB'!#REF!</f>
        <v>#REF!</v>
      </c>
      <c r="D55" s="98" t="e">
        <f>'TQ11829-DB'!#REF!</f>
        <v>#REF!</v>
      </c>
      <c r="E55" s="103" t="e">
        <f>'TQ11829-DB'!#REF!</f>
        <v>#REF!</v>
      </c>
      <c r="F55" s="116" t="s">
        <v>38</v>
      </c>
      <c r="G55" s="50" t="s">
        <v>39</v>
      </c>
      <c r="H55" s="98">
        <v>1000431127</v>
      </c>
      <c r="I55" s="98" t="s">
        <v>23</v>
      </c>
      <c r="J55" s="98" t="s">
        <v>27</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3.15" hidden="1"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3.15" hidden="1" customHeight="1">
      <c r="A57" s="98" t="e">
        <f>'TQ11829-DB'!#REF!</f>
        <v>#REF!</v>
      </c>
      <c r="B57" s="103" t="e">
        <f>'TQ11829-DB'!#REF!</f>
        <v>#REF!</v>
      </c>
      <c r="C57" s="98" t="e">
        <f>'TQ11829-DB'!#REF!</f>
        <v>#REF!</v>
      </c>
      <c r="D57" s="98" t="e">
        <f>'TQ11829-DB'!#REF!</f>
        <v>#REF!</v>
      </c>
      <c r="E57" s="103" t="e">
        <f>'TQ11829-DB'!#REF!</f>
        <v>#REF!</v>
      </c>
      <c r="F57" s="116" t="s">
        <v>38</v>
      </c>
      <c r="G57" s="50" t="s">
        <v>39</v>
      </c>
      <c r="H57" s="98">
        <v>1000447309</v>
      </c>
      <c r="I57" s="98" t="s">
        <v>40</v>
      </c>
      <c r="J57" s="98" t="s">
        <v>24</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3.15" hidden="1" customHeight="1">
      <c r="A58" s="98" t="e">
        <f>'TQ11829-DB'!#REF!</f>
        <v>#REF!</v>
      </c>
      <c r="B58" s="103" t="e">
        <f>'TQ11829-DB'!#REF!</f>
        <v>#REF!</v>
      </c>
      <c r="C58" s="98" t="e">
        <f>'TQ11829-DB'!#REF!</f>
        <v>#REF!</v>
      </c>
      <c r="D58" s="98" t="e">
        <f>'TQ11829-DB'!#REF!</f>
        <v>#REF!</v>
      </c>
      <c r="E58" s="103" t="e">
        <f>'TQ11829-DB'!#REF!</f>
        <v>#REF!</v>
      </c>
      <c r="F58" s="116" t="s">
        <v>38</v>
      </c>
      <c r="G58" s="50" t="s">
        <v>39</v>
      </c>
      <c r="H58" s="98">
        <v>1000447309</v>
      </c>
      <c r="I58" s="98" t="s">
        <v>40</v>
      </c>
      <c r="J58" s="98" t="s">
        <v>24</v>
      </c>
      <c r="K58" s="99" t="e">
        <f>'TQ11829-DB'!#REF!</f>
        <v>#REF!</v>
      </c>
      <c r="L58" s="99" t="e">
        <f>'TQ11829-DB'!#REF!</f>
        <v>#REF!</v>
      </c>
      <c r="M58" s="99" t="e">
        <f>'TQ11829-DB'!#REF!</f>
        <v>#REF!</v>
      </c>
      <c r="N58" s="99" t="e">
        <f>'TQ11829-DB'!#REF!</f>
        <v>#REF!</v>
      </c>
      <c r="O58" s="99" t="e">
        <f>'TQ11829-DB'!#REF!</f>
        <v>#REF!</v>
      </c>
      <c r="P58" s="99" t="e">
        <f>'TQ11829-DB'!#REF!</f>
        <v>#REF!</v>
      </c>
      <c r="Q58" s="99" t="e">
        <f>'TQ11829-DB'!#REF!</f>
        <v>#REF!</v>
      </c>
      <c r="R58" s="99" t="e">
        <f>'TQ11829-DB'!#REF!</f>
        <v>#REF!</v>
      </c>
      <c r="S58" s="99" t="e">
        <f>'TQ11829-DB'!#REF!</f>
        <v>#REF!</v>
      </c>
      <c r="T58" s="99" t="e">
        <f>'TQ11829-DB'!#REF!</f>
        <v>#REF!</v>
      </c>
      <c r="U58" s="99" t="e">
        <f>'TQ11829-DB'!#REF!</f>
        <v>#REF!</v>
      </c>
      <c r="V58" s="103" t="e">
        <f>'TQ11829-DB'!#REF!</f>
        <v>#REF!</v>
      </c>
    </row>
    <row r="59" spans="1:22" ht="23.15" hidden="1" customHeight="1">
      <c r="A59" s="98" t="e">
        <f>'TQ11829-DB'!#REF!</f>
        <v>#REF!</v>
      </c>
      <c r="B59" s="103" t="e">
        <f>'TQ11829-DB'!#REF!</f>
        <v>#REF!</v>
      </c>
      <c r="C59" s="98" t="e">
        <f>'TQ11829-DB'!#REF!</f>
        <v>#REF!</v>
      </c>
      <c r="D59" s="98" t="e">
        <f>'TQ11829-DB'!#REF!</f>
        <v>#REF!</v>
      </c>
      <c r="E59" s="103" t="e">
        <f>'TQ11829-DB'!#REF!</f>
        <v>#REF!</v>
      </c>
      <c r="F59" s="116" t="s">
        <v>38</v>
      </c>
      <c r="G59" s="50" t="s">
        <v>39</v>
      </c>
      <c r="H59" s="98" t="e">
        <v>#N/A</v>
      </c>
      <c r="I59" s="98" t="e">
        <v>#N/A</v>
      </c>
      <c r="J59" s="98" t="e">
        <v>#N/A</v>
      </c>
      <c r="K59" s="99" t="e">
        <f>'TQ11829-DB'!#REF!</f>
        <v>#REF!</v>
      </c>
      <c r="L59" s="99" t="e">
        <f>'TQ11829-DB'!#REF!</f>
        <v>#REF!</v>
      </c>
      <c r="M59" s="99" t="e">
        <f>'TQ11829-DB'!#REF!</f>
        <v>#REF!</v>
      </c>
      <c r="N59" s="99" t="e">
        <f>'TQ11829-DB'!#REF!</f>
        <v>#REF!</v>
      </c>
      <c r="O59" s="99" t="e">
        <f>'TQ11829-DB'!#REF!</f>
        <v>#REF!</v>
      </c>
      <c r="P59" s="99" t="e">
        <f>'TQ11829-DB'!#REF!</f>
        <v>#REF!</v>
      </c>
      <c r="Q59" s="99" t="e">
        <f>'TQ11829-DB'!#REF!</f>
        <v>#REF!</v>
      </c>
      <c r="R59" s="99" t="e">
        <f>'TQ11829-DB'!#REF!</f>
        <v>#REF!</v>
      </c>
      <c r="S59" s="99" t="e">
        <f>'TQ11829-DB'!#REF!</f>
        <v>#REF!</v>
      </c>
      <c r="T59" s="99" t="e">
        <f>'TQ11829-DB'!#REF!</f>
        <v>#REF!</v>
      </c>
      <c r="U59" s="99" t="e">
        <f>'TQ11829-DB'!#REF!</f>
        <v>#REF!</v>
      </c>
      <c r="V59" s="103" t="e">
        <f>'TQ11829-DB'!#REF!</f>
        <v>#REF!</v>
      </c>
    </row>
    <row r="60" spans="1:22" ht="23.15" hidden="1" customHeight="1">
      <c r="A60" s="98" t="e">
        <f>#REF!</f>
        <v>#REF!</v>
      </c>
      <c r="B60" s="103" t="e">
        <f>#REF!</f>
        <v>#REF!</v>
      </c>
      <c r="C60" s="98" t="e">
        <f>#REF!</f>
        <v>#REF!</v>
      </c>
      <c r="D60" s="98" t="e">
        <f>#REF!</f>
        <v>#REF!</v>
      </c>
      <c r="E60" s="103" t="e">
        <f>#REF!</f>
        <v>#REF!</v>
      </c>
      <c r="F60" s="116" t="s">
        <v>42</v>
      </c>
      <c r="G60" s="50" t="s">
        <v>43</v>
      </c>
      <c r="H60" s="98">
        <v>1000451136</v>
      </c>
      <c r="I60" s="98" t="s">
        <v>44</v>
      </c>
      <c r="J60" s="98" t="s">
        <v>33</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3.15" hidden="1" customHeight="1">
      <c r="A61" s="98" t="e">
        <f>#REF!</f>
        <v>#REF!</v>
      </c>
      <c r="B61" s="103" t="e">
        <f>#REF!</f>
        <v>#REF!</v>
      </c>
      <c r="C61" s="98" t="e">
        <f>#REF!</f>
        <v>#REF!</v>
      </c>
      <c r="D61" s="98" t="e">
        <f>#REF!</f>
        <v>#REF!</v>
      </c>
      <c r="E61" s="103" t="e">
        <f>#REF!</f>
        <v>#REF!</v>
      </c>
      <c r="F61" s="116" t="s">
        <v>42</v>
      </c>
      <c r="G61" s="50" t="s">
        <v>43</v>
      </c>
      <c r="H61" s="98" t="e">
        <v>#N/A</v>
      </c>
      <c r="I61" s="98" t="e">
        <v>#N/A</v>
      </c>
      <c r="J61" s="98" t="e">
        <v>#N/A</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3.15" hidden="1"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3.15" hidden="1" customHeight="1">
      <c r="A63" s="98" t="e">
        <f>#REF!</f>
        <v>#REF!</v>
      </c>
      <c r="B63" s="103" t="e">
        <f>#REF!</f>
        <v>#REF!</v>
      </c>
      <c r="C63" s="98" t="e">
        <f>#REF!</f>
        <v>#REF!</v>
      </c>
      <c r="D63" s="98" t="e">
        <f>#REF!</f>
        <v>#REF!</v>
      </c>
      <c r="E63" s="103" t="e">
        <f>#REF!</f>
        <v>#REF!</v>
      </c>
      <c r="F63" s="116" t="s">
        <v>42</v>
      </c>
      <c r="G63" s="50" t="s">
        <v>43</v>
      </c>
      <c r="H63" s="98">
        <v>1000430852</v>
      </c>
      <c r="I63" s="98" t="s">
        <v>45</v>
      </c>
      <c r="J63" s="98" t="s">
        <v>33</v>
      </c>
      <c r="K63" s="99" t="e">
        <f>#REF!</f>
        <v>#REF!</v>
      </c>
      <c r="L63" s="99" t="e">
        <f>#REF!</f>
        <v>#REF!</v>
      </c>
      <c r="M63" s="99" t="e">
        <f>#REF!</f>
        <v>#REF!</v>
      </c>
      <c r="N63" s="99" t="e">
        <f>#REF!</f>
        <v>#REF!</v>
      </c>
      <c r="O63" s="99" t="e">
        <f>#REF!</f>
        <v>#REF!</v>
      </c>
      <c r="P63" s="99" t="e">
        <f>#REF!</f>
        <v>#REF!</v>
      </c>
      <c r="Q63" s="99" t="e">
        <f>#REF!</f>
        <v>#REF!</v>
      </c>
      <c r="R63" s="99" t="e">
        <f>#REF!</f>
        <v>#REF!</v>
      </c>
      <c r="S63" s="99" t="e">
        <f>#REF!</f>
        <v>#REF!</v>
      </c>
      <c r="T63" s="99" t="e">
        <f>#REF!</f>
        <v>#REF!</v>
      </c>
      <c r="U63" s="99" t="e">
        <f>#REF!</f>
        <v>#REF!</v>
      </c>
      <c r="V63" s="103" t="e">
        <f>#REF!</f>
        <v>#REF!</v>
      </c>
    </row>
    <row r="64" spans="1:22" ht="23.15" hidden="1" customHeight="1">
      <c r="A64" s="98" t="e">
        <f>#REF!</f>
        <v>#REF!</v>
      </c>
      <c r="B64" s="103" t="e">
        <f>#REF!</f>
        <v>#REF!</v>
      </c>
      <c r="C64" s="98" t="e">
        <f>#REF!</f>
        <v>#REF!</v>
      </c>
      <c r="D64" s="98" t="e">
        <f>#REF!</f>
        <v>#REF!</v>
      </c>
      <c r="E64" s="103" t="e">
        <f>#REF!</f>
        <v>#REF!</v>
      </c>
      <c r="F64" s="116" t="s">
        <v>42</v>
      </c>
      <c r="G64" s="50" t="s">
        <v>43</v>
      </c>
      <c r="H64" s="98" t="e">
        <v>#N/A</v>
      </c>
      <c r="I64" s="98" t="e">
        <v>#N/A</v>
      </c>
      <c r="J64" s="98" t="e">
        <v>#N/A</v>
      </c>
      <c r="K64" s="99" t="e">
        <f>#REF!</f>
        <v>#REF!</v>
      </c>
      <c r="L64" s="99" t="e">
        <f>#REF!</f>
        <v>#REF!</v>
      </c>
      <c r="M64" s="99" t="e">
        <f>#REF!</f>
        <v>#REF!</v>
      </c>
      <c r="N64" s="99" t="e">
        <f>#REF!</f>
        <v>#REF!</v>
      </c>
      <c r="O64" s="99" t="e">
        <f>#REF!</f>
        <v>#REF!</v>
      </c>
      <c r="P64" s="99" t="e">
        <f>#REF!</f>
        <v>#REF!</v>
      </c>
      <c r="Q64" s="99" t="e">
        <f>#REF!</f>
        <v>#REF!</v>
      </c>
      <c r="R64" s="99" t="e">
        <f>#REF!</f>
        <v>#REF!</v>
      </c>
      <c r="S64" s="99" t="e">
        <f>#REF!</f>
        <v>#REF!</v>
      </c>
      <c r="T64" s="99" t="e">
        <f>#REF!</f>
        <v>#REF!</v>
      </c>
      <c r="U64" s="99" t="e">
        <f>#REF!</f>
        <v>#REF!</v>
      </c>
      <c r="V64" s="103" t="e">
        <f>#REF!</f>
        <v>#REF!</v>
      </c>
    </row>
    <row r="65" spans="1:22" ht="23.15" hidden="1"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24</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3.15" hidden="1"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3.15" hidden="1"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3.15" hidden="1"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27</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3.15" hidden="1"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1000417402</v>
      </c>
      <c r="I69" s="98" t="s">
        <v>48</v>
      </c>
      <c r="J69" s="98" t="s">
        <v>27</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3.15" hidden="1"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v>1000417402</v>
      </c>
      <c r="I70" s="98" t="s">
        <v>48</v>
      </c>
      <c r="J70" s="98" t="s">
        <v>24</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3.15" hidden="1"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1000441057</v>
      </c>
      <c r="I71" s="98" t="s">
        <v>49</v>
      </c>
      <c r="J71" s="98" t="s">
        <v>33</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3.15" hidden="1"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t="e">
        <v>#N/A</v>
      </c>
      <c r="I72" s="98" t="e">
        <v>#N/A</v>
      </c>
      <c r="J72" s="98" t="e">
        <v>#N/A</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3.15" hidden="1"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v>1000417402</v>
      </c>
      <c r="I73" s="98" t="s">
        <v>48</v>
      </c>
      <c r="J73" s="98" t="s">
        <v>24</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row>
    <row r="74" spans="1:22" ht="23.15" hidden="1"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v>1000417402</v>
      </c>
      <c r="I74" s="98" t="s">
        <v>48</v>
      </c>
      <c r="J74" s="98" t="s">
        <v>24</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row>
    <row r="75" spans="1:22" ht="23.15" hidden="1"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3.15" hidden="1"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3.15" hidden="1"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t="e">
        <v>#N/A</v>
      </c>
      <c r="I77" s="98" t="e">
        <v>#N/A</v>
      </c>
      <c r="J77" s="98" t="e">
        <v>#N/A</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3.15" hidden="1"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t="e">
        <v>#N/A</v>
      </c>
      <c r="I78" s="98" t="e">
        <v>#N/A</v>
      </c>
      <c r="J78" s="98" t="e">
        <v>#N/A</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3.15" hidden="1"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3.15" hidden="1"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3.15" hidden="1"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3.15" hidden="1"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3.15" hidden="1"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3.15" hidden="1"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3.15" hidden="1"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3.15" hidden="1"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v>1000417402</v>
      </c>
      <c r="I86" s="98" t="s">
        <v>48</v>
      </c>
      <c r="J86" s="98" t="s">
        <v>26</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3.15" hidden="1"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3.15" hidden="1"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t="e">
        <v>#N/A</v>
      </c>
      <c r="I88" s="98" t="e">
        <v>#N/A</v>
      </c>
      <c r="J88" s="98" t="e">
        <v>#N/A</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3.15" hidden="1"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26</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t="e">
        <f>'VZGTTQ00011460 - RA'!#REF!</f>
        <v>#REF!</v>
      </c>
    </row>
    <row r="90" spans="1:22" ht="23.15" hidden="1"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26</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t="e">
        <f>'VZGTTQ00011460 - RA'!#REF!</f>
        <v>#REF!</v>
      </c>
    </row>
    <row r="91" spans="1:22" ht="23.15" hidden="1"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3.15" hidden="1"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3.15" hidden="1" customHeight="1">
      <c r="A93" s="98" t="e">
        <f>'VZGTTQ00011460 - RA'!#REF!</f>
        <v>#REF!</v>
      </c>
      <c r="B93" s="103" t="e">
        <f>'VZGTTQ00011460 - RA'!#REF!</f>
        <v>#REF!</v>
      </c>
      <c r="C93" s="98" t="e">
        <f>'VZGTTQ00011460 - RA'!#REF!</f>
        <v>#REF!</v>
      </c>
      <c r="D93" s="98" t="e">
        <f>'VZGTTQ00011460 - RA'!#REF!</f>
        <v>#REF!</v>
      </c>
      <c r="E93" s="103" t="e">
        <f>'VZGTTQ00011460 - RA'!#REF!</f>
        <v>#REF!</v>
      </c>
      <c r="F93" s="116" t="s">
        <v>46</v>
      </c>
      <c r="G93" s="50" t="s">
        <v>47</v>
      </c>
      <c r="H93" s="98">
        <v>1000417402</v>
      </c>
      <c r="I93" s="98" t="s">
        <v>48</v>
      </c>
      <c r="J93" s="98" t="s">
        <v>24</v>
      </c>
      <c r="K93" s="99" t="e">
        <f>'VZGTTQ00011460 - RA'!#REF!</f>
        <v>#REF!</v>
      </c>
      <c r="L93" s="99" t="e">
        <f>'VZGTTQ00011460 - RA'!#REF!</f>
        <v>#REF!</v>
      </c>
      <c r="M93" s="99" t="e">
        <f>'VZGTTQ00011460 - RA'!#REF!</f>
        <v>#REF!</v>
      </c>
      <c r="N93" s="99" t="e">
        <f>'VZGTTQ00011460 - RA'!#REF!</f>
        <v>#REF!</v>
      </c>
      <c r="O93" s="99" t="e">
        <f>'VZGTTQ00011460 - RA'!#REF!</f>
        <v>#REF!</v>
      </c>
      <c r="P93" s="99" t="e">
        <f>'VZGTTQ00011460 - RA'!#REF!</f>
        <v>#REF!</v>
      </c>
      <c r="Q93" s="99" t="e">
        <f>'VZGTTQ00011460 - RA'!#REF!</f>
        <v>#REF!</v>
      </c>
      <c r="R93" s="99" t="e">
        <f>'VZGTTQ00011460 - RA'!#REF!</f>
        <v>#REF!</v>
      </c>
      <c r="S93" s="99" t="e">
        <f>'VZGTTQ00011460 - RA'!#REF!</f>
        <v>#REF!</v>
      </c>
      <c r="T93" s="99" t="e">
        <f>'VZGTTQ00011460 - RA'!#REF!</f>
        <v>#REF!</v>
      </c>
      <c r="U93" s="99" t="e">
        <f>'VZGTTQ00011460 - RA'!#REF!</f>
        <v>#REF!</v>
      </c>
      <c r="V93" s="103"/>
    </row>
    <row r="94" spans="1:22" ht="23.15" hidden="1" customHeight="1">
      <c r="A94" s="98" t="e">
        <f>'VZGTTQ00011460 - RA'!#REF!</f>
        <v>#REF!</v>
      </c>
      <c r="B94" s="103" t="e">
        <f>'VZGTTQ00011460 - RA'!#REF!</f>
        <v>#REF!</v>
      </c>
      <c r="C94" s="98" t="e">
        <f>'VZGTTQ00011460 - RA'!#REF!</f>
        <v>#REF!</v>
      </c>
      <c r="D94" s="98" t="e">
        <f>'VZGTTQ00011460 - RA'!#REF!</f>
        <v>#REF!</v>
      </c>
      <c r="E94" s="103" t="e">
        <f>'VZGTTQ00011460 - RA'!#REF!</f>
        <v>#REF!</v>
      </c>
      <c r="F94" s="116" t="s">
        <v>46</v>
      </c>
      <c r="G94" s="50" t="s">
        <v>47</v>
      </c>
      <c r="H94" s="98">
        <v>1000417402</v>
      </c>
      <c r="I94" s="98" t="s">
        <v>48</v>
      </c>
      <c r="J94" s="98" t="s">
        <v>24</v>
      </c>
      <c r="K94" s="99" t="e">
        <f>'VZGTTQ00011460 - RA'!#REF!</f>
        <v>#REF!</v>
      </c>
      <c r="L94" s="99" t="e">
        <f>'VZGTTQ00011460 - RA'!#REF!</f>
        <v>#REF!</v>
      </c>
      <c r="M94" s="99" t="e">
        <f>'VZGTTQ00011460 - RA'!#REF!</f>
        <v>#REF!</v>
      </c>
      <c r="N94" s="99" t="e">
        <f>'VZGTTQ00011460 - RA'!#REF!</f>
        <v>#REF!</v>
      </c>
      <c r="O94" s="99" t="e">
        <f>'VZGTTQ00011460 - RA'!#REF!</f>
        <v>#REF!</v>
      </c>
      <c r="P94" s="99" t="e">
        <f>'VZGTTQ00011460 - RA'!#REF!</f>
        <v>#REF!</v>
      </c>
      <c r="Q94" s="99" t="e">
        <f>'VZGTTQ00011460 - RA'!#REF!</f>
        <v>#REF!</v>
      </c>
      <c r="R94" s="99" t="e">
        <f>'VZGTTQ00011460 - RA'!#REF!</f>
        <v>#REF!</v>
      </c>
      <c r="S94" s="99" t="e">
        <f>'VZGTTQ00011460 - RA'!#REF!</f>
        <v>#REF!</v>
      </c>
      <c r="T94" s="99" t="e">
        <f>'VZGTTQ00011460 - RA'!#REF!</f>
        <v>#REF!</v>
      </c>
      <c r="U94" s="99" t="e">
        <f>'VZGTTQ00011460 - RA'!#REF!</f>
        <v>#REF!</v>
      </c>
      <c r="V94" s="103"/>
    </row>
    <row r="95" spans="1:22" ht="23.15" customHeight="1">
      <c r="A95" s="98">
        <f>'LOE-Ref-VZGTTQ00011797-BH'!A9</f>
        <v>779427</v>
      </c>
      <c r="B95" s="103" t="str">
        <f>'LOE-Ref-VZGTTQ00011797-BH'!B9</f>
        <v>Swetha Tanneeru</v>
      </c>
      <c r="C95" s="98" t="str">
        <f>'LOE-Ref-VZGTTQ00011797-BH'!C9</f>
        <v>Onshore</v>
      </c>
      <c r="D95" s="98" t="str">
        <f>'LOE-Ref-VZGTTQ00011797-BH'!D9</f>
        <v>ACT-196</v>
      </c>
      <c r="E95" s="103" t="str">
        <f>'LOE-Ref-VZGTTQ00011797-BH'!G9</f>
        <v>Java Springboot Microservices SpringReactive</v>
      </c>
      <c r="F95" s="116" t="s">
        <v>50</v>
      </c>
      <c r="G95" s="50" t="s">
        <v>51</v>
      </c>
      <c r="H95" s="98">
        <v>1000412773</v>
      </c>
      <c r="I95" s="98" t="s">
        <v>52</v>
      </c>
      <c r="J95" s="98" t="s">
        <v>37</v>
      </c>
      <c r="K95" s="99">
        <f>'LOE-Ref-VZGTTQ00011797-BH'!K9</f>
        <v>97</v>
      </c>
      <c r="L95" s="99">
        <f>'LOE-Ref-VZGTTQ00011797-BH'!L9</f>
        <v>16296</v>
      </c>
      <c r="M95" s="99">
        <f>'LOE-Ref-VZGTTQ00011797-BH'!M9</f>
        <v>16296</v>
      </c>
      <c r="N95" s="99">
        <f>'LOE-Ref-VZGTTQ00011797-BH'!N9</f>
        <v>16296</v>
      </c>
      <c r="O95" s="99">
        <f>'LOE-Ref-VZGTTQ00011797-BH'!O9</f>
        <v>16296</v>
      </c>
      <c r="P95" s="99">
        <f>'LOE-Ref-VZGTTQ00011797-BH'!P9</f>
        <v>16296</v>
      </c>
      <c r="Q95" s="99">
        <f>'LOE-Ref-VZGTTQ00011797-BH'!Q9</f>
        <v>16296</v>
      </c>
      <c r="R95" s="99">
        <f>'LOE-Ref-VZGTTQ00011797-BH'!R9</f>
        <v>0</v>
      </c>
      <c r="S95" s="99">
        <f>'LOE-Ref-VZGTTQ00011797-BH'!Y9</f>
        <v>48888</v>
      </c>
      <c r="T95" s="99">
        <f>'LOE-Ref-VZGTTQ00011797-BH'!Z9</f>
        <v>32592</v>
      </c>
      <c r="U95" s="99">
        <f>'LOE-Ref-VZGTTQ00011797-BH'!AC9</f>
        <v>81480</v>
      </c>
      <c r="V95" s="98"/>
    </row>
    <row r="96" spans="1:22" ht="23.15" customHeight="1">
      <c r="A96" s="98">
        <f>'LOE-Ref-VZGTTQ00011797-BH'!A10</f>
        <v>793528</v>
      </c>
      <c r="B96" s="103" t="str">
        <f>'LOE-Ref-VZGTTQ00011797-BH'!B10</f>
        <v>Jupally, Radhika Reddy</v>
      </c>
      <c r="C96" s="98" t="str">
        <f>'LOE-Ref-VZGTTQ00011797-BH'!C10</f>
        <v>Onshore</v>
      </c>
      <c r="D96" s="98" t="str">
        <f>'LOE-Ref-VZGTTQ00011797-BH'!D10</f>
        <v>ACT-199</v>
      </c>
      <c r="E96" s="103" t="str">
        <f>'LOE-Ref-VZGTTQ00011797-BH'!G10</f>
        <v>ReactJS</v>
      </c>
      <c r="F96" s="116" t="s">
        <v>50</v>
      </c>
      <c r="G96" s="50" t="s">
        <v>51</v>
      </c>
      <c r="H96" s="98">
        <v>1000412773</v>
      </c>
      <c r="I96" s="98" t="s">
        <v>52</v>
      </c>
      <c r="J96" s="98" t="s">
        <v>24</v>
      </c>
      <c r="K96" s="99">
        <f>'LOE-Ref-VZGTTQ00011797-BH'!K10</f>
        <v>97</v>
      </c>
      <c r="L96" s="99">
        <f>'LOE-Ref-VZGTTQ00011797-BH'!L10</f>
        <v>16296</v>
      </c>
      <c r="M96" s="99">
        <f>'LOE-Ref-VZGTTQ00011797-BH'!M10</f>
        <v>16296</v>
      </c>
      <c r="N96" s="99">
        <f>'LOE-Ref-VZGTTQ00011797-BH'!N10</f>
        <v>16296</v>
      </c>
      <c r="O96" s="99">
        <f>'LOE-Ref-VZGTTQ00011797-BH'!O10</f>
        <v>16296</v>
      </c>
      <c r="P96" s="99">
        <f>'LOE-Ref-VZGTTQ00011797-BH'!P10</f>
        <v>16296</v>
      </c>
      <c r="Q96" s="99">
        <f>'LOE-Ref-VZGTTQ00011797-BH'!Q10</f>
        <v>16296</v>
      </c>
      <c r="R96" s="99">
        <f>'LOE-Ref-VZGTTQ00011797-BH'!R10</f>
        <v>16296</v>
      </c>
      <c r="S96" s="99">
        <f>'LOE-Ref-VZGTTQ00011797-BH'!Y10</f>
        <v>48888</v>
      </c>
      <c r="T96" s="99">
        <f>'LOE-Ref-VZGTTQ00011797-BH'!Z10</f>
        <v>48888</v>
      </c>
      <c r="U96" s="99">
        <f>'LOE-Ref-VZGTTQ00011797-BH'!AC10</f>
        <v>97776</v>
      </c>
      <c r="V96" s="98"/>
    </row>
    <row r="97" spans="1:22" ht="23.15" customHeight="1">
      <c r="A97" s="98">
        <f>'LOE-Ref-VZGTTQ00011797-BH'!A11</f>
        <v>2190947</v>
      </c>
      <c r="B97" s="103" t="str">
        <f>'LOE-Ref-VZGTTQ00011797-BH'!B11</f>
        <v xml:space="preserve">Sangu, Sreedhar Reddy </v>
      </c>
      <c r="C97" s="98" t="str">
        <f>'LOE-Ref-VZGTTQ00011797-BH'!C11</f>
        <v>Onshore</v>
      </c>
      <c r="D97" s="98" t="str">
        <f>'LOE-Ref-VZGTTQ00011797-BH'!D11</f>
        <v>ACT-199</v>
      </c>
      <c r="E97" s="103" t="str">
        <f>'LOE-Ref-VZGTTQ00011797-BH'!G11</f>
        <v>PEGA</v>
      </c>
      <c r="F97" s="116" t="s">
        <v>50</v>
      </c>
      <c r="G97" s="50" t="s">
        <v>51</v>
      </c>
      <c r="H97" s="98">
        <v>1000412773</v>
      </c>
      <c r="I97" s="98" t="s">
        <v>52</v>
      </c>
      <c r="J97" s="98" t="s">
        <v>27</v>
      </c>
      <c r="K97" s="99">
        <f>'LOE-Ref-VZGTTQ00011797-BH'!K11</f>
        <v>115</v>
      </c>
      <c r="L97" s="99">
        <f>'LOE-Ref-VZGTTQ00011797-BH'!L11</f>
        <v>19320</v>
      </c>
      <c r="M97" s="99">
        <f>'LOE-Ref-VZGTTQ00011797-BH'!M11</f>
        <v>19320</v>
      </c>
      <c r="N97" s="99">
        <f>'LOE-Ref-VZGTTQ00011797-BH'!N11</f>
        <v>19320</v>
      </c>
      <c r="O97" s="99">
        <f>'LOE-Ref-VZGTTQ00011797-BH'!O11</f>
        <v>19320</v>
      </c>
      <c r="P97" s="99">
        <f>'LOE-Ref-VZGTTQ00011797-BH'!P11</f>
        <v>19320</v>
      </c>
      <c r="Q97" s="99">
        <f>'LOE-Ref-VZGTTQ00011797-BH'!Q11</f>
        <v>19320</v>
      </c>
      <c r="R97" s="99">
        <f>'LOE-Ref-VZGTTQ00011797-BH'!R11</f>
        <v>0</v>
      </c>
      <c r="S97" s="99">
        <f>'LOE-Ref-VZGTTQ00011797-BH'!Y11</f>
        <v>57960</v>
      </c>
      <c r="T97" s="99">
        <f>'LOE-Ref-VZGTTQ00011797-BH'!Z11</f>
        <v>38640</v>
      </c>
      <c r="U97" s="99">
        <f>'LOE-Ref-VZGTTQ00011797-BH'!AC11</f>
        <v>96600</v>
      </c>
      <c r="V97" s="98"/>
    </row>
    <row r="98" spans="1:22" ht="23.15" customHeight="1">
      <c r="A98" s="98">
        <f>'LOE-Ref-VZGTTQ00011797-BH'!A12</f>
        <v>970768</v>
      </c>
      <c r="B98" s="103" t="str">
        <f>'LOE-Ref-VZGTTQ00011797-BH'!B12</f>
        <v>Vaidya, Snehal Abhijeet</v>
      </c>
      <c r="C98" s="98" t="str">
        <f>'LOE-Ref-VZGTTQ00011797-BH'!C12</f>
        <v>Onshore</v>
      </c>
      <c r="D98" s="98" t="str">
        <f>'LOE-Ref-VZGTTQ00011797-BH'!D12</f>
        <v>ACT-196</v>
      </c>
      <c r="E98" s="103" t="str">
        <f>'LOE-Ref-VZGTTQ00011797-BH'!G12</f>
        <v>QA Analyst</v>
      </c>
      <c r="F98" s="116" t="s">
        <v>50</v>
      </c>
      <c r="G98" s="50" t="s">
        <v>51</v>
      </c>
      <c r="H98" s="98">
        <v>1000412773</v>
      </c>
      <c r="I98" s="98" t="s">
        <v>52</v>
      </c>
      <c r="J98" s="98" t="s">
        <v>26</v>
      </c>
      <c r="K98" s="99">
        <f>'LOE-Ref-VZGTTQ00011797-BH'!K12</f>
        <v>85</v>
      </c>
      <c r="L98" s="99">
        <f>'LOE-Ref-VZGTTQ00011797-BH'!L12</f>
        <v>14280</v>
      </c>
      <c r="M98" s="99">
        <f>'LOE-Ref-VZGTTQ00011797-BH'!M12</f>
        <v>14280</v>
      </c>
      <c r="N98" s="99">
        <f>'LOE-Ref-VZGTTQ00011797-BH'!N12</f>
        <v>14280</v>
      </c>
      <c r="O98" s="99">
        <f>'LOE-Ref-VZGTTQ00011797-BH'!O12</f>
        <v>14280</v>
      </c>
      <c r="P98" s="99">
        <f>'LOE-Ref-VZGTTQ00011797-BH'!P12</f>
        <v>14280</v>
      </c>
      <c r="Q98" s="99">
        <f>'LOE-Ref-VZGTTQ00011797-BH'!Q12</f>
        <v>14280</v>
      </c>
      <c r="R98" s="99">
        <f>'LOE-Ref-VZGTTQ00011797-BH'!R12</f>
        <v>14280</v>
      </c>
      <c r="S98" s="99">
        <f>'LOE-Ref-VZGTTQ00011797-BH'!Y12</f>
        <v>42840</v>
      </c>
      <c r="T98" s="99">
        <f>'LOE-Ref-VZGTTQ00011797-BH'!Z12</f>
        <v>42840</v>
      </c>
      <c r="U98" s="99">
        <f>'LOE-Ref-VZGTTQ00011797-BH'!AC12</f>
        <v>85680</v>
      </c>
      <c r="V98" s="98" t="str">
        <f>'LOE-Ref-VZGTTQ00011797-BH'!AF12</f>
        <v>CarrierUnlock</v>
      </c>
    </row>
    <row r="99" spans="1:22" ht="23.15" customHeight="1">
      <c r="A99" s="98">
        <f>'LOE-Ref-VZGTTQ00011797-BH'!A13</f>
        <v>622443</v>
      </c>
      <c r="B99" s="103" t="str">
        <f>'LOE-Ref-VZGTTQ00011797-BH'!B13</f>
        <v>Vijay Kumar Vadlamudi</v>
      </c>
      <c r="C99" s="98" t="str">
        <f>'LOE-Ref-VZGTTQ00011797-BH'!C13</f>
        <v>Onshore</v>
      </c>
      <c r="D99" s="98" t="str">
        <f>'LOE-Ref-VZGTTQ00011797-BH'!D13</f>
        <v>ACT-196</v>
      </c>
      <c r="E99" s="103" t="str">
        <f>'LOE-Ref-VZGTTQ00011797-BH'!G13</f>
        <v>PATL</v>
      </c>
      <c r="F99" s="116" t="s">
        <v>50</v>
      </c>
      <c r="G99" s="50" t="s">
        <v>51</v>
      </c>
      <c r="H99" s="98">
        <v>1000412773</v>
      </c>
      <c r="I99" s="98" t="s">
        <v>52</v>
      </c>
      <c r="J99" s="98" t="s">
        <v>24</v>
      </c>
      <c r="K99" s="99">
        <f>'LOE-Ref-VZGTTQ00011797-BH'!K13</f>
        <v>110</v>
      </c>
      <c r="L99" s="99">
        <f>'LOE-Ref-VZGTTQ00011797-BH'!L13</f>
        <v>18480</v>
      </c>
      <c r="M99" s="99">
        <f>'LOE-Ref-VZGTTQ00011797-BH'!M13</f>
        <v>18480</v>
      </c>
      <c r="N99" s="99">
        <f>'LOE-Ref-VZGTTQ00011797-BH'!N13</f>
        <v>18480</v>
      </c>
      <c r="O99" s="99">
        <f>'LOE-Ref-VZGTTQ00011797-BH'!O13</f>
        <v>18480</v>
      </c>
      <c r="P99" s="99">
        <f>'LOE-Ref-VZGTTQ00011797-BH'!P13</f>
        <v>18480</v>
      </c>
      <c r="Q99" s="99">
        <f>'LOE-Ref-VZGTTQ00011797-BH'!Q13</f>
        <v>18480</v>
      </c>
      <c r="R99" s="99">
        <f>'LOE-Ref-VZGTTQ00011797-BH'!R13</f>
        <v>18480</v>
      </c>
      <c r="S99" s="99">
        <f>'LOE-Ref-VZGTTQ00011797-BH'!Y13</f>
        <v>55440</v>
      </c>
      <c r="T99" s="99">
        <f>'LOE-Ref-VZGTTQ00011797-BH'!Z13</f>
        <v>55440</v>
      </c>
      <c r="U99" s="99">
        <f>'LOE-Ref-VZGTTQ00011797-BH'!AC13</f>
        <v>110880</v>
      </c>
      <c r="V99" s="98"/>
    </row>
    <row r="100" spans="1:22" ht="23.15" customHeight="1">
      <c r="A100" s="98">
        <f>'LOE-Ref-VZGTTQ00011797-BH'!A14</f>
        <v>630305</v>
      </c>
      <c r="B100" s="103" t="str">
        <f>'LOE-Ref-VZGTTQ00011797-BH'!B14</f>
        <v>Thiyagu Rajendran</v>
      </c>
      <c r="C100" s="98" t="str">
        <f>'LOE-Ref-VZGTTQ00011797-BH'!C14</f>
        <v>Onshore</v>
      </c>
      <c r="D100" s="98" t="str">
        <f>'LOE-Ref-VZGTTQ00011797-BH'!D14</f>
        <v>ACT-196</v>
      </c>
      <c r="E100" s="103" t="str">
        <f>'LOE-Ref-VZGTTQ00011797-BH'!G14</f>
        <v>Java Springboot Microservices SpringReactive</v>
      </c>
      <c r="F100" s="116" t="s">
        <v>50</v>
      </c>
      <c r="G100" s="50" t="s">
        <v>51</v>
      </c>
      <c r="H100" s="98">
        <v>1000412773</v>
      </c>
      <c r="I100" s="98" t="s">
        <v>52</v>
      </c>
      <c r="J100" s="98" t="s">
        <v>24</v>
      </c>
      <c r="K100" s="99">
        <f>'LOE-Ref-VZGTTQ00011797-BH'!K14</f>
        <v>97</v>
      </c>
      <c r="L100" s="99">
        <f>'LOE-Ref-VZGTTQ00011797-BH'!L14</f>
        <v>16296</v>
      </c>
      <c r="M100" s="99">
        <f>'LOE-Ref-VZGTTQ00011797-BH'!M14</f>
        <v>16296</v>
      </c>
      <c r="N100" s="99">
        <f>'LOE-Ref-VZGTTQ00011797-BH'!N14</f>
        <v>16296</v>
      </c>
      <c r="O100" s="99">
        <f>'LOE-Ref-VZGTTQ00011797-BH'!O14</f>
        <v>16296</v>
      </c>
      <c r="P100" s="99">
        <f>'LOE-Ref-VZGTTQ00011797-BH'!P14</f>
        <v>16296</v>
      </c>
      <c r="Q100" s="99">
        <f>'LOE-Ref-VZGTTQ00011797-BH'!Q14</f>
        <v>16296</v>
      </c>
      <c r="R100" s="99">
        <f>'LOE-Ref-VZGTTQ00011797-BH'!R14</f>
        <v>16296</v>
      </c>
      <c r="S100" s="99">
        <f>'LOE-Ref-VZGTTQ00011797-BH'!Y14</f>
        <v>48888</v>
      </c>
      <c r="T100" s="99">
        <f>'LOE-Ref-VZGTTQ00011797-BH'!Z14</f>
        <v>48888</v>
      </c>
      <c r="U100" s="99">
        <f>'LOE-Ref-VZGTTQ00011797-BH'!AC14</f>
        <v>97776</v>
      </c>
      <c r="V100" s="98"/>
    </row>
    <row r="101" spans="1:22" ht="23.15" customHeight="1">
      <c r="A101" s="98">
        <f>'LOE-Ref-VZGTTQ00011797-BH'!A15</f>
        <v>630304</v>
      </c>
      <c r="B101" s="103" t="str">
        <f>'LOE-Ref-VZGTTQ00011797-BH'!B15</f>
        <v>Thangavel, Manikandan</v>
      </c>
      <c r="C101" s="98" t="str">
        <f>'LOE-Ref-VZGTTQ00011797-BH'!C15</f>
        <v>Onshore</v>
      </c>
      <c r="D101" s="98" t="str">
        <f>'LOE-Ref-VZGTTQ00011797-BH'!D15</f>
        <v>ACT-199</v>
      </c>
      <c r="E101" s="103" t="str">
        <f>'LOE-Ref-VZGTTQ00011797-BH'!G15</f>
        <v>Java Springboot Microservices SpringReactive</v>
      </c>
      <c r="F101" s="116" t="s">
        <v>50</v>
      </c>
      <c r="G101" s="50" t="s">
        <v>51</v>
      </c>
      <c r="H101" s="98">
        <v>1000412773</v>
      </c>
      <c r="I101" s="98" t="s">
        <v>52</v>
      </c>
      <c r="J101" s="98" t="s">
        <v>24</v>
      </c>
      <c r="K101" s="99">
        <f>'LOE-Ref-VZGTTQ00011797-BH'!K15</f>
        <v>97</v>
      </c>
      <c r="L101" s="99">
        <f>'LOE-Ref-VZGTTQ00011797-BH'!L15</f>
        <v>16296</v>
      </c>
      <c r="M101" s="99">
        <f>'LOE-Ref-VZGTTQ00011797-BH'!M15</f>
        <v>16296</v>
      </c>
      <c r="N101" s="99">
        <f>'LOE-Ref-VZGTTQ00011797-BH'!N15</f>
        <v>16296</v>
      </c>
      <c r="O101" s="99">
        <f>'LOE-Ref-VZGTTQ00011797-BH'!O15</f>
        <v>16296</v>
      </c>
      <c r="P101" s="99">
        <f>'LOE-Ref-VZGTTQ00011797-BH'!P15</f>
        <v>16296</v>
      </c>
      <c r="Q101" s="99">
        <f>'LOE-Ref-VZGTTQ00011797-BH'!Q15</f>
        <v>16296</v>
      </c>
      <c r="R101" s="99">
        <f>'LOE-Ref-VZGTTQ00011797-BH'!R15</f>
        <v>16296</v>
      </c>
      <c r="S101" s="99">
        <f>'LOE-Ref-VZGTTQ00011797-BH'!Y15</f>
        <v>48888</v>
      </c>
      <c r="T101" s="99">
        <f>'LOE-Ref-VZGTTQ00011797-BH'!Z15</f>
        <v>48888</v>
      </c>
      <c r="U101" s="99">
        <f>'LOE-Ref-VZGTTQ00011797-BH'!AC15</f>
        <v>97776</v>
      </c>
      <c r="V101" s="98" t="str">
        <f>'LOE-Ref-VZGTTQ00011797-BH'!AF15</f>
        <v>Fandom</v>
      </c>
    </row>
    <row r="102" spans="1:22" ht="23.15" customHeight="1">
      <c r="A102" s="98">
        <f>'LOE-Ref-VZGTTQ00011797-BH'!A16</f>
        <v>913405</v>
      </c>
      <c r="B102" s="103" t="str">
        <f>'LOE-Ref-VZGTTQ00011797-BH'!B16</f>
        <v>Gade, Sudheer Kumar</v>
      </c>
      <c r="C102" s="98" t="str">
        <f>'LOE-Ref-VZGTTQ00011797-BH'!C16</f>
        <v>Onshore</v>
      </c>
      <c r="D102" s="98" t="str">
        <f>'LOE-Ref-VZGTTQ00011797-BH'!D16</f>
        <v>ACT-196</v>
      </c>
      <c r="E102" s="103" t="str">
        <f>'LOE-Ref-VZGTTQ00011797-BH'!G16</f>
        <v>PEGA</v>
      </c>
      <c r="F102" s="116" t="s">
        <v>50</v>
      </c>
      <c r="G102" s="50" t="s">
        <v>51</v>
      </c>
      <c r="H102" s="98">
        <v>1000412773</v>
      </c>
      <c r="I102" s="98" t="s">
        <v>52</v>
      </c>
      <c r="J102" s="98" t="s">
        <v>27</v>
      </c>
      <c r="K102" s="99">
        <f>'LOE-Ref-VZGTTQ00011797-BH'!K16</f>
        <v>115</v>
      </c>
      <c r="L102" s="99">
        <f>'LOE-Ref-VZGTTQ00011797-BH'!L16</f>
        <v>19320</v>
      </c>
      <c r="M102" s="99">
        <f>'LOE-Ref-VZGTTQ00011797-BH'!M16</f>
        <v>19320</v>
      </c>
      <c r="N102" s="99">
        <f>'LOE-Ref-VZGTTQ00011797-BH'!N16</f>
        <v>19320</v>
      </c>
      <c r="O102" s="99">
        <f>'LOE-Ref-VZGTTQ00011797-BH'!O16</f>
        <v>19320</v>
      </c>
      <c r="P102" s="99">
        <f>'LOE-Ref-VZGTTQ00011797-BH'!P16</f>
        <v>19320</v>
      </c>
      <c r="Q102" s="99">
        <f>'LOE-Ref-VZGTTQ00011797-BH'!Q16</f>
        <v>19320</v>
      </c>
      <c r="R102" s="99">
        <f>'LOE-Ref-VZGTTQ00011797-BH'!R16</f>
        <v>19320</v>
      </c>
      <c r="S102" s="99">
        <f>'LOE-Ref-VZGTTQ00011797-BH'!Y16</f>
        <v>57960</v>
      </c>
      <c r="T102" s="99">
        <f>'LOE-Ref-VZGTTQ00011797-BH'!Z16</f>
        <v>57960</v>
      </c>
      <c r="U102" s="99">
        <f>'LOE-Ref-VZGTTQ00011797-BH'!AC16</f>
        <v>115920</v>
      </c>
      <c r="V102" s="98" t="str">
        <f>'LOE-Ref-VZGTTQ00011797-BH'!AF16</f>
        <v>Discovery</v>
      </c>
    </row>
    <row r="103" spans="1:22" ht="23.15" customHeight="1">
      <c r="A103" s="98">
        <f>'LOE-Ref-VZGTTQ00011797-BH'!A17</f>
        <v>952674</v>
      </c>
      <c r="B103" s="103" t="str">
        <f>'LOE-Ref-VZGTTQ00011797-BH'!B17</f>
        <v>Labib,Nehad Assad</v>
      </c>
      <c r="C103" s="98" t="str">
        <f>'LOE-Ref-VZGTTQ00011797-BH'!C17</f>
        <v>Onshore</v>
      </c>
      <c r="D103" s="98" t="str">
        <f>'LOE-Ref-VZGTTQ00011797-BH'!D17</f>
        <v>ACT-199</v>
      </c>
      <c r="E103" s="103" t="str">
        <f>'LOE-Ref-VZGTTQ00011797-BH'!G17</f>
        <v>PEGA</v>
      </c>
      <c r="F103" s="116" t="s">
        <v>50</v>
      </c>
      <c r="G103" s="50" t="s">
        <v>51</v>
      </c>
      <c r="H103" s="98">
        <v>1000412773</v>
      </c>
      <c r="I103" s="98" t="s">
        <v>52</v>
      </c>
      <c r="J103" s="98" t="s">
        <v>24</v>
      </c>
      <c r="K103" s="99">
        <f>'LOE-Ref-VZGTTQ00011797-BH'!K17</f>
        <v>110</v>
      </c>
      <c r="L103" s="99">
        <f>'LOE-Ref-VZGTTQ00011797-BH'!L17</f>
        <v>18480</v>
      </c>
      <c r="M103" s="99">
        <f>'LOE-Ref-VZGTTQ00011797-BH'!M17</f>
        <v>18480</v>
      </c>
      <c r="N103" s="99">
        <f>'LOE-Ref-VZGTTQ00011797-BH'!N17</f>
        <v>18480</v>
      </c>
      <c r="O103" s="99">
        <f>'LOE-Ref-VZGTTQ00011797-BH'!O17</f>
        <v>18480</v>
      </c>
      <c r="P103" s="99">
        <f>'LOE-Ref-VZGTTQ00011797-BH'!P17</f>
        <v>18480</v>
      </c>
      <c r="Q103" s="99">
        <f>'LOE-Ref-VZGTTQ00011797-BH'!Q17</f>
        <v>18480</v>
      </c>
      <c r="R103" s="99">
        <f>'LOE-Ref-VZGTTQ00011797-BH'!R17</f>
        <v>18480</v>
      </c>
      <c r="S103" s="99">
        <f>'LOE-Ref-VZGTTQ00011797-BH'!Y17</f>
        <v>55440</v>
      </c>
      <c r="T103" s="99">
        <f>'LOE-Ref-VZGTTQ00011797-BH'!Z17</f>
        <v>55440</v>
      </c>
      <c r="U103" s="99">
        <f>'LOE-Ref-VZGTTQ00011797-BH'!AC17</f>
        <v>110880</v>
      </c>
      <c r="V103" s="98" t="str">
        <f>'LOE-Ref-VZGTTQ00011797-BH'!AF17</f>
        <v>Elysium</v>
      </c>
    </row>
    <row r="104" spans="1:22" ht="23.15" customHeight="1">
      <c r="A104" s="98">
        <f>'LOE-Ref-VZGTTQ00011797-BH'!A18</f>
        <v>883179</v>
      </c>
      <c r="B104" s="103" t="str">
        <f>'LOE-Ref-VZGTTQ00011797-BH'!B18</f>
        <v>Pottipati, Sreenadh</v>
      </c>
      <c r="C104" s="98" t="str">
        <f>'LOE-Ref-VZGTTQ00011797-BH'!C18</f>
        <v>Onshore</v>
      </c>
      <c r="D104" s="98" t="str">
        <f>'LOE-Ref-VZGTTQ00011797-BH'!D18</f>
        <v>ACT-115</v>
      </c>
      <c r="E104" s="103" t="str">
        <f>'LOE-Ref-VZGTTQ00011797-BH'!G18</f>
        <v>Pro*C</v>
      </c>
      <c r="F104" s="116" t="s">
        <v>50</v>
      </c>
      <c r="G104" s="50" t="s">
        <v>51</v>
      </c>
      <c r="H104" s="98">
        <v>1000412773</v>
      </c>
      <c r="I104" s="98" t="s">
        <v>52</v>
      </c>
      <c r="J104" s="98" t="s">
        <v>37</v>
      </c>
      <c r="K104" s="99">
        <f>'LOE-Ref-VZGTTQ00011797-BH'!K18</f>
        <v>97</v>
      </c>
      <c r="L104" s="99">
        <f>'LOE-Ref-VZGTTQ00011797-BH'!L18</f>
        <v>16296</v>
      </c>
      <c r="M104" s="99">
        <f>'LOE-Ref-VZGTTQ00011797-BH'!M18</f>
        <v>0</v>
      </c>
      <c r="N104" s="99">
        <f>'LOE-Ref-VZGTTQ00011797-BH'!N18</f>
        <v>0</v>
      </c>
      <c r="O104" s="99">
        <f>'LOE-Ref-VZGTTQ00011797-BH'!O18</f>
        <v>16296</v>
      </c>
      <c r="P104" s="99">
        <f>'LOE-Ref-VZGTTQ00011797-BH'!P18</f>
        <v>16296</v>
      </c>
      <c r="Q104" s="99">
        <f>'LOE-Ref-VZGTTQ00011797-BH'!Q18</f>
        <v>16296</v>
      </c>
      <c r="R104" s="99">
        <f>'LOE-Ref-VZGTTQ00011797-BH'!R18</f>
        <v>16296</v>
      </c>
      <c r="S104" s="99">
        <f>'LOE-Ref-VZGTTQ00011797-BH'!Y18</f>
        <v>16296</v>
      </c>
      <c r="T104" s="99">
        <f>'LOE-Ref-VZGTTQ00011797-BH'!Z18</f>
        <v>48888</v>
      </c>
      <c r="U104" s="99">
        <f>'LOE-Ref-VZGTTQ00011797-BH'!AC18</f>
        <v>65184</v>
      </c>
      <c r="V104" s="98"/>
    </row>
    <row r="105" spans="1:22" ht="23.15" customHeight="1">
      <c r="A105" s="98">
        <f>'LOE-Ref-VZGTTQ00011797-BH'!A19</f>
        <v>160134</v>
      </c>
      <c r="B105" s="103" t="str">
        <f>'LOE-Ref-VZGTTQ00011797-BH'!B19</f>
        <v>Arnab Mukherjee</v>
      </c>
      <c r="C105" s="98" t="str">
        <f>'LOE-Ref-VZGTTQ00011797-BH'!C19</f>
        <v>Onshore</v>
      </c>
      <c r="D105" s="98" t="str">
        <f>'LOE-Ref-VZGTTQ00011797-BH'!D19</f>
        <v>ACT234</v>
      </c>
      <c r="E105" s="103" t="str">
        <f>'LOE-Ref-VZGTTQ00011797-BH'!G19</f>
        <v>Release Train Engineer</v>
      </c>
      <c r="F105" s="116" t="s">
        <v>50</v>
      </c>
      <c r="G105" s="50" t="s">
        <v>51</v>
      </c>
      <c r="H105" s="98">
        <v>1000412773</v>
      </c>
      <c r="I105" s="98" t="s">
        <v>52</v>
      </c>
      <c r="J105" s="98" t="s">
        <v>24</v>
      </c>
      <c r="K105" s="99">
        <f>'LOE-Ref-VZGTTQ00011797-BH'!K19</f>
        <v>95</v>
      </c>
      <c r="L105" s="99">
        <f>'LOE-Ref-VZGTTQ00011797-BH'!L19</f>
        <v>15960</v>
      </c>
      <c r="M105" s="99">
        <f>'LOE-Ref-VZGTTQ00011797-BH'!M19</f>
        <v>15960</v>
      </c>
      <c r="N105" s="99">
        <f>'LOE-Ref-VZGTTQ00011797-BH'!N19</f>
        <v>15960</v>
      </c>
      <c r="O105" s="99">
        <f>'LOE-Ref-VZGTTQ00011797-BH'!O19</f>
        <v>13680</v>
      </c>
      <c r="P105" s="99">
        <f>'LOE-Ref-VZGTTQ00011797-BH'!P19</f>
        <v>15960</v>
      </c>
      <c r="Q105" s="99">
        <f>'LOE-Ref-VZGTTQ00011797-BH'!Q19</f>
        <v>15960</v>
      </c>
      <c r="R105" s="99">
        <f>'LOE-Ref-VZGTTQ00011797-BH'!R19</f>
        <v>15960</v>
      </c>
      <c r="S105" s="99">
        <f>'LOE-Ref-VZGTTQ00011797-BH'!Y19</f>
        <v>45600</v>
      </c>
      <c r="T105" s="99">
        <f>'LOE-Ref-VZGTTQ00011797-BH'!Z19</f>
        <v>47880</v>
      </c>
      <c r="U105" s="99">
        <f>'LOE-Ref-VZGTTQ00011797-BH'!AC19</f>
        <v>93480</v>
      </c>
      <c r="V105" s="98"/>
    </row>
    <row r="106" spans="1:22" ht="23.15" customHeight="1">
      <c r="A106" s="98">
        <f>'LOE-Ref-VZGTTQ00011797-BH'!A20</f>
        <v>971322</v>
      </c>
      <c r="B106" s="103" t="str">
        <f>'LOE-Ref-VZGTTQ00011797-BH'!B20</f>
        <v>Atmakuru,Rajeswari</v>
      </c>
      <c r="C106" s="98" t="str">
        <f>'LOE-Ref-VZGTTQ00011797-BH'!C20</f>
        <v>Onshore</v>
      </c>
      <c r="D106" s="98" t="str">
        <f>'LOE-Ref-VZGTTQ00011797-BH'!D20</f>
        <v>ACT211</v>
      </c>
      <c r="E106" s="103" t="str">
        <f>'LOE-Ref-VZGTTQ00011797-BH'!G20</f>
        <v>Java Springboot Microservices SpringReactive</v>
      </c>
      <c r="F106" s="116" t="s">
        <v>50</v>
      </c>
      <c r="G106" s="50" t="s">
        <v>51</v>
      </c>
      <c r="H106" s="98">
        <v>1000412773</v>
      </c>
      <c r="I106" s="98" t="s">
        <v>52</v>
      </c>
      <c r="J106" s="98" t="s">
        <v>24</v>
      </c>
      <c r="K106" s="99">
        <f>'LOE-Ref-VZGTTQ00011797-BH'!K20</f>
        <v>95</v>
      </c>
      <c r="L106" s="99">
        <f>'LOE-Ref-VZGTTQ00011797-BH'!L20</f>
        <v>15960</v>
      </c>
      <c r="M106" s="99">
        <f>'LOE-Ref-VZGTTQ00011797-BH'!M20</f>
        <v>15960</v>
      </c>
      <c r="N106" s="99">
        <f>'LOE-Ref-VZGTTQ00011797-BH'!N20</f>
        <v>15960</v>
      </c>
      <c r="O106" s="99">
        <f>'LOE-Ref-VZGTTQ00011797-BH'!O20</f>
        <v>15960</v>
      </c>
      <c r="P106" s="99">
        <f>'LOE-Ref-VZGTTQ00011797-BH'!P20</f>
        <v>7980</v>
      </c>
      <c r="Q106" s="99">
        <f>'LOE-Ref-VZGTTQ00011797-BH'!Q20</f>
        <v>15960</v>
      </c>
      <c r="R106" s="99">
        <f>'LOE-Ref-VZGTTQ00011797-BH'!R20</f>
        <v>15960</v>
      </c>
      <c r="S106" s="99">
        <f>'LOE-Ref-VZGTTQ00011797-BH'!Y20</f>
        <v>47880</v>
      </c>
      <c r="T106" s="99">
        <f>'LOE-Ref-VZGTTQ00011797-BH'!Z20</f>
        <v>39900</v>
      </c>
      <c r="U106" s="99">
        <f>'LOE-Ref-VZGTTQ00011797-BH'!AC20</f>
        <v>87780</v>
      </c>
      <c r="V106" s="98">
        <f>'LOE-Ref-VZGTTQ00011797-BH'!AF20</f>
        <v>0</v>
      </c>
    </row>
    <row r="107" spans="1:22" ht="23.15" customHeight="1">
      <c r="A107" s="98">
        <f>'LOE-Ref-VZGTTQ00011797-BH'!A21</f>
        <v>2101630</v>
      </c>
      <c r="B107" s="103" t="str">
        <f>'LOE-Ref-VZGTTQ00011797-BH'!B21</f>
        <v>Santosh Wankhade, DhanaSree</v>
      </c>
      <c r="C107" s="98" t="str">
        <f>'LOE-Ref-VZGTTQ00011797-BH'!C21</f>
        <v>Offshore</v>
      </c>
      <c r="D107" s="98" t="str">
        <f>'LOE-Ref-VZGTTQ00011797-BH'!D21</f>
        <v>ACT-196</v>
      </c>
      <c r="E107" s="103" t="str">
        <f>'LOE-Ref-VZGTTQ00011797-BH'!G21</f>
        <v>ReactJS</v>
      </c>
      <c r="F107" s="116" t="s">
        <v>50</v>
      </c>
      <c r="G107" s="50" t="s">
        <v>51</v>
      </c>
      <c r="H107" s="98">
        <v>1000412773</v>
      </c>
      <c r="I107" s="98" t="s">
        <v>52</v>
      </c>
      <c r="J107" s="98" t="s">
        <v>33</v>
      </c>
      <c r="K107" s="99">
        <f>'LOE-Ref-VZGTTQ00011797-BH'!K21</f>
        <v>25</v>
      </c>
      <c r="L107" s="99">
        <f>'LOE-Ref-VZGTTQ00011797-BH'!L21</f>
        <v>4200</v>
      </c>
      <c r="M107" s="99">
        <f>'LOE-Ref-VZGTTQ00011797-BH'!M21</f>
        <v>4200</v>
      </c>
      <c r="N107" s="99">
        <f>'LOE-Ref-VZGTTQ00011797-BH'!N21</f>
        <v>4200</v>
      </c>
      <c r="O107" s="99">
        <f>'LOE-Ref-VZGTTQ00011797-BH'!O21</f>
        <v>4200</v>
      </c>
      <c r="P107" s="99">
        <f>'LOE-Ref-VZGTTQ00011797-BH'!P21</f>
        <v>4200</v>
      </c>
      <c r="Q107" s="99">
        <f>'LOE-Ref-VZGTTQ00011797-BH'!Q21</f>
        <v>4200</v>
      </c>
      <c r="R107" s="99">
        <f>'LOE-Ref-VZGTTQ00011797-BH'!R21</f>
        <v>4200</v>
      </c>
      <c r="S107" s="99">
        <f>'LOE-Ref-VZGTTQ00011797-BH'!Y21</f>
        <v>12600</v>
      </c>
      <c r="T107" s="99">
        <f>'LOE-Ref-VZGTTQ00011797-BH'!Z21</f>
        <v>12600</v>
      </c>
      <c r="U107" s="99">
        <f>'LOE-Ref-VZGTTQ00011797-BH'!AC21</f>
        <v>25200</v>
      </c>
      <c r="V107" s="98" t="str">
        <f>'LOE-Ref-VZGTTQ00011797-BH'!AF21</f>
        <v>SOF</v>
      </c>
    </row>
    <row r="108" spans="1:22" ht="23.15" customHeight="1">
      <c r="A108" s="98">
        <f>'LOE-Ref-VZGTTQ00011797-BH'!A22</f>
        <v>2247050</v>
      </c>
      <c r="B108" s="103" t="str">
        <f>'LOE-Ref-VZGTTQ00011797-BH'!B22</f>
        <v>AnuMeenakshi Murugan</v>
      </c>
      <c r="C108" s="98" t="str">
        <f>'LOE-Ref-VZGTTQ00011797-BH'!C22</f>
        <v>Offshore</v>
      </c>
      <c r="D108" s="98" t="str">
        <f>'LOE-Ref-VZGTTQ00011797-BH'!D22</f>
        <v>ACT-196</v>
      </c>
      <c r="E108" s="103" t="str">
        <f>'LOE-Ref-VZGTTQ00011797-BH'!G22</f>
        <v>Java Springboot Microservices SpringReactive</v>
      </c>
      <c r="F108" s="116" t="s">
        <v>50</v>
      </c>
      <c r="G108" s="50" t="s">
        <v>51</v>
      </c>
      <c r="H108" s="98">
        <v>1000412773</v>
      </c>
      <c r="I108" s="98" t="s">
        <v>52</v>
      </c>
      <c r="J108" s="98" t="s">
        <v>24</v>
      </c>
      <c r="K108" s="99">
        <f>'LOE-Ref-VZGTTQ00011797-BH'!K22</f>
        <v>25</v>
      </c>
      <c r="L108" s="99">
        <f>'LOE-Ref-VZGTTQ00011797-BH'!L22</f>
        <v>0</v>
      </c>
      <c r="M108" s="99">
        <f>'LOE-Ref-VZGTTQ00011797-BH'!M22</f>
        <v>4200</v>
      </c>
      <c r="N108" s="99">
        <f>'LOE-Ref-VZGTTQ00011797-BH'!N22</f>
        <v>4200</v>
      </c>
      <c r="O108" s="99">
        <f>'LOE-Ref-VZGTTQ00011797-BH'!O22</f>
        <v>4200</v>
      </c>
      <c r="P108" s="99">
        <f>'LOE-Ref-VZGTTQ00011797-BH'!P22</f>
        <v>4200</v>
      </c>
      <c r="Q108" s="99">
        <f>'LOE-Ref-VZGTTQ00011797-BH'!Q22</f>
        <v>4200</v>
      </c>
      <c r="R108" s="99">
        <f>'LOE-Ref-VZGTTQ00011797-BH'!R22</f>
        <v>4200</v>
      </c>
      <c r="S108" s="99">
        <f>'LOE-Ref-VZGTTQ00011797-BH'!Y22</f>
        <v>12600</v>
      </c>
      <c r="T108" s="99">
        <f>'LOE-Ref-VZGTTQ00011797-BH'!Z22</f>
        <v>12600</v>
      </c>
      <c r="U108" s="99">
        <f>'LOE-Ref-VZGTTQ00011797-BH'!AC22</f>
        <v>25200</v>
      </c>
      <c r="V108" s="98"/>
    </row>
    <row r="109" spans="1:22" ht="23.15" customHeight="1">
      <c r="A109" s="98">
        <f>'LOE-Ref-VZGTTQ00011797-BH'!A23</f>
        <v>2018995</v>
      </c>
      <c r="B109" s="103" t="str">
        <f>'LOE-Ref-VZGTTQ00011797-BH'!B23</f>
        <v>Parameshwari Periyasamy</v>
      </c>
      <c r="C109" s="98" t="str">
        <f>'LOE-Ref-VZGTTQ00011797-BH'!C23</f>
        <v>Offshore</v>
      </c>
      <c r="D109" s="98" t="str">
        <f>'LOE-Ref-VZGTTQ00011797-BH'!D23</f>
        <v>ACT-199</v>
      </c>
      <c r="E109" s="103" t="str">
        <f>'LOE-Ref-VZGTTQ00011797-BH'!G23</f>
        <v>Java Springboot Microservices SpringReactive</v>
      </c>
      <c r="F109" s="116" t="s">
        <v>50</v>
      </c>
      <c r="G109" s="50" t="s">
        <v>51</v>
      </c>
      <c r="H109" s="98">
        <v>1000412773</v>
      </c>
      <c r="I109" s="98" t="s">
        <v>52</v>
      </c>
      <c r="J109" s="98" t="s">
        <v>24</v>
      </c>
      <c r="K109" s="99">
        <f>'LOE-Ref-VZGTTQ00011797-BH'!K23</f>
        <v>25</v>
      </c>
      <c r="L109" s="99">
        <f>'LOE-Ref-VZGTTQ00011797-BH'!L23</f>
        <v>4200</v>
      </c>
      <c r="M109" s="99">
        <f>'LOE-Ref-VZGTTQ00011797-BH'!M23</f>
        <v>4200</v>
      </c>
      <c r="N109" s="99">
        <f>'LOE-Ref-VZGTTQ00011797-BH'!N23</f>
        <v>4200</v>
      </c>
      <c r="O109" s="99">
        <f>'LOE-Ref-VZGTTQ00011797-BH'!O23</f>
        <v>4200</v>
      </c>
      <c r="P109" s="99">
        <f>'LOE-Ref-VZGTTQ00011797-BH'!P23</f>
        <v>4200</v>
      </c>
      <c r="Q109" s="99">
        <f>'LOE-Ref-VZGTTQ00011797-BH'!Q23</f>
        <v>4200</v>
      </c>
      <c r="R109" s="99">
        <f>'LOE-Ref-VZGTTQ00011797-BH'!R23</f>
        <v>4200</v>
      </c>
      <c r="S109" s="99">
        <f>'LOE-Ref-VZGTTQ00011797-BH'!Y23</f>
        <v>12600</v>
      </c>
      <c r="T109" s="99">
        <f>'LOE-Ref-VZGTTQ00011797-BH'!Z23</f>
        <v>12600</v>
      </c>
      <c r="U109" s="99">
        <f>'LOE-Ref-VZGTTQ00011797-BH'!AC23</f>
        <v>25200</v>
      </c>
      <c r="V109" s="98"/>
    </row>
    <row r="110" spans="1:22" ht="23.15" customHeight="1">
      <c r="A110" s="98">
        <f>'LOE-Ref-VZGTTQ00011797-BH'!A24</f>
        <v>2088092</v>
      </c>
      <c r="B110" s="103" t="str">
        <f>'LOE-Ref-VZGTTQ00011797-BH'!B24</f>
        <v>Dunga,Vishnu Sai Praveen</v>
      </c>
      <c r="C110" s="98" t="str">
        <f>'LOE-Ref-VZGTTQ00011797-BH'!C24</f>
        <v>Offshore</v>
      </c>
      <c r="D110" s="98" t="str">
        <f>'LOE-Ref-VZGTTQ00011797-BH'!D24</f>
        <v>ACT-196</v>
      </c>
      <c r="E110" s="103" t="str">
        <f>'LOE-Ref-VZGTTQ00011797-BH'!G24</f>
        <v>ReactJS</v>
      </c>
      <c r="F110" s="116" t="s">
        <v>50</v>
      </c>
      <c r="G110" s="50" t="s">
        <v>51</v>
      </c>
      <c r="H110" s="98">
        <v>1000412773</v>
      </c>
      <c r="I110" s="98" t="s">
        <v>52</v>
      </c>
      <c r="J110" s="98" t="s">
        <v>33</v>
      </c>
      <c r="K110" s="99">
        <f>'LOE-Ref-VZGTTQ00011797-BH'!K24</f>
        <v>25</v>
      </c>
      <c r="L110" s="99">
        <f>'LOE-Ref-VZGTTQ00011797-BH'!L24</f>
        <v>4200</v>
      </c>
      <c r="M110" s="99">
        <f>'LOE-Ref-VZGTTQ00011797-BH'!M24</f>
        <v>4200</v>
      </c>
      <c r="N110" s="99">
        <f>'LOE-Ref-VZGTTQ00011797-BH'!N24</f>
        <v>4200</v>
      </c>
      <c r="O110" s="99">
        <f>'LOE-Ref-VZGTTQ00011797-BH'!O24</f>
        <v>4200</v>
      </c>
      <c r="P110" s="99">
        <f>'LOE-Ref-VZGTTQ00011797-BH'!P24</f>
        <v>4200</v>
      </c>
      <c r="Q110" s="99">
        <f>'LOE-Ref-VZGTTQ00011797-BH'!Q24</f>
        <v>4200</v>
      </c>
      <c r="R110" s="99">
        <f>'LOE-Ref-VZGTTQ00011797-BH'!R24</f>
        <v>4200</v>
      </c>
      <c r="S110" s="99">
        <f>'LOE-Ref-VZGTTQ00011797-BH'!Y24</f>
        <v>12600</v>
      </c>
      <c r="T110" s="99">
        <f>'LOE-Ref-VZGTTQ00011797-BH'!Z24</f>
        <v>12600</v>
      </c>
      <c r="U110" s="99">
        <f>'LOE-Ref-VZGTTQ00011797-BH'!AC24</f>
        <v>25200</v>
      </c>
      <c r="V110" s="98"/>
    </row>
    <row r="111" spans="1:22" ht="23.15" customHeight="1">
      <c r="A111" s="98">
        <f>'LOE-Ref-VZGTTQ00011797-BH'!A25</f>
        <v>2245545</v>
      </c>
      <c r="B111" s="103" t="str">
        <f>'LOE-Ref-VZGTTQ00011797-BH'!B25</f>
        <v>Tyagi, Aashish</v>
      </c>
      <c r="C111" s="98" t="str">
        <f>'LOE-Ref-VZGTTQ00011797-BH'!C25</f>
        <v>Offshore</v>
      </c>
      <c r="D111" s="98" t="str">
        <f>'LOE-Ref-VZGTTQ00011797-BH'!D25</f>
        <v>ACT-196</v>
      </c>
      <c r="E111" s="103" t="str">
        <f>'LOE-Ref-VZGTTQ00011797-BH'!G25</f>
        <v>ReactJS</v>
      </c>
      <c r="F111" s="116" t="s">
        <v>50</v>
      </c>
      <c r="G111" s="50" t="s">
        <v>51</v>
      </c>
      <c r="H111" s="98">
        <v>1000412773</v>
      </c>
      <c r="I111" s="98" t="s">
        <v>52</v>
      </c>
      <c r="J111" s="98" t="s">
        <v>33</v>
      </c>
      <c r="K111" s="99">
        <f>'LOE-Ref-VZGTTQ00011797-BH'!K25</f>
        <v>25</v>
      </c>
      <c r="L111" s="99">
        <f>'LOE-Ref-VZGTTQ00011797-BH'!L25</f>
        <v>4200</v>
      </c>
      <c r="M111" s="99">
        <f>'LOE-Ref-VZGTTQ00011797-BH'!M25</f>
        <v>4200</v>
      </c>
      <c r="N111" s="99">
        <f>'LOE-Ref-VZGTTQ00011797-BH'!N25</f>
        <v>4200</v>
      </c>
      <c r="O111" s="99">
        <f>'LOE-Ref-VZGTTQ00011797-BH'!O25</f>
        <v>4200</v>
      </c>
      <c r="P111" s="99">
        <f>'LOE-Ref-VZGTTQ00011797-BH'!P25</f>
        <v>4200</v>
      </c>
      <c r="Q111" s="99">
        <f>'LOE-Ref-VZGTTQ00011797-BH'!Q25</f>
        <v>4200</v>
      </c>
      <c r="R111" s="99">
        <f>'LOE-Ref-VZGTTQ00011797-BH'!R25</f>
        <v>4200</v>
      </c>
      <c r="S111" s="99">
        <f>'LOE-Ref-VZGTTQ00011797-BH'!Y25</f>
        <v>12600</v>
      </c>
      <c r="T111" s="99">
        <f>'LOE-Ref-VZGTTQ00011797-BH'!Z25</f>
        <v>12600</v>
      </c>
      <c r="U111" s="99">
        <f>'LOE-Ref-VZGTTQ00011797-BH'!AC25</f>
        <v>25200</v>
      </c>
      <c r="V111" s="98" t="str">
        <f>'LOE-Ref-VZGTTQ00011797-BH'!AF25</f>
        <v>SOF</v>
      </c>
    </row>
    <row r="112" spans="1:22" ht="23.15" customHeight="1">
      <c r="A112" s="98">
        <f>'LOE-Ref-VZGTTQ00011797-BH'!A26</f>
        <v>918276</v>
      </c>
      <c r="B112" s="103" t="str">
        <f>'LOE-Ref-VZGTTQ00011797-BH'!B26</f>
        <v xml:space="preserve">Balasubramanian, Sarvesh </v>
      </c>
      <c r="C112" s="98" t="str">
        <f>'LOE-Ref-VZGTTQ00011797-BH'!C26</f>
        <v>Offshore</v>
      </c>
      <c r="D112" s="98" t="str">
        <f>'LOE-Ref-VZGTTQ00011797-BH'!D26</f>
        <v>ACT-196</v>
      </c>
      <c r="E112" s="103" t="str">
        <f>'LOE-Ref-VZGTTQ00011797-BH'!G26</f>
        <v>PEGA</v>
      </c>
      <c r="F112" s="116" t="s">
        <v>50</v>
      </c>
      <c r="G112" s="50" t="s">
        <v>51</v>
      </c>
      <c r="H112" s="98">
        <v>1000412773</v>
      </c>
      <c r="I112" s="98" t="s">
        <v>52</v>
      </c>
      <c r="J112" s="98" t="s">
        <v>27</v>
      </c>
      <c r="K112" s="99">
        <f>'LOE-Ref-VZGTTQ00011797-BH'!K26</f>
        <v>25</v>
      </c>
      <c r="L112" s="99">
        <f>'LOE-Ref-VZGTTQ00011797-BH'!L26</f>
        <v>4200</v>
      </c>
      <c r="M112" s="99">
        <f>'LOE-Ref-VZGTTQ00011797-BH'!M26</f>
        <v>4200</v>
      </c>
      <c r="N112" s="99">
        <f>'LOE-Ref-VZGTTQ00011797-BH'!N26</f>
        <v>4200</v>
      </c>
      <c r="O112" s="99">
        <f>'LOE-Ref-VZGTTQ00011797-BH'!O26</f>
        <v>4200</v>
      </c>
      <c r="P112" s="99">
        <f>'LOE-Ref-VZGTTQ00011797-BH'!P26</f>
        <v>4200</v>
      </c>
      <c r="Q112" s="99">
        <f>'LOE-Ref-VZGTTQ00011797-BH'!Q26</f>
        <v>4200</v>
      </c>
      <c r="R112" s="99">
        <f>'LOE-Ref-VZGTTQ00011797-BH'!R26</f>
        <v>4200</v>
      </c>
      <c r="S112" s="99">
        <f>'LOE-Ref-VZGTTQ00011797-BH'!Y26</f>
        <v>12600</v>
      </c>
      <c r="T112" s="99">
        <f>'LOE-Ref-VZGTTQ00011797-BH'!Z26</f>
        <v>12600</v>
      </c>
      <c r="U112" s="99">
        <f>'LOE-Ref-VZGTTQ00011797-BH'!AC26</f>
        <v>25200</v>
      </c>
      <c r="V112" s="98"/>
    </row>
    <row r="113" spans="1:22" ht="23.15" customHeight="1">
      <c r="A113" s="98">
        <f>'LOE-Ref-VZGTTQ00011797-BH'!A27</f>
        <v>2096689</v>
      </c>
      <c r="B113" s="103" t="str">
        <f>'LOE-Ref-VZGTTQ00011797-BH'!B27</f>
        <v>Ganesan,SakthiKumar</v>
      </c>
      <c r="C113" s="98" t="str">
        <f>'LOE-Ref-VZGTTQ00011797-BH'!C27</f>
        <v>Offshore</v>
      </c>
      <c r="D113" s="98" t="str">
        <f>'LOE-Ref-VZGTTQ00011797-BH'!D27</f>
        <v>ACT-196</v>
      </c>
      <c r="E113" s="103" t="str">
        <f>'LOE-Ref-VZGTTQ00011797-BH'!G27</f>
        <v>ReactJS</v>
      </c>
      <c r="F113" s="116" t="s">
        <v>50</v>
      </c>
      <c r="G113" s="50" t="s">
        <v>51</v>
      </c>
      <c r="H113" s="98">
        <v>1000412773</v>
      </c>
      <c r="I113" s="98" t="s">
        <v>52</v>
      </c>
      <c r="J113" s="98" t="s">
        <v>33</v>
      </c>
      <c r="K113" s="99">
        <f>'LOE-Ref-VZGTTQ00011797-BH'!K27</f>
        <v>25</v>
      </c>
      <c r="L113" s="99">
        <f>'LOE-Ref-VZGTTQ00011797-BH'!L27</f>
        <v>4200</v>
      </c>
      <c r="M113" s="99">
        <f>'LOE-Ref-VZGTTQ00011797-BH'!M27</f>
        <v>4200</v>
      </c>
      <c r="N113" s="99">
        <f>'LOE-Ref-VZGTTQ00011797-BH'!N27</f>
        <v>4200</v>
      </c>
      <c r="O113" s="99">
        <f>'LOE-Ref-VZGTTQ00011797-BH'!O27</f>
        <v>4200</v>
      </c>
      <c r="P113" s="99">
        <f>'LOE-Ref-VZGTTQ00011797-BH'!P27</f>
        <v>4200</v>
      </c>
      <c r="Q113" s="99">
        <f>'LOE-Ref-VZGTTQ00011797-BH'!Q27</f>
        <v>4200</v>
      </c>
      <c r="R113" s="99">
        <f>'LOE-Ref-VZGTTQ00011797-BH'!R27</f>
        <v>4200</v>
      </c>
      <c r="S113" s="99">
        <f>'LOE-Ref-VZGTTQ00011797-BH'!Y27</f>
        <v>12600</v>
      </c>
      <c r="T113" s="99">
        <f>'LOE-Ref-VZGTTQ00011797-BH'!Z27</f>
        <v>12600</v>
      </c>
      <c r="U113" s="99">
        <f>'LOE-Ref-VZGTTQ00011797-BH'!AC27</f>
        <v>25200</v>
      </c>
      <c r="V113" s="98"/>
    </row>
    <row r="114" spans="1:22" ht="23.15" customHeight="1">
      <c r="A114" s="98">
        <f>'LOE-Ref-VZGTTQ00011797-BH'!A28</f>
        <v>2155098</v>
      </c>
      <c r="B114" s="103" t="str">
        <f>'LOE-Ref-VZGTTQ00011797-BH'!B28</f>
        <v>Satheesh  S</v>
      </c>
      <c r="C114" s="98" t="str">
        <f>'LOE-Ref-VZGTTQ00011797-BH'!C28</f>
        <v>Offshore</v>
      </c>
      <c r="D114" s="98" t="str">
        <f>'LOE-Ref-VZGTTQ00011797-BH'!D28</f>
        <v>ACT-196</v>
      </c>
      <c r="E114" s="103" t="str">
        <f>'LOE-Ref-VZGTTQ00011797-BH'!G28</f>
        <v>ReactJS</v>
      </c>
      <c r="F114" s="116" t="s">
        <v>50</v>
      </c>
      <c r="G114" s="50" t="s">
        <v>51</v>
      </c>
      <c r="H114" s="98">
        <v>1000412773</v>
      </c>
      <c r="I114" s="98" t="s">
        <v>52</v>
      </c>
      <c r="J114" s="98" t="s">
        <v>33</v>
      </c>
      <c r="K114" s="99">
        <f>'LOE-Ref-VZGTTQ00011797-BH'!K28</f>
        <v>25</v>
      </c>
      <c r="L114" s="99">
        <f>'LOE-Ref-VZGTTQ00011797-BH'!L28</f>
        <v>4200</v>
      </c>
      <c r="M114" s="99">
        <f>'LOE-Ref-VZGTTQ00011797-BH'!M28</f>
        <v>4200</v>
      </c>
      <c r="N114" s="99">
        <f>'LOE-Ref-VZGTTQ00011797-BH'!N28</f>
        <v>4200</v>
      </c>
      <c r="O114" s="99">
        <f>'LOE-Ref-VZGTTQ00011797-BH'!O28</f>
        <v>4200</v>
      </c>
      <c r="P114" s="99">
        <f>'LOE-Ref-VZGTTQ00011797-BH'!P28</f>
        <v>4200</v>
      </c>
      <c r="Q114" s="99">
        <f>'LOE-Ref-VZGTTQ00011797-BH'!Q28</f>
        <v>4200</v>
      </c>
      <c r="R114" s="99">
        <f>'LOE-Ref-VZGTTQ00011797-BH'!R28</f>
        <v>4200</v>
      </c>
      <c r="S114" s="99">
        <f>'LOE-Ref-VZGTTQ00011797-BH'!Y28</f>
        <v>12600</v>
      </c>
      <c r="T114" s="99">
        <f>'LOE-Ref-VZGTTQ00011797-BH'!Z28</f>
        <v>12600</v>
      </c>
      <c r="U114" s="99">
        <f>'LOE-Ref-VZGTTQ00011797-BH'!AC28</f>
        <v>25200</v>
      </c>
      <c r="V114" s="98" t="str">
        <f>'LOE-Ref-VZGTTQ00011797-BH'!AF28</f>
        <v>Elysium</v>
      </c>
    </row>
    <row r="115" spans="1:22" ht="23.15" customHeight="1">
      <c r="A115" s="98" t="e">
        <f>'LOE-Ref-VZGTTQ00011797-BH'!#REF!</f>
        <v>#REF!</v>
      </c>
      <c r="B115" s="103" t="e">
        <f>'LOE-Ref-VZGTTQ00011797-BH'!#REF!</f>
        <v>#REF!</v>
      </c>
      <c r="C115" s="98" t="e">
        <f>'LOE-Ref-VZGTTQ00011797-BH'!#REF!</f>
        <v>#REF!</v>
      </c>
      <c r="D115" s="98" t="e">
        <f>'LOE-Ref-VZGTTQ00011797-BH'!#REF!</f>
        <v>#REF!</v>
      </c>
      <c r="E115" s="103" t="e">
        <f>'LOE-Ref-VZGTTQ00011797-BH'!#REF!</f>
        <v>#REF!</v>
      </c>
      <c r="F115" s="116" t="s">
        <v>50</v>
      </c>
      <c r="G115" s="50" t="s">
        <v>51</v>
      </c>
      <c r="H115" s="98">
        <v>1000412773</v>
      </c>
      <c r="I115" s="98" t="s">
        <v>52</v>
      </c>
      <c r="J115" s="98" t="s">
        <v>26</v>
      </c>
      <c r="K115" s="99" t="e">
        <f>'LOE-Ref-VZGTTQ00011797-BH'!#REF!</f>
        <v>#REF!</v>
      </c>
      <c r="L115" s="99" t="e">
        <f>'LOE-Ref-VZGTTQ00011797-BH'!#REF!</f>
        <v>#REF!</v>
      </c>
      <c r="M115" s="99" t="e">
        <f>'LOE-Ref-VZGTTQ00011797-BH'!#REF!</f>
        <v>#REF!</v>
      </c>
      <c r="N115" s="99" t="e">
        <f>'LOE-Ref-VZGTTQ00011797-BH'!#REF!</f>
        <v>#REF!</v>
      </c>
      <c r="O115" s="99" t="e">
        <f>'LOE-Ref-VZGTTQ00011797-BH'!#REF!</f>
        <v>#REF!</v>
      </c>
      <c r="P115" s="99" t="e">
        <f>'LOE-Ref-VZGTTQ00011797-BH'!#REF!</f>
        <v>#REF!</v>
      </c>
      <c r="Q115" s="99" t="e">
        <f>'LOE-Ref-VZGTTQ00011797-BH'!#REF!</f>
        <v>#REF!</v>
      </c>
      <c r="R115" s="99" t="e">
        <f>'LOE-Ref-VZGTTQ00011797-BH'!#REF!</f>
        <v>#REF!</v>
      </c>
      <c r="S115" s="99" t="e">
        <f>'LOE-Ref-VZGTTQ00011797-BH'!#REF!</f>
        <v>#REF!</v>
      </c>
      <c r="T115" s="99" t="e">
        <f>'LOE-Ref-VZGTTQ00011797-BH'!#REF!</f>
        <v>#REF!</v>
      </c>
      <c r="U115" s="99" t="e">
        <f>'LOE-Ref-VZGTTQ00011797-BH'!#REF!</f>
        <v>#REF!</v>
      </c>
      <c r="V115" s="98" t="e">
        <f>'LOE-Ref-VZGTTQ00011797-BH'!#REF!</f>
        <v>#REF!</v>
      </c>
    </row>
    <row r="116" spans="1:22" ht="23.15" customHeight="1">
      <c r="A116" s="98">
        <f>'LOE-Ref-VZGTTQ00011797-BH'!A29</f>
        <v>2077042</v>
      </c>
      <c r="B116" s="103" t="str">
        <f>'LOE-Ref-VZGTTQ00011797-BH'!B29</f>
        <v>Johny, Fenin</v>
      </c>
      <c r="C116" s="98" t="str">
        <f>'LOE-Ref-VZGTTQ00011797-BH'!C29</f>
        <v>Offshore</v>
      </c>
      <c r="D116" s="98" t="str">
        <f>'LOE-Ref-VZGTTQ00011797-BH'!D29</f>
        <v>ACT-196</v>
      </c>
      <c r="E116" s="103" t="str">
        <f>'LOE-Ref-VZGTTQ00011797-BH'!G29</f>
        <v>QA Analyst</v>
      </c>
      <c r="F116" s="116" t="s">
        <v>50</v>
      </c>
      <c r="G116" s="50" t="s">
        <v>51</v>
      </c>
      <c r="H116" s="98">
        <v>1000412773</v>
      </c>
      <c r="I116" s="98" t="s">
        <v>52</v>
      </c>
      <c r="J116" s="98" t="s">
        <v>26</v>
      </c>
      <c r="K116" s="99">
        <f>'LOE-Ref-VZGTTQ00011797-BH'!K29</f>
        <v>20</v>
      </c>
      <c r="L116" s="99">
        <f>'LOE-Ref-VZGTTQ00011797-BH'!L29</f>
        <v>3360</v>
      </c>
      <c r="M116" s="99">
        <f>'LOE-Ref-VZGTTQ00011797-BH'!M29</f>
        <v>3360</v>
      </c>
      <c r="N116" s="99">
        <f>'LOE-Ref-VZGTTQ00011797-BH'!N29</f>
        <v>3360</v>
      </c>
      <c r="O116" s="99">
        <f>'LOE-Ref-VZGTTQ00011797-BH'!O29</f>
        <v>3360</v>
      </c>
      <c r="P116" s="99">
        <f>'LOE-Ref-VZGTTQ00011797-BH'!P29</f>
        <v>3360</v>
      </c>
      <c r="Q116" s="99">
        <f>'LOE-Ref-VZGTTQ00011797-BH'!Q29</f>
        <v>3360</v>
      </c>
      <c r="R116" s="99">
        <f>'LOE-Ref-VZGTTQ00011797-BH'!R29</f>
        <v>3360</v>
      </c>
      <c r="S116" s="99">
        <f>'LOE-Ref-VZGTTQ00011797-BH'!Y29</f>
        <v>10080</v>
      </c>
      <c r="T116" s="99">
        <f>'LOE-Ref-VZGTTQ00011797-BH'!Z29</f>
        <v>10080</v>
      </c>
      <c r="U116" s="99">
        <f>'LOE-Ref-VZGTTQ00011797-BH'!AC29</f>
        <v>20160</v>
      </c>
      <c r="V116" s="98" t="str">
        <f>'LOE-Ref-VZGTTQ00011797-BH'!AF29</f>
        <v>Discovery</v>
      </c>
    </row>
    <row r="117" spans="1:22" ht="23.15" customHeight="1">
      <c r="A117" s="98">
        <f>'LOE-Ref-VZGTTQ00011797-BH'!A30</f>
        <v>2302225</v>
      </c>
      <c r="B117" s="103" t="str">
        <f>'LOE-Ref-VZGTTQ00011797-BH'!B30</f>
        <v>Priya Boyapati, Chandana</v>
      </c>
      <c r="C117" s="98" t="str">
        <f>'LOE-Ref-VZGTTQ00011797-BH'!C30</f>
        <v>Offshore</v>
      </c>
      <c r="D117" s="98" t="str">
        <f>'LOE-Ref-VZGTTQ00011797-BH'!D30</f>
        <v>ACT-115</v>
      </c>
      <c r="E117" s="103" t="str">
        <f>'LOE-Ref-VZGTTQ00011797-BH'!G30</f>
        <v>PEGA</v>
      </c>
      <c r="F117" s="116" t="s">
        <v>50</v>
      </c>
      <c r="G117" s="50" t="s">
        <v>51</v>
      </c>
      <c r="H117" s="98">
        <v>1000412773</v>
      </c>
      <c r="I117" s="98" t="s">
        <v>52</v>
      </c>
      <c r="J117" s="98" t="s">
        <v>27</v>
      </c>
      <c r="K117" s="99">
        <f>'LOE-Ref-VZGTTQ00011797-BH'!K30</f>
        <v>27</v>
      </c>
      <c r="L117" s="99">
        <f>'LOE-Ref-VZGTTQ00011797-BH'!L30</f>
        <v>4536</v>
      </c>
      <c r="M117" s="99">
        <f>'LOE-Ref-VZGTTQ00011797-BH'!M30</f>
        <v>4536</v>
      </c>
      <c r="N117" s="99">
        <f>'LOE-Ref-VZGTTQ00011797-BH'!N30</f>
        <v>4536</v>
      </c>
      <c r="O117" s="99">
        <f>'LOE-Ref-VZGTTQ00011797-BH'!O30</f>
        <v>4536</v>
      </c>
      <c r="P117" s="99">
        <f>'LOE-Ref-VZGTTQ00011797-BH'!P30</f>
        <v>4536</v>
      </c>
      <c r="Q117" s="99">
        <f>'LOE-Ref-VZGTTQ00011797-BH'!Q30</f>
        <v>4536</v>
      </c>
      <c r="R117" s="99">
        <f>'LOE-Ref-VZGTTQ00011797-BH'!R30</f>
        <v>4536</v>
      </c>
      <c r="S117" s="99">
        <f>'LOE-Ref-VZGTTQ00011797-BH'!Y30</f>
        <v>13608</v>
      </c>
      <c r="T117" s="99">
        <f>'LOE-Ref-VZGTTQ00011797-BH'!Z30</f>
        <v>13608</v>
      </c>
      <c r="U117" s="99">
        <f>'LOE-Ref-VZGTTQ00011797-BH'!AC30</f>
        <v>27216</v>
      </c>
      <c r="V117" s="98"/>
    </row>
    <row r="118" spans="1:22" ht="23.15" customHeight="1">
      <c r="A118" s="98">
        <f>'LOE-Ref-VZGTTQ00011797-BH'!A31</f>
        <v>258039</v>
      </c>
      <c r="B118" s="103" t="str">
        <f>'LOE-Ref-VZGTTQ00011797-BH'!B31</f>
        <v>Shown,Baby</v>
      </c>
      <c r="C118" s="98" t="str">
        <f>'LOE-Ref-VZGTTQ00011797-BH'!C31</f>
        <v>Offshore</v>
      </c>
      <c r="D118" s="98" t="str">
        <f>'LOE-Ref-VZGTTQ00011797-BH'!D31</f>
        <v>ACT-196</v>
      </c>
      <c r="E118" s="103" t="str">
        <f>'LOE-Ref-VZGTTQ00011797-BH'!G31</f>
        <v>ReactJS</v>
      </c>
      <c r="F118" s="116" t="s">
        <v>50</v>
      </c>
      <c r="G118" s="50" t="s">
        <v>51</v>
      </c>
      <c r="H118" s="98">
        <v>1000412773</v>
      </c>
      <c r="I118" s="98" t="s">
        <v>52</v>
      </c>
      <c r="J118" s="98" t="s">
        <v>33</v>
      </c>
      <c r="K118" s="99">
        <f>'LOE-Ref-VZGTTQ00011797-BH'!K31</f>
        <v>25</v>
      </c>
      <c r="L118" s="99">
        <f>'LOE-Ref-VZGTTQ00011797-BH'!L31</f>
        <v>4200</v>
      </c>
      <c r="M118" s="99">
        <f>'LOE-Ref-VZGTTQ00011797-BH'!M31</f>
        <v>0</v>
      </c>
      <c r="N118" s="99">
        <f>'LOE-Ref-VZGTTQ00011797-BH'!N31</f>
        <v>0</v>
      </c>
      <c r="O118" s="99">
        <f>'LOE-Ref-VZGTTQ00011797-BH'!O31</f>
        <v>0</v>
      </c>
      <c r="P118" s="99">
        <f>'LOE-Ref-VZGTTQ00011797-BH'!P31</f>
        <v>4200</v>
      </c>
      <c r="Q118" s="99">
        <f>'LOE-Ref-VZGTTQ00011797-BH'!Q31</f>
        <v>4200</v>
      </c>
      <c r="R118" s="99">
        <f>'LOE-Ref-VZGTTQ00011797-BH'!R31</f>
        <v>4200</v>
      </c>
      <c r="S118" s="99">
        <f>'LOE-Ref-VZGTTQ00011797-BH'!Y31</f>
        <v>0</v>
      </c>
      <c r="T118" s="99">
        <f>'LOE-Ref-VZGTTQ00011797-BH'!Z31</f>
        <v>12600</v>
      </c>
      <c r="U118" s="99">
        <f>'LOE-Ref-VZGTTQ00011797-BH'!AC31</f>
        <v>12600</v>
      </c>
      <c r="V118" s="98"/>
    </row>
    <row r="119" spans="1:22" ht="23.15" customHeight="1">
      <c r="A119" s="98">
        <f>'LOE-Ref-VZGTTQ00011797-BH'!A32</f>
        <v>631869</v>
      </c>
      <c r="B119" s="103" t="str">
        <f>'LOE-Ref-VZGTTQ00011797-BH'!B32</f>
        <v>Kushal Kumar</v>
      </c>
      <c r="C119" s="98" t="str">
        <f>'LOE-Ref-VZGTTQ00011797-BH'!C32</f>
        <v>Offshore</v>
      </c>
      <c r="D119" s="98" t="str">
        <f>'LOE-Ref-VZGTTQ00011797-BH'!D32</f>
        <v>ACT-196</v>
      </c>
      <c r="E119" s="103" t="str">
        <f>'LOE-Ref-VZGTTQ00011797-BH'!G32</f>
        <v>Release Train Engineer</v>
      </c>
      <c r="F119" s="116" t="s">
        <v>50</v>
      </c>
      <c r="G119" s="50" t="s">
        <v>51</v>
      </c>
      <c r="H119" s="98">
        <v>1000412773</v>
      </c>
      <c r="I119" s="98" t="s">
        <v>52</v>
      </c>
      <c r="J119" s="98" t="s">
        <v>53</v>
      </c>
      <c r="K119" s="99">
        <f>'LOE-Ref-VZGTTQ00011797-BH'!K32</f>
        <v>22</v>
      </c>
      <c r="L119" s="99">
        <f>'LOE-Ref-VZGTTQ00011797-BH'!L32</f>
        <v>3696</v>
      </c>
      <c r="M119" s="99">
        <f>'LOE-Ref-VZGTTQ00011797-BH'!M32</f>
        <v>3696</v>
      </c>
      <c r="N119" s="99">
        <f>'LOE-Ref-VZGTTQ00011797-BH'!N32</f>
        <v>3696</v>
      </c>
      <c r="O119" s="99">
        <f>'LOE-Ref-VZGTTQ00011797-BH'!O32</f>
        <v>3696</v>
      </c>
      <c r="P119" s="99">
        <f>'LOE-Ref-VZGTTQ00011797-BH'!P32</f>
        <v>3696</v>
      </c>
      <c r="Q119" s="99">
        <f>'LOE-Ref-VZGTTQ00011797-BH'!Q32</f>
        <v>3696</v>
      </c>
      <c r="R119" s="99">
        <f>'LOE-Ref-VZGTTQ00011797-BH'!R32</f>
        <v>3696</v>
      </c>
      <c r="S119" s="99">
        <f>'LOE-Ref-VZGTTQ00011797-BH'!Y32</f>
        <v>11088</v>
      </c>
      <c r="T119" s="99">
        <f>'LOE-Ref-VZGTTQ00011797-BH'!Z32</f>
        <v>11088</v>
      </c>
      <c r="U119" s="99">
        <f>'LOE-Ref-VZGTTQ00011797-BH'!AC32</f>
        <v>22176</v>
      </c>
      <c r="V119" s="98"/>
    </row>
    <row r="120" spans="1:22" ht="23.15" customHeight="1">
      <c r="A120" s="98" t="e">
        <f>'LOE-Ref-VZGTTQ00011797-BH'!#REF!</f>
        <v>#REF!</v>
      </c>
      <c r="B120" s="103" t="e">
        <f>'LOE-Ref-VZGTTQ00011797-BH'!#REF!</f>
        <v>#REF!</v>
      </c>
      <c r="C120" s="98" t="e">
        <f>'LOE-Ref-VZGTTQ00011797-BH'!#REF!</f>
        <v>#REF!</v>
      </c>
      <c r="D120" s="98" t="e">
        <f>'LOE-Ref-VZGTTQ00011797-BH'!#REF!</f>
        <v>#REF!</v>
      </c>
      <c r="E120" s="103" t="e">
        <f>'LOE-Ref-VZGTTQ00011797-BH'!#REF!</f>
        <v>#REF!</v>
      </c>
      <c r="F120" s="116" t="s">
        <v>50</v>
      </c>
      <c r="G120" s="50" t="s">
        <v>51</v>
      </c>
      <c r="H120" s="98">
        <v>1000412773</v>
      </c>
      <c r="I120" s="98" t="s">
        <v>52</v>
      </c>
      <c r="J120" s="98" t="s">
        <v>24</v>
      </c>
      <c r="K120" s="99" t="e">
        <f>'LOE-Ref-VZGTTQ00011797-BH'!#REF!</f>
        <v>#REF!</v>
      </c>
      <c r="L120" s="99" t="e">
        <f>'LOE-Ref-VZGTTQ00011797-BH'!#REF!</f>
        <v>#REF!</v>
      </c>
      <c r="M120" s="99" t="e">
        <f>'LOE-Ref-VZGTTQ00011797-BH'!#REF!</f>
        <v>#REF!</v>
      </c>
      <c r="N120" s="99" t="e">
        <f>'LOE-Ref-VZGTTQ00011797-BH'!#REF!</f>
        <v>#REF!</v>
      </c>
      <c r="O120" s="99" t="e">
        <f>'LOE-Ref-VZGTTQ00011797-BH'!#REF!</f>
        <v>#REF!</v>
      </c>
      <c r="P120" s="99" t="e">
        <f>'LOE-Ref-VZGTTQ00011797-BH'!#REF!</f>
        <v>#REF!</v>
      </c>
      <c r="Q120" s="99" t="e">
        <f>'LOE-Ref-VZGTTQ00011797-BH'!#REF!</f>
        <v>#REF!</v>
      </c>
      <c r="R120" s="99" t="e">
        <f>'LOE-Ref-VZGTTQ00011797-BH'!#REF!</f>
        <v>#REF!</v>
      </c>
      <c r="S120" s="99" t="e">
        <f>'LOE-Ref-VZGTTQ00011797-BH'!#REF!</f>
        <v>#REF!</v>
      </c>
      <c r="T120" s="99" t="e">
        <f>'LOE-Ref-VZGTTQ00011797-BH'!#REF!</f>
        <v>#REF!</v>
      </c>
      <c r="U120" s="99" t="e">
        <f>'LOE-Ref-VZGTTQ00011797-BH'!#REF!</f>
        <v>#REF!</v>
      </c>
      <c r="V120" s="98"/>
    </row>
    <row r="121" spans="1:22" ht="23.15" customHeight="1">
      <c r="A121" s="98" t="e">
        <f>'LOE-Ref-VZGTTQ00011797-BH'!#REF!</f>
        <v>#REF!</v>
      </c>
      <c r="B121" s="103" t="e">
        <f>'LOE-Ref-VZGTTQ00011797-BH'!#REF!</f>
        <v>#REF!</v>
      </c>
      <c r="C121" s="98" t="e">
        <f>'LOE-Ref-VZGTTQ00011797-BH'!#REF!</f>
        <v>#REF!</v>
      </c>
      <c r="D121" s="98" t="e">
        <f>'LOE-Ref-VZGTTQ00011797-BH'!#REF!</f>
        <v>#REF!</v>
      </c>
      <c r="E121" s="103" t="e">
        <f>'LOE-Ref-VZGTTQ00011797-BH'!#REF!</f>
        <v>#REF!</v>
      </c>
      <c r="F121" s="116" t="s">
        <v>50</v>
      </c>
      <c r="G121" s="50" t="s">
        <v>51</v>
      </c>
      <c r="H121" s="98">
        <v>1000445090</v>
      </c>
      <c r="I121" s="98" t="s">
        <v>54</v>
      </c>
      <c r="J121" s="98" t="s">
        <v>33</v>
      </c>
      <c r="K121" s="99" t="e">
        <f>'LOE-Ref-VZGTTQ00011797-BH'!#REF!</f>
        <v>#REF!</v>
      </c>
      <c r="L121" s="99" t="e">
        <f>'LOE-Ref-VZGTTQ00011797-BH'!#REF!</f>
        <v>#REF!</v>
      </c>
      <c r="M121" s="99" t="e">
        <f>'LOE-Ref-VZGTTQ00011797-BH'!#REF!</f>
        <v>#REF!</v>
      </c>
      <c r="N121" s="99" t="e">
        <f>'LOE-Ref-VZGTTQ00011797-BH'!#REF!</f>
        <v>#REF!</v>
      </c>
      <c r="O121" s="99" t="e">
        <f>'LOE-Ref-VZGTTQ00011797-BH'!#REF!</f>
        <v>#REF!</v>
      </c>
      <c r="P121" s="99" t="e">
        <f>'LOE-Ref-VZGTTQ00011797-BH'!#REF!</f>
        <v>#REF!</v>
      </c>
      <c r="Q121" s="99" t="e">
        <f>'LOE-Ref-VZGTTQ00011797-BH'!#REF!</f>
        <v>#REF!</v>
      </c>
      <c r="R121" s="99" t="e">
        <f>'LOE-Ref-VZGTTQ00011797-BH'!#REF!</f>
        <v>#REF!</v>
      </c>
      <c r="S121" s="99" t="e">
        <f>'LOE-Ref-VZGTTQ00011797-BH'!#REF!</f>
        <v>#REF!</v>
      </c>
      <c r="T121" s="99" t="e">
        <f>'LOE-Ref-VZGTTQ00011797-BH'!#REF!</f>
        <v>#REF!</v>
      </c>
      <c r="U121" s="99" t="e">
        <f>'LOE-Ref-VZGTTQ00011797-BH'!#REF!</f>
        <v>#REF!</v>
      </c>
      <c r="V121" s="98" t="e">
        <f>'LOE-Ref-VZGTTQ00011797-BH'!#REF!</f>
        <v>#REF!</v>
      </c>
    </row>
    <row r="122" spans="1:22" ht="23.15" customHeight="1">
      <c r="A122" s="98">
        <f>'LOE-Ref-VZGTTQ00011797-BH'!A33</f>
        <v>959343</v>
      </c>
      <c r="B122" s="103" t="str">
        <f>'LOE-Ref-VZGTTQ00011797-BH'!B33</f>
        <v>Bhavani Medishetty</v>
      </c>
      <c r="C122" s="98" t="str">
        <f>'LOE-Ref-VZGTTQ00011797-BH'!C33</f>
        <v>Onshore</v>
      </c>
      <c r="D122" s="98" t="str">
        <f>'LOE-Ref-VZGTTQ00011797-BH'!D33</f>
        <v>ACT234</v>
      </c>
      <c r="E122" s="103" t="str">
        <f>'LOE-Ref-VZGTTQ00011797-BH'!G33</f>
        <v>PEGA</v>
      </c>
      <c r="F122" s="116" t="s">
        <v>50</v>
      </c>
      <c r="G122" s="50" t="s">
        <v>51</v>
      </c>
      <c r="H122" s="98">
        <v>1000412773</v>
      </c>
      <c r="I122" s="98" t="s">
        <v>52</v>
      </c>
      <c r="J122" s="98" t="s">
        <v>24</v>
      </c>
      <c r="K122" s="99">
        <f>'LOE-Ref-VZGTTQ00011797-BH'!K33</f>
        <v>115</v>
      </c>
      <c r="L122" s="99">
        <f>'LOE-Ref-VZGTTQ00011797-BH'!L33</f>
        <v>19320</v>
      </c>
      <c r="M122" s="99">
        <f>'LOE-Ref-VZGTTQ00011797-BH'!M33</f>
        <v>19320</v>
      </c>
      <c r="N122" s="99">
        <f>'LOE-Ref-VZGTTQ00011797-BH'!N33</f>
        <v>19320</v>
      </c>
      <c r="O122" s="99">
        <f>'LOE-Ref-VZGTTQ00011797-BH'!O33</f>
        <v>19320</v>
      </c>
      <c r="P122" s="99">
        <f>'LOE-Ref-VZGTTQ00011797-BH'!P33</f>
        <v>19320</v>
      </c>
      <c r="Q122" s="99">
        <f>'LOE-Ref-VZGTTQ00011797-BH'!Q33</f>
        <v>19320</v>
      </c>
      <c r="R122" s="99">
        <f>'LOE-Ref-VZGTTQ00011797-BH'!R33</f>
        <v>19320</v>
      </c>
      <c r="S122" s="99">
        <f>'LOE-Ref-VZGTTQ00011797-BH'!Y33</f>
        <v>57960</v>
      </c>
      <c r="T122" s="99">
        <f>'LOE-Ref-VZGTTQ00011797-BH'!Z33</f>
        <v>57960</v>
      </c>
      <c r="U122" s="99">
        <f>'LOE-Ref-VZGTTQ00011797-BH'!AC33</f>
        <v>115920</v>
      </c>
      <c r="V122" s="98"/>
    </row>
    <row r="123" spans="1:22" ht="23.15" customHeight="1">
      <c r="A123" s="98">
        <f>'LOE-Ref-VZGTTQ00011797-BH'!A34</f>
        <v>2132785</v>
      </c>
      <c r="B123" s="103" t="str">
        <f>'LOE-Ref-VZGTTQ00011797-BH'!B34</f>
        <v>Bhuvaneshwari Hariharan</v>
      </c>
      <c r="C123" s="98" t="str">
        <f>'LOE-Ref-VZGTTQ00011797-BH'!C34</f>
        <v>Onshore</v>
      </c>
      <c r="D123" s="98" t="str">
        <f>'LOE-Ref-VZGTTQ00011797-BH'!D34</f>
        <v>ACT260</v>
      </c>
      <c r="E123" s="103" t="str">
        <f>'LOE-Ref-VZGTTQ00011797-BH'!G34</f>
        <v>PEGA</v>
      </c>
      <c r="F123" s="116" t="s">
        <v>50</v>
      </c>
      <c r="G123" s="50" t="s">
        <v>51</v>
      </c>
      <c r="H123" s="98">
        <v>1000412773</v>
      </c>
      <c r="I123" s="98" t="s">
        <v>52</v>
      </c>
      <c r="J123" s="98" t="s">
        <v>27</v>
      </c>
      <c r="K123" s="99">
        <f>'LOE-Ref-VZGTTQ00011797-BH'!K34</f>
        <v>115</v>
      </c>
      <c r="L123" s="99">
        <f>'LOE-Ref-VZGTTQ00011797-BH'!L34</f>
        <v>19320</v>
      </c>
      <c r="M123" s="99">
        <f>'LOE-Ref-VZGTTQ00011797-BH'!M34</f>
        <v>19320</v>
      </c>
      <c r="N123" s="99">
        <f>'LOE-Ref-VZGTTQ00011797-BH'!N34</f>
        <v>19320</v>
      </c>
      <c r="O123" s="99">
        <f>'LOE-Ref-VZGTTQ00011797-BH'!O34</f>
        <v>19320</v>
      </c>
      <c r="P123" s="99">
        <f>'LOE-Ref-VZGTTQ00011797-BH'!P34</f>
        <v>19320</v>
      </c>
      <c r="Q123" s="99">
        <f>'LOE-Ref-VZGTTQ00011797-BH'!Q34</f>
        <v>19320</v>
      </c>
      <c r="R123" s="99">
        <f>'LOE-Ref-VZGTTQ00011797-BH'!R34</f>
        <v>19320</v>
      </c>
      <c r="S123" s="99">
        <f>'LOE-Ref-VZGTTQ00011797-BH'!Y34</f>
        <v>57960</v>
      </c>
      <c r="T123" s="99">
        <f>'LOE-Ref-VZGTTQ00011797-BH'!Z34</f>
        <v>57960</v>
      </c>
      <c r="U123" s="99">
        <f>'LOE-Ref-VZGTTQ00011797-BH'!AC34</f>
        <v>115920</v>
      </c>
      <c r="V123" s="98"/>
    </row>
    <row r="124" spans="1:22" ht="23.15" customHeight="1">
      <c r="A124" s="98">
        <f>'LOE-Ref-VZGTTQ00011797-BH'!A35</f>
        <v>2018310</v>
      </c>
      <c r="B124" s="103" t="str">
        <f>'LOE-Ref-VZGTTQ00011797-BH'!B35</f>
        <v>Chinnadurai, Kuzhanthaivel</v>
      </c>
      <c r="C124" s="98" t="str">
        <f>'LOE-Ref-VZGTTQ00011797-BH'!C35</f>
        <v>Onshore</v>
      </c>
      <c r="D124" s="98" t="str">
        <f>'LOE-Ref-VZGTTQ00011797-BH'!D35</f>
        <v>ACT260</v>
      </c>
      <c r="E124" s="103" t="str">
        <f>'LOE-Ref-VZGTTQ00011797-BH'!G35</f>
        <v>Java Springboot Microservices SpringReactive</v>
      </c>
      <c r="F124" s="116" t="s">
        <v>50</v>
      </c>
      <c r="G124" s="50" t="s">
        <v>51</v>
      </c>
      <c r="H124" s="98">
        <v>1000412773</v>
      </c>
      <c r="I124" s="98" t="s">
        <v>52</v>
      </c>
      <c r="J124" s="98" t="s">
        <v>27</v>
      </c>
      <c r="K124" s="99">
        <f>'LOE-Ref-VZGTTQ00011797-BH'!K35</f>
        <v>95</v>
      </c>
      <c r="L124" s="99">
        <f>'LOE-Ref-VZGTTQ00011797-BH'!L35</f>
        <v>15960</v>
      </c>
      <c r="M124" s="99">
        <f>'LOE-Ref-VZGTTQ00011797-BH'!M35</f>
        <v>15960</v>
      </c>
      <c r="N124" s="99">
        <f>'LOE-Ref-VZGTTQ00011797-BH'!N35</f>
        <v>15960</v>
      </c>
      <c r="O124" s="99">
        <f>'LOE-Ref-VZGTTQ00011797-BH'!O35</f>
        <v>15960</v>
      </c>
      <c r="P124" s="99">
        <f>'LOE-Ref-VZGTTQ00011797-BH'!P35</f>
        <v>15960</v>
      </c>
      <c r="Q124" s="99">
        <f>'LOE-Ref-VZGTTQ00011797-BH'!Q35</f>
        <v>15960</v>
      </c>
      <c r="R124" s="99">
        <f>'LOE-Ref-VZGTTQ00011797-BH'!R35</f>
        <v>15960</v>
      </c>
      <c r="S124" s="99">
        <f>'LOE-Ref-VZGTTQ00011797-BH'!Y35</f>
        <v>47880</v>
      </c>
      <c r="T124" s="99">
        <f>'LOE-Ref-VZGTTQ00011797-BH'!Z35</f>
        <v>47880</v>
      </c>
      <c r="U124" s="99">
        <f>'LOE-Ref-VZGTTQ00011797-BH'!AC35</f>
        <v>95760</v>
      </c>
      <c r="V124" s="98"/>
    </row>
    <row r="125" spans="1:22" ht="23.15" customHeight="1">
      <c r="A125" s="98">
        <f>'LOE-Ref-VZGTTQ00011797-BH'!A36</f>
        <v>969769</v>
      </c>
      <c r="B125" s="103" t="str">
        <f>'LOE-Ref-VZGTTQ00011797-BH'!B36</f>
        <v>Debra Burbank</v>
      </c>
      <c r="C125" s="98" t="str">
        <f>'LOE-Ref-VZGTTQ00011797-BH'!C36</f>
        <v>Onshore</v>
      </c>
      <c r="D125" s="98" t="str">
        <f>'LOE-Ref-VZGTTQ00011797-BH'!D36</f>
        <v>ACT125</v>
      </c>
      <c r="E125" s="103" t="str">
        <f>'LOE-Ref-VZGTTQ00011797-BH'!G36</f>
        <v>Release Train Engineer</v>
      </c>
      <c r="F125" s="116" t="s">
        <v>50</v>
      </c>
      <c r="G125" s="50" t="s">
        <v>51</v>
      </c>
      <c r="H125" s="98">
        <v>1000445090</v>
      </c>
      <c r="I125" s="98" t="s">
        <v>54</v>
      </c>
      <c r="J125" s="98" t="s">
        <v>33</v>
      </c>
      <c r="K125" s="99">
        <f>'LOE-Ref-VZGTTQ00011797-BH'!K36</f>
        <v>105</v>
      </c>
      <c r="L125" s="99">
        <f>'LOE-Ref-VZGTTQ00011797-BH'!L36</f>
        <v>17640</v>
      </c>
      <c r="M125" s="99">
        <f>'LOE-Ref-VZGTTQ00011797-BH'!M36</f>
        <v>17640</v>
      </c>
      <c r="N125" s="99">
        <f>'LOE-Ref-VZGTTQ00011797-BH'!N36</f>
        <v>17640</v>
      </c>
      <c r="O125" s="99">
        <f>'LOE-Ref-VZGTTQ00011797-BH'!O36</f>
        <v>15120</v>
      </c>
      <c r="P125" s="99">
        <f>'LOE-Ref-VZGTTQ00011797-BH'!P36</f>
        <v>17640</v>
      </c>
      <c r="Q125" s="99">
        <f>'LOE-Ref-VZGTTQ00011797-BH'!Q36</f>
        <v>17640</v>
      </c>
      <c r="R125" s="99">
        <f>'LOE-Ref-VZGTTQ00011797-BH'!R36</f>
        <v>17640</v>
      </c>
      <c r="S125" s="99">
        <f>'LOE-Ref-VZGTTQ00011797-BH'!Y36</f>
        <v>50400</v>
      </c>
      <c r="T125" s="99">
        <f>'LOE-Ref-VZGTTQ00011797-BH'!Z36</f>
        <v>52920</v>
      </c>
      <c r="U125" s="99">
        <f>'LOE-Ref-VZGTTQ00011797-BH'!AC36</f>
        <v>103320</v>
      </c>
      <c r="V125" s="98" t="str">
        <f>'LOE-Ref-VZGTTQ00011797-BH'!AF36</f>
        <v>Elysium</v>
      </c>
    </row>
    <row r="126" spans="1:22" ht="23.15"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27</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row>
    <row r="127" spans="1:22" ht="23.15" customHeight="1">
      <c r="A127" s="98" t="e">
        <f>'LOE-Ref-VZGTTQ00011797-BH'!#REF!</f>
        <v>#REF!</v>
      </c>
      <c r="B127" s="103" t="e">
        <f>'LOE-Ref-VZGTTQ00011797-BH'!#REF!</f>
        <v>#REF!</v>
      </c>
      <c r="C127" s="98" t="e">
        <f>'LOE-Ref-VZGTTQ00011797-BH'!#REF!</f>
        <v>#REF!</v>
      </c>
      <c r="D127" s="98" t="e">
        <f>'LOE-Ref-VZGTTQ00011797-BH'!#REF!</f>
        <v>#REF!</v>
      </c>
      <c r="E127" s="103" t="e">
        <f>'LOE-Ref-VZGTTQ00011797-BH'!#REF!</f>
        <v>#REF!</v>
      </c>
      <c r="F127" s="116" t="s">
        <v>50</v>
      </c>
      <c r="G127" s="50" t="s">
        <v>51</v>
      </c>
      <c r="H127" s="98">
        <v>1000445090</v>
      </c>
      <c r="I127" s="98" t="s">
        <v>54</v>
      </c>
      <c r="J127" s="98" t="s">
        <v>27</v>
      </c>
      <c r="K127" s="99" t="e">
        <f>'LOE-Ref-VZGTTQ00011797-BH'!#REF!</f>
        <v>#REF!</v>
      </c>
      <c r="L127" s="99" t="e">
        <f>'LOE-Ref-VZGTTQ00011797-BH'!#REF!</f>
        <v>#REF!</v>
      </c>
      <c r="M127" s="99" t="e">
        <f>'LOE-Ref-VZGTTQ00011797-BH'!#REF!</f>
        <v>#REF!</v>
      </c>
      <c r="N127" s="99" t="e">
        <f>'LOE-Ref-VZGTTQ00011797-BH'!#REF!</f>
        <v>#REF!</v>
      </c>
      <c r="O127" s="99" t="e">
        <f>'LOE-Ref-VZGTTQ00011797-BH'!#REF!</f>
        <v>#REF!</v>
      </c>
      <c r="P127" s="99" t="e">
        <f>'LOE-Ref-VZGTTQ00011797-BH'!#REF!</f>
        <v>#REF!</v>
      </c>
      <c r="Q127" s="99" t="e">
        <f>'LOE-Ref-VZGTTQ00011797-BH'!#REF!</f>
        <v>#REF!</v>
      </c>
      <c r="R127" s="99" t="e">
        <f>'LOE-Ref-VZGTTQ00011797-BH'!#REF!</f>
        <v>#REF!</v>
      </c>
      <c r="S127" s="99" t="e">
        <f>'LOE-Ref-VZGTTQ00011797-BH'!#REF!</f>
        <v>#REF!</v>
      </c>
      <c r="T127" s="99" t="e">
        <f>'LOE-Ref-VZGTTQ00011797-BH'!#REF!</f>
        <v>#REF!</v>
      </c>
      <c r="U127" s="99" t="e">
        <f>'LOE-Ref-VZGTTQ00011797-BH'!#REF!</f>
        <v>#REF!</v>
      </c>
      <c r="V127" s="98"/>
    </row>
    <row r="128" spans="1:22" ht="23.15"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t="e">
        <f>'LOE-Ref-VZGTTQ00011797-BH'!#REF!</f>
        <v>#REF!</v>
      </c>
    </row>
    <row r="129" spans="1:22" ht="23.15" customHeight="1">
      <c r="A129" s="98">
        <f>'LOE-Ref-VZGTTQ00011797-BH'!A37</f>
        <v>290282</v>
      </c>
      <c r="B129" s="103" t="str">
        <f>'LOE-Ref-VZGTTQ00011797-BH'!B37</f>
        <v>Dhivya Ettikan</v>
      </c>
      <c r="C129" s="98" t="str">
        <f>'LOE-Ref-VZGTTQ00011797-BH'!C37</f>
        <v>Onshore</v>
      </c>
      <c r="D129" s="98" t="str">
        <f>'LOE-Ref-VZGTTQ00011797-BH'!D37</f>
        <v>ACT211</v>
      </c>
      <c r="E129" s="103" t="str">
        <f>'LOE-Ref-VZGTTQ00011797-BH'!G37</f>
        <v>Java Springboot Microservices SpringReactive</v>
      </c>
      <c r="F129" s="116" t="s">
        <v>50</v>
      </c>
      <c r="G129" s="50" t="s">
        <v>51</v>
      </c>
      <c r="H129" s="98">
        <v>1000412773</v>
      </c>
      <c r="I129" s="98" t="s">
        <v>52</v>
      </c>
      <c r="J129" s="98" t="s">
        <v>24</v>
      </c>
      <c r="K129" s="99">
        <f>'LOE-Ref-VZGTTQ00011797-BH'!K37</f>
        <v>95</v>
      </c>
      <c r="L129" s="99">
        <f>'LOE-Ref-VZGTTQ00011797-BH'!L37</f>
        <v>15960</v>
      </c>
      <c r="M129" s="99">
        <f>'LOE-Ref-VZGTTQ00011797-BH'!M37</f>
        <v>0</v>
      </c>
      <c r="N129" s="99">
        <f>'LOE-Ref-VZGTTQ00011797-BH'!N37</f>
        <v>7980</v>
      </c>
      <c r="O129" s="99">
        <f>'LOE-Ref-VZGTTQ00011797-BH'!O37</f>
        <v>15960</v>
      </c>
      <c r="P129" s="99">
        <f>'LOE-Ref-VZGTTQ00011797-BH'!P37</f>
        <v>7980</v>
      </c>
      <c r="Q129" s="99">
        <f>'LOE-Ref-VZGTTQ00011797-BH'!Q37</f>
        <v>0</v>
      </c>
      <c r="R129" s="99">
        <f>'LOE-Ref-VZGTTQ00011797-BH'!R37</f>
        <v>0</v>
      </c>
      <c r="S129" s="99">
        <f>'LOE-Ref-VZGTTQ00011797-BH'!Y37</f>
        <v>23940</v>
      </c>
      <c r="T129" s="99">
        <f>'LOE-Ref-VZGTTQ00011797-BH'!Z37</f>
        <v>7980</v>
      </c>
      <c r="U129" s="99">
        <f>'LOE-Ref-VZGTTQ00011797-BH'!AC37</f>
        <v>31920</v>
      </c>
      <c r="V129" s="98"/>
    </row>
    <row r="130" spans="1:22" ht="23.15"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24</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3.15" customHeight="1">
      <c r="A131" s="98" t="e">
        <f>'LOE-Ref-VZGTTQ00011797-BH'!#REF!</f>
        <v>#REF!</v>
      </c>
      <c r="B131" s="103" t="e">
        <f>'LOE-Ref-VZGTTQ00011797-BH'!#REF!</f>
        <v>#REF!</v>
      </c>
      <c r="C131" s="98" t="e">
        <f>'LOE-Ref-VZGTTQ00011797-BH'!#REF!</f>
        <v>#REF!</v>
      </c>
      <c r="D131" s="98" t="e">
        <f>'LOE-Ref-VZGTTQ00011797-BH'!#REF!</f>
        <v>#REF!</v>
      </c>
      <c r="E131" s="103" t="e">
        <f>'LOE-Ref-VZGTTQ00011797-BH'!#REF!</f>
        <v>#REF!</v>
      </c>
      <c r="F131" s="116" t="s">
        <v>50</v>
      </c>
      <c r="G131" s="50" t="s">
        <v>51</v>
      </c>
      <c r="H131" s="98">
        <v>1000445090</v>
      </c>
      <c r="I131" s="98" t="s">
        <v>54</v>
      </c>
      <c r="J131" s="98" t="s">
        <v>27</v>
      </c>
      <c r="K131" s="99" t="e">
        <f>'LOE-Ref-VZGTTQ00011797-BH'!#REF!</f>
        <v>#REF!</v>
      </c>
      <c r="L131" s="99" t="e">
        <f>'LOE-Ref-VZGTTQ00011797-BH'!#REF!</f>
        <v>#REF!</v>
      </c>
      <c r="M131" s="99" t="e">
        <f>'LOE-Ref-VZGTTQ00011797-BH'!#REF!</f>
        <v>#REF!</v>
      </c>
      <c r="N131" s="99" t="e">
        <f>'LOE-Ref-VZGTTQ00011797-BH'!#REF!</f>
        <v>#REF!</v>
      </c>
      <c r="O131" s="99" t="e">
        <f>'LOE-Ref-VZGTTQ00011797-BH'!#REF!</f>
        <v>#REF!</v>
      </c>
      <c r="P131" s="99" t="e">
        <f>'LOE-Ref-VZGTTQ00011797-BH'!#REF!</f>
        <v>#REF!</v>
      </c>
      <c r="Q131" s="99" t="e">
        <f>'LOE-Ref-VZGTTQ00011797-BH'!#REF!</f>
        <v>#REF!</v>
      </c>
      <c r="R131" s="99" t="e">
        <f>'LOE-Ref-VZGTTQ00011797-BH'!#REF!</f>
        <v>#REF!</v>
      </c>
      <c r="S131" s="99" t="e">
        <f>'LOE-Ref-VZGTTQ00011797-BH'!#REF!</f>
        <v>#REF!</v>
      </c>
      <c r="T131" s="99" t="e">
        <f>'LOE-Ref-VZGTTQ00011797-BH'!#REF!</f>
        <v>#REF!</v>
      </c>
      <c r="U131" s="99" t="e">
        <f>'LOE-Ref-VZGTTQ00011797-BH'!#REF!</f>
        <v>#REF!</v>
      </c>
      <c r="V131" s="98" t="e">
        <f>'LOE-Ref-VZGTTQ00011797-BH'!#REF!</f>
        <v>#REF!</v>
      </c>
    </row>
    <row r="132" spans="1:22" ht="23.15"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1000445090</v>
      </c>
      <c r="I132" s="98" t="s">
        <v>54</v>
      </c>
      <c r="J132" s="98" t="s">
        <v>26</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3.15" customHeight="1">
      <c r="A133" s="98">
        <f>'LOE-Ref-VZGTTQ00011797-BH'!A38</f>
        <v>955490</v>
      </c>
      <c r="B133" s="103" t="str">
        <f>'LOE-Ref-VZGTTQ00011797-BH'!B38</f>
        <v>Farjana Bashar</v>
      </c>
      <c r="C133" s="98" t="str">
        <f>'LOE-Ref-VZGTTQ00011797-BH'!C38</f>
        <v>Onshore</v>
      </c>
      <c r="D133" s="98" t="str">
        <f>'LOE-Ref-VZGTTQ00011797-BH'!D38</f>
        <v>ACT211</v>
      </c>
      <c r="E133" s="103" t="str">
        <f>'LOE-Ref-VZGTTQ00011797-BH'!G38</f>
        <v>QA Analyst</v>
      </c>
      <c r="F133" s="116" t="s">
        <v>50</v>
      </c>
      <c r="G133" s="50" t="s">
        <v>51</v>
      </c>
      <c r="H133" s="98">
        <v>1000412773</v>
      </c>
      <c r="I133" s="98" t="s">
        <v>52</v>
      </c>
      <c r="J133" s="98" t="s">
        <v>24</v>
      </c>
      <c r="K133" s="99">
        <f>'LOE-Ref-VZGTTQ00011797-BH'!K38</f>
        <v>95</v>
      </c>
      <c r="L133" s="99">
        <f>'LOE-Ref-VZGTTQ00011797-BH'!L38</f>
        <v>15960</v>
      </c>
      <c r="M133" s="99">
        <f>'LOE-Ref-VZGTTQ00011797-BH'!M38</f>
        <v>15960</v>
      </c>
      <c r="N133" s="99">
        <f>'LOE-Ref-VZGTTQ00011797-BH'!N38</f>
        <v>15960</v>
      </c>
      <c r="O133" s="99">
        <f>'LOE-Ref-VZGTTQ00011797-BH'!O38</f>
        <v>15960</v>
      </c>
      <c r="P133" s="99">
        <f>'LOE-Ref-VZGTTQ00011797-BH'!P38</f>
        <v>15960</v>
      </c>
      <c r="Q133" s="99">
        <f>'LOE-Ref-VZGTTQ00011797-BH'!Q38</f>
        <v>9576</v>
      </c>
      <c r="R133" s="99">
        <f>'LOE-Ref-VZGTTQ00011797-BH'!R38</f>
        <v>0</v>
      </c>
      <c r="S133" s="99">
        <f>'LOE-Ref-VZGTTQ00011797-BH'!Y38</f>
        <v>47880</v>
      </c>
      <c r="T133" s="99">
        <f>'LOE-Ref-VZGTTQ00011797-BH'!Z38</f>
        <v>25536</v>
      </c>
      <c r="U133" s="99">
        <f>'LOE-Ref-VZGTTQ00011797-BH'!AC38</f>
        <v>73416</v>
      </c>
      <c r="V133" s="98"/>
    </row>
    <row r="134" spans="1:22" ht="23.15"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1000412773</v>
      </c>
      <c r="I134" s="98" t="s">
        <v>52</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row>
    <row r="135" spans="1:22" ht="23.15" customHeight="1">
      <c r="A135" s="98" t="e">
        <f>'LOE-Ref-VZGTTQ00011797-BH'!#REF!</f>
        <v>#REF!</v>
      </c>
      <c r="B135" s="103" t="e">
        <f>'LOE-Ref-VZGTTQ00011797-BH'!#REF!</f>
        <v>#REF!</v>
      </c>
      <c r="C135" s="98" t="e">
        <f>'LOE-Ref-VZGTTQ00011797-BH'!#REF!</f>
        <v>#REF!</v>
      </c>
      <c r="D135" s="98" t="e">
        <f>'LOE-Ref-VZGTTQ00011797-BH'!#REF!</f>
        <v>#REF!</v>
      </c>
      <c r="E135" s="103" t="e">
        <f>'LOE-Ref-VZGTTQ00011797-BH'!#REF!</f>
        <v>#REF!</v>
      </c>
      <c r="F135" s="116" t="s">
        <v>50</v>
      </c>
      <c r="G135" s="50" t="s">
        <v>51</v>
      </c>
      <c r="H135" s="98">
        <v>1000445090</v>
      </c>
      <c r="I135" s="98" t="s">
        <v>54</v>
      </c>
      <c r="J135" s="98" t="s">
        <v>26</v>
      </c>
      <c r="K135" s="99" t="e">
        <f>'LOE-Ref-VZGTTQ00011797-BH'!#REF!</f>
        <v>#REF!</v>
      </c>
      <c r="L135" s="99" t="e">
        <f>'LOE-Ref-VZGTTQ00011797-BH'!#REF!</f>
        <v>#REF!</v>
      </c>
      <c r="M135" s="99" t="e">
        <f>'LOE-Ref-VZGTTQ00011797-BH'!#REF!</f>
        <v>#REF!</v>
      </c>
      <c r="N135" s="99" t="e">
        <f>'LOE-Ref-VZGTTQ00011797-BH'!#REF!</f>
        <v>#REF!</v>
      </c>
      <c r="O135" s="99" t="e">
        <f>'LOE-Ref-VZGTTQ00011797-BH'!#REF!</f>
        <v>#REF!</v>
      </c>
      <c r="P135" s="99" t="e">
        <f>'LOE-Ref-VZGTTQ00011797-BH'!#REF!</f>
        <v>#REF!</v>
      </c>
      <c r="Q135" s="99" t="e">
        <f>'LOE-Ref-VZGTTQ00011797-BH'!#REF!</f>
        <v>#REF!</v>
      </c>
      <c r="R135" s="99" t="e">
        <f>'LOE-Ref-VZGTTQ00011797-BH'!#REF!</f>
        <v>#REF!</v>
      </c>
      <c r="S135" s="99" t="e">
        <f>'LOE-Ref-VZGTTQ00011797-BH'!#REF!</f>
        <v>#REF!</v>
      </c>
      <c r="T135" s="99" t="e">
        <f>'LOE-Ref-VZGTTQ00011797-BH'!#REF!</f>
        <v>#REF!</v>
      </c>
      <c r="U135" s="99" t="e">
        <f>'LOE-Ref-VZGTTQ00011797-BH'!#REF!</f>
        <v>#REF!</v>
      </c>
      <c r="V135" s="98" t="e">
        <f>'LOE-Ref-VZGTTQ00011797-BH'!#REF!</f>
        <v>#REF!</v>
      </c>
    </row>
    <row r="136" spans="1:22" ht="23.15"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1000441057</v>
      </c>
      <c r="I136" s="98" t="s">
        <v>49</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3.15" customHeight="1">
      <c r="A137" s="98">
        <f>'LOE-Ref-VZGTTQ00011797-BH'!A39</f>
        <v>355372</v>
      </c>
      <c r="B137" s="103" t="str">
        <f>'LOE-Ref-VZGTTQ00011797-BH'!B39</f>
        <v>George Jose Nirappeal</v>
      </c>
      <c r="C137" s="98" t="str">
        <f>'LOE-Ref-VZGTTQ00011797-BH'!C39</f>
        <v>Onshore</v>
      </c>
      <c r="D137" s="98" t="str">
        <f>'LOE-Ref-VZGTTQ00011797-BH'!D39</f>
        <v>ACT125</v>
      </c>
      <c r="E137" s="103" t="str">
        <f>'LOE-Ref-VZGTTQ00011797-BH'!G39</f>
        <v>Java Springboot Microservices SpringReactive</v>
      </c>
      <c r="F137" s="116" t="s">
        <v>50</v>
      </c>
      <c r="G137" s="50" t="s">
        <v>51</v>
      </c>
      <c r="H137" s="98">
        <v>1000412773</v>
      </c>
      <c r="I137" s="98" t="s">
        <v>52</v>
      </c>
      <c r="J137" s="98" t="s">
        <v>33</v>
      </c>
      <c r="K137" s="99">
        <f>'LOE-Ref-VZGTTQ00011797-BH'!K39</f>
        <v>95</v>
      </c>
      <c r="L137" s="99">
        <f>'LOE-Ref-VZGTTQ00011797-BH'!L39</f>
        <v>15960</v>
      </c>
      <c r="M137" s="99">
        <f>'LOE-Ref-VZGTTQ00011797-BH'!M39</f>
        <v>0</v>
      </c>
      <c r="N137" s="99">
        <f>'LOE-Ref-VZGTTQ00011797-BH'!N39</f>
        <v>7980</v>
      </c>
      <c r="O137" s="99">
        <f>'LOE-Ref-VZGTTQ00011797-BH'!O39</f>
        <v>15960</v>
      </c>
      <c r="P137" s="99">
        <f>'LOE-Ref-VZGTTQ00011797-BH'!P39</f>
        <v>15960</v>
      </c>
      <c r="Q137" s="99">
        <f>'LOE-Ref-VZGTTQ00011797-BH'!Q39</f>
        <v>7980</v>
      </c>
      <c r="R137" s="99">
        <f>'LOE-Ref-VZGTTQ00011797-BH'!R39</f>
        <v>15960</v>
      </c>
      <c r="S137" s="99">
        <f>'LOE-Ref-VZGTTQ00011797-BH'!Y39</f>
        <v>23940</v>
      </c>
      <c r="T137" s="99">
        <f>'LOE-Ref-VZGTTQ00011797-BH'!Z39</f>
        <v>39900</v>
      </c>
      <c r="U137" s="99">
        <f>'LOE-Ref-VZGTTQ00011797-BH'!AC39</f>
        <v>63840</v>
      </c>
      <c r="V137" s="98"/>
    </row>
    <row r="138" spans="1:22" ht="23.15" customHeight="1">
      <c r="A138" s="98" t="e">
        <f>'LOE-Ref-VZGTTQ00011797-BH'!#REF!</f>
        <v>#REF!</v>
      </c>
      <c r="B138" s="103" t="e">
        <f>'LOE-Ref-VZGTTQ00011797-BH'!#REF!</f>
        <v>#REF!</v>
      </c>
      <c r="C138" s="98" t="e">
        <f>'LOE-Ref-VZGTTQ00011797-BH'!#REF!</f>
        <v>#REF!</v>
      </c>
      <c r="D138" s="98" t="e">
        <f>'LOE-Ref-VZGTTQ00011797-BH'!#REF!</f>
        <v>#REF!</v>
      </c>
      <c r="E138" s="103" t="e">
        <f>'LOE-Ref-VZGTTQ00011797-BH'!#REF!</f>
        <v>#REF!</v>
      </c>
      <c r="F138" s="116" t="s">
        <v>50</v>
      </c>
      <c r="G138" s="50" t="s">
        <v>51</v>
      </c>
      <c r="H138" s="98">
        <v>1000412773</v>
      </c>
      <c r="I138" s="98" t="s">
        <v>52</v>
      </c>
      <c r="J138" s="98" t="s">
        <v>24</v>
      </c>
      <c r="K138" s="99" t="e">
        <f>'LOE-Ref-VZGTTQ00011797-BH'!#REF!</f>
        <v>#REF!</v>
      </c>
      <c r="L138" s="99" t="e">
        <f>'LOE-Ref-VZGTTQ00011797-BH'!#REF!</f>
        <v>#REF!</v>
      </c>
      <c r="M138" s="99" t="e">
        <f>'LOE-Ref-VZGTTQ00011797-BH'!#REF!</f>
        <v>#REF!</v>
      </c>
      <c r="N138" s="99" t="e">
        <f>'LOE-Ref-VZGTTQ00011797-BH'!#REF!</f>
        <v>#REF!</v>
      </c>
      <c r="O138" s="99" t="e">
        <f>'LOE-Ref-VZGTTQ00011797-BH'!#REF!</f>
        <v>#REF!</v>
      </c>
      <c r="P138" s="99" t="e">
        <f>'LOE-Ref-VZGTTQ00011797-BH'!#REF!</f>
        <v>#REF!</v>
      </c>
      <c r="Q138" s="99" t="e">
        <f>'LOE-Ref-VZGTTQ00011797-BH'!#REF!</f>
        <v>#REF!</v>
      </c>
      <c r="R138" s="99" t="e">
        <f>'LOE-Ref-VZGTTQ00011797-BH'!#REF!</f>
        <v>#REF!</v>
      </c>
      <c r="S138" s="99" t="e">
        <f>'LOE-Ref-VZGTTQ00011797-BH'!#REF!</f>
        <v>#REF!</v>
      </c>
      <c r="T138" s="99" t="e">
        <f>'LOE-Ref-VZGTTQ00011797-BH'!#REF!</f>
        <v>#REF!</v>
      </c>
      <c r="U138" s="99" t="e">
        <f>'LOE-Ref-VZGTTQ00011797-BH'!#REF!</f>
        <v>#REF!</v>
      </c>
      <c r="V138" s="98" t="e">
        <f>'LOE-Ref-VZGTTQ00011797-BH'!#REF!</f>
        <v>#REF!</v>
      </c>
    </row>
    <row r="139" spans="1:22" ht="23.15" customHeight="1">
      <c r="A139" s="98">
        <f>'LOE-Ref-VZGTTQ00011797-BH'!A40</f>
        <v>560451</v>
      </c>
      <c r="B139" s="103" t="str">
        <f>'LOE-Ref-VZGTTQ00011797-BH'!B40</f>
        <v>Jayaram Kadavala</v>
      </c>
      <c r="C139" s="98" t="str">
        <f>'LOE-Ref-VZGTTQ00011797-BH'!C40</f>
        <v>Onshore</v>
      </c>
      <c r="D139" s="98" t="str">
        <f>'LOE-Ref-VZGTTQ00011797-BH'!D40</f>
        <v>ACT260</v>
      </c>
      <c r="E139" s="103" t="str">
        <f>'LOE-Ref-VZGTTQ00011797-BH'!G40</f>
        <v>Java Springboot Microservices SpringReactive</v>
      </c>
      <c r="F139" s="116" t="s">
        <v>50</v>
      </c>
      <c r="G139" s="50" t="s">
        <v>51</v>
      </c>
      <c r="H139" s="98">
        <v>1000445090</v>
      </c>
      <c r="I139" s="98" t="s">
        <v>54</v>
      </c>
      <c r="J139" s="98" t="s">
        <v>33</v>
      </c>
      <c r="K139" s="99">
        <f>'LOE-Ref-VZGTTQ00011797-BH'!K40</f>
        <v>95</v>
      </c>
      <c r="L139" s="99">
        <f>'LOE-Ref-VZGTTQ00011797-BH'!L40</f>
        <v>15960</v>
      </c>
      <c r="M139" s="99">
        <f>'LOE-Ref-VZGTTQ00011797-BH'!M40</f>
        <v>15960</v>
      </c>
      <c r="N139" s="99">
        <f>'LOE-Ref-VZGTTQ00011797-BH'!N40</f>
        <v>15960</v>
      </c>
      <c r="O139" s="99">
        <f>'LOE-Ref-VZGTTQ00011797-BH'!O40</f>
        <v>15960</v>
      </c>
      <c r="P139" s="99">
        <f>'LOE-Ref-VZGTTQ00011797-BH'!P40</f>
        <v>15960</v>
      </c>
      <c r="Q139" s="99">
        <f>'LOE-Ref-VZGTTQ00011797-BH'!Q40</f>
        <v>15960</v>
      </c>
      <c r="R139" s="99">
        <f>'LOE-Ref-VZGTTQ00011797-BH'!R40</f>
        <v>15960</v>
      </c>
      <c r="S139" s="99">
        <f>'LOE-Ref-VZGTTQ00011797-BH'!Y40</f>
        <v>47880</v>
      </c>
      <c r="T139" s="99">
        <f>'LOE-Ref-VZGTTQ00011797-BH'!Z40</f>
        <v>47880</v>
      </c>
      <c r="U139" s="99">
        <f>'LOE-Ref-VZGTTQ00011797-BH'!AC40</f>
        <v>95760</v>
      </c>
      <c r="V139" s="98">
        <f>'LOE-Ref-VZGTTQ00011797-BH'!AF40</f>
        <v>0</v>
      </c>
    </row>
    <row r="140" spans="1:22" ht="23.15" customHeight="1">
      <c r="A140" s="98">
        <f>'LOE-Ref-VZGTTQ00011797-BH'!A41</f>
        <v>2315811</v>
      </c>
      <c r="B140" s="103" t="str">
        <f>'LOE-Ref-VZGTTQ00011797-BH'!B41</f>
        <v>Kavya Yangala</v>
      </c>
      <c r="C140" s="98" t="str">
        <f>'LOE-Ref-VZGTTQ00011797-BH'!C41</f>
        <v>Onshore</v>
      </c>
      <c r="D140" s="98" t="str">
        <f>'LOE-Ref-VZGTTQ00011797-BH'!D41</f>
        <v>ACT125</v>
      </c>
      <c r="E140" s="103" t="str">
        <f>'LOE-Ref-VZGTTQ00011797-BH'!G41</f>
        <v>ReactJS</v>
      </c>
      <c r="F140" s="116" t="s">
        <v>50</v>
      </c>
      <c r="G140" s="50" t="s">
        <v>51</v>
      </c>
      <c r="H140" s="98">
        <v>1000412773</v>
      </c>
      <c r="I140" s="98" t="s">
        <v>52</v>
      </c>
      <c r="J140" s="98" t="s">
        <v>55</v>
      </c>
      <c r="K140" s="99">
        <f>'LOE-Ref-VZGTTQ00011797-BH'!K41</f>
        <v>95</v>
      </c>
      <c r="L140" s="99">
        <f>'LOE-Ref-VZGTTQ00011797-BH'!L41</f>
        <v>15960</v>
      </c>
      <c r="M140" s="99">
        <f>'LOE-Ref-VZGTTQ00011797-BH'!M41</f>
        <v>0</v>
      </c>
      <c r="N140" s="99">
        <f>'LOE-Ref-VZGTTQ00011797-BH'!N41</f>
        <v>7980</v>
      </c>
      <c r="O140" s="99">
        <f>'LOE-Ref-VZGTTQ00011797-BH'!O41</f>
        <v>15960</v>
      </c>
      <c r="P140" s="99">
        <f>'LOE-Ref-VZGTTQ00011797-BH'!P41</f>
        <v>15960</v>
      </c>
      <c r="Q140" s="99">
        <f>'LOE-Ref-VZGTTQ00011797-BH'!Q41</f>
        <v>15960</v>
      </c>
      <c r="R140" s="99">
        <f>'LOE-Ref-VZGTTQ00011797-BH'!R41</f>
        <v>15960</v>
      </c>
      <c r="S140" s="99">
        <f>'LOE-Ref-VZGTTQ00011797-BH'!Y41</f>
        <v>23940</v>
      </c>
      <c r="T140" s="99">
        <f>'LOE-Ref-VZGTTQ00011797-BH'!Z41</f>
        <v>47880</v>
      </c>
      <c r="U140" s="99">
        <f>'LOE-Ref-VZGTTQ00011797-BH'!AC41</f>
        <v>71820</v>
      </c>
      <c r="V140" s="98"/>
    </row>
    <row r="141" spans="1:22" ht="23.15" customHeight="1">
      <c r="A141" s="98" t="e">
        <f>'LOE-Ref-VZGTTQ00011797-BH'!#REF!</f>
        <v>#REF!</v>
      </c>
      <c r="B141" s="103" t="e">
        <f>'LOE-Ref-VZGTTQ00011797-BH'!#REF!</f>
        <v>#REF!</v>
      </c>
      <c r="C141" s="98" t="e">
        <f>'LOE-Ref-VZGTTQ00011797-BH'!#REF!</f>
        <v>#REF!</v>
      </c>
      <c r="D141" s="98" t="e">
        <f>'LOE-Ref-VZGTTQ00011797-BH'!#REF!</f>
        <v>#REF!</v>
      </c>
      <c r="E141" s="103" t="e">
        <f>'LOE-Ref-VZGTTQ00011797-BH'!#REF!</f>
        <v>#REF!</v>
      </c>
      <c r="F141" s="116" t="s">
        <v>50</v>
      </c>
      <c r="G141" s="50" t="s">
        <v>51</v>
      </c>
      <c r="H141" s="98">
        <v>1000285867</v>
      </c>
      <c r="I141" s="98" t="s">
        <v>56</v>
      </c>
      <c r="J141" s="98" t="s">
        <v>53</v>
      </c>
      <c r="K141" s="99" t="e">
        <f>'LOE-Ref-VZGTTQ00011797-BH'!#REF!</f>
        <v>#REF!</v>
      </c>
      <c r="L141" s="99" t="e">
        <f>'LOE-Ref-VZGTTQ00011797-BH'!#REF!</f>
        <v>#REF!</v>
      </c>
      <c r="M141" s="99" t="e">
        <f>'LOE-Ref-VZGTTQ00011797-BH'!#REF!</f>
        <v>#REF!</v>
      </c>
      <c r="N141" s="99" t="e">
        <f>'LOE-Ref-VZGTTQ00011797-BH'!#REF!</f>
        <v>#REF!</v>
      </c>
      <c r="O141" s="99" t="e">
        <f>'LOE-Ref-VZGTTQ00011797-BH'!#REF!</f>
        <v>#REF!</v>
      </c>
      <c r="P141" s="99" t="e">
        <f>'LOE-Ref-VZGTTQ00011797-BH'!#REF!</f>
        <v>#REF!</v>
      </c>
      <c r="Q141" s="99" t="e">
        <f>'LOE-Ref-VZGTTQ00011797-BH'!#REF!</f>
        <v>#REF!</v>
      </c>
      <c r="R141" s="99" t="e">
        <f>'LOE-Ref-VZGTTQ00011797-BH'!#REF!</f>
        <v>#REF!</v>
      </c>
      <c r="S141" s="99" t="e">
        <f>'LOE-Ref-VZGTTQ00011797-BH'!#REF!</f>
        <v>#REF!</v>
      </c>
      <c r="T141" s="99" t="e">
        <f>'LOE-Ref-VZGTTQ00011797-BH'!#REF!</f>
        <v>#REF!</v>
      </c>
      <c r="U141" s="99" t="e">
        <f>'LOE-Ref-VZGTTQ00011797-BH'!#REF!</f>
        <v>#REF!</v>
      </c>
      <c r="V141" s="98"/>
    </row>
    <row r="142" spans="1:22" ht="23.15" customHeight="1">
      <c r="A142" s="98">
        <f>'LOE-Ref-VZGTTQ00011797-BH'!A42</f>
        <v>2315811</v>
      </c>
      <c r="B142" s="103" t="str">
        <f>'LOE-Ref-VZGTTQ00011797-BH'!B42</f>
        <v>Mounika Polishetty</v>
      </c>
      <c r="C142" s="98" t="str">
        <f>'LOE-Ref-VZGTTQ00011797-BH'!C42</f>
        <v>Onshore</v>
      </c>
      <c r="D142" s="98" t="str">
        <f>'LOE-Ref-VZGTTQ00011797-BH'!D42</f>
        <v>ACT209</v>
      </c>
      <c r="E142" s="103" t="str">
        <f>'LOE-Ref-VZGTTQ00011797-BH'!G42</f>
        <v>Release Train Engineer</v>
      </c>
      <c r="F142" s="116" t="s">
        <v>50</v>
      </c>
      <c r="G142" s="50" t="s">
        <v>51</v>
      </c>
      <c r="H142" s="98">
        <v>1000412773</v>
      </c>
      <c r="I142" s="98" t="s">
        <v>52</v>
      </c>
      <c r="J142" s="98" t="s">
        <v>26</v>
      </c>
      <c r="K142" s="99">
        <f>'LOE-Ref-VZGTTQ00011797-BH'!K42</f>
        <v>95</v>
      </c>
      <c r="L142" s="99">
        <f>'LOE-Ref-VZGTTQ00011797-BH'!L42</f>
        <v>15960</v>
      </c>
      <c r="M142" s="99">
        <f>'LOE-Ref-VZGTTQ00011797-BH'!M42</f>
        <v>15960</v>
      </c>
      <c r="N142" s="99">
        <f>'LOE-Ref-VZGTTQ00011797-BH'!N42</f>
        <v>15960</v>
      </c>
      <c r="O142" s="99">
        <f>'LOE-Ref-VZGTTQ00011797-BH'!O42</f>
        <v>15960</v>
      </c>
      <c r="P142" s="99">
        <f>'LOE-Ref-VZGTTQ00011797-BH'!P42</f>
        <v>15960</v>
      </c>
      <c r="Q142" s="99">
        <f>'LOE-Ref-VZGTTQ00011797-BH'!Q42</f>
        <v>15960</v>
      </c>
      <c r="R142" s="99">
        <f>'LOE-Ref-VZGTTQ00011797-BH'!R42</f>
        <v>15960</v>
      </c>
      <c r="S142" s="99">
        <f>'LOE-Ref-VZGTTQ00011797-BH'!Y42</f>
        <v>47880</v>
      </c>
      <c r="T142" s="99">
        <f>'LOE-Ref-VZGTTQ00011797-BH'!Z42</f>
        <v>47880</v>
      </c>
      <c r="U142" s="99">
        <f>'LOE-Ref-VZGTTQ00011797-BH'!AC42</f>
        <v>95760</v>
      </c>
      <c r="V142" s="98"/>
    </row>
    <row r="143" spans="1:22" ht="23.15" customHeight="1">
      <c r="A143" s="98">
        <f>'LOE-Ref-VZGTTQ00011797-BH'!A43</f>
        <v>2412508</v>
      </c>
      <c r="B143" s="103" t="str">
        <f>'LOE-Ref-VZGTTQ00011797-BH'!B43</f>
        <v>Pamela Stulpin</v>
      </c>
      <c r="C143" s="98" t="str">
        <f>'LOE-Ref-VZGTTQ00011797-BH'!C43</f>
        <v>Onshore</v>
      </c>
      <c r="D143" s="98" t="str">
        <f>'LOE-Ref-VZGTTQ00011797-BH'!D43</f>
        <v>ACT215/239</v>
      </c>
      <c r="E143" s="103" t="str">
        <f>'LOE-Ref-VZGTTQ00011797-BH'!G43</f>
        <v>Release Train Engineer</v>
      </c>
      <c r="F143" s="116" t="s">
        <v>50</v>
      </c>
      <c r="G143" s="50" t="s">
        <v>51</v>
      </c>
      <c r="H143" s="98">
        <v>1000412773</v>
      </c>
      <c r="I143" s="98" t="s">
        <v>52</v>
      </c>
      <c r="J143" s="98" t="s">
        <v>37</v>
      </c>
      <c r="K143" s="99">
        <f>'LOE-Ref-VZGTTQ00011797-BH'!K43</f>
        <v>93</v>
      </c>
      <c r="L143" s="99">
        <f>'LOE-Ref-VZGTTQ00011797-BH'!L43</f>
        <v>15624</v>
      </c>
      <c r="M143" s="99">
        <f>'LOE-Ref-VZGTTQ00011797-BH'!M43</f>
        <v>0</v>
      </c>
      <c r="N143" s="99">
        <f>'LOE-Ref-VZGTTQ00011797-BH'!N43</f>
        <v>0</v>
      </c>
      <c r="O143" s="99">
        <f>'LOE-Ref-VZGTTQ00011797-BH'!O43</f>
        <v>0</v>
      </c>
      <c r="P143" s="99">
        <f>'LOE-Ref-VZGTTQ00011797-BH'!P43</f>
        <v>7812</v>
      </c>
      <c r="Q143" s="99">
        <f>'LOE-Ref-VZGTTQ00011797-BH'!Q43</f>
        <v>15624</v>
      </c>
      <c r="R143" s="99">
        <f>'LOE-Ref-VZGTTQ00011797-BH'!R43</f>
        <v>15624</v>
      </c>
      <c r="S143" s="99">
        <f>'LOE-Ref-VZGTTQ00011797-BH'!Y43</f>
        <v>0</v>
      </c>
      <c r="T143" s="99">
        <f>'LOE-Ref-VZGTTQ00011797-BH'!Z43</f>
        <v>39060</v>
      </c>
      <c r="U143" s="99">
        <f>'LOE-Ref-VZGTTQ00011797-BH'!AC43</f>
        <v>39060</v>
      </c>
      <c r="V143" s="98"/>
    </row>
    <row r="144" spans="1:22" ht="23.15" customHeight="1">
      <c r="A144" s="98">
        <f>'LOE-Ref-VZGTTQ00011797-BH'!A44</f>
        <v>968745</v>
      </c>
      <c r="B144" s="103" t="str">
        <f>'LOE-Ref-VZGTTQ00011797-BH'!B44</f>
        <v>Prabhakar gandla</v>
      </c>
      <c r="C144" s="98" t="str">
        <f>'LOE-Ref-VZGTTQ00011797-BH'!C44</f>
        <v>Onshore</v>
      </c>
      <c r="D144" s="98" t="str">
        <f>'LOE-Ref-VZGTTQ00011797-BH'!D44</f>
        <v>ACT211</v>
      </c>
      <c r="E144" s="103" t="str">
        <f>'LOE-Ref-VZGTTQ00011797-BH'!G44</f>
        <v>Java Springboot Microservices SpringReactive</v>
      </c>
      <c r="F144" s="116" t="s">
        <v>50</v>
      </c>
      <c r="G144" s="50" t="s">
        <v>51</v>
      </c>
      <c r="H144" s="98">
        <v>1000412773</v>
      </c>
      <c r="I144" s="98" t="s">
        <v>52</v>
      </c>
      <c r="J144" s="98" t="s">
        <v>24</v>
      </c>
      <c r="K144" s="99">
        <f>'LOE-Ref-VZGTTQ00011797-BH'!K44</f>
        <v>105</v>
      </c>
      <c r="L144" s="99">
        <f>'LOE-Ref-VZGTTQ00011797-BH'!L44</f>
        <v>17640</v>
      </c>
      <c r="M144" s="99">
        <f>'LOE-Ref-VZGTTQ00011797-BH'!M44</f>
        <v>17640</v>
      </c>
      <c r="N144" s="99">
        <f>'LOE-Ref-VZGTTQ00011797-BH'!N44</f>
        <v>17640</v>
      </c>
      <c r="O144" s="99">
        <f>'LOE-Ref-VZGTTQ00011797-BH'!O44</f>
        <v>17640</v>
      </c>
      <c r="P144" s="99">
        <f>'LOE-Ref-VZGTTQ00011797-BH'!P44</f>
        <v>17640</v>
      </c>
      <c r="Q144" s="99">
        <f>'LOE-Ref-VZGTTQ00011797-BH'!Q44</f>
        <v>8820</v>
      </c>
      <c r="R144" s="99">
        <f>'LOE-Ref-VZGTTQ00011797-BH'!R44</f>
        <v>17640</v>
      </c>
      <c r="S144" s="99">
        <f>'LOE-Ref-VZGTTQ00011797-BH'!Y44</f>
        <v>52920</v>
      </c>
      <c r="T144" s="99">
        <f>'LOE-Ref-VZGTTQ00011797-BH'!Z44</f>
        <v>44100</v>
      </c>
      <c r="U144" s="99">
        <f>'LOE-Ref-VZGTTQ00011797-BH'!AC44</f>
        <v>97020</v>
      </c>
      <c r="V144" s="98"/>
    </row>
    <row r="145" spans="1:22" ht="23.15" customHeight="1">
      <c r="A145" s="98">
        <f>'LOE-Ref-VZGTTQ00011797-BH'!A45</f>
        <v>956326</v>
      </c>
      <c r="B145" s="103" t="str">
        <f>'LOE-Ref-VZGTTQ00011797-BH'!B45</f>
        <v>Rafi Wardak</v>
      </c>
      <c r="C145" s="98" t="str">
        <f>'LOE-Ref-VZGTTQ00011797-BH'!C45</f>
        <v>Onshore</v>
      </c>
      <c r="D145" s="98" t="str">
        <f>'LOE-Ref-VZGTTQ00011797-BH'!D45</f>
        <v>ACT125</v>
      </c>
      <c r="E145" s="103" t="str">
        <f>'LOE-Ref-VZGTTQ00011797-BH'!G45</f>
        <v>ReactJS</v>
      </c>
      <c r="F145" s="116" t="s">
        <v>50</v>
      </c>
      <c r="G145" s="50" t="s">
        <v>51</v>
      </c>
      <c r="H145" s="98">
        <v>1000412773</v>
      </c>
      <c r="I145" s="98" t="s">
        <v>52</v>
      </c>
      <c r="J145" s="98" t="s">
        <v>24</v>
      </c>
      <c r="K145" s="99">
        <f>'LOE-Ref-VZGTTQ00011797-BH'!K45</f>
        <v>95</v>
      </c>
      <c r="L145" s="99">
        <f>'LOE-Ref-VZGTTQ00011797-BH'!L45</f>
        <v>15960</v>
      </c>
      <c r="M145" s="99">
        <f>'LOE-Ref-VZGTTQ00011797-BH'!M45</f>
        <v>0</v>
      </c>
      <c r="N145" s="99">
        <f>'LOE-Ref-VZGTTQ00011797-BH'!N45</f>
        <v>0</v>
      </c>
      <c r="O145" s="99">
        <f>'LOE-Ref-VZGTTQ00011797-BH'!O45</f>
        <v>7980</v>
      </c>
      <c r="P145" s="99">
        <f>'LOE-Ref-VZGTTQ00011797-BH'!P45</f>
        <v>15960</v>
      </c>
      <c r="Q145" s="99">
        <f>'LOE-Ref-VZGTTQ00011797-BH'!Q45</f>
        <v>7980</v>
      </c>
      <c r="R145" s="99">
        <f>'LOE-Ref-VZGTTQ00011797-BH'!R45</f>
        <v>15960</v>
      </c>
      <c r="S145" s="99">
        <f>'LOE-Ref-VZGTTQ00011797-BH'!Y45</f>
        <v>7980</v>
      </c>
      <c r="T145" s="99">
        <f>'LOE-Ref-VZGTTQ00011797-BH'!Z45</f>
        <v>39900</v>
      </c>
      <c r="U145" s="99">
        <f>'LOE-Ref-VZGTTQ00011797-BH'!AC45</f>
        <v>47880</v>
      </c>
      <c r="V145" s="98"/>
    </row>
    <row r="146" spans="1:22" ht="23.15" customHeight="1">
      <c r="A146" s="98">
        <f>'LOE-Ref-VZGTTQ00011797-BH'!A46</f>
        <v>969320</v>
      </c>
      <c r="B146" s="103" t="str">
        <f>'LOE-Ref-VZGTTQ00011797-BH'!B46</f>
        <v>Sushma Radhakrishna</v>
      </c>
      <c r="C146" s="98" t="str">
        <f>'LOE-Ref-VZGTTQ00011797-BH'!C46</f>
        <v>Onshore</v>
      </c>
      <c r="D146" s="98" t="str">
        <f>'LOE-Ref-VZGTTQ00011797-BH'!D46</f>
        <v>ACT195</v>
      </c>
      <c r="E146" s="103" t="str">
        <f>'LOE-Ref-VZGTTQ00011797-BH'!G46</f>
        <v>Java Springboot Microservices SpringReactive</v>
      </c>
      <c r="F146" s="116" t="s">
        <v>50</v>
      </c>
      <c r="G146" s="50" t="s">
        <v>51</v>
      </c>
      <c r="H146" s="98">
        <v>1000412773</v>
      </c>
      <c r="I146" s="98" t="s">
        <v>52</v>
      </c>
      <c r="J146" s="98" t="s">
        <v>24</v>
      </c>
      <c r="K146" s="99">
        <f>'LOE-Ref-VZGTTQ00011797-BH'!K46</f>
        <v>100</v>
      </c>
      <c r="L146" s="99">
        <f>'LOE-Ref-VZGTTQ00011797-BH'!L46</f>
        <v>16800</v>
      </c>
      <c r="M146" s="99">
        <f>'LOE-Ref-VZGTTQ00011797-BH'!M46</f>
        <v>16800</v>
      </c>
      <c r="N146" s="99">
        <f>'LOE-Ref-VZGTTQ00011797-BH'!N46</f>
        <v>16800</v>
      </c>
      <c r="O146" s="99">
        <f>'LOE-Ref-VZGTTQ00011797-BH'!O46</f>
        <v>16800</v>
      </c>
      <c r="P146" s="99">
        <f>'LOE-Ref-VZGTTQ00011797-BH'!P46</f>
        <v>16800</v>
      </c>
      <c r="Q146" s="99">
        <f>'LOE-Ref-VZGTTQ00011797-BH'!Q46</f>
        <v>16800</v>
      </c>
      <c r="R146" s="99">
        <f>'LOE-Ref-VZGTTQ00011797-BH'!R46</f>
        <v>16800</v>
      </c>
      <c r="S146" s="99">
        <f>'LOE-Ref-VZGTTQ00011797-BH'!Y46</f>
        <v>50400</v>
      </c>
      <c r="T146" s="99">
        <f>'LOE-Ref-VZGTTQ00011797-BH'!Z46</f>
        <v>50400</v>
      </c>
      <c r="U146" s="99">
        <f>'LOE-Ref-VZGTTQ00011797-BH'!AC46</f>
        <v>100800</v>
      </c>
      <c r="V146" s="98"/>
    </row>
    <row r="147" spans="1:22" ht="23.15" customHeight="1">
      <c r="A147" s="98">
        <f>'LOE-Ref-VZGTTQ00011797-BH'!A47</f>
        <v>2328333</v>
      </c>
      <c r="B147" s="103" t="str">
        <f>'LOE-Ref-VZGTTQ00011797-BH'!B47</f>
        <v>RaviTeja Kollolagadda</v>
      </c>
      <c r="C147" s="98" t="str">
        <f>'LOE-Ref-VZGTTQ00011797-BH'!C47</f>
        <v>Onshore</v>
      </c>
      <c r="D147" s="98" t="str">
        <f>'LOE-Ref-VZGTTQ00011797-BH'!D47</f>
        <v>ACT195</v>
      </c>
      <c r="E147" s="103" t="str">
        <f>'LOE-Ref-VZGTTQ00011797-BH'!G47</f>
        <v>Java Springboot Microservices SpringReactive</v>
      </c>
      <c r="F147" s="116" t="s">
        <v>50</v>
      </c>
      <c r="G147" s="50" t="s">
        <v>51</v>
      </c>
      <c r="H147" s="98">
        <v>1000412773</v>
      </c>
      <c r="I147" s="98" t="s">
        <v>52</v>
      </c>
      <c r="J147" s="98" t="s">
        <v>24</v>
      </c>
      <c r="K147" s="99">
        <f>'LOE-Ref-VZGTTQ00011797-BH'!K47</f>
        <v>97</v>
      </c>
      <c r="L147" s="99">
        <f>'LOE-Ref-VZGTTQ00011797-BH'!L47</f>
        <v>16296</v>
      </c>
      <c r="M147" s="99">
        <f>'LOE-Ref-VZGTTQ00011797-BH'!M47</f>
        <v>16296</v>
      </c>
      <c r="N147" s="99">
        <f>'LOE-Ref-VZGTTQ00011797-BH'!N47</f>
        <v>16296</v>
      </c>
      <c r="O147" s="99">
        <f>'LOE-Ref-VZGTTQ00011797-BH'!O47</f>
        <v>16296</v>
      </c>
      <c r="P147" s="99">
        <f>'LOE-Ref-VZGTTQ00011797-BH'!P47</f>
        <v>16296</v>
      </c>
      <c r="Q147" s="99">
        <f>'LOE-Ref-VZGTTQ00011797-BH'!Q47</f>
        <v>16296</v>
      </c>
      <c r="R147" s="99">
        <f>'LOE-Ref-VZGTTQ00011797-BH'!R47</f>
        <v>16296</v>
      </c>
      <c r="S147" s="99">
        <f>'LOE-Ref-VZGTTQ00011797-BH'!Y47</f>
        <v>48888</v>
      </c>
      <c r="T147" s="99">
        <f>'LOE-Ref-VZGTTQ00011797-BH'!Z47</f>
        <v>48888</v>
      </c>
      <c r="U147" s="99">
        <f>'LOE-Ref-VZGTTQ00011797-BH'!AC47</f>
        <v>97776</v>
      </c>
      <c r="V147" s="98"/>
    </row>
    <row r="148" spans="1:22" ht="23.15" customHeight="1">
      <c r="A148" s="98">
        <f>'LOE-Ref-VZGTTQ00011797-BH'!A48</f>
        <v>968028</v>
      </c>
      <c r="B148" s="103" t="str">
        <f>'LOE-Ref-VZGTTQ00011797-BH'!B48</f>
        <v>Kaushik, Amit</v>
      </c>
      <c r="C148" s="98" t="str">
        <f>'LOE-Ref-VZGTTQ00011797-BH'!C48</f>
        <v>Onshore</v>
      </c>
      <c r="D148" s="98" t="str">
        <f>'LOE-Ref-VZGTTQ00011797-BH'!D48</f>
        <v>ACT200</v>
      </c>
      <c r="E148" s="103" t="str">
        <f>'LOE-Ref-VZGTTQ00011797-BH'!G48</f>
        <v>Java Springboot Microservices SpringReactive</v>
      </c>
      <c r="F148" s="116" t="s">
        <v>50</v>
      </c>
      <c r="G148" s="50" t="s">
        <v>51</v>
      </c>
      <c r="H148" s="98">
        <v>1000412773</v>
      </c>
      <c r="I148" s="98" t="s">
        <v>52</v>
      </c>
      <c r="J148" s="98" t="s">
        <v>24</v>
      </c>
      <c r="K148" s="99">
        <f>'LOE-Ref-VZGTTQ00011797-BH'!K48</f>
        <v>100</v>
      </c>
      <c r="L148" s="99">
        <f>'LOE-Ref-VZGTTQ00011797-BH'!L48</f>
        <v>16800</v>
      </c>
      <c r="M148" s="99">
        <f>'LOE-Ref-VZGTTQ00011797-BH'!M48</f>
        <v>16800</v>
      </c>
      <c r="N148" s="99">
        <f>'LOE-Ref-VZGTTQ00011797-BH'!N48</f>
        <v>16800</v>
      </c>
      <c r="O148" s="99">
        <f>'LOE-Ref-VZGTTQ00011797-BH'!O48</f>
        <v>16800</v>
      </c>
      <c r="P148" s="99">
        <f>'LOE-Ref-VZGTTQ00011797-BH'!P48</f>
        <v>16800</v>
      </c>
      <c r="Q148" s="99">
        <f>'LOE-Ref-VZGTTQ00011797-BH'!Q48</f>
        <v>16800</v>
      </c>
      <c r="R148" s="99">
        <f>'LOE-Ref-VZGTTQ00011797-BH'!R48</f>
        <v>16800</v>
      </c>
      <c r="S148" s="99">
        <f>'LOE-Ref-VZGTTQ00011797-BH'!Y48</f>
        <v>50400</v>
      </c>
      <c r="T148" s="99">
        <f>'LOE-Ref-VZGTTQ00011797-BH'!Z48</f>
        <v>50400</v>
      </c>
      <c r="U148" s="99">
        <f>'LOE-Ref-VZGTTQ00011797-BH'!AC48</f>
        <v>100800</v>
      </c>
      <c r="V148" s="98"/>
    </row>
    <row r="149" spans="1:22" ht="23.15" customHeight="1">
      <c r="A149" s="98">
        <f>'LOE-Ref-VZGTTQ00011797-BH'!A49</f>
        <v>318954</v>
      </c>
      <c r="B149" s="103" t="str">
        <f>'LOE-Ref-VZGTTQ00011797-BH'!B49</f>
        <v>Ranajay Ghosh</v>
      </c>
      <c r="C149" s="98" t="str">
        <f>'LOE-Ref-VZGTTQ00011797-BH'!C49</f>
        <v>Onshore</v>
      </c>
      <c r="D149" s="98" t="str">
        <f>'LOE-Ref-VZGTTQ00011797-BH'!D49</f>
        <v>ACT200</v>
      </c>
      <c r="E149" s="103" t="str">
        <f>'LOE-Ref-VZGTTQ00011797-BH'!G49</f>
        <v>Solution Architect</v>
      </c>
      <c r="F149" s="116" t="s">
        <v>50</v>
      </c>
      <c r="G149" s="50" t="s">
        <v>51</v>
      </c>
      <c r="H149" s="98">
        <v>1000412773</v>
      </c>
      <c r="I149" s="98" t="s">
        <v>52</v>
      </c>
      <c r="J149" s="98" t="s">
        <v>27</v>
      </c>
      <c r="K149" s="99">
        <f>'LOE-Ref-VZGTTQ00011797-BH'!K49</f>
        <v>110</v>
      </c>
      <c r="L149" s="99">
        <f>'LOE-Ref-VZGTTQ00011797-BH'!L49</f>
        <v>18480</v>
      </c>
      <c r="M149" s="99">
        <f>'LOE-Ref-VZGTTQ00011797-BH'!M49</f>
        <v>18480</v>
      </c>
      <c r="N149" s="99">
        <f>'LOE-Ref-VZGTTQ00011797-BH'!N49</f>
        <v>18480</v>
      </c>
      <c r="O149" s="99">
        <f>'LOE-Ref-VZGTTQ00011797-BH'!O49</f>
        <v>18480</v>
      </c>
      <c r="P149" s="99">
        <f>'LOE-Ref-VZGTTQ00011797-BH'!P49</f>
        <v>16632</v>
      </c>
      <c r="Q149" s="99">
        <f>'LOE-Ref-VZGTTQ00011797-BH'!Q49</f>
        <v>18480</v>
      </c>
      <c r="R149" s="99">
        <f>'LOE-Ref-VZGTTQ00011797-BH'!R49</f>
        <v>18480</v>
      </c>
      <c r="S149" s="99">
        <f>'LOE-Ref-VZGTTQ00011797-BH'!Y49</f>
        <v>55440</v>
      </c>
      <c r="T149" s="99">
        <f>'LOE-Ref-VZGTTQ00011797-BH'!Z49</f>
        <v>53592</v>
      </c>
      <c r="U149" s="99">
        <f>'LOE-Ref-VZGTTQ00011797-BH'!AC49</f>
        <v>109032</v>
      </c>
      <c r="V149" s="98" t="str">
        <f>'LOE-Ref-VZGTTQ00011797-BH'!AF49</f>
        <v>CarrierUnlock</v>
      </c>
    </row>
    <row r="150" spans="1:22" ht="23.15" customHeight="1">
      <c r="A150" s="98">
        <f>'LOE-Ref-VZGTTQ00011797-BH'!A50</f>
        <v>972371</v>
      </c>
      <c r="B150" s="103" t="str">
        <f>'LOE-Ref-VZGTTQ00011797-BH'!B50</f>
        <v>Sathwika Gone</v>
      </c>
      <c r="C150" s="98" t="str">
        <f>'LOE-Ref-VZGTTQ00011797-BH'!C50</f>
        <v>Onshore</v>
      </c>
      <c r="D150" s="98" t="str">
        <f>'LOE-Ref-VZGTTQ00011797-BH'!D50</f>
        <v>ACT200</v>
      </c>
      <c r="E150" s="103" t="str">
        <f>'LOE-Ref-VZGTTQ00011797-BH'!G50</f>
        <v>Java Springboot Microservices SpringReactive</v>
      </c>
      <c r="F150" s="116" t="s">
        <v>50</v>
      </c>
      <c r="G150" s="50" t="s">
        <v>51</v>
      </c>
      <c r="H150" s="98" t="e">
        <v>#N/A</v>
      </c>
      <c r="I150" s="98" t="e">
        <v>#N/A</v>
      </c>
      <c r="J150" s="98" t="s">
        <v>24</v>
      </c>
      <c r="K150" s="99">
        <f>'LOE-Ref-VZGTTQ00011797-BH'!K50</f>
        <v>97</v>
      </c>
      <c r="L150" s="99">
        <f>'LOE-Ref-VZGTTQ00011797-BH'!L50</f>
        <v>16296</v>
      </c>
      <c r="M150" s="99">
        <f>'LOE-Ref-VZGTTQ00011797-BH'!M50</f>
        <v>16296</v>
      </c>
      <c r="N150" s="99">
        <f>'LOE-Ref-VZGTTQ00011797-BH'!N50</f>
        <v>16296</v>
      </c>
      <c r="O150" s="99">
        <f>'LOE-Ref-VZGTTQ00011797-BH'!O50</f>
        <v>16296</v>
      </c>
      <c r="P150" s="99">
        <f>'LOE-Ref-VZGTTQ00011797-BH'!P50</f>
        <v>16296</v>
      </c>
      <c r="Q150" s="99">
        <f>'LOE-Ref-VZGTTQ00011797-BH'!Q50</f>
        <v>16296</v>
      </c>
      <c r="R150" s="99">
        <f>'LOE-Ref-VZGTTQ00011797-BH'!R50</f>
        <v>16296</v>
      </c>
      <c r="S150" s="99">
        <f>'LOE-Ref-VZGTTQ00011797-BH'!Y50</f>
        <v>48888</v>
      </c>
      <c r="T150" s="99">
        <f>'LOE-Ref-VZGTTQ00011797-BH'!Z50</f>
        <v>48888</v>
      </c>
      <c r="U150" s="99">
        <f>'LOE-Ref-VZGTTQ00011797-BH'!AC50</f>
        <v>97776</v>
      </c>
      <c r="V150" s="98"/>
    </row>
    <row r="151" spans="1:22" ht="23.15" customHeight="1">
      <c r="A151" s="98">
        <f>'LOE-Ref-VZGTTQ00011797-BH'!A51</f>
        <v>2337882</v>
      </c>
      <c r="B151" s="103" t="str">
        <f>'LOE-Ref-VZGTTQ00011797-BH'!B51</f>
        <v>Venkata Lakshmi Usha Kalluri</v>
      </c>
      <c r="C151" s="98" t="str">
        <f>'LOE-Ref-VZGTTQ00011797-BH'!C51</f>
        <v>Onshore</v>
      </c>
      <c r="D151" s="98" t="str">
        <f>'LOE-Ref-VZGTTQ00011797-BH'!D51</f>
        <v>ACT200</v>
      </c>
      <c r="E151" s="103" t="str">
        <f>'LOE-Ref-VZGTTQ00011797-BH'!G51</f>
        <v>ReactJS</v>
      </c>
      <c r="F151" s="116" t="s">
        <v>50</v>
      </c>
      <c r="G151" s="50" t="s">
        <v>51</v>
      </c>
      <c r="H151" s="98">
        <v>1000412773</v>
      </c>
      <c r="I151" s="98" t="s">
        <v>52</v>
      </c>
      <c r="J151" s="98" t="s">
        <v>33</v>
      </c>
      <c r="K151" s="99">
        <f>'LOE-Ref-VZGTTQ00011797-BH'!K51</f>
        <v>97</v>
      </c>
      <c r="L151" s="99">
        <f>'LOE-Ref-VZGTTQ00011797-BH'!L51</f>
        <v>16296</v>
      </c>
      <c r="M151" s="99">
        <f>'LOE-Ref-VZGTTQ00011797-BH'!M51</f>
        <v>16296</v>
      </c>
      <c r="N151" s="99">
        <f>'LOE-Ref-VZGTTQ00011797-BH'!N51</f>
        <v>16296</v>
      </c>
      <c r="O151" s="99">
        <f>'LOE-Ref-VZGTTQ00011797-BH'!O51</f>
        <v>16296</v>
      </c>
      <c r="P151" s="99">
        <f>'LOE-Ref-VZGTTQ00011797-BH'!P51</f>
        <v>16296</v>
      </c>
      <c r="Q151" s="99">
        <f>'LOE-Ref-VZGTTQ00011797-BH'!Q51</f>
        <v>16296</v>
      </c>
      <c r="R151" s="99">
        <f>'LOE-Ref-VZGTTQ00011797-BH'!R51</f>
        <v>16296</v>
      </c>
      <c r="S151" s="99">
        <f>'LOE-Ref-VZGTTQ00011797-BH'!Y51</f>
        <v>48888</v>
      </c>
      <c r="T151" s="99">
        <f>'LOE-Ref-VZGTTQ00011797-BH'!Z51</f>
        <v>48888</v>
      </c>
      <c r="U151" s="99">
        <f>'LOE-Ref-VZGTTQ00011797-BH'!AC51</f>
        <v>97776</v>
      </c>
      <c r="V151" s="98" t="str">
        <f>'LOE-Ref-VZGTTQ00011797-BH'!AF51</f>
        <v>Elysium</v>
      </c>
    </row>
    <row r="152" spans="1:22" ht="23.15" customHeight="1">
      <c r="A152" s="98" t="e">
        <f>'LOE-Ref-VZGTTQ00011797-BH'!#REF!</f>
        <v>#REF!</v>
      </c>
      <c r="B152" s="103" t="e">
        <f>'LOE-Ref-VZGTTQ00011797-BH'!#REF!</f>
        <v>#REF!</v>
      </c>
      <c r="C152" s="98" t="e">
        <f>'LOE-Ref-VZGTTQ00011797-BH'!#REF!</f>
        <v>#REF!</v>
      </c>
      <c r="D152" s="98" t="e">
        <f>'LOE-Ref-VZGTTQ00011797-BH'!#REF!</f>
        <v>#REF!</v>
      </c>
      <c r="E152" s="103" t="e">
        <f>'LOE-Ref-VZGTTQ00011797-BH'!#REF!</f>
        <v>#REF!</v>
      </c>
      <c r="F152" s="116" t="s">
        <v>50</v>
      </c>
      <c r="G152" s="50" t="s">
        <v>51</v>
      </c>
      <c r="H152" s="98" t="e">
        <v>#N/A</v>
      </c>
      <c r="I152" s="98" t="e">
        <v>#N/A</v>
      </c>
      <c r="J152" s="98" t="s">
        <v>24</v>
      </c>
      <c r="K152" s="99" t="e">
        <f>'LOE-Ref-VZGTTQ00011797-BH'!#REF!</f>
        <v>#REF!</v>
      </c>
      <c r="L152" s="99" t="e">
        <f>'LOE-Ref-VZGTTQ00011797-BH'!#REF!</f>
        <v>#REF!</v>
      </c>
      <c r="M152" s="99" t="e">
        <f>'LOE-Ref-VZGTTQ00011797-BH'!#REF!</f>
        <v>#REF!</v>
      </c>
      <c r="N152" s="99" t="e">
        <f>'LOE-Ref-VZGTTQ00011797-BH'!#REF!</f>
        <v>#REF!</v>
      </c>
      <c r="O152" s="99" t="e">
        <f>'LOE-Ref-VZGTTQ00011797-BH'!#REF!</f>
        <v>#REF!</v>
      </c>
      <c r="P152" s="99" t="e">
        <f>'LOE-Ref-VZGTTQ00011797-BH'!#REF!</f>
        <v>#REF!</v>
      </c>
      <c r="Q152" s="99" t="e">
        <f>'LOE-Ref-VZGTTQ00011797-BH'!#REF!</f>
        <v>#REF!</v>
      </c>
      <c r="R152" s="99" t="e">
        <f>'LOE-Ref-VZGTTQ00011797-BH'!#REF!</f>
        <v>#REF!</v>
      </c>
      <c r="S152" s="99" t="e">
        <f>'LOE-Ref-VZGTTQ00011797-BH'!#REF!</f>
        <v>#REF!</v>
      </c>
      <c r="T152" s="99" t="e">
        <f>'LOE-Ref-VZGTTQ00011797-BH'!#REF!</f>
        <v>#REF!</v>
      </c>
      <c r="U152" s="99" t="e">
        <f>'LOE-Ref-VZGTTQ00011797-BH'!#REF!</f>
        <v>#REF!</v>
      </c>
      <c r="V152" s="98" t="e">
        <f>'LOE-Ref-VZGTTQ00011797-BH'!#REF!</f>
        <v>#REF!</v>
      </c>
    </row>
    <row r="153" spans="1:22" ht="23.15" customHeight="1">
      <c r="A153" s="98">
        <f>'LOE-Ref-VZGTTQ00011797-BH'!A52</f>
        <v>363313</v>
      </c>
      <c r="B153" s="103" t="str">
        <f>'LOE-Ref-VZGTTQ00011797-BH'!B52</f>
        <v>Sanyam Sharma</v>
      </c>
      <c r="C153" s="98" t="str">
        <f>'LOE-Ref-VZGTTQ00011797-BH'!C52</f>
        <v>Onshore</v>
      </c>
      <c r="D153" s="98" t="str">
        <f>'LOE-Ref-VZGTTQ00011797-BH'!D52</f>
        <v>ACT-196</v>
      </c>
      <c r="E153" s="103" t="str">
        <f>'LOE-Ref-VZGTTQ00011797-BH'!G52</f>
        <v>Scrum Master</v>
      </c>
      <c r="F153" s="116" t="s">
        <v>50</v>
      </c>
      <c r="G153" s="50" t="s">
        <v>51</v>
      </c>
      <c r="H153" s="98">
        <v>1000412773</v>
      </c>
      <c r="I153" s="98" t="s">
        <v>52</v>
      </c>
      <c r="J153" s="98" t="s">
        <v>24</v>
      </c>
      <c r="K153" s="99">
        <f>'LOE-Ref-VZGTTQ00011797-BH'!K52</f>
        <v>97</v>
      </c>
      <c r="L153" s="99">
        <f>'LOE-Ref-VZGTTQ00011797-BH'!L52</f>
        <v>16296</v>
      </c>
      <c r="M153" s="99">
        <f>'LOE-Ref-VZGTTQ00011797-BH'!M52</f>
        <v>16296</v>
      </c>
      <c r="N153" s="99">
        <f>'LOE-Ref-VZGTTQ00011797-BH'!N52</f>
        <v>16296</v>
      </c>
      <c r="O153" s="99">
        <f>'LOE-Ref-VZGTTQ00011797-BH'!O52</f>
        <v>16296</v>
      </c>
      <c r="P153" s="99">
        <f>'LOE-Ref-VZGTTQ00011797-BH'!P52</f>
        <v>16296</v>
      </c>
      <c r="Q153" s="99">
        <f>'LOE-Ref-VZGTTQ00011797-BH'!Q52</f>
        <v>8148</v>
      </c>
      <c r="R153" s="99">
        <f>'LOE-Ref-VZGTTQ00011797-BH'!R52</f>
        <v>8148</v>
      </c>
      <c r="S153" s="99">
        <f>'LOE-Ref-VZGTTQ00011797-BH'!Y52</f>
        <v>48888</v>
      </c>
      <c r="T153" s="99">
        <f>'LOE-Ref-VZGTTQ00011797-BH'!Z52</f>
        <v>32592</v>
      </c>
      <c r="U153" s="99">
        <f>'LOE-Ref-VZGTTQ00011797-BH'!AC52</f>
        <v>81480</v>
      </c>
      <c r="V153" s="98" t="str">
        <f>'LOE-Ref-VZGTTQ00011797-BH'!AF52</f>
        <v>SOF</v>
      </c>
    </row>
    <row r="154" spans="1:22" ht="23.15" customHeight="1">
      <c r="A154" s="98">
        <f>'LOE-Ref-VZGTTQ00011797-BH'!A53</f>
        <v>970740</v>
      </c>
      <c r="B154" s="103" t="str">
        <f>'LOE-Ref-VZGTTQ00011797-BH'!B53</f>
        <v>Nukula, Venkata Ram Lakshman</v>
      </c>
      <c r="C154" s="98" t="str">
        <f>'LOE-Ref-VZGTTQ00011797-BH'!C53</f>
        <v>Onshore</v>
      </c>
      <c r="D154" s="98" t="str">
        <f>'LOE-Ref-VZGTTQ00011797-BH'!D53</f>
        <v>ACT200</v>
      </c>
      <c r="E154" s="103" t="str">
        <f>'LOE-Ref-VZGTTQ00011797-BH'!G53</f>
        <v>PEGA</v>
      </c>
      <c r="F154" s="116" t="s">
        <v>50</v>
      </c>
      <c r="G154" s="50" t="s">
        <v>51</v>
      </c>
      <c r="H154" s="98">
        <v>1000412773</v>
      </c>
      <c r="I154" s="98" t="s">
        <v>52</v>
      </c>
      <c r="J154" s="98" t="s">
        <v>27</v>
      </c>
      <c r="K154" s="99">
        <f>'LOE-Ref-VZGTTQ00011797-BH'!K53</f>
        <v>115</v>
      </c>
      <c r="L154" s="99">
        <f>'LOE-Ref-VZGTTQ00011797-BH'!L53</f>
        <v>19320</v>
      </c>
      <c r="M154" s="99">
        <f>'LOE-Ref-VZGTTQ00011797-BH'!M53</f>
        <v>19320</v>
      </c>
      <c r="N154" s="99">
        <f>'LOE-Ref-VZGTTQ00011797-BH'!N53</f>
        <v>19320</v>
      </c>
      <c r="O154" s="99">
        <f>'LOE-Ref-VZGTTQ00011797-BH'!O53</f>
        <v>19320</v>
      </c>
      <c r="P154" s="99">
        <f>'LOE-Ref-VZGTTQ00011797-BH'!P53</f>
        <v>19320</v>
      </c>
      <c r="Q154" s="99">
        <f>'LOE-Ref-VZGTTQ00011797-BH'!Q53</f>
        <v>19320</v>
      </c>
      <c r="R154" s="99">
        <f>'LOE-Ref-VZGTTQ00011797-BH'!R53</f>
        <v>19320</v>
      </c>
      <c r="S154" s="99">
        <f>'LOE-Ref-VZGTTQ00011797-BH'!Y53</f>
        <v>57960</v>
      </c>
      <c r="T154" s="99">
        <f>'LOE-Ref-VZGTTQ00011797-BH'!Z53</f>
        <v>57960</v>
      </c>
      <c r="U154" s="99">
        <f>'LOE-Ref-VZGTTQ00011797-BH'!AC53</f>
        <v>115920</v>
      </c>
      <c r="V154" s="98"/>
    </row>
    <row r="155" spans="1:22" ht="23.15" customHeight="1">
      <c r="A155" s="98">
        <f>'LOE-Ref-VZGTTQ00011797-BH'!A54</f>
        <v>112011</v>
      </c>
      <c r="B155" s="103" t="str">
        <f>'LOE-Ref-VZGTTQ00011797-BH'!B54</f>
        <v>Prasad Maliakal</v>
      </c>
      <c r="C155" s="98" t="str">
        <f>'LOE-Ref-VZGTTQ00011797-BH'!C54</f>
        <v>Onshore</v>
      </c>
      <c r="D155" s="98" t="str">
        <f>'LOE-Ref-VZGTTQ00011797-BH'!D54</f>
        <v>ACT200</v>
      </c>
      <c r="E155" s="103" t="str">
        <f>'LOE-Ref-VZGTTQ00011797-BH'!G54</f>
        <v>Delivery lead/PATL</v>
      </c>
      <c r="F155" s="116" t="s">
        <v>50</v>
      </c>
      <c r="G155" s="50" t="s">
        <v>51</v>
      </c>
      <c r="H155" s="98">
        <v>1000412773</v>
      </c>
      <c r="I155" s="98" t="s">
        <v>52</v>
      </c>
      <c r="J155" s="98" t="s">
        <v>24</v>
      </c>
      <c r="K155" s="99">
        <f>'LOE-Ref-VZGTTQ00011797-BH'!K54</f>
        <v>115</v>
      </c>
      <c r="L155" s="99">
        <f>'LOE-Ref-VZGTTQ00011797-BH'!L54</f>
        <v>19320</v>
      </c>
      <c r="M155" s="99">
        <f>'LOE-Ref-VZGTTQ00011797-BH'!M54</f>
        <v>19320</v>
      </c>
      <c r="N155" s="99">
        <f>'LOE-Ref-VZGTTQ00011797-BH'!N54</f>
        <v>19320</v>
      </c>
      <c r="O155" s="99">
        <f>'LOE-Ref-VZGTTQ00011797-BH'!O54</f>
        <v>19320</v>
      </c>
      <c r="P155" s="99">
        <f>'LOE-Ref-VZGTTQ00011797-BH'!P54</f>
        <v>19320</v>
      </c>
      <c r="Q155" s="99">
        <f>'LOE-Ref-VZGTTQ00011797-BH'!Q54</f>
        <v>19320</v>
      </c>
      <c r="R155" s="99">
        <f>'LOE-Ref-VZGTTQ00011797-BH'!R54</f>
        <v>19320</v>
      </c>
      <c r="S155" s="99">
        <f>'LOE-Ref-VZGTTQ00011797-BH'!Y54</f>
        <v>57960</v>
      </c>
      <c r="T155" s="99">
        <f>'LOE-Ref-VZGTTQ00011797-BH'!Z54</f>
        <v>57960</v>
      </c>
      <c r="U155" s="99">
        <f>'LOE-Ref-VZGTTQ00011797-BH'!AC54</f>
        <v>115920</v>
      </c>
      <c r="V155" s="98"/>
    </row>
    <row r="156" spans="1:22" ht="23.15" customHeight="1">
      <c r="A156" s="98">
        <f>'LOE-Ref-VZGTTQ00011797-BH'!A55</f>
        <v>2336335</v>
      </c>
      <c r="B156" s="103" t="str">
        <f>'LOE-Ref-VZGTTQ00011797-BH'!B55</f>
        <v>Anusha Macherla</v>
      </c>
      <c r="C156" s="98" t="str">
        <f>'LOE-Ref-VZGTTQ00011797-BH'!C55</f>
        <v>Onshore</v>
      </c>
      <c r="D156" s="98" t="str">
        <f>'LOE-Ref-VZGTTQ00011797-BH'!D55</f>
        <v>ACT200</v>
      </c>
      <c r="E156" s="103" t="str">
        <f>'LOE-Ref-VZGTTQ00011797-BH'!G55</f>
        <v>ReactJS</v>
      </c>
      <c r="F156" s="116" t="s">
        <v>50</v>
      </c>
      <c r="G156" s="50" t="s">
        <v>51</v>
      </c>
      <c r="H156" s="98">
        <v>1000412773</v>
      </c>
      <c r="I156" s="98" t="s">
        <v>52</v>
      </c>
      <c r="J156" s="98" t="s">
        <v>33</v>
      </c>
      <c r="K156" s="99">
        <f>'LOE-Ref-VZGTTQ00011797-BH'!K55</f>
        <v>97</v>
      </c>
      <c r="L156" s="99">
        <f>'LOE-Ref-VZGTTQ00011797-BH'!L55</f>
        <v>16296</v>
      </c>
      <c r="M156" s="99">
        <f>'LOE-Ref-VZGTTQ00011797-BH'!M55</f>
        <v>16296</v>
      </c>
      <c r="N156" s="99">
        <f>'LOE-Ref-VZGTTQ00011797-BH'!N55</f>
        <v>16296</v>
      </c>
      <c r="O156" s="99">
        <f>'LOE-Ref-VZGTTQ00011797-BH'!O55</f>
        <v>16296</v>
      </c>
      <c r="P156" s="99">
        <f>'LOE-Ref-VZGTTQ00011797-BH'!P55</f>
        <v>16296</v>
      </c>
      <c r="Q156" s="99">
        <f>'LOE-Ref-VZGTTQ00011797-BH'!Q55</f>
        <v>16296</v>
      </c>
      <c r="R156" s="99">
        <f>'LOE-Ref-VZGTTQ00011797-BH'!R55</f>
        <v>16296</v>
      </c>
      <c r="S156" s="99">
        <f>'LOE-Ref-VZGTTQ00011797-BH'!Y55</f>
        <v>48888</v>
      </c>
      <c r="T156" s="99">
        <f>'LOE-Ref-VZGTTQ00011797-BH'!Z55</f>
        <v>48888</v>
      </c>
      <c r="U156" s="99">
        <f>'LOE-Ref-VZGTTQ00011797-BH'!AC55</f>
        <v>97776</v>
      </c>
      <c r="V156" s="98"/>
    </row>
    <row r="157" spans="1:22" ht="23.15" customHeight="1">
      <c r="A157" s="98">
        <f>'LOE-Ref-VZGTTQ00011797-BH'!A56</f>
        <v>2398635</v>
      </c>
      <c r="B157" s="103" t="str">
        <f>'LOE-Ref-VZGTTQ00011797-BH'!B56</f>
        <v>Zawodny Jr, Arthur Tadeusz</v>
      </c>
      <c r="C157" s="98" t="str">
        <f>'LOE-Ref-VZGTTQ00011797-BH'!C56</f>
        <v>Onshore</v>
      </c>
      <c r="D157" s="98" t="str">
        <f>'LOE-Ref-VZGTTQ00011797-BH'!D56</f>
        <v>ACT-196</v>
      </c>
      <c r="E157" s="103" t="str">
        <f>'LOE-Ref-VZGTTQ00011797-BH'!G56</f>
        <v>Vision</v>
      </c>
      <c r="F157" s="116" t="s">
        <v>50</v>
      </c>
      <c r="G157" s="50" t="s">
        <v>51</v>
      </c>
      <c r="H157" s="98">
        <v>1000412773</v>
      </c>
      <c r="I157" s="98" t="s">
        <v>52</v>
      </c>
      <c r="J157" s="98" t="s">
        <v>24</v>
      </c>
      <c r="K157" s="99">
        <f>'LOE-Ref-VZGTTQ00011797-BH'!K56</f>
        <v>115</v>
      </c>
      <c r="L157" s="99">
        <f>'LOE-Ref-VZGTTQ00011797-BH'!L56</f>
        <v>19320</v>
      </c>
      <c r="M157" s="99">
        <f>'LOE-Ref-VZGTTQ00011797-BH'!M56</f>
        <v>0</v>
      </c>
      <c r="N157" s="99">
        <f>'LOE-Ref-VZGTTQ00011797-BH'!N56</f>
        <v>0</v>
      </c>
      <c r="O157" s="99">
        <f>'LOE-Ref-VZGTTQ00011797-BH'!O56</f>
        <v>14720</v>
      </c>
      <c r="P157" s="99">
        <f>'LOE-Ref-VZGTTQ00011797-BH'!P56</f>
        <v>19320</v>
      </c>
      <c r="Q157" s="99">
        <f>'LOE-Ref-VZGTTQ00011797-BH'!Q56</f>
        <v>19320</v>
      </c>
      <c r="R157" s="99">
        <f>'LOE-Ref-VZGTTQ00011797-BH'!R56</f>
        <v>19320</v>
      </c>
      <c r="S157" s="99">
        <f>'LOE-Ref-VZGTTQ00011797-BH'!Y56</f>
        <v>14720</v>
      </c>
      <c r="T157" s="99">
        <f>'LOE-Ref-VZGTTQ00011797-BH'!Z56</f>
        <v>57960</v>
      </c>
      <c r="U157" s="99">
        <f>'LOE-Ref-VZGTTQ00011797-BH'!AC56</f>
        <v>72680</v>
      </c>
      <c r="V157" s="98"/>
    </row>
    <row r="158" spans="1:22" ht="23.15" customHeight="1">
      <c r="A158" s="98">
        <f>'LOE-Ref-VZGTTQ00011797-BH'!A57</f>
        <v>175902</v>
      </c>
      <c r="B158" s="103" t="str">
        <f>'LOE-Ref-VZGTTQ00011797-BH'!B57</f>
        <v>Rajalakshmi Vedachalam</v>
      </c>
      <c r="C158" s="98" t="str">
        <f>'LOE-Ref-VZGTTQ00011797-BH'!C57</f>
        <v>Onshore</v>
      </c>
      <c r="D158" s="98" t="str">
        <f>'LOE-Ref-VZGTTQ00011797-BH'!D57</f>
        <v>ACT234</v>
      </c>
      <c r="E158" s="103" t="str">
        <f>'LOE-Ref-VZGTTQ00011797-BH'!G57</f>
        <v>Release Train Engineer</v>
      </c>
      <c r="F158" s="116" t="s">
        <v>50</v>
      </c>
      <c r="G158" s="50" t="s">
        <v>51</v>
      </c>
      <c r="H158" s="98">
        <v>1000412773</v>
      </c>
      <c r="I158" s="98" t="s">
        <v>52</v>
      </c>
      <c r="J158" s="98" t="s">
        <v>24</v>
      </c>
      <c r="K158" s="99">
        <f>'LOE-Ref-VZGTTQ00011797-BH'!K57</f>
        <v>95</v>
      </c>
      <c r="L158" s="99">
        <f>'LOE-Ref-VZGTTQ00011797-BH'!L57</f>
        <v>15960</v>
      </c>
      <c r="M158" s="99">
        <f>'LOE-Ref-VZGTTQ00011797-BH'!M57</f>
        <v>15960</v>
      </c>
      <c r="N158" s="99">
        <f>'LOE-Ref-VZGTTQ00011797-BH'!N57</f>
        <v>15960</v>
      </c>
      <c r="O158" s="99">
        <f>'LOE-Ref-VZGTTQ00011797-BH'!O57</f>
        <v>15960</v>
      </c>
      <c r="P158" s="99">
        <f>'LOE-Ref-VZGTTQ00011797-BH'!P57</f>
        <v>15960</v>
      </c>
      <c r="Q158" s="99">
        <f>'LOE-Ref-VZGTTQ00011797-BH'!Q57</f>
        <v>15960</v>
      </c>
      <c r="R158" s="99">
        <f>'LOE-Ref-VZGTTQ00011797-BH'!R57</f>
        <v>15960</v>
      </c>
      <c r="S158" s="99">
        <f>'LOE-Ref-VZGTTQ00011797-BH'!Y57</f>
        <v>47880</v>
      </c>
      <c r="T158" s="99">
        <f>'LOE-Ref-VZGTTQ00011797-BH'!Z57</f>
        <v>47880</v>
      </c>
      <c r="U158" s="99">
        <f>'LOE-Ref-VZGTTQ00011797-BH'!AC57</f>
        <v>95760</v>
      </c>
      <c r="V158" s="98"/>
    </row>
    <row r="159" spans="1:22" ht="23.15" customHeight="1">
      <c r="A159" s="98">
        <f>'LOE-Ref-VZGTTQ00011797-BH'!A58</f>
        <v>254635</v>
      </c>
      <c r="B159" s="103" t="str">
        <f>'LOE-Ref-VZGTTQ00011797-BH'!B58</f>
        <v>Rangaswamy,Mohana</v>
      </c>
      <c r="C159" s="98" t="str">
        <f>'LOE-Ref-VZGTTQ00011797-BH'!C58</f>
        <v>Onshore</v>
      </c>
      <c r="D159" s="98" t="str">
        <f>'LOE-Ref-VZGTTQ00011797-BH'!D58</f>
        <v>ACT211</v>
      </c>
      <c r="E159" s="103" t="str">
        <f>'LOE-Ref-VZGTTQ00011797-BH'!G58</f>
        <v>QA Analyst</v>
      </c>
      <c r="F159" s="116" t="s">
        <v>50</v>
      </c>
      <c r="G159" s="50" t="s">
        <v>51</v>
      </c>
      <c r="H159" s="98" t="e">
        <v>#N/A</v>
      </c>
      <c r="I159" s="98" t="e">
        <v>#N/A</v>
      </c>
      <c r="J159" s="98" t="e">
        <v>#N/A</v>
      </c>
      <c r="K159" s="99">
        <f>'LOE-Ref-VZGTTQ00011797-BH'!K58</f>
        <v>90</v>
      </c>
      <c r="L159" s="99">
        <f>'LOE-Ref-VZGTTQ00011797-BH'!L58</f>
        <v>15120</v>
      </c>
      <c r="M159" s="99">
        <f>'LOE-Ref-VZGTTQ00011797-BH'!M58</f>
        <v>0</v>
      </c>
      <c r="N159" s="99">
        <f>'LOE-Ref-VZGTTQ00011797-BH'!N58</f>
        <v>0</v>
      </c>
      <c r="O159" s="99">
        <f>'LOE-Ref-VZGTTQ00011797-BH'!O58</f>
        <v>0</v>
      </c>
      <c r="P159" s="99">
        <f>'LOE-Ref-VZGTTQ00011797-BH'!P58</f>
        <v>15120</v>
      </c>
      <c r="Q159" s="99">
        <f>'LOE-Ref-VZGTTQ00011797-BH'!Q58</f>
        <v>15120</v>
      </c>
      <c r="R159" s="99">
        <f>'LOE-Ref-VZGTTQ00011797-BH'!R58</f>
        <v>15120</v>
      </c>
      <c r="S159" s="99">
        <f>'LOE-Ref-VZGTTQ00011797-BH'!Y58</f>
        <v>15120</v>
      </c>
      <c r="T159" s="99">
        <f>'LOE-Ref-VZGTTQ00011797-BH'!Z58</f>
        <v>45360</v>
      </c>
      <c r="U159" s="99">
        <f>'LOE-Ref-VZGTTQ00011797-BH'!AC58</f>
        <v>45360</v>
      </c>
      <c r="V159" s="98" t="str">
        <f>'LOE-Ref-VZGTTQ00011797-BH'!AF58</f>
        <v>SOF</v>
      </c>
    </row>
    <row r="160" spans="1:22" ht="23.15" customHeight="1">
      <c r="A160" s="98">
        <f>'LOE-Ref-VZGTTQ00011797-BH'!A59</f>
        <v>2360548</v>
      </c>
      <c r="B160" s="103" t="str">
        <f>'LOE-Ref-VZGTTQ00011797-BH'!B59</f>
        <v>Ranjani Rajagopal</v>
      </c>
      <c r="C160" s="98" t="str">
        <f>'LOE-Ref-VZGTTQ00011797-BH'!C59</f>
        <v>Onshore</v>
      </c>
      <c r="D160" s="98" t="str">
        <f>'LOE-Ref-VZGTTQ00011797-BH'!D59</f>
        <v>ACT211</v>
      </c>
      <c r="E160" s="103" t="str">
        <f>'LOE-Ref-VZGTTQ00011797-BH'!G59</f>
        <v>Java Springboot Microservices SpringReactive</v>
      </c>
      <c r="F160" s="116" t="s">
        <v>50</v>
      </c>
      <c r="G160" s="50" t="s">
        <v>51</v>
      </c>
      <c r="H160" s="98" t="e">
        <v>#N/A</v>
      </c>
      <c r="I160" s="98" t="e">
        <v>#N/A</v>
      </c>
      <c r="J160" s="98" t="s">
        <v>24</v>
      </c>
      <c r="K160" s="99">
        <f>'LOE-Ref-VZGTTQ00011797-BH'!K59</f>
        <v>95</v>
      </c>
      <c r="L160" s="99">
        <f>'LOE-Ref-VZGTTQ00011797-BH'!L59</f>
        <v>15960</v>
      </c>
      <c r="M160" s="99">
        <f>'LOE-Ref-VZGTTQ00011797-BH'!M59</f>
        <v>0</v>
      </c>
      <c r="N160" s="99">
        <f>'LOE-Ref-VZGTTQ00011797-BH'!N59</f>
        <v>15960</v>
      </c>
      <c r="O160" s="99">
        <f>'LOE-Ref-VZGTTQ00011797-BH'!O59</f>
        <v>15960</v>
      </c>
      <c r="P160" s="99">
        <f>'LOE-Ref-VZGTTQ00011797-BH'!P59</f>
        <v>15960</v>
      </c>
      <c r="Q160" s="99">
        <f>'LOE-Ref-VZGTTQ00011797-BH'!Q59</f>
        <v>15960</v>
      </c>
      <c r="R160" s="99">
        <f>'LOE-Ref-VZGTTQ00011797-BH'!R59</f>
        <v>15960</v>
      </c>
      <c r="S160" s="99">
        <f>'LOE-Ref-VZGTTQ00011797-BH'!Y59</f>
        <v>31920</v>
      </c>
      <c r="T160" s="99">
        <f>'LOE-Ref-VZGTTQ00011797-BH'!Z59</f>
        <v>47880</v>
      </c>
      <c r="U160" s="99">
        <f>'LOE-Ref-VZGTTQ00011797-BH'!AC59</f>
        <v>79800</v>
      </c>
      <c r="V160" s="98"/>
    </row>
    <row r="161" spans="1:22" ht="23.15" customHeight="1">
      <c r="A161" s="98">
        <f>'LOE-Ref-VZGTTQ00011797-BH'!A60</f>
        <v>729843</v>
      </c>
      <c r="B161" s="103" t="str">
        <f>'LOE-Ref-VZGTTQ00011797-BH'!B60</f>
        <v>Shifali LNU</v>
      </c>
      <c r="C161" s="98" t="str">
        <f>'LOE-Ref-VZGTTQ00011797-BH'!C60</f>
        <v>Onshore</v>
      </c>
      <c r="D161" s="98" t="str">
        <f>'LOE-Ref-VZGTTQ00011797-BH'!D60</f>
        <v>ACT234</v>
      </c>
      <c r="E161" s="103" t="str">
        <f>'LOE-Ref-VZGTTQ00011797-BH'!G60</f>
        <v>Java Springboot Microservices SpringReactive</v>
      </c>
      <c r="F161" s="116" t="s">
        <v>50</v>
      </c>
      <c r="G161" s="50" t="s">
        <v>51</v>
      </c>
      <c r="H161" s="98">
        <v>1000442106</v>
      </c>
      <c r="I161" s="98" t="s">
        <v>57</v>
      </c>
      <c r="J161" s="98" t="s">
        <v>24</v>
      </c>
      <c r="K161" s="99">
        <f>'LOE-Ref-VZGTTQ00011797-BH'!K60</f>
        <v>95</v>
      </c>
      <c r="L161" s="99">
        <f>'LOE-Ref-VZGTTQ00011797-BH'!L60</f>
        <v>15960</v>
      </c>
      <c r="M161" s="99">
        <f>'LOE-Ref-VZGTTQ00011797-BH'!M60</f>
        <v>15960</v>
      </c>
      <c r="N161" s="99">
        <f>'LOE-Ref-VZGTTQ00011797-BH'!N60</f>
        <v>15960</v>
      </c>
      <c r="O161" s="99">
        <f>'LOE-Ref-VZGTTQ00011797-BH'!O60</f>
        <v>15960</v>
      </c>
      <c r="P161" s="99">
        <f>'LOE-Ref-VZGTTQ00011797-BH'!P60</f>
        <v>0</v>
      </c>
      <c r="Q161" s="99">
        <f>'LOE-Ref-VZGTTQ00011797-BH'!Q60</f>
        <v>0</v>
      </c>
      <c r="R161" s="99">
        <f>'LOE-Ref-VZGTTQ00011797-BH'!R60</f>
        <v>0</v>
      </c>
      <c r="S161" s="99">
        <f>'LOE-Ref-VZGTTQ00011797-BH'!Y60</f>
        <v>47880</v>
      </c>
      <c r="T161" s="99">
        <f>'LOE-Ref-VZGTTQ00011797-BH'!Z60</f>
        <v>0</v>
      </c>
      <c r="U161" s="99">
        <f>'LOE-Ref-VZGTTQ00011797-BH'!AC60</f>
        <v>47880</v>
      </c>
      <c r="V161" s="98"/>
    </row>
    <row r="162" spans="1:22" ht="23.15" customHeight="1">
      <c r="A162" s="98">
        <f>'LOE-Ref-VZGTTQ00011797-BH'!A61</f>
        <v>729843</v>
      </c>
      <c r="B162" s="103" t="str">
        <f>'LOE-Ref-VZGTTQ00011797-BH'!B61</f>
        <v>Shifali LNU</v>
      </c>
      <c r="C162" s="98" t="str">
        <f>'LOE-Ref-VZGTTQ00011797-BH'!C61</f>
        <v>Onshore</v>
      </c>
      <c r="D162" s="98" t="str">
        <f>'LOE-Ref-VZGTTQ00011797-BH'!D61</f>
        <v>ACT211</v>
      </c>
      <c r="E162" s="103" t="str">
        <f>'LOE-Ref-VZGTTQ00011797-BH'!G61</f>
        <v>Java Springboot Microservices SpringReactive</v>
      </c>
      <c r="F162" s="116" t="s">
        <v>50</v>
      </c>
      <c r="G162" s="50" t="s">
        <v>51</v>
      </c>
      <c r="H162" s="98">
        <v>1000412773</v>
      </c>
      <c r="I162" s="98" t="s">
        <v>52</v>
      </c>
      <c r="J162" s="98" t="s">
        <v>24</v>
      </c>
      <c r="K162" s="99">
        <f>'LOE-Ref-VZGTTQ00011797-BH'!K61</f>
        <v>95</v>
      </c>
      <c r="L162" s="99">
        <f>'LOE-Ref-VZGTTQ00011797-BH'!L61</f>
        <v>15960</v>
      </c>
      <c r="M162" s="99">
        <f>'LOE-Ref-VZGTTQ00011797-BH'!M61</f>
        <v>0</v>
      </c>
      <c r="N162" s="99">
        <f>'LOE-Ref-VZGTTQ00011797-BH'!N61</f>
        <v>0</v>
      </c>
      <c r="O162" s="99">
        <f>'LOE-Ref-VZGTTQ00011797-BH'!O61</f>
        <v>0</v>
      </c>
      <c r="P162" s="99">
        <f>'LOE-Ref-VZGTTQ00011797-BH'!P61</f>
        <v>15960</v>
      </c>
      <c r="Q162" s="99">
        <f>'LOE-Ref-VZGTTQ00011797-BH'!Q61</f>
        <v>7980</v>
      </c>
      <c r="R162" s="99">
        <f>'LOE-Ref-VZGTTQ00011797-BH'!R61</f>
        <v>15960</v>
      </c>
      <c r="S162" s="99">
        <f>'LOE-Ref-VZGTTQ00011797-BH'!Y61</f>
        <v>0</v>
      </c>
      <c r="T162" s="99">
        <f>'LOE-Ref-VZGTTQ00011797-BH'!Z61</f>
        <v>39900</v>
      </c>
      <c r="U162" s="99">
        <f>'LOE-Ref-VZGTTQ00011797-BH'!AC61</f>
        <v>39900</v>
      </c>
      <c r="V162" s="98">
        <f>'LOE-Ref-VZGTTQ00011797-BH'!AF61</f>
        <v>0</v>
      </c>
    </row>
    <row r="163" spans="1:22" ht="23.15" customHeight="1">
      <c r="A163" s="98">
        <f>'LOE-Ref-VZGTTQ00011797-BH'!A62</f>
        <v>2401575</v>
      </c>
      <c r="B163" s="103" t="str">
        <f>'LOE-Ref-VZGTTQ00011797-BH'!B62</f>
        <v>Sri Harsha Kandala</v>
      </c>
      <c r="C163" s="98" t="str">
        <f>'LOE-Ref-VZGTTQ00011797-BH'!C62</f>
        <v>Onshore</v>
      </c>
      <c r="D163" s="98" t="str">
        <f>'LOE-Ref-VZGTTQ00011797-BH'!D62</f>
        <v>ACT211</v>
      </c>
      <c r="E163" s="103" t="str">
        <f>'LOE-Ref-VZGTTQ00011797-BH'!G62</f>
        <v>QA Analyst</v>
      </c>
      <c r="F163" s="116" t="s">
        <v>50</v>
      </c>
      <c r="G163" s="50" t="s">
        <v>51</v>
      </c>
      <c r="H163" s="98" t="e">
        <v>#N/A</v>
      </c>
      <c r="I163" s="98" t="e">
        <v>#N/A</v>
      </c>
      <c r="J163" s="98" t="s">
        <v>24</v>
      </c>
      <c r="K163" s="99">
        <f>'LOE-Ref-VZGTTQ00011797-BH'!K62</f>
        <v>95</v>
      </c>
      <c r="L163" s="99">
        <f>'LOE-Ref-VZGTTQ00011797-BH'!L62</f>
        <v>15960</v>
      </c>
      <c r="M163" s="99">
        <f>'LOE-Ref-VZGTTQ00011797-BH'!M62</f>
        <v>0</v>
      </c>
      <c r="N163" s="99">
        <f>'LOE-Ref-VZGTTQ00011797-BH'!N62</f>
        <v>0</v>
      </c>
      <c r="O163" s="99">
        <f>'LOE-Ref-VZGTTQ00011797-BH'!O62</f>
        <v>0</v>
      </c>
      <c r="P163" s="99">
        <f>'LOE-Ref-VZGTTQ00011797-BH'!P62</f>
        <v>0</v>
      </c>
      <c r="Q163" s="99">
        <f>'LOE-Ref-VZGTTQ00011797-BH'!Q62</f>
        <v>6384</v>
      </c>
      <c r="R163" s="99">
        <f>'LOE-Ref-VZGTTQ00011797-BH'!R62</f>
        <v>15960</v>
      </c>
      <c r="S163" s="99">
        <f>'LOE-Ref-VZGTTQ00011797-BH'!Y62</f>
        <v>0</v>
      </c>
      <c r="T163" s="99">
        <f>'LOE-Ref-VZGTTQ00011797-BH'!Z62</f>
        <v>22344</v>
      </c>
      <c r="U163" s="99">
        <f>'LOE-Ref-VZGTTQ00011797-BH'!AC62</f>
        <v>22344</v>
      </c>
      <c r="V163" s="98">
        <f>'LOE-Ref-VZGTTQ00011797-BH'!AF62</f>
        <v>0</v>
      </c>
    </row>
    <row r="164" spans="1:22" ht="23.15" customHeight="1">
      <c r="A164" s="98">
        <f>'LOE-Ref-VZGTTQ00011797-BH'!A63</f>
        <v>2397456</v>
      </c>
      <c r="B164" s="103" t="str">
        <f>'LOE-Ref-VZGTTQ00011797-BH'!B63</f>
        <v>Sridhar Reddy Uppala</v>
      </c>
      <c r="C164" s="98" t="str">
        <f>'LOE-Ref-VZGTTQ00011797-BH'!C63</f>
        <v>Onshore</v>
      </c>
      <c r="D164" s="98" t="str">
        <f>'LOE-Ref-VZGTTQ00011797-BH'!D63</f>
        <v>ACT125</v>
      </c>
      <c r="E164" s="103" t="str">
        <f>'LOE-Ref-VZGTTQ00011797-BH'!G63</f>
        <v>Java Springboot Microservices SpringReactive</v>
      </c>
      <c r="F164" s="116" t="s">
        <v>50</v>
      </c>
      <c r="G164" s="50" t="s">
        <v>51</v>
      </c>
      <c r="H164" s="98" t="e">
        <v>#N/A</v>
      </c>
      <c r="I164" s="98" t="e">
        <v>#N/A</v>
      </c>
      <c r="J164" s="98" t="s">
        <v>33</v>
      </c>
      <c r="K164" s="99">
        <f>'LOE-Ref-VZGTTQ00011797-BH'!K63</f>
        <v>95</v>
      </c>
      <c r="L164" s="99">
        <f>'LOE-Ref-VZGTTQ00011797-BH'!L63</f>
        <v>15960</v>
      </c>
      <c r="M164" s="99">
        <f>'LOE-Ref-VZGTTQ00011797-BH'!M63</f>
        <v>0</v>
      </c>
      <c r="N164" s="99">
        <f>'LOE-Ref-VZGTTQ00011797-BH'!N63</f>
        <v>0</v>
      </c>
      <c r="O164" s="99">
        <f>'LOE-Ref-VZGTTQ00011797-BH'!O63</f>
        <v>3990</v>
      </c>
      <c r="P164" s="99">
        <f>'LOE-Ref-VZGTTQ00011797-BH'!P63</f>
        <v>15960</v>
      </c>
      <c r="Q164" s="99">
        <f>'LOE-Ref-VZGTTQ00011797-BH'!Q63</f>
        <v>15960</v>
      </c>
      <c r="R164" s="99">
        <f>'LOE-Ref-VZGTTQ00011797-BH'!R63</f>
        <v>15960</v>
      </c>
      <c r="S164" s="99">
        <f>'LOE-Ref-VZGTTQ00011797-BH'!Y63</f>
        <v>3990</v>
      </c>
      <c r="T164" s="99">
        <f>'LOE-Ref-VZGTTQ00011797-BH'!Z63</f>
        <v>47880</v>
      </c>
      <c r="U164" s="99">
        <f>'LOE-Ref-VZGTTQ00011797-BH'!AC63</f>
        <v>51870</v>
      </c>
      <c r="V164" s="98" t="str">
        <f>'LOE-Ref-VZGTTQ00011797-BH'!AF63</f>
        <v>Discovery</v>
      </c>
    </row>
    <row r="165" spans="1:22" ht="23.15" customHeight="1">
      <c r="A165" s="98">
        <f>'LOE-Ref-VZGTTQ00011797-BH'!A64</f>
        <v>972892</v>
      </c>
      <c r="B165" s="103" t="str">
        <f>'LOE-Ref-VZGTTQ00011797-BH'!B64</f>
        <v>Srividhya Venkataramanan</v>
      </c>
      <c r="C165" s="98" t="str">
        <f>'LOE-Ref-VZGTTQ00011797-BH'!C64</f>
        <v>Onshore</v>
      </c>
      <c r="D165" s="98" t="str">
        <f>'LOE-Ref-VZGTTQ00011797-BH'!D64</f>
        <v>ACT125</v>
      </c>
      <c r="E165" s="103" t="str">
        <f>'LOE-Ref-VZGTTQ00011797-BH'!G64</f>
        <v>Delivery lead/PATL</v>
      </c>
      <c r="F165" s="116" t="s">
        <v>50</v>
      </c>
      <c r="G165" s="50" t="s">
        <v>51</v>
      </c>
      <c r="H165" s="98">
        <v>1000441057</v>
      </c>
      <c r="I165" s="98" t="s">
        <v>49</v>
      </c>
      <c r="J165" s="98" t="s">
        <v>33</v>
      </c>
      <c r="K165" s="99">
        <f>'LOE-Ref-VZGTTQ00011797-BH'!K64</f>
        <v>105</v>
      </c>
      <c r="L165" s="99">
        <f>'LOE-Ref-VZGTTQ00011797-BH'!L64</f>
        <v>17640</v>
      </c>
      <c r="M165" s="99">
        <f>'LOE-Ref-VZGTTQ00011797-BH'!M64</f>
        <v>0</v>
      </c>
      <c r="N165" s="99">
        <f>'LOE-Ref-VZGTTQ00011797-BH'!N64</f>
        <v>0</v>
      </c>
      <c r="O165" s="99">
        <f>'LOE-Ref-VZGTTQ00011797-BH'!O64</f>
        <v>0</v>
      </c>
      <c r="P165" s="99">
        <f>'LOE-Ref-VZGTTQ00011797-BH'!P64</f>
        <v>17640</v>
      </c>
      <c r="Q165" s="99">
        <f>'LOE-Ref-VZGTTQ00011797-BH'!Q64</f>
        <v>17640</v>
      </c>
      <c r="R165" s="99">
        <f>'LOE-Ref-VZGTTQ00011797-BH'!R64</f>
        <v>17640</v>
      </c>
      <c r="S165" s="99">
        <f>'LOE-Ref-VZGTTQ00011797-BH'!Y64</f>
        <v>0</v>
      </c>
      <c r="T165" s="99">
        <f>'LOE-Ref-VZGTTQ00011797-BH'!Z64</f>
        <v>52920</v>
      </c>
      <c r="U165" s="99">
        <f>'LOE-Ref-VZGTTQ00011797-BH'!AC64</f>
        <v>52920</v>
      </c>
      <c r="V165" s="98"/>
    </row>
    <row r="166" spans="1:22" ht="23.15"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1000445090</v>
      </c>
      <c r="I166" s="98" t="s">
        <v>54</v>
      </c>
      <c r="J166" s="98" t="s">
        <v>26</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3.15" customHeight="1">
      <c r="A167" s="98">
        <f>'LOE-Ref-VZGTTQ00011797-BH'!A65</f>
        <v>952262</v>
      </c>
      <c r="B167" s="103" t="str">
        <f>'LOE-Ref-VZGTTQ00011797-BH'!B65</f>
        <v>Sujata Kamble</v>
      </c>
      <c r="C167" s="98" t="str">
        <f>'LOE-Ref-VZGTTQ00011797-BH'!C65</f>
        <v>Onshore</v>
      </c>
      <c r="D167" s="98" t="str">
        <f>'LOE-Ref-VZGTTQ00011797-BH'!D65</f>
        <v>ACT211</v>
      </c>
      <c r="E167" s="103" t="str">
        <f>'LOE-Ref-VZGTTQ00011797-BH'!G65</f>
        <v>Java Springboot Microservices SpringReactive</v>
      </c>
      <c r="F167" s="116" t="s">
        <v>50</v>
      </c>
      <c r="G167" s="50" t="s">
        <v>51</v>
      </c>
      <c r="H167" s="98">
        <v>1000441057</v>
      </c>
      <c r="I167" s="98" t="s">
        <v>49</v>
      </c>
      <c r="J167" s="98" t="s">
        <v>33</v>
      </c>
      <c r="K167" s="99">
        <f>'LOE-Ref-VZGTTQ00011797-BH'!K65</f>
        <v>95</v>
      </c>
      <c r="L167" s="99">
        <f>'LOE-Ref-VZGTTQ00011797-BH'!L65</f>
        <v>15960</v>
      </c>
      <c r="M167" s="99">
        <f>'LOE-Ref-VZGTTQ00011797-BH'!M65</f>
        <v>15960</v>
      </c>
      <c r="N167" s="99">
        <f>'LOE-Ref-VZGTTQ00011797-BH'!N65</f>
        <v>15960</v>
      </c>
      <c r="O167" s="99">
        <f>'LOE-Ref-VZGTTQ00011797-BH'!O65</f>
        <v>15960</v>
      </c>
      <c r="P167" s="99">
        <f>'LOE-Ref-VZGTTQ00011797-BH'!P65</f>
        <v>15960</v>
      </c>
      <c r="Q167" s="99">
        <f>'LOE-Ref-VZGTTQ00011797-BH'!Q65</f>
        <v>15960</v>
      </c>
      <c r="R167" s="99">
        <f>'LOE-Ref-VZGTTQ00011797-BH'!R65</f>
        <v>15960</v>
      </c>
      <c r="S167" s="99">
        <f>'LOE-Ref-VZGTTQ00011797-BH'!Y65</f>
        <v>47880</v>
      </c>
      <c r="T167" s="99">
        <f>'LOE-Ref-VZGTTQ00011797-BH'!Z65</f>
        <v>47880</v>
      </c>
      <c r="U167" s="99">
        <f>'LOE-Ref-VZGTTQ00011797-BH'!AC65</f>
        <v>95760</v>
      </c>
      <c r="V167" s="98">
        <f>'LOE-Ref-VZGTTQ00011797-BH'!AF65</f>
        <v>0</v>
      </c>
    </row>
    <row r="168" spans="1:22" ht="23.15"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24</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3.15"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27</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3.15"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27</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3.15"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3.15" customHeight="1">
      <c r="A172" s="98" t="e">
        <f>'LOE-Ref-VZGTTQ00011797-BH'!#REF!</f>
        <v>#REF!</v>
      </c>
      <c r="B172" s="103" t="e">
        <f>'LOE-Ref-VZGTTQ00011797-BH'!#REF!</f>
        <v>#REF!</v>
      </c>
      <c r="C172" s="98" t="e">
        <f>'LOE-Ref-VZGTTQ00011797-BH'!#REF!</f>
        <v>#REF!</v>
      </c>
      <c r="D172" s="98" t="e">
        <f>'LOE-Ref-VZGTTQ00011797-BH'!#REF!</f>
        <v>#REF!</v>
      </c>
      <c r="E172" s="103" t="e">
        <f>'LOE-Ref-VZGTTQ00011797-BH'!#REF!</f>
        <v>#REF!</v>
      </c>
      <c r="F172" s="116" t="s">
        <v>50</v>
      </c>
      <c r="G172" s="50" t="s">
        <v>51</v>
      </c>
      <c r="H172" s="98">
        <v>1000412773</v>
      </c>
      <c r="I172" s="98" t="s">
        <v>52</v>
      </c>
      <c r="J172" s="98" t="s">
        <v>24</v>
      </c>
      <c r="K172" s="99" t="e">
        <f>'LOE-Ref-VZGTTQ00011797-BH'!#REF!</f>
        <v>#REF!</v>
      </c>
      <c r="L172" s="99" t="e">
        <f>'LOE-Ref-VZGTTQ00011797-BH'!#REF!</f>
        <v>#REF!</v>
      </c>
      <c r="M172" s="99" t="e">
        <f>'LOE-Ref-VZGTTQ00011797-BH'!#REF!</f>
        <v>#REF!</v>
      </c>
      <c r="N172" s="99" t="e">
        <f>'LOE-Ref-VZGTTQ00011797-BH'!#REF!</f>
        <v>#REF!</v>
      </c>
      <c r="O172" s="99" t="e">
        <f>'LOE-Ref-VZGTTQ00011797-BH'!#REF!</f>
        <v>#REF!</v>
      </c>
      <c r="P172" s="99" t="e">
        <f>'LOE-Ref-VZGTTQ00011797-BH'!#REF!</f>
        <v>#REF!</v>
      </c>
      <c r="Q172" s="99" t="e">
        <f>'LOE-Ref-VZGTTQ00011797-BH'!#REF!</f>
        <v>#REF!</v>
      </c>
      <c r="R172" s="99" t="e">
        <f>'LOE-Ref-VZGTTQ00011797-BH'!#REF!</f>
        <v>#REF!</v>
      </c>
      <c r="S172" s="99" t="e">
        <f>'LOE-Ref-VZGTTQ00011797-BH'!#REF!</f>
        <v>#REF!</v>
      </c>
      <c r="T172" s="99" t="e">
        <f>'LOE-Ref-VZGTTQ00011797-BH'!#REF!</f>
        <v>#REF!</v>
      </c>
      <c r="U172" s="99" t="e">
        <f>'LOE-Ref-VZGTTQ00011797-BH'!#REF!</f>
        <v>#REF!</v>
      </c>
      <c r="V172" s="98" t="e">
        <f>'LOE-Ref-VZGTTQ00011797-BH'!#REF!</f>
        <v>#REF!</v>
      </c>
    </row>
    <row r="173" spans="1:22" ht="23.15"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3.15" customHeight="1">
      <c r="A174" s="98">
        <f>'LOE-Ref-VZGTTQ00011797-BH'!A66</f>
        <v>138049</v>
      </c>
      <c r="B174" s="103" t="str">
        <f>'LOE-Ref-VZGTTQ00011797-BH'!B66</f>
        <v>Suresh Nagarajan</v>
      </c>
      <c r="C174" s="98" t="str">
        <f>'LOE-Ref-VZGTTQ00011797-BH'!C66</f>
        <v>Onshore</v>
      </c>
      <c r="D174" s="98" t="str">
        <f>'LOE-Ref-VZGTTQ00011797-BH'!D66</f>
        <v>ACT211</v>
      </c>
      <c r="E174" s="103" t="str">
        <f>'LOE-Ref-VZGTTQ00011797-BH'!G66</f>
        <v xml:space="preserve">PATL </v>
      </c>
      <c r="F174" s="116" t="s">
        <v>50</v>
      </c>
      <c r="G174" s="50" t="s">
        <v>51</v>
      </c>
      <c r="H174" s="98">
        <v>1000412773</v>
      </c>
      <c r="I174" s="98" t="s">
        <v>52</v>
      </c>
      <c r="J174" s="98" t="s">
        <v>24</v>
      </c>
      <c r="K174" s="99">
        <f>'LOE-Ref-VZGTTQ00011797-BH'!K66</f>
        <v>105</v>
      </c>
      <c r="L174" s="99">
        <f>'LOE-Ref-VZGTTQ00011797-BH'!L66</f>
        <v>17640</v>
      </c>
      <c r="M174" s="99">
        <f>'LOE-Ref-VZGTTQ00011797-BH'!M66</f>
        <v>17640</v>
      </c>
      <c r="N174" s="99">
        <f>'LOE-Ref-VZGTTQ00011797-BH'!N66</f>
        <v>17640</v>
      </c>
      <c r="O174" s="99">
        <f>'LOE-Ref-VZGTTQ00011797-BH'!O66</f>
        <v>17640</v>
      </c>
      <c r="P174" s="99">
        <f>'LOE-Ref-VZGTTQ00011797-BH'!P66</f>
        <v>17640</v>
      </c>
      <c r="Q174" s="99">
        <f>'LOE-Ref-VZGTTQ00011797-BH'!Q66</f>
        <v>17640</v>
      </c>
      <c r="R174" s="99">
        <f>'LOE-Ref-VZGTTQ00011797-BH'!R66</f>
        <v>17640</v>
      </c>
      <c r="S174" s="99">
        <f>'LOE-Ref-VZGTTQ00011797-BH'!Y66</f>
        <v>52920</v>
      </c>
      <c r="T174" s="99">
        <f>'LOE-Ref-VZGTTQ00011797-BH'!Z66</f>
        <v>52920</v>
      </c>
      <c r="U174" s="99">
        <f>'LOE-Ref-VZGTTQ00011797-BH'!AC66</f>
        <v>105840</v>
      </c>
      <c r="V174" s="98">
        <f>'LOE-Ref-VZGTTQ00011797-BH'!AF66</f>
        <v>0</v>
      </c>
    </row>
    <row r="175" spans="1:22" ht="23.15"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24</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3.15" customHeight="1">
      <c r="A176" s="98" t="e">
        <f>'LOE-Ref-VZGTTQ00011797-BH'!#REF!</f>
        <v>#REF!</v>
      </c>
      <c r="B176" s="103" t="e">
        <f>'LOE-Ref-VZGTTQ00011797-BH'!#REF!</f>
        <v>#REF!</v>
      </c>
      <c r="C176" s="98" t="e">
        <f>'LOE-Ref-VZGTTQ00011797-BH'!#REF!</f>
        <v>#REF!</v>
      </c>
      <c r="D176" s="98" t="e">
        <f>'LOE-Ref-VZGTTQ00011797-BH'!#REF!</f>
        <v>#REF!</v>
      </c>
      <c r="E176" s="103" t="e">
        <f>'LOE-Ref-VZGTTQ00011797-BH'!#REF!</f>
        <v>#REF!</v>
      </c>
      <c r="F176" s="116" t="s">
        <v>50</v>
      </c>
      <c r="G176" s="50" t="s">
        <v>51</v>
      </c>
      <c r="H176" s="98">
        <v>1000412773</v>
      </c>
      <c r="I176" s="98" t="s">
        <v>52</v>
      </c>
      <c r="J176" s="98" t="s">
        <v>33</v>
      </c>
      <c r="K176" s="99" t="e">
        <f>'LOE-Ref-VZGTTQ00011797-BH'!#REF!</f>
        <v>#REF!</v>
      </c>
      <c r="L176" s="99" t="e">
        <f>'LOE-Ref-VZGTTQ00011797-BH'!#REF!</f>
        <v>#REF!</v>
      </c>
      <c r="M176" s="99" t="e">
        <f>'LOE-Ref-VZGTTQ00011797-BH'!#REF!</f>
        <v>#REF!</v>
      </c>
      <c r="N176" s="99" t="e">
        <f>'LOE-Ref-VZGTTQ00011797-BH'!#REF!</f>
        <v>#REF!</v>
      </c>
      <c r="O176" s="99" t="e">
        <f>'LOE-Ref-VZGTTQ00011797-BH'!#REF!</f>
        <v>#REF!</v>
      </c>
      <c r="P176" s="99" t="e">
        <f>'LOE-Ref-VZGTTQ00011797-BH'!#REF!</f>
        <v>#REF!</v>
      </c>
      <c r="Q176" s="99" t="e">
        <f>'LOE-Ref-VZGTTQ00011797-BH'!#REF!</f>
        <v>#REF!</v>
      </c>
      <c r="R176" s="99" t="e">
        <f>'LOE-Ref-VZGTTQ00011797-BH'!#REF!</f>
        <v>#REF!</v>
      </c>
      <c r="S176" s="99" t="e">
        <f>'LOE-Ref-VZGTTQ00011797-BH'!#REF!</f>
        <v>#REF!</v>
      </c>
      <c r="T176" s="99" t="e">
        <f>'LOE-Ref-VZGTTQ00011797-BH'!#REF!</f>
        <v>#REF!</v>
      </c>
      <c r="U176" s="99" t="e">
        <f>'LOE-Ref-VZGTTQ00011797-BH'!#REF!</f>
        <v>#REF!</v>
      </c>
      <c r="V176" s="98" t="e">
        <f>'LOE-Ref-VZGTTQ00011797-BH'!#REF!</f>
        <v>#REF!</v>
      </c>
    </row>
    <row r="177" spans="1:22" ht="23.15"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1000412773</v>
      </c>
      <c r="I177" s="98" t="s">
        <v>52</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3.15" customHeight="1">
      <c r="A178" s="98">
        <f>'LOE-Ref-VZGTTQ00011797-BH'!A67</f>
        <v>963958</v>
      </c>
      <c r="B178" s="103" t="str">
        <f>'LOE-Ref-VZGTTQ00011797-BH'!B67</f>
        <v>Trivedi, Parit</v>
      </c>
      <c r="C178" s="98" t="str">
        <f>'LOE-Ref-VZGTTQ00011797-BH'!C67</f>
        <v>Onshore</v>
      </c>
      <c r="D178" s="98" t="str">
        <f>'LOE-Ref-VZGTTQ00011797-BH'!D67</f>
        <v>ACT234</v>
      </c>
      <c r="E178" s="103" t="str">
        <f>'LOE-Ref-VZGTTQ00011797-BH'!G67</f>
        <v>Database Developer</v>
      </c>
      <c r="F178" s="116" t="s">
        <v>50</v>
      </c>
      <c r="G178" s="50" t="s">
        <v>51</v>
      </c>
      <c r="H178" s="98">
        <v>1000412773</v>
      </c>
      <c r="I178" s="98" t="s">
        <v>52</v>
      </c>
      <c r="J178" s="98" t="s">
        <v>24</v>
      </c>
      <c r="K178" s="99">
        <f>'LOE-Ref-VZGTTQ00011797-BH'!K67</f>
        <v>97</v>
      </c>
      <c r="L178" s="99">
        <f>'LOE-Ref-VZGTTQ00011797-BH'!L67</f>
        <v>16296</v>
      </c>
      <c r="M178" s="99">
        <f>'LOE-Ref-VZGTTQ00011797-BH'!M67</f>
        <v>16296</v>
      </c>
      <c r="N178" s="99">
        <f>'LOE-Ref-VZGTTQ00011797-BH'!N67</f>
        <v>16296</v>
      </c>
      <c r="O178" s="99">
        <f>'LOE-Ref-VZGTTQ00011797-BH'!O67</f>
        <v>16296</v>
      </c>
      <c r="P178" s="99">
        <f>'LOE-Ref-VZGTTQ00011797-BH'!P67</f>
        <v>16296</v>
      </c>
      <c r="Q178" s="99">
        <f>'LOE-Ref-VZGTTQ00011797-BH'!Q67</f>
        <v>16296</v>
      </c>
      <c r="R178" s="99">
        <f>'LOE-Ref-VZGTTQ00011797-BH'!R67</f>
        <v>16296</v>
      </c>
      <c r="S178" s="99">
        <f>'LOE-Ref-VZGTTQ00011797-BH'!Y67</f>
        <v>48888</v>
      </c>
      <c r="T178" s="99">
        <f>'LOE-Ref-VZGTTQ00011797-BH'!Z67</f>
        <v>48888</v>
      </c>
      <c r="U178" s="99">
        <f>'LOE-Ref-VZGTTQ00011797-BH'!AC67</f>
        <v>97776</v>
      </c>
      <c r="V178" s="98">
        <f>'LOE-Ref-VZGTTQ00011797-BH'!AF67</f>
        <v>0</v>
      </c>
    </row>
    <row r="179" spans="1:22" ht="23.15" customHeight="1">
      <c r="A179" s="98" t="e">
        <f>'LOE-Ref-VZGTTQ00011797-BH'!#REF!</f>
        <v>#REF!</v>
      </c>
      <c r="B179" s="103" t="e">
        <f>'LOE-Ref-VZGTTQ00011797-BH'!#REF!</f>
        <v>#REF!</v>
      </c>
      <c r="C179" s="98" t="e">
        <f>'LOE-Ref-VZGTTQ00011797-BH'!#REF!</f>
        <v>#REF!</v>
      </c>
      <c r="D179" s="98" t="e">
        <f>'LOE-Ref-VZGTTQ00011797-BH'!#REF!</f>
        <v>#REF!</v>
      </c>
      <c r="E179" s="103" t="e">
        <f>'LOE-Ref-VZGTTQ00011797-BH'!#REF!</f>
        <v>#REF!</v>
      </c>
      <c r="F179" s="116" t="s">
        <v>50</v>
      </c>
      <c r="G179" s="50" t="s">
        <v>51</v>
      </c>
      <c r="H179" s="98">
        <v>1000445090</v>
      </c>
      <c r="I179" s="98" t="s">
        <v>54</v>
      </c>
      <c r="J179" s="98" t="s">
        <v>33</v>
      </c>
      <c r="K179" s="99" t="e">
        <f>'LOE-Ref-VZGTTQ00011797-BH'!#REF!</f>
        <v>#REF!</v>
      </c>
      <c r="L179" s="99" t="e">
        <f>'LOE-Ref-VZGTTQ00011797-BH'!#REF!</f>
        <v>#REF!</v>
      </c>
      <c r="M179" s="99" t="e">
        <f>'LOE-Ref-VZGTTQ00011797-BH'!#REF!</f>
        <v>#REF!</v>
      </c>
      <c r="N179" s="99" t="e">
        <f>'LOE-Ref-VZGTTQ00011797-BH'!#REF!</f>
        <v>#REF!</v>
      </c>
      <c r="O179" s="99" t="e">
        <f>'LOE-Ref-VZGTTQ00011797-BH'!#REF!</f>
        <v>#REF!</v>
      </c>
      <c r="P179" s="99" t="e">
        <f>'LOE-Ref-VZGTTQ00011797-BH'!#REF!</f>
        <v>#REF!</v>
      </c>
      <c r="Q179" s="99" t="e">
        <f>'LOE-Ref-VZGTTQ00011797-BH'!#REF!</f>
        <v>#REF!</v>
      </c>
      <c r="R179" s="99" t="e">
        <f>'LOE-Ref-VZGTTQ00011797-BH'!#REF!</f>
        <v>#REF!</v>
      </c>
      <c r="S179" s="99" t="e">
        <f>'LOE-Ref-VZGTTQ00011797-BH'!#REF!</f>
        <v>#REF!</v>
      </c>
      <c r="T179" s="99" t="e">
        <f>'LOE-Ref-VZGTTQ00011797-BH'!#REF!</f>
        <v>#REF!</v>
      </c>
      <c r="U179" s="99" t="e">
        <f>'LOE-Ref-VZGTTQ00011797-BH'!#REF!</f>
        <v>#REF!</v>
      </c>
      <c r="V179" s="98" t="e">
        <f>'LOE-Ref-VZGTTQ00011797-BH'!#REF!</f>
        <v>#REF!</v>
      </c>
    </row>
    <row r="180" spans="1:22" ht="23.15" customHeight="1">
      <c r="A180" s="98">
        <f>'LOE-Ref-VZGTTQ00011797-BH'!A68</f>
        <v>291337</v>
      </c>
      <c r="B180" s="103" t="str">
        <f>'LOE-Ref-VZGTTQ00011797-BH'!B68</f>
        <v>Palaniappan, Balasubramanian</v>
      </c>
      <c r="C180" s="98" t="str">
        <f>'LOE-Ref-VZGTTQ00011797-BH'!C68</f>
        <v>Onshore</v>
      </c>
      <c r="D180" s="98" t="str">
        <f>'LOE-Ref-VZGTTQ00011797-BH'!D68</f>
        <v>ACT200</v>
      </c>
      <c r="E180" s="103" t="str">
        <f>'LOE-Ref-VZGTTQ00011797-BH'!G68</f>
        <v>QA Analyst</v>
      </c>
      <c r="F180" s="116" t="s">
        <v>50</v>
      </c>
      <c r="G180" s="50" t="s">
        <v>51</v>
      </c>
      <c r="H180" s="98">
        <v>1000410706</v>
      </c>
      <c r="I180" s="98" t="s">
        <v>58</v>
      </c>
      <c r="J180" s="98" t="s">
        <v>26</v>
      </c>
      <c r="K180" s="99">
        <f>'LOE-Ref-VZGTTQ00011797-BH'!K68</f>
        <v>100</v>
      </c>
      <c r="L180" s="99">
        <f>'LOE-Ref-VZGTTQ00011797-BH'!L68</f>
        <v>16800</v>
      </c>
      <c r="M180" s="99">
        <f>'LOE-Ref-VZGTTQ00011797-BH'!M68</f>
        <v>0</v>
      </c>
      <c r="N180" s="99">
        <f>'LOE-Ref-VZGTTQ00011797-BH'!N68</f>
        <v>0</v>
      </c>
      <c r="O180" s="99">
        <f>'LOE-Ref-VZGTTQ00011797-BH'!O68</f>
        <v>0</v>
      </c>
      <c r="P180" s="99">
        <f>'LOE-Ref-VZGTTQ00011797-BH'!P68</f>
        <v>16800</v>
      </c>
      <c r="Q180" s="99">
        <f>'LOE-Ref-VZGTTQ00011797-BH'!Q68</f>
        <v>16800</v>
      </c>
      <c r="R180" s="99">
        <f>'LOE-Ref-VZGTTQ00011797-BH'!R68</f>
        <v>16800</v>
      </c>
      <c r="S180" s="99">
        <f>'LOE-Ref-VZGTTQ00011797-BH'!Y68</f>
        <v>0</v>
      </c>
      <c r="T180" s="99">
        <f>'LOE-Ref-VZGTTQ00011797-BH'!Z68</f>
        <v>50400</v>
      </c>
      <c r="U180" s="99">
        <f>'LOE-Ref-VZGTTQ00011797-BH'!AC68</f>
        <v>50400</v>
      </c>
      <c r="V180" s="98" t="str">
        <f>'LOE-Ref-VZGTTQ00011797-BH'!AF68</f>
        <v>Thunder QA POC</v>
      </c>
    </row>
    <row r="181" spans="1:22" ht="23.15" customHeight="1">
      <c r="A181" s="98">
        <f>'LOE-Ref-VZGTTQ00011797-BH'!A70</f>
        <v>2396520</v>
      </c>
      <c r="B181" s="103" t="str">
        <f>'LOE-Ref-VZGTTQ00011797-BH'!B70</f>
        <v>Venkat Budige</v>
      </c>
      <c r="C181" s="98" t="str">
        <f>'LOE-Ref-VZGTTQ00011797-BH'!C70</f>
        <v>Onshore</v>
      </c>
      <c r="D181" s="98" t="str">
        <f>'LOE-Ref-VZGTTQ00011797-BH'!D70</f>
        <v>ACT125</v>
      </c>
      <c r="E181" s="103" t="str">
        <f>'LOE-Ref-VZGTTQ00011797-BH'!G70</f>
        <v>Java Springboot Microservices SpringReactive</v>
      </c>
      <c r="F181" s="116" t="s">
        <v>50</v>
      </c>
      <c r="G181" s="50" t="s">
        <v>51</v>
      </c>
      <c r="H181" s="98">
        <v>1000356052</v>
      </c>
      <c r="I181" s="98" t="s">
        <v>59</v>
      </c>
      <c r="J181" s="98" t="s">
        <v>33</v>
      </c>
      <c r="K181" s="99">
        <f>'LOE-Ref-VZGTTQ00011797-BH'!K70</f>
        <v>95</v>
      </c>
      <c r="L181" s="99">
        <f>'LOE-Ref-VZGTTQ00011797-BH'!L70</f>
        <v>15960</v>
      </c>
      <c r="M181" s="99">
        <f>'LOE-Ref-VZGTTQ00011797-BH'!M70</f>
        <v>0</v>
      </c>
      <c r="N181" s="99">
        <f>'LOE-Ref-VZGTTQ00011797-BH'!N70</f>
        <v>0</v>
      </c>
      <c r="O181" s="99">
        <f>'LOE-Ref-VZGTTQ00011797-BH'!O70</f>
        <v>0</v>
      </c>
      <c r="P181" s="99">
        <f>'LOE-Ref-VZGTTQ00011797-BH'!P70</f>
        <v>15960</v>
      </c>
      <c r="Q181" s="99">
        <f>'LOE-Ref-VZGTTQ00011797-BH'!Q70</f>
        <v>15960</v>
      </c>
      <c r="R181" s="99">
        <f>'LOE-Ref-VZGTTQ00011797-BH'!R70</f>
        <v>15960</v>
      </c>
      <c r="S181" s="99">
        <f>'LOE-Ref-VZGTTQ00011797-BH'!Y70</f>
        <v>0</v>
      </c>
      <c r="T181" s="99">
        <f>'LOE-Ref-VZGTTQ00011797-BH'!Z70</f>
        <v>47880</v>
      </c>
      <c r="U181" s="99">
        <f>'LOE-Ref-VZGTTQ00011797-BH'!AC70</f>
        <v>47880</v>
      </c>
      <c r="V181" s="98"/>
    </row>
    <row r="182" spans="1:22" ht="23.15" hidden="1" customHeight="1">
      <c r="A182" s="98" t="e">
        <f>#REF!</f>
        <v>#REF!</v>
      </c>
      <c r="B182" s="103" t="e">
        <f>#REF!</f>
        <v>#REF!</v>
      </c>
      <c r="C182" s="98" t="e">
        <f>#REF!</f>
        <v>#REF!</v>
      </c>
      <c r="D182" s="98" t="e">
        <f>#REF!</f>
        <v>#REF!</v>
      </c>
      <c r="E182" s="103" t="e">
        <f>#REF!</f>
        <v>#REF!</v>
      </c>
      <c r="F182" s="116" t="s">
        <v>60</v>
      </c>
      <c r="G182" s="50" t="s">
        <v>61</v>
      </c>
      <c r="H182" s="98">
        <v>1000417403</v>
      </c>
      <c r="I182" s="98" t="s">
        <v>62</v>
      </c>
      <c r="J182" s="98" t="s">
        <v>63</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row>
    <row r="183" spans="1:22" ht="23.15" hidden="1" customHeight="1">
      <c r="A183" s="98" t="e">
        <f>#REF!</f>
        <v>#REF!</v>
      </c>
      <c r="B183" s="103" t="e">
        <f>#REF!</f>
        <v>#REF!</v>
      </c>
      <c r="C183" s="98" t="e">
        <f>#REF!</f>
        <v>#REF!</v>
      </c>
      <c r="D183" s="98" t="e">
        <f>#REF!</f>
        <v>#REF!</v>
      </c>
      <c r="E183" s="103" t="e">
        <f>#REF!</f>
        <v>#REF!</v>
      </c>
      <c r="F183" s="116" t="s">
        <v>60</v>
      </c>
      <c r="G183" s="50" t="s">
        <v>61</v>
      </c>
      <c r="H183" s="98">
        <v>1000417403</v>
      </c>
      <c r="I183" s="98" t="s">
        <v>62</v>
      </c>
      <c r="J183" s="98" t="s">
        <v>63</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3.15" hidden="1"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3.15" hidden="1" customHeight="1">
      <c r="A185" s="98" t="e">
        <f>#REF!</f>
        <v>#REF!</v>
      </c>
      <c r="B185" s="103" t="e">
        <f>#REF!</f>
        <v>#REF!</v>
      </c>
      <c r="C185" s="98" t="e">
        <f>#REF!</f>
        <v>#REF!</v>
      </c>
      <c r="D185" s="98" t="e">
        <f>#REF!</f>
        <v>#REF!</v>
      </c>
      <c r="E185" s="103" t="e">
        <f>#REF!</f>
        <v>#REF!</v>
      </c>
      <c r="F185" s="116" t="s">
        <v>60</v>
      </c>
      <c r="G185" s="50" t="s">
        <v>61</v>
      </c>
      <c r="H185" s="98" t="e">
        <v>#N/A</v>
      </c>
      <c r="I185" s="98" t="e">
        <v>#N/A</v>
      </c>
      <c r="J185" s="98" t="e">
        <v>#N/A</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3.15" hidden="1" customHeight="1">
      <c r="A186" s="98" t="e">
        <f>#REF!</f>
        <v>#REF!</v>
      </c>
      <c r="B186" s="103" t="e">
        <f>#REF!</f>
        <v>#REF!</v>
      </c>
      <c r="C186" s="98" t="e">
        <f>#REF!</f>
        <v>#REF!</v>
      </c>
      <c r="D186" s="98" t="e">
        <f>#REF!</f>
        <v>#REF!</v>
      </c>
      <c r="E186" s="103" t="e">
        <f>#REF!</f>
        <v>#REF!</v>
      </c>
      <c r="F186" s="116" t="s">
        <v>60</v>
      </c>
      <c r="G186" s="50" t="s">
        <v>61</v>
      </c>
      <c r="H186" s="98" t="e">
        <v>#N/A</v>
      </c>
      <c r="I186" s="98" t="e">
        <v>#N/A</v>
      </c>
      <c r="J186" s="98" t="e">
        <v>#N/A</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3.15" hidden="1"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3.15" hidden="1" customHeight="1">
      <c r="A188" s="98" t="e">
        <f>#REF!</f>
        <v>#REF!</v>
      </c>
      <c r="B188" s="103" t="e">
        <f>#REF!</f>
        <v>#REF!</v>
      </c>
      <c r="C188" s="98" t="e">
        <f>#REF!</f>
        <v>#REF!</v>
      </c>
      <c r="D188" s="98" t="e">
        <f>#REF!</f>
        <v>#REF!</v>
      </c>
      <c r="E188" s="103" t="e">
        <f>#REF!</f>
        <v>#REF!</v>
      </c>
      <c r="F188" s="116" t="s">
        <v>60</v>
      </c>
      <c r="G188" s="50" t="s">
        <v>61</v>
      </c>
      <c r="H188" s="98">
        <v>1000416320</v>
      </c>
      <c r="I188" s="98" t="s">
        <v>64</v>
      </c>
      <c r="J188" s="98" t="s">
        <v>24</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3.15" hidden="1" customHeight="1">
      <c r="A189" s="98" t="e">
        <f>#REF!</f>
        <v>#REF!</v>
      </c>
      <c r="B189" s="103" t="e">
        <f>#REF!</f>
        <v>#REF!</v>
      </c>
      <c r="C189" s="98" t="e">
        <f>#REF!</f>
        <v>#REF!</v>
      </c>
      <c r="D189" s="98" t="e">
        <f>#REF!</f>
        <v>#REF!</v>
      </c>
      <c r="E189" s="103" t="e">
        <f>#REF!</f>
        <v>#REF!</v>
      </c>
      <c r="F189" s="116" t="s">
        <v>60</v>
      </c>
      <c r="G189" s="50" t="s">
        <v>61</v>
      </c>
      <c r="H189" s="98">
        <v>1000416320</v>
      </c>
      <c r="I189" s="98" t="s">
        <v>64</v>
      </c>
      <c r="J189" s="98" t="s">
        <v>24</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3.15" hidden="1" customHeight="1">
      <c r="A190" s="98" t="e">
        <f>#REF!</f>
        <v>#REF!</v>
      </c>
      <c r="B190" s="103" t="e">
        <f>#REF!</f>
        <v>#REF!</v>
      </c>
      <c r="C190" s="98" t="e">
        <f>#REF!</f>
        <v>#REF!</v>
      </c>
      <c r="D190" s="98" t="e">
        <f>#REF!</f>
        <v>#REF!</v>
      </c>
      <c r="E190" s="103" t="e">
        <f>#REF!</f>
        <v>#REF!</v>
      </c>
      <c r="F190" s="116" t="s">
        <v>60</v>
      </c>
      <c r="G190" s="50" t="s">
        <v>61</v>
      </c>
      <c r="H190" s="98">
        <v>1000447842</v>
      </c>
      <c r="I190" s="98" t="s">
        <v>65</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3.15" hidden="1" customHeight="1">
      <c r="A191" s="98" t="e">
        <f>#REF!</f>
        <v>#REF!</v>
      </c>
      <c r="B191" s="103" t="e">
        <f>#REF!</f>
        <v>#REF!</v>
      </c>
      <c r="C191" s="98" t="e">
        <f>#REF!</f>
        <v>#REF!</v>
      </c>
      <c r="D191" s="98" t="e">
        <f>#REF!</f>
        <v>#REF!</v>
      </c>
      <c r="E191" s="103" t="e">
        <f>#REF!</f>
        <v>#REF!</v>
      </c>
      <c r="F191" s="116" t="s">
        <v>60</v>
      </c>
      <c r="G191" s="50" t="s">
        <v>61</v>
      </c>
      <c r="H191" s="98">
        <v>1000416320</v>
      </c>
      <c r="I191" s="98" t="s">
        <v>64</v>
      </c>
      <c r="J191" s="98" t="s">
        <v>26</v>
      </c>
      <c r="K191" s="99" t="e">
        <f>#REF!</f>
        <v>#REF!</v>
      </c>
      <c r="L191" s="99" t="e">
        <f>#REF!</f>
        <v>#REF!</v>
      </c>
      <c r="M191" s="99" t="e">
        <f>#REF!</f>
        <v>#REF!</v>
      </c>
      <c r="N191" s="99" t="e">
        <f>#REF!</f>
        <v>#REF!</v>
      </c>
      <c r="O191" s="99" t="e">
        <f>#REF!</f>
        <v>#REF!</v>
      </c>
      <c r="P191" s="99" t="e">
        <f>#REF!</f>
        <v>#REF!</v>
      </c>
      <c r="Q191" s="99" t="e">
        <f>#REF!</f>
        <v>#REF!</v>
      </c>
      <c r="R191" s="99" t="e">
        <f>#REF!</f>
        <v>#REF!</v>
      </c>
      <c r="S191" s="99" t="e">
        <f>#REF!</f>
        <v>#REF!</v>
      </c>
      <c r="T191" s="99" t="e">
        <f>#REF!</f>
        <v>#REF!</v>
      </c>
      <c r="U191" s="99" t="e">
        <f>#REF!</f>
        <v>#REF!</v>
      </c>
      <c r="V191" s="103" t="e">
        <f>#REF!</f>
        <v>#REF!</v>
      </c>
    </row>
    <row r="192" spans="1:22" ht="23.15" hidden="1" customHeight="1">
      <c r="A192" s="98" t="e">
        <f>#REF!</f>
        <v>#REF!</v>
      </c>
      <c r="B192" s="103" t="e">
        <f>#REF!</f>
        <v>#REF!</v>
      </c>
      <c r="C192" s="98" t="e">
        <f>#REF!</f>
        <v>#REF!</v>
      </c>
      <c r="D192" s="98" t="e">
        <f>#REF!</f>
        <v>#REF!</v>
      </c>
      <c r="E192" s="103" t="e">
        <f>#REF!</f>
        <v>#REF!</v>
      </c>
      <c r="F192" s="116" t="s">
        <v>60</v>
      </c>
      <c r="G192" s="50" t="s">
        <v>61</v>
      </c>
      <c r="H192" s="98">
        <v>1000416320</v>
      </c>
      <c r="I192" s="98" t="s">
        <v>64</v>
      </c>
      <c r="J192" s="98" t="s">
        <v>26</v>
      </c>
      <c r="K192" s="99" t="e">
        <f>#REF!</f>
        <v>#REF!</v>
      </c>
      <c r="L192" s="99" t="e">
        <f>#REF!</f>
        <v>#REF!</v>
      </c>
      <c r="M192" s="99" t="e">
        <f>#REF!</f>
        <v>#REF!</v>
      </c>
      <c r="N192" s="99" t="e">
        <f>#REF!</f>
        <v>#REF!</v>
      </c>
      <c r="O192" s="99" t="e">
        <f>#REF!</f>
        <v>#REF!</v>
      </c>
      <c r="P192" s="99" t="e">
        <f>#REF!</f>
        <v>#REF!</v>
      </c>
      <c r="Q192" s="99" t="e">
        <f>#REF!</f>
        <v>#REF!</v>
      </c>
      <c r="R192" s="99" t="e">
        <f>#REF!</f>
        <v>#REF!</v>
      </c>
      <c r="S192" s="99" t="e">
        <f>#REF!</f>
        <v>#REF!</v>
      </c>
      <c r="T192" s="99" t="e">
        <f>#REF!</f>
        <v>#REF!</v>
      </c>
      <c r="U192" s="99" t="e">
        <f>#REF!</f>
        <v>#REF!</v>
      </c>
      <c r="V192" s="103" t="e">
        <f>#REF!</f>
        <v>#REF!</v>
      </c>
    </row>
    <row r="193" spans="1:22" ht="23.15" hidden="1"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3.15" hidden="1"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3.15" hidden="1"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v>1000416320</v>
      </c>
      <c r="I195" s="98" t="s">
        <v>64</v>
      </c>
      <c r="J195" s="98" t="s">
        <v>24</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3.15" hidden="1"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t="e">
        <v>#N/A</v>
      </c>
      <c r="I196" s="98" t="e">
        <v>#N/A</v>
      </c>
      <c r="J196" s="98" t="e">
        <v>#N/A</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3.15" hidden="1"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t="e">
        <v>#N/A</v>
      </c>
      <c r="I197" s="98" t="e">
        <v>#N/A</v>
      </c>
      <c r="J197" s="98" t="e">
        <v>#N/A</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3.15" hidden="1"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1000416320</v>
      </c>
      <c r="I198" s="98" t="s">
        <v>64</v>
      </c>
      <c r="J198" s="98" t="s">
        <v>27</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3.15" hidden="1"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3.15" hidden="1"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1000448064</v>
      </c>
      <c r="I200" s="98" t="s">
        <v>68</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3.15" hidden="1"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1000416320</v>
      </c>
      <c r="I201" s="98" t="s">
        <v>64</v>
      </c>
      <c r="J201" s="98" t="s">
        <v>24</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3.15" hidden="1"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24</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3.15" hidden="1"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1000447842</v>
      </c>
      <c r="I203" s="98" t="s">
        <v>65</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3.15" hidden="1"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26</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3.15" hidden="1" customHeight="1">
      <c r="A205" s="98" t="e">
        <f>'VZGTTQ00012090 - UM'!#REF!</f>
        <v>#REF!</v>
      </c>
      <c r="B205" s="103" t="e">
        <f>'VZGTTQ00012090 - UM'!#REF!</f>
        <v>#REF!</v>
      </c>
      <c r="C205" s="98" t="e">
        <f>'VZGTTQ00012090 - UM'!#REF!</f>
        <v>#REF!</v>
      </c>
      <c r="D205" s="98" t="e">
        <f>'VZGTTQ00012090 - UM'!#REF!</f>
        <v>#REF!</v>
      </c>
      <c r="E205" s="103" t="e">
        <f>'VZGTTQ00012090 - UM'!#REF!</f>
        <v>#REF!</v>
      </c>
      <c r="F205" s="116" t="s">
        <v>66</v>
      </c>
      <c r="G205" s="50" t="s">
        <v>67</v>
      </c>
      <c r="H205" s="98">
        <v>1000416320</v>
      </c>
      <c r="I205" s="98" t="s">
        <v>64</v>
      </c>
      <c r="J205" s="98" t="s">
        <v>26</v>
      </c>
      <c r="K205" s="99" t="e">
        <f>'VZGTTQ00012090 - UM'!#REF!</f>
        <v>#REF!</v>
      </c>
      <c r="L205" s="99" t="e">
        <f>'VZGTTQ00012090 - UM'!#REF!</f>
        <v>#REF!</v>
      </c>
      <c r="M205" s="99" t="e">
        <f>'VZGTTQ00012090 - UM'!#REF!</f>
        <v>#REF!</v>
      </c>
      <c r="N205" s="99" t="e">
        <f>'VZGTTQ00012090 - UM'!#REF!</f>
        <v>#REF!</v>
      </c>
      <c r="O205" s="99" t="e">
        <f>'VZGTTQ00012090 - UM'!#REF!</f>
        <v>#REF!</v>
      </c>
      <c r="P205" s="99" t="e">
        <f>'VZGTTQ00012090 - UM'!#REF!</f>
        <v>#REF!</v>
      </c>
      <c r="Q205" s="99" t="e">
        <f>'VZGTTQ00012090 - UM'!#REF!</f>
        <v>#REF!</v>
      </c>
      <c r="R205" s="99" t="e">
        <f>'VZGTTQ00012090 - UM'!#REF!</f>
        <v>#REF!</v>
      </c>
      <c r="S205" s="99" t="e">
        <f>'VZGTTQ00012090 - UM'!#REF!</f>
        <v>#REF!</v>
      </c>
      <c r="T205" s="99" t="e">
        <f>'VZGTTQ00012090 - UM'!#REF!</f>
        <v>#REF!</v>
      </c>
      <c r="U205" s="99" t="e">
        <f>'VZGTTQ00012090 - UM'!#REF!</f>
        <v>#REF!</v>
      </c>
      <c r="V205" s="98" t="e">
        <f>'VZGTTQ00012090 - UM'!#REF!</f>
        <v>#REF!</v>
      </c>
    </row>
    <row r="206" spans="1:22" ht="23.15" hidden="1" customHeight="1">
      <c r="A206" s="98" t="e">
        <f>'VZGTTQ00012090 - UM'!#REF!</f>
        <v>#REF!</v>
      </c>
      <c r="B206" s="103" t="e">
        <f>'VZGTTQ00012090 - UM'!#REF!</f>
        <v>#REF!</v>
      </c>
      <c r="C206" s="98" t="e">
        <f>'VZGTTQ00012090 - UM'!#REF!</f>
        <v>#REF!</v>
      </c>
      <c r="D206" s="98" t="e">
        <f>'VZGTTQ00012090 - UM'!#REF!</f>
        <v>#REF!</v>
      </c>
      <c r="E206" s="103" t="e">
        <f>'VZGTTQ00012090 - UM'!#REF!</f>
        <v>#REF!</v>
      </c>
      <c r="F206" s="116" t="s">
        <v>66</v>
      </c>
      <c r="G206" s="50" t="s">
        <v>67</v>
      </c>
      <c r="H206" s="98">
        <v>1000416320</v>
      </c>
      <c r="I206" s="98" t="s">
        <v>64</v>
      </c>
      <c r="J206" s="98" t="s">
        <v>24</v>
      </c>
      <c r="K206" s="99" t="e">
        <f>'VZGTTQ00012090 - UM'!#REF!</f>
        <v>#REF!</v>
      </c>
      <c r="L206" s="99" t="e">
        <f>'VZGTTQ00012090 - UM'!#REF!</f>
        <v>#REF!</v>
      </c>
      <c r="M206" s="99" t="e">
        <f>'VZGTTQ00012090 - UM'!#REF!</f>
        <v>#REF!</v>
      </c>
      <c r="N206" s="99" t="e">
        <f>'VZGTTQ00012090 - UM'!#REF!</f>
        <v>#REF!</v>
      </c>
      <c r="O206" s="99" t="e">
        <f>'VZGTTQ00012090 - UM'!#REF!</f>
        <v>#REF!</v>
      </c>
      <c r="P206" s="99" t="e">
        <f>'VZGTTQ00012090 - UM'!#REF!</f>
        <v>#REF!</v>
      </c>
      <c r="Q206" s="99" t="e">
        <f>'VZGTTQ00012090 - UM'!#REF!</f>
        <v>#REF!</v>
      </c>
      <c r="R206" s="99" t="e">
        <f>'VZGTTQ00012090 - UM'!#REF!</f>
        <v>#REF!</v>
      </c>
      <c r="S206" s="99" t="e">
        <f>'VZGTTQ00012090 - UM'!#REF!</f>
        <v>#REF!</v>
      </c>
      <c r="T206" s="99" t="e">
        <f>'VZGTTQ00012090 - UM'!#REF!</f>
        <v>#REF!</v>
      </c>
      <c r="U206" s="99" t="e">
        <f>'VZGTTQ00012090 - UM'!#REF!</f>
        <v>#REF!</v>
      </c>
      <c r="V206" s="98" t="e">
        <f>'VZGTTQ00012090 - UM'!#REF!</f>
        <v>#REF!</v>
      </c>
    </row>
    <row r="207" spans="1:22" ht="23.15" hidden="1" customHeight="1">
      <c r="A207" s="98">
        <f>'VZGTTQ00010733-UM'!A9</f>
        <v>554718</v>
      </c>
      <c r="B207" s="103" t="str">
        <f>'VZGTTQ00010733-UM'!B9</f>
        <v>Karuppasamy, Saravanan</v>
      </c>
      <c r="C207" s="98" t="str">
        <f>'VZGTTQ00010733-UM'!C9</f>
        <v>Onshore</v>
      </c>
      <c r="D207" s="98" t="str">
        <f>'VZGTTQ00010733-UM'!D9</f>
        <v>ACT 142</v>
      </c>
      <c r="E207" s="103" t="str">
        <f>'VZGTTQ00010733-UM'!E9</f>
        <v xml:space="preserve">Architect </v>
      </c>
      <c r="F207" s="116" t="s">
        <v>69</v>
      </c>
      <c r="G207" s="50" t="s">
        <v>70</v>
      </c>
      <c r="H207" s="98">
        <v>1000448064</v>
      </c>
      <c r="I207" s="98" t="s">
        <v>68</v>
      </c>
      <c r="J207" s="98" t="s">
        <v>24</v>
      </c>
      <c r="K207" s="99">
        <f>'VZGTTQ00010733-UM'!F9</f>
        <v>97</v>
      </c>
      <c r="L207" s="99">
        <f>'VZGTTQ00010733-UM'!G9</f>
        <v>16296</v>
      </c>
      <c r="M207" s="99">
        <f>'VZGTTQ00010733-UM'!H9</f>
        <v>0</v>
      </c>
      <c r="N207" s="99">
        <f>'VZGTTQ00010733-UM'!I9</f>
        <v>0</v>
      </c>
      <c r="O207" s="99">
        <f>'VZGTTQ00010733-UM'!J9</f>
        <v>16296</v>
      </c>
      <c r="P207" s="99">
        <f>'VZGTTQ00010733-UM'!K9</f>
        <v>16296</v>
      </c>
      <c r="Q207" s="99">
        <f>'VZGTTQ00010733-UM'!L9</f>
        <v>0</v>
      </c>
      <c r="R207" s="99">
        <f>'VZGTTQ00010733-UM'!M9</f>
        <v>0</v>
      </c>
      <c r="S207" s="99">
        <f>'VZGTTQ00010733-UM'!N9</f>
        <v>16296</v>
      </c>
      <c r="T207" s="99">
        <f>'VZGTTQ00010733-UM'!O9</f>
        <v>16296</v>
      </c>
      <c r="U207" s="99">
        <f>'VZGTTQ00010733-UM'!P9</f>
        <v>32592</v>
      </c>
      <c r="V207" s="98" t="str">
        <f>'VZGTTQ00010733-UM'!Q9</f>
        <v xml:space="preserve">Talent to be  Moved to VZGTTQ0009022 and is PATL for Nex Gen Communication </v>
      </c>
    </row>
    <row r="208" spans="1:22" ht="23.15" hidden="1" customHeight="1">
      <c r="A208" s="98">
        <f>'VZGTTQ00010733-UM'!A10</f>
        <v>2399832</v>
      </c>
      <c r="B208" s="103" t="str">
        <f>'VZGTTQ00010733-UM'!B10</f>
        <v>O M,Mohammed Ibrahim Musthakeem</v>
      </c>
      <c r="C208" s="98" t="str">
        <f>'VZGTTQ00010733-UM'!C10</f>
        <v xml:space="preserve">Offshore </v>
      </c>
      <c r="D208" s="98" t="str">
        <f>'VZGTTQ00010733-UM'!D10</f>
        <v>ACT 142</v>
      </c>
      <c r="E208" s="103" t="str">
        <f>'VZGTTQ00010733-UM'!E10</f>
        <v>Java Springboot Microservices SpringReactive</v>
      </c>
      <c r="F208" s="116" t="s">
        <v>69</v>
      </c>
      <c r="G208" s="50" t="s">
        <v>70</v>
      </c>
      <c r="H208" s="98">
        <v>1000448064</v>
      </c>
      <c r="I208" s="98" t="s">
        <v>68</v>
      </c>
      <c r="J208" s="98" t="s">
        <v>24</v>
      </c>
      <c r="K208" s="99">
        <f>'VZGTTQ00010733-UM'!F10</f>
        <v>25</v>
      </c>
      <c r="L208" s="99">
        <f>'VZGTTQ00010733-UM'!G10</f>
        <v>4200</v>
      </c>
      <c r="M208" s="99">
        <f>'VZGTTQ00010733-UM'!H10</f>
        <v>0</v>
      </c>
      <c r="N208" s="99">
        <f>'VZGTTQ00010733-UM'!I10</f>
        <v>0</v>
      </c>
      <c r="O208" s="99">
        <f>'VZGTTQ00010733-UM'!J10</f>
        <v>0</v>
      </c>
      <c r="P208" s="99">
        <f>'VZGTTQ00010733-UM'!K10</f>
        <v>4200</v>
      </c>
      <c r="Q208" s="99">
        <f>'VZGTTQ00010733-UM'!L10</f>
        <v>0</v>
      </c>
      <c r="R208" s="99">
        <f>'VZGTTQ00010733-UM'!M10</f>
        <v>0</v>
      </c>
      <c r="S208" s="99">
        <f>'VZGTTQ00010733-UM'!N10</f>
        <v>0</v>
      </c>
      <c r="T208" s="99">
        <f>'VZGTTQ00010733-UM'!O10</f>
        <v>4200</v>
      </c>
      <c r="U208" s="99">
        <f>'VZGTTQ00010733-UM'!P10</f>
        <v>4200</v>
      </c>
      <c r="V208" s="98">
        <f>'VZGTTQ00010733-UM'!Q10</f>
        <v>0</v>
      </c>
    </row>
    <row r="209" spans="1:22" ht="23.15" hidden="1" customHeight="1">
      <c r="A209" s="98">
        <f>'VZGTTQ00010733-UM'!A11</f>
        <v>2400430</v>
      </c>
      <c r="B209" s="103" t="str">
        <f>'VZGTTQ00010733-UM'!B11</f>
        <v>Singh, Mritunjay Kumar</v>
      </c>
      <c r="C209" s="98" t="str">
        <f>'VZGTTQ00010733-UM'!C11</f>
        <v xml:space="preserve">Offshore </v>
      </c>
      <c r="D209" s="98" t="str">
        <f>'VZGTTQ00010733-UM'!D11</f>
        <v>ACT 142</v>
      </c>
      <c r="E209" s="103" t="str">
        <f>'VZGTTQ00010733-UM'!E11</f>
        <v>Java Springboot Microservices SpringReactive</v>
      </c>
      <c r="F209" s="116" t="s">
        <v>69</v>
      </c>
      <c r="G209" s="50" t="s">
        <v>70</v>
      </c>
      <c r="H209" s="98">
        <v>1000448064</v>
      </c>
      <c r="I209" s="98" t="s">
        <v>68</v>
      </c>
      <c r="J209" s="98" t="s">
        <v>24</v>
      </c>
      <c r="K209" s="99">
        <f>'VZGTTQ00010733-UM'!F11</f>
        <v>25</v>
      </c>
      <c r="L209" s="99">
        <f>'VZGTTQ00010733-UM'!G11</f>
        <v>4200</v>
      </c>
      <c r="M209" s="99">
        <f>'VZGTTQ00010733-UM'!H11</f>
        <v>0</v>
      </c>
      <c r="N209" s="99">
        <f>'VZGTTQ00010733-UM'!I11</f>
        <v>0</v>
      </c>
      <c r="O209" s="99">
        <f>'VZGTTQ00010733-UM'!J11</f>
        <v>0</v>
      </c>
      <c r="P209" s="99">
        <f>'VZGTTQ00010733-UM'!K11</f>
        <v>4200</v>
      </c>
      <c r="Q209" s="99">
        <f>'VZGTTQ00010733-UM'!L11</f>
        <v>0</v>
      </c>
      <c r="R209" s="99">
        <f>'VZGTTQ00010733-UM'!M11</f>
        <v>0</v>
      </c>
      <c r="S209" s="99">
        <f>'VZGTTQ00010733-UM'!N11</f>
        <v>0</v>
      </c>
      <c r="T209" s="99">
        <f>'VZGTTQ00010733-UM'!O11</f>
        <v>4200</v>
      </c>
      <c r="U209" s="99">
        <f>'VZGTTQ00010733-UM'!P11</f>
        <v>4200</v>
      </c>
      <c r="V209" s="98">
        <f>'VZGTTQ00010733-UM'!Q11</f>
        <v>0</v>
      </c>
    </row>
    <row r="210" spans="1:22" ht="23.15" hidden="1" customHeight="1">
      <c r="A210" s="98">
        <f>'VZGTTQ00010733-UM'!A12</f>
        <v>2399905</v>
      </c>
      <c r="B210" s="103" t="str">
        <f>'VZGTTQ00010733-UM'!B12</f>
        <v xml:space="preserve">	S,Fazila</v>
      </c>
      <c r="C210" s="98" t="str">
        <f>'VZGTTQ00010733-UM'!C12</f>
        <v xml:space="preserve">Offshore </v>
      </c>
      <c r="D210" s="98" t="str">
        <f>'VZGTTQ00010733-UM'!D12</f>
        <v>ACT 142</v>
      </c>
      <c r="E210" s="103" t="str">
        <f>'VZGTTQ00010733-UM'!E12</f>
        <v>Java Springboot Microservices SpringReactive</v>
      </c>
      <c r="F210" s="116" t="s">
        <v>69</v>
      </c>
      <c r="G210" s="50" t="s">
        <v>70</v>
      </c>
      <c r="H210" s="98">
        <v>1000448064</v>
      </c>
      <c r="I210" s="98" t="s">
        <v>68</v>
      </c>
      <c r="J210" s="98" t="s">
        <v>24</v>
      </c>
      <c r="K210" s="99">
        <f>'VZGTTQ00010733-UM'!F12</f>
        <v>25</v>
      </c>
      <c r="L210" s="99">
        <f>'VZGTTQ00010733-UM'!G12</f>
        <v>4200</v>
      </c>
      <c r="M210" s="99">
        <f>'VZGTTQ00010733-UM'!H12</f>
        <v>0</v>
      </c>
      <c r="N210" s="99">
        <f>'VZGTTQ00010733-UM'!I12</f>
        <v>0</v>
      </c>
      <c r="O210" s="99">
        <f>'VZGTTQ00010733-UM'!J12</f>
        <v>0</v>
      </c>
      <c r="P210" s="99">
        <f>'VZGTTQ00010733-UM'!K12</f>
        <v>4200</v>
      </c>
      <c r="Q210" s="99">
        <f>'VZGTTQ00010733-UM'!L12</f>
        <v>0</v>
      </c>
      <c r="R210" s="99">
        <f>'VZGTTQ00010733-UM'!M12</f>
        <v>0</v>
      </c>
      <c r="S210" s="99">
        <f>'VZGTTQ00010733-UM'!N12</f>
        <v>0</v>
      </c>
      <c r="T210" s="99">
        <f>'VZGTTQ00010733-UM'!O12</f>
        <v>4200</v>
      </c>
      <c r="U210" s="99">
        <f>'VZGTTQ00010733-UM'!P12</f>
        <v>4200</v>
      </c>
      <c r="V210" s="98">
        <f>'VZGTTQ00010733-UM'!Q12</f>
        <v>0</v>
      </c>
    </row>
    <row r="211" spans="1:22" ht="23.15" hidden="1" customHeight="1">
      <c r="A211" s="98">
        <f>'VZGTTQ00010733-UM'!A13</f>
        <v>465479</v>
      </c>
      <c r="B211" s="103" t="str">
        <f>'VZGTTQ00010733-UM'!B13</f>
        <v>Naguru, Vyshnav Kumar Reddy</v>
      </c>
      <c r="C211" s="98" t="str">
        <f>'VZGTTQ00010733-UM'!C13</f>
        <v xml:space="preserve">Offshore </v>
      </c>
      <c r="D211" s="98" t="str">
        <f>'VZGTTQ00010733-UM'!D13</f>
        <v>ACT 142</v>
      </c>
      <c r="E211" s="103" t="str">
        <f>'VZGTTQ00010733-UM'!E13</f>
        <v>PEGA</v>
      </c>
      <c r="F211" s="116" t="s">
        <v>69</v>
      </c>
      <c r="G211" s="50" t="s">
        <v>70</v>
      </c>
      <c r="H211" s="98">
        <v>1000448064</v>
      </c>
      <c r="I211" s="98" t="s">
        <v>68</v>
      </c>
      <c r="J211" s="98" t="s">
        <v>27</v>
      </c>
      <c r="K211" s="99">
        <f>'VZGTTQ00010733-UM'!F13</f>
        <v>35</v>
      </c>
      <c r="L211" s="99">
        <f>'VZGTTQ00010733-UM'!G13</f>
        <v>5880</v>
      </c>
      <c r="M211" s="99">
        <f>'VZGTTQ00010733-UM'!H13</f>
        <v>0</v>
      </c>
      <c r="N211" s="99">
        <f>'VZGTTQ00010733-UM'!I13</f>
        <v>0</v>
      </c>
      <c r="O211" s="99">
        <f>'VZGTTQ00010733-UM'!J13</f>
        <v>0</v>
      </c>
      <c r="P211" s="99">
        <f>'VZGTTQ00010733-UM'!K13</f>
        <v>5880</v>
      </c>
      <c r="Q211" s="99">
        <f>'VZGTTQ00010733-UM'!L13</f>
        <v>0</v>
      </c>
      <c r="R211" s="99">
        <f>'VZGTTQ00010733-UM'!M13</f>
        <v>0</v>
      </c>
      <c r="S211" s="99">
        <f>'VZGTTQ00010733-UM'!N13</f>
        <v>0</v>
      </c>
      <c r="T211" s="99">
        <f>'VZGTTQ00010733-UM'!O13</f>
        <v>5880</v>
      </c>
      <c r="U211" s="99">
        <f>'VZGTTQ00010733-UM'!P13</f>
        <v>5880</v>
      </c>
      <c r="V211" s="98">
        <f>'VZGTTQ00010733-UM'!Q13</f>
        <v>0</v>
      </c>
    </row>
    <row r="212" spans="1:22" ht="23.15" hidden="1" customHeight="1">
      <c r="A212" s="98">
        <f>'VZGTTQ00010733-UM'!A14</f>
        <v>882675</v>
      </c>
      <c r="B212" s="103" t="str">
        <f>'VZGTTQ00010733-UM'!B14</f>
        <v>M, Devesh</v>
      </c>
      <c r="C212" s="98" t="str">
        <f>'VZGTTQ00010733-UM'!C14</f>
        <v xml:space="preserve">Offshore </v>
      </c>
      <c r="D212" s="98" t="str">
        <f>'VZGTTQ00010733-UM'!D14</f>
        <v>ACT 142</v>
      </c>
      <c r="E212" s="103" t="str">
        <f>'VZGTTQ00010733-UM'!E14</f>
        <v>PEGA</v>
      </c>
      <c r="F212" s="116" t="s">
        <v>69</v>
      </c>
      <c r="G212" s="50" t="s">
        <v>70</v>
      </c>
      <c r="H212" s="98">
        <v>1000448064</v>
      </c>
      <c r="I212" s="98" t="s">
        <v>68</v>
      </c>
      <c r="J212" s="98" t="s">
        <v>27</v>
      </c>
      <c r="K212" s="99">
        <f>'VZGTTQ00010733-UM'!F14</f>
        <v>30</v>
      </c>
      <c r="L212" s="99">
        <f>'VZGTTQ00010733-UM'!G14</f>
        <v>5040</v>
      </c>
      <c r="M212" s="99">
        <f>'VZGTTQ00010733-UM'!H14</f>
        <v>0</v>
      </c>
      <c r="N212" s="99">
        <f>'VZGTTQ00010733-UM'!I14</f>
        <v>0</v>
      </c>
      <c r="O212" s="99">
        <f>'VZGTTQ00010733-UM'!J14</f>
        <v>0</v>
      </c>
      <c r="P212" s="99">
        <f>'VZGTTQ00010733-UM'!K14</f>
        <v>5040</v>
      </c>
      <c r="Q212" s="99">
        <f>'VZGTTQ00010733-UM'!L14</f>
        <v>0</v>
      </c>
      <c r="R212" s="99">
        <f>'VZGTTQ00010733-UM'!M14</f>
        <v>0</v>
      </c>
      <c r="S212" s="99">
        <f>'VZGTTQ00010733-UM'!N14</f>
        <v>0</v>
      </c>
      <c r="T212" s="99">
        <f>'VZGTTQ00010733-UM'!O14</f>
        <v>5040</v>
      </c>
      <c r="U212" s="99">
        <f>'VZGTTQ00010733-UM'!P14</f>
        <v>5040</v>
      </c>
      <c r="V212" s="98" t="str">
        <f>'VZGTTQ00010733-UM'!Q14</f>
        <v>Talent identified - To be Billable from April 1st 2025</v>
      </c>
    </row>
    <row r="213" spans="1:22" ht="23.15" hidden="1" customHeight="1">
      <c r="A213" s="98">
        <f>'VZGTTQ00010733-UM'!A15</f>
        <v>835489</v>
      </c>
      <c r="B213" s="103" t="str">
        <f>'VZGTTQ00010733-UM'!B15</f>
        <v>Dintakurthi, Nikhitha</v>
      </c>
      <c r="C213" s="98" t="str">
        <f>'VZGTTQ00010733-UM'!C15</f>
        <v xml:space="preserve">Offshore </v>
      </c>
      <c r="D213" s="98" t="str">
        <f>'VZGTTQ00010733-UM'!D15</f>
        <v>ACT 142</v>
      </c>
      <c r="E213" s="103" t="str">
        <f>'VZGTTQ00010733-UM'!E15</f>
        <v>PEGA</v>
      </c>
      <c r="F213" s="116" t="s">
        <v>69</v>
      </c>
      <c r="G213" s="50" t="s">
        <v>70</v>
      </c>
      <c r="H213" s="98">
        <v>1000448064</v>
      </c>
      <c r="I213" s="98" t="s">
        <v>68</v>
      </c>
      <c r="J213" s="98" t="s">
        <v>27</v>
      </c>
      <c r="K213" s="99">
        <f>'VZGTTQ00010733-UM'!F15</f>
        <v>30</v>
      </c>
      <c r="L213" s="99">
        <f>'VZGTTQ00010733-UM'!G15</f>
        <v>5040</v>
      </c>
      <c r="M213" s="99">
        <f>'VZGTTQ00010733-UM'!H15</f>
        <v>0</v>
      </c>
      <c r="N213" s="99">
        <f>'VZGTTQ00010733-UM'!I15</f>
        <v>0</v>
      </c>
      <c r="O213" s="99">
        <f>'VZGTTQ00010733-UM'!J15</f>
        <v>0</v>
      </c>
      <c r="P213" s="99">
        <f>'VZGTTQ00010733-UM'!K15</f>
        <v>5040</v>
      </c>
      <c r="Q213" s="99">
        <f>'VZGTTQ00010733-UM'!L15</f>
        <v>0</v>
      </c>
      <c r="R213" s="99">
        <f>'VZGTTQ00010733-UM'!M15</f>
        <v>0</v>
      </c>
      <c r="S213" s="99">
        <f>'VZGTTQ00010733-UM'!N15</f>
        <v>0</v>
      </c>
      <c r="T213" s="99">
        <f>'VZGTTQ00010733-UM'!O15</f>
        <v>5040</v>
      </c>
      <c r="U213" s="99">
        <f>'VZGTTQ00010733-UM'!P15</f>
        <v>5040</v>
      </c>
      <c r="V213" s="98" t="str">
        <f>'VZGTTQ00010733-UM'!Q15</f>
        <v>Talent identified - To be Billable from April 1st 2025</v>
      </c>
    </row>
    <row r="214" spans="1:22" ht="23.15" hidden="1" customHeight="1">
      <c r="A214" s="98">
        <f>'VZGTTQ00010733-UM'!A16</f>
        <v>2295150</v>
      </c>
      <c r="B214" s="103" t="str">
        <f>'VZGTTQ00010733-UM'!B16</f>
        <v>Jana, Hemanth</v>
      </c>
      <c r="C214" s="98" t="str">
        <f>'VZGTTQ00010733-UM'!C16</f>
        <v xml:space="preserve">Offshore </v>
      </c>
      <c r="D214" s="98" t="str">
        <f>'VZGTTQ00010733-UM'!D16</f>
        <v>ACT 142</v>
      </c>
      <c r="E214" s="103" t="str">
        <f>'VZGTTQ00010733-UM'!E16</f>
        <v>PEGA</v>
      </c>
      <c r="F214" s="116" t="s">
        <v>69</v>
      </c>
      <c r="G214" s="50" t="s">
        <v>70</v>
      </c>
      <c r="H214" s="98">
        <v>1000448064</v>
      </c>
      <c r="I214" s="98" t="s">
        <v>68</v>
      </c>
      <c r="J214" s="98" t="s">
        <v>27</v>
      </c>
      <c r="K214" s="99">
        <f>'VZGTTQ00010733-UM'!F16</f>
        <v>30</v>
      </c>
      <c r="L214" s="99">
        <f>'VZGTTQ00010733-UM'!G16</f>
        <v>5040</v>
      </c>
      <c r="M214" s="99">
        <f>'VZGTTQ00010733-UM'!H16</f>
        <v>0</v>
      </c>
      <c r="N214" s="99">
        <f>'VZGTTQ00010733-UM'!I16</f>
        <v>0</v>
      </c>
      <c r="O214" s="99">
        <f>'VZGTTQ00010733-UM'!J16</f>
        <v>0</v>
      </c>
      <c r="P214" s="99">
        <f>'VZGTTQ00010733-UM'!K16</f>
        <v>5040</v>
      </c>
      <c r="Q214" s="99">
        <f>'VZGTTQ00010733-UM'!L16</f>
        <v>0</v>
      </c>
      <c r="R214" s="99">
        <f>'VZGTTQ00010733-UM'!M16</f>
        <v>0</v>
      </c>
      <c r="S214" s="99">
        <f>'VZGTTQ00010733-UM'!N16</f>
        <v>0</v>
      </c>
      <c r="T214" s="99">
        <f>'VZGTTQ00010733-UM'!O16</f>
        <v>5040</v>
      </c>
      <c r="U214" s="99">
        <f>'VZGTTQ00010733-UM'!P16</f>
        <v>5040</v>
      </c>
      <c r="V214" s="98" t="str">
        <f>'VZGTTQ00010733-UM'!Q16</f>
        <v>Talent identified - To be Billable from April 1st 2025</v>
      </c>
    </row>
    <row r="215" spans="1:22" ht="23.15" hidden="1" customHeight="1">
      <c r="A215" s="98" t="str">
        <f>'VZGTTQ00010733-UM'!A17</f>
        <v>TBD</v>
      </c>
      <c r="B215" s="103" t="str">
        <f>'VZGTTQ00010733-UM'!B17</f>
        <v>TBD</v>
      </c>
      <c r="C215" s="98" t="str">
        <f>'VZGTTQ00010733-UM'!C17</f>
        <v xml:space="preserve">Offshore </v>
      </c>
      <c r="D215" s="98" t="str">
        <f>'VZGTTQ00010733-UM'!D17</f>
        <v>ACT 142</v>
      </c>
      <c r="E215" s="103" t="str">
        <f>'VZGTTQ00010733-UM'!E17</f>
        <v>QA Analyst</v>
      </c>
      <c r="F215" s="116" t="s">
        <v>69</v>
      </c>
      <c r="G215" s="50" t="s">
        <v>70</v>
      </c>
      <c r="H215" s="98" t="e">
        <v>#N/A</v>
      </c>
      <c r="I215" s="98" t="e">
        <v>#N/A</v>
      </c>
      <c r="J215" s="98" t="e">
        <v>#N/A</v>
      </c>
      <c r="K215" s="99">
        <f>'VZGTTQ00010733-UM'!F17</f>
        <v>25</v>
      </c>
      <c r="L215" s="99">
        <f>'VZGTTQ00010733-UM'!G17</f>
        <v>4200</v>
      </c>
      <c r="M215" s="99">
        <f>'VZGTTQ00010733-UM'!H17</f>
        <v>0</v>
      </c>
      <c r="N215" s="99">
        <f>'VZGTTQ00010733-UM'!I17</f>
        <v>0</v>
      </c>
      <c r="O215" s="99">
        <f>'VZGTTQ00010733-UM'!J17</f>
        <v>0</v>
      </c>
      <c r="P215" s="99">
        <f>'VZGTTQ00010733-UM'!K17</f>
        <v>4200</v>
      </c>
      <c r="Q215" s="99">
        <f>'VZGTTQ00010733-UM'!L17</f>
        <v>0</v>
      </c>
      <c r="R215" s="99">
        <f>'VZGTTQ00010733-UM'!M17</f>
        <v>0</v>
      </c>
      <c r="S215" s="99">
        <f>'VZGTTQ00010733-UM'!N17</f>
        <v>0</v>
      </c>
      <c r="T215" s="99">
        <f>'VZGTTQ00010733-UM'!O17</f>
        <v>4200</v>
      </c>
      <c r="U215" s="99">
        <f>'VZGTTQ00010733-UM'!P17</f>
        <v>4200</v>
      </c>
      <c r="V215" s="98">
        <f>'VZGTTQ00010733-UM'!Q17</f>
        <v>0</v>
      </c>
    </row>
    <row r="216" spans="1:22" ht="23.15" hidden="1" customHeight="1">
      <c r="A216" s="98" t="str">
        <f>'VZGTTQ00010733-UM'!A18</f>
        <v>TBD</v>
      </c>
      <c r="B216" s="103" t="str">
        <f>'VZGTTQ00010733-UM'!B18</f>
        <v>TBD</v>
      </c>
      <c r="C216" s="98" t="str">
        <f>'VZGTTQ00010733-UM'!C18</f>
        <v xml:space="preserve">Offshore </v>
      </c>
      <c r="D216" s="98" t="str">
        <f>'VZGTTQ00010733-UM'!D18</f>
        <v>ACT 142</v>
      </c>
      <c r="E216" s="103" t="str">
        <f>'VZGTTQ00010733-UM'!E18</f>
        <v>QA Analyst</v>
      </c>
      <c r="F216" s="116" t="s">
        <v>69</v>
      </c>
      <c r="G216" s="50" t="s">
        <v>70</v>
      </c>
      <c r="H216" s="98" t="e">
        <v>#N/A</v>
      </c>
      <c r="I216" s="98" t="e">
        <v>#N/A</v>
      </c>
      <c r="J216" s="98" t="e">
        <v>#N/A</v>
      </c>
      <c r="K216" s="99">
        <f>'VZGTTQ00010733-UM'!F18</f>
        <v>22</v>
      </c>
      <c r="L216" s="99">
        <f>'VZGTTQ00010733-UM'!G18</f>
        <v>3696</v>
      </c>
      <c r="M216" s="99">
        <f>'VZGTTQ00010733-UM'!H18</f>
        <v>0</v>
      </c>
      <c r="N216" s="99">
        <f>'VZGTTQ00010733-UM'!I18</f>
        <v>0</v>
      </c>
      <c r="O216" s="99">
        <f>'VZGTTQ00010733-UM'!J18</f>
        <v>0</v>
      </c>
      <c r="P216" s="99">
        <f>'VZGTTQ00010733-UM'!K18</f>
        <v>3696</v>
      </c>
      <c r="Q216" s="99">
        <f>'VZGTTQ00010733-UM'!L18</f>
        <v>0</v>
      </c>
      <c r="R216" s="99">
        <f>'VZGTTQ00010733-UM'!M18</f>
        <v>0</v>
      </c>
      <c r="S216" s="99">
        <f>'VZGTTQ00010733-UM'!N18</f>
        <v>0</v>
      </c>
      <c r="T216" s="99">
        <f>'VZGTTQ00010733-UM'!O18</f>
        <v>3696</v>
      </c>
      <c r="U216" s="99">
        <f>'VZGTTQ00010733-UM'!P18</f>
        <v>3696</v>
      </c>
      <c r="V216" s="98">
        <f>'VZGTTQ00010733-UM'!Q18</f>
        <v>0</v>
      </c>
    </row>
    <row r="217" spans="1:22" ht="23.15" hidden="1" customHeight="1">
      <c r="A217" s="98">
        <f>'VZGTTQ00010733-UM'!A19</f>
        <v>2253475</v>
      </c>
      <c r="B217" s="103" t="str">
        <f>'VZGTTQ00010733-UM'!B19</f>
        <v>N, Dhivya</v>
      </c>
      <c r="C217" s="98" t="str">
        <f>'VZGTTQ00010733-UM'!C19</f>
        <v xml:space="preserve">Offshore </v>
      </c>
      <c r="D217" s="98" t="str">
        <f>'VZGTTQ00010733-UM'!D19</f>
        <v>ACT 142</v>
      </c>
      <c r="E217" s="103" t="str">
        <f>'VZGTTQ00010733-UM'!E19</f>
        <v>Scrum Master</v>
      </c>
      <c r="F217" s="116" t="s">
        <v>69</v>
      </c>
      <c r="G217" s="50" t="s">
        <v>70</v>
      </c>
      <c r="H217" s="98">
        <v>1000448064</v>
      </c>
      <c r="I217" s="98" t="s">
        <v>68</v>
      </c>
      <c r="J217" s="98" t="s">
        <v>53</v>
      </c>
      <c r="K217" s="99">
        <f>'VZGTTQ00010733-UM'!F19</f>
        <v>25</v>
      </c>
      <c r="L217" s="99">
        <f>'VZGTTQ00010733-UM'!G19</f>
        <v>4200</v>
      </c>
      <c r="M217" s="99">
        <f>'VZGTTQ00010733-UM'!H19</f>
        <v>0</v>
      </c>
      <c r="N217" s="99">
        <f>'VZGTTQ00010733-UM'!I19</f>
        <v>0</v>
      </c>
      <c r="O217" s="99">
        <f>'VZGTTQ00010733-UM'!J19</f>
        <v>0</v>
      </c>
      <c r="P217" s="99">
        <f>'VZGTTQ00010733-UM'!K19</f>
        <v>4200</v>
      </c>
      <c r="Q217" s="99">
        <f>'VZGTTQ00010733-UM'!L19</f>
        <v>0</v>
      </c>
      <c r="R217" s="99">
        <f>'VZGTTQ00010733-UM'!M19</f>
        <v>0</v>
      </c>
      <c r="S217" s="99">
        <f>'VZGTTQ00010733-UM'!N19</f>
        <v>0</v>
      </c>
      <c r="T217" s="99">
        <f>'VZGTTQ00010733-UM'!O19</f>
        <v>4200</v>
      </c>
      <c r="U217" s="99">
        <f>'VZGTTQ00010733-UM'!P19</f>
        <v>4200</v>
      </c>
      <c r="V217" s="98">
        <f>'VZGTTQ00010733-UM'!Q19</f>
        <v>0</v>
      </c>
    </row>
    <row r="218" spans="1:22" ht="23.15" hidden="1" customHeight="1">
      <c r="A218" s="98">
        <f>'VZGTTQ00010733-UM'!A20</f>
        <v>406226</v>
      </c>
      <c r="B218" s="103" t="str">
        <f>'VZGTTQ00010733-UM'!B20</f>
        <v>Moksha Milagani (Krishna Naraharishetty)</v>
      </c>
      <c r="C218" s="98" t="str">
        <f>'VZGTTQ00010733-UM'!C20</f>
        <v>Onshore</v>
      </c>
      <c r="D218" s="98" t="str">
        <f>'VZGTTQ00010733-UM'!D20</f>
        <v>PCT 143</v>
      </c>
      <c r="E218" s="103" t="str">
        <f>'VZGTTQ00010733-UM'!E20</f>
        <v>QA Analyst</v>
      </c>
      <c r="F218" s="116" t="s">
        <v>69</v>
      </c>
      <c r="G218" s="50" t="s">
        <v>70</v>
      </c>
      <c r="H218" s="98">
        <v>1000416320</v>
      </c>
      <c r="I218" s="98" t="s">
        <v>64</v>
      </c>
      <c r="J218" s="98" t="s">
        <v>24</v>
      </c>
      <c r="K218" s="99">
        <f>'VZGTTQ00010733-UM'!F20</f>
        <v>97</v>
      </c>
      <c r="L218" s="99">
        <f>'VZGTTQ00010733-UM'!G20</f>
        <v>16296</v>
      </c>
      <c r="M218" s="99">
        <f>'VZGTTQ00010733-UM'!H20</f>
        <v>0</v>
      </c>
      <c r="N218" s="99">
        <f>'VZGTTQ00010733-UM'!I20</f>
        <v>0</v>
      </c>
      <c r="O218" s="99">
        <f>'VZGTTQ00010733-UM'!J20</f>
        <v>16296</v>
      </c>
      <c r="P218" s="99">
        <f>'VZGTTQ00010733-UM'!K20</f>
        <v>0</v>
      </c>
      <c r="Q218" s="99">
        <f>'VZGTTQ00010733-UM'!L20</f>
        <v>0</v>
      </c>
      <c r="R218" s="99">
        <f>'VZGTTQ00010733-UM'!M20</f>
        <v>0</v>
      </c>
      <c r="S218" s="99">
        <f>'VZGTTQ00010733-UM'!N20</f>
        <v>16296</v>
      </c>
      <c r="T218" s="99">
        <f>'VZGTTQ00010733-UM'!O20</f>
        <v>0</v>
      </c>
      <c r="U218" s="99">
        <f>'VZGTTQ00010733-UM'!P20</f>
        <v>16296</v>
      </c>
      <c r="V218" s="98" t="str">
        <f>'VZGTTQ00010733-UM'!Q20</f>
        <v>Moved the Talent from TQ9022 for Only Month of March 25 as part of Budget Allocation</v>
      </c>
    </row>
    <row r="219" spans="1:22" ht="23.15" hidden="1" customHeight="1">
      <c r="A219" s="98">
        <f>'VZGTTQ00010733-UM'!A21</f>
        <v>972791</v>
      </c>
      <c r="B219" s="103" t="str">
        <f>'VZGTTQ00010733-UM'!B21</f>
        <v>Sujana Chennam</v>
      </c>
      <c r="C219" s="98" t="str">
        <f>'VZGTTQ00010733-UM'!C21</f>
        <v>Onshore</v>
      </c>
      <c r="D219" s="98" t="str">
        <f>'VZGTTQ00010733-UM'!D21</f>
        <v>PCT 143</v>
      </c>
      <c r="E219" s="103" t="str">
        <f>'VZGTTQ00010733-UM'!E21</f>
        <v>Release Train Engineer</v>
      </c>
      <c r="F219" s="116" t="s">
        <v>69</v>
      </c>
      <c r="G219" s="50" t="s">
        <v>70</v>
      </c>
      <c r="H219" s="98">
        <v>1000416320</v>
      </c>
      <c r="I219" s="98" t="s">
        <v>64</v>
      </c>
      <c r="J219" s="98" t="s">
        <v>27</v>
      </c>
      <c r="K219" s="99">
        <f>'VZGTTQ00010733-UM'!F21</f>
        <v>97</v>
      </c>
      <c r="L219" s="99">
        <f>'VZGTTQ00010733-UM'!G21</f>
        <v>16296</v>
      </c>
      <c r="M219" s="99">
        <f>'VZGTTQ00010733-UM'!H21</f>
        <v>0</v>
      </c>
      <c r="N219" s="99">
        <f>'VZGTTQ00010733-UM'!I21</f>
        <v>0</v>
      </c>
      <c r="O219" s="99">
        <f>'VZGTTQ00010733-UM'!J21</f>
        <v>16296</v>
      </c>
      <c r="P219" s="99">
        <f>'VZGTTQ00010733-UM'!K21</f>
        <v>0</v>
      </c>
      <c r="Q219" s="99">
        <f>'VZGTTQ00010733-UM'!L21</f>
        <v>0</v>
      </c>
      <c r="R219" s="99">
        <f>'VZGTTQ00010733-UM'!M21</f>
        <v>0</v>
      </c>
      <c r="S219" s="99">
        <f>'VZGTTQ00010733-UM'!N21</f>
        <v>16296</v>
      </c>
      <c r="T219" s="99">
        <f>'VZGTTQ00010733-UM'!O21</f>
        <v>0</v>
      </c>
      <c r="U219" s="99">
        <f>'VZGTTQ00010733-UM'!P21</f>
        <v>16296</v>
      </c>
      <c r="V219" s="98" t="str">
        <f>'VZGTTQ00010733-UM'!Q21</f>
        <v>Moved the Talent from TQ9022 for Only Month of March 25 as part of Budget Allocation</v>
      </c>
    </row>
    <row r="220" spans="1:22" ht="23.15" hidden="1" customHeight="1">
      <c r="A220" s="98">
        <f>'VZGTTQ00010733-UM'!A22</f>
        <v>703821</v>
      </c>
      <c r="B220" s="103" t="str">
        <f>'VZGTTQ00010733-UM'!B22</f>
        <v>Vithanala, Janaki Ramudu</v>
      </c>
      <c r="C220" s="98" t="str">
        <f>'VZGTTQ00010733-UM'!C22</f>
        <v>Onshore</v>
      </c>
      <c r="D220" s="98" t="str">
        <f>'VZGTTQ00010733-UM'!D22</f>
        <v>PCT 143</v>
      </c>
      <c r="E220" s="103" t="str">
        <f>'VZGTTQ00010733-UM'!E22</f>
        <v>Java Springboot Microservices SpringReactive</v>
      </c>
      <c r="F220" s="116" t="s">
        <v>69</v>
      </c>
      <c r="G220" s="50" t="s">
        <v>70</v>
      </c>
      <c r="H220" s="98">
        <v>1000416320</v>
      </c>
      <c r="I220" s="98" t="s">
        <v>64</v>
      </c>
      <c r="J220" s="98" t="s">
        <v>24</v>
      </c>
      <c r="K220" s="99">
        <f>'VZGTTQ00010733-UM'!F22</f>
        <v>97</v>
      </c>
      <c r="L220" s="99">
        <f>'VZGTTQ00010733-UM'!G22</f>
        <v>16296</v>
      </c>
      <c r="M220" s="99">
        <f>'VZGTTQ00010733-UM'!H22</f>
        <v>0</v>
      </c>
      <c r="N220" s="99">
        <f>'VZGTTQ00010733-UM'!I22</f>
        <v>0</v>
      </c>
      <c r="O220" s="99">
        <f>'VZGTTQ00010733-UM'!J22</f>
        <v>12416</v>
      </c>
      <c r="P220" s="99">
        <f>'VZGTTQ00010733-UM'!K22</f>
        <v>0</v>
      </c>
      <c r="Q220" s="99">
        <f>'VZGTTQ00010733-UM'!L22</f>
        <v>0</v>
      </c>
      <c r="R220" s="99">
        <f>'VZGTTQ00010733-UM'!M22</f>
        <v>0</v>
      </c>
      <c r="S220" s="99">
        <f>'VZGTTQ00010733-UM'!N22</f>
        <v>12416</v>
      </c>
      <c r="T220" s="99">
        <f>'VZGTTQ00010733-UM'!O22</f>
        <v>0</v>
      </c>
      <c r="U220" s="99">
        <f>'VZGTTQ00010733-UM'!P22</f>
        <v>12416</v>
      </c>
      <c r="V220" s="98" t="str">
        <f>'VZGTTQ00010733-UM'!Q22</f>
        <v>Moved the Talent from TQ9022 for Only Month of March 25 as part of Budget Allocation</v>
      </c>
    </row>
    <row r="221" spans="1:22" ht="23.15" hidden="1" customHeight="1">
      <c r="A221" s="98">
        <f>'VZGTTQ00010733-UM'!A23</f>
        <v>2397455</v>
      </c>
      <c r="B221" s="103" t="str">
        <f>'VZGTTQ00010733-UM'!B23</f>
        <v>Prakash D</v>
      </c>
      <c r="C221" s="98" t="str">
        <f>'VZGTTQ00010733-UM'!C23</f>
        <v>Onshore</v>
      </c>
      <c r="D221" s="98" t="str">
        <f>'VZGTTQ00010733-UM'!D23</f>
        <v>PCT 143</v>
      </c>
      <c r="E221" s="103" t="str">
        <f>'VZGTTQ00010733-UM'!E23</f>
        <v xml:space="preserve">Architect </v>
      </c>
      <c r="F221" s="116" t="s">
        <v>69</v>
      </c>
      <c r="G221" s="50" t="s">
        <v>70</v>
      </c>
      <c r="H221" s="98">
        <v>1000416320</v>
      </c>
      <c r="I221" s="98" t="s">
        <v>64</v>
      </c>
      <c r="J221" s="98" t="s">
        <v>24</v>
      </c>
      <c r="K221" s="99">
        <f>'VZGTTQ00010733-UM'!F23</f>
        <v>115</v>
      </c>
      <c r="L221" s="99">
        <f>'VZGTTQ00010733-UM'!G23</f>
        <v>19320</v>
      </c>
      <c r="M221" s="99">
        <f>'VZGTTQ00010733-UM'!H23</f>
        <v>0</v>
      </c>
      <c r="N221" s="99">
        <f>'VZGTTQ00010733-UM'!I23</f>
        <v>0</v>
      </c>
      <c r="O221" s="99">
        <f>'VZGTTQ00010733-UM'!J23</f>
        <v>14720</v>
      </c>
      <c r="P221" s="99">
        <f>'VZGTTQ00010733-UM'!K23</f>
        <v>0</v>
      </c>
      <c r="Q221" s="99">
        <f>'VZGTTQ00010733-UM'!L23</f>
        <v>0</v>
      </c>
      <c r="R221" s="99">
        <f>'VZGTTQ00010733-UM'!M23</f>
        <v>0</v>
      </c>
      <c r="S221" s="99">
        <f>'VZGTTQ00010733-UM'!N23</f>
        <v>14720</v>
      </c>
      <c r="T221" s="99">
        <f>'VZGTTQ00010733-UM'!O23</f>
        <v>0</v>
      </c>
      <c r="U221" s="99">
        <f>'VZGTTQ00010733-UM'!P23</f>
        <v>14720</v>
      </c>
      <c r="V221" s="98" t="str">
        <f>'VZGTTQ00010733-UM'!Q23</f>
        <v>Moved the Talent from TQ9022 for Only Month of March 25 as part of Budget Allocation</v>
      </c>
    </row>
    <row r="222" spans="1:22" ht="23.15" hidden="1"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v>1000412772</v>
      </c>
      <c r="I222" s="98" t="s">
        <v>71</v>
      </c>
      <c r="J222" s="98" t="s">
        <v>24</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3.15" hidden="1"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v>1000416318</v>
      </c>
      <c r="I223" s="98" t="s">
        <v>31</v>
      </c>
      <c r="J223" s="98" t="s">
        <v>24</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3.15" hidden="1"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3.15" hidden="1"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t="e">
        <v>#N/A</v>
      </c>
      <c r="I225" s="98" t="e">
        <v>#N/A</v>
      </c>
      <c r="J225" s="98" t="e">
        <v>#N/A</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3.15" hidden="1"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t="e">
        <v>#N/A</v>
      </c>
      <c r="I226" s="98" t="e">
        <v>#N/A</v>
      </c>
      <c r="J226" s="98" t="e">
        <v>#N/A</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3.15" hidden="1" customHeight="1">
      <c r="A227" s="98" t="e">
        <f>'VZGTTQ00011917 - UM'!#REF!</f>
        <v>#REF!</v>
      </c>
      <c r="B227" s="103" t="e">
        <f>'VZGTTQ00011917 - UM'!#REF!</f>
        <v>#REF!</v>
      </c>
      <c r="C227" s="98" t="e">
        <f>'VZGTTQ00011917 - UM'!#REF!</f>
        <v>#REF!</v>
      </c>
      <c r="D227" s="98" t="e">
        <f>'VZGTTQ00011917 - UM'!#REF!</f>
        <v>#REF!</v>
      </c>
      <c r="E227" s="103" t="e">
        <f>'VZGTTQ00011917 - UM'!#REF!</f>
        <v>#REF!</v>
      </c>
      <c r="F227" s="98"/>
      <c r="G227" s="103"/>
      <c r="H227" s="98">
        <v>1000451136</v>
      </c>
      <c r="I227" s="98" t="s">
        <v>44</v>
      </c>
      <c r="J227" s="98" t="s">
        <v>33</v>
      </c>
      <c r="K227" s="99" t="e">
        <f>'VZGTTQ00011917 - UM'!#REF!</f>
        <v>#REF!</v>
      </c>
      <c r="L227" s="99" t="e">
        <f>'VZGTTQ00011917 - UM'!#REF!</f>
        <v>#REF!</v>
      </c>
      <c r="M227" s="99" t="e">
        <f>'VZGTTQ00011917 - UM'!#REF!</f>
        <v>#REF!</v>
      </c>
      <c r="N227" s="99" t="e">
        <f>'VZGTTQ00011917 - UM'!#REF!</f>
        <v>#REF!</v>
      </c>
      <c r="O227" s="99" t="e">
        <f>'VZGTTQ00011917 - UM'!#REF!</f>
        <v>#REF!</v>
      </c>
      <c r="P227" s="99" t="e">
        <f>'VZGTTQ00011917 - UM'!#REF!</f>
        <v>#REF!</v>
      </c>
      <c r="Q227" s="99" t="e">
        <f>'VZGTTQ00011917 - UM'!#REF!</f>
        <v>#REF!</v>
      </c>
      <c r="R227" s="99" t="e">
        <f>'VZGTTQ00011917 - UM'!#REF!</f>
        <v>#REF!</v>
      </c>
      <c r="S227" s="99" t="e">
        <f>'VZGTTQ00011917 - UM'!#REF!</f>
        <v>#REF!</v>
      </c>
      <c r="T227" s="99" t="e">
        <f>'VZGTTQ00011917 - UM'!#REF!</f>
        <v>#REF!</v>
      </c>
      <c r="U227" s="99" t="e">
        <f>'VZGTTQ00011917 - UM'!#REF!</f>
        <v>#REF!</v>
      </c>
      <c r="V227" s="98" t="e">
        <f>'VZGTTQ00011917 - UM'!#REF!</f>
        <v>#REF!</v>
      </c>
    </row>
    <row r="228" spans="1:22" ht="23.15" hidden="1" customHeight="1">
      <c r="A228" s="98" t="e">
        <f>'VZGTTQ00011917 - UM'!#REF!</f>
        <v>#REF!</v>
      </c>
      <c r="B228" s="103" t="e">
        <f>'VZGTTQ00011917 - UM'!#REF!</f>
        <v>#REF!</v>
      </c>
      <c r="C228" s="98" t="e">
        <f>'VZGTTQ00011917 - UM'!#REF!</f>
        <v>#REF!</v>
      </c>
      <c r="D228" s="98" t="e">
        <f>'VZGTTQ00011917 - UM'!#REF!</f>
        <v>#REF!</v>
      </c>
      <c r="E228" s="103" t="e">
        <f>'VZGTTQ00011917 - UM'!#REF!</f>
        <v>#REF!</v>
      </c>
      <c r="F228" s="98"/>
      <c r="G228" s="103"/>
      <c r="H228" s="98">
        <v>1000416320</v>
      </c>
      <c r="I228" s="98" t="s">
        <v>64</v>
      </c>
      <c r="J228" s="98" t="s">
        <v>24</v>
      </c>
      <c r="K228" s="99" t="e">
        <f>'VZGTTQ00011917 - UM'!#REF!</f>
        <v>#REF!</v>
      </c>
      <c r="L228" s="99" t="e">
        <f>'VZGTTQ00011917 - UM'!#REF!</f>
        <v>#REF!</v>
      </c>
      <c r="M228" s="99" t="e">
        <f>'VZGTTQ00011917 - UM'!#REF!</f>
        <v>#REF!</v>
      </c>
      <c r="N228" s="99" t="e">
        <f>'VZGTTQ00011917 - UM'!#REF!</f>
        <v>#REF!</v>
      </c>
      <c r="O228" s="99" t="e">
        <f>'VZGTTQ00011917 - UM'!#REF!</f>
        <v>#REF!</v>
      </c>
      <c r="P228" s="99" t="e">
        <f>'VZGTTQ00011917 - UM'!#REF!</f>
        <v>#REF!</v>
      </c>
      <c r="Q228" s="99" t="e">
        <f>'VZGTTQ00011917 - UM'!#REF!</f>
        <v>#REF!</v>
      </c>
      <c r="R228" s="99" t="e">
        <f>'VZGTTQ00011917 - UM'!#REF!</f>
        <v>#REF!</v>
      </c>
      <c r="S228" s="99" t="e">
        <f>'VZGTTQ00011917 - UM'!#REF!</f>
        <v>#REF!</v>
      </c>
      <c r="T228" s="99" t="e">
        <f>'VZGTTQ00011917 - UM'!#REF!</f>
        <v>#REF!</v>
      </c>
      <c r="U228" s="99" t="e">
        <f>'VZGTTQ00011917 - UM'!#REF!</f>
        <v>#REF!</v>
      </c>
      <c r="V228" s="98" t="e">
        <f>'VZGTTQ00011917 - UM'!#REF!</f>
        <v>#REF!</v>
      </c>
    </row>
    <row r="229" spans="1:22" ht="23.15" hidden="1"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26</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3.15" hidden="1" customHeight="1">
      <c r="A230" s="98" t="e">
        <f>'TQ11596 - AS'!#REF!</f>
        <v>#REF!</v>
      </c>
      <c r="B230" s="103" t="e">
        <f>'TQ11596 - AS'!#REF!</f>
        <v>#REF!</v>
      </c>
      <c r="C230" s="98" t="e">
        <f>'TQ11596 - AS'!#REF!</f>
        <v>#REF!</v>
      </c>
      <c r="D230" s="98" t="e">
        <f>'TQ11596 - AS'!#REF!</f>
        <v>#REF!</v>
      </c>
      <c r="E230" s="103" t="e">
        <f>'TQ11596 - AS'!#REF!</f>
        <v>#REF!</v>
      </c>
      <c r="F230" s="98" t="s">
        <v>72</v>
      </c>
      <c r="G230" s="50" t="s">
        <v>73</v>
      </c>
      <c r="H230" s="98">
        <v>1000412772</v>
      </c>
      <c r="I230" s="98" t="s">
        <v>71</v>
      </c>
      <c r="J230" s="98" t="s">
        <v>27</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3.15" hidden="1"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33</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3.15" hidden="1" customHeight="1">
      <c r="A232" s="98" t="e">
        <f>'TQ11596 - AS'!#REF!</f>
        <v>#REF!</v>
      </c>
      <c r="B232" s="103" t="e">
        <f>'TQ11596 - AS'!#REF!</f>
        <v>#REF!</v>
      </c>
      <c r="C232" s="98" t="e">
        <f>'TQ11596 - AS'!#REF!</f>
        <v>#REF!</v>
      </c>
      <c r="D232" s="98" t="e">
        <f>'TQ11596 - AS'!#REF!</f>
        <v>#REF!</v>
      </c>
      <c r="E232" s="103" t="e">
        <f>'TQ11596 - AS'!#REF!</f>
        <v>#REF!</v>
      </c>
      <c r="F232" s="98" t="s">
        <v>72</v>
      </c>
      <c r="G232" s="50" t="s">
        <v>73</v>
      </c>
      <c r="H232" s="98">
        <v>1000441057</v>
      </c>
      <c r="I232" s="98" t="s">
        <v>49</v>
      </c>
      <c r="J232" s="98" t="s">
        <v>33</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3.15" hidden="1"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3.15" hidden="1"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3.15" hidden="1" customHeight="1">
      <c r="A235" s="98" t="e">
        <f>'TQ11596 - AS'!#REF!</f>
        <v>#REF!</v>
      </c>
      <c r="B235" s="103" t="e">
        <f>'TQ11596 - AS'!#REF!</f>
        <v>#REF!</v>
      </c>
      <c r="C235" s="98" t="e">
        <f>'TQ11596 - AS'!#REF!</f>
        <v>#REF!</v>
      </c>
      <c r="D235" s="98" t="e">
        <f>'TQ11596 - AS'!#REF!</f>
        <v>#REF!</v>
      </c>
      <c r="E235" s="103" t="e">
        <f>'TQ11596 - AS'!#REF!</f>
        <v>#REF!</v>
      </c>
      <c r="F235" s="98" t="s">
        <v>72</v>
      </c>
      <c r="G235" s="50" t="s">
        <v>73</v>
      </c>
      <c r="H235" s="98">
        <v>1000410706</v>
      </c>
      <c r="I235" s="98" t="s">
        <v>58</v>
      </c>
      <c r="J235" s="98" t="s">
        <v>24</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3.15" hidden="1"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1000410706</v>
      </c>
      <c r="I236" s="98" t="s">
        <v>58</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3.15" hidden="1" customHeight="1">
      <c r="A237" s="98" t="e">
        <f>'TQ11596 - AS'!#REF!</f>
        <v>#REF!</v>
      </c>
      <c r="B237" s="103" t="e">
        <f>'TQ11596 - AS'!#REF!</f>
        <v>#REF!</v>
      </c>
      <c r="C237" s="98" t="e">
        <f>'TQ11596 - AS'!#REF!</f>
        <v>#REF!</v>
      </c>
      <c r="D237" s="98" t="e">
        <f>'TQ11596 - AS'!#REF!</f>
        <v>#REF!</v>
      </c>
      <c r="E237" s="103" t="e">
        <f>'TQ11596 - AS'!#REF!</f>
        <v>#REF!</v>
      </c>
      <c r="F237" s="98" t="s">
        <v>72</v>
      </c>
      <c r="G237" s="50" t="s">
        <v>73</v>
      </c>
      <c r="H237" s="98">
        <v>1000452336</v>
      </c>
      <c r="I237" s="98" t="s">
        <v>74</v>
      </c>
      <c r="J237" s="98" t="s">
        <v>26</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3.15" hidden="1"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1000412773</v>
      </c>
      <c r="I238" s="98" t="s">
        <v>52</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3.15" hidden="1"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1000410707</v>
      </c>
      <c r="I239" s="98" t="s">
        <v>75</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3.15" hidden="1"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24</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3.15" hidden="1"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24</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3.15" hidden="1"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27</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3.15" hidden="1" customHeight="1">
      <c r="A243" s="98" t="e">
        <f>'TQ11596 - AS'!#REF!</f>
        <v>#REF!</v>
      </c>
      <c r="B243" s="103" t="e">
        <f>'TQ11596 - AS'!#REF!</f>
        <v>#REF!</v>
      </c>
      <c r="C243" s="98" t="e">
        <f>'TQ11596 - AS'!#REF!</f>
        <v>#REF!</v>
      </c>
      <c r="D243" s="98" t="e">
        <f>'TQ11596 - AS'!#REF!</f>
        <v>#REF!</v>
      </c>
      <c r="E243" s="103" t="e">
        <f>'TQ11596 - AS'!#REF!</f>
        <v>#REF!</v>
      </c>
      <c r="F243" s="98" t="s">
        <v>72</v>
      </c>
      <c r="G243" s="50" t="s">
        <v>73</v>
      </c>
      <c r="H243" s="98">
        <v>1000410706</v>
      </c>
      <c r="I243" s="98" t="s">
        <v>58</v>
      </c>
      <c r="J243" s="98" t="s">
        <v>27</v>
      </c>
      <c r="K243" s="99" t="e">
        <f>'TQ11596 - AS'!#REF!</f>
        <v>#REF!</v>
      </c>
      <c r="L243" s="99" t="e">
        <f>'TQ11596 - AS'!#REF!</f>
        <v>#REF!</v>
      </c>
      <c r="M243" s="99" t="e">
        <f>'TQ11596 - AS'!#REF!</f>
        <v>#REF!</v>
      </c>
      <c r="N243" s="99" t="e">
        <f>'TQ11596 - AS'!#REF!</f>
        <v>#REF!</v>
      </c>
      <c r="O243" s="99" t="e">
        <f>'TQ11596 - AS'!#REF!</f>
        <v>#REF!</v>
      </c>
      <c r="P243" s="99" t="e">
        <f>'TQ11596 - AS'!#REF!</f>
        <v>#REF!</v>
      </c>
      <c r="Q243" s="99" t="e">
        <f>'TQ11596 - AS'!#REF!</f>
        <v>#REF!</v>
      </c>
      <c r="R243" s="99" t="e">
        <f>'TQ11596 - AS'!#REF!</f>
        <v>#REF!</v>
      </c>
      <c r="S243" s="99" t="e">
        <f>'TQ11596 - AS'!#REF!</f>
        <v>#REF!</v>
      </c>
      <c r="T243" s="99" t="e">
        <f>'TQ11596 - AS'!#REF!</f>
        <v>#REF!</v>
      </c>
      <c r="U243" s="99" t="e">
        <f>'TQ11596 - AS'!#REF!</f>
        <v>#REF!</v>
      </c>
      <c r="V243" s="98" t="e">
        <f>'TQ11596 - AS'!#REF!</f>
        <v>#REF!</v>
      </c>
    </row>
    <row r="244" spans="1:22" ht="23.15" hidden="1" customHeight="1">
      <c r="A244" s="98" t="e">
        <f>'TQ11596 - AS'!#REF!</f>
        <v>#REF!</v>
      </c>
      <c r="B244" s="103" t="e">
        <f>'TQ11596 - AS'!#REF!</f>
        <v>#REF!</v>
      </c>
      <c r="C244" s="98" t="e">
        <f>'TQ11596 - AS'!#REF!</f>
        <v>#REF!</v>
      </c>
      <c r="D244" s="98" t="e">
        <f>'TQ11596 - AS'!#REF!</f>
        <v>#REF!</v>
      </c>
      <c r="E244" s="103" t="e">
        <f>'TQ11596 - AS'!#REF!</f>
        <v>#REF!</v>
      </c>
      <c r="F244" s="98" t="s">
        <v>72</v>
      </c>
      <c r="G244" s="50" t="s">
        <v>73</v>
      </c>
      <c r="H244" s="98">
        <v>1000410706</v>
      </c>
      <c r="I244" s="98" t="s">
        <v>58</v>
      </c>
      <c r="J244" s="98" t="s">
        <v>33</v>
      </c>
      <c r="K244" s="99" t="e">
        <f>'TQ11596 - AS'!#REF!</f>
        <v>#REF!</v>
      </c>
      <c r="L244" s="99" t="e">
        <f>'TQ11596 - AS'!#REF!</f>
        <v>#REF!</v>
      </c>
      <c r="M244" s="99" t="e">
        <f>'TQ11596 - AS'!#REF!</f>
        <v>#REF!</v>
      </c>
      <c r="N244" s="99" t="e">
        <f>'TQ11596 - AS'!#REF!</f>
        <v>#REF!</v>
      </c>
      <c r="O244" s="99" t="e">
        <f>'TQ11596 - AS'!#REF!</f>
        <v>#REF!</v>
      </c>
      <c r="P244" s="99" t="e">
        <f>'TQ11596 - AS'!#REF!</f>
        <v>#REF!</v>
      </c>
      <c r="Q244" s="99" t="e">
        <f>'TQ11596 - AS'!#REF!</f>
        <v>#REF!</v>
      </c>
      <c r="R244" s="99" t="e">
        <f>'TQ11596 - AS'!#REF!</f>
        <v>#REF!</v>
      </c>
      <c r="S244" s="99" t="e">
        <f>'TQ11596 - AS'!#REF!</f>
        <v>#REF!</v>
      </c>
      <c r="T244" s="99" t="e">
        <f>'TQ11596 - AS'!#REF!</f>
        <v>#REF!</v>
      </c>
      <c r="U244" s="99" t="e">
        <f>'TQ11596 - AS'!#REF!</f>
        <v>#REF!</v>
      </c>
      <c r="V244" s="98" t="e">
        <f>'TQ11596 - AS'!#REF!</f>
        <v>#REF!</v>
      </c>
    </row>
    <row r="245" spans="1:22" ht="23.15" hidden="1"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3.15" hidden="1"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27</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3.15" hidden="1"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3.15" hidden="1"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26</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3.15" hidden="1" customHeight="1">
      <c r="A249" s="98" t="e">
        <f>'TQ11832 - AS'!#REF!</f>
        <v>#REF!</v>
      </c>
      <c r="B249" s="103" t="e">
        <f>'TQ11832 - AS'!#REF!</f>
        <v>#REF!</v>
      </c>
      <c r="C249" s="98" t="e">
        <f>'TQ11832 - AS'!#REF!</f>
        <v>#REF!</v>
      </c>
      <c r="D249" s="98" t="e">
        <f>'TQ11832 - AS'!#REF!</f>
        <v>#REF!</v>
      </c>
      <c r="E249" s="103" t="e">
        <f>'TQ11832 - AS'!#REF!</f>
        <v>#REF!</v>
      </c>
      <c r="F249" s="98" t="s">
        <v>76</v>
      </c>
      <c r="G249" s="50" t="s">
        <v>77</v>
      </c>
      <c r="H249" s="98">
        <v>1000410706</v>
      </c>
      <c r="I249" s="98" t="s">
        <v>58</v>
      </c>
      <c r="J249" s="98" t="s">
        <v>24</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3.15" hidden="1"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37</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3.15" hidden="1" customHeight="1">
      <c r="A251" s="98" t="e">
        <f>'TQ11832 - AS'!#REF!</f>
        <v>#REF!</v>
      </c>
      <c r="B251" s="103" t="e">
        <f>'TQ11832 - AS'!#REF!</f>
        <v>#REF!</v>
      </c>
      <c r="C251" s="98" t="e">
        <f>'TQ11832 - AS'!#REF!</f>
        <v>#REF!</v>
      </c>
      <c r="D251" s="98" t="e">
        <f>'TQ11832 - AS'!#REF!</f>
        <v>#REF!</v>
      </c>
      <c r="E251" s="103" t="e">
        <f>'TQ11832 - AS'!#REF!</f>
        <v>#REF!</v>
      </c>
      <c r="F251" s="98" t="s">
        <v>76</v>
      </c>
      <c r="G251" s="50" t="s">
        <v>77</v>
      </c>
      <c r="H251" s="98">
        <v>1000441057</v>
      </c>
      <c r="I251" s="98" t="s">
        <v>49</v>
      </c>
      <c r="J251" s="98" t="s">
        <v>33</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3.15" hidden="1"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24</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3.15" hidden="1"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26</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3.15" hidden="1"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1000410706</v>
      </c>
      <c r="I254" s="98" t="s">
        <v>58</v>
      </c>
      <c r="J254" s="98" t="s">
        <v>27</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3.15" hidden="1" customHeight="1">
      <c r="A255" s="98" t="e">
        <f>'TQ11832 - AS'!#REF!</f>
        <v>#REF!</v>
      </c>
      <c r="B255" s="103" t="e">
        <f>'TQ11832 - AS'!#REF!</f>
        <v>#REF!</v>
      </c>
      <c r="C255" s="98" t="e">
        <f>'TQ11832 - AS'!#REF!</f>
        <v>#REF!</v>
      </c>
      <c r="D255" s="98" t="e">
        <f>'TQ11832 - AS'!#REF!</f>
        <v>#REF!</v>
      </c>
      <c r="E255" s="103" t="e">
        <f>'TQ11832 - AS'!#REF!</f>
        <v>#REF!</v>
      </c>
      <c r="F255" s="98" t="s">
        <v>76</v>
      </c>
      <c r="G255" s="50" t="s">
        <v>77</v>
      </c>
      <c r="H255" s="98">
        <v>1000410706</v>
      </c>
      <c r="I255" s="98" t="s">
        <v>58</v>
      </c>
      <c r="J255" s="98" t="s">
        <v>24</v>
      </c>
      <c r="K255" s="99" t="e">
        <f>'TQ11832 - AS'!#REF!</f>
        <v>#REF!</v>
      </c>
      <c r="L255" s="99" t="e">
        <f>'TQ11832 - AS'!#REF!</f>
        <v>#REF!</v>
      </c>
      <c r="M255" s="99" t="e">
        <f>'TQ11832 - AS'!#REF!</f>
        <v>#REF!</v>
      </c>
      <c r="N255" s="99" t="e">
        <f>'TQ11832 - AS'!#REF!</f>
        <v>#REF!</v>
      </c>
      <c r="O255" s="99" t="e">
        <f>'TQ11832 - AS'!#REF!</f>
        <v>#REF!</v>
      </c>
      <c r="P255" s="99" t="e">
        <f>'TQ11832 - AS'!#REF!</f>
        <v>#REF!</v>
      </c>
      <c r="Q255" s="99" t="e">
        <f>'TQ11832 - AS'!#REF!</f>
        <v>#REF!</v>
      </c>
      <c r="R255" s="99" t="e">
        <f>'TQ11832 - AS'!#REF!</f>
        <v>#REF!</v>
      </c>
      <c r="S255" s="99" t="e">
        <f>'TQ11832 - AS'!#REF!</f>
        <v>#REF!</v>
      </c>
      <c r="T255" s="99" t="e">
        <f>'TQ11832 - AS'!#REF!</f>
        <v>#REF!</v>
      </c>
      <c r="U255" s="99" t="e">
        <f>'TQ11832 - AS'!#REF!</f>
        <v>#REF!</v>
      </c>
      <c r="V255" s="98" t="e">
        <f>'TQ11832 - AS'!#REF!</f>
        <v>#REF!</v>
      </c>
    </row>
    <row r="256" spans="1:22" ht="23.15" hidden="1" customHeight="1">
      <c r="A256" s="98" t="e">
        <f>'TQ11832 - AS'!#REF!</f>
        <v>#REF!</v>
      </c>
      <c r="B256" s="103" t="e">
        <f>'TQ11832 - AS'!#REF!</f>
        <v>#REF!</v>
      </c>
      <c r="C256" s="98" t="e">
        <f>'TQ11832 - AS'!#REF!</f>
        <v>#REF!</v>
      </c>
      <c r="D256" s="98" t="e">
        <f>'TQ11832 - AS'!#REF!</f>
        <v>#REF!</v>
      </c>
      <c r="E256" s="103" t="e">
        <f>'TQ11832 - AS'!#REF!</f>
        <v>#REF!</v>
      </c>
      <c r="F256" s="98" t="s">
        <v>76</v>
      </c>
      <c r="G256" s="50" t="s">
        <v>77</v>
      </c>
      <c r="H256" s="98">
        <v>1000410707</v>
      </c>
      <c r="I256" s="98" t="s">
        <v>75</v>
      </c>
      <c r="J256" s="98" t="s">
        <v>26</v>
      </c>
      <c r="K256" s="99" t="e">
        <f>'TQ11832 - AS'!#REF!</f>
        <v>#REF!</v>
      </c>
      <c r="L256" s="99" t="e">
        <f>'TQ11832 - AS'!#REF!</f>
        <v>#REF!</v>
      </c>
      <c r="M256" s="99" t="e">
        <f>'TQ11832 - AS'!#REF!</f>
        <v>#REF!</v>
      </c>
      <c r="N256" s="99" t="e">
        <f>'TQ11832 - AS'!#REF!</f>
        <v>#REF!</v>
      </c>
      <c r="O256" s="99" t="e">
        <f>'TQ11832 - AS'!#REF!</f>
        <v>#REF!</v>
      </c>
      <c r="P256" s="99" t="e">
        <f>'TQ11832 - AS'!#REF!</f>
        <v>#REF!</v>
      </c>
      <c r="Q256" s="99" t="e">
        <f>'TQ11832 - AS'!#REF!</f>
        <v>#REF!</v>
      </c>
      <c r="R256" s="99" t="e">
        <f>'TQ11832 - AS'!#REF!</f>
        <v>#REF!</v>
      </c>
      <c r="S256" s="99" t="e">
        <f>'TQ11832 - AS'!#REF!</f>
        <v>#REF!</v>
      </c>
      <c r="T256" s="99" t="e">
        <f>'TQ11832 - AS'!#REF!</f>
        <v>#REF!</v>
      </c>
      <c r="U256" s="99" t="e">
        <f>'TQ11832 - AS'!#REF!</f>
        <v>#REF!</v>
      </c>
      <c r="V256" s="98" t="e">
        <f>'TQ11832 - AS'!#REF!</f>
        <v>#REF!</v>
      </c>
    </row>
    <row r="257" spans="1:22" ht="23.15" hidden="1" customHeight="1">
      <c r="A257" s="98" t="e">
        <f>'TQ11409 - AS'!#REF!</f>
        <v>#REF!</v>
      </c>
      <c r="B257" s="98" t="e">
        <f>'TQ11409 - AS'!#REF!</f>
        <v>#REF!</v>
      </c>
      <c r="C257" s="98" t="e">
        <f>'TQ11409 - AS'!#REF!</f>
        <v>#REF!</v>
      </c>
      <c r="D257" s="98" t="e">
        <f>'TQ11409 - AS'!#REF!</f>
        <v>#REF!</v>
      </c>
      <c r="E257" s="103" t="e">
        <f>'TQ11409 - AS'!#REF!</f>
        <v>#REF!</v>
      </c>
      <c r="F257" s="98" t="s">
        <v>78</v>
      </c>
      <c r="G257" s="103" t="s">
        <v>79</v>
      </c>
      <c r="H257" s="98">
        <v>1000430847</v>
      </c>
      <c r="I257" s="98" t="s">
        <v>80</v>
      </c>
      <c r="J257" s="98" t="s">
        <v>33</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3.15" hidden="1" customHeight="1">
      <c r="A258" s="98" t="e">
        <f>'TQ11409 - AS'!#REF!</f>
        <v>#REF!</v>
      </c>
      <c r="B258" s="98" t="e">
        <f>'TQ11409 - AS'!#REF!</f>
        <v>#REF!</v>
      </c>
      <c r="C258" s="98" t="e">
        <f>'TQ11409 - AS'!#REF!</f>
        <v>#REF!</v>
      </c>
      <c r="D258" s="98" t="e">
        <f>'TQ11409 - AS'!#REF!</f>
        <v>#REF!</v>
      </c>
      <c r="E258" s="103" t="e">
        <f>'TQ11409 - AS'!#REF!</f>
        <v>#REF!</v>
      </c>
      <c r="F258" s="98" t="s">
        <v>78</v>
      </c>
      <c r="G258" s="103" t="s">
        <v>79</v>
      </c>
      <c r="H258" s="98">
        <v>1000410707</v>
      </c>
      <c r="I258" s="98" t="s">
        <v>75</v>
      </c>
      <c r="J258" s="98" t="s">
        <v>26</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3.15" hidden="1" customHeight="1">
      <c r="A259" s="98" t="e">
        <f>'TQ11409 - AS'!#REF!</f>
        <v>#REF!</v>
      </c>
      <c r="B259" s="98" t="e">
        <f>'TQ11409 - AS'!#REF!</f>
        <v>#REF!</v>
      </c>
      <c r="C259" s="98" t="e">
        <f>'TQ11409 - AS'!#REF!</f>
        <v>#REF!</v>
      </c>
      <c r="D259" s="98" t="e">
        <f>'TQ11409 - AS'!#REF!</f>
        <v>#REF!</v>
      </c>
      <c r="E259" s="103" t="e">
        <f>'TQ11409 - AS'!#REF!</f>
        <v>#REF!</v>
      </c>
      <c r="F259" s="98" t="s">
        <v>78</v>
      </c>
      <c r="G259" s="103" t="s">
        <v>79</v>
      </c>
      <c r="H259" s="98">
        <v>1000410707</v>
      </c>
      <c r="I259" s="98" t="s">
        <v>75</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3.15" hidden="1" customHeight="1">
      <c r="A260" s="98" t="e">
        <f>'TQ11409 - AS'!#REF!</f>
        <v>#REF!</v>
      </c>
      <c r="B260" s="98" t="e">
        <f>'TQ11409 - AS'!#REF!</f>
        <v>#REF!</v>
      </c>
      <c r="C260" s="98" t="e">
        <f>'TQ11409 - AS'!#REF!</f>
        <v>#REF!</v>
      </c>
      <c r="D260" s="98" t="e">
        <f>'TQ11409 - AS'!#REF!</f>
        <v>#REF!</v>
      </c>
      <c r="E260" s="103" t="e">
        <f>'TQ11409 - AS'!#REF!</f>
        <v>#REF!</v>
      </c>
      <c r="F260" s="98" t="s">
        <v>78</v>
      </c>
      <c r="G260" s="103" t="s">
        <v>79</v>
      </c>
      <c r="H260" s="98">
        <v>1000410707</v>
      </c>
      <c r="I260" s="98" t="s">
        <v>75</v>
      </c>
      <c r="J260" s="98" t="s">
        <v>33</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3.15" hidden="1" customHeight="1">
      <c r="A261" s="98" t="e">
        <f>'TQ11409 - AS'!#REF!</f>
        <v>#REF!</v>
      </c>
      <c r="B261" s="98" t="e">
        <f>'TQ11409 - AS'!#REF!</f>
        <v>#REF!</v>
      </c>
      <c r="C261" s="98" t="e">
        <f>'TQ11409 - AS'!#REF!</f>
        <v>#REF!</v>
      </c>
      <c r="D261" s="98" t="e">
        <f>'TQ11409 - AS'!#REF!</f>
        <v>#REF!</v>
      </c>
      <c r="E261" s="103" t="e">
        <f>'TQ11409 - AS'!#REF!</f>
        <v>#REF!</v>
      </c>
      <c r="F261" s="98" t="s">
        <v>78</v>
      </c>
      <c r="G261" s="103" t="s">
        <v>79</v>
      </c>
      <c r="H261" s="98">
        <v>1000430847</v>
      </c>
      <c r="I261" s="98" t="s">
        <v>80</v>
      </c>
      <c r="J261" s="98" t="s">
        <v>24</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3.15" hidden="1" customHeight="1">
      <c r="A262" s="98" t="e">
        <f>'TQ11409 - AS'!#REF!</f>
        <v>#REF!</v>
      </c>
      <c r="B262" s="98" t="e">
        <f>'TQ11409 - AS'!#REF!</f>
        <v>#REF!</v>
      </c>
      <c r="C262" s="98" t="e">
        <f>'TQ11409 - AS'!#REF!</f>
        <v>#REF!</v>
      </c>
      <c r="D262" s="98" t="e">
        <f>'TQ11409 - AS'!#REF!</f>
        <v>#REF!</v>
      </c>
      <c r="E262" s="103" t="e">
        <f>'TQ11409 - AS'!#REF!</f>
        <v>#REF!</v>
      </c>
      <c r="F262" s="98" t="s">
        <v>78</v>
      </c>
      <c r="G262" s="103" t="s">
        <v>79</v>
      </c>
      <c r="H262" s="98">
        <v>1000410707</v>
      </c>
      <c r="I262" s="98" t="s">
        <v>75</v>
      </c>
      <c r="J262" s="98" t="s">
        <v>24</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3.15" hidden="1" customHeight="1">
      <c r="A263" s="98" t="e">
        <f>'TQ11409 - AS'!#REF!</f>
        <v>#REF!</v>
      </c>
      <c r="B263" s="98" t="e">
        <f>'TQ11409 - AS'!#REF!</f>
        <v>#REF!</v>
      </c>
      <c r="C263" s="98" t="e">
        <f>'TQ11409 - AS'!#REF!</f>
        <v>#REF!</v>
      </c>
      <c r="D263" s="98" t="e">
        <f>'TQ11409 - AS'!#REF!</f>
        <v>#REF!</v>
      </c>
      <c r="E263" s="103" t="e">
        <f>'TQ11409 - AS'!#REF!</f>
        <v>#REF!</v>
      </c>
      <c r="F263" s="98" t="s">
        <v>78</v>
      </c>
      <c r="G263" s="103" t="s">
        <v>79</v>
      </c>
      <c r="H263" s="98" t="e">
        <v>#N/A</v>
      </c>
      <c r="I263" s="98" t="e">
        <v>#N/A</v>
      </c>
      <c r="J263" s="98" t="e">
        <v>#N/A</v>
      </c>
      <c r="K263" s="99" t="e">
        <f>'TQ11409 - AS'!#REF!</f>
        <v>#REF!</v>
      </c>
      <c r="L263" s="99" t="e">
        <f>'TQ11409 - AS'!#REF!</f>
        <v>#REF!</v>
      </c>
      <c r="M263" s="99" t="e">
        <f>'TQ11409 - AS'!#REF!</f>
        <v>#REF!</v>
      </c>
      <c r="N263" s="99" t="e">
        <f>'TQ11409 - AS'!#REF!</f>
        <v>#REF!</v>
      </c>
      <c r="O263" s="99" t="e">
        <f>'TQ11409 - AS'!#REF!</f>
        <v>#REF!</v>
      </c>
      <c r="P263" s="99" t="e">
        <f>'TQ11409 - AS'!#REF!</f>
        <v>#REF!</v>
      </c>
      <c r="Q263" s="99" t="e">
        <f>'TQ11409 - AS'!#REF!</f>
        <v>#REF!</v>
      </c>
      <c r="R263" s="99" t="e">
        <f>'TQ11409 - AS'!#REF!</f>
        <v>#REF!</v>
      </c>
      <c r="S263" s="99" t="e">
        <f>'TQ11409 - AS'!#REF!</f>
        <v>#REF!</v>
      </c>
      <c r="T263" s="99" t="e">
        <f>'TQ11409 - AS'!#REF!</f>
        <v>#REF!</v>
      </c>
      <c r="U263" s="99" t="e">
        <f>'TQ11409 - AS'!#REF!</f>
        <v>#REF!</v>
      </c>
      <c r="V263" s="98" t="e">
        <f>'TQ11409 - AS'!#REF!</f>
        <v>#REF!</v>
      </c>
    </row>
    <row r="264" spans="1:22" ht="23.15" hidden="1" customHeight="1">
      <c r="A264" s="98" t="e">
        <f>'TQ11409 - AS'!#REF!</f>
        <v>#REF!</v>
      </c>
      <c r="B264" s="98" t="e">
        <f>'TQ11409 - AS'!#REF!</f>
        <v>#REF!</v>
      </c>
      <c r="C264" s="98" t="e">
        <f>'TQ11409 - AS'!#REF!</f>
        <v>#REF!</v>
      </c>
      <c r="D264" s="98" t="e">
        <f>'TQ11409 - AS'!#REF!</f>
        <v>#REF!</v>
      </c>
      <c r="E264" s="103" t="e">
        <f>'TQ11409 - AS'!#REF!</f>
        <v>#REF!</v>
      </c>
      <c r="F264" s="98" t="s">
        <v>78</v>
      </c>
      <c r="G264" s="103" t="s">
        <v>79</v>
      </c>
      <c r="H264" s="98" t="e">
        <v>#N/A</v>
      </c>
      <c r="I264" s="98" t="e">
        <v>#N/A</v>
      </c>
      <c r="J264" s="98" t="e">
        <v>#N/A</v>
      </c>
      <c r="K264" s="99" t="e">
        <f>'TQ11409 - AS'!#REF!</f>
        <v>#REF!</v>
      </c>
      <c r="L264" s="99" t="e">
        <f>'TQ11409 - AS'!#REF!</f>
        <v>#REF!</v>
      </c>
      <c r="M264" s="99" t="e">
        <f>'TQ11409 - AS'!#REF!</f>
        <v>#REF!</v>
      </c>
      <c r="N264" s="99" t="e">
        <f>'TQ11409 - AS'!#REF!</f>
        <v>#REF!</v>
      </c>
      <c r="O264" s="99" t="e">
        <f>'TQ11409 - AS'!#REF!</f>
        <v>#REF!</v>
      </c>
      <c r="P264" s="99" t="e">
        <f>'TQ11409 - AS'!#REF!</f>
        <v>#REF!</v>
      </c>
      <c r="Q264" s="99" t="e">
        <f>'TQ11409 - AS'!#REF!</f>
        <v>#REF!</v>
      </c>
      <c r="R264" s="99" t="e">
        <f>'TQ11409 - AS'!#REF!</f>
        <v>#REF!</v>
      </c>
      <c r="S264" s="99" t="e">
        <f>'TQ11409 - AS'!#REF!</f>
        <v>#REF!</v>
      </c>
      <c r="T264" s="99" t="e">
        <f>'TQ11409 - AS'!#REF!</f>
        <v>#REF!</v>
      </c>
      <c r="U264" s="99" t="e">
        <f>'TQ11409 - AS'!#REF!</f>
        <v>#REF!</v>
      </c>
      <c r="V264" s="98" t="e">
        <f>'TQ11409 - AS'!#REF!</f>
        <v>#REF!</v>
      </c>
    </row>
    <row r="265" spans="1:22" ht="23.15" hidden="1" customHeight="1">
      <c r="A265" s="98" t="e">
        <f>#REF!</f>
        <v>#REF!</v>
      </c>
      <c r="B265" s="98" t="e">
        <f>#REF!</f>
        <v>#REF!</v>
      </c>
      <c r="C265" s="98" t="e">
        <f>#REF!</f>
        <v>#REF!</v>
      </c>
      <c r="D265" s="98" t="e">
        <f>#REF!</f>
        <v>#REF!</v>
      </c>
      <c r="E265" s="103" t="e">
        <f>#REF!</f>
        <v>#REF!</v>
      </c>
      <c r="F265" s="98" t="s">
        <v>81</v>
      </c>
      <c r="G265" s="103" t="s">
        <v>82</v>
      </c>
      <c r="H265" s="98">
        <v>1000451136</v>
      </c>
      <c r="I265" s="98" t="s">
        <v>44</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3.15" hidden="1" customHeight="1">
      <c r="A266" s="98" t="e">
        <f>#REF!</f>
        <v>#REF!</v>
      </c>
      <c r="B266" s="98" t="e">
        <f>#REF!</f>
        <v>#REF!</v>
      </c>
      <c r="C266" s="98" t="e">
        <f>#REF!</f>
        <v>#REF!</v>
      </c>
      <c r="D266" s="98" t="e">
        <f>#REF!</f>
        <v>#REF!</v>
      </c>
      <c r="E266" s="103" t="e">
        <f>#REF!</f>
        <v>#REF!</v>
      </c>
      <c r="F266" s="98" t="s">
        <v>81</v>
      </c>
      <c r="G266" s="103" t="s">
        <v>82</v>
      </c>
      <c r="H266" s="98">
        <v>1000452336</v>
      </c>
      <c r="I266" s="98" t="s">
        <v>74</v>
      </c>
      <c r="J266" s="98" t="s">
        <v>26</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3.15" hidden="1" customHeight="1">
      <c r="A267" s="98" t="e">
        <f>#REF!</f>
        <v>#REF!</v>
      </c>
      <c r="B267" s="98" t="e">
        <f>#REF!</f>
        <v>#REF!</v>
      </c>
      <c r="C267" s="98" t="e">
        <f>#REF!</f>
        <v>#REF!</v>
      </c>
      <c r="D267" s="98" t="e">
        <f>#REF!</f>
        <v>#REF!</v>
      </c>
      <c r="E267" s="103" t="e">
        <f>#REF!</f>
        <v>#REF!</v>
      </c>
      <c r="F267" s="98" t="s">
        <v>81</v>
      </c>
      <c r="G267" s="103" t="s">
        <v>82</v>
      </c>
      <c r="H267" s="98">
        <v>1000446727</v>
      </c>
      <c r="I267" s="98" t="s">
        <v>83</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3.15" hidden="1" customHeight="1">
      <c r="A268" s="98" t="e">
        <f>#REF!</f>
        <v>#REF!</v>
      </c>
      <c r="B268" s="98" t="e">
        <f>#REF!</f>
        <v>#REF!</v>
      </c>
      <c r="C268" s="98" t="e">
        <f>#REF!</f>
        <v>#REF!</v>
      </c>
      <c r="D268" s="98" t="e">
        <f>#REF!</f>
        <v>#REF!</v>
      </c>
      <c r="E268" s="103" t="e">
        <f>#REF!</f>
        <v>#REF!</v>
      </c>
      <c r="F268" s="98" t="s">
        <v>81</v>
      </c>
      <c r="G268" s="103" t="s">
        <v>82</v>
      </c>
      <c r="H268" s="98">
        <v>1000422753</v>
      </c>
      <c r="I268" s="98" t="s">
        <v>84</v>
      </c>
      <c r="J268" s="98" t="s">
        <v>24</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3.15" hidden="1" customHeight="1">
      <c r="A269" s="98" t="e">
        <f>#REF!</f>
        <v>#REF!</v>
      </c>
      <c r="B269" s="98" t="e">
        <f>#REF!</f>
        <v>#REF!</v>
      </c>
      <c r="C269" s="98" t="e">
        <f>#REF!</f>
        <v>#REF!</v>
      </c>
      <c r="D269" s="98" t="e">
        <f>#REF!</f>
        <v>#REF!</v>
      </c>
      <c r="E269" s="103" t="e">
        <f>#REF!</f>
        <v>#REF!</v>
      </c>
      <c r="F269" s="98" t="s">
        <v>81</v>
      </c>
      <c r="G269" s="103" t="s">
        <v>82</v>
      </c>
      <c r="H269" s="98">
        <v>1000410707</v>
      </c>
      <c r="I269" s="98" t="s">
        <v>75</v>
      </c>
      <c r="J269" s="98" t="s">
        <v>33</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3.15" hidden="1" customHeight="1">
      <c r="A270" s="98" t="e">
        <f>#REF!</f>
        <v>#REF!</v>
      </c>
      <c r="B270" s="98" t="e">
        <f>#REF!</f>
        <v>#REF!</v>
      </c>
      <c r="C270" s="98" t="e">
        <f>#REF!</f>
        <v>#REF!</v>
      </c>
      <c r="D270" s="98" t="e">
        <f>#REF!</f>
        <v>#REF!</v>
      </c>
      <c r="E270" s="103" t="e">
        <f>#REF!</f>
        <v>#REF!</v>
      </c>
      <c r="F270" s="98" t="s">
        <v>81</v>
      </c>
      <c r="G270" s="103" t="s">
        <v>82</v>
      </c>
      <c r="H270" s="98">
        <v>1000422753</v>
      </c>
      <c r="I270" s="98" t="s">
        <v>84</v>
      </c>
      <c r="J270" s="98" t="s">
        <v>33</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3.15" hidden="1" customHeight="1">
      <c r="A271" s="98" t="e">
        <f>#REF!</f>
        <v>#REF!</v>
      </c>
      <c r="B271" s="98" t="e">
        <f>#REF!</f>
        <v>#REF!</v>
      </c>
      <c r="C271" s="98" t="e">
        <f>#REF!</f>
        <v>#REF!</v>
      </c>
      <c r="D271" s="98" t="e">
        <f>#REF!</f>
        <v>#REF!</v>
      </c>
      <c r="E271" s="103" t="e">
        <f>#REF!</f>
        <v>#REF!</v>
      </c>
      <c r="F271" s="98" t="s">
        <v>81</v>
      </c>
      <c r="G271" s="103" t="s">
        <v>82</v>
      </c>
      <c r="H271" s="98">
        <v>1000422753</v>
      </c>
      <c r="I271" s="98" t="s">
        <v>84</v>
      </c>
      <c r="J271" s="98" t="s">
        <v>27</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3.15" hidden="1" customHeight="1">
      <c r="A272" s="98" t="e">
        <f>#REF!</f>
        <v>#REF!</v>
      </c>
      <c r="B272" s="98" t="e">
        <f>#REF!</f>
        <v>#REF!</v>
      </c>
      <c r="C272" s="98" t="e">
        <f>#REF!</f>
        <v>#REF!</v>
      </c>
      <c r="D272" s="98" t="e">
        <f>#REF!</f>
        <v>#REF!</v>
      </c>
      <c r="E272" s="103" t="e">
        <f>#REF!</f>
        <v>#REF!</v>
      </c>
      <c r="F272" s="98" t="s">
        <v>81</v>
      </c>
      <c r="G272" s="103" t="s">
        <v>82</v>
      </c>
      <c r="H272" s="98">
        <v>1000452336</v>
      </c>
      <c r="I272" s="98" t="s">
        <v>74</v>
      </c>
      <c r="J272" s="98" t="s">
        <v>26</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3.15" hidden="1" customHeight="1">
      <c r="A273" s="98" t="e">
        <f>#REF!</f>
        <v>#REF!</v>
      </c>
      <c r="B273" s="98" t="e">
        <f>#REF!</f>
        <v>#REF!</v>
      </c>
      <c r="C273" s="98" t="e">
        <f>#REF!</f>
        <v>#REF!</v>
      </c>
      <c r="D273" s="98" t="e">
        <f>#REF!</f>
        <v>#REF!</v>
      </c>
      <c r="E273" s="103" t="e">
        <f>#REF!</f>
        <v>#REF!</v>
      </c>
      <c r="F273" s="98" t="s">
        <v>81</v>
      </c>
      <c r="G273" s="103" t="s">
        <v>82</v>
      </c>
      <c r="H273" s="98">
        <v>1000422753</v>
      </c>
      <c r="I273" s="98" t="s">
        <v>84</v>
      </c>
      <c r="J273" s="98" t="s">
        <v>26</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3.15" hidden="1" customHeight="1">
      <c r="A274" s="98" t="e">
        <f>#REF!</f>
        <v>#REF!</v>
      </c>
      <c r="B274" s="98" t="e">
        <f>#REF!</f>
        <v>#REF!</v>
      </c>
      <c r="C274" s="98" t="e">
        <f>#REF!</f>
        <v>#REF!</v>
      </c>
      <c r="D274" s="98" t="e">
        <f>#REF!</f>
        <v>#REF!</v>
      </c>
      <c r="E274" s="103" t="e">
        <f>#REF!</f>
        <v>#REF!</v>
      </c>
      <c r="F274" s="98" t="s">
        <v>81</v>
      </c>
      <c r="G274" s="103" t="s">
        <v>82</v>
      </c>
      <c r="H274" s="98">
        <v>1000422753</v>
      </c>
      <c r="I274" s="98" t="s">
        <v>84</v>
      </c>
      <c r="J274" s="98" t="s">
        <v>24</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3.15" hidden="1" customHeight="1">
      <c r="A275" s="98" t="e">
        <f>#REF!</f>
        <v>#REF!</v>
      </c>
      <c r="B275" s="98"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3.15" hidden="1" customHeight="1">
      <c r="A276" s="98" t="e">
        <f>#REF!</f>
        <v>#REF!</v>
      </c>
      <c r="B276" s="98" t="e">
        <f>#REF!</f>
        <v>#REF!</v>
      </c>
      <c r="C276" s="98" t="e">
        <f>#REF!</f>
        <v>#REF!</v>
      </c>
      <c r="D276" s="98" t="e">
        <f>#REF!</f>
        <v>#REF!</v>
      </c>
      <c r="E276" s="103" t="e">
        <f>#REF!</f>
        <v>#REF!</v>
      </c>
      <c r="F276" s="98" t="s">
        <v>81</v>
      </c>
      <c r="G276" s="103" t="s">
        <v>82</v>
      </c>
      <c r="H276" s="98">
        <v>1000452336</v>
      </c>
      <c r="I276" s="98" t="s">
        <v>74</v>
      </c>
      <c r="J276" s="98" t="s">
        <v>26</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3.15" hidden="1" customHeight="1">
      <c r="A277" s="98" t="e">
        <f>#REF!</f>
        <v>#REF!</v>
      </c>
      <c r="B277" s="98" t="e">
        <f>#REF!</f>
        <v>#REF!</v>
      </c>
      <c r="C277" s="98" t="e">
        <f>#REF!</f>
        <v>#REF!</v>
      </c>
      <c r="D277" s="98" t="e">
        <f>#REF!</f>
        <v>#REF!</v>
      </c>
      <c r="E277" s="103" t="e">
        <f>#REF!</f>
        <v>#REF!</v>
      </c>
      <c r="F277" s="98" t="s">
        <v>81</v>
      </c>
      <c r="G277" s="103" t="s">
        <v>82</v>
      </c>
      <c r="H277" s="98">
        <v>1000422753</v>
      </c>
      <c r="I277" s="98" t="s">
        <v>84</v>
      </c>
      <c r="J277" s="98" t="s">
        <v>24</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3.15" hidden="1" customHeight="1">
      <c r="A278" s="98" t="e">
        <f>#REF!</f>
        <v>#REF!</v>
      </c>
      <c r="B278" s="98" t="e">
        <f>#REF!</f>
        <v>#REF!</v>
      </c>
      <c r="C278" s="98" t="e">
        <f>#REF!</f>
        <v>#REF!</v>
      </c>
      <c r="D278" s="98" t="e">
        <f>#REF!</f>
        <v>#REF!</v>
      </c>
      <c r="E278" s="103" t="e">
        <f>#REF!</f>
        <v>#REF!</v>
      </c>
      <c r="F278" s="98" t="s">
        <v>81</v>
      </c>
      <c r="G278" s="103" t="s">
        <v>82</v>
      </c>
      <c r="H278" s="98">
        <v>1000422753</v>
      </c>
      <c r="I278" s="98" t="s">
        <v>84</v>
      </c>
      <c r="J278" s="98" t="s">
        <v>24</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3.15" hidden="1" customHeight="1">
      <c r="A279" s="98" t="e">
        <f>#REF!</f>
        <v>#REF!</v>
      </c>
      <c r="B279" s="98" t="e">
        <f>#REF!</f>
        <v>#REF!</v>
      </c>
      <c r="C279" s="98" t="e">
        <f>#REF!</f>
        <v>#REF!</v>
      </c>
      <c r="D279" s="98" t="e">
        <f>#REF!</f>
        <v>#REF!</v>
      </c>
      <c r="E279" s="103" t="e">
        <f>#REF!</f>
        <v>#REF!</v>
      </c>
      <c r="F279" s="98" t="s">
        <v>81</v>
      </c>
      <c r="G279" s="103" t="s">
        <v>82</v>
      </c>
      <c r="H279" s="98">
        <v>1000422753</v>
      </c>
      <c r="I279" s="98" t="s">
        <v>84</v>
      </c>
      <c r="J279" s="98" t="s">
        <v>26</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3.15" hidden="1" customHeight="1">
      <c r="A280" s="98" t="e">
        <f>#REF!</f>
        <v>#REF!</v>
      </c>
      <c r="B280" s="98" t="e">
        <f>#REF!</f>
        <v>#REF!</v>
      </c>
      <c r="C280" s="98" t="e">
        <f>#REF!</f>
        <v>#REF!</v>
      </c>
      <c r="D280" s="98" t="e">
        <f>#REF!</f>
        <v>#REF!</v>
      </c>
      <c r="E280" s="103" t="e">
        <f>#REF!</f>
        <v>#REF!</v>
      </c>
      <c r="F280" s="98" t="s">
        <v>81</v>
      </c>
      <c r="G280" s="103" t="s">
        <v>82</v>
      </c>
      <c r="H280" s="98">
        <v>1000410707</v>
      </c>
      <c r="I280" s="98" t="s">
        <v>75</v>
      </c>
      <c r="J280" s="98" t="s">
        <v>26</v>
      </c>
      <c r="K280" s="99" t="e">
        <f>#REF!</f>
        <v>#REF!</v>
      </c>
      <c r="L280" s="99" t="e">
        <f>#REF!</f>
        <v>#REF!</v>
      </c>
      <c r="M280" s="99" t="e">
        <f>#REF!</f>
        <v>#REF!</v>
      </c>
      <c r="N280" s="99" t="e">
        <f>#REF!</f>
        <v>#REF!</v>
      </c>
      <c r="O280" s="99" t="e">
        <f>#REF!</f>
        <v>#REF!</v>
      </c>
      <c r="P280" s="99" t="e">
        <f>#REF!</f>
        <v>#REF!</v>
      </c>
      <c r="Q280" s="99" t="e">
        <f>#REF!</f>
        <v>#REF!</v>
      </c>
      <c r="R280" s="99" t="e">
        <f>#REF!</f>
        <v>#REF!</v>
      </c>
      <c r="S280" s="99" t="e">
        <f>#REF!</f>
        <v>#REF!</v>
      </c>
      <c r="T280" s="99" t="e">
        <f>#REF!</f>
        <v>#REF!</v>
      </c>
      <c r="U280" s="99" t="e">
        <f>#REF!</f>
        <v>#REF!</v>
      </c>
      <c r="V280" s="98" t="e">
        <f>#REF!</f>
        <v>#REF!</v>
      </c>
    </row>
    <row r="281" spans="1:22" ht="23.15" hidden="1" customHeight="1">
      <c r="A281" s="98" t="e">
        <f>#REF!</f>
        <v>#REF!</v>
      </c>
      <c r="B281" s="98" t="e">
        <f>#REF!</f>
        <v>#REF!</v>
      </c>
      <c r="C281" s="98" t="e">
        <f>#REF!</f>
        <v>#REF!</v>
      </c>
      <c r="D281" s="98" t="e">
        <f>#REF!</f>
        <v>#REF!</v>
      </c>
      <c r="E281" s="103" t="e">
        <f>#REF!</f>
        <v>#REF!</v>
      </c>
      <c r="F281" s="98" t="s">
        <v>81</v>
      </c>
      <c r="G281" s="103" t="s">
        <v>82</v>
      </c>
      <c r="H281" s="98">
        <v>1000422753</v>
      </c>
      <c r="I281" s="98" t="s">
        <v>84</v>
      </c>
      <c r="J281" s="98" t="s">
        <v>33</v>
      </c>
      <c r="K281" s="99" t="e">
        <f>#REF!</f>
        <v>#REF!</v>
      </c>
      <c r="L281" s="99" t="e">
        <f>#REF!</f>
        <v>#REF!</v>
      </c>
      <c r="M281" s="99" t="e">
        <f>#REF!</f>
        <v>#REF!</v>
      </c>
      <c r="N281" s="99" t="e">
        <f>#REF!</f>
        <v>#REF!</v>
      </c>
      <c r="O281" s="99" t="e">
        <f>#REF!</f>
        <v>#REF!</v>
      </c>
      <c r="P281" s="99" t="e">
        <f>#REF!</f>
        <v>#REF!</v>
      </c>
      <c r="Q281" s="99" t="e">
        <f>#REF!</f>
        <v>#REF!</v>
      </c>
      <c r="R281" s="99" t="e">
        <f>#REF!</f>
        <v>#REF!</v>
      </c>
      <c r="S281" s="99" t="e">
        <f>#REF!</f>
        <v>#REF!</v>
      </c>
      <c r="T281" s="99" t="e">
        <f>#REF!</f>
        <v>#REF!</v>
      </c>
      <c r="U281" s="99" t="e">
        <f>#REF!</f>
        <v>#REF!</v>
      </c>
      <c r="V281" s="98" t="e">
        <f>#REF!</f>
        <v>#REF!</v>
      </c>
    </row>
    <row r="282" spans="1:22" ht="23.15" hidden="1" customHeight="1">
      <c r="A282" s="98" t="e">
        <f>'VZGTTQ00011825 - HD'!#REF!</f>
        <v>#REF!</v>
      </c>
      <c r="B282" s="98"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3.15" hidden="1" customHeight="1">
      <c r="A283" s="98" t="e">
        <f>'VZGTTQ00011825 - HD'!#REF!</f>
        <v>#REF!</v>
      </c>
      <c r="B283" s="98"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3.15" hidden="1" customHeight="1">
      <c r="A284" s="98" t="e">
        <f>'VZGTTQ00011825 - HD'!#REF!</f>
        <v>#REF!</v>
      </c>
      <c r="B284" s="98"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3.15" hidden="1" customHeight="1">
      <c r="A285" s="98" t="e">
        <f>'VZGTTQ00011825 - HD'!#REF!</f>
        <v>#REF!</v>
      </c>
      <c r="B285" s="98" t="e">
        <f>'VZGTTQ00011825 - HD'!#REF!</f>
        <v>#REF!</v>
      </c>
      <c r="C285" s="98" t="e">
        <f>'VZGTTQ00011825 - HD'!#REF!</f>
        <v>#REF!</v>
      </c>
      <c r="D285" s="98" t="e">
        <f>'VZGTTQ00011825 - HD'!#REF!</f>
        <v>#REF!</v>
      </c>
      <c r="E285" s="103" t="e">
        <f>'VZGTTQ00011825 - HD'!#REF!</f>
        <v>#REF!</v>
      </c>
      <c r="F285" s="98" t="s">
        <v>85</v>
      </c>
      <c r="G285" s="103" t="s">
        <v>86</v>
      </c>
      <c r="H285" s="98">
        <v>1000422748</v>
      </c>
      <c r="I285" s="98" t="s">
        <v>87</v>
      </c>
      <c r="J285" s="98" t="s">
        <v>24</v>
      </c>
      <c r="K285" s="99" t="e">
        <f>'VZGTTQ00011825 - HD'!#REF!</f>
        <v>#REF!</v>
      </c>
      <c r="L285" s="99" t="e">
        <f>'VZGTTQ00011825 - HD'!#REF!</f>
        <v>#REF!</v>
      </c>
      <c r="M285" s="99" t="e">
        <f>'VZGTTQ00011825 - HD'!#REF!</f>
        <v>#REF!</v>
      </c>
      <c r="N285" s="99" t="e">
        <f>'VZGTTQ00011825 - HD'!#REF!</f>
        <v>#REF!</v>
      </c>
      <c r="O285" s="99" t="e">
        <f>'VZGTTQ00011825 - HD'!#REF!</f>
        <v>#REF!</v>
      </c>
      <c r="P285" s="99" t="e">
        <f>'VZGTTQ00011825 - HD'!#REF!</f>
        <v>#REF!</v>
      </c>
      <c r="Q285" s="99" t="e">
        <f>'VZGTTQ00011825 - HD'!#REF!</f>
        <v>#REF!</v>
      </c>
      <c r="R285" s="99" t="e">
        <f>'VZGTTQ00011825 - HD'!#REF!</f>
        <v>#REF!</v>
      </c>
      <c r="S285" s="99" t="e">
        <f>'VZGTTQ00011825 - HD'!#REF!</f>
        <v>#REF!</v>
      </c>
      <c r="T285" s="99" t="e">
        <f>'VZGTTQ00011825 - HD'!#REF!</f>
        <v>#REF!</v>
      </c>
      <c r="U285" s="99" t="e">
        <f>'VZGTTQ00011825 - HD'!#REF!</f>
        <v>#REF!</v>
      </c>
      <c r="V285" s="98" t="e">
        <f>'VZGTTQ00011825 - HD'!#REF!</f>
        <v>#REF!</v>
      </c>
    </row>
    <row r="286" spans="1:22" ht="23.15" hidden="1" customHeight="1">
      <c r="A286" s="98" t="e">
        <f>'VZGTTQ00011825 - HD'!#REF!</f>
        <v>#REF!</v>
      </c>
      <c r="B286" s="98" t="e">
        <f>'VZGTTQ00011825 - HD'!#REF!</f>
        <v>#REF!</v>
      </c>
      <c r="C286" s="98" t="e">
        <f>'VZGTTQ00011825 - HD'!#REF!</f>
        <v>#REF!</v>
      </c>
      <c r="D286" s="98" t="e">
        <f>'VZGTTQ00011825 - HD'!#REF!</f>
        <v>#REF!</v>
      </c>
      <c r="E286" s="103" t="e">
        <f>'VZGTTQ00011825 - HD'!#REF!</f>
        <v>#REF!</v>
      </c>
      <c r="F286" s="98" t="s">
        <v>85</v>
      </c>
      <c r="G286" s="103" t="s">
        <v>86</v>
      </c>
      <c r="H286" s="98">
        <v>1000422748</v>
      </c>
      <c r="I286" s="98" t="s">
        <v>87</v>
      </c>
      <c r="J286" s="98" t="s">
        <v>24</v>
      </c>
      <c r="K286" s="99" t="e">
        <f>'VZGTTQ00011825 - HD'!#REF!</f>
        <v>#REF!</v>
      </c>
      <c r="L286" s="99" t="e">
        <f>'VZGTTQ00011825 - HD'!#REF!</f>
        <v>#REF!</v>
      </c>
      <c r="M286" s="99" t="e">
        <f>'VZGTTQ00011825 - HD'!#REF!</f>
        <v>#REF!</v>
      </c>
      <c r="N286" s="99" t="e">
        <f>'VZGTTQ00011825 - HD'!#REF!</f>
        <v>#REF!</v>
      </c>
      <c r="O286" s="99" t="e">
        <f>'VZGTTQ00011825 - HD'!#REF!</f>
        <v>#REF!</v>
      </c>
      <c r="P286" s="99" t="e">
        <f>'VZGTTQ00011825 - HD'!#REF!</f>
        <v>#REF!</v>
      </c>
      <c r="Q286" s="99" t="e">
        <f>'VZGTTQ00011825 - HD'!#REF!</f>
        <v>#REF!</v>
      </c>
      <c r="R286" s="99" t="e">
        <f>'VZGTTQ00011825 - HD'!#REF!</f>
        <v>#REF!</v>
      </c>
      <c r="S286" s="99" t="e">
        <f>'VZGTTQ00011825 - HD'!#REF!</f>
        <v>#REF!</v>
      </c>
      <c r="T286" s="99" t="e">
        <f>'VZGTTQ00011825 - HD'!#REF!</f>
        <v>#REF!</v>
      </c>
      <c r="U286" s="99" t="e">
        <f>'VZGTTQ00011825 - HD'!#REF!</f>
        <v>#REF!</v>
      </c>
      <c r="V286" s="98" t="e">
        <f>'VZGTTQ00011825 - HD'!#REF!</f>
        <v>#REF!</v>
      </c>
    </row>
    <row r="287" spans="1:22" ht="23.15" hidden="1" customHeight="1">
      <c r="A287" s="98" t="e">
        <f>'VZGTTQ00011949 - HD'!#REF!</f>
        <v>#REF!</v>
      </c>
      <c r="B287" s="98"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3.15" hidden="1" customHeight="1">
      <c r="A288" s="98" t="e">
        <f>'VZGTTQ00011949 - HD'!#REF!</f>
        <v>#REF!</v>
      </c>
      <c r="B288" s="98"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3.15" hidden="1" customHeight="1">
      <c r="A289" s="98" t="e">
        <f>'VZGTTQ00011949 - HD'!#REF!</f>
        <v>#REF!</v>
      </c>
      <c r="B289" s="98"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3.15" hidden="1" customHeight="1">
      <c r="A290" s="98" t="e">
        <f>'VZGTTQ00011949 - HD'!#REF!</f>
        <v>#REF!</v>
      </c>
      <c r="B290" s="98" t="e">
        <f>'VZGTTQ00011949 - HD'!#REF!</f>
        <v>#REF!</v>
      </c>
      <c r="C290" s="98" t="e">
        <f>'VZGTTQ00011949 - HD'!#REF!</f>
        <v>#REF!</v>
      </c>
      <c r="D290" s="98" t="e">
        <f>'VZGTTQ00011949 - HD'!#REF!</f>
        <v>#REF!</v>
      </c>
      <c r="E290" s="103" t="e">
        <f>'VZGTTQ00011949 - HD'!#REF!</f>
        <v>#REF!</v>
      </c>
      <c r="F290" s="98" t="s">
        <v>88</v>
      </c>
      <c r="G290" s="103" t="s">
        <v>89</v>
      </c>
      <c r="H290" s="98">
        <v>1000422748</v>
      </c>
      <c r="I290" s="98" t="s">
        <v>87</v>
      </c>
      <c r="J290" s="98" t="s">
        <v>24</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3.15" hidden="1" customHeight="1">
      <c r="A291" s="98" t="e">
        <f>'VZGTTQ00011949 - HD'!#REF!</f>
        <v>#REF!</v>
      </c>
      <c r="B291" s="98" t="e">
        <f>'VZGTTQ00011949 - HD'!#REF!</f>
        <v>#REF!</v>
      </c>
      <c r="C291" s="98" t="e">
        <f>'VZGTTQ00011949 - HD'!#REF!</f>
        <v>#REF!</v>
      </c>
      <c r="D291" s="98" t="e">
        <f>'VZGTTQ00011949 - HD'!#REF!</f>
        <v>#REF!</v>
      </c>
      <c r="E291" s="103" t="e">
        <f>'VZGTTQ00011949 - HD'!#REF!</f>
        <v>#REF!</v>
      </c>
      <c r="F291" s="98" t="s">
        <v>88</v>
      </c>
      <c r="G291" s="103" t="s">
        <v>89</v>
      </c>
      <c r="H291" s="98">
        <v>1000422748</v>
      </c>
      <c r="I291" s="98" t="s">
        <v>87</v>
      </c>
      <c r="J291" s="98" t="s">
        <v>24</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3.15" hidden="1" customHeight="1">
      <c r="A292" s="98" t="e">
        <f>'VZGTTQ00011949 - HD'!#REF!</f>
        <v>#REF!</v>
      </c>
      <c r="B292" s="98" t="e">
        <f>'VZGTTQ00011949 - HD'!#REF!</f>
        <v>#REF!</v>
      </c>
      <c r="C292" s="98" t="e">
        <f>'VZGTTQ00011949 - HD'!#REF!</f>
        <v>#REF!</v>
      </c>
      <c r="D292" s="98" t="e">
        <f>'VZGTTQ00011949 - HD'!#REF!</f>
        <v>#REF!</v>
      </c>
      <c r="E292" s="103" t="e">
        <f>'VZGTTQ00011949 - HD'!#REF!</f>
        <v>#REF!</v>
      </c>
      <c r="F292" s="98" t="s">
        <v>88</v>
      </c>
      <c r="G292" s="103" t="s">
        <v>89</v>
      </c>
      <c r="H292" s="98" t="e">
        <v>#N/A</v>
      </c>
      <c r="I292" s="98" t="e">
        <v>#N/A</v>
      </c>
      <c r="J292" s="98" t="e">
        <v>#N/A</v>
      </c>
      <c r="K292" s="99" t="e">
        <f>'VZGTTQ00011949 - HD'!#REF!</f>
        <v>#REF!</v>
      </c>
      <c r="L292" s="99" t="e">
        <f>'VZGTTQ00011949 - HD'!#REF!</f>
        <v>#REF!</v>
      </c>
      <c r="M292" s="99" t="e">
        <f>'VZGTTQ00011949 - HD'!#REF!</f>
        <v>#REF!</v>
      </c>
      <c r="N292" s="99" t="e">
        <f>'VZGTTQ00011949 - HD'!#REF!</f>
        <v>#REF!</v>
      </c>
      <c r="O292" s="99" t="e">
        <f>'VZGTTQ00011949 - HD'!#REF!</f>
        <v>#REF!</v>
      </c>
      <c r="P292" s="99" t="e">
        <f>'VZGTTQ00011949 - HD'!#REF!</f>
        <v>#REF!</v>
      </c>
      <c r="Q292" s="99" t="e">
        <f>'VZGTTQ00011949 - HD'!#REF!</f>
        <v>#REF!</v>
      </c>
      <c r="R292" s="99" t="e">
        <f>'VZGTTQ00011949 - HD'!#REF!</f>
        <v>#REF!</v>
      </c>
      <c r="S292" s="99" t="e">
        <f>'VZGTTQ00011949 - HD'!#REF!</f>
        <v>#REF!</v>
      </c>
      <c r="T292" s="99" t="e">
        <f>'VZGTTQ00011949 - HD'!#REF!</f>
        <v>#REF!</v>
      </c>
      <c r="U292" s="99" t="e">
        <f>'VZGTTQ00011949 - HD'!#REF!</f>
        <v>#REF!</v>
      </c>
      <c r="V292" s="98" t="e">
        <f>'VZGTTQ00011949 - HD'!#REF!</f>
        <v>#REF!</v>
      </c>
    </row>
    <row r="293" spans="1:22" ht="23.15" hidden="1" customHeight="1">
      <c r="A293" s="98" t="e">
        <f>'VZGTTQ00011949 - HD'!#REF!</f>
        <v>#REF!</v>
      </c>
      <c r="B293" s="98" t="e">
        <f>'VZGTTQ00011949 - HD'!#REF!</f>
        <v>#REF!</v>
      </c>
      <c r="C293" s="98" t="e">
        <f>'VZGTTQ00011949 - HD'!#REF!</f>
        <v>#REF!</v>
      </c>
      <c r="D293" s="98" t="e">
        <f>'VZGTTQ00011949 - HD'!#REF!</f>
        <v>#REF!</v>
      </c>
      <c r="E293" s="103" t="e">
        <f>'VZGTTQ00011949 - HD'!#REF!</f>
        <v>#REF!</v>
      </c>
      <c r="F293" s="98" t="s">
        <v>88</v>
      </c>
      <c r="G293" s="103" t="s">
        <v>89</v>
      </c>
      <c r="H293" s="98" t="e">
        <v>#N/A</v>
      </c>
      <c r="I293" s="98" t="e">
        <v>#N/A</v>
      </c>
      <c r="J293" s="98" t="e">
        <v>#N/A</v>
      </c>
      <c r="K293" s="99" t="e">
        <f>'VZGTTQ00011949 - HD'!#REF!</f>
        <v>#REF!</v>
      </c>
      <c r="L293" s="99" t="e">
        <f>'VZGTTQ00011949 - HD'!#REF!</f>
        <v>#REF!</v>
      </c>
      <c r="M293" s="99" t="e">
        <f>'VZGTTQ00011949 - HD'!#REF!</f>
        <v>#REF!</v>
      </c>
      <c r="N293" s="99" t="e">
        <f>'VZGTTQ00011949 - HD'!#REF!</f>
        <v>#REF!</v>
      </c>
      <c r="O293" s="99" t="e">
        <f>'VZGTTQ00011949 - HD'!#REF!</f>
        <v>#REF!</v>
      </c>
      <c r="P293" s="99" t="e">
        <f>'VZGTTQ00011949 - HD'!#REF!</f>
        <v>#REF!</v>
      </c>
      <c r="Q293" s="99" t="e">
        <f>'VZGTTQ00011949 - HD'!#REF!</f>
        <v>#REF!</v>
      </c>
      <c r="R293" s="99" t="e">
        <f>'VZGTTQ00011949 - HD'!#REF!</f>
        <v>#REF!</v>
      </c>
      <c r="S293" s="99" t="e">
        <f>'VZGTTQ00011949 - HD'!#REF!</f>
        <v>#REF!</v>
      </c>
      <c r="T293" s="99" t="e">
        <f>'VZGTTQ00011949 - HD'!#REF!</f>
        <v>#REF!</v>
      </c>
      <c r="U293" s="99" t="e">
        <f>'VZGTTQ00011949 - HD'!#REF!</f>
        <v>#REF!</v>
      </c>
      <c r="V293" s="98" t="e">
        <f>'VZGTTQ00011949 - HD'!#REF!</f>
        <v>#REF!</v>
      </c>
    </row>
    <row r="294" spans="1:22" ht="23.15" hidden="1" customHeight="1">
      <c r="A294" s="98" t="e">
        <f>#REF!</f>
        <v>#REF!</v>
      </c>
      <c r="B294" s="98" t="e">
        <f>#REF!</f>
        <v>#REF!</v>
      </c>
      <c r="C294" s="98" t="e">
        <f>#REF!</f>
        <v>#REF!</v>
      </c>
      <c r="D294" s="98" t="e">
        <f>#REF!</f>
        <v>#REF!</v>
      </c>
      <c r="E294" s="103" t="e">
        <f>#REF!</f>
        <v>#REF!</v>
      </c>
      <c r="F294" s="111" t="s">
        <v>90</v>
      </c>
      <c r="G294" s="111" t="s">
        <v>91</v>
      </c>
      <c r="H294" s="98">
        <v>1000347921</v>
      </c>
      <c r="I294" s="98" t="s">
        <v>92</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3.15" hidden="1" customHeight="1">
      <c r="A295" s="98" t="e">
        <f>#REF!</f>
        <v>#REF!</v>
      </c>
      <c r="B295" s="98" t="e">
        <f>#REF!</f>
        <v>#REF!</v>
      </c>
      <c r="C295" s="98" t="e">
        <f>#REF!</f>
        <v>#REF!</v>
      </c>
      <c r="D295" s="98" t="e">
        <f>#REF!</f>
        <v>#REF!</v>
      </c>
      <c r="E295" s="103" t="e">
        <f>#REF!</f>
        <v>#REF!</v>
      </c>
      <c r="F295" s="111" t="s">
        <v>90</v>
      </c>
      <c r="G295" s="111" t="s">
        <v>91</v>
      </c>
      <c r="H295" s="98" t="e">
        <v>#N/A</v>
      </c>
      <c r="I295" s="98" t="e">
        <v>#N/A</v>
      </c>
      <c r="J295" s="98" t="e">
        <v>#N/A</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3.15" hidden="1" customHeight="1">
      <c r="A296" s="98" t="e">
        <f>#REF!</f>
        <v>#REF!</v>
      </c>
      <c r="B296" s="98" t="e">
        <f>#REF!</f>
        <v>#REF!</v>
      </c>
      <c r="C296" s="98" t="e">
        <f>#REF!</f>
        <v>#REF!</v>
      </c>
      <c r="D296" s="98" t="e">
        <f>#REF!</f>
        <v>#REF!</v>
      </c>
      <c r="E296" s="103" t="e">
        <f>#REF!</f>
        <v>#REF!</v>
      </c>
      <c r="F296" s="111" t="s">
        <v>90</v>
      </c>
      <c r="G296" s="111" t="s">
        <v>91</v>
      </c>
      <c r="H296" s="98">
        <v>1000432850</v>
      </c>
      <c r="I296" s="98" t="s">
        <v>93</v>
      </c>
      <c r="J296" s="98" t="s">
        <v>27</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3.15" hidden="1" customHeight="1">
      <c r="A297" s="98" t="e">
        <f>#REF!</f>
        <v>#REF!</v>
      </c>
      <c r="B297" s="98" t="e">
        <f>#REF!</f>
        <v>#REF!</v>
      </c>
      <c r="C297" s="98" t="e">
        <f>#REF!</f>
        <v>#REF!</v>
      </c>
      <c r="D297" s="98" t="e">
        <f>#REF!</f>
        <v>#REF!</v>
      </c>
      <c r="E297" s="103" t="e">
        <f>#REF!</f>
        <v>#REF!</v>
      </c>
      <c r="F297" s="111" t="s">
        <v>90</v>
      </c>
      <c r="G297" s="111" t="s">
        <v>91</v>
      </c>
      <c r="H297" s="98">
        <v>1000351048</v>
      </c>
      <c r="I297" s="98" t="s">
        <v>94</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3.15" hidden="1" customHeight="1">
      <c r="A298" s="98" t="e">
        <f>#REF!</f>
        <v>#REF!</v>
      </c>
      <c r="B298" s="98"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3.15" hidden="1" customHeight="1">
      <c r="A299" s="98" t="e">
        <f>#REF!</f>
        <v>#REF!</v>
      </c>
      <c r="B299" s="98"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3.15" hidden="1" customHeight="1">
      <c r="A300" s="98" t="e">
        <f>#REF!</f>
        <v>#REF!</v>
      </c>
      <c r="B300" s="98" t="e">
        <f>#REF!</f>
        <v>#REF!</v>
      </c>
      <c r="C300" s="98" t="e">
        <f>#REF!</f>
        <v>#REF!</v>
      </c>
      <c r="D300" s="98" t="e">
        <f>#REF!</f>
        <v>#REF!</v>
      </c>
      <c r="E300" s="103" t="e">
        <f>#REF!</f>
        <v>#REF!</v>
      </c>
      <c r="F300" s="111" t="s">
        <v>90</v>
      </c>
      <c r="G300" s="111" t="s">
        <v>91</v>
      </c>
      <c r="H300" s="98" t="e">
        <v>#N/A</v>
      </c>
      <c r="I300" s="98" t="e">
        <v>#N/A</v>
      </c>
      <c r="J300" s="98" t="e">
        <v>#N/A</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3.15" hidden="1" customHeight="1">
      <c r="A301" s="98" t="e">
        <f>#REF!</f>
        <v>#REF!</v>
      </c>
      <c r="B301" s="98" t="e">
        <f>#REF!</f>
        <v>#REF!</v>
      </c>
      <c r="C301" s="98" t="e">
        <f>#REF!</f>
        <v>#REF!</v>
      </c>
      <c r="D301" s="98" t="e">
        <f>#REF!</f>
        <v>#REF!</v>
      </c>
      <c r="E301" s="103" t="e">
        <f>#REF!</f>
        <v>#REF!</v>
      </c>
      <c r="F301" s="111" t="s">
        <v>90</v>
      </c>
      <c r="G301" s="111" t="s">
        <v>91</v>
      </c>
      <c r="H301" s="98">
        <v>1000432850</v>
      </c>
      <c r="I301" s="98" t="s">
        <v>93</v>
      </c>
      <c r="J301" s="98" t="s">
        <v>27</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3.15" hidden="1" customHeight="1">
      <c r="A302" s="98" t="e">
        <f>#REF!</f>
        <v>#REF!</v>
      </c>
      <c r="B302" s="98" t="e">
        <f>#REF!</f>
        <v>#REF!</v>
      </c>
      <c r="C302" s="98" t="e">
        <f>#REF!</f>
        <v>#REF!</v>
      </c>
      <c r="D302" s="98" t="e">
        <f>#REF!</f>
        <v>#REF!</v>
      </c>
      <c r="E302" s="103" t="e">
        <f>#REF!</f>
        <v>#REF!</v>
      </c>
      <c r="F302" s="111" t="s">
        <v>90</v>
      </c>
      <c r="G302" s="111" t="s">
        <v>91</v>
      </c>
      <c r="H302" s="98">
        <v>1000432850</v>
      </c>
      <c r="I302" s="98" t="s">
        <v>93</v>
      </c>
      <c r="J302" s="98" t="s">
        <v>27</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3.15" hidden="1" customHeight="1">
      <c r="A303" s="98" t="e">
        <f>#REF!</f>
        <v>#REF!</v>
      </c>
      <c r="B303" s="98"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3.15" hidden="1" customHeight="1">
      <c r="A304" s="98" t="e">
        <f>#REF!</f>
        <v>#REF!</v>
      </c>
      <c r="B304" s="98" t="e">
        <f>#REF!</f>
        <v>#REF!</v>
      </c>
      <c r="C304" s="98" t="e">
        <f>#REF!</f>
        <v>#REF!</v>
      </c>
      <c r="D304" s="98" t="e">
        <f>#REF!</f>
        <v>#REF!</v>
      </c>
      <c r="E304" s="103" t="e">
        <f>#REF!</f>
        <v>#REF!</v>
      </c>
      <c r="F304" s="111" t="s">
        <v>90</v>
      </c>
      <c r="G304" s="111" t="s">
        <v>91</v>
      </c>
      <c r="H304" s="98">
        <v>1000432850</v>
      </c>
      <c r="I304" s="98" t="s">
        <v>93</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3.15" hidden="1" customHeight="1">
      <c r="A305" s="98" t="e">
        <f>#REF!</f>
        <v>#REF!</v>
      </c>
      <c r="B305" s="98"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3.15" hidden="1" customHeight="1">
      <c r="A306" s="98" t="e">
        <f>#REF!</f>
        <v>#REF!</v>
      </c>
      <c r="B306" s="98" t="e">
        <f>#REF!</f>
        <v>#REF!</v>
      </c>
      <c r="C306" s="98" t="e">
        <f>#REF!</f>
        <v>#REF!</v>
      </c>
      <c r="D306" s="98" t="e">
        <f>#REF!</f>
        <v>#REF!</v>
      </c>
      <c r="E306" s="103" t="e">
        <f>#REF!</f>
        <v>#REF!</v>
      </c>
      <c r="F306" s="111" t="s">
        <v>90</v>
      </c>
      <c r="G306" s="111" t="s">
        <v>91</v>
      </c>
      <c r="H306" s="98">
        <v>1000441057</v>
      </c>
      <c r="I306" s="98" t="s">
        <v>49</v>
      </c>
      <c r="J306" s="98" t="s">
        <v>24</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3.15" hidden="1" customHeight="1">
      <c r="A307" s="98" t="e">
        <f>#REF!</f>
        <v>#REF!</v>
      </c>
      <c r="B307" s="98"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3.15" hidden="1" customHeight="1">
      <c r="A308" s="98" t="e">
        <f>#REF!</f>
        <v>#REF!</v>
      </c>
      <c r="B308" s="98" t="e">
        <f>#REF!</f>
        <v>#REF!</v>
      </c>
      <c r="C308" s="98" t="e">
        <f>#REF!</f>
        <v>#REF!</v>
      </c>
      <c r="D308" s="98" t="e">
        <f>#REF!</f>
        <v>#REF!</v>
      </c>
      <c r="E308" s="103" t="e">
        <f>#REF!</f>
        <v>#REF!</v>
      </c>
      <c r="F308" s="111" t="s">
        <v>90</v>
      </c>
      <c r="G308" s="111" t="s">
        <v>91</v>
      </c>
      <c r="H308" s="98" t="e">
        <v>#N/A</v>
      </c>
      <c r="I308" s="98" t="e">
        <v>#N/A</v>
      </c>
      <c r="J308" s="98" t="e">
        <v>#N/A</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3.15" hidden="1" customHeight="1">
      <c r="A309" s="98" t="e">
        <f>#REF!</f>
        <v>#REF!</v>
      </c>
      <c r="B309" s="98" t="e">
        <f>#REF!</f>
        <v>#REF!</v>
      </c>
      <c r="C309" s="98" t="e">
        <f>#REF!</f>
        <v>#REF!</v>
      </c>
      <c r="D309" s="98" t="e">
        <f>#REF!</f>
        <v>#REF!</v>
      </c>
      <c r="E309" s="103" t="e">
        <f>#REF!</f>
        <v>#REF!</v>
      </c>
      <c r="F309" s="111" t="s">
        <v>90</v>
      </c>
      <c r="G309" s="111" t="s">
        <v>91</v>
      </c>
      <c r="H309" s="98">
        <v>1000432850</v>
      </c>
      <c r="I309" s="98" t="s">
        <v>93</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3.15" hidden="1" customHeight="1">
      <c r="A310" s="98" t="e">
        <f>#REF!</f>
        <v>#REF!</v>
      </c>
      <c r="B310" s="98" t="e">
        <f>#REF!</f>
        <v>#REF!</v>
      </c>
      <c r="C310" s="98" t="e">
        <f>#REF!</f>
        <v>#REF!</v>
      </c>
      <c r="D310" s="98" t="e">
        <f>#REF!</f>
        <v>#REF!</v>
      </c>
      <c r="E310" s="103" t="e">
        <f>#REF!</f>
        <v>#REF!</v>
      </c>
      <c r="F310" s="111" t="s">
        <v>90</v>
      </c>
      <c r="G310" s="111" t="s">
        <v>91</v>
      </c>
      <c r="H310" s="98">
        <v>1000432850</v>
      </c>
      <c r="I310" s="98" t="s">
        <v>93</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3.15" hidden="1" customHeight="1">
      <c r="A311" s="98" t="e">
        <f>#REF!</f>
        <v>#REF!</v>
      </c>
      <c r="B311" s="98" t="e">
        <f>#REF!</f>
        <v>#REF!</v>
      </c>
      <c r="C311" s="98" t="e">
        <f>#REF!</f>
        <v>#REF!</v>
      </c>
      <c r="D311" s="98" t="e">
        <f>#REF!</f>
        <v>#REF!</v>
      </c>
      <c r="E311" s="103" t="e">
        <f>#REF!</f>
        <v>#REF!</v>
      </c>
      <c r="F311" s="111" t="s">
        <v>90</v>
      </c>
      <c r="G311" s="111" t="s">
        <v>91</v>
      </c>
      <c r="H311" s="98">
        <v>1000299425</v>
      </c>
      <c r="I311" s="98" t="s">
        <v>95</v>
      </c>
      <c r="J311" s="98" t="s">
        <v>24</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3.15" hidden="1" customHeight="1">
      <c r="A312" s="98" t="e">
        <f>#REF!</f>
        <v>#REF!</v>
      </c>
      <c r="B312" s="98" t="e">
        <f>#REF!</f>
        <v>#REF!</v>
      </c>
      <c r="C312" s="98" t="e">
        <f>#REF!</f>
        <v>#REF!</v>
      </c>
      <c r="D312" s="98" t="e">
        <f>#REF!</f>
        <v>#REF!</v>
      </c>
      <c r="E312" s="103" t="e">
        <f>#REF!</f>
        <v>#REF!</v>
      </c>
      <c r="F312" s="111" t="s">
        <v>90</v>
      </c>
      <c r="G312" s="111" t="s">
        <v>91</v>
      </c>
      <c r="H312" s="98">
        <v>1000299425</v>
      </c>
      <c r="I312" s="98" t="s">
        <v>95</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3.15" hidden="1" customHeight="1">
      <c r="A313" s="98" t="e">
        <f>#REF!</f>
        <v>#REF!</v>
      </c>
      <c r="B313" s="98" t="e">
        <f>#REF!</f>
        <v>#REF!</v>
      </c>
      <c r="C313" s="98" t="e">
        <f>#REF!</f>
        <v>#REF!</v>
      </c>
      <c r="D313" s="98" t="e">
        <f>#REF!</f>
        <v>#REF!</v>
      </c>
      <c r="E313" s="103" t="e">
        <f>#REF!</f>
        <v>#REF!</v>
      </c>
      <c r="F313" s="111" t="s">
        <v>90</v>
      </c>
      <c r="G313" s="111" t="s">
        <v>91</v>
      </c>
      <c r="H313" s="98" t="e">
        <v>#N/A</v>
      </c>
      <c r="I313" s="98" t="e">
        <v>#N/A</v>
      </c>
      <c r="J313" s="98" t="e">
        <v>#N/A</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3.15" hidden="1" customHeight="1">
      <c r="A314" s="98" t="e">
        <f>#REF!</f>
        <v>#REF!</v>
      </c>
      <c r="B314" s="98" t="e">
        <f>#REF!</f>
        <v>#REF!</v>
      </c>
      <c r="C314" s="98" t="e">
        <f>#REF!</f>
        <v>#REF!</v>
      </c>
      <c r="D314" s="98" t="e">
        <f>#REF!</f>
        <v>#REF!</v>
      </c>
      <c r="E314" s="103" t="e">
        <f>#REF!</f>
        <v>#REF!</v>
      </c>
      <c r="F314" s="111" t="s">
        <v>90</v>
      </c>
      <c r="G314" s="111" t="s">
        <v>91</v>
      </c>
      <c r="H314" s="98">
        <v>1000416320</v>
      </c>
      <c r="I314" s="98" t="s">
        <v>64</v>
      </c>
      <c r="J314" s="98" t="s">
        <v>24</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3.15" hidden="1" customHeight="1">
      <c r="A315" s="98" t="e">
        <f>#REF!</f>
        <v>#REF!</v>
      </c>
      <c r="B315" s="98" t="e">
        <f>#REF!</f>
        <v>#REF!</v>
      </c>
      <c r="C315" s="98" t="e">
        <f>#REF!</f>
        <v>#REF!</v>
      </c>
      <c r="D315" s="98" t="e">
        <f>#REF!</f>
        <v>#REF!</v>
      </c>
      <c r="E315" s="103" t="e">
        <f>#REF!</f>
        <v>#REF!</v>
      </c>
      <c r="F315" s="111" t="s">
        <v>90</v>
      </c>
      <c r="G315" s="111" t="s">
        <v>91</v>
      </c>
      <c r="H315" s="98">
        <v>1000428487</v>
      </c>
      <c r="I315" s="98" t="s">
        <v>96</v>
      </c>
      <c r="J315" s="98" t="s">
        <v>26</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3.15" hidden="1" customHeight="1">
      <c r="A316" s="98" t="e">
        <f>#REF!</f>
        <v>#REF!</v>
      </c>
      <c r="B316" s="98" t="e">
        <f>#REF!</f>
        <v>#REF!</v>
      </c>
      <c r="C316" s="98" t="e">
        <f>#REF!</f>
        <v>#REF!</v>
      </c>
      <c r="D316" s="98" t="e">
        <f>#REF!</f>
        <v>#REF!</v>
      </c>
      <c r="E316" s="103" t="e">
        <f>#REF!</f>
        <v>#REF!</v>
      </c>
      <c r="F316" s="111" t="s">
        <v>90</v>
      </c>
      <c r="G316" s="111" t="s">
        <v>91</v>
      </c>
      <c r="H316" s="98">
        <v>1000415076</v>
      </c>
      <c r="I316" s="98" t="s">
        <v>36</v>
      </c>
      <c r="J316" s="98" t="s">
        <v>26</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3.15" hidden="1" customHeight="1">
      <c r="A317" s="98" t="e">
        <f>#REF!</f>
        <v>#REF!</v>
      </c>
      <c r="B317" s="98" t="e">
        <f>#REF!</f>
        <v>#REF!</v>
      </c>
      <c r="C317" s="98" t="e">
        <f>#REF!</f>
        <v>#REF!</v>
      </c>
      <c r="D317" s="98" t="e">
        <f>#REF!</f>
        <v>#REF!</v>
      </c>
      <c r="E317" s="103" t="e">
        <f>#REF!</f>
        <v>#REF!</v>
      </c>
      <c r="F317" s="111" t="s">
        <v>90</v>
      </c>
      <c r="G317" s="111" t="s">
        <v>91</v>
      </c>
      <c r="H317" s="98">
        <v>1000432850</v>
      </c>
      <c r="I317" s="98" t="s">
        <v>93</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3.15" hidden="1" customHeight="1">
      <c r="A318" s="98" t="e">
        <f>#REF!</f>
        <v>#REF!</v>
      </c>
      <c r="B318" s="98" t="e">
        <f>#REF!</f>
        <v>#REF!</v>
      </c>
      <c r="C318" s="98" t="e">
        <f>#REF!</f>
        <v>#REF!</v>
      </c>
      <c r="D318" s="98" t="e">
        <f>#REF!</f>
        <v>#REF!</v>
      </c>
      <c r="E318" s="103" t="e">
        <f>#REF!</f>
        <v>#REF!</v>
      </c>
      <c r="F318" s="111" t="s">
        <v>90</v>
      </c>
      <c r="G318" s="111" t="s">
        <v>91</v>
      </c>
      <c r="H318" s="98">
        <v>1000432850</v>
      </c>
      <c r="I318" s="98" t="s">
        <v>93</v>
      </c>
      <c r="J318" s="98" t="s">
        <v>24</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3.15" hidden="1" customHeight="1">
      <c r="A319" s="98" t="e">
        <f>#REF!</f>
        <v>#REF!</v>
      </c>
      <c r="B319" s="98" t="e">
        <f>#REF!</f>
        <v>#REF!</v>
      </c>
      <c r="C319" s="98" t="e">
        <f>#REF!</f>
        <v>#REF!</v>
      </c>
      <c r="D319" s="98" t="e">
        <f>#REF!</f>
        <v>#REF!</v>
      </c>
      <c r="E319" s="103" t="e">
        <f>#REF!</f>
        <v>#REF!</v>
      </c>
      <c r="F319" s="111" t="s">
        <v>90</v>
      </c>
      <c r="G319" s="111" t="s">
        <v>91</v>
      </c>
      <c r="H319" s="98">
        <v>1000292887</v>
      </c>
      <c r="I319" s="98" t="s">
        <v>97</v>
      </c>
      <c r="J319" s="98" t="s">
        <v>24</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3.15" hidden="1" customHeight="1">
      <c r="A320" s="98" t="e">
        <f>#REF!</f>
        <v>#REF!</v>
      </c>
      <c r="B320" s="98" t="e">
        <f>#REF!</f>
        <v>#REF!</v>
      </c>
      <c r="C320" s="98" t="e">
        <f>#REF!</f>
        <v>#REF!</v>
      </c>
      <c r="D320" s="98" t="e">
        <f>#REF!</f>
        <v>#REF!</v>
      </c>
      <c r="E320" s="103" t="e">
        <f>#REF!</f>
        <v>#REF!</v>
      </c>
      <c r="F320" s="111" t="s">
        <v>90</v>
      </c>
      <c r="G320" s="111" t="s">
        <v>91</v>
      </c>
      <c r="H320" s="98" t="e">
        <v>#N/A</v>
      </c>
      <c r="I320" s="98" t="e">
        <v>#N/A</v>
      </c>
      <c r="J320" s="98" t="e">
        <v>#N/A</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3.15" hidden="1" customHeight="1">
      <c r="A321" s="98" t="e">
        <f>#REF!</f>
        <v>#REF!</v>
      </c>
      <c r="B321" s="98" t="e">
        <f>#REF!</f>
        <v>#REF!</v>
      </c>
      <c r="C321" s="98" t="e">
        <f>#REF!</f>
        <v>#REF!</v>
      </c>
      <c r="D321" s="98" t="e">
        <f>#REF!</f>
        <v>#REF!</v>
      </c>
      <c r="E321" s="103" t="e">
        <f>#REF!</f>
        <v>#REF!</v>
      </c>
      <c r="F321" s="111" t="s">
        <v>90</v>
      </c>
      <c r="G321" s="111" t="s">
        <v>91</v>
      </c>
      <c r="H321" s="98" t="e">
        <v>#N/A</v>
      </c>
      <c r="I321" s="98" t="e">
        <v>#N/A</v>
      </c>
      <c r="J321" s="98" t="e">
        <v>#N/A</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3.15" hidden="1" customHeight="1">
      <c r="A322" s="98" t="e">
        <f>#REF!</f>
        <v>#REF!</v>
      </c>
      <c r="B322" s="98" t="e">
        <f>#REF!</f>
        <v>#REF!</v>
      </c>
      <c r="C322" s="98" t="e">
        <f>#REF!</f>
        <v>#REF!</v>
      </c>
      <c r="D322" s="98" t="e">
        <f>#REF!</f>
        <v>#REF!</v>
      </c>
      <c r="E322" s="103" t="e">
        <f>#REF!</f>
        <v>#REF!</v>
      </c>
      <c r="F322" s="111" t="s">
        <v>90</v>
      </c>
      <c r="G322" s="111" t="s">
        <v>91</v>
      </c>
      <c r="H322" s="98">
        <v>1000347921</v>
      </c>
      <c r="I322" s="98" t="s">
        <v>92</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3.15" hidden="1" customHeight="1">
      <c r="A323" s="98" t="e">
        <f>#REF!</f>
        <v>#REF!</v>
      </c>
      <c r="B323" s="98" t="e">
        <f>#REF!</f>
        <v>#REF!</v>
      </c>
      <c r="C323" s="98" t="e">
        <f>#REF!</f>
        <v>#REF!</v>
      </c>
      <c r="D323" s="98" t="e">
        <f>#REF!</f>
        <v>#REF!</v>
      </c>
      <c r="E323" s="103" t="e">
        <f>#REF!</f>
        <v>#REF!</v>
      </c>
      <c r="F323" s="111" t="s">
        <v>90</v>
      </c>
      <c r="G323" s="111" t="s">
        <v>91</v>
      </c>
      <c r="H323" s="98">
        <v>1000432850</v>
      </c>
      <c r="I323" s="98" t="s">
        <v>93</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3.15" hidden="1" customHeight="1">
      <c r="A324" s="98" t="e">
        <f>#REF!</f>
        <v>#REF!</v>
      </c>
      <c r="B324" s="98" t="e">
        <f>#REF!</f>
        <v>#REF!</v>
      </c>
      <c r="C324" s="98" t="e">
        <f>#REF!</f>
        <v>#REF!</v>
      </c>
      <c r="D324" s="98" t="e">
        <f>#REF!</f>
        <v>#REF!</v>
      </c>
      <c r="E324" s="103" t="e">
        <f>#REF!</f>
        <v>#REF!</v>
      </c>
      <c r="F324" s="111" t="s">
        <v>90</v>
      </c>
      <c r="G324" s="111" t="s">
        <v>91</v>
      </c>
      <c r="H324" s="98">
        <v>1000432850</v>
      </c>
      <c r="I324" s="98" t="s">
        <v>93</v>
      </c>
      <c r="J324" s="98" t="s">
        <v>27</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3.15" hidden="1" customHeight="1">
      <c r="A325" s="98" t="e">
        <f>#REF!</f>
        <v>#REF!</v>
      </c>
      <c r="B325" s="98" t="e">
        <f>#REF!</f>
        <v>#REF!</v>
      </c>
      <c r="C325" s="98" t="e">
        <f>#REF!</f>
        <v>#REF!</v>
      </c>
      <c r="D325" s="98" t="e">
        <f>#REF!</f>
        <v>#REF!</v>
      </c>
      <c r="E325" s="103" t="e">
        <f>#REF!</f>
        <v>#REF!</v>
      </c>
      <c r="F325" s="111" t="s">
        <v>90</v>
      </c>
      <c r="G325" s="111" t="s">
        <v>91</v>
      </c>
      <c r="H325" s="98">
        <v>1000351048</v>
      </c>
      <c r="I325" s="98" t="s">
        <v>94</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3.15" hidden="1" customHeight="1">
      <c r="A326" s="98" t="e">
        <f>#REF!</f>
        <v>#REF!</v>
      </c>
      <c r="B326" s="98" t="e">
        <f>#REF!</f>
        <v>#REF!</v>
      </c>
      <c r="C326" s="98" t="e">
        <f>#REF!</f>
        <v>#REF!</v>
      </c>
      <c r="D326" s="98" t="e">
        <f>#REF!</f>
        <v>#REF!</v>
      </c>
      <c r="E326" s="103" t="e">
        <f>#REF!</f>
        <v>#REF!</v>
      </c>
      <c r="F326" s="111" t="s">
        <v>90</v>
      </c>
      <c r="G326" s="111" t="s">
        <v>91</v>
      </c>
      <c r="H326" s="98">
        <v>1000440172</v>
      </c>
      <c r="I326" s="98" t="s">
        <v>98</v>
      </c>
      <c r="J326" s="98" t="s">
        <v>26</v>
      </c>
      <c r="K326" s="15" t="e">
        <f>#REF!</f>
        <v>#REF!</v>
      </c>
      <c r="L326" s="15" t="e">
        <f>#REF!</f>
        <v>#REF!</v>
      </c>
      <c r="M326" s="15" t="e">
        <f>#REF!</f>
        <v>#REF!</v>
      </c>
      <c r="N326" s="15" t="e">
        <f>#REF!</f>
        <v>#REF!</v>
      </c>
      <c r="O326" s="15" t="e">
        <f>#REF!</f>
        <v>#REF!</v>
      </c>
      <c r="P326" s="15" t="e">
        <f>#REF!</f>
        <v>#REF!</v>
      </c>
      <c r="Q326" s="15" t="e">
        <f>#REF!</f>
        <v>#REF!</v>
      </c>
      <c r="R326" s="15" t="e">
        <f>#REF!</f>
        <v>#REF!</v>
      </c>
      <c r="S326" s="15" t="e">
        <f>#REF!</f>
        <v>#REF!</v>
      </c>
      <c r="T326" s="15" t="e">
        <f>#REF!</f>
        <v>#REF!</v>
      </c>
      <c r="U326" s="15" t="e">
        <f>#REF!</f>
        <v>#REF!</v>
      </c>
      <c r="V326" s="98" t="e">
        <f>#REF!</f>
        <v>#REF!</v>
      </c>
    </row>
    <row r="327" spans="1:22" ht="23.15" hidden="1" customHeight="1">
      <c r="A327" s="98" t="e">
        <f>#REF!</f>
        <v>#REF!</v>
      </c>
      <c r="B327" s="98" t="e">
        <f>#REF!</f>
        <v>#REF!</v>
      </c>
      <c r="C327" s="98" t="e">
        <f>#REF!</f>
        <v>#REF!</v>
      </c>
      <c r="D327" s="98" t="e">
        <f>#REF!</f>
        <v>#REF!</v>
      </c>
      <c r="E327" s="103" t="e">
        <f>#REF!</f>
        <v>#REF!</v>
      </c>
      <c r="F327" s="111" t="s">
        <v>90</v>
      </c>
      <c r="G327" s="111" t="s">
        <v>91</v>
      </c>
      <c r="H327" s="98">
        <v>1000432850</v>
      </c>
      <c r="I327" s="98" t="s">
        <v>93</v>
      </c>
      <c r="J327" s="98" t="s">
        <v>27</v>
      </c>
      <c r="K327" s="15" t="e">
        <f>#REF!</f>
        <v>#REF!</v>
      </c>
      <c r="L327" s="15" t="e">
        <f>#REF!</f>
        <v>#REF!</v>
      </c>
      <c r="M327" s="15" t="e">
        <f>#REF!</f>
        <v>#REF!</v>
      </c>
      <c r="N327" s="15" t="e">
        <f>#REF!</f>
        <v>#REF!</v>
      </c>
      <c r="O327" s="15" t="e">
        <f>#REF!</f>
        <v>#REF!</v>
      </c>
      <c r="P327" s="15" t="e">
        <f>#REF!</f>
        <v>#REF!</v>
      </c>
      <c r="Q327" s="15" t="e">
        <f>#REF!</f>
        <v>#REF!</v>
      </c>
      <c r="R327" s="15" t="e">
        <f>#REF!</f>
        <v>#REF!</v>
      </c>
      <c r="S327" s="15" t="e">
        <f>#REF!</f>
        <v>#REF!</v>
      </c>
      <c r="T327" s="15" t="e">
        <f>#REF!</f>
        <v>#REF!</v>
      </c>
      <c r="U327" s="15" t="e">
        <f>#REF!</f>
        <v>#REF!</v>
      </c>
      <c r="V327" s="98" t="e">
        <f>#REF!</f>
        <v>#REF!</v>
      </c>
    </row>
    <row r="328" spans="1:22" ht="23.15" hidden="1" customHeight="1">
      <c r="A328" s="98">
        <f>'VZGTTQ00009155 - Rajan'!A9</f>
        <v>604742</v>
      </c>
      <c r="B328" s="98" t="str">
        <f>'VZGTTQ00009155 - Rajan'!B9</f>
        <v>Khanna, Piyush</v>
      </c>
      <c r="C328" s="98" t="str">
        <f>'VZGTTQ00009155 - Rajan'!C9</f>
        <v>Offshore</v>
      </c>
      <c r="D328" s="98" t="str">
        <f>'VZGTTQ00009155 - Rajan'!D9</f>
        <v>ACT 33</v>
      </c>
      <c r="E328" s="103" t="str">
        <f>'VZGTTQ00009155 - Rajan'!E9</f>
        <v>L6 Project Manager</v>
      </c>
      <c r="F328" s="111" t="s">
        <v>99</v>
      </c>
      <c r="G328" s="111" t="s">
        <v>100</v>
      </c>
      <c r="H328" s="98">
        <v>1000425394</v>
      </c>
      <c r="I328" s="98" t="s">
        <v>101</v>
      </c>
      <c r="J328" s="98" t="s">
        <v>63</v>
      </c>
      <c r="K328" s="15">
        <f>'VZGTTQ00009155 - Rajan'!F9</f>
        <v>28.65</v>
      </c>
      <c r="L328" s="15">
        <f>'VZGTTQ00009155 - Rajan'!G9</f>
        <v>5042.3999999999996</v>
      </c>
      <c r="M328" s="15">
        <f>'VZGTTQ00009155 - Rajan'!H9</f>
        <v>5042.3999999999996</v>
      </c>
      <c r="N328" s="15">
        <f>'VZGTTQ00009155 - Rajan'!I9</f>
        <v>5042.3999999999996</v>
      </c>
      <c r="O328" s="15">
        <f>'VZGTTQ00009155 - Rajan'!J9</f>
        <v>0</v>
      </c>
      <c r="P328" s="15">
        <f>'VZGTTQ00009155 - Rajan'!K9</f>
        <v>0</v>
      </c>
      <c r="Q328" s="15">
        <f>'VZGTTQ00009155 - Rajan'!L9</f>
        <v>0</v>
      </c>
      <c r="R328" s="15">
        <f>'VZGTTQ00009155 - Rajan'!M9</f>
        <v>0</v>
      </c>
      <c r="S328" s="15">
        <f>'VZGTTQ00009155 - Rajan'!N9</f>
        <v>10084.799999999999</v>
      </c>
      <c r="T328" s="15">
        <f>'VZGTTQ00009155 - Rajan'!O9</f>
        <v>0</v>
      </c>
      <c r="U328" s="15">
        <f>'VZGTTQ00009155 - Rajan'!P9</f>
        <v>10084.799999999999</v>
      </c>
      <c r="V328" s="98">
        <f>'VZGTTQ00009155 - Rajan'!Q9</f>
        <v>0</v>
      </c>
    </row>
    <row r="329" spans="1:22" ht="23.15" hidden="1" customHeight="1">
      <c r="A329" s="98">
        <f>'VZGTTQ00009155 - Rajan'!A10</f>
        <v>2100730</v>
      </c>
      <c r="B329" s="98" t="str">
        <f>'VZGTTQ00009155 - Rajan'!B10</f>
        <v>Jhansi Lavanya, Matcha</v>
      </c>
      <c r="C329" s="98" t="str">
        <f>'VZGTTQ00009155 - Rajan'!C10</f>
        <v>Offshore</v>
      </c>
      <c r="D329" s="98" t="str">
        <f>'VZGTTQ00009155 - Rajan'!D10</f>
        <v>ACT 33</v>
      </c>
      <c r="E329" s="103" t="str">
        <f>'VZGTTQ00009155 - Rajan'!E10</f>
        <v>L5 AEM Developer</v>
      </c>
      <c r="F329" s="111" t="s">
        <v>99</v>
      </c>
      <c r="G329" s="111" t="s">
        <v>100</v>
      </c>
      <c r="H329" s="98" t="e">
        <v>#N/A</v>
      </c>
      <c r="I329" s="98" t="e">
        <v>#N/A</v>
      </c>
      <c r="J329" s="98" t="e">
        <v>#N/A</v>
      </c>
      <c r="K329" s="15">
        <f>'VZGTTQ00009155 - Rajan'!F10</f>
        <v>24.5</v>
      </c>
      <c r="L329" s="15">
        <f>'VZGTTQ00009155 - Rajan'!G10</f>
        <v>4312</v>
      </c>
      <c r="M329" s="15">
        <f>'VZGTTQ00009155 - Rajan'!H10</f>
        <v>4312</v>
      </c>
      <c r="N329" s="15">
        <f>'VZGTTQ00009155 - Rajan'!I10</f>
        <v>4312</v>
      </c>
      <c r="O329" s="15">
        <f>'VZGTTQ00009155 - Rajan'!J10</f>
        <v>0</v>
      </c>
      <c r="P329" s="15">
        <f>'VZGTTQ00009155 - Rajan'!K10</f>
        <v>0</v>
      </c>
      <c r="Q329" s="15">
        <f>'VZGTTQ00009155 - Rajan'!L10</f>
        <v>0</v>
      </c>
      <c r="R329" s="15">
        <f>'VZGTTQ00009155 - Rajan'!M10</f>
        <v>0</v>
      </c>
      <c r="S329" s="15">
        <f>'VZGTTQ00009155 - Rajan'!N10</f>
        <v>8624</v>
      </c>
      <c r="T329" s="15">
        <f>'VZGTTQ00009155 - Rajan'!O10</f>
        <v>0</v>
      </c>
      <c r="U329" s="15">
        <f>'VZGTTQ00009155 - Rajan'!P10</f>
        <v>8624</v>
      </c>
      <c r="V329" s="98">
        <f>'VZGTTQ00009155 - Rajan'!Q10</f>
        <v>0</v>
      </c>
    </row>
    <row r="330" spans="1:22" ht="23.15" hidden="1" customHeight="1">
      <c r="A330" s="98">
        <f>'VZGTTQ00009155 - Rajan'!A11</f>
        <v>2365988</v>
      </c>
      <c r="B330" s="98" t="str">
        <f>'VZGTTQ00009155 - Rajan'!B11</f>
        <v>Allewar, Shivani</v>
      </c>
      <c r="C330" s="98" t="str">
        <f>'VZGTTQ00009155 - Rajan'!C11</f>
        <v>Offshore</v>
      </c>
      <c r="D330" s="98" t="str">
        <f>'VZGTTQ00009155 - Rajan'!D11</f>
        <v>ACT 33</v>
      </c>
      <c r="E330" s="103" t="str">
        <f>'VZGTTQ00009155 - Rajan'!E11</f>
        <v>L5 AEM Developer</v>
      </c>
      <c r="F330" s="111" t="s">
        <v>99</v>
      </c>
      <c r="G330" s="111" t="s">
        <v>100</v>
      </c>
      <c r="H330" s="98">
        <v>1000425394</v>
      </c>
      <c r="I330" s="98" t="s">
        <v>101</v>
      </c>
      <c r="J330" s="98" t="s">
        <v>63</v>
      </c>
      <c r="K330" s="15">
        <f>'VZGTTQ00009155 - Rajan'!F11</f>
        <v>24.5</v>
      </c>
      <c r="L330" s="15">
        <f>'VZGTTQ00009155 - Rajan'!G11</f>
        <v>4312</v>
      </c>
      <c r="M330" s="15">
        <f>'VZGTTQ00009155 - Rajan'!H11</f>
        <v>4312</v>
      </c>
      <c r="N330" s="15">
        <f>'VZGTTQ00009155 - Rajan'!I11</f>
        <v>4312</v>
      </c>
      <c r="O330" s="15">
        <f>'VZGTTQ00009155 - Rajan'!J11</f>
        <v>0</v>
      </c>
      <c r="P330" s="15">
        <f>'VZGTTQ00009155 - Rajan'!K11</f>
        <v>0</v>
      </c>
      <c r="Q330" s="15">
        <f>'VZGTTQ00009155 - Rajan'!L11</f>
        <v>0</v>
      </c>
      <c r="R330" s="15">
        <f>'VZGTTQ00009155 - Rajan'!M11</f>
        <v>0</v>
      </c>
      <c r="S330" s="15">
        <f>'VZGTTQ00009155 - Rajan'!N11</f>
        <v>8624</v>
      </c>
      <c r="T330" s="15">
        <f>'VZGTTQ00009155 - Rajan'!O11</f>
        <v>0</v>
      </c>
      <c r="U330" s="15">
        <f>'VZGTTQ00009155 - Rajan'!P11</f>
        <v>8624</v>
      </c>
      <c r="V330" s="98">
        <f>'VZGTTQ00009155 - Rajan'!Q11</f>
        <v>0</v>
      </c>
    </row>
    <row r="331" spans="1:22" ht="23.15" hidden="1" customHeight="1">
      <c r="A331" s="98">
        <f>'VZGTTQ00009155 - Rajan'!A12</f>
        <v>2331217</v>
      </c>
      <c r="B331" s="98" t="str">
        <f>'VZGTTQ00009155 - Rajan'!B12</f>
        <v>Harsha Babu, Adithya</v>
      </c>
      <c r="C331" s="98" t="str">
        <f>'VZGTTQ00009155 - Rajan'!C12</f>
        <v>Offshore</v>
      </c>
      <c r="D331" s="98" t="str">
        <f>'VZGTTQ00009155 - Rajan'!D12</f>
        <v>ACT 33</v>
      </c>
      <c r="E331" s="103" t="str">
        <f>'VZGTTQ00009155 - Rajan'!E12</f>
        <v>L4 AEM Developer</v>
      </c>
      <c r="F331" s="111" t="s">
        <v>99</v>
      </c>
      <c r="G331" s="111" t="s">
        <v>100</v>
      </c>
      <c r="H331" s="98">
        <v>1000415076</v>
      </c>
      <c r="I331" s="98" t="s">
        <v>36</v>
      </c>
      <c r="J331" s="98" t="s">
        <v>24</v>
      </c>
      <c r="K331" s="15">
        <f>'VZGTTQ00009155 - Rajan'!F12</f>
        <v>24.5</v>
      </c>
      <c r="L331" s="15">
        <f>'VZGTTQ00009155 - Rajan'!G12</f>
        <v>4312</v>
      </c>
      <c r="M331" s="15">
        <f>'VZGTTQ00009155 - Rajan'!H12</f>
        <v>4312</v>
      </c>
      <c r="N331" s="15">
        <f>'VZGTTQ00009155 - Rajan'!I12</f>
        <v>4312</v>
      </c>
      <c r="O331" s="15">
        <f>'VZGTTQ00009155 - Rajan'!J12</f>
        <v>0</v>
      </c>
      <c r="P331" s="15">
        <f>'VZGTTQ00009155 - Rajan'!K12</f>
        <v>0</v>
      </c>
      <c r="Q331" s="15">
        <f>'VZGTTQ00009155 - Rajan'!L12</f>
        <v>0</v>
      </c>
      <c r="R331" s="15">
        <f>'VZGTTQ00009155 - Rajan'!M12</f>
        <v>0</v>
      </c>
      <c r="S331" s="15">
        <f>'VZGTTQ00009155 - Rajan'!N12</f>
        <v>8624</v>
      </c>
      <c r="T331" s="15">
        <f>'VZGTTQ00009155 - Rajan'!O12</f>
        <v>0</v>
      </c>
      <c r="U331" s="15">
        <f>'VZGTTQ00009155 - Rajan'!P12</f>
        <v>8624</v>
      </c>
      <c r="V331" s="98">
        <f>'VZGTTQ00009155 - Rajan'!Q12</f>
        <v>0</v>
      </c>
    </row>
    <row r="332" spans="1:22" ht="23.15" hidden="1" customHeight="1">
      <c r="A332" s="98">
        <f>'VZGTTQ00009155 - Rajan'!A13</f>
        <v>2324969</v>
      </c>
      <c r="B332" s="98" t="str">
        <f>'VZGTTQ00009155 - Rajan'!B13</f>
        <v>Sireesha, Katikareddy</v>
      </c>
      <c r="C332" s="98" t="str">
        <f>'VZGTTQ00009155 - Rajan'!C13</f>
        <v>Offshore</v>
      </c>
      <c r="D332" s="98" t="str">
        <f>'VZGTTQ00009155 - Rajan'!D13</f>
        <v>ACT 33</v>
      </c>
      <c r="E332" s="103" t="str">
        <f>'VZGTTQ00009155 - Rajan'!E13</f>
        <v>L4 AEM Developer</v>
      </c>
      <c r="F332" s="111" t="s">
        <v>99</v>
      </c>
      <c r="G332" s="111" t="s">
        <v>100</v>
      </c>
      <c r="H332" s="98">
        <v>1000425394</v>
      </c>
      <c r="I332" s="98" t="s">
        <v>101</v>
      </c>
      <c r="J332" s="98" t="s">
        <v>63</v>
      </c>
      <c r="K332" s="15">
        <f>'VZGTTQ00009155 - Rajan'!F13</f>
        <v>24.5</v>
      </c>
      <c r="L332" s="15">
        <f>'VZGTTQ00009155 - Rajan'!G13</f>
        <v>4312</v>
      </c>
      <c r="M332" s="15">
        <f>'VZGTTQ00009155 - Rajan'!H13</f>
        <v>4312</v>
      </c>
      <c r="N332" s="15">
        <f>'VZGTTQ00009155 - Rajan'!I13</f>
        <v>4312</v>
      </c>
      <c r="O332" s="15">
        <f>'VZGTTQ00009155 - Rajan'!J13</f>
        <v>0</v>
      </c>
      <c r="P332" s="15">
        <f>'VZGTTQ00009155 - Rajan'!K13</f>
        <v>0</v>
      </c>
      <c r="Q332" s="15">
        <f>'VZGTTQ00009155 - Rajan'!L13</f>
        <v>0</v>
      </c>
      <c r="R332" s="15">
        <f>'VZGTTQ00009155 - Rajan'!M13</f>
        <v>0</v>
      </c>
      <c r="S332" s="15">
        <f>'VZGTTQ00009155 - Rajan'!N13</f>
        <v>8624</v>
      </c>
      <c r="T332" s="15">
        <f>'VZGTTQ00009155 - Rajan'!O13</f>
        <v>0</v>
      </c>
      <c r="U332" s="15">
        <f>'VZGTTQ00009155 - Rajan'!P13</f>
        <v>8624</v>
      </c>
      <c r="V332" s="98">
        <f>'VZGTTQ00009155 - Rajan'!Q13</f>
        <v>0</v>
      </c>
    </row>
    <row r="333" spans="1:22" ht="23.15" hidden="1" customHeight="1">
      <c r="A333" s="98">
        <f>'VZGTTQ00009155 - Rajan'!A14</f>
        <v>2344555</v>
      </c>
      <c r="B333" s="98" t="str">
        <f>'VZGTTQ00009155 - Rajan'!B14</f>
        <v>Bathala, Sai Durga Deekshit</v>
      </c>
      <c r="C333" s="98" t="str">
        <f>'VZGTTQ00009155 - Rajan'!C14</f>
        <v>Offshore</v>
      </c>
      <c r="D333" s="98" t="str">
        <f>'VZGTTQ00009155 - Rajan'!D14</f>
        <v>ACT 33</v>
      </c>
      <c r="E333" s="103" t="str">
        <f>'VZGTTQ00009155 - Rajan'!E14</f>
        <v>L4 AEM Developer</v>
      </c>
      <c r="F333" s="111" t="s">
        <v>99</v>
      </c>
      <c r="G333" s="111" t="s">
        <v>100</v>
      </c>
      <c r="H333" s="98">
        <v>1000425394</v>
      </c>
      <c r="I333" s="98" t="s">
        <v>101</v>
      </c>
      <c r="J333" s="98" t="s">
        <v>63</v>
      </c>
      <c r="K333" s="15">
        <f>'VZGTTQ00009155 - Rajan'!F14</f>
        <v>24.5</v>
      </c>
      <c r="L333" s="15">
        <f>'VZGTTQ00009155 - Rajan'!G14</f>
        <v>4312</v>
      </c>
      <c r="M333" s="15">
        <f>'VZGTTQ00009155 - Rajan'!H14</f>
        <v>4312</v>
      </c>
      <c r="N333" s="15">
        <f>'VZGTTQ00009155 - Rajan'!I14</f>
        <v>4312</v>
      </c>
      <c r="O333" s="15">
        <f>'VZGTTQ00009155 - Rajan'!J14</f>
        <v>0</v>
      </c>
      <c r="P333" s="15">
        <f>'VZGTTQ00009155 - Rajan'!K14</f>
        <v>0</v>
      </c>
      <c r="Q333" s="15">
        <f>'VZGTTQ00009155 - Rajan'!L14</f>
        <v>0</v>
      </c>
      <c r="R333" s="15">
        <f>'VZGTTQ00009155 - Rajan'!M14</f>
        <v>0</v>
      </c>
      <c r="S333" s="15">
        <f>'VZGTTQ00009155 - Rajan'!N14</f>
        <v>8624</v>
      </c>
      <c r="T333" s="15">
        <f>'VZGTTQ00009155 - Rajan'!O14</f>
        <v>0</v>
      </c>
      <c r="U333" s="15">
        <f>'VZGTTQ00009155 - Rajan'!P14</f>
        <v>8624</v>
      </c>
      <c r="V333" s="98">
        <f>'VZGTTQ00009155 - Rajan'!Q14</f>
        <v>0</v>
      </c>
    </row>
    <row r="334" spans="1:22" ht="23.15" hidden="1" customHeight="1">
      <c r="A334" s="98">
        <f>'VZGTTQ00009155 - Rajan'!A15</f>
        <v>2055582</v>
      </c>
      <c r="B334" s="98" t="str">
        <f>'VZGTTQ00009155 - Rajan'!B15</f>
        <v>Saiteja, Cherukuri</v>
      </c>
      <c r="C334" s="98" t="str">
        <f>'VZGTTQ00009155 - Rajan'!C15</f>
        <v>Offshore</v>
      </c>
      <c r="D334" s="98" t="str">
        <f>'VZGTTQ00009155 - Rajan'!D15</f>
        <v>ACT 33</v>
      </c>
      <c r="E334" s="103" t="str">
        <f>'VZGTTQ00009155 - Rajan'!E15</f>
        <v>L5 NodeJS Developer</v>
      </c>
      <c r="F334" s="111" t="s">
        <v>99</v>
      </c>
      <c r="G334" s="111" t="s">
        <v>100</v>
      </c>
      <c r="H334" s="98">
        <v>1000425394</v>
      </c>
      <c r="I334" s="98" t="s">
        <v>101</v>
      </c>
      <c r="J334" s="98" t="s">
        <v>26</v>
      </c>
      <c r="K334" s="15">
        <f>'VZGTTQ00009155 - Rajan'!F15</f>
        <v>21.58</v>
      </c>
      <c r="L334" s="15">
        <f>'VZGTTQ00009155 - Rajan'!G15</f>
        <v>3798.08</v>
      </c>
      <c r="M334" s="15">
        <f>'VZGTTQ00009155 - Rajan'!H15</f>
        <v>3798.08</v>
      </c>
      <c r="N334" s="15">
        <f>'VZGTTQ00009155 - Rajan'!I15</f>
        <v>3798.08</v>
      </c>
      <c r="O334" s="15">
        <f>'VZGTTQ00009155 - Rajan'!J15</f>
        <v>0</v>
      </c>
      <c r="P334" s="15">
        <f>'VZGTTQ00009155 - Rajan'!K15</f>
        <v>0</v>
      </c>
      <c r="Q334" s="15">
        <f>'VZGTTQ00009155 - Rajan'!L15</f>
        <v>0</v>
      </c>
      <c r="R334" s="15">
        <f>'VZGTTQ00009155 - Rajan'!M15</f>
        <v>0</v>
      </c>
      <c r="S334" s="15">
        <f>'VZGTTQ00009155 - Rajan'!N15</f>
        <v>7596.16</v>
      </c>
      <c r="T334" s="15">
        <f>'VZGTTQ00009155 - Rajan'!O15</f>
        <v>0</v>
      </c>
      <c r="U334" s="15">
        <f>'VZGTTQ00009155 - Rajan'!P15</f>
        <v>7596.16</v>
      </c>
      <c r="V334" s="98">
        <f>'VZGTTQ00009155 - Rajan'!Q15</f>
        <v>0</v>
      </c>
    </row>
    <row r="335" spans="1:22" ht="23.15" hidden="1" customHeight="1">
      <c r="A335" s="98">
        <f>'VZGTTQ00009155 - Rajan'!A16</f>
        <v>2100600</v>
      </c>
      <c r="B335" s="98" t="str">
        <f>'VZGTTQ00009155 - Rajan'!B16</f>
        <v>Srinivasu, Kamidi</v>
      </c>
      <c r="C335" s="98" t="str">
        <f>'VZGTTQ00009155 - Rajan'!C16</f>
        <v>Offshore</v>
      </c>
      <c r="D335" s="98" t="str">
        <f>'VZGTTQ00009155 - Rajan'!D16</f>
        <v>ACT 33</v>
      </c>
      <c r="E335" s="103" t="str">
        <f>'VZGTTQ00009155 - Rajan'!E16</f>
        <v>L5 Quality Analyst</v>
      </c>
      <c r="F335" s="111" t="s">
        <v>99</v>
      </c>
      <c r="G335" s="111" t="s">
        <v>100</v>
      </c>
      <c r="H335" s="98">
        <v>1000425394</v>
      </c>
      <c r="I335" s="98" t="s">
        <v>101</v>
      </c>
      <c r="J335" s="98" t="s">
        <v>26</v>
      </c>
      <c r="K335" s="15">
        <f>'VZGTTQ00009155 - Rajan'!F16</f>
        <v>20.14</v>
      </c>
      <c r="L335" s="15">
        <f>'VZGTTQ00009155 - Rajan'!G16</f>
        <v>3544.6400000000003</v>
      </c>
      <c r="M335" s="15">
        <f>'VZGTTQ00009155 - Rajan'!H16</f>
        <v>3544.6400000000003</v>
      </c>
      <c r="N335" s="15">
        <f>'VZGTTQ00009155 - Rajan'!I16</f>
        <v>3544.6400000000003</v>
      </c>
      <c r="O335" s="15">
        <f>'VZGTTQ00009155 - Rajan'!J16</f>
        <v>0</v>
      </c>
      <c r="P335" s="15">
        <f>'VZGTTQ00009155 - Rajan'!K16</f>
        <v>0</v>
      </c>
      <c r="Q335" s="15">
        <f>'VZGTTQ00009155 - Rajan'!L16</f>
        <v>0</v>
      </c>
      <c r="R335" s="15">
        <f>'VZGTTQ00009155 - Rajan'!M16</f>
        <v>0</v>
      </c>
      <c r="S335" s="15">
        <f>'VZGTTQ00009155 - Rajan'!N16</f>
        <v>7089.2800000000007</v>
      </c>
      <c r="T335" s="15">
        <f>'VZGTTQ00009155 - Rajan'!O16</f>
        <v>0</v>
      </c>
      <c r="U335" s="15">
        <f>'VZGTTQ00009155 - Rajan'!P16</f>
        <v>7089.2800000000007</v>
      </c>
      <c r="V335" s="98">
        <f>'VZGTTQ00009155 - Rajan'!Q16</f>
        <v>0</v>
      </c>
    </row>
    <row r="336" spans="1:22" ht="23.15" hidden="1" customHeight="1">
      <c r="A336" s="98">
        <f>'VZGTTQ00009155 - Rajan'!A17</f>
        <v>2352633</v>
      </c>
      <c r="B336" s="98" t="str">
        <f>'VZGTTQ00009155 - Rajan'!B17</f>
        <v>Thangavel, Premnath</v>
      </c>
      <c r="C336" s="98" t="str">
        <f>'VZGTTQ00009155 - Rajan'!C17</f>
        <v>Offshore</v>
      </c>
      <c r="D336" s="98" t="str">
        <f>'VZGTTQ00009155 - Rajan'!D17</f>
        <v>ACT 33</v>
      </c>
      <c r="E336" s="103" t="str">
        <f>'VZGTTQ00009155 - Rajan'!E17</f>
        <v>L4 Quality Analyst</v>
      </c>
      <c r="F336" s="111" t="s">
        <v>99</v>
      </c>
      <c r="G336" s="111" t="s">
        <v>100</v>
      </c>
      <c r="H336" s="98">
        <v>1000415076</v>
      </c>
      <c r="I336" s="98" t="s">
        <v>36</v>
      </c>
      <c r="J336" s="98" t="s">
        <v>24</v>
      </c>
      <c r="K336" s="15">
        <f>'VZGTTQ00009155 - Rajan'!F17</f>
        <v>20.14</v>
      </c>
      <c r="L336" s="15">
        <f>'VZGTTQ00009155 - Rajan'!G17</f>
        <v>3544.6400000000003</v>
      </c>
      <c r="M336" s="15">
        <f>'VZGTTQ00009155 - Rajan'!H17</f>
        <v>3544.6400000000003</v>
      </c>
      <c r="N336" s="15">
        <f>'VZGTTQ00009155 - Rajan'!I17</f>
        <v>3544.6400000000003</v>
      </c>
      <c r="O336" s="15">
        <f>'VZGTTQ00009155 - Rajan'!J17</f>
        <v>0</v>
      </c>
      <c r="P336" s="15">
        <f>'VZGTTQ00009155 - Rajan'!K17</f>
        <v>0</v>
      </c>
      <c r="Q336" s="15">
        <f>'VZGTTQ00009155 - Rajan'!L17</f>
        <v>0</v>
      </c>
      <c r="R336" s="15">
        <f>'VZGTTQ00009155 - Rajan'!M17</f>
        <v>0</v>
      </c>
      <c r="S336" s="15">
        <f>'VZGTTQ00009155 - Rajan'!N17</f>
        <v>7089.2800000000007</v>
      </c>
      <c r="T336" s="15">
        <f>'VZGTTQ00009155 - Rajan'!O17</f>
        <v>0</v>
      </c>
      <c r="U336" s="15">
        <f>'VZGTTQ00009155 - Rajan'!P17</f>
        <v>7089.2800000000007</v>
      </c>
      <c r="V336" s="98">
        <f>'VZGTTQ00009155 - Rajan'!Q17</f>
        <v>0</v>
      </c>
    </row>
    <row r="337" spans="1:22" ht="23.15" hidden="1" customHeight="1">
      <c r="A337" s="98">
        <f>'VZGTTQ00009155 - Rajan'!A18</f>
        <v>604742</v>
      </c>
      <c r="B337" s="98" t="str">
        <f>'VZGTTQ00009155 - Rajan'!B18</f>
        <v>Khanna, Piyush</v>
      </c>
      <c r="C337" s="98" t="str">
        <f>'VZGTTQ00009155 - Rajan'!C18</f>
        <v>Offshore</v>
      </c>
      <c r="D337" s="98" t="str">
        <f>'VZGTTQ00009155 - Rajan'!D18</f>
        <v>ACT 33</v>
      </c>
      <c r="E337" s="103" t="str">
        <f>'VZGTTQ00009155 - Rajan'!E18</f>
        <v>Project Management -Level 3</v>
      </c>
      <c r="F337" s="111" t="s">
        <v>99</v>
      </c>
      <c r="G337" s="111" t="s">
        <v>100</v>
      </c>
      <c r="H337" s="98">
        <v>1000425394</v>
      </c>
      <c r="I337" s="98" t="s">
        <v>101</v>
      </c>
      <c r="J337" s="98" t="s">
        <v>63</v>
      </c>
      <c r="K337" s="15">
        <f>'VZGTTQ00009155 - Rajan'!F18</f>
        <v>23.134146341463413</v>
      </c>
      <c r="L337" s="15">
        <f>'VZGTTQ00009155 - Rajan'!G18</f>
        <v>4071.6097560975609</v>
      </c>
      <c r="M337" s="15">
        <f>'VZGTTQ00009155 - Rajan'!H18</f>
        <v>0</v>
      </c>
      <c r="N337" s="15">
        <f>'VZGTTQ00009155 - Rajan'!I18</f>
        <v>0</v>
      </c>
      <c r="O337" s="15">
        <f>'VZGTTQ00009155 - Rajan'!J18</f>
        <v>4071.6097560975609</v>
      </c>
      <c r="P337" s="15">
        <f>'VZGTTQ00009155 - Rajan'!K18</f>
        <v>4071.6097560975609</v>
      </c>
      <c r="Q337" s="15">
        <f>'VZGTTQ00009155 - Rajan'!L18</f>
        <v>4071.6097560975609</v>
      </c>
      <c r="R337" s="15">
        <f>'VZGTTQ00009155 - Rajan'!M18</f>
        <v>4071.6097560975609</v>
      </c>
      <c r="S337" s="15">
        <f>'VZGTTQ00009155 - Rajan'!N18</f>
        <v>4071.6097560975609</v>
      </c>
      <c r="T337" s="15">
        <f>'VZGTTQ00009155 - Rajan'!O18</f>
        <v>8143.2195121951218</v>
      </c>
      <c r="U337" s="15">
        <f>'VZGTTQ00009155 - Rajan'!P18</f>
        <v>12214.829268292682</v>
      </c>
      <c r="V337" s="98">
        <f>'VZGTTQ00009155 - Rajan'!Q18</f>
        <v>0</v>
      </c>
    </row>
    <row r="338" spans="1:22" ht="23.15" hidden="1" customHeight="1">
      <c r="A338" s="98">
        <f>'VZGTTQ00009155 - Rajan'!A19</f>
        <v>2396639</v>
      </c>
      <c r="B338" s="98" t="str">
        <f>'VZGTTQ00009155 - Rajan'!B19</f>
        <v>Bhatt, Maitrey</v>
      </c>
      <c r="C338" s="98" t="str">
        <f>'VZGTTQ00009155 - Rajan'!C19</f>
        <v>Offshore</v>
      </c>
      <c r="D338" s="98" t="str">
        <f>'VZGTTQ00009155 - Rajan'!D19</f>
        <v>ACT 33</v>
      </c>
      <c r="E338" s="103" t="str">
        <f>'VZGTTQ00009155 - Rajan'!E19</f>
        <v>Engineer-Level 3</v>
      </c>
      <c r="F338" s="111" t="s">
        <v>99</v>
      </c>
      <c r="G338" s="111" t="s">
        <v>100</v>
      </c>
      <c r="H338" s="98">
        <v>1000299425</v>
      </c>
      <c r="I338" s="98" t="s">
        <v>95</v>
      </c>
      <c r="J338" s="98" t="s">
        <v>63</v>
      </c>
      <c r="K338" s="15">
        <f>'VZGTTQ00009155 - Rajan'!F19</f>
        <v>25.048780487804876</v>
      </c>
      <c r="L338" s="15">
        <f>'VZGTTQ00009155 - Rajan'!G19</f>
        <v>4408.585365853658</v>
      </c>
      <c r="M338" s="15">
        <f>'VZGTTQ00009155 - Rajan'!H19</f>
        <v>0</v>
      </c>
      <c r="N338" s="15">
        <f>'VZGTTQ00009155 - Rajan'!I19</f>
        <v>0</v>
      </c>
      <c r="O338" s="15">
        <f>'VZGTTQ00009155 - Rajan'!J19</f>
        <v>4408.585365853658</v>
      </c>
      <c r="P338" s="15">
        <f>'VZGTTQ00009155 - Rajan'!K19</f>
        <v>4408.585365853658</v>
      </c>
      <c r="Q338" s="15">
        <f>'VZGTTQ00009155 - Rajan'!L19</f>
        <v>4408.585365853658</v>
      </c>
      <c r="R338" s="15">
        <f>'VZGTTQ00009155 - Rajan'!M19</f>
        <v>4408.585365853658</v>
      </c>
      <c r="S338" s="15">
        <f>'VZGTTQ00009155 - Rajan'!N19</f>
        <v>4408.585365853658</v>
      </c>
      <c r="T338" s="15">
        <f>'VZGTTQ00009155 - Rajan'!O19</f>
        <v>13225.756097560974</v>
      </c>
      <c r="U338" s="15">
        <f>'VZGTTQ00009155 - Rajan'!P19</f>
        <v>17634.341463414632</v>
      </c>
      <c r="V338" s="98">
        <f>'VZGTTQ00009155 - Rajan'!Q19</f>
        <v>0</v>
      </c>
    </row>
    <row r="339" spans="1:22" ht="23.15" hidden="1" customHeight="1">
      <c r="A339" s="98">
        <f>'VZGTTQ00009155 - Rajan'!A20</f>
        <v>2365988</v>
      </c>
      <c r="B339" s="98" t="str">
        <f>'VZGTTQ00009155 - Rajan'!B20</f>
        <v>Allewar, Shivani</v>
      </c>
      <c r="C339" s="98" t="str">
        <f>'VZGTTQ00009155 - Rajan'!C20</f>
        <v>Offshore</v>
      </c>
      <c r="D339" s="98" t="str">
        <f>'VZGTTQ00009155 - Rajan'!D20</f>
        <v>ACT 33</v>
      </c>
      <c r="E339" s="103" t="str">
        <f>'VZGTTQ00009155 - Rajan'!E20</f>
        <v>Engineer-Level 3</v>
      </c>
      <c r="F339" s="111" t="s">
        <v>99</v>
      </c>
      <c r="G339" s="111" t="s">
        <v>100</v>
      </c>
      <c r="H339" s="98">
        <v>1000425394</v>
      </c>
      <c r="I339" s="98" t="s">
        <v>101</v>
      </c>
      <c r="J339" s="98" t="s">
        <v>63</v>
      </c>
      <c r="K339" s="15">
        <f>'VZGTTQ00009155 - Rajan'!F20</f>
        <v>25.048780487804876</v>
      </c>
      <c r="L339" s="15">
        <f>'VZGTTQ00009155 - Rajan'!G20</f>
        <v>4408.585365853658</v>
      </c>
      <c r="M339" s="15">
        <f>'VZGTTQ00009155 - Rajan'!H20</f>
        <v>0</v>
      </c>
      <c r="N339" s="15">
        <f>'VZGTTQ00009155 - Rajan'!I20</f>
        <v>0</v>
      </c>
      <c r="O339" s="15">
        <f>'VZGTTQ00009155 - Rajan'!J20</f>
        <v>4408.585365853658</v>
      </c>
      <c r="P339" s="15">
        <f>'VZGTTQ00009155 - Rajan'!K20</f>
        <v>4408.585365853658</v>
      </c>
      <c r="Q339" s="15">
        <f>'VZGTTQ00009155 - Rajan'!L20</f>
        <v>4408.585365853658</v>
      </c>
      <c r="R339" s="15">
        <f>'VZGTTQ00009155 - Rajan'!M20</f>
        <v>4408.585365853658</v>
      </c>
      <c r="S339" s="15">
        <f>'VZGTTQ00009155 - Rajan'!N20</f>
        <v>4408.585365853658</v>
      </c>
      <c r="T339" s="15">
        <f>'VZGTTQ00009155 - Rajan'!O20</f>
        <v>13225.756097560974</v>
      </c>
      <c r="U339" s="15">
        <f>'VZGTTQ00009155 - Rajan'!P20</f>
        <v>17634.341463414632</v>
      </c>
      <c r="V339" s="98">
        <f>'VZGTTQ00009155 - Rajan'!Q20</f>
        <v>0</v>
      </c>
    </row>
    <row r="340" spans="1:22" ht="23.15" hidden="1" customHeight="1">
      <c r="A340" s="98">
        <f>'VZGTTQ00009155 - Rajan'!A21</f>
        <v>2401797</v>
      </c>
      <c r="B340" s="98" t="str">
        <f>'VZGTTQ00009155 - Rajan'!B21</f>
        <v>Periyasamy, Suriyanarayanan</v>
      </c>
      <c r="C340" s="98" t="str">
        <f>'VZGTTQ00009155 - Rajan'!C21</f>
        <v>Offshore</v>
      </c>
      <c r="D340" s="98" t="str">
        <f>'VZGTTQ00009155 - Rajan'!D21</f>
        <v>ACT 33</v>
      </c>
      <c r="E340" s="103" t="str">
        <f>'VZGTTQ00009155 - Rajan'!E21</f>
        <v>Engineer-Level 2</v>
      </c>
      <c r="F340" s="111" t="s">
        <v>99</v>
      </c>
      <c r="G340" s="111" t="s">
        <v>100</v>
      </c>
      <c r="H340" s="98">
        <v>1000410331</v>
      </c>
      <c r="I340" s="98" t="s">
        <v>28</v>
      </c>
      <c r="J340" s="98" t="s">
        <v>24</v>
      </c>
      <c r="K340" s="15">
        <f>'VZGTTQ00009155 - Rajan'!F21</f>
        <v>21.512195121951219</v>
      </c>
      <c r="L340" s="15">
        <f>'VZGTTQ00009155 - Rajan'!G21</f>
        <v>3786.1463414634145</v>
      </c>
      <c r="M340" s="15">
        <f>'VZGTTQ00009155 - Rajan'!H21</f>
        <v>0</v>
      </c>
      <c r="N340" s="15">
        <f>'VZGTTQ00009155 - Rajan'!I21</f>
        <v>0</v>
      </c>
      <c r="O340" s="15">
        <f>'VZGTTQ00009155 - Rajan'!J21</f>
        <v>3786.1463414634145</v>
      </c>
      <c r="P340" s="15">
        <f>'VZGTTQ00009155 - Rajan'!K21</f>
        <v>3786.1463414634145</v>
      </c>
      <c r="Q340" s="15">
        <f>'VZGTTQ00009155 - Rajan'!L21</f>
        <v>3786.1463414634145</v>
      </c>
      <c r="R340" s="15">
        <f>'VZGTTQ00009155 - Rajan'!M21</f>
        <v>3786.1463414634145</v>
      </c>
      <c r="S340" s="15">
        <f>'VZGTTQ00009155 - Rajan'!N21</f>
        <v>3786.1463414634145</v>
      </c>
      <c r="T340" s="15">
        <f>'VZGTTQ00009155 - Rajan'!O21</f>
        <v>11358.439024390244</v>
      </c>
      <c r="U340" s="15">
        <f>'VZGTTQ00009155 - Rajan'!P21</f>
        <v>15144.585365853658</v>
      </c>
      <c r="V340" s="98">
        <f>'VZGTTQ00009155 - Rajan'!Q21</f>
        <v>0</v>
      </c>
    </row>
    <row r="341" spans="1:22" ht="23.15" hidden="1" customHeight="1">
      <c r="A341" s="98">
        <f>'VZGTTQ00009155 - Rajan'!A22</f>
        <v>2324969</v>
      </c>
      <c r="B341" s="98" t="str">
        <f>'VZGTTQ00009155 - Rajan'!B22</f>
        <v>Sireesha, Katikareddy</v>
      </c>
      <c r="C341" s="98" t="str">
        <f>'VZGTTQ00009155 - Rajan'!C22</f>
        <v>Offshore</v>
      </c>
      <c r="D341" s="98" t="str">
        <f>'VZGTTQ00009155 - Rajan'!D22</f>
        <v>ACT 33</v>
      </c>
      <c r="E341" s="103" t="str">
        <f>'VZGTTQ00009155 - Rajan'!E22</f>
        <v>Engineer-Level 2</v>
      </c>
      <c r="F341" s="111" t="s">
        <v>99</v>
      </c>
      <c r="G341" s="111" t="s">
        <v>100</v>
      </c>
      <c r="H341" s="98">
        <v>1000425394</v>
      </c>
      <c r="I341" s="98" t="s">
        <v>101</v>
      </c>
      <c r="J341" s="98" t="s">
        <v>63</v>
      </c>
      <c r="K341" s="15">
        <f>'VZGTTQ00009155 - Rajan'!F22</f>
        <v>21.512195121951219</v>
      </c>
      <c r="L341" s="15">
        <f>'VZGTTQ00009155 - Rajan'!G22</f>
        <v>3786.1463414634145</v>
      </c>
      <c r="M341" s="15">
        <f>'VZGTTQ00009155 - Rajan'!H22</f>
        <v>0</v>
      </c>
      <c r="N341" s="15">
        <f>'VZGTTQ00009155 - Rajan'!I22</f>
        <v>0</v>
      </c>
      <c r="O341" s="15">
        <f>'VZGTTQ00009155 - Rajan'!J22</f>
        <v>3786.1463414634145</v>
      </c>
      <c r="P341" s="15">
        <f>'VZGTTQ00009155 - Rajan'!K22</f>
        <v>3786.1463414634145</v>
      </c>
      <c r="Q341" s="15">
        <f>'VZGTTQ00009155 - Rajan'!L22</f>
        <v>3786.1463414634145</v>
      </c>
      <c r="R341" s="15">
        <f>'VZGTTQ00009155 - Rajan'!M22</f>
        <v>3786.1463414634145</v>
      </c>
      <c r="S341" s="15">
        <f>'VZGTTQ00009155 - Rajan'!N22</f>
        <v>3786.1463414634145</v>
      </c>
      <c r="T341" s="15">
        <f>'VZGTTQ00009155 - Rajan'!O22</f>
        <v>11358.439024390244</v>
      </c>
      <c r="U341" s="15">
        <f>'VZGTTQ00009155 - Rajan'!P22</f>
        <v>15144.585365853658</v>
      </c>
      <c r="V341" s="98">
        <f>'VZGTTQ00009155 - Rajan'!Q22</f>
        <v>0</v>
      </c>
    </row>
    <row r="342" spans="1:22" ht="23.15" hidden="1" customHeight="1">
      <c r="A342" s="98">
        <f>'VZGTTQ00009155 - Rajan'!A23</f>
        <v>2344555</v>
      </c>
      <c r="B342" s="98" t="str">
        <f>'VZGTTQ00009155 - Rajan'!B23</f>
        <v>Bathala, Sai Durga Deekshit</v>
      </c>
      <c r="C342" s="98" t="str">
        <f>'VZGTTQ00009155 - Rajan'!C23</f>
        <v>Offshore</v>
      </c>
      <c r="D342" s="98" t="str">
        <f>'VZGTTQ00009155 - Rajan'!D23</f>
        <v>ACT 33</v>
      </c>
      <c r="E342" s="103" t="str">
        <f>'VZGTTQ00009155 - Rajan'!E23</f>
        <v>Engineer-Level 3</v>
      </c>
      <c r="F342" s="111" t="s">
        <v>99</v>
      </c>
      <c r="G342" s="111" t="s">
        <v>100</v>
      </c>
      <c r="H342" s="98">
        <v>1000425394</v>
      </c>
      <c r="I342" s="98" t="s">
        <v>101</v>
      </c>
      <c r="J342" s="98" t="s">
        <v>63</v>
      </c>
      <c r="K342" s="15">
        <f>'VZGTTQ00009155 - Rajan'!F23</f>
        <v>25.048780487804876</v>
      </c>
      <c r="L342" s="15">
        <f>'VZGTTQ00009155 - Rajan'!G23</f>
        <v>4408.585365853658</v>
      </c>
      <c r="M342" s="15">
        <f>'VZGTTQ00009155 - Rajan'!H23</f>
        <v>0</v>
      </c>
      <c r="N342" s="15">
        <f>'VZGTTQ00009155 - Rajan'!I23</f>
        <v>0</v>
      </c>
      <c r="O342" s="15">
        <f>'VZGTTQ00009155 - Rajan'!J23</f>
        <v>4408.585365853658</v>
      </c>
      <c r="P342" s="15">
        <f>'VZGTTQ00009155 - Rajan'!K23</f>
        <v>4408.585365853658</v>
      </c>
      <c r="Q342" s="15">
        <f>'VZGTTQ00009155 - Rajan'!L23</f>
        <v>4408.585365853658</v>
      </c>
      <c r="R342" s="15">
        <f>'VZGTTQ00009155 - Rajan'!M23</f>
        <v>4408.585365853658</v>
      </c>
      <c r="S342" s="15">
        <f>'VZGTTQ00009155 - Rajan'!N23</f>
        <v>4408.585365853658</v>
      </c>
      <c r="T342" s="15">
        <f>'VZGTTQ00009155 - Rajan'!O23</f>
        <v>13225.756097560974</v>
      </c>
      <c r="U342" s="15">
        <f>'VZGTTQ00009155 - Rajan'!P23</f>
        <v>17634.341463414632</v>
      </c>
      <c r="V342" s="98">
        <f>'VZGTTQ00009155 - Rajan'!Q23</f>
        <v>0</v>
      </c>
    </row>
    <row r="343" spans="1:22" ht="23.15" hidden="1" customHeight="1">
      <c r="A343" s="98">
        <f>'VZGTTQ00009155 - Rajan'!A24</f>
        <v>0</v>
      </c>
      <c r="B343" s="98">
        <f>'VZGTTQ00009155 - Rajan'!B24</f>
        <v>0</v>
      </c>
      <c r="C343" s="98" t="str">
        <f>'VZGTTQ00009155 - Rajan'!C24</f>
        <v>Offshore</v>
      </c>
      <c r="D343" s="98" t="str">
        <f>'VZGTTQ00009155 - Rajan'!D24</f>
        <v>ACT 33</v>
      </c>
      <c r="E343" s="103" t="str">
        <f>'VZGTTQ00009155 - Rajan'!E24</f>
        <v>Developer-Level 2</v>
      </c>
      <c r="F343" s="111" t="s">
        <v>99</v>
      </c>
      <c r="G343" s="111" t="s">
        <v>100</v>
      </c>
      <c r="H343" s="98" t="e">
        <v>#N/A</v>
      </c>
      <c r="I343" s="98" t="e">
        <v>#N/A</v>
      </c>
      <c r="J343" s="98" t="e">
        <v>#N/A</v>
      </c>
      <c r="K343" s="15">
        <f>'VZGTTQ00009155 - Rajan'!F24</f>
        <v>21.512195121951219</v>
      </c>
      <c r="L343" s="15">
        <f>'VZGTTQ00009155 - Rajan'!G24</f>
        <v>3786.1463414634145</v>
      </c>
      <c r="M343" s="15">
        <f>'VZGTTQ00009155 - Rajan'!H24</f>
        <v>0</v>
      </c>
      <c r="N343" s="15">
        <f>'VZGTTQ00009155 - Rajan'!I24</f>
        <v>0</v>
      </c>
      <c r="O343" s="15">
        <f>'VZGTTQ00009155 - Rajan'!J24</f>
        <v>3786.1463414634145</v>
      </c>
      <c r="P343" s="15">
        <f>'VZGTTQ00009155 - Rajan'!K24</f>
        <v>3786.1463414634145</v>
      </c>
      <c r="Q343" s="15">
        <f>'VZGTTQ00009155 - Rajan'!L24</f>
        <v>3786.1463414634145</v>
      </c>
      <c r="R343" s="15">
        <f>'VZGTTQ00009155 - Rajan'!M24</f>
        <v>3786.1463414634145</v>
      </c>
      <c r="S343" s="15">
        <f>'VZGTTQ00009155 - Rajan'!N24</f>
        <v>3786.1463414634145</v>
      </c>
      <c r="T343" s="15">
        <f>'VZGTTQ00009155 - Rajan'!O24</f>
        <v>11358.439024390244</v>
      </c>
      <c r="U343" s="15">
        <f>'VZGTTQ00009155 - Rajan'!P24</f>
        <v>15144.585365853658</v>
      </c>
      <c r="V343" s="98">
        <f>'VZGTTQ00009155 - Rajan'!Q24</f>
        <v>0</v>
      </c>
    </row>
    <row r="344" spans="1:22" ht="23.15" hidden="1" customHeight="1">
      <c r="A344" s="98">
        <f>'VZGTTQ00009155 - Rajan'!A25</f>
        <v>2100600</v>
      </c>
      <c r="B344" s="98" t="str">
        <f>'VZGTTQ00009155 - Rajan'!B25</f>
        <v>Srinivasu, Kamidi</v>
      </c>
      <c r="C344" s="98" t="str">
        <f>'VZGTTQ00009155 - Rajan'!C25</f>
        <v>Offshore</v>
      </c>
      <c r="D344" s="98" t="str">
        <f>'VZGTTQ00009155 - Rajan'!D25</f>
        <v>ACT 33</v>
      </c>
      <c r="E344" s="103" t="str">
        <f>'VZGTTQ00009155 - Rajan'!E25</f>
        <v>Manual Tester-Level 2</v>
      </c>
      <c r="F344" s="111" t="s">
        <v>99</v>
      </c>
      <c r="G344" s="111" t="s">
        <v>100</v>
      </c>
      <c r="H344" s="98">
        <v>1000425394</v>
      </c>
      <c r="I344" s="98" t="s">
        <v>101</v>
      </c>
      <c r="J344" s="98" t="s">
        <v>26</v>
      </c>
      <c r="K344" s="15">
        <f>'VZGTTQ00009155 - Rajan'!F25</f>
        <v>20.195121951219512</v>
      </c>
      <c r="L344" s="15">
        <f>'VZGTTQ00009155 - Rajan'!G25</f>
        <v>3554.3414634146343</v>
      </c>
      <c r="M344" s="15">
        <f>'VZGTTQ00009155 - Rajan'!H25</f>
        <v>0</v>
      </c>
      <c r="N344" s="15">
        <f>'VZGTTQ00009155 - Rajan'!I25</f>
        <v>0</v>
      </c>
      <c r="O344" s="15">
        <f>'VZGTTQ00009155 - Rajan'!J25</f>
        <v>3554.3414634146343</v>
      </c>
      <c r="P344" s="15">
        <f>'VZGTTQ00009155 - Rajan'!K25</f>
        <v>3554.3414634146343</v>
      </c>
      <c r="Q344" s="15">
        <f>'VZGTTQ00009155 - Rajan'!L25</f>
        <v>3554.3414634146343</v>
      </c>
      <c r="R344" s="15">
        <f>'VZGTTQ00009155 - Rajan'!M25</f>
        <v>3554.3414634146343</v>
      </c>
      <c r="S344" s="15">
        <f>'VZGTTQ00009155 - Rajan'!N25</f>
        <v>3554.3414634146343</v>
      </c>
      <c r="T344" s="15">
        <f>'VZGTTQ00009155 - Rajan'!O25</f>
        <v>10663.024390243903</v>
      </c>
      <c r="U344" s="15">
        <f>'VZGTTQ00009155 - Rajan'!P25</f>
        <v>14217.365853658537</v>
      </c>
      <c r="V344" s="98">
        <f>'VZGTTQ00009155 - Rajan'!Q25</f>
        <v>0</v>
      </c>
    </row>
    <row r="345" spans="1:22" ht="23.15" hidden="1" customHeight="1">
      <c r="A345" s="98">
        <f>'VZGTTQ00009155 - Rajan'!A26</f>
        <v>2055582</v>
      </c>
      <c r="B345" s="98" t="str">
        <f>'VZGTTQ00009155 - Rajan'!B26</f>
        <v>Saiteja, Cherukuri</v>
      </c>
      <c r="C345" s="98" t="str">
        <f>'VZGTTQ00009155 - Rajan'!C26</f>
        <v>Offshore</v>
      </c>
      <c r="D345" s="98" t="str">
        <f>'VZGTTQ00009155 - Rajan'!D26</f>
        <v>ACT 33</v>
      </c>
      <c r="E345" s="103" t="str">
        <f>'VZGTTQ00009155 - Rajan'!E26</f>
        <v>Manual Tester-Level 2</v>
      </c>
      <c r="F345" s="111" t="s">
        <v>99</v>
      </c>
      <c r="G345" s="111" t="s">
        <v>100</v>
      </c>
      <c r="H345" s="98">
        <v>1000425394</v>
      </c>
      <c r="I345" s="98" t="s">
        <v>101</v>
      </c>
      <c r="J345" s="98" t="s">
        <v>26</v>
      </c>
      <c r="K345" s="15">
        <f>'VZGTTQ00009155 - Rajan'!F26</f>
        <v>20.195121951219512</v>
      </c>
      <c r="L345" s="15">
        <f>'VZGTTQ00009155 - Rajan'!G26</f>
        <v>3554.3414634146343</v>
      </c>
      <c r="M345" s="15">
        <f>'VZGTTQ00009155 - Rajan'!H26</f>
        <v>0</v>
      </c>
      <c r="N345" s="15">
        <f>'VZGTTQ00009155 - Rajan'!I26</f>
        <v>0</v>
      </c>
      <c r="O345" s="15">
        <f>'VZGTTQ00009155 - Rajan'!J26</f>
        <v>3554.3414634146343</v>
      </c>
      <c r="P345" s="15">
        <f>'VZGTTQ00009155 - Rajan'!K26</f>
        <v>3554.3414634146343</v>
      </c>
      <c r="Q345" s="15">
        <f>'VZGTTQ00009155 - Rajan'!L26</f>
        <v>3554.3414634146343</v>
      </c>
      <c r="R345" s="15">
        <f>'VZGTTQ00009155 - Rajan'!M26</f>
        <v>3554.3414634146343</v>
      </c>
      <c r="S345" s="15">
        <f>'VZGTTQ00009155 - Rajan'!N26</f>
        <v>3554.3414634146343</v>
      </c>
      <c r="T345" s="15">
        <f>'VZGTTQ00009155 - Rajan'!O26</f>
        <v>10663.024390243903</v>
      </c>
      <c r="U345" s="15">
        <f>'VZGTTQ00009155 - Rajan'!P26</f>
        <v>14217.365853658537</v>
      </c>
      <c r="V345" s="98">
        <f>'VZGTTQ00009155 - Rajan'!Q26</f>
        <v>0</v>
      </c>
    </row>
    <row r="346" spans="1:22" ht="23.15" hidden="1" customHeight="1">
      <c r="A346" s="98">
        <f>'VZGTTQ00005360 - Amjad'!A9</f>
        <v>201246</v>
      </c>
      <c r="B346" s="98" t="str">
        <f>'VZGTTQ00005360 - Amjad'!B9</f>
        <v>Ravisankar Ramasamy</v>
      </c>
      <c r="C346" s="98" t="str">
        <f>'VZGTTQ00005360 - Amjad'!C9</f>
        <v>Offshore</v>
      </c>
      <c r="D346" s="98" t="s">
        <v>102</v>
      </c>
      <c r="E346" s="103" t="str">
        <f>'VZGTTQ00005360 - Amjad'!E9</f>
        <v xml:space="preserve"> L7 Program Manager  </v>
      </c>
      <c r="F346" s="111" t="s">
        <v>103</v>
      </c>
      <c r="G346" s="111" t="s">
        <v>104</v>
      </c>
      <c r="H346" s="98">
        <v>1000302389</v>
      </c>
      <c r="I346" s="98" t="s">
        <v>105</v>
      </c>
      <c r="J346" s="98" t="s">
        <v>24</v>
      </c>
      <c r="K346" s="15">
        <f>'VZGTTQ00005360 - Amjad'!F9</f>
        <v>28.65</v>
      </c>
      <c r="L346" s="15">
        <f>'VZGTTQ00005360 - Amjad'!G9</f>
        <v>5042.3999999999996</v>
      </c>
      <c r="M346" s="15">
        <f>'VZGTTQ00005360 - Amjad'!H9</f>
        <v>5042.3999999999996</v>
      </c>
      <c r="N346" s="15">
        <f>'VZGTTQ00005360 - Amjad'!I9</f>
        <v>5042.3999999999996</v>
      </c>
      <c r="O346" s="15">
        <f>'VZGTTQ00005360 - Amjad'!J9</f>
        <v>0</v>
      </c>
      <c r="P346" s="15">
        <f>'VZGTTQ00005360 - Amjad'!K9</f>
        <v>0</v>
      </c>
      <c r="Q346" s="15">
        <f>'VZGTTQ00005360 - Amjad'!L9</f>
        <v>0</v>
      </c>
      <c r="R346" s="15">
        <f>'VZGTTQ00005360 - Amjad'!M9</f>
        <v>0</v>
      </c>
      <c r="S346" s="15">
        <f>'VZGTTQ00005360 - Amjad'!N9</f>
        <v>10084.799999999999</v>
      </c>
      <c r="T346" s="15">
        <f>'VZGTTQ00005360 - Amjad'!O9</f>
        <v>0</v>
      </c>
      <c r="U346" s="15">
        <f>'VZGTTQ00005360 - Amjad'!P9</f>
        <v>10084.799999999999</v>
      </c>
      <c r="V346" s="98">
        <f>'VZGTTQ00005360 - Amjad'!Q9</f>
        <v>0</v>
      </c>
    </row>
    <row r="347" spans="1:22" ht="23.15" hidden="1" customHeight="1">
      <c r="A347" s="98">
        <f>'VZGTTQ00005360 - Amjad'!A10</f>
        <v>307464</v>
      </c>
      <c r="B347" s="98" t="str">
        <f>'VZGTTQ00005360 - Amjad'!B10</f>
        <v>Kuchibhotla,Raghavendra Kali Prasad</v>
      </c>
      <c r="C347" s="98" t="str">
        <f>'VZGTTQ00005360 - Amjad'!C10</f>
        <v>Offshore</v>
      </c>
      <c r="D347" s="98" t="str">
        <f>'VZGTTQ00005360 - Amjad'!D10</f>
        <v>PCT 143</v>
      </c>
      <c r="E347" s="103" t="str">
        <f>'VZGTTQ00005360 - Amjad'!E10</f>
        <v xml:space="preserve"> L6 Project Manager </v>
      </c>
      <c r="F347" s="111" t="s">
        <v>103</v>
      </c>
      <c r="G347" s="111" t="s">
        <v>104</v>
      </c>
      <c r="H347" s="98">
        <v>1000348365</v>
      </c>
      <c r="I347" s="98" t="s">
        <v>106</v>
      </c>
      <c r="J347" s="98" t="s">
        <v>24</v>
      </c>
      <c r="K347" s="15">
        <f>'VZGTTQ00005360 - Amjad'!F10</f>
        <v>27.787500000000001</v>
      </c>
      <c r="L347" s="15">
        <f>'VZGTTQ00005360 - Amjad'!G10</f>
        <v>4890.6000000000004</v>
      </c>
      <c r="M347" s="15">
        <f>'VZGTTQ00005360 - Amjad'!H10</f>
        <v>4890.6000000000004</v>
      </c>
      <c r="N347" s="15">
        <f>'VZGTTQ00005360 - Amjad'!I10</f>
        <v>4890.6000000000004</v>
      </c>
      <c r="O347" s="15">
        <f>'VZGTTQ00005360 - Amjad'!J10</f>
        <v>0</v>
      </c>
      <c r="P347" s="15">
        <f>'VZGTTQ00005360 - Amjad'!K10</f>
        <v>0</v>
      </c>
      <c r="Q347" s="15">
        <f>'VZGTTQ00005360 - Amjad'!L10</f>
        <v>0</v>
      </c>
      <c r="R347" s="15">
        <f>'VZGTTQ00005360 - Amjad'!M10</f>
        <v>0</v>
      </c>
      <c r="S347" s="15">
        <f>'VZGTTQ00005360 - Amjad'!N10</f>
        <v>9781.2000000000007</v>
      </c>
      <c r="T347" s="15">
        <f>'VZGTTQ00005360 - Amjad'!O10</f>
        <v>0</v>
      </c>
      <c r="U347" s="15">
        <f>'VZGTTQ00005360 - Amjad'!P10</f>
        <v>9781.2000000000007</v>
      </c>
      <c r="V347" s="98">
        <f>'VZGTTQ00005360 - Amjad'!Q10</f>
        <v>0</v>
      </c>
    </row>
    <row r="348" spans="1:22" ht="23.15" hidden="1" customHeight="1">
      <c r="A348" s="98">
        <f>'VZGTTQ00005360 - Amjad'!A11</f>
        <v>2029189</v>
      </c>
      <c r="B348" s="98" t="str">
        <f>'VZGTTQ00005360 - Amjad'!B11</f>
        <v>Veethulli,Sajani</v>
      </c>
      <c r="C348" s="98" t="str">
        <f>'VZGTTQ00005360 - Amjad'!C11</f>
        <v>Offshore</v>
      </c>
      <c r="D348" s="98" t="str">
        <f>'VZGTTQ00005360 - Amjad'!D11</f>
        <v>PCT 143</v>
      </c>
      <c r="E348" s="103" t="str">
        <f>'VZGTTQ00005360 - Amjad'!E11</f>
        <v xml:space="preserve"> L5  Business Analyst - Lead  </v>
      </c>
      <c r="F348" s="111" t="s">
        <v>103</v>
      </c>
      <c r="G348" s="111" t="s">
        <v>104</v>
      </c>
      <c r="H348" s="98">
        <v>1000348365</v>
      </c>
      <c r="I348" s="98" t="s">
        <v>106</v>
      </c>
      <c r="J348" s="98" t="s">
        <v>24</v>
      </c>
      <c r="K348" s="15">
        <f>'VZGTTQ00005360 - Amjad'!F11</f>
        <v>22.024999999999999</v>
      </c>
      <c r="L348" s="15">
        <f>'VZGTTQ00005360 - Amjad'!G11</f>
        <v>3876.3999999999996</v>
      </c>
      <c r="M348" s="15">
        <f>'VZGTTQ00005360 - Amjad'!H11</f>
        <v>3876.3999999999996</v>
      </c>
      <c r="N348" s="15">
        <f>'VZGTTQ00005360 - Amjad'!I11</f>
        <v>3876.3999999999996</v>
      </c>
      <c r="O348" s="15">
        <f>'VZGTTQ00005360 - Amjad'!J11</f>
        <v>0</v>
      </c>
      <c r="P348" s="15">
        <f>'VZGTTQ00005360 - Amjad'!K11</f>
        <v>0</v>
      </c>
      <c r="Q348" s="15">
        <f>'VZGTTQ00005360 - Amjad'!L11</f>
        <v>0</v>
      </c>
      <c r="R348" s="15">
        <f>'VZGTTQ00005360 - Amjad'!M11</f>
        <v>0</v>
      </c>
      <c r="S348" s="15">
        <f>'VZGTTQ00005360 - Amjad'!N11</f>
        <v>7752.7999999999993</v>
      </c>
      <c r="T348" s="15">
        <f>'VZGTTQ00005360 - Amjad'!O11</f>
        <v>0</v>
      </c>
      <c r="U348" s="15">
        <f>'VZGTTQ00005360 - Amjad'!P11</f>
        <v>7752.7999999999993</v>
      </c>
      <c r="V348" s="98">
        <f>'VZGTTQ00005360 - Amjad'!Q11</f>
        <v>0</v>
      </c>
    </row>
    <row r="349" spans="1:22" ht="23.15" hidden="1" customHeight="1">
      <c r="A349" s="98">
        <f>'VZGTTQ00005360 - Amjad'!A12</f>
        <v>616521</v>
      </c>
      <c r="B349" s="98" t="str">
        <f>'VZGTTQ00005360 - Amjad'!B12</f>
        <v>Rajendran,Rajkumar</v>
      </c>
      <c r="C349" s="98" t="str">
        <f>'VZGTTQ00005360 - Amjad'!C12</f>
        <v>Offshore</v>
      </c>
      <c r="D349" s="98" t="str">
        <f>'VZGTTQ00005360 - Amjad'!D12</f>
        <v>PCT 143</v>
      </c>
      <c r="E349" s="103" t="str">
        <f>'VZGTTQ00005360 - Amjad'!E12</f>
        <v xml:space="preserve"> L5 Creative Dev Lead </v>
      </c>
      <c r="F349" s="111" t="s">
        <v>103</v>
      </c>
      <c r="G349" s="111" t="s">
        <v>104</v>
      </c>
      <c r="H349" s="98">
        <v>1000348365</v>
      </c>
      <c r="I349" s="98" t="s">
        <v>106</v>
      </c>
      <c r="J349" s="98" t="s">
        <v>24</v>
      </c>
      <c r="K349" s="15">
        <f>'VZGTTQ00005360 - Amjad'!F12</f>
        <v>21.975000000000001</v>
      </c>
      <c r="L349" s="15">
        <f>'VZGTTQ00005360 - Amjad'!G12</f>
        <v>3867.6000000000004</v>
      </c>
      <c r="M349" s="15">
        <f>'VZGTTQ00005360 - Amjad'!H12</f>
        <v>3867.6000000000004</v>
      </c>
      <c r="N349" s="15">
        <f>'VZGTTQ00005360 - Amjad'!I12</f>
        <v>3867.6000000000004</v>
      </c>
      <c r="O349" s="15">
        <f>'VZGTTQ00005360 - Amjad'!J12</f>
        <v>0</v>
      </c>
      <c r="P349" s="15">
        <f>'VZGTTQ00005360 - Amjad'!K12</f>
        <v>0</v>
      </c>
      <c r="Q349" s="15">
        <f>'VZGTTQ00005360 - Amjad'!L12</f>
        <v>0</v>
      </c>
      <c r="R349" s="15">
        <f>'VZGTTQ00005360 - Amjad'!M12</f>
        <v>0</v>
      </c>
      <c r="S349" s="15">
        <f>'VZGTTQ00005360 - Amjad'!N12</f>
        <v>7735.2000000000007</v>
      </c>
      <c r="T349" s="15">
        <f>'VZGTTQ00005360 - Amjad'!O12</f>
        <v>0</v>
      </c>
      <c r="U349" s="15">
        <f>'VZGTTQ00005360 - Amjad'!P12</f>
        <v>7735.2000000000007</v>
      </c>
      <c r="V349" s="98">
        <f>'VZGTTQ00005360 - Amjad'!Q12</f>
        <v>0</v>
      </c>
    </row>
    <row r="350" spans="1:22" ht="23.15" hidden="1" customHeight="1">
      <c r="A350" s="98">
        <f>'VZGTTQ00005360 - Amjad'!A13</f>
        <v>2277441</v>
      </c>
      <c r="B350" s="98" t="str">
        <f>'VZGTTQ00005360 - Amjad'!B13</f>
        <v>Kayal</v>
      </c>
      <c r="C350" s="98" t="str">
        <f>'VZGTTQ00005360 - Amjad'!C13</f>
        <v>Offshore</v>
      </c>
      <c r="D350" s="98" t="str">
        <f>'VZGTTQ00005360 - Amjad'!D13</f>
        <v>PCT 143</v>
      </c>
      <c r="E350" s="103" t="str">
        <f>'VZGTTQ00005360 - Amjad'!E13</f>
        <v xml:space="preserve"> L5 Creative Dev Lead </v>
      </c>
      <c r="F350" s="111" t="s">
        <v>103</v>
      </c>
      <c r="G350" s="111" t="s">
        <v>104</v>
      </c>
      <c r="H350" s="98">
        <v>1000348365</v>
      </c>
      <c r="I350" s="98" t="s">
        <v>106</v>
      </c>
      <c r="J350" s="98" t="s">
        <v>24</v>
      </c>
      <c r="K350" s="15">
        <f>'VZGTTQ00005360 - Amjad'!F13</f>
        <v>21.975000000000001</v>
      </c>
      <c r="L350" s="15">
        <f>'VZGTTQ00005360 - Amjad'!G13</f>
        <v>3867.6000000000004</v>
      </c>
      <c r="M350" s="15">
        <f>'VZGTTQ00005360 - Amjad'!H13</f>
        <v>3867.6000000000004</v>
      </c>
      <c r="N350" s="15">
        <f>'VZGTTQ00005360 - Amjad'!I13</f>
        <v>3867.6000000000004</v>
      </c>
      <c r="O350" s="15">
        <f>'VZGTTQ00005360 - Amjad'!J13</f>
        <v>0</v>
      </c>
      <c r="P350" s="15">
        <f>'VZGTTQ00005360 - Amjad'!K13</f>
        <v>0</v>
      </c>
      <c r="Q350" s="15">
        <f>'VZGTTQ00005360 - Amjad'!L13</f>
        <v>0</v>
      </c>
      <c r="R350" s="15">
        <f>'VZGTTQ00005360 - Amjad'!M13</f>
        <v>0</v>
      </c>
      <c r="S350" s="15">
        <f>'VZGTTQ00005360 - Amjad'!N13</f>
        <v>7735.2000000000007</v>
      </c>
      <c r="T350" s="15">
        <f>'VZGTTQ00005360 - Amjad'!O13</f>
        <v>0</v>
      </c>
      <c r="U350" s="15">
        <f>'VZGTTQ00005360 - Amjad'!P13</f>
        <v>7735.2000000000007</v>
      </c>
      <c r="V350" s="98">
        <f>'VZGTTQ00005360 - Amjad'!Q13</f>
        <v>0</v>
      </c>
    </row>
    <row r="351" spans="1:22" ht="23.15" hidden="1" customHeight="1">
      <c r="A351" s="98">
        <f>'VZGTTQ00005360 - Amjad'!A14</f>
        <v>260253</v>
      </c>
      <c r="B351" s="98" t="str">
        <f>'VZGTTQ00005360 - Amjad'!B14</f>
        <v>Malini Gunasekaran</v>
      </c>
      <c r="C351" s="98" t="str">
        <f>'VZGTTQ00005360 - Amjad'!C14</f>
        <v>Offshore</v>
      </c>
      <c r="D351" s="98" t="str">
        <f>'VZGTTQ00005360 - Amjad'!D14</f>
        <v>PCT 143</v>
      </c>
      <c r="E351" s="103" t="str">
        <f>'VZGTTQ00005360 - Amjad'!E14</f>
        <v xml:space="preserve"> L5 Business Analyst </v>
      </c>
      <c r="F351" s="111" t="s">
        <v>103</v>
      </c>
      <c r="G351" s="111" t="s">
        <v>104</v>
      </c>
      <c r="H351" s="98">
        <v>1000348365</v>
      </c>
      <c r="I351" s="98" t="s">
        <v>106</v>
      </c>
      <c r="J351" s="98" t="s">
        <v>24</v>
      </c>
      <c r="K351" s="15">
        <f>'VZGTTQ00005360 - Amjad'!F14</f>
        <v>22.024999999999999</v>
      </c>
      <c r="L351" s="15">
        <f>'VZGTTQ00005360 - Amjad'!G14</f>
        <v>3876.3999999999996</v>
      </c>
      <c r="M351" s="15">
        <f>'VZGTTQ00005360 - Amjad'!H14</f>
        <v>3876.3999999999996</v>
      </c>
      <c r="N351" s="15">
        <f>'VZGTTQ00005360 - Amjad'!I14</f>
        <v>3876.3999999999996</v>
      </c>
      <c r="O351" s="15">
        <f>'VZGTTQ00005360 - Amjad'!J14</f>
        <v>0</v>
      </c>
      <c r="P351" s="15">
        <f>'VZGTTQ00005360 - Amjad'!K14</f>
        <v>0</v>
      </c>
      <c r="Q351" s="15">
        <f>'VZGTTQ00005360 - Amjad'!L14</f>
        <v>0</v>
      </c>
      <c r="R351" s="15">
        <f>'VZGTTQ00005360 - Amjad'!M14</f>
        <v>0</v>
      </c>
      <c r="S351" s="15">
        <f>'VZGTTQ00005360 - Amjad'!N14</f>
        <v>7752.7999999999993</v>
      </c>
      <c r="T351" s="15">
        <f>'VZGTTQ00005360 - Amjad'!O14</f>
        <v>0</v>
      </c>
      <c r="U351" s="15">
        <f>'VZGTTQ00005360 - Amjad'!P14</f>
        <v>7752.7999999999993</v>
      </c>
      <c r="V351" s="98">
        <f>'VZGTTQ00005360 - Amjad'!Q14</f>
        <v>0</v>
      </c>
    </row>
    <row r="352" spans="1:22" ht="23.15" hidden="1" customHeight="1">
      <c r="A352" s="98">
        <f>'VZGTTQ00005360 - Amjad'!A15</f>
        <v>890446</v>
      </c>
      <c r="B352" s="98" t="str">
        <f>'VZGTTQ00005360 - Amjad'!B15</f>
        <v>Murugesan,Aravind</v>
      </c>
      <c r="C352" s="98" t="str">
        <f>'VZGTTQ00005360 - Amjad'!C15</f>
        <v>Offshore</v>
      </c>
      <c r="D352" s="98" t="str">
        <f>'VZGTTQ00005360 - Amjad'!D15</f>
        <v>PCT 143</v>
      </c>
      <c r="E352" s="103" t="str">
        <f>'VZGTTQ00005360 - Amjad'!E15</f>
        <v xml:space="preserve"> L4 AEM Developer </v>
      </c>
      <c r="F352" s="111" t="s">
        <v>103</v>
      </c>
      <c r="G352" s="111" t="s">
        <v>104</v>
      </c>
      <c r="H352" s="98">
        <v>1000348365</v>
      </c>
      <c r="I352" s="98" t="s">
        <v>106</v>
      </c>
      <c r="J352" s="98" t="s">
        <v>24</v>
      </c>
      <c r="K352" s="15">
        <f>'VZGTTQ00005360 - Amjad'!F15</f>
        <v>24.5</v>
      </c>
      <c r="L352" s="15">
        <f>'VZGTTQ00005360 - Amjad'!G15</f>
        <v>4312</v>
      </c>
      <c r="M352" s="15">
        <f>'VZGTTQ00005360 - Amjad'!H15</f>
        <v>4312</v>
      </c>
      <c r="N352" s="15">
        <f>'VZGTTQ00005360 - Amjad'!I15</f>
        <v>4312</v>
      </c>
      <c r="O352" s="15">
        <f>'VZGTTQ00005360 - Amjad'!J15</f>
        <v>0</v>
      </c>
      <c r="P352" s="15">
        <f>'VZGTTQ00005360 - Amjad'!K15</f>
        <v>0</v>
      </c>
      <c r="Q352" s="15">
        <f>'VZGTTQ00005360 - Amjad'!L15</f>
        <v>0</v>
      </c>
      <c r="R352" s="15">
        <f>'VZGTTQ00005360 - Amjad'!M15</f>
        <v>0</v>
      </c>
      <c r="S352" s="15">
        <f>'VZGTTQ00005360 - Amjad'!N15</f>
        <v>8624</v>
      </c>
      <c r="T352" s="15">
        <f>'VZGTTQ00005360 - Amjad'!O15</f>
        <v>0</v>
      </c>
      <c r="U352" s="15">
        <f>'VZGTTQ00005360 - Amjad'!P15</f>
        <v>8624</v>
      </c>
      <c r="V352" s="98">
        <f>'VZGTTQ00005360 - Amjad'!Q15</f>
        <v>0</v>
      </c>
    </row>
    <row r="353" spans="1:22" ht="23.15" hidden="1" customHeight="1">
      <c r="A353" s="98">
        <f>'VZGTTQ00005360 - Amjad'!A16</f>
        <v>839719</v>
      </c>
      <c r="B353" s="98" t="str">
        <f>'VZGTTQ00005360 - Amjad'!B16</f>
        <v>K,Prasanth R</v>
      </c>
      <c r="C353" s="98" t="str">
        <f>'VZGTTQ00005360 - Amjad'!C16</f>
        <v>Offshore</v>
      </c>
      <c r="D353" s="98" t="str">
        <f>'VZGTTQ00005360 - Amjad'!D16</f>
        <v>PCT 143</v>
      </c>
      <c r="E353" s="103" t="str">
        <f>'VZGTTQ00005360 - Amjad'!E16</f>
        <v xml:space="preserve"> L4 AEM Developer </v>
      </c>
      <c r="F353" s="111" t="s">
        <v>103</v>
      </c>
      <c r="G353" s="111" t="s">
        <v>104</v>
      </c>
      <c r="H353" s="98">
        <v>1000348365</v>
      </c>
      <c r="I353" s="98" t="s">
        <v>106</v>
      </c>
      <c r="J353" s="98" t="s">
        <v>24</v>
      </c>
      <c r="K353" s="15">
        <f>'VZGTTQ00005360 - Amjad'!F16</f>
        <v>24.5</v>
      </c>
      <c r="L353" s="15">
        <f>'VZGTTQ00005360 - Amjad'!G16</f>
        <v>4312</v>
      </c>
      <c r="M353" s="15">
        <f>'VZGTTQ00005360 - Amjad'!H16</f>
        <v>4312</v>
      </c>
      <c r="N353" s="15">
        <f>'VZGTTQ00005360 - Amjad'!I16</f>
        <v>4312</v>
      </c>
      <c r="O353" s="15">
        <f>'VZGTTQ00005360 - Amjad'!J16</f>
        <v>0</v>
      </c>
      <c r="P353" s="15">
        <f>'VZGTTQ00005360 - Amjad'!K16</f>
        <v>0</v>
      </c>
      <c r="Q353" s="15">
        <f>'VZGTTQ00005360 - Amjad'!L16</f>
        <v>0</v>
      </c>
      <c r="R353" s="15">
        <f>'VZGTTQ00005360 - Amjad'!M16</f>
        <v>0</v>
      </c>
      <c r="S353" s="15">
        <f>'VZGTTQ00005360 - Amjad'!N16</f>
        <v>8624</v>
      </c>
      <c r="T353" s="15">
        <f>'VZGTTQ00005360 - Amjad'!O16</f>
        <v>0</v>
      </c>
      <c r="U353" s="15">
        <f>'VZGTTQ00005360 - Amjad'!P16</f>
        <v>8624</v>
      </c>
      <c r="V353" s="98">
        <f>'VZGTTQ00005360 - Amjad'!Q16</f>
        <v>0</v>
      </c>
    </row>
    <row r="354" spans="1:22" ht="23.15" hidden="1" customHeight="1">
      <c r="A354" s="98">
        <f>'VZGTTQ00005360 - Amjad'!A17</f>
        <v>2134843</v>
      </c>
      <c r="B354" s="98" t="str">
        <f>'VZGTTQ00005360 - Amjad'!B17</f>
        <v>Kirrutugga</v>
      </c>
      <c r="C354" s="98" t="str">
        <f>'VZGTTQ00005360 - Amjad'!C17</f>
        <v>Offshore</v>
      </c>
      <c r="D354" s="98" t="str">
        <f>'VZGTTQ00005360 - Amjad'!D17</f>
        <v>PCT 143</v>
      </c>
      <c r="E354" s="103" t="str">
        <f>'VZGTTQ00005360 - Amjad'!E17</f>
        <v xml:space="preserve"> L3 Creative Developer </v>
      </c>
      <c r="F354" s="111" t="s">
        <v>103</v>
      </c>
      <c r="G354" s="111" t="s">
        <v>104</v>
      </c>
      <c r="H354" s="98">
        <v>1000348365</v>
      </c>
      <c r="I354" s="98" t="s">
        <v>106</v>
      </c>
      <c r="J354" s="98" t="s">
        <v>24</v>
      </c>
      <c r="K354" s="15">
        <f>'VZGTTQ00005360 - Amjad'!F17</f>
        <v>21.212499999999999</v>
      </c>
      <c r="L354" s="15">
        <f>'VZGTTQ00005360 - Amjad'!G17</f>
        <v>3733.3999999999996</v>
      </c>
      <c r="M354" s="15">
        <f>'VZGTTQ00005360 - Amjad'!H17</f>
        <v>3733.3999999999996</v>
      </c>
      <c r="N354" s="15">
        <f>'VZGTTQ00005360 - Amjad'!I17</f>
        <v>3733.3999999999996</v>
      </c>
      <c r="O354" s="15">
        <f>'VZGTTQ00005360 - Amjad'!J17</f>
        <v>0</v>
      </c>
      <c r="P354" s="15">
        <f>'VZGTTQ00005360 - Amjad'!K17</f>
        <v>0</v>
      </c>
      <c r="Q354" s="15">
        <f>'VZGTTQ00005360 - Amjad'!L17</f>
        <v>0</v>
      </c>
      <c r="R354" s="15">
        <f>'VZGTTQ00005360 - Amjad'!M17</f>
        <v>0</v>
      </c>
      <c r="S354" s="15">
        <f>'VZGTTQ00005360 - Amjad'!N17</f>
        <v>7466.7999999999993</v>
      </c>
      <c r="T354" s="15">
        <f>'VZGTTQ00005360 - Amjad'!O17</f>
        <v>0</v>
      </c>
      <c r="U354" s="15">
        <f>'VZGTTQ00005360 - Amjad'!P17</f>
        <v>7466.7999999999993</v>
      </c>
      <c r="V354" s="98">
        <f>'VZGTTQ00005360 - Amjad'!Q17</f>
        <v>0</v>
      </c>
    </row>
    <row r="355" spans="1:22" ht="23.15" hidden="1" customHeight="1">
      <c r="A355" s="98">
        <f>'VZGTTQ00005360 - Amjad'!A18</f>
        <v>2134602</v>
      </c>
      <c r="B355" s="98" t="str">
        <f>'VZGTTQ00005360 - Amjad'!B18</f>
        <v>C,Anitha</v>
      </c>
      <c r="C355" s="98" t="str">
        <f>'VZGTTQ00005360 - Amjad'!C18</f>
        <v>Offshore</v>
      </c>
      <c r="D355" s="98" t="str">
        <f>'VZGTTQ00005360 - Amjad'!D18</f>
        <v>PCT 143</v>
      </c>
      <c r="E355" s="103" t="str">
        <f>'VZGTTQ00005360 - Amjad'!E18</f>
        <v xml:space="preserve"> L3 Creative Developer </v>
      </c>
      <c r="F355" s="111" t="s">
        <v>103</v>
      </c>
      <c r="G355" s="111" t="s">
        <v>104</v>
      </c>
      <c r="H355" s="98">
        <v>1000348365</v>
      </c>
      <c r="I355" s="98" t="s">
        <v>106</v>
      </c>
      <c r="J355" s="98" t="s">
        <v>24</v>
      </c>
      <c r="K355" s="15">
        <f>'VZGTTQ00005360 - Amjad'!F18</f>
        <v>21.212499999999999</v>
      </c>
      <c r="L355" s="15">
        <f>'VZGTTQ00005360 - Amjad'!G18</f>
        <v>3733.3999999999996</v>
      </c>
      <c r="M355" s="15">
        <f>'VZGTTQ00005360 - Amjad'!H18</f>
        <v>3733.3999999999996</v>
      </c>
      <c r="N355" s="15">
        <f>'VZGTTQ00005360 - Amjad'!I18</f>
        <v>3733.3999999999996</v>
      </c>
      <c r="O355" s="15">
        <f>'VZGTTQ00005360 - Amjad'!J18</f>
        <v>0</v>
      </c>
      <c r="P355" s="15">
        <f>'VZGTTQ00005360 - Amjad'!K18</f>
        <v>0</v>
      </c>
      <c r="Q355" s="15">
        <f>'VZGTTQ00005360 - Amjad'!L18</f>
        <v>0</v>
      </c>
      <c r="R355" s="15">
        <f>'VZGTTQ00005360 - Amjad'!M18</f>
        <v>0</v>
      </c>
      <c r="S355" s="15">
        <f>'VZGTTQ00005360 - Amjad'!N18</f>
        <v>7466.7999999999993</v>
      </c>
      <c r="T355" s="15">
        <f>'VZGTTQ00005360 - Amjad'!O18</f>
        <v>0</v>
      </c>
      <c r="U355" s="15">
        <f>'VZGTTQ00005360 - Amjad'!P18</f>
        <v>7466.7999999999993</v>
      </c>
      <c r="V355" s="98">
        <f>'VZGTTQ00005360 - Amjad'!Q18</f>
        <v>0</v>
      </c>
    </row>
    <row r="356" spans="1:22" ht="23.15" hidden="1" customHeight="1">
      <c r="A356" s="98">
        <f>'VZGTTQ00005360 - Amjad'!A19</f>
        <v>2134910</v>
      </c>
      <c r="B356" s="98" t="str">
        <f>'VZGTTQ00005360 - Amjad'!B19</f>
        <v>Balaji,Aarthi</v>
      </c>
      <c r="C356" s="98" t="str">
        <f>'VZGTTQ00005360 - Amjad'!C19</f>
        <v>Offshore</v>
      </c>
      <c r="D356" s="98" t="str">
        <f>'VZGTTQ00005360 - Amjad'!D19</f>
        <v>PCT 143</v>
      </c>
      <c r="E356" s="103" t="str">
        <f>'VZGTTQ00005360 - Amjad'!E19</f>
        <v xml:space="preserve"> L1 Creative  Developer </v>
      </c>
      <c r="F356" s="111" t="s">
        <v>103</v>
      </c>
      <c r="G356" s="111" t="s">
        <v>104</v>
      </c>
      <c r="H356" s="98">
        <v>1000348365</v>
      </c>
      <c r="I356" s="98" t="s">
        <v>106</v>
      </c>
      <c r="J356" s="98" t="s">
        <v>24</v>
      </c>
      <c r="K356" s="15">
        <f>'VZGTTQ00005360 - Amjad'!F19</f>
        <v>21.212499999999999</v>
      </c>
      <c r="L356" s="15">
        <f>'VZGTTQ00005360 - Amjad'!G19</f>
        <v>3733.3999999999996</v>
      </c>
      <c r="M356" s="15">
        <f>'VZGTTQ00005360 - Amjad'!H19</f>
        <v>3733.3999999999996</v>
      </c>
      <c r="N356" s="15">
        <f>'VZGTTQ00005360 - Amjad'!I19</f>
        <v>3733.3999999999996</v>
      </c>
      <c r="O356" s="15">
        <f>'VZGTTQ00005360 - Amjad'!J19</f>
        <v>0</v>
      </c>
      <c r="P356" s="15">
        <f>'VZGTTQ00005360 - Amjad'!K19</f>
        <v>0</v>
      </c>
      <c r="Q356" s="15">
        <f>'VZGTTQ00005360 - Amjad'!L19</f>
        <v>0</v>
      </c>
      <c r="R356" s="15">
        <f>'VZGTTQ00005360 - Amjad'!M19</f>
        <v>0</v>
      </c>
      <c r="S356" s="15">
        <f>'VZGTTQ00005360 - Amjad'!N19</f>
        <v>7466.7999999999993</v>
      </c>
      <c r="T356" s="15">
        <f>'VZGTTQ00005360 - Amjad'!O19</f>
        <v>0</v>
      </c>
      <c r="U356" s="15">
        <f>'VZGTTQ00005360 - Amjad'!P19</f>
        <v>7466.7999999999993</v>
      </c>
      <c r="V356" s="98">
        <f>'VZGTTQ00005360 - Amjad'!Q19</f>
        <v>0</v>
      </c>
    </row>
    <row r="357" spans="1:22" ht="23.15" hidden="1" customHeight="1">
      <c r="A357" s="98">
        <f>'VZGTTQ00005360 - Amjad'!A20</f>
        <v>904809</v>
      </c>
      <c r="B357" s="98" t="str">
        <f>'VZGTTQ00005360 - Amjad'!B20</f>
        <v>Sharma,Aashish</v>
      </c>
      <c r="C357" s="98" t="str">
        <f>'VZGTTQ00005360 - Amjad'!C20</f>
        <v>Offshore</v>
      </c>
      <c r="D357" s="98" t="str">
        <f>'VZGTTQ00005360 - Amjad'!D20</f>
        <v>PCT 143</v>
      </c>
      <c r="E357" s="103" t="str">
        <f>'VZGTTQ00005360 - Amjad'!E20</f>
        <v xml:space="preserve"> L1 Creative  Developer </v>
      </c>
      <c r="F357" s="111" t="s">
        <v>103</v>
      </c>
      <c r="G357" s="111" t="s">
        <v>104</v>
      </c>
      <c r="H357" s="98">
        <v>1000348365</v>
      </c>
      <c r="I357" s="98" t="s">
        <v>106</v>
      </c>
      <c r="J357" s="98" t="s">
        <v>24</v>
      </c>
      <c r="K357" s="15">
        <f>'VZGTTQ00005360 - Amjad'!F20</f>
        <v>21.212499999999999</v>
      </c>
      <c r="L357" s="15">
        <f>'VZGTTQ00005360 - Amjad'!G20</f>
        <v>3733.3999999999996</v>
      </c>
      <c r="M357" s="15">
        <f>'VZGTTQ00005360 - Amjad'!H20</f>
        <v>3733.3999999999996</v>
      </c>
      <c r="N357" s="15">
        <f>'VZGTTQ00005360 - Amjad'!I20</f>
        <v>3733.3999999999996</v>
      </c>
      <c r="O357" s="15">
        <f>'VZGTTQ00005360 - Amjad'!J20</f>
        <v>0</v>
      </c>
      <c r="P357" s="15">
        <f>'VZGTTQ00005360 - Amjad'!K20</f>
        <v>0</v>
      </c>
      <c r="Q357" s="15">
        <f>'VZGTTQ00005360 - Amjad'!L20</f>
        <v>0</v>
      </c>
      <c r="R357" s="15">
        <f>'VZGTTQ00005360 - Amjad'!M20</f>
        <v>0</v>
      </c>
      <c r="S357" s="15">
        <f>'VZGTTQ00005360 - Amjad'!N20</f>
        <v>7466.7999999999993</v>
      </c>
      <c r="T357" s="15">
        <f>'VZGTTQ00005360 - Amjad'!O20</f>
        <v>0</v>
      </c>
      <c r="U357" s="15">
        <f>'VZGTTQ00005360 - Amjad'!P20</f>
        <v>7466.7999999999993</v>
      </c>
      <c r="V357" s="98">
        <f>'VZGTTQ00005360 - Amjad'!Q20</f>
        <v>0</v>
      </c>
    </row>
    <row r="358" spans="1:22" ht="23.15" hidden="1" customHeight="1">
      <c r="A358" s="98">
        <f>'VZGTTQ00005360 - Amjad'!A21</f>
        <v>894920</v>
      </c>
      <c r="B358" s="98" t="str">
        <f>'VZGTTQ00005360 - Amjad'!B21</f>
        <v>Venkata Monika,Alampalli</v>
      </c>
      <c r="C358" s="98" t="str">
        <f>'VZGTTQ00005360 - Amjad'!C21</f>
        <v>Offshore</v>
      </c>
      <c r="D358" s="98" t="str">
        <f>'VZGTTQ00005360 - Amjad'!D21</f>
        <v>PCT 143</v>
      </c>
      <c r="E358" s="103" t="str">
        <f>'VZGTTQ00005360 - Amjad'!E21</f>
        <v xml:space="preserve"> L1 Creative  Developer </v>
      </c>
      <c r="F358" s="111" t="s">
        <v>103</v>
      </c>
      <c r="G358" s="111" t="s">
        <v>104</v>
      </c>
      <c r="H358" s="98">
        <v>1000348365</v>
      </c>
      <c r="I358" s="98" t="s">
        <v>106</v>
      </c>
      <c r="J358" s="98" t="s">
        <v>24</v>
      </c>
      <c r="K358" s="15">
        <f>'VZGTTQ00005360 - Amjad'!F21</f>
        <v>21.212499999999999</v>
      </c>
      <c r="L358" s="15">
        <f>'VZGTTQ00005360 - Amjad'!G21</f>
        <v>3733.3999999999996</v>
      </c>
      <c r="M358" s="15">
        <f>'VZGTTQ00005360 - Amjad'!H21</f>
        <v>3733.3999999999996</v>
      </c>
      <c r="N358" s="15">
        <f>'VZGTTQ00005360 - Amjad'!I21</f>
        <v>3733.3999999999996</v>
      </c>
      <c r="O358" s="15">
        <f>'VZGTTQ00005360 - Amjad'!J21</f>
        <v>0</v>
      </c>
      <c r="P358" s="15">
        <f>'VZGTTQ00005360 - Amjad'!K21</f>
        <v>0</v>
      </c>
      <c r="Q358" s="15">
        <f>'VZGTTQ00005360 - Amjad'!L21</f>
        <v>0</v>
      </c>
      <c r="R358" s="15">
        <f>'VZGTTQ00005360 - Amjad'!M21</f>
        <v>0</v>
      </c>
      <c r="S358" s="15">
        <f>'VZGTTQ00005360 - Amjad'!N21</f>
        <v>7466.7999999999993</v>
      </c>
      <c r="T358" s="15">
        <f>'VZGTTQ00005360 - Amjad'!O21</f>
        <v>0</v>
      </c>
      <c r="U358" s="15">
        <f>'VZGTTQ00005360 - Amjad'!P21</f>
        <v>7466.7999999999993</v>
      </c>
      <c r="V358" s="98">
        <f>'VZGTTQ00005360 - Amjad'!Q21</f>
        <v>0</v>
      </c>
    </row>
    <row r="359" spans="1:22" ht="23.15" hidden="1" customHeight="1">
      <c r="A359" s="98">
        <f>'VZGTTQ00005360 - Amjad'!A22</f>
        <v>2088567</v>
      </c>
      <c r="B359" s="98" t="str">
        <f>'VZGTTQ00005360 - Amjad'!B22</f>
        <v>Upadhyay,Tanuj</v>
      </c>
      <c r="C359" s="98" t="str">
        <f>'VZGTTQ00005360 - Amjad'!C22</f>
        <v>Offshore</v>
      </c>
      <c r="D359" s="98" t="str">
        <f>'VZGTTQ00005360 - Amjad'!D22</f>
        <v>PCT 143</v>
      </c>
      <c r="E359" s="103" t="str">
        <f>'VZGTTQ00005360 - Amjad'!E22</f>
        <v xml:space="preserve"> L1 Creative  Developer </v>
      </c>
      <c r="F359" s="111" t="s">
        <v>103</v>
      </c>
      <c r="G359" s="111" t="s">
        <v>104</v>
      </c>
      <c r="H359" s="98">
        <v>1000348365</v>
      </c>
      <c r="I359" s="98" t="s">
        <v>106</v>
      </c>
      <c r="J359" s="98" t="s">
        <v>24</v>
      </c>
      <c r="K359" s="15">
        <f>'VZGTTQ00005360 - Amjad'!F22</f>
        <v>21.212499999999999</v>
      </c>
      <c r="L359" s="15">
        <f>'VZGTTQ00005360 - Amjad'!G22</f>
        <v>3733.3999999999996</v>
      </c>
      <c r="M359" s="15">
        <f>'VZGTTQ00005360 - Amjad'!H22</f>
        <v>3733.3999999999996</v>
      </c>
      <c r="N359" s="15">
        <f>'VZGTTQ00005360 - Amjad'!I22</f>
        <v>3733.3999999999996</v>
      </c>
      <c r="O359" s="15">
        <f>'VZGTTQ00005360 - Amjad'!J22</f>
        <v>0</v>
      </c>
      <c r="P359" s="15">
        <f>'VZGTTQ00005360 - Amjad'!K22</f>
        <v>0</v>
      </c>
      <c r="Q359" s="15">
        <f>'VZGTTQ00005360 - Amjad'!L22</f>
        <v>0</v>
      </c>
      <c r="R359" s="15">
        <f>'VZGTTQ00005360 - Amjad'!M22</f>
        <v>0</v>
      </c>
      <c r="S359" s="15">
        <f>'VZGTTQ00005360 - Amjad'!N22</f>
        <v>7466.7999999999993</v>
      </c>
      <c r="T359" s="15">
        <f>'VZGTTQ00005360 - Amjad'!O22</f>
        <v>0</v>
      </c>
      <c r="U359" s="15">
        <f>'VZGTTQ00005360 - Amjad'!P22</f>
        <v>7466.7999999999993</v>
      </c>
      <c r="V359" s="98">
        <f>'VZGTTQ00005360 - Amjad'!Q22</f>
        <v>0</v>
      </c>
    </row>
    <row r="360" spans="1:22" ht="23.15" hidden="1" customHeight="1">
      <c r="A360" s="98">
        <f>'VZGTTQ00005360 - Amjad'!A23</f>
        <v>2088629</v>
      </c>
      <c r="B360" s="98" t="str">
        <f>'VZGTTQ00005360 - Amjad'!B23</f>
        <v>Sharma,Anmol</v>
      </c>
      <c r="C360" s="98" t="str">
        <f>'VZGTTQ00005360 - Amjad'!C23</f>
        <v>Offshore</v>
      </c>
      <c r="D360" s="98" t="str">
        <f>'VZGTTQ00005360 - Amjad'!D23</f>
        <v>PCT 143</v>
      </c>
      <c r="E360" s="103" t="str">
        <f>'VZGTTQ00005360 - Amjad'!E23</f>
        <v xml:space="preserve"> L1 Creative  Developer </v>
      </c>
      <c r="F360" s="111" t="s">
        <v>103</v>
      </c>
      <c r="G360" s="111" t="s">
        <v>104</v>
      </c>
      <c r="H360" s="98">
        <v>1000348365</v>
      </c>
      <c r="I360" s="98" t="s">
        <v>106</v>
      </c>
      <c r="J360" s="98" t="s">
        <v>24</v>
      </c>
      <c r="K360" s="15">
        <f>'VZGTTQ00005360 - Amjad'!F23</f>
        <v>21.212499999999999</v>
      </c>
      <c r="L360" s="15">
        <f>'VZGTTQ00005360 - Amjad'!G23</f>
        <v>3733.3999999999996</v>
      </c>
      <c r="M360" s="15">
        <f>'VZGTTQ00005360 - Amjad'!H23</f>
        <v>3733.3999999999996</v>
      </c>
      <c r="N360" s="15">
        <f>'VZGTTQ00005360 - Amjad'!I23</f>
        <v>3733.3999999999996</v>
      </c>
      <c r="O360" s="15">
        <f>'VZGTTQ00005360 - Amjad'!J23</f>
        <v>0</v>
      </c>
      <c r="P360" s="15">
        <f>'VZGTTQ00005360 - Amjad'!K23</f>
        <v>0</v>
      </c>
      <c r="Q360" s="15">
        <f>'VZGTTQ00005360 - Amjad'!L23</f>
        <v>0</v>
      </c>
      <c r="R360" s="15">
        <f>'VZGTTQ00005360 - Amjad'!M23</f>
        <v>0</v>
      </c>
      <c r="S360" s="15">
        <f>'VZGTTQ00005360 - Amjad'!N23</f>
        <v>7466.7999999999993</v>
      </c>
      <c r="T360" s="15">
        <f>'VZGTTQ00005360 - Amjad'!O23</f>
        <v>0</v>
      </c>
      <c r="U360" s="15">
        <f>'VZGTTQ00005360 - Amjad'!P23</f>
        <v>7466.7999999999993</v>
      </c>
      <c r="V360" s="98">
        <f>'VZGTTQ00005360 - Amjad'!Q23</f>
        <v>0</v>
      </c>
    </row>
    <row r="361" spans="1:22" ht="23.15" hidden="1" customHeight="1">
      <c r="A361" s="98">
        <f>'VZGTTQ00005360 - Amjad'!A24</f>
        <v>2247861</v>
      </c>
      <c r="B361" s="98" t="str">
        <f>'VZGTTQ00005360 - Amjad'!B24</f>
        <v>Chandra,Phool</v>
      </c>
      <c r="C361" s="98" t="str">
        <f>'VZGTTQ00005360 - Amjad'!C24</f>
        <v>Offshore</v>
      </c>
      <c r="D361" s="98" t="str">
        <f>'VZGTTQ00005360 - Amjad'!D24</f>
        <v>PCT 143</v>
      </c>
      <c r="E361" s="103" t="str">
        <f>'VZGTTQ00005360 - Amjad'!E24</f>
        <v xml:space="preserve"> L5 AEM Developer </v>
      </c>
      <c r="F361" s="111" t="s">
        <v>103</v>
      </c>
      <c r="G361" s="111" t="s">
        <v>104</v>
      </c>
      <c r="H361" s="98">
        <v>1000348365</v>
      </c>
      <c r="I361" s="98" t="s">
        <v>106</v>
      </c>
      <c r="J361" s="98" t="s">
        <v>63</v>
      </c>
      <c r="K361" s="15">
        <f>'VZGTTQ00005360 - Amjad'!F24</f>
        <v>24.5</v>
      </c>
      <c r="L361" s="15">
        <f>'VZGTTQ00005360 - Amjad'!G24</f>
        <v>4312</v>
      </c>
      <c r="M361" s="15">
        <f>'VZGTTQ00005360 - Amjad'!H24</f>
        <v>4312</v>
      </c>
      <c r="N361" s="15">
        <f>'VZGTTQ00005360 - Amjad'!I24</f>
        <v>4312</v>
      </c>
      <c r="O361" s="15">
        <f>'VZGTTQ00005360 - Amjad'!J24</f>
        <v>0</v>
      </c>
      <c r="P361" s="15">
        <f>'VZGTTQ00005360 - Amjad'!K24</f>
        <v>0</v>
      </c>
      <c r="Q361" s="15">
        <f>'VZGTTQ00005360 - Amjad'!L24</f>
        <v>0</v>
      </c>
      <c r="R361" s="15">
        <f>'VZGTTQ00005360 - Amjad'!M24</f>
        <v>0</v>
      </c>
      <c r="S361" s="15">
        <f>'VZGTTQ00005360 - Amjad'!N24</f>
        <v>8624</v>
      </c>
      <c r="T361" s="15">
        <f>'VZGTTQ00005360 - Amjad'!O24</f>
        <v>0</v>
      </c>
      <c r="U361" s="15">
        <f>'VZGTTQ00005360 - Amjad'!P24</f>
        <v>8624</v>
      </c>
      <c r="V361" s="98">
        <f>'VZGTTQ00005360 - Amjad'!Q24</f>
        <v>0</v>
      </c>
    </row>
    <row r="362" spans="1:22" ht="23.15" hidden="1" customHeight="1">
      <c r="A362" s="98">
        <f>'VZGTTQ00005360 - Amjad'!A25</f>
        <v>2298112</v>
      </c>
      <c r="B362" s="98" t="str">
        <f>'VZGTTQ00005360 - Amjad'!B25</f>
        <v>RamanJI B</v>
      </c>
      <c r="C362" s="98" t="str">
        <f>'VZGTTQ00005360 - Amjad'!C25</f>
        <v>Offshore</v>
      </c>
      <c r="D362" s="98" t="str">
        <f>'VZGTTQ00005360 - Amjad'!D25</f>
        <v>PCT 143</v>
      </c>
      <c r="E362" s="103" t="str">
        <f>'VZGTTQ00005360 - Amjad'!E25</f>
        <v xml:space="preserve"> L5 AEM Developer </v>
      </c>
      <c r="F362" s="111" t="s">
        <v>103</v>
      </c>
      <c r="G362" s="111" t="s">
        <v>104</v>
      </c>
      <c r="H362" s="98">
        <v>1000348365</v>
      </c>
      <c r="I362" s="98" t="s">
        <v>106</v>
      </c>
      <c r="J362" s="98" t="s">
        <v>63</v>
      </c>
      <c r="K362" s="15">
        <f>'VZGTTQ00005360 - Amjad'!F25</f>
        <v>24.5</v>
      </c>
      <c r="L362" s="15">
        <f>'VZGTTQ00005360 - Amjad'!G25</f>
        <v>4312</v>
      </c>
      <c r="M362" s="15">
        <f>'VZGTTQ00005360 - Amjad'!H25</f>
        <v>4312</v>
      </c>
      <c r="N362" s="15">
        <f>'VZGTTQ00005360 - Amjad'!I25</f>
        <v>4312</v>
      </c>
      <c r="O362" s="15">
        <f>'VZGTTQ00005360 - Amjad'!J25</f>
        <v>0</v>
      </c>
      <c r="P362" s="15">
        <f>'VZGTTQ00005360 - Amjad'!K25</f>
        <v>0</v>
      </c>
      <c r="Q362" s="15">
        <f>'VZGTTQ00005360 - Amjad'!L25</f>
        <v>0</v>
      </c>
      <c r="R362" s="15">
        <f>'VZGTTQ00005360 - Amjad'!M25</f>
        <v>0</v>
      </c>
      <c r="S362" s="15">
        <f>'VZGTTQ00005360 - Amjad'!N25</f>
        <v>8624</v>
      </c>
      <c r="T362" s="15">
        <f>'VZGTTQ00005360 - Amjad'!O25</f>
        <v>0</v>
      </c>
      <c r="U362" s="15">
        <f>'VZGTTQ00005360 - Amjad'!P25</f>
        <v>8624</v>
      </c>
      <c r="V362" s="98">
        <f>'VZGTTQ00005360 - Amjad'!Q25</f>
        <v>0</v>
      </c>
    </row>
    <row r="363" spans="1:22" ht="23.15" hidden="1" customHeight="1">
      <c r="A363" s="98">
        <f>'VZGTTQ00005360 - Amjad'!A26</f>
        <v>2100194</v>
      </c>
      <c r="B363" s="98" t="str">
        <f>'VZGTTQ00005360 - Amjad'!B26</f>
        <v>Nagasai Keethi</v>
      </c>
      <c r="C363" s="98" t="str">
        <f>'VZGTTQ00005360 - Amjad'!C26</f>
        <v>Offshore</v>
      </c>
      <c r="D363" s="98" t="str">
        <f>'VZGTTQ00005360 - Amjad'!D26</f>
        <v>PCT 143</v>
      </c>
      <c r="E363" s="103" t="str">
        <f>'VZGTTQ00005360 - Amjad'!E26</f>
        <v xml:space="preserve"> L3 AEM Developer </v>
      </c>
      <c r="F363" s="111" t="s">
        <v>103</v>
      </c>
      <c r="G363" s="111" t="s">
        <v>104</v>
      </c>
      <c r="H363" s="98">
        <v>1000348365</v>
      </c>
      <c r="I363" s="98" t="s">
        <v>106</v>
      </c>
      <c r="J363" s="98" t="s">
        <v>63</v>
      </c>
      <c r="K363" s="15">
        <f>'VZGTTQ00005360 - Amjad'!F26</f>
        <v>20.862500000000001</v>
      </c>
      <c r="L363" s="15">
        <f>'VZGTTQ00005360 - Amjad'!G26</f>
        <v>3671.8</v>
      </c>
      <c r="M363" s="15">
        <f>'VZGTTQ00005360 - Amjad'!H26</f>
        <v>3671.8</v>
      </c>
      <c r="N363" s="15">
        <f>'VZGTTQ00005360 - Amjad'!I26</f>
        <v>3671.8</v>
      </c>
      <c r="O363" s="15">
        <f>'VZGTTQ00005360 - Amjad'!J26</f>
        <v>0</v>
      </c>
      <c r="P363" s="15">
        <f>'VZGTTQ00005360 - Amjad'!K26</f>
        <v>0</v>
      </c>
      <c r="Q363" s="15">
        <f>'VZGTTQ00005360 - Amjad'!L26</f>
        <v>0</v>
      </c>
      <c r="R363" s="15">
        <f>'VZGTTQ00005360 - Amjad'!M26</f>
        <v>0</v>
      </c>
      <c r="S363" s="15">
        <f>'VZGTTQ00005360 - Amjad'!N26</f>
        <v>7343.6</v>
      </c>
      <c r="T363" s="15">
        <f>'VZGTTQ00005360 - Amjad'!O26</f>
        <v>0</v>
      </c>
      <c r="U363" s="15">
        <f>'VZGTTQ00005360 - Amjad'!P26</f>
        <v>7343.6</v>
      </c>
      <c r="V363" s="98">
        <f>'VZGTTQ00005360 - Amjad'!Q26</f>
        <v>0</v>
      </c>
    </row>
    <row r="364" spans="1:22" ht="23.15" hidden="1" customHeight="1">
      <c r="A364" s="98">
        <f>'VZGTTQ00005360 - Amjad'!A27</f>
        <v>2201330</v>
      </c>
      <c r="B364" s="98" t="str">
        <f>'VZGTTQ00005360 - Amjad'!B27</f>
        <v>Mkc,Arunachalam</v>
      </c>
      <c r="C364" s="98" t="str">
        <f>'VZGTTQ00005360 - Amjad'!C27</f>
        <v>Offshore</v>
      </c>
      <c r="D364" s="98" t="str">
        <f>'VZGTTQ00005360 - Amjad'!D27</f>
        <v>PCT 248</v>
      </c>
      <c r="E364" s="103" t="str">
        <f>'VZGTTQ00005360 - Amjad'!E27</f>
        <v xml:space="preserve"> L5 Java Springboot Developer </v>
      </c>
      <c r="F364" s="111" t="s">
        <v>103</v>
      </c>
      <c r="G364" s="111" t="s">
        <v>104</v>
      </c>
      <c r="H364" s="98">
        <v>1000348365</v>
      </c>
      <c r="I364" s="98" t="s">
        <v>106</v>
      </c>
      <c r="J364" s="98" t="s">
        <v>24</v>
      </c>
      <c r="K364" s="15">
        <f>'VZGTTQ00005360 - Amjad'!F27</f>
        <v>21.975000000000001</v>
      </c>
      <c r="L364" s="15">
        <f>'VZGTTQ00005360 - Amjad'!G27</f>
        <v>3867.6000000000004</v>
      </c>
      <c r="M364" s="15">
        <f>'VZGTTQ00005360 - Amjad'!H27</f>
        <v>3867.6000000000004</v>
      </c>
      <c r="N364" s="15">
        <f>'VZGTTQ00005360 - Amjad'!I27</f>
        <v>3867.6000000000004</v>
      </c>
      <c r="O364" s="15">
        <f>'VZGTTQ00005360 - Amjad'!J27</f>
        <v>0</v>
      </c>
      <c r="P364" s="15">
        <f>'VZGTTQ00005360 - Amjad'!K27</f>
        <v>0</v>
      </c>
      <c r="Q364" s="15">
        <f>'VZGTTQ00005360 - Amjad'!L27</f>
        <v>0</v>
      </c>
      <c r="R364" s="15">
        <f>'VZGTTQ00005360 - Amjad'!M27</f>
        <v>0</v>
      </c>
      <c r="S364" s="15">
        <f>'VZGTTQ00005360 - Amjad'!N27</f>
        <v>7735.2000000000007</v>
      </c>
      <c r="T364" s="15">
        <f>'VZGTTQ00005360 - Amjad'!O27</f>
        <v>0</v>
      </c>
      <c r="U364" s="15">
        <f>'VZGTTQ00005360 - Amjad'!P27</f>
        <v>7735.2000000000007</v>
      </c>
      <c r="V364" s="98">
        <f>'VZGTTQ00005360 - Amjad'!Q27</f>
        <v>0</v>
      </c>
    </row>
    <row r="365" spans="1:22" ht="23.15" hidden="1" customHeight="1">
      <c r="A365" s="98">
        <f>'VZGTTQ00005360 - Amjad'!A28</f>
        <v>2156132</v>
      </c>
      <c r="B365" s="98" t="str">
        <f>'VZGTTQ00005360 - Amjad'!B28</f>
        <v>Katave,Gauri</v>
      </c>
      <c r="C365" s="98" t="str">
        <f>'VZGTTQ00005360 - Amjad'!C28</f>
        <v>Offshore</v>
      </c>
      <c r="D365" s="98" t="str">
        <f>'VZGTTQ00005360 - Amjad'!D28</f>
        <v>PCT 248</v>
      </c>
      <c r="E365" s="103" t="str">
        <f>'VZGTTQ00005360 - Amjad'!E28</f>
        <v xml:space="preserve"> L3 Java  Springboot Developer </v>
      </c>
      <c r="F365" s="111" t="s">
        <v>103</v>
      </c>
      <c r="G365" s="111" t="s">
        <v>104</v>
      </c>
      <c r="H365" s="98">
        <v>1000348365</v>
      </c>
      <c r="I365" s="98" t="s">
        <v>106</v>
      </c>
      <c r="J365" s="98" t="s">
        <v>24</v>
      </c>
      <c r="K365" s="15">
        <f>'VZGTTQ00005360 - Amjad'!F28</f>
        <v>21.212499999999999</v>
      </c>
      <c r="L365" s="15">
        <f>'VZGTTQ00005360 - Amjad'!G28</f>
        <v>3733.3999999999996</v>
      </c>
      <c r="M365" s="15">
        <f>'VZGTTQ00005360 - Amjad'!H28</f>
        <v>3733.3999999999996</v>
      </c>
      <c r="N365" s="15">
        <f>'VZGTTQ00005360 - Amjad'!I28</f>
        <v>3733.3999999999996</v>
      </c>
      <c r="O365" s="15">
        <f>'VZGTTQ00005360 - Amjad'!J28</f>
        <v>0</v>
      </c>
      <c r="P365" s="15">
        <f>'VZGTTQ00005360 - Amjad'!K28</f>
        <v>0</v>
      </c>
      <c r="Q365" s="15">
        <f>'VZGTTQ00005360 - Amjad'!L28</f>
        <v>0</v>
      </c>
      <c r="R365" s="15">
        <f>'VZGTTQ00005360 - Amjad'!M28</f>
        <v>0</v>
      </c>
      <c r="S365" s="15">
        <f>'VZGTTQ00005360 - Amjad'!N28</f>
        <v>7466.7999999999993</v>
      </c>
      <c r="T365" s="15">
        <f>'VZGTTQ00005360 - Amjad'!O28</f>
        <v>0</v>
      </c>
      <c r="U365" s="15">
        <f>'VZGTTQ00005360 - Amjad'!P28</f>
        <v>7466.7999999999993</v>
      </c>
      <c r="V365" s="98">
        <f>'VZGTTQ00005360 - Amjad'!Q28</f>
        <v>0</v>
      </c>
    </row>
    <row r="366" spans="1:22" ht="23.15" hidden="1" customHeight="1">
      <c r="A366" s="98">
        <f>'VZGTTQ00005360 - Amjad'!A29</f>
        <v>121470</v>
      </c>
      <c r="B366" s="98" t="str">
        <f>'VZGTTQ00005360 - Amjad'!B29</f>
        <v>Das,Prasun</v>
      </c>
      <c r="C366" s="98" t="str">
        <f>'VZGTTQ00005360 - Amjad'!C29</f>
        <v>Offshore</v>
      </c>
      <c r="D366" s="98" t="str">
        <f>'VZGTTQ00005360 - Amjad'!D29</f>
        <v>PCT 246</v>
      </c>
      <c r="E366" s="103" t="str">
        <f>'VZGTTQ00005360 - Amjad'!E29</f>
        <v>L0 Java sprintboot Developer</v>
      </c>
      <c r="F366" s="111" t="s">
        <v>103</v>
      </c>
      <c r="G366" s="111" t="s">
        <v>104</v>
      </c>
      <c r="H366" s="98">
        <v>1000348365</v>
      </c>
      <c r="I366" s="98" t="s">
        <v>106</v>
      </c>
      <c r="J366" s="98" t="s">
        <v>24</v>
      </c>
      <c r="K366" s="15">
        <f>'VZGTTQ00005360 - Amjad'!F29</f>
        <v>0</v>
      </c>
      <c r="L366" s="15">
        <f>'VZGTTQ00005360 - Amjad'!G29</f>
        <v>0</v>
      </c>
      <c r="M366" s="15">
        <f>'VZGTTQ00005360 - Amjad'!H29</f>
        <v>0</v>
      </c>
      <c r="N366" s="15">
        <f>'VZGTTQ00005360 - Amjad'!I29</f>
        <v>0</v>
      </c>
      <c r="O366" s="15">
        <f>'VZGTTQ00005360 - Amjad'!J29</f>
        <v>0</v>
      </c>
      <c r="P366" s="15">
        <f>'VZGTTQ00005360 - Amjad'!K29</f>
        <v>0</v>
      </c>
      <c r="Q366" s="15">
        <f>'VZGTTQ00005360 - Amjad'!L29</f>
        <v>0</v>
      </c>
      <c r="R366" s="15">
        <f>'VZGTTQ00005360 - Amjad'!M29</f>
        <v>0</v>
      </c>
      <c r="S366" s="15">
        <f>'VZGTTQ00005360 - Amjad'!N29</f>
        <v>0</v>
      </c>
      <c r="T366" s="15">
        <f>'VZGTTQ00005360 - Amjad'!O29</f>
        <v>0</v>
      </c>
      <c r="U366" s="15">
        <f>'VZGTTQ00005360 - Amjad'!P29</f>
        <v>0</v>
      </c>
      <c r="V366" s="98">
        <f>'VZGTTQ00005360 - Amjad'!Q29</f>
        <v>0</v>
      </c>
    </row>
    <row r="367" spans="1:22" ht="23.15" hidden="1" customHeight="1">
      <c r="A367" s="98">
        <f>'VZGTTQ00005360 - Amjad'!A30</f>
        <v>169770</v>
      </c>
      <c r="B367" s="98" t="str">
        <f>'VZGTTQ00005360 - Amjad'!B30</f>
        <v>Sampath,Gokulakrishnan</v>
      </c>
      <c r="C367" s="98" t="str">
        <f>'VZGTTQ00005360 - Amjad'!C30</f>
        <v>Offshore</v>
      </c>
      <c r="D367" s="98" t="str">
        <f>'VZGTTQ00005360 - Amjad'!D30</f>
        <v>PCT 246</v>
      </c>
      <c r="E367" s="103" t="str">
        <f>'VZGTTQ00005360 - Amjad'!E30</f>
        <v>L0 Java sprintboot Developer</v>
      </c>
      <c r="F367" s="111" t="s">
        <v>103</v>
      </c>
      <c r="G367" s="111" t="s">
        <v>104</v>
      </c>
      <c r="H367" s="98">
        <v>1000348365</v>
      </c>
      <c r="I367" s="98" t="s">
        <v>106</v>
      </c>
      <c r="J367" s="98" t="s">
        <v>24</v>
      </c>
      <c r="K367" s="15">
        <f>'VZGTTQ00005360 - Amjad'!F30</f>
        <v>0</v>
      </c>
      <c r="L367" s="15">
        <f>'VZGTTQ00005360 - Amjad'!G30</f>
        <v>0</v>
      </c>
      <c r="M367" s="15">
        <f>'VZGTTQ00005360 - Amjad'!H30</f>
        <v>0</v>
      </c>
      <c r="N367" s="15">
        <f>'VZGTTQ00005360 - Amjad'!I30</f>
        <v>0</v>
      </c>
      <c r="O367" s="15">
        <f>'VZGTTQ00005360 - Amjad'!J30</f>
        <v>0</v>
      </c>
      <c r="P367" s="15">
        <f>'VZGTTQ00005360 - Amjad'!K30</f>
        <v>0</v>
      </c>
      <c r="Q367" s="15">
        <f>'VZGTTQ00005360 - Amjad'!L30</f>
        <v>0</v>
      </c>
      <c r="R367" s="15">
        <f>'VZGTTQ00005360 - Amjad'!M30</f>
        <v>0</v>
      </c>
      <c r="S367" s="15">
        <f>'VZGTTQ00005360 - Amjad'!N30</f>
        <v>0</v>
      </c>
      <c r="T367" s="15">
        <f>'VZGTTQ00005360 - Amjad'!O30</f>
        <v>0</v>
      </c>
      <c r="U367" s="15">
        <f>'VZGTTQ00005360 - Amjad'!P30</f>
        <v>0</v>
      </c>
      <c r="V367" s="98">
        <f>'VZGTTQ00005360 - Amjad'!Q30</f>
        <v>0</v>
      </c>
    </row>
    <row r="368" spans="1:22" ht="23.15" hidden="1" customHeight="1">
      <c r="A368" s="98">
        <f>'VZGTTQ00005360 - Amjad'!A31</f>
        <v>2037344</v>
      </c>
      <c r="B368" s="98" t="str">
        <f>'VZGTTQ00005360 - Amjad'!B31</f>
        <v>Dudekula,Idurbasha</v>
      </c>
      <c r="C368" s="98" t="str">
        <f>'VZGTTQ00005360 - Amjad'!C31</f>
        <v>Offshore</v>
      </c>
      <c r="D368" s="98" t="str">
        <f>'VZGTTQ00005360 - Amjad'!D31</f>
        <v>PCT 246</v>
      </c>
      <c r="E368" s="103" t="str">
        <f>'VZGTTQ00005360 - Amjad'!E31</f>
        <v>L0 Java sprintboot Developer</v>
      </c>
      <c r="F368" s="111" t="s">
        <v>103</v>
      </c>
      <c r="G368" s="111" t="s">
        <v>104</v>
      </c>
      <c r="H368" s="98">
        <v>1000302389</v>
      </c>
      <c r="I368" s="98" t="s">
        <v>105</v>
      </c>
      <c r="J368" s="98" t="s">
        <v>24</v>
      </c>
      <c r="K368" s="15">
        <f>'VZGTTQ00005360 - Amjad'!F31</f>
        <v>0</v>
      </c>
      <c r="L368" s="15">
        <f>'VZGTTQ00005360 - Amjad'!G31</f>
        <v>0</v>
      </c>
      <c r="M368" s="15">
        <f>'VZGTTQ00005360 - Amjad'!H31</f>
        <v>0</v>
      </c>
      <c r="N368" s="15">
        <f>'VZGTTQ00005360 - Amjad'!I31</f>
        <v>0</v>
      </c>
      <c r="O368" s="15">
        <f>'VZGTTQ00005360 - Amjad'!J31</f>
        <v>0</v>
      </c>
      <c r="P368" s="15">
        <f>'VZGTTQ00005360 - Amjad'!K31</f>
        <v>0</v>
      </c>
      <c r="Q368" s="15">
        <f>'VZGTTQ00005360 - Amjad'!L31</f>
        <v>0</v>
      </c>
      <c r="R368" s="15">
        <f>'VZGTTQ00005360 - Amjad'!M31</f>
        <v>0</v>
      </c>
      <c r="S368" s="15">
        <f>'VZGTTQ00005360 - Amjad'!N31</f>
        <v>0</v>
      </c>
      <c r="T368" s="15">
        <f>'VZGTTQ00005360 - Amjad'!O31</f>
        <v>0</v>
      </c>
      <c r="U368" s="15">
        <f>'VZGTTQ00005360 - Amjad'!P31</f>
        <v>0</v>
      </c>
      <c r="V368" s="98">
        <f>'VZGTTQ00005360 - Amjad'!Q31</f>
        <v>0</v>
      </c>
    </row>
    <row r="369" spans="1:22" ht="23.15" hidden="1" customHeight="1">
      <c r="A369" s="98">
        <f>'VZGTTQ00005360 - Amjad'!A32</f>
        <v>2332367</v>
      </c>
      <c r="B369" s="98" t="str">
        <f>'VZGTTQ00005360 - Amjad'!B32</f>
        <v>Kumar Ganesh</v>
      </c>
      <c r="C369" s="98" t="str">
        <f>'VZGTTQ00005360 - Amjad'!C32</f>
        <v>Offshore</v>
      </c>
      <c r="D369" s="98" t="str">
        <f>'VZGTTQ00005360 - Amjad'!D32</f>
        <v>PCT 246</v>
      </c>
      <c r="E369" s="103" t="str">
        <f>'VZGTTQ00005360 - Amjad'!E32</f>
        <v>L0 Java sprintboot Developer</v>
      </c>
      <c r="F369" s="111" t="s">
        <v>103</v>
      </c>
      <c r="G369" s="111" t="s">
        <v>104</v>
      </c>
      <c r="H369" s="98">
        <v>1000292888</v>
      </c>
      <c r="I369" s="98" t="s">
        <v>107</v>
      </c>
      <c r="J369" s="98" t="s">
        <v>24</v>
      </c>
      <c r="K369" s="15">
        <f>'VZGTTQ00005360 - Amjad'!F32</f>
        <v>0</v>
      </c>
      <c r="L369" s="15">
        <f>'VZGTTQ00005360 - Amjad'!G32</f>
        <v>0</v>
      </c>
      <c r="M369" s="15">
        <f>'VZGTTQ00005360 - Amjad'!H32</f>
        <v>0</v>
      </c>
      <c r="N369" s="15">
        <f>'VZGTTQ00005360 - Amjad'!I32</f>
        <v>0</v>
      </c>
      <c r="O369" s="15">
        <f>'VZGTTQ00005360 - Amjad'!J32</f>
        <v>0</v>
      </c>
      <c r="P369" s="15">
        <f>'VZGTTQ00005360 - Amjad'!K32</f>
        <v>0</v>
      </c>
      <c r="Q369" s="15">
        <f>'VZGTTQ00005360 - Amjad'!L32</f>
        <v>0</v>
      </c>
      <c r="R369" s="15">
        <f>'VZGTTQ00005360 - Amjad'!M32</f>
        <v>0</v>
      </c>
      <c r="S369" s="15">
        <f>'VZGTTQ00005360 - Amjad'!N32</f>
        <v>0</v>
      </c>
      <c r="T369" s="15">
        <f>'VZGTTQ00005360 - Amjad'!O32</f>
        <v>0</v>
      </c>
      <c r="U369" s="15">
        <f>'VZGTTQ00005360 - Amjad'!P32</f>
        <v>0</v>
      </c>
      <c r="V369" s="98">
        <f>'VZGTTQ00005360 - Amjad'!Q32</f>
        <v>0</v>
      </c>
    </row>
    <row r="370" spans="1:22" ht="23.15" hidden="1" customHeight="1">
      <c r="A370" s="98">
        <f>'VZGTTQ00005360 - Amjad'!A33</f>
        <v>2072344</v>
      </c>
      <c r="B370" s="98" t="str">
        <f>'VZGTTQ00005360 - Amjad'!B33</f>
        <v>Chandrasekar,Kabilavarman</v>
      </c>
      <c r="C370" s="98" t="str">
        <f>'VZGTTQ00005360 - Amjad'!C33</f>
        <v>Offshore</v>
      </c>
      <c r="D370" s="98" t="str">
        <f>'VZGTTQ00005360 - Amjad'!D33</f>
        <v>PCT 246</v>
      </c>
      <c r="E370" s="103" t="str">
        <f>'VZGTTQ00005360 - Amjad'!E33</f>
        <v>L0 Java sprintboot Developer</v>
      </c>
      <c r="F370" s="111" t="s">
        <v>103</v>
      </c>
      <c r="G370" s="111" t="s">
        <v>104</v>
      </c>
      <c r="H370" s="98">
        <v>1000302389</v>
      </c>
      <c r="I370" s="98" t="s">
        <v>105</v>
      </c>
      <c r="J370" s="98" t="s">
        <v>33</v>
      </c>
      <c r="K370" s="15">
        <f>'VZGTTQ00005360 - Amjad'!F33</f>
        <v>0</v>
      </c>
      <c r="L370" s="15">
        <f>'VZGTTQ00005360 - Amjad'!G33</f>
        <v>0</v>
      </c>
      <c r="M370" s="15">
        <f>'VZGTTQ00005360 - Amjad'!H33</f>
        <v>0</v>
      </c>
      <c r="N370" s="15">
        <f>'VZGTTQ00005360 - Amjad'!I33</f>
        <v>0</v>
      </c>
      <c r="O370" s="15">
        <f>'VZGTTQ00005360 - Amjad'!J33</f>
        <v>0</v>
      </c>
      <c r="P370" s="15">
        <f>'VZGTTQ00005360 - Amjad'!K33</f>
        <v>0</v>
      </c>
      <c r="Q370" s="15">
        <f>'VZGTTQ00005360 - Amjad'!L33</f>
        <v>0</v>
      </c>
      <c r="R370" s="15">
        <f>'VZGTTQ00005360 - Amjad'!M33</f>
        <v>0</v>
      </c>
      <c r="S370" s="15">
        <f>'VZGTTQ00005360 - Amjad'!N33</f>
        <v>0</v>
      </c>
      <c r="T370" s="15">
        <f>'VZGTTQ00005360 - Amjad'!O33</f>
        <v>0</v>
      </c>
      <c r="U370" s="15">
        <f>'VZGTTQ00005360 - Amjad'!P33</f>
        <v>0</v>
      </c>
      <c r="V370" s="98">
        <f>'VZGTTQ00005360 - Amjad'!Q33</f>
        <v>0</v>
      </c>
    </row>
    <row r="371" spans="1:22" ht="23.15" hidden="1" customHeight="1">
      <c r="A371" s="98">
        <f>'VZGTTQ00005360 - Amjad'!A34</f>
        <v>2077344</v>
      </c>
      <c r="B371" s="98" t="str">
        <f>'VZGTTQ00005360 - Amjad'!B34</f>
        <v>CH,Regina Roveena</v>
      </c>
      <c r="C371" s="98" t="str">
        <f>'VZGTTQ00005360 - Amjad'!C34</f>
        <v>Offshore</v>
      </c>
      <c r="D371" s="98" t="str">
        <f>'VZGTTQ00005360 - Amjad'!D34</f>
        <v>PCT 246</v>
      </c>
      <c r="E371" s="103" t="str">
        <f>'VZGTTQ00005360 - Amjad'!E34</f>
        <v>L0 Java sprintboot Developer</v>
      </c>
      <c r="F371" s="111" t="s">
        <v>103</v>
      </c>
      <c r="G371" s="111" t="s">
        <v>104</v>
      </c>
      <c r="H371" s="98">
        <v>1000302389</v>
      </c>
      <c r="I371" s="98" t="s">
        <v>105</v>
      </c>
      <c r="J371" s="98" t="s">
        <v>24</v>
      </c>
      <c r="K371" s="15">
        <f>'VZGTTQ00005360 - Amjad'!F34</f>
        <v>0</v>
      </c>
      <c r="L371" s="15">
        <f>'VZGTTQ00005360 - Amjad'!G34</f>
        <v>0</v>
      </c>
      <c r="M371" s="15">
        <f>'VZGTTQ00005360 - Amjad'!H34</f>
        <v>0</v>
      </c>
      <c r="N371" s="15">
        <f>'VZGTTQ00005360 - Amjad'!I34</f>
        <v>0</v>
      </c>
      <c r="O371" s="15">
        <f>'VZGTTQ00005360 - Amjad'!J34</f>
        <v>0</v>
      </c>
      <c r="P371" s="15">
        <f>'VZGTTQ00005360 - Amjad'!K34</f>
        <v>0</v>
      </c>
      <c r="Q371" s="15">
        <f>'VZGTTQ00005360 - Amjad'!L34</f>
        <v>0</v>
      </c>
      <c r="R371" s="15">
        <f>'VZGTTQ00005360 - Amjad'!M34</f>
        <v>0</v>
      </c>
      <c r="S371" s="15">
        <f>'VZGTTQ00005360 - Amjad'!N34</f>
        <v>0</v>
      </c>
      <c r="T371" s="15">
        <f>'VZGTTQ00005360 - Amjad'!O34</f>
        <v>0</v>
      </c>
      <c r="U371" s="15">
        <f>'VZGTTQ00005360 - Amjad'!P34</f>
        <v>0</v>
      </c>
      <c r="V371" s="98">
        <f>'VZGTTQ00005360 - Amjad'!Q34</f>
        <v>0</v>
      </c>
    </row>
    <row r="372" spans="1:22" ht="23.15" hidden="1" customHeight="1">
      <c r="A372" s="98">
        <f>'VZGTTQ00005360 - Amjad'!A35</f>
        <v>2082949</v>
      </c>
      <c r="B372" s="98" t="str">
        <f>'VZGTTQ00005360 - Amjad'!B35</f>
        <v>Peter,Kennedy</v>
      </c>
      <c r="C372" s="98" t="str">
        <f>'VZGTTQ00005360 - Amjad'!C35</f>
        <v>Offshore</v>
      </c>
      <c r="D372" s="98" t="str">
        <f>'VZGTTQ00005360 - Amjad'!D35</f>
        <v>PCT 246</v>
      </c>
      <c r="E372" s="103" t="str">
        <f>'VZGTTQ00005360 - Amjad'!E35</f>
        <v>L0 Java sprintboot Developer</v>
      </c>
      <c r="F372" s="111" t="s">
        <v>103</v>
      </c>
      <c r="G372" s="111" t="s">
        <v>104</v>
      </c>
      <c r="H372" s="98">
        <v>1000348365</v>
      </c>
      <c r="I372" s="98" t="s">
        <v>106</v>
      </c>
      <c r="J372" s="98" t="s">
        <v>33</v>
      </c>
      <c r="K372" s="15">
        <f>'VZGTTQ00005360 - Amjad'!F35</f>
        <v>0</v>
      </c>
      <c r="L372" s="15">
        <f>'VZGTTQ00005360 - Amjad'!G35</f>
        <v>0</v>
      </c>
      <c r="M372" s="15">
        <f>'VZGTTQ00005360 - Amjad'!H35</f>
        <v>0</v>
      </c>
      <c r="N372" s="15">
        <f>'VZGTTQ00005360 - Amjad'!I35</f>
        <v>0</v>
      </c>
      <c r="O372" s="15">
        <f>'VZGTTQ00005360 - Amjad'!J35</f>
        <v>0</v>
      </c>
      <c r="P372" s="15">
        <f>'VZGTTQ00005360 - Amjad'!K35</f>
        <v>0</v>
      </c>
      <c r="Q372" s="15">
        <f>'VZGTTQ00005360 - Amjad'!L35</f>
        <v>0</v>
      </c>
      <c r="R372" s="15">
        <f>'VZGTTQ00005360 - Amjad'!M35</f>
        <v>0</v>
      </c>
      <c r="S372" s="15">
        <f>'VZGTTQ00005360 - Amjad'!N35</f>
        <v>0</v>
      </c>
      <c r="T372" s="15">
        <f>'VZGTTQ00005360 - Amjad'!O35</f>
        <v>0</v>
      </c>
      <c r="U372" s="15">
        <f>'VZGTTQ00005360 - Amjad'!P35</f>
        <v>0</v>
      </c>
      <c r="V372" s="98">
        <f>'VZGTTQ00005360 - Amjad'!Q35</f>
        <v>0</v>
      </c>
    </row>
    <row r="373" spans="1:22" ht="23.15" hidden="1" customHeight="1">
      <c r="A373" s="98">
        <f>'VZGTTQ00005360 - Amjad'!A36</f>
        <v>2090798</v>
      </c>
      <c r="B373" s="98" t="str">
        <f>'VZGTTQ00005360 - Amjad'!B36</f>
        <v>Chakraborty,Trideep</v>
      </c>
      <c r="C373" s="98" t="str">
        <f>'VZGTTQ00005360 - Amjad'!C36</f>
        <v>Offshore</v>
      </c>
      <c r="D373" s="98" t="str">
        <f>'VZGTTQ00005360 - Amjad'!D36</f>
        <v>PCT 246</v>
      </c>
      <c r="E373" s="103" t="str">
        <f>'VZGTTQ00005360 - Amjad'!E36</f>
        <v>L0 Java sprintboot Developer</v>
      </c>
      <c r="F373" s="111" t="s">
        <v>103</v>
      </c>
      <c r="G373" s="111" t="s">
        <v>104</v>
      </c>
      <c r="H373" s="98" t="e">
        <v>#N/A</v>
      </c>
      <c r="I373" s="98" t="e">
        <v>#N/A</v>
      </c>
      <c r="J373" s="98" t="e">
        <v>#N/A</v>
      </c>
      <c r="K373" s="15">
        <f>'VZGTTQ00005360 - Amjad'!F36</f>
        <v>0</v>
      </c>
      <c r="L373" s="15">
        <f>'VZGTTQ00005360 - Amjad'!G36</f>
        <v>0</v>
      </c>
      <c r="M373" s="15">
        <f>'VZGTTQ00005360 - Amjad'!H36</f>
        <v>0</v>
      </c>
      <c r="N373" s="15">
        <f>'VZGTTQ00005360 - Amjad'!I36</f>
        <v>0</v>
      </c>
      <c r="O373" s="15">
        <f>'VZGTTQ00005360 - Amjad'!J36</f>
        <v>0</v>
      </c>
      <c r="P373" s="15">
        <f>'VZGTTQ00005360 - Amjad'!K36</f>
        <v>0</v>
      </c>
      <c r="Q373" s="15">
        <f>'VZGTTQ00005360 - Amjad'!L36</f>
        <v>0</v>
      </c>
      <c r="R373" s="15">
        <f>'VZGTTQ00005360 - Amjad'!M36</f>
        <v>0</v>
      </c>
      <c r="S373" s="15">
        <f>'VZGTTQ00005360 - Amjad'!N36</f>
        <v>0</v>
      </c>
      <c r="T373" s="15">
        <f>'VZGTTQ00005360 - Amjad'!O36</f>
        <v>0</v>
      </c>
      <c r="U373" s="15">
        <f>'VZGTTQ00005360 - Amjad'!P36</f>
        <v>0</v>
      </c>
      <c r="V373" s="98">
        <f>'VZGTTQ00005360 - Amjad'!Q36</f>
        <v>0</v>
      </c>
    </row>
    <row r="374" spans="1:22" ht="23.15" hidden="1" customHeight="1">
      <c r="A374" s="98">
        <f>'VZGTTQ00005360 - Amjad'!A37</f>
        <v>2098033</v>
      </c>
      <c r="B374" s="98" t="str">
        <f>'VZGTTQ00005360 - Amjad'!B37</f>
        <v>Alam,Faiz</v>
      </c>
      <c r="C374" s="98" t="str">
        <f>'VZGTTQ00005360 - Amjad'!C37</f>
        <v>Offshore</v>
      </c>
      <c r="D374" s="98" t="str">
        <f>'VZGTTQ00005360 - Amjad'!D37</f>
        <v>PCT 246</v>
      </c>
      <c r="E374" s="103" t="str">
        <f>'VZGTTQ00005360 - Amjad'!E37</f>
        <v>L0 Java sprintboot Developer</v>
      </c>
      <c r="F374" s="111" t="s">
        <v>103</v>
      </c>
      <c r="G374" s="111" t="s">
        <v>104</v>
      </c>
      <c r="H374" s="98">
        <v>1000292888</v>
      </c>
      <c r="I374" s="98" t="s">
        <v>107</v>
      </c>
      <c r="J374" s="98" t="s">
        <v>24</v>
      </c>
      <c r="K374" s="15">
        <f>'VZGTTQ00005360 - Amjad'!F37</f>
        <v>0</v>
      </c>
      <c r="L374" s="15">
        <f>'VZGTTQ00005360 - Amjad'!G37</f>
        <v>0</v>
      </c>
      <c r="M374" s="15">
        <f>'VZGTTQ00005360 - Amjad'!H37</f>
        <v>0</v>
      </c>
      <c r="N374" s="15">
        <f>'VZGTTQ00005360 - Amjad'!I37</f>
        <v>0</v>
      </c>
      <c r="O374" s="15">
        <f>'VZGTTQ00005360 - Amjad'!J37</f>
        <v>0</v>
      </c>
      <c r="P374" s="15">
        <f>'VZGTTQ00005360 - Amjad'!K37</f>
        <v>0</v>
      </c>
      <c r="Q374" s="15">
        <f>'VZGTTQ00005360 - Amjad'!L37</f>
        <v>0</v>
      </c>
      <c r="R374" s="15">
        <f>'VZGTTQ00005360 - Amjad'!M37</f>
        <v>0</v>
      </c>
      <c r="S374" s="15">
        <f>'VZGTTQ00005360 - Amjad'!N37</f>
        <v>0</v>
      </c>
      <c r="T374" s="15">
        <f>'VZGTTQ00005360 - Amjad'!O37</f>
        <v>0</v>
      </c>
      <c r="U374" s="15">
        <f>'VZGTTQ00005360 - Amjad'!P37</f>
        <v>0</v>
      </c>
      <c r="V374" s="98">
        <f>'VZGTTQ00005360 - Amjad'!Q37</f>
        <v>0</v>
      </c>
    </row>
    <row r="375" spans="1:22" ht="23.15" hidden="1" customHeight="1">
      <c r="A375" s="98">
        <f>'VZGTTQ00005360 - Amjad'!A38</f>
        <v>2098923</v>
      </c>
      <c r="B375" s="98" t="str">
        <f>'VZGTTQ00005360 - Amjad'!B38</f>
        <v>G,Sandhya</v>
      </c>
      <c r="C375" s="98" t="str">
        <f>'VZGTTQ00005360 - Amjad'!C38</f>
        <v>Offshore</v>
      </c>
      <c r="D375" s="98" t="str">
        <f>'VZGTTQ00005360 - Amjad'!D38</f>
        <v>PCT 246</v>
      </c>
      <c r="E375" s="103" t="str">
        <f>'VZGTTQ00005360 - Amjad'!E38</f>
        <v>L0 Java sprintboot Developer</v>
      </c>
      <c r="F375" s="111" t="s">
        <v>103</v>
      </c>
      <c r="G375" s="111" t="s">
        <v>104</v>
      </c>
      <c r="H375" s="98">
        <v>1000302389</v>
      </c>
      <c r="I375" s="98" t="s">
        <v>105</v>
      </c>
      <c r="J375" s="98" t="s">
        <v>33</v>
      </c>
      <c r="K375" s="15">
        <f>'VZGTTQ00005360 - Amjad'!F38</f>
        <v>0</v>
      </c>
      <c r="L375" s="15">
        <f>'VZGTTQ00005360 - Amjad'!G38</f>
        <v>0</v>
      </c>
      <c r="M375" s="15">
        <f>'VZGTTQ00005360 - Amjad'!H38</f>
        <v>0</v>
      </c>
      <c r="N375" s="15">
        <f>'VZGTTQ00005360 - Amjad'!I38</f>
        <v>0</v>
      </c>
      <c r="O375" s="15">
        <f>'VZGTTQ00005360 - Amjad'!J38</f>
        <v>0</v>
      </c>
      <c r="P375" s="15">
        <f>'VZGTTQ00005360 - Amjad'!K38</f>
        <v>0</v>
      </c>
      <c r="Q375" s="15">
        <f>'VZGTTQ00005360 - Amjad'!L38</f>
        <v>0</v>
      </c>
      <c r="R375" s="15">
        <f>'VZGTTQ00005360 - Amjad'!M38</f>
        <v>0</v>
      </c>
      <c r="S375" s="15">
        <f>'VZGTTQ00005360 - Amjad'!N38</f>
        <v>0</v>
      </c>
      <c r="T375" s="15">
        <f>'VZGTTQ00005360 - Amjad'!O38</f>
        <v>0</v>
      </c>
      <c r="U375" s="15">
        <f>'VZGTTQ00005360 - Amjad'!P38</f>
        <v>0</v>
      </c>
      <c r="V375" s="98">
        <f>'VZGTTQ00005360 - Amjad'!Q38</f>
        <v>0</v>
      </c>
    </row>
    <row r="376" spans="1:22" ht="23.15" hidden="1" customHeight="1">
      <c r="A376" s="98">
        <f>'VZGTTQ00005360 - Amjad'!A39</f>
        <v>2137296</v>
      </c>
      <c r="B376" s="98" t="str">
        <f>'VZGTTQ00005360 - Amjad'!B39</f>
        <v>Nayani,Sairam</v>
      </c>
      <c r="C376" s="98" t="str">
        <f>'VZGTTQ00005360 - Amjad'!C39</f>
        <v>Offshore</v>
      </c>
      <c r="D376" s="98" t="str">
        <f>'VZGTTQ00005360 - Amjad'!D39</f>
        <v>PCT 246</v>
      </c>
      <c r="E376" s="103" t="str">
        <f>'VZGTTQ00005360 - Amjad'!E39</f>
        <v>L0 Java sprintboot Developer</v>
      </c>
      <c r="F376" s="111" t="s">
        <v>103</v>
      </c>
      <c r="G376" s="111" t="s">
        <v>104</v>
      </c>
      <c r="H376" s="98">
        <v>1000302389</v>
      </c>
      <c r="I376" s="98" t="s">
        <v>105</v>
      </c>
      <c r="J376" s="98" t="s">
        <v>24</v>
      </c>
      <c r="K376" s="15">
        <f>'VZGTTQ00005360 - Amjad'!F39</f>
        <v>0</v>
      </c>
      <c r="L376" s="15">
        <f>'VZGTTQ00005360 - Amjad'!G39</f>
        <v>0</v>
      </c>
      <c r="M376" s="15">
        <f>'VZGTTQ00005360 - Amjad'!H39</f>
        <v>0</v>
      </c>
      <c r="N376" s="15">
        <f>'VZGTTQ00005360 - Amjad'!I39</f>
        <v>0</v>
      </c>
      <c r="O376" s="15">
        <f>'VZGTTQ00005360 - Amjad'!J39</f>
        <v>0</v>
      </c>
      <c r="P376" s="15">
        <f>'VZGTTQ00005360 - Amjad'!K39</f>
        <v>0</v>
      </c>
      <c r="Q376" s="15">
        <f>'VZGTTQ00005360 - Amjad'!L39</f>
        <v>0</v>
      </c>
      <c r="R376" s="15">
        <f>'VZGTTQ00005360 - Amjad'!M39</f>
        <v>0</v>
      </c>
      <c r="S376" s="15">
        <f>'VZGTTQ00005360 - Amjad'!N39</f>
        <v>0</v>
      </c>
      <c r="T376" s="15">
        <f>'VZGTTQ00005360 - Amjad'!O39</f>
        <v>0</v>
      </c>
      <c r="U376" s="15">
        <f>'VZGTTQ00005360 - Amjad'!P39</f>
        <v>0</v>
      </c>
      <c r="V376" s="98">
        <f>'VZGTTQ00005360 - Amjad'!Q39</f>
        <v>0</v>
      </c>
    </row>
    <row r="377" spans="1:22" ht="23.15" hidden="1" customHeight="1">
      <c r="A377" s="98">
        <f>'VZGTTQ00005360 - Amjad'!A40</f>
        <v>2144211</v>
      </c>
      <c r="B377" s="98" t="str">
        <f>'VZGTTQ00005360 - Amjad'!B40</f>
        <v>S,Harchana</v>
      </c>
      <c r="C377" s="98" t="str">
        <f>'VZGTTQ00005360 - Amjad'!C40</f>
        <v>Offshore</v>
      </c>
      <c r="D377" s="98" t="str">
        <f>'VZGTTQ00005360 - Amjad'!D40</f>
        <v>ACT 64</v>
      </c>
      <c r="E377" s="103" t="str">
        <f>'VZGTTQ00005360 - Amjad'!E40</f>
        <v>L0 Java sprintboot Developer</v>
      </c>
      <c r="F377" s="111" t="s">
        <v>103</v>
      </c>
      <c r="G377" s="111" t="s">
        <v>104</v>
      </c>
      <c r="H377" s="98">
        <v>1000448281</v>
      </c>
      <c r="I377" s="98" t="s">
        <v>108</v>
      </c>
      <c r="J377" s="98" t="s">
        <v>41</v>
      </c>
      <c r="K377" s="15">
        <f>'VZGTTQ00005360 - Amjad'!F40</f>
        <v>0</v>
      </c>
      <c r="L377" s="15">
        <f>'VZGTTQ00005360 - Amjad'!G40</f>
        <v>0</v>
      </c>
      <c r="M377" s="15">
        <f>'VZGTTQ00005360 - Amjad'!H40</f>
        <v>0</v>
      </c>
      <c r="N377" s="15">
        <f>'VZGTTQ00005360 - Amjad'!I40</f>
        <v>0</v>
      </c>
      <c r="O377" s="15">
        <f>'VZGTTQ00005360 - Amjad'!J40</f>
        <v>0</v>
      </c>
      <c r="P377" s="15">
        <f>'VZGTTQ00005360 - Amjad'!K40</f>
        <v>0</v>
      </c>
      <c r="Q377" s="15">
        <f>'VZGTTQ00005360 - Amjad'!L40</f>
        <v>0</v>
      </c>
      <c r="R377" s="15">
        <f>'VZGTTQ00005360 - Amjad'!M40</f>
        <v>0</v>
      </c>
      <c r="S377" s="15">
        <f>'VZGTTQ00005360 - Amjad'!N40</f>
        <v>0</v>
      </c>
      <c r="T377" s="15">
        <f>'VZGTTQ00005360 - Amjad'!O40</f>
        <v>0</v>
      </c>
      <c r="U377" s="15">
        <f>'VZGTTQ00005360 - Amjad'!P40</f>
        <v>0</v>
      </c>
      <c r="V377" s="98">
        <f>'VZGTTQ00005360 - Amjad'!Q40</f>
        <v>0</v>
      </c>
    </row>
    <row r="378" spans="1:22" ht="23.15" hidden="1" customHeight="1">
      <c r="A378" s="98">
        <f>'VZGTTQ00005360 - Amjad'!A41</f>
        <v>2167481</v>
      </c>
      <c r="B378" s="98" t="str">
        <f>'VZGTTQ00005360 - Amjad'!B41</f>
        <v>Kale,Amol</v>
      </c>
      <c r="C378" s="98" t="str">
        <f>'VZGTTQ00005360 - Amjad'!C41</f>
        <v>Offshore</v>
      </c>
      <c r="D378" s="98" t="str">
        <f>'VZGTTQ00005360 - Amjad'!D41</f>
        <v>PCT 246</v>
      </c>
      <c r="E378" s="103" t="str">
        <f>'VZGTTQ00005360 - Amjad'!E41</f>
        <v>L0 Java sprintboot Developer</v>
      </c>
      <c r="F378" s="111" t="s">
        <v>103</v>
      </c>
      <c r="G378" s="111" t="s">
        <v>104</v>
      </c>
      <c r="H378" s="98">
        <v>1000292916</v>
      </c>
      <c r="I378" s="98" t="s">
        <v>109</v>
      </c>
      <c r="J378" s="98" t="s">
        <v>24</v>
      </c>
      <c r="K378" s="15">
        <f>'VZGTTQ00005360 - Amjad'!F41</f>
        <v>0</v>
      </c>
      <c r="L378" s="15">
        <f>'VZGTTQ00005360 - Amjad'!G41</f>
        <v>0</v>
      </c>
      <c r="M378" s="15">
        <f>'VZGTTQ00005360 - Amjad'!H41</f>
        <v>0</v>
      </c>
      <c r="N378" s="15">
        <f>'VZGTTQ00005360 - Amjad'!I41</f>
        <v>0</v>
      </c>
      <c r="O378" s="15">
        <f>'VZGTTQ00005360 - Amjad'!J41</f>
        <v>0</v>
      </c>
      <c r="P378" s="15">
        <f>'VZGTTQ00005360 - Amjad'!K41</f>
        <v>0</v>
      </c>
      <c r="Q378" s="15">
        <f>'VZGTTQ00005360 - Amjad'!L41</f>
        <v>0</v>
      </c>
      <c r="R378" s="15">
        <f>'VZGTTQ00005360 - Amjad'!M41</f>
        <v>0</v>
      </c>
      <c r="S378" s="15">
        <f>'VZGTTQ00005360 - Amjad'!N41</f>
        <v>0</v>
      </c>
      <c r="T378" s="15">
        <f>'VZGTTQ00005360 - Amjad'!O41</f>
        <v>0</v>
      </c>
      <c r="U378" s="15">
        <f>'VZGTTQ00005360 - Amjad'!P41</f>
        <v>0</v>
      </c>
      <c r="V378" s="98">
        <f>'VZGTTQ00005360 - Amjad'!Q41</f>
        <v>0</v>
      </c>
    </row>
    <row r="379" spans="1:22" ht="23.15" hidden="1" customHeight="1">
      <c r="A379" s="98">
        <f>'VZGTTQ00005360 - Amjad'!A42</f>
        <v>2177005</v>
      </c>
      <c r="B379" s="98" t="str">
        <f>'VZGTTQ00005360 - Amjad'!B42</f>
        <v>Kurapati,Murali Krishna Raghava</v>
      </c>
      <c r="C379" s="98" t="str">
        <f>'VZGTTQ00005360 - Amjad'!C42</f>
        <v>Offshore</v>
      </c>
      <c r="D379" s="98" t="str">
        <f>'VZGTTQ00005360 - Amjad'!D42</f>
        <v>PCT 246</v>
      </c>
      <c r="E379" s="103" t="str">
        <f>'VZGTTQ00005360 - Amjad'!E42</f>
        <v>L0 Java sprintboot Developer</v>
      </c>
      <c r="F379" s="111" t="s">
        <v>103</v>
      </c>
      <c r="G379" s="111" t="s">
        <v>104</v>
      </c>
      <c r="H379" s="98">
        <v>1000292888</v>
      </c>
      <c r="I379" s="98" t="s">
        <v>107</v>
      </c>
      <c r="J379" s="98" t="s">
        <v>24</v>
      </c>
      <c r="K379" s="15">
        <f>'VZGTTQ00005360 - Amjad'!F42</f>
        <v>0</v>
      </c>
      <c r="L379" s="15">
        <f>'VZGTTQ00005360 - Amjad'!G42</f>
        <v>0</v>
      </c>
      <c r="M379" s="15">
        <f>'VZGTTQ00005360 - Amjad'!H42</f>
        <v>0</v>
      </c>
      <c r="N379" s="15">
        <f>'VZGTTQ00005360 - Amjad'!I42</f>
        <v>0</v>
      </c>
      <c r="O379" s="15">
        <f>'VZGTTQ00005360 - Amjad'!J42</f>
        <v>0</v>
      </c>
      <c r="P379" s="15">
        <f>'VZGTTQ00005360 - Amjad'!K42</f>
        <v>0</v>
      </c>
      <c r="Q379" s="15">
        <f>'VZGTTQ00005360 - Amjad'!L42</f>
        <v>0</v>
      </c>
      <c r="R379" s="15">
        <f>'VZGTTQ00005360 - Amjad'!M42</f>
        <v>0</v>
      </c>
      <c r="S379" s="15">
        <f>'VZGTTQ00005360 - Amjad'!N42</f>
        <v>0</v>
      </c>
      <c r="T379" s="15">
        <f>'VZGTTQ00005360 - Amjad'!O42</f>
        <v>0</v>
      </c>
      <c r="U379" s="15">
        <f>'VZGTTQ00005360 - Amjad'!P42</f>
        <v>0</v>
      </c>
      <c r="V379" s="98">
        <f>'VZGTTQ00005360 - Amjad'!Q42</f>
        <v>0</v>
      </c>
    </row>
    <row r="380" spans="1:22" ht="23.15" hidden="1" customHeight="1">
      <c r="A380" s="98">
        <f>'VZGTTQ00005360 - Amjad'!A43</f>
        <v>2223392</v>
      </c>
      <c r="B380" s="98" t="str">
        <f>'VZGTTQ00005360 - Amjad'!B43</f>
        <v>M,Ajay Kumar</v>
      </c>
      <c r="C380" s="98" t="str">
        <f>'VZGTTQ00005360 - Amjad'!C43</f>
        <v>Offshore</v>
      </c>
      <c r="D380" s="98" t="str">
        <f>'VZGTTQ00005360 - Amjad'!D43</f>
        <v>PCT 246</v>
      </c>
      <c r="E380" s="103" t="str">
        <f>'VZGTTQ00005360 - Amjad'!E43</f>
        <v>L0 Java sprintboot Developer</v>
      </c>
      <c r="F380" s="111" t="s">
        <v>103</v>
      </c>
      <c r="G380" s="111" t="s">
        <v>104</v>
      </c>
      <c r="H380" s="98">
        <v>1000302389</v>
      </c>
      <c r="I380" s="98" t="s">
        <v>105</v>
      </c>
      <c r="J380" s="98" t="s">
        <v>24</v>
      </c>
      <c r="K380" s="15">
        <f>'VZGTTQ00005360 - Amjad'!F43</f>
        <v>0</v>
      </c>
      <c r="L380" s="15">
        <f>'VZGTTQ00005360 - Amjad'!G43</f>
        <v>0</v>
      </c>
      <c r="M380" s="15">
        <f>'VZGTTQ00005360 - Amjad'!H43</f>
        <v>0</v>
      </c>
      <c r="N380" s="15">
        <f>'VZGTTQ00005360 - Amjad'!I43</f>
        <v>0</v>
      </c>
      <c r="O380" s="15">
        <f>'VZGTTQ00005360 - Amjad'!J43</f>
        <v>0</v>
      </c>
      <c r="P380" s="15">
        <f>'VZGTTQ00005360 - Amjad'!K43</f>
        <v>0</v>
      </c>
      <c r="Q380" s="15">
        <f>'VZGTTQ00005360 - Amjad'!L43</f>
        <v>0</v>
      </c>
      <c r="R380" s="15">
        <f>'VZGTTQ00005360 - Amjad'!M43</f>
        <v>0</v>
      </c>
      <c r="S380" s="15">
        <f>'VZGTTQ00005360 - Amjad'!N43</f>
        <v>0</v>
      </c>
      <c r="T380" s="15">
        <f>'VZGTTQ00005360 - Amjad'!O43</f>
        <v>0</v>
      </c>
      <c r="U380" s="15">
        <f>'VZGTTQ00005360 - Amjad'!P43</f>
        <v>0</v>
      </c>
      <c r="V380" s="98">
        <f>'VZGTTQ00005360 - Amjad'!Q43</f>
        <v>0</v>
      </c>
    </row>
    <row r="381" spans="1:22" ht="23.15" hidden="1" customHeight="1">
      <c r="A381" s="98">
        <f>'VZGTTQ00005360 - Amjad'!A44</f>
        <v>2245125</v>
      </c>
      <c r="B381" s="98" t="str">
        <f>'VZGTTQ00005360 - Amjad'!B44</f>
        <v>Devika Sanjay,Karamalkar</v>
      </c>
      <c r="C381" s="98" t="str">
        <f>'VZGTTQ00005360 - Amjad'!C44</f>
        <v>Offshore</v>
      </c>
      <c r="D381" s="98" t="str">
        <f>'VZGTTQ00005360 - Amjad'!D44</f>
        <v>PCT 246</v>
      </c>
      <c r="E381" s="103" t="str">
        <f>'VZGTTQ00005360 - Amjad'!E44</f>
        <v>L0 Java sprintboot Developer</v>
      </c>
      <c r="F381" s="111" t="s">
        <v>103</v>
      </c>
      <c r="G381" s="111" t="s">
        <v>104</v>
      </c>
      <c r="H381" s="98" t="e">
        <v>#N/A</v>
      </c>
      <c r="I381" s="98" t="e">
        <v>#N/A</v>
      </c>
      <c r="J381" s="98" t="e">
        <v>#N/A</v>
      </c>
      <c r="K381" s="15">
        <f>'VZGTTQ00005360 - Amjad'!F44</f>
        <v>0</v>
      </c>
      <c r="L381" s="15">
        <f>'VZGTTQ00005360 - Amjad'!G44</f>
        <v>0</v>
      </c>
      <c r="M381" s="15">
        <f>'VZGTTQ00005360 - Amjad'!H44</f>
        <v>0</v>
      </c>
      <c r="N381" s="15">
        <f>'VZGTTQ00005360 - Amjad'!I44</f>
        <v>0</v>
      </c>
      <c r="O381" s="15">
        <f>'VZGTTQ00005360 - Amjad'!J44</f>
        <v>0</v>
      </c>
      <c r="P381" s="15">
        <f>'VZGTTQ00005360 - Amjad'!K44</f>
        <v>0</v>
      </c>
      <c r="Q381" s="15">
        <f>'VZGTTQ00005360 - Amjad'!L44</f>
        <v>0</v>
      </c>
      <c r="R381" s="15">
        <f>'VZGTTQ00005360 - Amjad'!M44</f>
        <v>0</v>
      </c>
      <c r="S381" s="15">
        <f>'VZGTTQ00005360 - Amjad'!N44</f>
        <v>0</v>
      </c>
      <c r="T381" s="15">
        <f>'VZGTTQ00005360 - Amjad'!O44</f>
        <v>0</v>
      </c>
      <c r="U381" s="15">
        <f>'VZGTTQ00005360 - Amjad'!P44</f>
        <v>0</v>
      </c>
      <c r="V381" s="98">
        <f>'VZGTTQ00005360 - Amjad'!Q44</f>
        <v>0</v>
      </c>
    </row>
    <row r="382" spans="1:22" ht="23.15" hidden="1" customHeight="1">
      <c r="A382" s="98">
        <f>'VZGTTQ00005360 - Amjad'!A45</f>
        <v>2271442</v>
      </c>
      <c r="B382" s="98" t="str">
        <f>'VZGTTQ00005360 - Amjad'!B45</f>
        <v>Vutukuru,Gayathri</v>
      </c>
      <c r="C382" s="98" t="str">
        <f>'VZGTTQ00005360 - Amjad'!C45</f>
        <v>Offshore</v>
      </c>
      <c r="D382" s="98" t="str">
        <f>'VZGTTQ00005360 - Amjad'!D45</f>
        <v>PCT 246</v>
      </c>
      <c r="E382" s="103" t="str">
        <f>'VZGTTQ00005360 - Amjad'!E45</f>
        <v>L0 Java sprintboot Developer</v>
      </c>
      <c r="F382" s="111" t="s">
        <v>103</v>
      </c>
      <c r="G382" s="111" t="s">
        <v>104</v>
      </c>
      <c r="H382" s="98">
        <v>1000302389</v>
      </c>
      <c r="I382" s="98" t="s">
        <v>105</v>
      </c>
      <c r="J382" s="98" t="s">
        <v>26</v>
      </c>
      <c r="K382" s="15">
        <f>'VZGTTQ00005360 - Amjad'!F45</f>
        <v>0</v>
      </c>
      <c r="L382" s="15">
        <f>'VZGTTQ00005360 - Amjad'!G45</f>
        <v>0</v>
      </c>
      <c r="M382" s="15">
        <f>'VZGTTQ00005360 - Amjad'!H45</f>
        <v>0</v>
      </c>
      <c r="N382" s="15">
        <f>'VZGTTQ00005360 - Amjad'!I45</f>
        <v>0</v>
      </c>
      <c r="O382" s="15">
        <f>'VZGTTQ00005360 - Amjad'!J45</f>
        <v>0</v>
      </c>
      <c r="P382" s="15">
        <f>'VZGTTQ00005360 - Amjad'!K45</f>
        <v>0</v>
      </c>
      <c r="Q382" s="15">
        <f>'VZGTTQ00005360 - Amjad'!L45</f>
        <v>0</v>
      </c>
      <c r="R382" s="15">
        <f>'VZGTTQ00005360 - Amjad'!M45</f>
        <v>0</v>
      </c>
      <c r="S382" s="15">
        <f>'VZGTTQ00005360 - Amjad'!N45</f>
        <v>0</v>
      </c>
      <c r="T382" s="15">
        <f>'VZGTTQ00005360 - Amjad'!O45</f>
        <v>0</v>
      </c>
      <c r="U382" s="15">
        <f>'VZGTTQ00005360 - Amjad'!P45</f>
        <v>0</v>
      </c>
      <c r="V382" s="98">
        <f>'VZGTTQ00005360 - Amjad'!Q45</f>
        <v>0</v>
      </c>
    </row>
    <row r="383" spans="1:22" ht="23.15" hidden="1" customHeight="1">
      <c r="A383" s="98">
        <f>'VZGTTQ00005360 - Amjad'!A46</f>
        <v>2338214</v>
      </c>
      <c r="B383" s="98" t="str">
        <f>'VZGTTQ00005360 - Amjad'!B46</f>
        <v>Akash Shukla</v>
      </c>
      <c r="C383" s="98" t="str">
        <f>'VZGTTQ00005360 - Amjad'!C46</f>
        <v>Offshore</v>
      </c>
      <c r="D383" s="98" t="str">
        <f>'VZGTTQ00005360 - Amjad'!D46</f>
        <v>PCT 246</v>
      </c>
      <c r="E383" s="103" t="str">
        <f>'VZGTTQ00005360 - Amjad'!E46</f>
        <v>L0 Java sprintboot Developer</v>
      </c>
      <c r="F383" s="111" t="s">
        <v>103</v>
      </c>
      <c r="G383" s="111" t="s">
        <v>104</v>
      </c>
      <c r="H383" s="98">
        <v>1000302389</v>
      </c>
      <c r="I383" s="98" t="s">
        <v>105</v>
      </c>
      <c r="J383" s="98" t="s">
        <v>33</v>
      </c>
      <c r="K383" s="15">
        <f>'VZGTTQ00005360 - Amjad'!F46</f>
        <v>0</v>
      </c>
      <c r="L383" s="15">
        <f>'VZGTTQ00005360 - Amjad'!G46</f>
        <v>0</v>
      </c>
      <c r="M383" s="15">
        <f>'VZGTTQ00005360 - Amjad'!H46</f>
        <v>0</v>
      </c>
      <c r="N383" s="15">
        <f>'VZGTTQ00005360 - Amjad'!I46</f>
        <v>0</v>
      </c>
      <c r="O383" s="15">
        <f>'VZGTTQ00005360 - Amjad'!J46</f>
        <v>0</v>
      </c>
      <c r="P383" s="15">
        <f>'VZGTTQ00005360 - Amjad'!K46</f>
        <v>0</v>
      </c>
      <c r="Q383" s="15">
        <f>'VZGTTQ00005360 - Amjad'!L46</f>
        <v>0</v>
      </c>
      <c r="R383" s="15">
        <f>'VZGTTQ00005360 - Amjad'!M46</f>
        <v>0</v>
      </c>
      <c r="S383" s="15">
        <f>'VZGTTQ00005360 - Amjad'!N46</f>
        <v>0</v>
      </c>
      <c r="T383" s="15">
        <f>'VZGTTQ00005360 - Amjad'!O46</f>
        <v>0</v>
      </c>
      <c r="U383" s="15">
        <f>'VZGTTQ00005360 - Amjad'!P46</f>
        <v>0</v>
      </c>
      <c r="V383" s="98">
        <f>'VZGTTQ00005360 - Amjad'!Q46</f>
        <v>0</v>
      </c>
    </row>
    <row r="384" spans="1:22" ht="23.15" hidden="1" customHeight="1">
      <c r="A384" s="98">
        <f>'VZGTTQ00005360 - Amjad'!A47</f>
        <v>2304870</v>
      </c>
      <c r="B384" s="98" t="str">
        <f>'VZGTTQ00005360 - Amjad'!B47</f>
        <v>Rathod,Sudhir Baburao</v>
      </c>
      <c r="C384" s="98" t="str">
        <f>'VZGTTQ00005360 - Amjad'!C47</f>
        <v>Offshore</v>
      </c>
      <c r="D384" s="98" t="str">
        <f>'VZGTTQ00005360 - Amjad'!D47</f>
        <v>PCT 246</v>
      </c>
      <c r="E384" s="103" t="str">
        <f>'VZGTTQ00005360 - Amjad'!E47</f>
        <v>L0 Java sprintboot Developer</v>
      </c>
      <c r="F384" s="111" t="s">
        <v>103</v>
      </c>
      <c r="G384" s="111" t="s">
        <v>104</v>
      </c>
      <c r="H384" s="98">
        <v>1000302389</v>
      </c>
      <c r="I384" s="98" t="s">
        <v>105</v>
      </c>
      <c r="J384" s="98" t="s">
        <v>53</v>
      </c>
      <c r="K384" s="15">
        <f>'VZGTTQ00005360 - Amjad'!F47</f>
        <v>0</v>
      </c>
      <c r="L384" s="15">
        <f>'VZGTTQ00005360 - Amjad'!G47</f>
        <v>0</v>
      </c>
      <c r="M384" s="15">
        <f>'VZGTTQ00005360 - Amjad'!H47</f>
        <v>0</v>
      </c>
      <c r="N384" s="15">
        <f>'VZGTTQ00005360 - Amjad'!I47</f>
        <v>0</v>
      </c>
      <c r="O384" s="15">
        <f>'VZGTTQ00005360 - Amjad'!J47</f>
        <v>0</v>
      </c>
      <c r="P384" s="15">
        <f>'VZGTTQ00005360 - Amjad'!K47</f>
        <v>0</v>
      </c>
      <c r="Q384" s="15">
        <f>'VZGTTQ00005360 - Amjad'!L47</f>
        <v>0</v>
      </c>
      <c r="R384" s="15">
        <f>'VZGTTQ00005360 - Amjad'!M47</f>
        <v>0</v>
      </c>
      <c r="S384" s="15">
        <f>'VZGTTQ00005360 - Amjad'!N47</f>
        <v>0</v>
      </c>
      <c r="T384" s="15">
        <f>'VZGTTQ00005360 - Amjad'!O47</f>
        <v>0</v>
      </c>
      <c r="U384" s="15">
        <f>'VZGTTQ00005360 - Amjad'!P47</f>
        <v>0</v>
      </c>
      <c r="V384" s="98">
        <f>'VZGTTQ00005360 - Amjad'!Q47</f>
        <v>0</v>
      </c>
    </row>
    <row r="385" spans="1:22" ht="23.15" hidden="1" customHeight="1">
      <c r="A385" s="98">
        <f>'VZGTTQ00005360 - Amjad'!A48</f>
        <v>2306502</v>
      </c>
      <c r="B385" s="98" t="str">
        <f>'VZGTTQ00005360 - Amjad'!B48</f>
        <v>Ghosh Roy,Anish</v>
      </c>
      <c r="C385" s="98" t="str">
        <f>'VZGTTQ00005360 - Amjad'!C48</f>
        <v>Offshore</v>
      </c>
      <c r="D385" s="98" t="str">
        <f>'VZGTTQ00005360 - Amjad'!D48</f>
        <v>PCT 246</v>
      </c>
      <c r="E385" s="103" t="str">
        <f>'VZGTTQ00005360 - Amjad'!E48</f>
        <v>L0 Java sprintboot Developer</v>
      </c>
      <c r="F385" s="111" t="s">
        <v>103</v>
      </c>
      <c r="G385" s="111" t="s">
        <v>104</v>
      </c>
      <c r="H385" s="98">
        <v>1000302389</v>
      </c>
      <c r="I385" s="98" t="s">
        <v>105</v>
      </c>
      <c r="J385" s="98" t="s">
        <v>24</v>
      </c>
      <c r="K385" s="15">
        <f>'VZGTTQ00005360 - Amjad'!F48</f>
        <v>0</v>
      </c>
      <c r="L385" s="15">
        <f>'VZGTTQ00005360 - Amjad'!G48</f>
        <v>0</v>
      </c>
      <c r="M385" s="15">
        <f>'VZGTTQ00005360 - Amjad'!H48</f>
        <v>0</v>
      </c>
      <c r="N385" s="15">
        <f>'VZGTTQ00005360 - Amjad'!I48</f>
        <v>0</v>
      </c>
      <c r="O385" s="15">
        <f>'VZGTTQ00005360 - Amjad'!J48</f>
        <v>0</v>
      </c>
      <c r="P385" s="15">
        <f>'VZGTTQ00005360 - Amjad'!K48</f>
        <v>0</v>
      </c>
      <c r="Q385" s="15">
        <f>'VZGTTQ00005360 - Amjad'!L48</f>
        <v>0</v>
      </c>
      <c r="R385" s="15">
        <f>'VZGTTQ00005360 - Amjad'!M48</f>
        <v>0</v>
      </c>
      <c r="S385" s="15">
        <f>'VZGTTQ00005360 - Amjad'!N48</f>
        <v>0</v>
      </c>
      <c r="T385" s="15">
        <f>'VZGTTQ00005360 - Amjad'!O48</f>
        <v>0</v>
      </c>
      <c r="U385" s="15">
        <f>'VZGTTQ00005360 - Amjad'!P48</f>
        <v>0</v>
      </c>
      <c r="V385" s="98">
        <f>'VZGTTQ00005360 - Amjad'!Q48</f>
        <v>0</v>
      </c>
    </row>
    <row r="386" spans="1:22" ht="23.15" hidden="1" customHeight="1">
      <c r="A386" s="98">
        <f>'VZGTTQ00005360 - Amjad'!A49</f>
        <v>2307254</v>
      </c>
      <c r="B386" s="98" t="str">
        <f>'VZGTTQ00005360 - Amjad'!B49</f>
        <v>V,Sindhu</v>
      </c>
      <c r="C386" s="98" t="str">
        <f>'VZGTTQ00005360 - Amjad'!C49</f>
        <v>Offshore</v>
      </c>
      <c r="D386" s="98" t="str">
        <f>'VZGTTQ00005360 - Amjad'!D49</f>
        <v>PCT 246</v>
      </c>
      <c r="E386" s="103" t="str">
        <f>'VZGTTQ00005360 - Amjad'!E49</f>
        <v>L0 Java sprintboot Developer</v>
      </c>
      <c r="F386" s="111" t="s">
        <v>103</v>
      </c>
      <c r="G386" s="111" t="s">
        <v>104</v>
      </c>
      <c r="H386" s="98">
        <v>1000302389</v>
      </c>
      <c r="I386" s="98" t="s">
        <v>105</v>
      </c>
      <c r="J386" s="98" t="s">
        <v>24</v>
      </c>
      <c r="K386" s="15">
        <f>'VZGTTQ00005360 - Amjad'!F49</f>
        <v>0</v>
      </c>
      <c r="L386" s="15">
        <f>'VZGTTQ00005360 - Amjad'!G49</f>
        <v>0</v>
      </c>
      <c r="M386" s="15">
        <f>'VZGTTQ00005360 - Amjad'!H49</f>
        <v>0</v>
      </c>
      <c r="N386" s="15">
        <f>'VZGTTQ00005360 - Amjad'!I49</f>
        <v>0</v>
      </c>
      <c r="O386" s="15">
        <f>'VZGTTQ00005360 - Amjad'!J49</f>
        <v>0</v>
      </c>
      <c r="P386" s="15">
        <f>'VZGTTQ00005360 - Amjad'!K49</f>
        <v>0</v>
      </c>
      <c r="Q386" s="15">
        <f>'VZGTTQ00005360 - Amjad'!L49</f>
        <v>0</v>
      </c>
      <c r="R386" s="15">
        <f>'VZGTTQ00005360 - Amjad'!M49</f>
        <v>0</v>
      </c>
      <c r="S386" s="15">
        <f>'VZGTTQ00005360 - Amjad'!N49</f>
        <v>0</v>
      </c>
      <c r="T386" s="15">
        <f>'VZGTTQ00005360 - Amjad'!O49</f>
        <v>0</v>
      </c>
      <c r="U386" s="15">
        <f>'VZGTTQ00005360 - Amjad'!P49</f>
        <v>0</v>
      </c>
      <c r="V386" s="98">
        <f>'VZGTTQ00005360 - Amjad'!Q49</f>
        <v>0</v>
      </c>
    </row>
    <row r="387" spans="1:22" ht="23.15" hidden="1" customHeight="1">
      <c r="A387" s="98">
        <f>'VZGTTQ00005360 - Amjad'!A50</f>
        <v>863460</v>
      </c>
      <c r="B387" s="98" t="str">
        <f>'VZGTTQ00005360 - Amjad'!B50</f>
        <v>G Divya</v>
      </c>
      <c r="C387" s="98" t="str">
        <f>'VZGTTQ00005360 - Amjad'!C50</f>
        <v>Offshore</v>
      </c>
      <c r="D387" s="98" t="str">
        <f>'VZGTTQ00005360 - Amjad'!D50</f>
        <v>PCT 246</v>
      </c>
      <c r="E387" s="103" t="str">
        <f>'VZGTTQ00005360 - Amjad'!E50</f>
        <v>L0 Java sprintboot Developer</v>
      </c>
      <c r="F387" s="111" t="s">
        <v>103</v>
      </c>
      <c r="G387" s="111" t="s">
        <v>104</v>
      </c>
      <c r="H387" s="98">
        <v>1000302389</v>
      </c>
      <c r="I387" s="98" t="s">
        <v>105</v>
      </c>
      <c r="J387" s="98" t="s">
        <v>24</v>
      </c>
      <c r="K387" s="15">
        <f>'VZGTTQ00005360 - Amjad'!F50</f>
        <v>0</v>
      </c>
      <c r="L387" s="15">
        <f>'VZGTTQ00005360 - Amjad'!G50</f>
        <v>0</v>
      </c>
      <c r="M387" s="15">
        <f>'VZGTTQ00005360 - Amjad'!H50</f>
        <v>0</v>
      </c>
      <c r="N387" s="15">
        <f>'VZGTTQ00005360 - Amjad'!I50</f>
        <v>0</v>
      </c>
      <c r="O387" s="15">
        <f>'VZGTTQ00005360 - Amjad'!J50</f>
        <v>0</v>
      </c>
      <c r="P387" s="15">
        <f>'VZGTTQ00005360 - Amjad'!K50</f>
        <v>0</v>
      </c>
      <c r="Q387" s="15">
        <f>'VZGTTQ00005360 - Amjad'!L50</f>
        <v>0</v>
      </c>
      <c r="R387" s="15">
        <f>'VZGTTQ00005360 - Amjad'!M50</f>
        <v>0</v>
      </c>
      <c r="S387" s="15">
        <f>'VZGTTQ00005360 - Amjad'!N50</f>
        <v>0</v>
      </c>
      <c r="T387" s="15">
        <f>'VZGTTQ00005360 - Amjad'!O50</f>
        <v>0</v>
      </c>
      <c r="U387" s="15">
        <f>'VZGTTQ00005360 - Amjad'!P50</f>
        <v>0</v>
      </c>
      <c r="V387" s="98">
        <f>'VZGTTQ00005360 - Amjad'!Q50</f>
        <v>0</v>
      </c>
    </row>
    <row r="388" spans="1:22" ht="23.15" hidden="1" customHeight="1">
      <c r="A388" s="98">
        <f>'VZGTTQ00005360 - Amjad'!A51</f>
        <v>2313893</v>
      </c>
      <c r="B388" s="98" t="str">
        <f>'VZGTTQ00005360 - Amjad'!B51</f>
        <v>Kanna,Ranjith</v>
      </c>
      <c r="C388" s="98" t="str">
        <f>'VZGTTQ00005360 - Amjad'!C51</f>
        <v>Offshore</v>
      </c>
      <c r="D388" s="98" t="str">
        <f>'VZGTTQ00005360 - Amjad'!D51</f>
        <v>PCT 143</v>
      </c>
      <c r="E388" s="103" t="str">
        <f>'VZGTTQ00005360 - Amjad'!E51</f>
        <v>L0 Java sprintboot Developer</v>
      </c>
      <c r="F388" s="111" t="s">
        <v>103</v>
      </c>
      <c r="G388" s="111" t="s">
        <v>104</v>
      </c>
      <c r="H388" s="98">
        <v>1000348365</v>
      </c>
      <c r="I388" s="98" t="s">
        <v>106</v>
      </c>
      <c r="J388" s="98" t="s">
        <v>63</v>
      </c>
      <c r="K388" s="15">
        <f>'VZGTTQ00005360 - Amjad'!F51</f>
        <v>0</v>
      </c>
      <c r="L388" s="15">
        <f>'VZGTTQ00005360 - Amjad'!G51</f>
        <v>0</v>
      </c>
      <c r="M388" s="15">
        <f>'VZGTTQ00005360 - Amjad'!H51</f>
        <v>0</v>
      </c>
      <c r="N388" s="15">
        <f>'VZGTTQ00005360 - Amjad'!I51</f>
        <v>0</v>
      </c>
      <c r="O388" s="15">
        <f>'VZGTTQ00005360 - Amjad'!J51</f>
        <v>0</v>
      </c>
      <c r="P388" s="15">
        <f>'VZGTTQ00005360 - Amjad'!K51</f>
        <v>0</v>
      </c>
      <c r="Q388" s="15">
        <f>'VZGTTQ00005360 - Amjad'!L51</f>
        <v>0</v>
      </c>
      <c r="R388" s="15">
        <f>'VZGTTQ00005360 - Amjad'!M51</f>
        <v>0</v>
      </c>
      <c r="S388" s="15">
        <f>'VZGTTQ00005360 - Amjad'!N51</f>
        <v>0</v>
      </c>
      <c r="T388" s="15">
        <f>'VZGTTQ00005360 - Amjad'!O51</f>
        <v>0</v>
      </c>
      <c r="U388" s="15">
        <f>'VZGTTQ00005360 - Amjad'!P51</f>
        <v>0</v>
      </c>
      <c r="V388" s="98">
        <f>'VZGTTQ00005360 - Amjad'!Q51</f>
        <v>0</v>
      </c>
    </row>
    <row r="389" spans="1:22" ht="23.15" hidden="1" customHeight="1">
      <c r="A389" s="98">
        <f>'VZGTTQ00005360 - Amjad'!A52</f>
        <v>2233127</v>
      </c>
      <c r="B389" s="98" t="str">
        <f>'VZGTTQ00005360 - Amjad'!B52</f>
        <v>Shivam Dubey</v>
      </c>
      <c r="C389" s="98" t="str">
        <f>'VZGTTQ00005360 - Amjad'!C52</f>
        <v>Offshore</v>
      </c>
      <c r="D389" s="98" t="str">
        <f>'VZGTTQ00005360 - Amjad'!D52</f>
        <v>PCT 246</v>
      </c>
      <c r="E389" s="103" t="str">
        <f>'VZGTTQ00005360 - Amjad'!E52</f>
        <v>L0 Java sprintboot Developer</v>
      </c>
      <c r="F389" s="111" t="s">
        <v>103</v>
      </c>
      <c r="G389" s="111" t="s">
        <v>104</v>
      </c>
      <c r="H389" s="98">
        <v>1000302389</v>
      </c>
      <c r="I389" s="98" t="s">
        <v>105</v>
      </c>
      <c r="J389" s="98" t="s">
        <v>24</v>
      </c>
      <c r="K389" s="15">
        <f>'VZGTTQ00005360 - Amjad'!F52</f>
        <v>0</v>
      </c>
      <c r="L389" s="15">
        <f>'VZGTTQ00005360 - Amjad'!G52</f>
        <v>0</v>
      </c>
      <c r="M389" s="15">
        <f>'VZGTTQ00005360 - Amjad'!H52</f>
        <v>0</v>
      </c>
      <c r="N389" s="15">
        <f>'VZGTTQ00005360 - Amjad'!I52</f>
        <v>0</v>
      </c>
      <c r="O389" s="15">
        <f>'VZGTTQ00005360 - Amjad'!J52</f>
        <v>0</v>
      </c>
      <c r="P389" s="15">
        <f>'VZGTTQ00005360 - Amjad'!K52</f>
        <v>0</v>
      </c>
      <c r="Q389" s="15">
        <f>'VZGTTQ00005360 - Amjad'!L52</f>
        <v>0</v>
      </c>
      <c r="R389" s="15">
        <f>'VZGTTQ00005360 - Amjad'!M52</f>
        <v>0</v>
      </c>
      <c r="S389" s="15">
        <f>'VZGTTQ00005360 - Amjad'!N52</f>
        <v>0</v>
      </c>
      <c r="T389" s="15">
        <f>'VZGTTQ00005360 - Amjad'!O52</f>
        <v>0</v>
      </c>
      <c r="U389" s="15">
        <f>'VZGTTQ00005360 - Amjad'!P52</f>
        <v>0</v>
      </c>
      <c r="V389" s="98">
        <f>'VZGTTQ00005360 - Amjad'!Q52</f>
        <v>0</v>
      </c>
    </row>
    <row r="390" spans="1:22" ht="23.15" hidden="1" customHeight="1">
      <c r="A390" s="98">
        <f>'VZGTTQ00005360 - Amjad'!A53</f>
        <v>2324970</v>
      </c>
      <c r="B390" s="98" t="str">
        <f>'VZGTTQ00005360 - Amjad'!B53</f>
        <v>Tarke,Ashwini Shivraj</v>
      </c>
      <c r="C390" s="98" t="str">
        <f>'VZGTTQ00005360 - Amjad'!C53</f>
        <v>Offshore</v>
      </c>
      <c r="D390" s="98" t="str">
        <f>'VZGTTQ00005360 - Amjad'!D53</f>
        <v>PCT 246</v>
      </c>
      <c r="E390" s="103" t="str">
        <f>'VZGTTQ00005360 - Amjad'!E53</f>
        <v>L0 Java sprintboot Developer</v>
      </c>
      <c r="F390" s="111" t="s">
        <v>103</v>
      </c>
      <c r="G390" s="111" t="s">
        <v>104</v>
      </c>
      <c r="H390" s="98">
        <v>1000302389</v>
      </c>
      <c r="I390" s="98" t="s">
        <v>105</v>
      </c>
      <c r="J390" s="98" t="s">
        <v>24</v>
      </c>
      <c r="K390" s="15">
        <f>'VZGTTQ00005360 - Amjad'!F53</f>
        <v>0</v>
      </c>
      <c r="L390" s="15">
        <f>'VZGTTQ00005360 - Amjad'!G53</f>
        <v>0</v>
      </c>
      <c r="M390" s="15">
        <f>'VZGTTQ00005360 - Amjad'!H53</f>
        <v>0</v>
      </c>
      <c r="N390" s="15">
        <f>'VZGTTQ00005360 - Amjad'!I53</f>
        <v>0</v>
      </c>
      <c r="O390" s="15">
        <f>'VZGTTQ00005360 - Amjad'!J53</f>
        <v>0</v>
      </c>
      <c r="P390" s="15">
        <f>'VZGTTQ00005360 - Amjad'!K53</f>
        <v>0</v>
      </c>
      <c r="Q390" s="15">
        <f>'VZGTTQ00005360 - Amjad'!L53</f>
        <v>0</v>
      </c>
      <c r="R390" s="15">
        <f>'VZGTTQ00005360 - Amjad'!M53</f>
        <v>0</v>
      </c>
      <c r="S390" s="15">
        <f>'VZGTTQ00005360 - Amjad'!N53</f>
        <v>0</v>
      </c>
      <c r="T390" s="15">
        <f>'VZGTTQ00005360 - Amjad'!O53</f>
        <v>0</v>
      </c>
      <c r="U390" s="15">
        <f>'VZGTTQ00005360 - Amjad'!P53</f>
        <v>0</v>
      </c>
      <c r="V390" s="98">
        <f>'VZGTTQ00005360 - Amjad'!Q53</f>
        <v>0</v>
      </c>
    </row>
    <row r="391" spans="1:22" ht="23.15" hidden="1" customHeight="1">
      <c r="A391" s="98">
        <f>'VZGTTQ00005360 - Amjad'!A54</f>
        <v>2337858</v>
      </c>
      <c r="B391" s="98" t="str">
        <f>'VZGTTQ00005360 - Amjad'!B54</f>
        <v>M,Karthikeyan</v>
      </c>
      <c r="C391" s="98" t="str">
        <f>'VZGTTQ00005360 - Amjad'!C54</f>
        <v>Offshore</v>
      </c>
      <c r="D391" s="98" t="str">
        <f>'VZGTTQ00005360 - Amjad'!D54</f>
        <v>PCT 246</v>
      </c>
      <c r="E391" s="103" t="str">
        <f>'VZGTTQ00005360 - Amjad'!E54</f>
        <v>L0 Java sprintboot Developer</v>
      </c>
      <c r="F391" s="111" t="s">
        <v>103</v>
      </c>
      <c r="G391" s="111" t="s">
        <v>104</v>
      </c>
      <c r="H391" s="98">
        <v>1000302389</v>
      </c>
      <c r="I391" s="98" t="s">
        <v>105</v>
      </c>
      <c r="J391" s="98" t="s">
        <v>24</v>
      </c>
      <c r="K391" s="15">
        <f>'VZGTTQ00005360 - Amjad'!F54</f>
        <v>0</v>
      </c>
      <c r="L391" s="15">
        <f>'VZGTTQ00005360 - Amjad'!G54</f>
        <v>0</v>
      </c>
      <c r="M391" s="15">
        <f>'VZGTTQ00005360 - Amjad'!H54</f>
        <v>0</v>
      </c>
      <c r="N391" s="15">
        <f>'VZGTTQ00005360 - Amjad'!I54</f>
        <v>0</v>
      </c>
      <c r="O391" s="15">
        <f>'VZGTTQ00005360 - Amjad'!J54</f>
        <v>0</v>
      </c>
      <c r="P391" s="15">
        <f>'VZGTTQ00005360 - Amjad'!K54</f>
        <v>0</v>
      </c>
      <c r="Q391" s="15">
        <f>'VZGTTQ00005360 - Amjad'!L54</f>
        <v>0</v>
      </c>
      <c r="R391" s="15">
        <f>'VZGTTQ00005360 - Amjad'!M54</f>
        <v>0</v>
      </c>
      <c r="S391" s="15">
        <f>'VZGTTQ00005360 - Amjad'!N54</f>
        <v>0</v>
      </c>
      <c r="T391" s="15">
        <f>'VZGTTQ00005360 - Amjad'!O54</f>
        <v>0</v>
      </c>
      <c r="U391" s="15">
        <f>'VZGTTQ00005360 - Amjad'!P54</f>
        <v>0</v>
      </c>
      <c r="V391" s="98">
        <f>'VZGTTQ00005360 - Amjad'!Q54</f>
        <v>0</v>
      </c>
    </row>
    <row r="392" spans="1:22" ht="23.15" hidden="1" customHeight="1">
      <c r="A392" s="98">
        <f>'VZGTTQ00005360 - Amjad'!A55</f>
        <v>2341405</v>
      </c>
      <c r="B392" s="98" t="str">
        <f>'VZGTTQ00005360 - Amjad'!B55</f>
        <v>Meesala,Venkatesh</v>
      </c>
      <c r="C392" s="98" t="str">
        <f>'VZGTTQ00005360 - Amjad'!C55</f>
        <v>Offshore</v>
      </c>
      <c r="D392" s="98" t="str">
        <f>'VZGTTQ00005360 - Amjad'!D55</f>
        <v>PCT 246</v>
      </c>
      <c r="E392" s="103" t="str">
        <f>'VZGTTQ00005360 - Amjad'!E55</f>
        <v>L0 Java sprintboot Developer</v>
      </c>
      <c r="F392" s="111" t="s">
        <v>103</v>
      </c>
      <c r="G392" s="111" t="s">
        <v>104</v>
      </c>
      <c r="H392" s="98">
        <v>1000302389</v>
      </c>
      <c r="I392" s="98" t="s">
        <v>105</v>
      </c>
      <c r="J392" s="98" t="s">
        <v>24</v>
      </c>
      <c r="K392" s="15">
        <f>'VZGTTQ00005360 - Amjad'!F55</f>
        <v>0</v>
      </c>
      <c r="L392" s="15">
        <f>'VZGTTQ00005360 - Amjad'!G55</f>
        <v>0</v>
      </c>
      <c r="M392" s="15">
        <f>'VZGTTQ00005360 - Amjad'!H55</f>
        <v>0</v>
      </c>
      <c r="N392" s="15">
        <f>'VZGTTQ00005360 - Amjad'!I55</f>
        <v>0</v>
      </c>
      <c r="O392" s="15">
        <f>'VZGTTQ00005360 - Amjad'!J55</f>
        <v>0</v>
      </c>
      <c r="P392" s="15">
        <f>'VZGTTQ00005360 - Amjad'!K55</f>
        <v>0</v>
      </c>
      <c r="Q392" s="15">
        <f>'VZGTTQ00005360 - Amjad'!L55</f>
        <v>0</v>
      </c>
      <c r="R392" s="15">
        <f>'VZGTTQ00005360 - Amjad'!M55</f>
        <v>0</v>
      </c>
      <c r="S392" s="15">
        <f>'VZGTTQ00005360 - Amjad'!N55</f>
        <v>0</v>
      </c>
      <c r="T392" s="15">
        <f>'VZGTTQ00005360 - Amjad'!O55</f>
        <v>0</v>
      </c>
      <c r="U392" s="15">
        <f>'VZGTTQ00005360 - Amjad'!P55</f>
        <v>0</v>
      </c>
      <c r="V392" s="98">
        <f>'VZGTTQ00005360 - Amjad'!Q55</f>
        <v>0</v>
      </c>
    </row>
    <row r="393" spans="1:22" ht="23.15" hidden="1" customHeight="1">
      <c r="A393" s="98">
        <f>'VZGTTQ00005360 - Amjad'!A56</f>
        <v>253285</v>
      </c>
      <c r="B393" s="98" t="str">
        <f>'VZGTTQ00005360 - Amjad'!B56</f>
        <v>Periyasamy,Balachandar</v>
      </c>
      <c r="C393" s="98" t="str">
        <f>'VZGTTQ00005360 - Amjad'!C56</f>
        <v>Offshore</v>
      </c>
      <c r="D393" s="98" t="str">
        <f>'VZGTTQ00005360 - Amjad'!D56</f>
        <v>PCT 246</v>
      </c>
      <c r="E393" s="103" t="str">
        <f>'VZGTTQ00005360 - Amjad'!E56</f>
        <v>L0 Java sprintboot Developer</v>
      </c>
      <c r="F393" s="111" t="s">
        <v>103</v>
      </c>
      <c r="G393" s="111" t="s">
        <v>104</v>
      </c>
      <c r="H393" s="98">
        <v>1000302389</v>
      </c>
      <c r="I393" s="98" t="s">
        <v>105</v>
      </c>
      <c r="J393" s="98" t="s">
        <v>26</v>
      </c>
      <c r="K393" s="15">
        <f>'VZGTTQ00005360 - Amjad'!F56</f>
        <v>0</v>
      </c>
      <c r="L393" s="15">
        <f>'VZGTTQ00005360 - Amjad'!G56</f>
        <v>0</v>
      </c>
      <c r="M393" s="15">
        <f>'VZGTTQ00005360 - Amjad'!H56</f>
        <v>0</v>
      </c>
      <c r="N393" s="15">
        <f>'VZGTTQ00005360 - Amjad'!I56</f>
        <v>0</v>
      </c>
      <c r="O393" s="15">
        <f>'VZGTTQ00005360 - Amjad'!J56</f>
        <v>0</v>
      </c>
      <c r="P393" s="15">
        <f>'VZGTTQ00005360 - Amjad'!K56</f>
        <v>0</v>
      </c>
      <c r="Q393" s="15">
        <f>'VZGTTQ00005360 - Amjad'!L56</f>
        <v>0</v>
      </c>
      <c r="R393" s="15">
        <f>'VZGTTQ00005360 - Amjad'!M56</f>
        <v>0</v>
      </c>
      <c r="S393" s="15">
        <f>'VZGTTQ00005360 - Amjad'!N56</f>
        <v>0</v>
      </c>
      <c r="T393" s="15">
        <f>'VZGTTQ00005360 - Amjad'!O56</f>
        <v>0</v>
      </c>
      <c r="U393" s="15">
        <f>'VZGTTQ00005360 - Amjad'!P56</f>
        <v>0</v>
      </c>
      <c r="V393" s="98">
        <f>'VZGTTQ00005360 - Amjad'!Q56</f>
        <v>0</v>
      </c>
    </row>
    <row r="394" spans="1:22" ht="23.15" hidden="1" customHeight="1">
      <c r="A394" s="98">
        <f>'VZGTTQ00005360 - Amjad'!A57</f>
        <v>2050559</v>
      </c>
      <c r="B394" s="98" t="str">
        <f>'VZGTTQ00005360 - Amjad'!B57</f>
        <v>PradeepKumar G</v>
      </c>
      <c r="C394" s="98" t="str">
        <f>'VZGTTQ00005360 - Amjad'!C57</f>
        <v>Offshore</v>
      </c>
      <c r="D394" s="98" t="str">
        <f>'VZGTTQ00005360 - Amjad'!D57</f>
        <v>PCT 246</v>
      </c>
      <c r="E394" s="103" t="str">
        <f>'VZGTTQ00005360 - Amjad'!E57</f>
        <v>L0 Java sprintboot Developer</v>
      </c>
      <c r="F394" s="111" t="s">
        <v>103</v>
      </c>
      <c r="G394" s="111" t="s">
        <v>104</v>
      </c>
      <c r="H394" s="98">
        <v>1000445090</v>
      </c>
      <c r="I394" s="98" t="s">
        <v>54</v>
      </c>
      <c r="J394" s="98" t="s">
        <v>24</v>
      </c>
      <c r="K394" s="15">
        <f>'VZGTTQ00005360 - Amjad'!F57</f>
        <v>0</v>
      </c>
      <c r="L394" s="15">
        <f>'VZGTTQ00005360 - Amjad'!G57</f>
        <v>0</v>
      </c>
      <c r="M394" s="15">
        <f>'VZGTTQ00005360 - Amjad'!H57</f>
        <v>0</v>
      </c>
      <c r="N394" s="15">
        <f>'VZGTTQ00005360 - Amjad'!I57</f>
        <v>0</v>
      </c>
      <c r="O394" s="15">
        <f>'VZGTTQ00005360 - Amjad'!J57</f>
        <v>0</v>
      </c>
      <c r="P394" s="15">
        <f>'VZGTTQ00005360 - Amjad'!K57</f>
        <v>0</v>
      </c>
      <c r="Q394" s="15">
        <f>'VZGTTQ00005360 - Amjad'!L57</f>
        <v>0</v>
      </c>
      <c r="R394" s="15">
        <f>'VZGTTQ00005360 - Amjad'!M57</f>
        <v>0</v>
      </c>
      <c r="S394" s="15">
        <f>'VZGTTQ00005360 - Amjad'!N57</f>
        <v>0</v>
      </c>
      <c r="T394" s="15">
        <f>'VZGTTQ00005360 - Amjad'!O57</f>
        <v>0</v>
      </c>
      <c r="U394" s="15">
        <f>'VZGTTQ00005360 - Amjad'!P57</f>
        <v>0</v>
      </c>
      <c r="V394" s="98">
        <f>'VZGTTQ00005360 - Amjad'!Q57</f>
        <v>0</v>
      </c>
    </row>
    <row r="395" spans="1:22" ht="23.15" hidden="1" customHeight="1">
      <c r="A395" s="98">
        <f>'VZGTTQ00005360 - Amjad'!A58</f>
        <v>265346</v>
      </c>
      <c r="B395" s="98" t="str">
        <f>'VZGTTQ00005360 - Amjad'!B58</f>
        <v>P,Kannan</v>
      </c>
      <c r="C395" s="98" t="str">
        <f>'VZGTTQ00005360 - Amjad'!C58</f>
        <v>Offshore</v>
      </c>
      <c r="D395" s="98" t="str">
        <f>'VZGTTQ00005360 - Amjad'!D58</f>
        <v>PCT 246</v>
      </c>
      <c r="E395" s="103" t="str">
        <f>'VZGTTQ00005360 - Amjad'!E58</f>
        <v>L0 Java sprintboot Developer</v>
      </c>
      <c r="F395" s="111" t="s">
        <v>103</v>
      </c>
      <c r="G395" s="111" t="s">
        <v>104</v>
      </c>
      <c r="H395" s="98" t="e">
        <v>#N/A</v>
      </c>
      <c r="I395" s="98" t="e">
        <v>#N/A</v>
      </c>
      <c r="J395" s="98" t="e">
        <v>#N/A</v>
      </c>
      <c r="K395" s="15">
        <f>'VZGTTQ00005360 - Amjad'!F58</f>
        <v>0</v>
      </c>
      <c r="L395" s="15">
        <f>'VZGTTQ00005360 - Amjad'!G58</f>
        <v>0</v>
      </c>
      <c r="M395" s="15">
        <f>'VZGTTQ00005360 - Amjad'!H58</f>
        <v>0</v>
      </c>
      <c r="N395" s="15">
        <f>'VZGTTQ00005360 - Amjad'!I58</f>
        <v>0</v>
      </c>
      <c r="O395" s="15">
        <f>'VZGTTQ00005360 - Amjad'!J58</f>
        <v>0</v>
      </c>
      <c r="P395" s="15">
        <f>'VZGTTQ00005360 - Amjad'!K58</f>
        <v>0</v>
      </c>
      <c r="Q395" s="15">
        <f>'VZGTTQ00005360 - Amjad'!L58</f>
        <v>0</v>
      </c>
      <c r="R395" s="15">
        <f>'VZGTTQ00005360 - Amjad'!M58</f>
        <v>0</v>
      </c>
      <c r="S395" s="15">
        <f>'VZGTTQ00005360 - Amjad'!N58</f>
        <v>0</v>
      </c>
      <c r="T395" s="15">
        <f>'VZGTTQ00005360 - Amjad'!O58</f>
        <v>0</v>
      </c>
      <c r="U395" s="15">
        <f>'VZGTTQ00005360 - Amjad'!P58</f>
        <v>0</v>
      </c>
      <c r="V395" s="98">
        <f>'VZGTTQ00005360 - Amjad'!Q58</f>
        <v>0</v>
      </c>
    </row>
    <row r="396" spans="1:22" ht="23.15" hidden="1" customHeight="1">
      <c r="A396" s="98">
        <f>'VZGTTQ00005360 - Amjad'!A59</f>
        <v>421484</v>
      </c>
      <c r="B396" s="98" t="str">
        <f>'VZGTTQ00005360 - Amjad'!B59</f>
        <v>Lingampally,Anjani Kumar</v>
      </c>
      <c r="C396" s="98" t="str">
        <f>'VZGTTQ00005360 - Amjad'!C59</f>
        <v>Offshore</v>
      </c>
      <c r="D396" s="98" t="str">
        <f>'VZGTTQ00005360 - Amjad'!D59</f>
        <v>PCT 246</v>
      </c>
      <c r="E396" s="103" t="str">
        <f>'VZGTTQ00005360 - Amjad'!E59</f>
        <v>L0 Java sprintboot Developer</v>
      </c>
      <c r="F396" s="111" t="s">
        <v>103</v>
      </c>
      <c r="G396" s="111" t="s">
        <v>104</v>
      </c>
      <c r="H396" s="98">
        <v>1000302389</v>
      </c>
      <c r="I396" s="98" t="s">
        <v>105</v>
      </c>
      <c r="J396" s="98" t="s">
        <v>24</v>
      </c>
      <c r="K396" s="15">
        <f>'VZGTTQ00005360 - Amjad'!F59</f>
        <v>0</v>
      </c>
      <c r="L396" s="15">
        <f>'VZGTTQ00005360 - Amjad'!G59</f>
        <v>0</v>
      </c>
      <c r="M396" s="15">
        <f>'VZGTTQ00005360 - Amjad'!H59</f>
        <v>0</v>
      </c>
      <c r="N396" s="15">
        <f>'VZGTTQ00005360 - Amjad'!I59</f>
        <v>0</v>
      </c>
      <c r="O396" s="15">
        <f>'VZGTTQ00005360 - Amjad'!J59</f>
        <v>0</v>
      </c>
      <c r="P396" s="15">
        <f>'VZGTTQ00005360 - Amjad'!K59</f>
        <v>0</v>
      </c>
      <c r="Q396" s="15">
        <f>'VZGTTQ00005360 - Amjad'!L59</f>
        <v>0</v>
      </c>
      <c r="R396" s="15">
        <f>'VZGTTQ00005360 - Amjad'!M59</f>
        <v>0</v>
      </c>
      <c r="S396" s="15">
        <f>'VZGTTQ00005360 - Amjad'!N59</f>
        <v>0</v>
      </c>
      <c r="T396" s="15">
        <f>'VZGTTQ00005360 - Amjad'!O59</f>
        <v>0</v>
      </c>
      <c r="U396" s="15">
        <f>'VZGTTQ00005360 - Amjad'!P59</f>
        <v>0</v>
      </c>
      <c r="V396" s="98">
        <f>'VZGTTQ00005360 - Amjad'!Q59</f>
        <v>0</v>
      </c>
    </row>
    <row r="397" spans="1:22" ht="23.15" hidden="1" customHeight="1">
      <c r="A397" s="98">
        <f>'VZGTTQ00005360 - Amjad'!A60</f>
        <v>452650</v>
      </c>
      <c r="B397" s="98" t="str">
        <f>'VZGTTQ00005360 - Amjad'!B60</f>
        <v>Chanmanwar,Nishant Ashokrao</v>
      </c>
      <c r="C397" s="98" t="str">
        <f>'VZGTTQ00005360 - Amjad'!C60</f>
        <v>Offshore</v>
      </c>
      <c r="D397" s="98" t="str">
        <f>'VZGTTQ00005360 - Amjad'!D60</f>
        <v>PCT 246</v>
      </c>
      <c r="E397" s="103" t="str">
        <f>'VZGTTQ00005360 - Amjad'!E60</f>
        <v>L0 Java sprintboot Developer</v>
      </c>
      <c r="F397" s="111" t="s">
        <v>103</v>
      </c>
      <c r="G397" s="111" t="s">
        <v>104</v>
      </c>
      <c r="H397" s="98">
        <v>1000428015</v>
      </c>
      <c r="I397" s="98" t="s">
        <v>110</v>
      </c>
      <c r="J397" s="98" t="s">
        <v>26</v>
      </c>
      <c r="K397" s="15">
        <f>'VZGTTQ00005360 - Amjad'!F60</f>
        <v>0</v>
      </c>
      <c r="L397" s="15">
        <f>'VZGTTQ00005360 - Amjad'!G60</f>
        <v>0</v>
      </c>
      <c r="M397" s="15">
        <f>'VZGTTQ00005360 - Amjad'!H60</f>
        <v>0</v>
      </c>
      <c r="N397" s="15">
        <f>'VZGTTQ00005360 - Amjad'!I60</f>
        <v>0</v>
      </c>
      <c r="O397" s="15">
        <f>'VZGTTQ00005360 - Amjad'!J60</f>
        <v>0</v>
      </c>
      <c r="P397" s="15">
        <f>'VZGTTQ00005360 - Amjad'!K60</f>
        <v>0</v>
      </c>
      <c r="Q397" s="15">
        <f>'VZGTTQ00005360 - Amjad'!L60</f>
        <v>0</v>
      </c>
      <c r="R397" s="15">
        <f>'VZGTTQ00005360 - Amjad'!M60</f>
        <v>0</v>
      </c>
      <c r="S397" s="15">
        <f>'VZGTTQ00005360 - Amjad'!N60</f>
        <v>0</v>
      </c>
      <c r="T397" s="15">
        <f>'VZGTTQ00005360 - Amjad'!O60</f>
        <v>0</v>
      </c>
      <c r="U397" s="15">
        <f>'VZGTTQ00005360 - Amjad'!P60</f>
        <v>0</v>
      </c>
      <c r="V397" s="98">
        <f>'VZGTTQ00005360 - Amjad'!Q60</f>
        <v>0</v>
      </c>
    </row>
    <row r="398" spans="1:22" ht="23.15" hidden="1" customHeight="1">
      <c r="A398" s="98">
        <f>'VZGTTQ00005360 - Amjad'!A61</f>
        <v>621931</v>
      </c>
      <c r="B398" s="98" t="str">
        <f>'VZGTTQ00005360 - Amjad'!B61</f>
        <v>Prabu,Jinesh</v>
      </c>
      <c r="C398" s="98" t="str">
        <f>'VZGTTQ00005360 - Amjad'!C61</f>
        <v>Offshore</v>
      </c>
      <c r="D398" s="98" t="str">
        <f>'VZGTTQ00005360 - Amjad'!D61</f>
        <v>PCT 246</v>
      </c>
      <c r="E398" s="103" t="str">
        <f>'VZGTTQ00005360 - Amjad'!E61</f>
        <v>L0 Java sprintboot Developer</v>
      </c>
      <c r="F398" s="111" t="s">
        <v>103</v>
      </c>
      <c r="G398" s="111" t="s">
        <v>104</v>
      </c>
      <c r="H398" s="98">
        <v>1000302389</v>
      </c>
      <c r="I398" s="98" t="s">
        <v>105</v>
      </c>
      <c r="J398" s="98" t="s">
        <v>24</v>
      </c>
      <c r="K398" s="15">
        <f>'VZGTTQ00005360 - Amjad'!F61</f>
        <v>0</v>
      </c>
      <c r="L398" s="15">
        <f>'VZGTTQ00005360 - Amjad'!G61</f>
        <v>0</v>
      </c>
      <c r="M398" s="15">
        <f>'VZGTTQ00005360 - Amjad'!H61</f>
        <v>0</v>
      </c>
      <c r="N398" s="15">
        <f>'VZGTTQ00005360 - Amjad'!I61</f>
        <v>0</v>
      </c>
      <c r="O398" s="15">
        <f>'VZGTTQ00005360 - Amjad'!J61</f>
        <v>0</v>
      </c>
      <c r="P398" s="15">
        <f>'VZGTTQ00005360 - Amjad'!K61</f>
        <v>0</v>
      </c>
      <c r="Q398" s="15">
        <f>'VZGTTQ00005360 - Amjad'!L61</f>
        <v>0</v>
      </c>
      <c r="R398" s="15">
        <f>'VZGTTQ00005360 - Amjad'!M61</f>
        <v>0</v>
      </c>
      <c r="S398" s="15">
        <f>'VZGTTQ00005360 - Amjad'!N61</f>
        <v>0</v>
      </c>
      <c r="T398" s="15">
        <f>'VZGTTQ00005360 - Amjad'!O61</f>
        <v>0</v>
      </c>
      <c r="U398" s="15">
        <f>'VZGTTQ00005360 - Amjad'!P61</f>
        <v>0</v>
      </c>
      <c r="V398" s="98">
        <f>'VZGTTQ00005360 - Amjad'!Q61</f>
        <v>0</v>
      </c>
    </row>
    <row r="399" spans="1:22" ht="23.15" hidden="1" customHeight="1">
      <c r="A399" s="98">
        <f>'VZGTTQ00005360 - Amjad'!A62</f>
        <v>717615</v>
      </c>
      <c r="B399" s="98" t="str">
        <f>'VZGTTQ00005360 - Amjad'!B62</f>
        <v>Nasika,Sarathbabu</v>
      </c>
      <c r="C399" s="98" t="str">
        <f>'VZGTTQ00005360 - Amjad'!C62</f>
        <v>Offshore</v>
      </c>
      <c r="D399" s="98" t="str">
        <f>'VZGTTQ00005360 - Amjad'!D62</f>
        <v>PCT 246</v>
      </c>
      <c r="E399" s="103" t="str">
        <f>'VZGTTQ00005360 - Amjad'!E62</f>
        <v>L0 Java sprintboot Developer</v>
      </c>
      <c r="F399" s="111" t="s">
        <v>103</v>
      </c>
      <c r="G399" s="111" t="s">
        <v>104</v>
      </c>
      <c r="H399" s="98">
        <v>1000302389</v>
      </c>
      <c r="I399" s="98" t="s">
        <v>105</v>
      </c>
      <c r="J399" s="98" t="s">
        <v>24</v>
      </c>
      <c r="K399" s="15">
        <f>'VZGTTQ00005360 - Amjad'!F62</f>
        <v>0</v>
      </c>
      <c r="L399" s="15">
        <f>'VZGTTQ00005360 - Amjad'!G62</f>
        <v>0</v>
      </c>
      <c r="M399" s="15">
        <f>'VZGTTQ00005360 - Amjad'!H62</f>
        <v>0</v>
      </c>
      <c r="N399" s="15">
        <f>'VZGTTQ00005360 - Amjad'!I62</f>
        <v>0</v>
      </c>
      <c r="O399" s="15">
        <f>'VZGTTQ00005360 - Amjad'!J62</f>
        <v>0</v>
      </c>
      <c r="P399" s="15">
        <f>'VZGTTQ00005360 - Amjad'!K62</f>
        <v>0</v>
      </c>
      <c r="Q399" s="15">
        <f>'VZGTTQ00005360 - Amjad'!L62</f>
        <v>0</v>
      </c>
      <c r="R399" s="15">
        <f>'VZGTTQ00005360 - Amjad'!M62</f>
        <v>0</v>
      </c>
      <c r="S399" s="15">
        <f>'VZGTTQ00005360 - Amjad'!N62</f>
        <v>0</v>
      </c>
      <c r="T399" s="15">
        <f>'VZGTTQ00005360 - Amjad'!O62</f>
        <v>0</v>
      </c>
      <c r="U399" s="15">
        <f>'VZGTTQ00005360 - Amjad'!P62</f>
        <v>0</v>
      </c>
      <c r="V399" s="98">
        <f>'VZGTTQ00005360 - Amjad'!Q62</f>
        <v>0</v>
      </c>
    </row>
    <row r="400" spans="1:22" ht="23.15" hidden="1" customHeight="1">
      <c r="A400" s="98">
        <f>'VZGTTQ00005360 - Amjad'!A63</f>
        <v>772115</v>
      </c>
      <c r="B400" s="98" t="str">
        <f>'VZGTTQ00005360 - Amjad'!B63</f>
        <v>Mandava,Deepthi</v>
      </c>
      <c r="C400" s="98" t="str">
        <f>'VZGTTQ00005360 - Amjad'!C63</f>
        <v>Offshore</v>
      </c>
      <c r="D400" s="98" t="str">
        <f>'VZGTTQ00005360 - Amjad'!D63</f>
        <v>PCT 246</v>
      </c>
      <c r="E400" s="103" t="str">
        <f>'VZGTTQ00005360 - Amjad'!E63</f>
        <v>L0 Java sprintboot Developer</v>
      </c>
      <c r="F400" s="111" t="s">
        <v>103</v>
      </c>
      <c r="G400" s="111" t="s">
        <v>104</v>
      </c>
      <c r="H400" s="98">
        <v>1000302389</v>
      </c>
      <c r="I400" s="98" t="s">
        <v>105</v>
      </c>
      <c r="J400" s="98" t="s">
        <v>26</v>
      </c>
      <c r="K400" s="15">
        <f>'VZGTTQ00005360 - Amjad'!F63</f>
        <v>0</v>
      </c>
      <c r="L400" s="15">
        <f>'VZGTTQ00005360 - Amjad'!G63</f>
        <v>0</v>
      </c>
      <c r="M400" s="15">
        <f>'VZGTTQ00005360 - Amjad'!H63</f>
        <v>0</v>
      </c>
      <c r="N400" s="15">
        <f>'VZGTTQ00005360 - Amjad'!I63</f>
        <v>0</v>
      </c>
      <c r="O400" s="15">
        <f>'VZGTTQ00005360 - Amjad'!J63</f>
        <v>0</v>
      </c>
      <c r="P400" s="15">
        <f>'VZGTTQ00005360 - Amjad'!K63</f>
        <v>0</v>
      </c>
      <c r="Q400" s="15">
        <f>'VZGTTQ00005360 - Amjad'!L63</f>
        <v>0</v>
      </c>
      <c r="R400" s="15">
        <f>'VZGTTQ00005360 - Amjad'!M63</f>
        <v>0</v>
      </c>
      <c r="S400" s="15">
        <f>'VZGTTQ00005360 - Amjad'!N63</f>
        <v>0</v>
      </c>
      <c r="T400" s="15">
        <f>'VZGTTQ00005360 - Amjad'!O63</f>
        <v>0</v>
      </c>
      <c r="U400" s="15">
        <f>'VZGTTQ00005360 - Amjad'!P63</f>
        <v>0</v>
      </c>
      <c r="V400" s="98">
        <f>'VZGTTQ00005360 - Amjad'!Q63</f>
        <v>0</v>
      </c>
    </row>
    <row r="401" spans="1:22" ht="23.15" hidden="1" customHeight="1">
      <c r="A401" s="98">
        <f>'VZGTTQ00005360 - Amjad'!A64</f>
        <v>790327</v>
      </c>
      <c r="B401" s="98" t="str">
        <f>'VZGTTQ00005360 - Amjad'!B64</f>
        <v>Boggala,Venkata Nagaveni</v>
      </c>
      <c r="C401" s="98" t="str">
        <f>'VZGTTQ00005360 - Amjad'!C64</f>
        <v>Offshore</v>
      </c>
      <c r="D401" s="98" t="str">
        <f>'VZGTTQ00005360 - Amjad'!D64</f>
        <v>PCT 246</v>
      </c>
      <c r="E401" s="103" t="str">
        <f>'VZGTTQ00005360 - Amjad'!E64</f>
        <v>L0 Java sprintboot Developer</v>
      </c>
      <c r="F401" s="111" t="s">
        <v>103</v>
      </c>
      <c r="G401" s="111" t="s">
        <v>104</v>
      </c>
      <c r="H401" s="98">
        <v>1000302389</v>
      </c>
      <c r="I401" s="98" t="s">
        <v>105</v>
      </c>
      <c r="J401" s="98" t="s">
        <v>26</v>
      </c>
      <c r="K401" s="15">
        <f>'VZGTTQ00005360 - Amjad'!F64</f>
        <v>0</v>
      </c>
      <c r="L401" s="15">
        <f>'VZGTTQ00005360 - Amjad'!G64</f>
        <v>0</v>
      </c>
      <c r="M401" s="15">
        <f>'VZGTTQ00005360 - Amjad'!H64</f>
        <v>0</v>
      </c>
      <c r="N401" s="15">
        <f>'VZGTTQ00005360 - Amjad'!I64</f>
        <v>0</v>
      </c>
      <c r="O401" s="15">
        <f>'VZGTTQ00005360 - Amjad'!J64</f>
        <v>0</v>
      </c>
      <c r="P401" s="15">
        <f>'VZGTTQ00005360 - Amjad'!K64</f>
        <v>0</v>
      </c>
      <c r="Q401" s="15">
        <f>'VZGTTQ00005360 - Amjad'!L64</f>
        <v>0</v>
      </c>
      <c r="R401" s="15">
        <f>'VZGTTQ00005360 - Amjad'!M64</f>
        <v>0</v>
      </c>
      <c r="S401" s="15">
        <f>'VZGTTQ00005360 - Amjad'!N64</f>
        <v>0</v>
      </c>
      <c r="T401" s="15">
        <f>'VZGTTQ00005360 - Amjad'!O64</f>
        <v>0</v>
      </c>
      <c r="U401" s="15">
        <f>'VZGTTQ00005360 - Amjad'!P64</f>
        <v>0</v>
      </c>
      <c r="V401" s="98">
        <f>'VZGTTQ00005360 - Amjad'!Q64</f>
        <v>0</v>
      </c>
    </row>
    <row r="402" spans="1:22" ht="23.15" hidden="1" customHeight="1">
      <c r="A402" s="98">
        <f>'VZGTTQ00005360 - Amjad'!A65</f>
        <v>823924</v>
      </c>
      <c r="B402" s="98" t="str">
        <f>'VZGTTQ00005360 - Amjad'!B65</f>
        <v>Bondada,Bhimeswararao</v>
      </c>
      <c r="C402" s="98" t="str">
        <f>'VZGTTQ00005360 - Amjad'!C65</f>
        <v>Offshore</v>
      </c>
      <c r="D402" s="98" t="str">
        <f>'VZGTTQ00005360 - Amjad'!D65</f>
        <v>PCT 246</v>
      </c>
      <c r="E402" s="103" t="str">
        <f>'VZGTTQ00005360 - Amjad'!E65</f>
        <v>L0 Java sprintboot Developer</v>
      </c>
      <c r="F402" s="111" t="s">
        <v>103</v>
      </c>
      <c r="G402" s="111" t="s">
        <v>104</v>
      </c>
      <c r="H402" s="98">
        <v>1000348365</v>
      </c>
      <c r="I402" s="98" t="s">
        <v>106</v>
      </c>
      <c r="J402" s="98" t="s">
        <v>24</v>
      </c>
      <c r="K402" s="15">
        <f>'VZGTTQ00005360 - Amjad'!F65</f>
        <v>0</v>
      </c>
      <c r="L402" s="15">
        <f>'VZGTTQ00005360 - Amjad'!G65</f>
        <v>0</v>
      </c>
      <c r="M402" s="15">
        <f>'VZGTTQ00005360 - Amjad'!H65</f>
        <v>0</v>
      </c>
      <c r="N402" s="15">
        <f>'VZGTTQ00005360 - Amjad'!I65</f>
        <v>0</v>
      </c>
      <c r="O402" s="15">
        <f>'VZGTTQ00005360 - Amjad'!J65</f>
        <v>0</v>
      </c>
      <c r="P402" s="15">
        <f>'VZGTTQ00005360 - Amjad'!K65</f>
        <v>0</v>
      </c>
      <c r="Q402" s="15">
        <f>'VZGTTQ00005360 - Amjad'!L65</f>
        <v>0</v>
      </c>
      <c r="R402" s="15">
        <f>'VZGTTQ00005360 - Amjad'!M65</f>
        <v>0</v>
      </c>
      <c r="S402" s="15">
        <f>'VZGTTQ00005360 - Amjad'!N65</f>
        <v>0</v>
      </c>
      <c r="T402" s="15">
        <f>'VZGTTQ00005360 - Amjad'!O65</f>
        <v>0</v>
      </c>
      <c r="U402" s="15">
        <f>'VZGTTQ00005360 - Amjad'!P65</f>
        <v>0</v>
      </c>
      <c r="V402" s="98">
        <f>'VZGTTQ00005360 - Amjad'!Q65</f>
        <v>0</v>
      </c>
    </row>
    <row r="403" spans="1:22" ht="23.15" hidden="1" customHeight="1">
      <c r="A403" s="98">
        <f>'VZGTTQ00005360 - Amjad'!A66</f>
        <v>858254</v>
      </c>
      <c r="B403" s="98" t="str">
        <f>'VZGTTQ00005360 - Amjad'!B66</f>
        <v>Shaik,Rizwan</v>
      </c>
      <c r="C403" s="98" t="str">
        <f>'VZGTTQ00005360 - Amjad'!C66</f>
        <v>Offshore</v>
      </c>
      <c r="D403" s="98" t="str">
        <f>'VZGTTQ00005360 - Amjad'!D66</f>
        <v>PCT 246</v>
      </c>
      <c r="E403" s="103" t="str">
        <f>'VZGTTQ00005360 - Amjad'!E66</f>
        <v>L0 Java sprintboot Developer</v>
      </c>
      <c r="F403" s="111" t="s">
        <v>103</v>
      </c>
      <c r="G403" s="111" t="s">
        <v>104</v>
      </c>
      <c r="H403" s="98">
        <v>1000302389</v>
      </c>
      <c r="I403" s="98" t="s">
        <v>105</v>
      </c>
      <c r="J403" s="98" t="s">
        <v>24</v>
      </c>
      <c r="K403" s="15">
        <f>'VZGTTQ00005360 - Amjad'!F66</f>
        <v>0</v>
      </c>
      <c r="L403" s="15">
        <f>'VZGTTQ00005360 - Amjad'!G66</f>
        <v>0</v>
      </c>
      <c r="M403" s="15">
        <f>'VZGTTQ00005360 - Amjad'!H66</f>
        <v>0</v>
      </c>
      <c r="N403" s="15">
        <f>'VZGTTQ00005360 - Amjad'!I66</f>
        <v>0</v>
      </c>
      <c r="O403" s="15">
        <f>'VZGTTQ00005360 - Amjad'!J66</f>
        <v>0</v>
      </c>
      <c r="P403" s="15">
        <f>'VZGTTQ00005360 - Amjad'!K66</f>
        <v>0</v>
      </c>
      <c r="Q403" s="15">
        <f>'VZGTTQ00005360 - Amjad'!L66</f>
        <v>0</v>
      </c>
      <c r="R403" s="15">
        <f>'VZGTTQ00005360 - Amjad'!M66</f>
        <v>0</v>
      </c>
      <c r="S403" s="15">
        <f>'VZGTTQ00005360 - Amjad'!N66</f>
        <v>0</v>
      </c>
      <c r="T403" s="15">
        <f>'VZGTTQ00005360 - Amjad'!O66</f>
        <v>0</v>
      </c>
      <c r="U403" s="15">
        <f>'VZGTTQ00005360 - Amjad'!P66</f>
        <v>0</v>
      </c>
      <c r="V403" s="98">
        <f>'VZGTTQ00005360 - Amjad'!Q66</f>
        <v>0</v>
      </c>
    </row>
    <row r="404" spans="1:22" ht="23.15" hidden="1" customHeight="1">
      <c r="A404" s="98">
        <f>'VZGTTQ00005360 - Amjad'!A67</f>
        <v>0</v>
      </c>
      <c r="B404" s="98">
        <f>'VZGTTQ00005360 - Amjad'!B67</f>
        <v>0</v>
      </c>
      <c r="C404" s="98" t="str">
        <f>'VZGTTQ00005360 - Amjad'!C67</f>
        <v>Offshore</v>
      </c>
      <c r="D404" s="98">
        <f>'VZGTTQ00005360 - Amjad'!D67</f>
        <v>0</v>
      </c>
      <c r="E404" s="103" t="str">
        <f>'VZGTTQ00005360 - Amjad'!E67</f>
        <v>L0 Java sprintboot Developer</v>
      </c>
      <c r="F404" s="111" t="s">
        <v>103</v>
      </c>
      <c r="G404" s="111" t="s">
        <v>104</v>
      </c>
      <c r="H404" s="98" t="e">
        <v>#N/A</v>
      </c>
      <c r="I404" s="98" t="e">
        <v>#N/A</v>
      </c>
      <c r="J404" s="98" t="e">
        <v>#N/A</v>
      </c>
      <c r="K404" s="15">
        <f>'VZGTTQ00005360 - Amjad'!F67</f>
        <v>0</v>
      </c>
      <c r="L404" s="15">
        <f>'VZGTTQ00005360 - Amjad'!G67</f>
        <v>0</v>
      </c>
      <c r="M404" s="15">
        <f>'VZGTTQ00005360 - Amjad'!H67</f>
        <v>0</v>
      </c>
      <c r="N404" s="15">
        <f>'VZGTTQ00005360 - Amjad'!I67</f>
        <v>0</v>
      </c>
      <c r="O404" s="15">
        <f>'VZGTTQ00005360 - Amjad'!J67</f>
        <v>0</v>
      </c>
      <c r="P404" s="15">
        <f>'VZGTTQ00005360 - Amjad'!K67</f>
        <v>0</v>
      </c>
      <c r="Q404" s="15">
        <f>'VZGTTQ00005360 - Amjad'!L67</f>
        <v>0</v>
      </c>
      <c r="R404" s="15">
        <f>'VZGTTQ00005360 - Amjad'!M67</f>
        <v>0</v>
      </c>
      <c r="S404" s="15">
        <f>'VZGTTQ00005360 - Amjad'!N67</f>
        <v>0</v>
      </c>
      <c r="T404" s="15">
        <f>'VZGTTQ00005360 - Amjad'!O67</f>
        <v>0</v>
      </c>
      <c r="U404" s="15">
        <f>'VZGTTQ00005360 - Amjad'!P67</f>
        <v>0</v>
      </c>
      <c r="V404" s="98">
        <f>'VZGTTQ00005360 - Amjad'!Q67</f>
        <v>0</v>
      </c>
    </row>
    <row r="405" spans="1:22" ht="23.15" hidden="1" customHeight="1">
      <c r="A405" s="98">
        <f>'VZGTTQ00005360 - Amjad'!A68</f>
        <v>888089</v>
      </c>
      <c r="B405" s="98" t="str">
        <f>'VZGTTQ00005360 - Amjad'!B68</f>
        <v>Murkute,Tushar Subhash</v>
      </c>
      <c r="C405" s="98" t="str">
        <f>'VZGTTQ00005360 - Amjad'!C68</f>
        <v>Offshore</v>
      </c>
      <c r="D405" s="98" t="str">
        <f>'VZGTTQ00005360 - Amjad'!D68</f>
        <v>PCT 246</v>
      </c>
      <c r="E405" s="103" t="str">
        <f>'VZGTTQ00005360 - Amjad'!E68</f>
        <v>L0 Java sprintboot Developer</v>
      </c>
      <c r="F405" s="111" t="s">
        <v>103</v>
      </c>
      <c r="G405" s="111" t="s">
        <v>104</v>
      </c>
      <c r="H405" s="98">
        <v>1000302389</v>
      </c>
      <c r="I405" s="98" t="s">
        <v>105</v>
      </c>
      <c r="J405" s="98" t="s">
        <v>24</v>
      </c>
      <c r="K405" s="15">
        <f>'VZGTTQ00005360 - Amjad'!F68</f>
        <v>0</v>
      </c>
      <c r="L405" s="15">
        <f>'VZGTTQ00005360 - Amjad'!G68</f>
        <v>0</v>
      </c>
      <c r="M405" s="15">
        <f>'VZGTTQ00005360 - Amjad'!H68</f>
        <v>0</v>
      </c>
      <c r="N405" s="15">
        <f>'VZGTTQ00005360 - Amjad'!I68</f>
        <v>0</v>
      </c>
      <c r="O405" s="15">
        <f>'VZGTTQ00005360 - Amjad'!J68</f>
        <v>0</v>
      </c>
      <c r="P405" s="15">
        <f>'VZGTTQ00005360 - Amjad'!K68</f>
        <v>0</v>
      </c>
      <c r="Q405" s="15">
        <f>'VZGTTQ00005360 - Amjad'!L68</f>
        <v>0</v>
      </c>
      <c r="R405" s="15">
        <f>'VZGTTQ00005360 - Amjad'!M68</f>
        <v>0</v>
      </c>
      <c r="S405" s="15">
        <f>'VZGTTQ00005360 - Amjad'!N68</f>
        <v>0</v>
      </c>
      <c r="T405" s="15">
        <f>'VZGTTQ00005360 - Amjad'!O68</f>
        <v>0</v>
      </c>
      <c r="U405" s="15">
        <f>'VZGTTQ00005360 - Amjad'!P68</f>
        <v>0</v>
      </c>
      <c r="V405" s="98">
        <f>'VZGTTQ00005360 - Amjad'!Q68</f>
        <v>0</v>
      </c>
    </row>
    <row r="406" spans="1:22" ht="23.15" hidden="1" customHeight="1">
      <c r="A406" s="98">
        <f>'VZGTTQ00005360 - Amjad'!A69</f>
        <v>892566</v>
      </c>
      <c r="B406" s="98" t="str">
        <f>'VZGTTQ00005360 - Amjad'!B69</f>
        <v>Jayachandran,Kamaleshwaran</v>
      </c>
      <c r="C406" s="98" t="str">
        <f>'VZGTTQ00005360 - Amjad'!C69</f>
        <v>Offshore</v>
      </c>
      <c r="D406" s="98" t="str">
        <f>'VZGTTQ00005360 - Amjad'!D69</f>
        <v>PCT 246</v>
      </c>
      <c r="E406" s="103" t="str">
        <f>'VZGTTQ00005360 - Amjad'!E69</f>
        <v>L0 Java sprintboot Developer</v>
      </c>
      <c r="F406" s="111" t="s">
        <v>103</v>
      </c>
      <c r="G406" s="111" t="s">
        <v>104</v>
      </c>
      <c r="H406" s="98" t="e">
        <v>#N/A</v>
      </c>
      <c r="I406" s="98" t="e">
        <v>#N/A</v>
      </c>
      <c r="J406" s="98" t="e">
        <v>#N/A</v>
      </c>
      <c r="K406" s="15">
        <f>'VZGTTQ00005360 - Amjad'!F69</f>
        <v>0</v>
      </c>
      <c r="L406" s="15">
        <f>'VZGTTQ00005360 - Amjad'!G69</f>
        <v>0</v>
      </c>
      <c r="M406" s="15">
        <f>'VZGTTQ00005360 - Amjad'!H69</f>
        <v>0</v>
      </c>
      <c r="N406" s="15">
        <f>'VZGTTQ00005360 - Amjad'!I69</f>
        <v>0</v>
      </c>
      <c r="O406" s="15">
        <f>'VZGTTQ00005360 - Amjad'!J69</f>
        <v>0</v>
      </c>
      <c r="P406" s="15">
        <f>'VZGTTQ00005360 - Amjad'!K69</f>
        <v>0</v>
      </c>
      <c r="Q406" s="15">
        <f>'VZGTTQ00005360 - Amjad'!L69</f>
        <v>0</v>
      </c>
      <c r="R406" s="15">
        <f>'VZGTTQ00005360 - Amjad'!M69</f>
        <v>0</v>
      </c>
      <c r="S406" s="15">
        <f>'VZGTTQ00005360 - Amjad'!N69</f>
        <v>0</v>
      </c>
      <c r="T406" s="15">
        <f>'VZGTTQ00005360 - Amjad'!O69</f>
        <v>0</v>
      </c>
      <c r="U406" s="15">
        <f>'VZGTTQ00005360 - Amjad'!P69</f>
        <v>0</v>
      </c>
      <c r="V406" s="98">
        <f>'VZGTTQ00005360 - Amjad'!Q69</f>
        <v>0</v>
      </c>
    </row>
    <row r="407" spans="1:22" ht="23.15" hidden="1" customHeight="1">
      <c r="A407" s="98">
        <f>'VZGTTQ00005360 - Amjad'!A70</f>
        <v>919558</v>
      </c>
      <c r="B407" s="98" t="str">
        <f>'VZGTTQ00005360 - Amjad'!B70</f>
        <v>Boini,Greeshmanethrikaa</v>
      </c>
      <c r="C407" s="98" t="str">
        <f>'VZGTTQ00005360 - Amjad'!C70</f>
        <v>Offshore</v>
      </c>
      <c r="D407" s="98" t="str">
        <f>'VZGTTQ00005360 - Amjad'!D70</f>
        <v>PCT 246</v>
      </c>
      <c r="E407" s="103" t="str">
        <f>'VZGTTQ00005360 - Amjad'!E70</f>
        <v>L0 Java sprintboot Developer</v>
      </c>
      <c r="F407" s="111" t="s">
        <v>103</v>
      </c>
      <c r="G407" s="111" t="s">
        <v>104</v>
      </c>
      <c r="H407" s="98">
        <v>1000302389</v>
      </c>
      <c r="I407" s="98" t="s">
        <v>105</v>
      </c>
      <c r="J407" s="98" t="s">
        <v>26</v>
      </c>
      <c r="K407" s="15">
        <f>'VZGTTQ00005360 - Amjad'!F70</f>
        <v>0</v>
      </c>
      <c r="L407" s="15">
        <f>'VZGTTQ00005360 - Amjad'!G70</f>
        <v>0</v>
      </c>
      <c r="M407" s="15">
        <f>'VZGTTQ00005360 - Amjad'!H70</f>
        <v>0</v>
      </c>
      <c r="N407" s="15">
        <f>'VZGTTQ00005360 - Amjad'!I70</f>
        <v>0</v>
      </c>
      <c r="O407" s="15">
        <f>'VZGTTQ00005360 - Amjad'!J70</f>
        <v>0</v>
      </c>
      <c r="P407" s="15">
        <f>'VZGTTQ00005360 - Amjad'!K70</f>
        <v>0</v>
      </c>
      <c r="Q407" s="15">
        <f>'VZGTTQ00005360 - Amjad'!L70</f>
        <v>0</v>
      </c>
      <c r="R407" s="15">
        <f>'VZGTTQ00005360 - Amjad'!M70</f>
        <v>0</v>
      </c>
      <c r="S407" s="15">
        <f>'VZGTTQ00005360 - Amjad'!N70</f>
        <v>0</v>
      </c>
      <c r="T407" s="15">
        <f>'VZGTTQ00005360 - Amjad'!O70</f>
        <v>0</v>
      </c>
      <c r="U407" s="15">
        <f>'VZGTTQ00005360 - Amjad'!P70</f>
        <v>0</v>
      </c>
      <c r="V407" s="98">
        <f>'VZGTTQ00005360 - Amjad'!Q70</f>
        <v>0</v>
      </c>
    </row>
    <row r="408" spans="1:22" ht="23.15" hidden="1" customHeight="1">
      <c r="A408" s="98">
        <f>'VZGTTQ00005360 - Amjad'!A71</f>
        <v>948652</v>
      </c>
      <c r="B408" s="98" t="str">
        <f>'VZGTTQ00005360 - Amjad'!B71</f>
        <v>Prathyusha,Puligadla</v>
      </c>
      <c r="C408" s="98" t="str">
        <f>'VZGTTQ00005360 - Amjad'!C71</f>
        <v>Offshore</v>
      </c>
      <c r="D408" s="98" t="str">
        <f>'VZGTTQ00005360 - Amjad'!D71</f>
        <v>PCT 246</v>
      </c>
      <c r="E408" s="103" t="str">
        <f>'VZGTTQ00005360 - Amjad'!E71</f>
        <v>L0 Java sprintboot Developer</v>
      </c>
      <c r="F408" s="111" t="s">
        <v>103</v>
      </c>
      <c r="G408" s="111" t="s">
        <v>104</v>
      </c>
      <c r="H408" s="98">
        <v>1000302389</v>
      </c>
      <c r="I408" s="98" t="s">
        <v>105</v>
      </c>
      <c r="J408" s="98" t="s">
        <v>26</v>
      </c>
      <c r="K408" s="15">
        <f>'VZGTTQ00005360 - Amjad'!F71</f>
        <v>0</v>
      </c>
      <c r="L408" s="15">
        <f>'VZGTTQ00005360 - Amjad'!G71</f>
        <v>0</v>
      </c>
      <c r="M408" s="15">
        <f>'VZGTTQ00005360 - Amjad'!H71</f>
        <v>0</v>
      </c>
      <c r="N408" s="15">
        <f>'VZGTTQ00005360 - Amjad'!I71</f>
        <v>0</v>
      </c>
      <c r="O408" s="15">
        <f>'VZGTTQ00005360 - Amjad'!J71</f>
        <v>0</v>
      </c>
      <c r="P408" s="15">
        <f>'VZGTTQ00005360 - Amjad'!K71</f>
        <v>0</v>
      </c>
      <c r="Q408" s="15">
        <f>'VZGTTQ00005360 - Amjad'!L71</f>
        <v>0</v>
      </c>
      <c r="R408" s="15">
        <f>'VZGTTQ00005360 - Amjad'!M71</f>
        <v>0</v>
      </c>
      <c r="S408" s="15">
        <f>'VZGTTQ00005360 - Amjad'!N71</f>
        <v>0</v>
      </c>
      <c r="T408" s="15">
        <f>'VZGTTQ00005360 - Amjad'!O71</f>
        <v>0</v>
      </c>
      <c r="U408" s="15">
        <f>'VZGTTQ00005360 - Amjad'!P71</f>
        <v>0</v>
      </c>
      <c r="V408" s="98">
        <f>'VZGTTQ00005360 - Amjad'!Q71</f>
        <v>0</v>
      </c>
    </row>
    <row r="409" spans="1:22" ht="23.15" hidden="1" customHeight="1">
      <c r="A409" s="98">
        <f>'VZGTTQ00005360 - Amjad'!A72</f>
        <v>2135505</v>
      </c>
      <c r="B409" s="98" t="str">
        <f>'VZGTTQ00005360 - Amjad'!B72</f>
        <v>G N,Pradyumna Hathwar</v>
      </c>
      <c r="C409" s="98" t="str">
        <f>'VZGTTQ00005360 - Amjad'!C72</f>
        <v>Offshore</v>
      </c>
      <c r="D409" s="98" t="str">
        <f>'VZGTTQ00005360 - Amjad'!D72</f>
        <v>PCT 246</v>
      </c>
      <c r="E409" s="103" t="str">
        <f>'VZGTTQ00005360 - Amjad'!E72</f>
        <v>L0 Java sprintboot Developer</v>
      </c>
      <c r="F409" s="111" t="s">
        <v>103</v>
      </c>
      <c r="G409" s="111" t="s">
        <v>104</v>
      </c>
      <c r="H409" s="98">
        <v>1000302389</v>
      </c>
      <c r="I409" s="98" t="s">
        <v>105</v>
      </c>
      <c r="J409" s="98" t="s">
        <v>24</v>
      </c>
      <c r="K409" s="15">
        <f>'VZGTTQ00005360 - Amjad'!F72</f>
        <v>0</v>
      </c>
      <c r="L409" s="15">
        <f>'VZGTTQ00005360 - Amjad'!G72</f>
        <v>0</v>
      </c>
      <c r="M409" s="15">
        <f>'VZGTTQ00005360 - Amjad'!H72</f>
        <v>0</v>
      </c>
      <c r="N409" s="15">
        <f>'VZGTTQ00005360 - Amjad'!I72</f>
        <v>0</v>
      </c>
      <c r="O409" s="15">
        <f>'VZGTTQ00005360 - Amjad'!J72</f>
        <v>0</v>
      </c>
      <c r="P409" s="15">
        <f>'VZGTTQ00005360 - Amjad'!K72</f>
        <v>0</v>
      </c>
      <c r="Q409" s="15">
        <f>'VZGTTQ00005360 - Amjad'!L72</f>
        <v>0</v>
      </c>
      <c r="R409" s="15">
        <f>'VZGTTQ00005360 - Amjad'!M72</f>
        <v>0</v>
      </c>
      <c r="S409" s="15">
        <f>'VZGTTQ00005360 - Amjad'!N72</f>
        <v>0</v>
      </c>
      <c r="T409" s="15">
        <f>'VZGTTQ00005360 - Amjad'!O72</f>
        <v>0</v>
      </c>
      <c r="U409" s="15">
        <f>'VZGTTQ00005360 - Amjad'!P72</f>
        <v>0</v>
      </c>
      <c r="V409" s="98">
        <f>'VZGTTQ00005360 - Amjad'!Q72</f>
        <v>0</v>
      </c>
    </row>
    <row r="410" spans="1:22" ht="23.15" hidden="1" customHeight="1">
      <c r="A410" s="98">
        <f>'VZGTTQ00005360 - Amjad'!A73</f>
        <v>2143409</v>
      </c>
      <c r="B410" s="98" t="str">
        <f>'VZGTTQ00005360 - Amjad'!B73</f>
        <v>Mahajan,Ayush</v>
      </c>
      <c r="C410" s="98" t="str">
        <f>'VZGTTQ00005360 - Amjad'!C73</f>
        <v>Offshore</v>
      </c>
      <c r="D410" s="98" t="str">
        <f>'VZGTTQ00005360 - Amjad'!D73</f>
        <v>PCT 246</v>
      </c>
      <c r="E410" s="103" t="str">
        <f>'VZGTTQ00005360 - Amjad'!E73</f>
        <v>L0 Java sprintboot Developer</v>
      </c>
      <c r="F410" s="111" t="s">
        <v>103</v>
      </c>
      <c r="G410" s="111" t="s">
        <v>104</v>
      </c>
      <c r="H410" s="98">
        <v>1000302389</v>
      </c>
      <c r="I410" s="98" t="s">
        <v>105</v>
      </c>
      <c r="J410" s="98" t="s">
        <v>26</v>
      </c>
      <c r="K410" s="15">
        <f>'VZGTTQ00005360 - Amjad'!F73</f>
        <v>0</v>
      </c>
      <c r="L410" s="15">
        <f>'VZGTTQ00005360 - Amjad'!G73</f>
        <v>0</v>
      </c>
      <c r="M410" s="15">
        <f>'VZGTTQ00005360 - Amjad'!H73</f>
        <v>0</v>
      </c>
      <c r="N410" s="15">
        <f>'VZGTTQ00005360 - Amjad'!I73</f>
        <v>0</v>
      </c>
      <c r="O410" s="15">
        <f>'VZGTTQ00005360 - Amjad'!J73</f>
        <v>0</v>
      </c>
      <c r="P410" s="15">
        <f>'VZGTTQ00005360 - Amjad'!K73</f>
        <v>0</v>
      </c>
      <c r="Q410" s="15">
        <f>'VZGTTQ00005360 - Amjad'!L73</f>
        <v>0</v>
      </c>
      <c r="R410" s="15">
        <f>'VZGTTQ00005360 - Amjad'!M73</f>
        <v>0</v>
      </c>
      <c r="S410" s="15">
        <f>'VZGTTQ00005360 - Amjad'!N73</f>
        <v>0</v>
      </c>
      <c r="T410" s="15">
        <f>'VZGTTQ00005360 - Amjad'!O73</f>
        <v>0</v>
      </c>
      <c r="U410" s="15">
        <f>'VZGTTQ00005360 - Amjad'!P73</f>
        <v>0</v>
      </c>
      <c r="V410" s="98">
        <f>'VZGTTQ00005360 - Amjad'!Q73</f>
        <v>0</v>
      </c>
    </row>
    <row r="411" spans="1:22" ht="23.15" hidden="1" customHeight="1">
      <c r="A411" s="98">
        <f>'VZGTTQ00005360 - Amjad'!A74</f>
        <v>201246</v>
      </c>
      <c r="B411" s="98" t="str">
        <f>'VZGTTQ00005360 - Amjad'!B74</f>
        <v>Ravisankar Ramasamy</v>
      </c>
      <c r="C411" s="98" t="str">
        <f>'VZGTTQ00005360 - Amjad'!C74</f>
        <v>Offshore</v>
      </c>
      <c r="D411" s="98" t="str">
        <f>'VZGTTQ00005360 - Amjad'!D74</f>
        <v>PCT 246</v>
      </c>
      <c r="E411" s="103" t="str">
        <f>'VZGTTQ00005360 - Amjad'!E74</f>
        <v>L7 Program Manager -Level 3</v>
      </c>
      <c r="F411" s="111" t="s">
        <v>103</v>
      </c>
      <c r="G411" s="111" t="s">
        <v>104</v>
      </c>
      <c r="H411" s="98">
        <v>1000302389</v>
      </c>
      <c r="I411" s="98" t="s">
        <v>105</v>
      </c>
      <c r="J411" s="98" t="s">
        <v>24</v>
      </c>
      <c r="K411" s="15">
        <f>'VZGTTQ00005360 - Amjad'!F74</f>
        <v>23.134146341463413</v>
      </c>
      <c r="L411" s="15">
        <f>'VZGTTQ00005360 - Amjad'!G74</f>
        <v>4071.6097560975609</v>
      </c>
      <c r="M411" s="15">
        <f>'VZGTTQ00005360 - Amjad'!H74</f>
        <v>0</v>
      </c>
      <c r="N411" s="15">
        <f>'VZGTTQ00005360 - Amjad'!I74</f>
        <v>0</v>
      </c>
      <c r="O411" s="15">
        <f>'VZGTTQ00005360 - Amjad'!J74</f>
        <v>4071.6097560975609</v>
      </c>
      <c r="P411" s="15">
        <f>'VZGTTQ00005360 - Amjad'!K74</f>
        <v>4071.6097560975609</v>
      </c>
      <c r="Q411" s="15">
        <f>'VZGTTQ00005360 - Amjad'!L74</f>
        <v>4071.6097560975609</v>
      </c>
      <c r="R411" s="15">
        <f>'VZGTTQ00005360 - Amjad'!M74</f>
        <v>4071.6097560975609</v>
      </c>
      <c r="S411" s="15">
        <f>'VZGTTQ00005360 - Amjad'!N74</f>
        <v>4071.6097560975609</v>
      </c>
      <c r="T411" s="15">
        <f>'VZGTTQ00005360 - Amjad'!O74</f>
        <v>12214.829268292682</v>
      </c>
      <c r="U411" s="15">
        <f>'VZGTTQ00005360 - Amjad'!P74</f>
        <v>16286.439024390244</v>
      </c>
      <c r="V411" s="98">
        <f>'VZGTTQ00005360 - Amjad'!Q74</f>
        <v>0</v>
      </c>
    </row>
    <row r="412" spans="1:22" ht="23.15" hidden="1" customHeight="1">
      <c r="A412" s="98">
        <f>'VZGTTQ00005360 - Amjad'!A75</f>
        <v>307464</v>
      </c>
      <c r="B412" s="98" t="str">
        <f>'VZGTTQ00005360 - Amjad'!B75</f>
        <v>Kuchibhotla,Raghavendra Kali Prasad</v>
      </c>
      <c r="C412" s="98" t="str">
        <f>'VZGTTQ00005360 - Amjad'!C75</f>
        <v>Offshore</v>
      </c>
      <c r="D412" s="98" t="str">
        <f>'VZGTTQ00005360 - Amjad'!D75</f>
        <v>PCT 143</v>
      </c>
      <c r="E412" s="103" t="str">
        <f>'VZGTTQ00005360 - Amjad'!E75</f>
        <v>L6 Project Manager-Level 3</v>
      </c>
      <c r="F412" s="111" t="s">
        <v>103</v>
      </c>
      <c r="G412" s="111" t="s">
        <v>104</v>
      </c>
      <c r="H412" s="98">
        <v>1000348365</v>
      </c>
      <c r="I412" s="98" t="s">
        <v>106</v>
      </c>
      <c r="J412" s="98" t="s">
        <v>24</v>
      </c>
      <c r="K412" s="15">
        <f>'VZGTTQ00005360 - Amjad'!F75</f>
        <v>25.048780487804876</v>
      </c>
      <c r="L412" s="15">
        <f>'VZGTTQ00005360 - Amjad'!G75</f>
        <v>4408.585365853658</v>
      </c>
      <c r="M412" s="15">
        <f>'VZGTTQ00005360 - Amjad'!H75</f>
        <v>0</v>
      </c>
      <c r="N412" s="15">
        <f>'VZGTTQ00005360 - Amjad'!I75</f>
        <v>0</v>
      </c>
      <c r="O412" s="15">
        <f>'VZGTTQ00005360 - Amjad'!J75</f>
        <v>4408.585365853658</v>
      </c>
      <c r="P412" s="15">
        <f>'VZGTTQ00005360 - Amjad'!K75</f>
        <v>4408.585365853658</v>
      </c>
      <c r="Q412" s="15">
        <f>'VZGTTQ00005360 - Amjad'!L75</f>
        <v>4408.585365853658</v>
      </c>
      <c r="R412" s="15">
        <f>'VZGTTQ00005360 - Amjad'!M75</f>
        <v>4408.585365853658</v>
      </c>
      <c r="S412" s="15">
        <f>'VZGTTQ00005360 - Amjad'!N75</f>
        <v>4408.585365853658</v>
      </c>
      <c r="T412" s="15">
        <f>'VZGTTQ00005360 - Amjad'!O75</f>
        <v>13225.756097560974</v>
      </c>
      <c r="U412" s="15">
        <f>'VZGTTQ00005360 - Amjad'!P75</f>
        <v>17634.341463414632</v>
      </c>
      <c r="V412" s="98">
        <f>'VZGTTQ00005360 - Amjad'!Q75</f>
        <v>0</v>
      </c>
    </row>
    <row r="413" spans="1:22" ht="23.15" hidden="1" customHeight="1">
      <c r="A413" s="98">
        <f>'VZGTTQ00005360 - Amjad'!A76</f>
        <v>2029189</v>
      </c>
      <c r="B413" s="98" t="str">
        <f>'VZGTTQ00005360 - Amjad'!B76</f>
        <v>Veethulli,Sajani</v>
      </c>
      <c r="C413" s="98" t="str">
        <f>'VZGTTQ00005360 - Amjad'!C76</f>
        <v>Offshore</v>
      </c>
      <c r="D413" s="98" t="str">
        <f>'VZGTTQ00005360 - Amjad'!D76</f>
        <v>PCT 143</v>
      </c>
      <c r="E413" s="103" t="str">
        <f>'VZGTTQ00005360 - Amjad'!E76</f>
        <v>L5  Business Analyst - Lead -Level 3</v>
      </c>
      <c r="F413" s="111" t="s">
        <v>103</v>
      </c>
      <c r="G413" s="111" t="s">
        <v>104</v>
      </c>
      <c r="H413" s="98">
        <v>1000348365</v>
      </c>
      <c r="I413" s="98" t="s">
        <v>106</v>
      </c>
      <c r="J413" s="98" t="s">
        <v>24</v>
      </c>
      <c r="K413" s="15">
        <f>'VZGTTQ00005360 - Amjad'!F76</f>
        <v>25.048780487804876</v>
      </c>
      <c r="L413" s="15">
        <f>'VZGTTQ00005360 - Amjad'!G76</f>
        <v>4408.585365853658</v>
      </c>
      <c r="M413" s="15">
        <f>'VZGTTQ00005360 - Amjad'!H76</f>
        <v>0</v>
      </c>
      <c r="N413" s="15">
        <f>'VZGTTQ00005360 - Amjad'!I76</f>
        <v>0</v>
      </c>
      <c r="O413" s="15">
        <f>'VZGTTQ00005360 - Amjad'!J76</f>
        <v>4408.585365853658</v>
      </c>
      <c r="P413" s="15">
        <f>'VZGTTQ00005360 - Amjad'!K76</f>
        <v>4408.585365853658</v>
      </c>
      <c r="Q413" s="15">
        <f>'VZGTTQ00005360 - Amjad'!L76</f>
        <v>4408.585365853658</v>
      </c>
      <c r="R413" s="15">
        <f>'VZGTTQ00005360 - Amjad'!M76</f>
        <v>4408.585365853658</v>
      </c>
      <c r="S413" s="15">
        <f>'VZGTTQ00005360 - Amjad'!N76</f>
        <v>4408.585365853658</v>
      </c>
      <c r="T413" s="15">
        <f>'VZGTTQ00005360 - Amjad'!O76</f>
        <v>13225.756097560974</v>
      </c>
      <c r="U413" s="15">
        <f>'VZGTTQ00005360 - Amjad'!P76</f>
        <v>17634.341463414632</v>
      </c>
      <c r="V413" s="98">
        <f>'VZGTTQ00005360 - Amjad'!Q76</f>
        <v>0</v>
      </c>
    </row>
    <row r="414" spans="1:22" ht="23.15" hidden="1" customHeight="1">
      <c r="A414" s="98">
        <f>'VZGTTQ00005360 - Amjad'!A77</f>
        <v>616521</v>
      </c>
      <c r="B414" s="98" t="str">
        <f>'VZGTTQ00005360 - Amjad'!B77</f>
        <v>Rajendran,Rajkumar</v>
      </c>
      <c r="C414" s="98" t="str">
        <f>'VZGTTQ00005360 - Amjad'!C77</f>
        <v>Offshore</v>
      </c>
      <c r="D414" s="98" t="str">
        <f>'VZGTTQ00005360 - Amjad'!D77</f>
        <v>PCT 143</v>
      </c>
      <c r="E414" s="103" t="str">
        <f>'VZGTTQ00005360 - Amjad'!E77</f>
        <v>L5 Creative Dev Lead-Level 3</v>
      </c>
      <c r="F414" s="111" t="s">
        <v>103</v>
      </c>
      <c r="G414" s="111" t="s">
        <v>104</v>
      </c>
      <c r="H414" s="98">
        <v>1000348365</v>
      </c>
      <c r="I414" s="98" t="s">
        <v>106</v>
      </c>
      <c r="J414" s="98" t="s">
        <v>24</v>
      </c>
      <c r="K414" s="15">
        <f>'VZGTTQ00005360 - Amjad'!F77</f>
        <v>25.048780487804876</v>
      </c>
      <c r="L414" s="15">
        <f>'VZGTTQ00005360 - Amjad'!G77</f>
        <v>4408.585365853658</v>
      </c>
      <c r="M414" s="15">
        <f>'VZGTTQ00005360 - Amjad'!H77</f>
        <v>0</v>
      </c>
      <c r="N414" s="15">
        <f>'VZGTTQ00005360 - Amjad'!I77</f>
        <v>0</v>
      </c>
      <c r="O414" s="15">
        <f>'VZGTTQ00005360 - Amjad'!J77</f>
        <v>4408.585365853658</v>
      </c>
      <c r="P414" s="15">
        <f>'VZGTTQ00005360 - Amjad'!K77</f>
        <v>4408.585365853658</v>
      </c>
      <c r="Q414" s="15">
        <f>'VZGTTQ00005360 - Amjad'!L77</f>
        <v>4408.585365853658</v>
      </c>
      <c r="R414" s="15">
        <f>'VZGTTQ00005360 - Amjad'!M77</f>
        <v>4408.585365853658</v>
      </c>
      <c r="S414" s="15">
        <f>'VZGTTQ00005360 - Amjad'!N77</f>
        <v>4408.585365853658</v>
      </c>
      <c r="T414" s="15">
        <f>'VZGTTQ00005360 - Amjad'!O77</f>
        <v>13225.756097560974</v>
      </c>
      <c r="U414" s="15">
        <f>'VZGTTQ00005360 - Amjad'!P77</f>
        <v>17634.341463414632</v>
      </c>
      <c r="V414" s="98">
        <f>'VZGTTQ00005360 - Amjad'!Q77</f>
        <v>0</v>
      </c>
    </row>
    <row r="415" spans="1:22" ht="23.15" hidden="1" customHeight="1">
      <c r="A415" s="98">
        <f>'VZGTTQ00005360 - Amjad'!A78</f>
        <v>2277441</v>
      </c>
      <c r="B415" s="98" t="str">
        <f>'VZGTTQ00005360 - Amjad'!B78</f>
        <v>Kayal</v>
      </c>
      <c r="C415" s="98" t="str">
        <f>'VZGTTQ00005360 - Amjad'!C78</f>
        <v>Offshore</v>
      </c>
      <c r="D415" s="98" t="str">
        <f>'VZGTTQ00005360 - Amjad'!D78</f>
        <v>PCT 143</v>
      </c>
      <c r="E415" s="103" t="str">
        <f>'VZGTTQ00005360 - Amjad'!E78</f>
        <v>L5 Creative Dev Lead-Level 3</v>
      </c>
      <c r="F415" s="111" t="s">
        <v>103</v>
      </c>
      <c r="G415" s="111" t="s">
        <v>104</v>
      </c>
      <c r="H415" s="98">
        <v>1000348365</v>
      </c>
      <c r="I415" s="98" t="s">
        <v>106</v>
      </c>
      <c r="J415" s="98" t="s">
        <v>24</v>
      </c>
      <c r="K415" s="15">
        <f>'VZGTTQ00005360 - Amjad'!F78</f>
        <v>25.048780487804876</v>
      </c>
      <c r="L415" s="15">
        <f>'VZGTTQ00005360 - Amjad'!G78</f>
        <v>4408.585365853658</v>
      </c>
      <c r="M415" s="15">
        <f>'VZGTTQ00005360 - Amjad'!H78</f>
        <v>0</v>
      </c>
      <c r="N415" s="15">
        <f>'VZGTTQ00005360 - Amjad'!I78</f>
        <v>0</v>
      </c>
      <c r="O415" s="15">
        <f>'VZGTTQ00005360 - Amjad'!J78</f>
        <v>4408.585365853658</v>
      </c>
      <c r="P415" s="15">
        <f>'VZGTTQ00005360 - Amjad'!K78</f>
        <v>4408.585365853658</v>
      </c>
      <c r="Q415" s="15">
        <f>'VZGTTQ00005360 - Amjad'!L78</f>
        <v>4408.585365853658</v>
      </c>
      <c r="R415" s="15">
        <f>'VZGTTQ00005360 - Amjad'!M78</f>
        <v>4408.585365853658</v>
      </c>
      <c r="S415" s="15">
        <f>'VZGTTQ00005360 - Amjad'!N78</f>
        <v>4408.585365853658</v>
      </c>
      <c r="T415" s="15">
        <f>'VZGTTQ00005360 - Amjad'!O78</f>
        <v>13225.756097560974</v>
      </c>
      <c r="U415" s="15">
        <f>'VZGTTQ00005360 - Amjad'!P78</f>
        <v>17634.341463414632</v>
      </c>
      <c r="V415" s="98">
        <f>'VZGTTQ00005360 - Amjad'!Q78</f>
        <v>0</v>
      </c>
    </row>
    <row r="416" spans="1:22" ht="23.15" hidden="1" customHeight="1">
      <c r="A416" s="98">
        <f>'VZGTTQ00005360 - Amjad'!A79</f>
        <v>260253</v>
      </c>
      <c r="B416" s="98" t="str">
        <f>'VZGTTQ00005360 - Amjad'!B79</f>
        <v>Malini Gunasekaran</v>
      </c>
      <c r="C416" s="98" t="str">
        <f>'VZGTTQ00005360 - Amjad'!C79</f>
        <v>Offshore</v>
      </c>
      <c r="D416" s="98" t="str">
        <f>'VZGTTQ00005360 - Amjad'!D79</f>
        <v>PCT 143</v>
      </c>
      <c r="E416" s="103" t="str">
        <f>'VZGTTQ00005360 - Amjad'!E79</f>
        <v>L5 Business Analyst-Level 3</v>
      </c>
      <c r="F416" s="111" t="s">
        <v>103</v>
      </c>
      <c r="G416" s="111" t="s">
        <v>104</v>
      </c>
      <c r="H416" s="98">
        <v>1000348365</v>
      </c>
      <c r="I416" s="98" t="s">
        <v>106</v>
      </c>
      <c r="J416" s="98" t="s">
        <v>24</v>
      </c>
      <c r="K416" s="15">
        <f>'VZGTTQ00005360 - Amjad'!F79</f>
        <v>25.048780487804876</v>
      </c>
      <c r="L416" s="15">
        <f>'VZGTTQ00005360 - Amjad'!G79</f>
        <v>4408.585365853658</v>
      </c>
      <c r="M416" s="15">
        <f>'VZGTTQ00005360 - Amjad'!H79</f>
        <v>0</v>
      </c>
      <c r="N416" s="15">
        <f>'VZGTTQ00005360 - Amjad'!I79</f>
        <v>0</v>
      </c>
      <c r="O416" s="15">
        <f>'VZGTTQ00005360 - Amjad'!J79</f>
        <v>4408.585365853658</v>
      </c>
      <c r="P416" s="15">
        <f>'VZGTTQ00005360 - Amjad'!K79</f>
        <v>4408.585365853658</v>
      </c>
      <c r="Q416" s="15">
        <f>'VZGTTQ00005360 - Amjad'!L79</f>
        <v>4408.585365853658</v>
      </c>
      <c r="R416" s="15">
        <f>'VZGTTQ00005360 - Amjad'!M79</f>
        <v>4408.585365853658</v>
      </c>
      <c r="S416" s="15">
        <f>'VZGTTQ00005360 - Amjad'!N79</f>
        <v>4408.585365853658</v>
      </c>
      <c r="T416" s="15">
        <f>'VZGTTQ00005360 - Amjad'!O79</f>
        <v>13225.756097560974</v>
      </c>
      <c r="U416" s="15">
        <f>'VZGTTQ00005360 - Amjad'!P79</f>
        <v>17634.341463414632</v>
      </c>
      <c r="V416" s="98">
        <f>'VZGTTQ00005360 - Amjad'!Q79</f>
        <v>0</v>
      </c>
    </row>
    <row r="417" spans="1:22" ht="23.15" hidden="1" customHeight="1">
      <c r="A417" s="98">
        <f>'VZGTTQ00005360 - Amjad'!A80</f>
        <v>890446</v>
      </c>
      <c r="B417" s="98" t="str">
        <f>'VZGTTQ00005360 - Amjad'!B80</f>
        <v>Murugesan,Aravind</v>
      </c>
      <c r="C417" s="98" t="str">
        <f>'VZGTTQ00005360 - Amjad'!C80</f>
        <v>Offshore</v>
      </c>
      <c r="D417" s="98" t="str">
        <f>'VZGTTQ00005360 - Amjad'!D80</f>
        <v>PCT 143</v>
      </c>
      <c r="E417" s="103" t="str">
        <f>'VZGTTQ00005360 - Amjad'!E80</f>
        <v>L4 AEM Developer-Level 3</v>
      </c>
      <c r="F417" s="111" t="s">
        <v>103</v>
      </c>
      <c r="G417" s="111" t="s">
        <v>104</v>
      </c>
      <c r="H417" s="98">
        <v>1000348365</v>
      </c>
      <c r="I417" s="98" t="s">
        <v>106</v>
      </c>
      <c r="J417" s="98" t="s">
        <v>24</v>
      </c>
      <c r="K417" s="15">
        <f>'VZGTTQ00005360 - Amjad'!F80</f>
        <v>25.048780487804876</v>
      </c>
      <c r="L417" s="15">
        <f>'VZGTTQ00005360 - Amjad'!G80</f>
        <v>4408.585365853658</v>
      </c>
      <c r="M417" s="15">
        <f>'VZGTTQ00005360 - Amjad'!H80</f>
        <v>0</v>
      </c>
      <c r="N417" s="15">
        <f>'VZGTTQ00005360 - Amjad'!I80</f>
        <v>0</v>
      </c>
      <c r="O417" s="15">
        <f>'VZGTTQ00005360 - Amjad'!J80</f>
        <v>4408.585365853658</v>
      </c>
      <c r="P417" s="15">
        <f>'VZGTTQ00005360 - Amjad'!K80</f>
        <v>4408.585365853658</v>
      </c>
      <c r="Q417" s="15">
        <f>'VZGTTQ00005360 - Amjad'!L80</f>
        <v>4408.585365853658</v>
      </c>
      <c r="R417" s="15">
        <f>'VZGTTQ00005360 - Amjad'!M80</f>
        <v>4408.585365853658</v>
      </c>
      <c r="S417" s="15">
        <f>'VZGTTQ00005360 - Amjad'!N80</f>
        <v>4408.585365853658</v>
      </c>
      <c r="T417" s="15">
        <f>'VZGTTQ00005360 - Amjad'!O80</f>
        <v>13225.756097560974</v>
      </c>
      <c r="U417" s="15">
        <f>'VZGTTQ00005360 - Amjad'!P80</f>
        <v>17634.341463414632</v>
      </c>
      <c r="V417" s="98">
        <f>'VZGTTQ00005360 - Amjad'!Q80</f>
        <v>0</v>
      </c>
    </row>
    <row r="418" spans="1:22" ht="23.15" hidden="1" customHeight="1">
      <c r="A418" s="98">
        <f>'VZGTTQ00005360 - Amjad'!A81</f>
        <v>839719</v>
      </c>
      <c r="B418" s="98" t="str">
        <f>'VZGTTQ00005360 - Amjad'!B81</f>
        <v>K,Prasanth R</v>
      </c>
      <c r="C418" s="98" t="str">
        <f>'VZGTTQ00005360 - Amjad'!C81</f>
        <v>Offshore</v>
      </c>
      <c r="D418" s="98" t="str">
        <f>'VZGTTQ00005360 - Amjad'!D81</f>
        <v>PCT 143</v>
      </c>
      <c r="E418" s="103" t="str">
        <f>'VZGTTQ00005360 - Amjad'!E81</f>
        <v>L4 AEM Developer-Level 3</v>
      </c>
      <c r="F418" s="111" t="s">
        <v>103</v>
      </c>
      <c r="G418" s="111" t="s">
        <v>104</v>
      </c>
      <c r="H418" s="98">
        <v>1000348365</v>
      </c>
      <c r="I418" s="98" t="s">
        <v>106</v>
      </c>
      <c r="J418" s="98" t="s">
        <v>24</v>
      </c>
      <c r="K418" s="15">
        <f>'VZGTTQ00005360 - Amjad'!F81</f>
        <v>25.048780487804876</v>
      </c>
      <c r="L418" s="15">
        <f>'VZGTTQ00005360 - Amjad'!G81</f>
        <v>4408.585365853658</v>
      </c>
      <c r="M418" s="15">
        <f>'VZGTTQ00005360 - Amjad'!H81</f>
        <v>0</v>
      </c>
      <c r="N418" s="15">
        <f>'VZGTTQ00005360 - Amjad'!I81</f>
        <v>0</v>
      </c>
      <c r="O418" s="15">
        <f>'VZGTTQ00005360 - Amjad'!J81</f>
        <v>4408.585365853658</v>
      </c>
      <c r="P418" s="15">
        <f>'VZGTTQ00005360 - Amjad'!K81</f>
        <v>4408.585365853658</v>
      </c>
      <c r="Q418" s="15">
        <f>'VZGTTQ00005360 - Amjad'!L81</f>
        <v>4408.585365853658</v>
      </c>
      <c r="R418" s="15">
        <f>'VZGTTQ00005360 - Amjad'!M81</f>
        <v>4408.585365853658</v>
      </c>
      <c r="S418" s="15">
        <f>'VZGTTQ00005360 - Amjad'!N81</f>
        <v>4408.585365853658</v>
      </c>
      <c r="T418" s="15">
        <f>'VZGTTQ00005360 - Amjad'!O81</f>
        <v>13225.756097560974</v>
      </c>
      <c r="U418" s="15">
        <f>'VZGTTQ00005360 - Amjad'!P81</f>
        <v>17634.341463414632</v>
      </c>
      <c r="V418" s="98">
        <f>'VZGTTQ00005360 - Amjad'!Q81</f>
        <v>0</v>
      </c>
    </row>
    <row r="419" spans="1:22" ht="23.15" hidden="1" customHeight="1">
      <c r="A419" s="98">
        <f>'VZGTTQ00005360 - Amjad'!A82</f>
        <v>2134843</v>
      </c>
      <c r="B419" s="98" t="str">
        <f>'VZGTTQ00005360 - Amjad'!B82</f>
        <v>Kirrutugga</v>
      </c>
      <c r="C419" s="98" t="str">
        <f>'VZGTTQ00005360 - Amjad'!C82</f>
        <v>Offshore</v>
      </c>
      <c r="D419" s="98" t="str">
        <f>'VZGTTQ00005360 - Amjad'!D82</f>
        <v>PCT 143</v>
      </c>
      <c r="E419" s="103" t="str">
        <f>'VZGTTQ00005360 - Amjad'!E82</f>
        <v>L3 Creative Developer-Level 1</v>
      </c>
      <c r="F419" s="111" t="s">
        <v>103</v>
      </c>
      <c r="G419" s="111" t="s">
        <v>104</v>
      </c>
      <c r="H419" s="98">
        <v>1000348365</v>
      </c>
      <c r="I419" s="98" t="s">
        <v>106</v>
      </c>
      <c r="J419" s="98" t="s">
        <v>24</v>
      </c>
      <c r="K419" s="15">
        <f>'VZGTTQ00005360 - Amjad'!F82</f>
        <v>17.670731707317074</v>
      </c>
      <c r="L419" s="15">
        <f>'VZGTTQ00005360 - Amjad'!G82</f>
        <v>3110.0487804878048</v>
      </c>
      <c r="M419" s="15">
        <f>'VZGTTQ00005360 - Amjad'!H82</f>
        <v>0</v>
      </c>
      <c r="N419" s="15">
        <f>'VZGTTQ00005360 - Amjad'!I82</f>
        <v>0</v>
      </c>
      <c r="O419" s="15">
        <f>'VZGTTQ00005360 - Amjad'!J82</f>
        <v>3110.0487804878048</v>
      </c>
      <c r="P419" s="15">
        <f>'VZGTTQ00005360 - Amjad'!K82</f>
        <v>3110.0487804878048</v>
      </c>
      <c r="Q419" s="15">
        <f>'VZGTTQ00005360 - Amjad'!L82</f>
        <v>3110.0487804878048</v>
      </c>
      <c r="R419" s="15">
        <f>'VZGTTQ00005360 - Amjad'!M82</f>
        <v>3110.0487804878048</v>
      </c>
      <c r="S419" s="15">
        <f>'VZGTTQ00005360 - Amjad'!N82</f>
        <v>3110.0487804878048</v>
      </c>
      <c r="T419" s="15">
        <f>'VZGTTQ00005360 - Amjad'!O82</f>
        <v>9330.1463414634145</v>
      </c>
      <c r="U419" s="15">
        <f>'VZGTTQ00005360 - Amjad'!P82</f>
        <v>12440.195121951219</v>
      </c>
      <c r="V419" s="98">
        <f>'VZGTTQ00005360 - Amjad'!Q82</f>
        <v>0</v>
      </c>
    </row>
    <row r="420" spans="1:22" ht="23.15" hidden="1" customHeight="1">
      <c r="A420" s="98">
        <f>'VZGTTQ00005360 - Amjad'!A83</f>
        <v>2134602</v>
      </c>
      <c r="B420" s="98" t="str">
        <f>'VZGTTQ00005360 - Amjad'!B83</f>
        <v>C,Anitha</v>
      </c>
      <c r="C420" s="98" t="str">
        <f>'VZGTTQ00005360 - Amjad'!C83</f>
        <v>Offshore</v>
      </c>
      <c r="D420" s="98" t="str">
        <f>'VZGTTQ00005360 - Amjad'!D83</f>
        <v>PCT 143</v>
      </c>
      <c r="E420" s="103" t="str">
        <f>'VZGTTQ00005360 - Amjad'!E83</f>
        <v>L3 Creative Developer-Level 1</v>
      </c>
      <c r="F420" s="111" t="s">
        <v>103</v>
      </c>
      <c r="G420" s="111" t="s">
        <v>104</v>
      </c>
      <c r="H420" s="98">
        <v>1000348365</v>
      </c>
      <c r="I420" s="98" t="s">
        <v>106</v>
      </c>
      <c r="J420" s="98" t="s">
        <v>24</v>
      </c>
      <c r="K420" s="15">
        <f>'VZGTTQ00005360 - Amjad'!F83</f>
        <v>17.670731707317074</v>
      </c>
      <c r="L420" s="15">
        <f>'VZGTTQ00005360 - Amjad'!G83</f>
        <v>3110.0487804878048</v>
      </c>
      <c r="M420" s="15">
        <f>'VZGTTQ00005360 - Amjad'!H83</f>
        <v>0</v>
      </c>
      <c r="N420" s="15">
        <f>'VZGTTQ00005360 - Amjad'!I83</f>
        <v>0</v>
      </c>
      <c r="O420" s="15">
        <f>'VZGTTQ00005360 - Amjad'!J83</f>
        <v>3110.0487804878048</v>
      </c>
      <c r="P420" s="15">
        <f>'VZGTTQ00005360 - Amjad'!K83</f>
        <v>3110.0487804878048</v>
      </c>
      <c r="Q420" s="15">
        <f>'VZGTTQ00005360 - Amjad'!L83</f>
        <v>3110.0487804878048</v>
      </c>
      <c r="R420" s="15">
        <f>'VZGTTQ00005360 - Amjad'!M83</f>
        <v>3110.0487804878048</v>
      </c>
      <c r="S420" s="15">
        <f>'VZGTTQ00005360 - Amjad'!N83</f>
        <v>3110.0487804878048</v>
      </c>
      <c r="T420" s="15">
        <f>'VZGTTQ00005360 - Amjad'!O83</f>
        <v>9330.1463414634145</v>
      </c>
      <c r="U420" s="15">
        <f>'VZGTTQ00005360 - Amjad'!P83</f>
        <v>12440.195121951219</v>
      </c>
      <c r="V420" s="98">
        <f>'VZGTTQ00005360 - Amjad'!Q83</f>
        <v>0</v>
      </c>
    </row>
    <row r="421" spans="1:22" ht="23.15" hidden="1" customHeight="1">
      <c r="A421" s="98">
        <f>'VZGTTQ00005360 - Amjad'!A84</f>
        <v>2134910</v>
      </c>
      <c r="B421" s="98" t="str">
        <f>'VZGTTQ00005360 - Amjad'!B84</f>
        <v>Balaji,Aarthi</v>
      </c>
      <c r="C421" s="98" t="str">
        <f>'VZGTTQ00005360 - Amjad'!C84</f>
        <v>Offshore</v>
      </c>
      <c r="D421" s="98" t="str">
        <f>'VZGTTQ00005360 - Amjad'!D84</f>
        <v>PCT 143</v>
      </c>
      <c r="E421" s="103" t="str">
        <f>'VZGTTQ00005360 - Amjad'!E84</f>
        <v>L1 Creative  Developer-Level 1</v>
      </c>
      <c r="F421" s="111" t="s">
        <v>103</v>
      </c>
      <c r="G421" s="111" t="s">
        <v>104</v>
      </c>
      <c r="H421" s="98">
        <v>1000348365</v>
      </c>
      <c r="I421" s="98" t="s">
        <v>106</v>
      </c>
      <c r="J421" s="98" t="s">
        <v>24</v>
      </c>
      <c r="K421" s="15">
        <f>'VZGTTQ00005360 - Amjad'!F84</f>
        <v>17.670731707317074</v>
      </c>
      <c r="L421" s="15">
        <f>'VZGTTQ00005360 - Amjad'!G84</f>
        <v>3110.0487804878048</v>
      </c>
      <c r="M421" s="15">
        <f>'VZGTTQ00005360 - Amjad'!H84</f>
        <v>0</v>
      </c>
      <c r="N421" s="15">
        <f>'VZGTTQ00005360 - Amjad'!I84</f>
        <v>0</v>
      </c>
      <c r="O421" s="15">
        <f>'VZGTTQ00005360 - Amjad'!J84</f>
        <v>3110.0487804878048</v>
      </c>
      <c r="P421" s="15">
        <f>'VZGTTQ00005360 - Amjad'!K84</f>
        <v>3110.0487804878048</v>
      </c>
      <c r="Q421" s="15">
        <f>'VZGTTQ00005360 - Amjad'!L84</f>
        <v>3110.0487804878048</v>
      </c>
      <c r="R421" s="15">
        <f>'VZGTTQ00005360 - Amjad'!M84</f>
        <v>3110.0487804878048</v>
      </c>
      <c r="S421" s="15">
        <f>'VZGTTQ00005360 - Amjad'!N84</f>
        <v>3110.0487804878048</v>
      </c>
      <c r="T421" s="15">
        <f>'VZGTTQ00005360 - Amjad'!O84</f>
        <v>9330.1463414634145</v>
      </c>
      <c r="U421" s="15">
        <f>'VZGTTQ00005360 - Amjad'!P84</f>
        <v>12440.195121951219</v>
      </c>
      <c r="V421" s="98">
        <f>'VZGTTQ00005360 - Amjad'!Q84</f>
        <v>0</v>
      </c>
    </row>
    <row r="422" spans="1:22" ht="23.15" hidden="1" customHeight="1">
      <c r="A422" s="98">
        <f>'VZGTTQ00005360 - Amjad'!A85</f>
        <v>904809</v>
      </c>
      <c r="B422" s="98" t="str">
        <f>'VZGTTQ00005360 - Amjad'!B85</f>
        <v>Sharma,Aashish</v>
      </c>
      <c r="C422" s="98" t="str">
        <f>'VZGTTQ00005360 - Amjad'!C85</f>
        <v>Offshore</v>
      </c>
      <c r="D422" s="98" t="str">
        <f>'VZGTTQ00005360 - Amjad'!D85</f>
        <v>PCT 143</v>
      </c>
      <c r="E422" s="103" t="str">
        <f>'VZGTTQ00005360 - Amjad'!E85</f>
        <v>L1 Creative  Developer-Level 1</v>
      </c>
      <c r="F422" s="111" t="s">
        <v>103</v>
      </c>
      <c r="G422" s="111" t="s">
        <v>104</v>
      </c>
      <c r="H422" s="98">
        <v>1000348365</v>
      </c>
      <c r="I422" s="98" t="s">
        <v>106</v>
      </c>
      <c r="J422" s="98" t="s">
        <v>24</v>
      </c>
      <c r="K422" s="15">
        <f>'VZGTTQ00005360 - Amjad'!F85</f>
        <v>17.670731707317074</v>
      </c>
      <c r="L422" s="15">
        <f>'VZGTTQ00005360 - Amjad'!G85</f>
        <v>3110.0487804878048</v>
      </c>
      <c r="M422" s="15">
        <f>'VZGTTQ00005360 - Amjad'!H85</f>
        <v>0</v>
      </c>
      <c r="N422" s="15">
        <f>'VZGTTQ00005360 - Amjad'!I85</f>
        <v>0</v>
      </c>
      <c r="O422" s="15">
        <f>'VZGTTQ00005360 - Amjad'!J85</f>
        <v>3110.0487804878048</v>
      </c>
      <c r="P422" s="15">
        <f>'VZGTTQ00005360 - Amjad'!K85</f>
        <v>3110.0487804878048</v>
      </c>
      <c r="Q422" s="15">
        <f>'VZGTTQ00005360 - Amjad'!L85</f>
        <v>3110.0487804878048</v>
      </c>
      <c r="R422" s="15">
        <f>'VZGTTQ00005360 - Amjad'!M85</f>
        <v>3110.0487804878048</v>
      </c>
      <c r="S422" s="15">
        <f>'VZGTTQ00005360 - Amjad'!N85</f>
        <v>3110.0487804878048</v>
      </c>
      <c r="T422" s="15">
        <f>'VZGTTQ00005360 - Amjad'!O85</f>
        <v>9330.1463414634145</v>
      </c>
      <c r="U422" s="15">
        <f>'VZGTTQ00005360 - Amjad'!P85</f>
        <v>12440.195121951219</v>
      </c>
      <c r="V422" s="98">
        <f>'VZGTTQ00005360 - Amjad'!Q85</f>
        <v>0</v>
      </c>
    </row>
    <row r="423" spans="1:22" ht="23.15" hidden="1" customHeight="1">
      <c r="A423" s="98">
        <f>'VZGTTQ00005360 - Amjad'!A86</f>
        <v>894920</v>
      </c>
      <c r="B423" s="98" t="str">
        <f>'VZGTTQ00005360 - Amjad'!B86</f>
        <v>Venkata Monika,Alampalli</v>
      </c>
      <c r="C423" s="98" t="str">
        <f>'VZGTTQ00005360 - Amjad'!C86</f>
        <v>Offshore</v>
      </c>
      <c r="D423" s="98" t="str">
        <f>'VZGTTQ00005360 - Amjad'!D86</f>
        <v>PCT 143</v>
      </c>
      <c r="E423" s="103" t="str">
        <f>'VZGTTQ00005360 - Amjad'!E86</f>
        <v>L1 Creative  Developer-Level 1</v>
      </c>
      <c r="F423" s="111" t="s">
        <v>103</v>
      </c>
      <c r="G423" s="111" t="s">
        <v>104</v>
      </c>
      <c r="H423" s="98">
        <v>1000348365</v>
      </c>
      <c r="I423" s="98" t="s">
        <v>106</v>
      </c>
      <c r="J423" s="98" t="s">
        <v>24</v>
      </c>
      <c r="K423" s="15">
        <f>'VZGTTQ00005360 - Amjad'!F86</f>
        <v>17.670731707317074</v>
      </c>
      <c r="L423" s="15">
        <f>'VZGTTQ00005360 - Amjad'!G86</f>
        <v>3110.0487804878048</v>
      </c>
      <c r="M423" s="15">
        <f>'VZGTTQ00005360 - Amjad'!H86</f>
        <v>0</v>
      </c>
      <c r="N423" s="15">
        <f>'VZGTTQ00005360 - Amjad'!I86</f>
        <v>0</v>
      </c>
      <c r="O423" s="15">
        <f>'VZGTTQ00005360 - Amjad'!J86</f>
        <v>3110.0487804878048</v>
      </c>
      <c r="P423" s="15">
        <f>'VZGTTQ00005360 - Amjad'!K86</f>
        <v>3110.0487804878048</v>
      </c>
      <c r="Q423" s="15">
        <f>'VZGTTQ00005360 - Amjad'!L86</f>
        <v>3110.0487804878048</v>
      </c>
      <c r="R423" s="15">
        <f>'VZGTTQ00005360 - Amjad'!M86</f>
        <v>3110.0487804878048</v>
      </c>
      <c r="S423" s="15">
        <f>'VZGTTQ00005360 - Amjad'!N86</f>
        <v>3110.0487804878048</v>
      </c>
      <c r="T423" s="15">
        <f>'VZGTTQ00005360 - Amjad'!O86</f>
        <v>9330.1463414634145</v>
      </c>
      <c r="U423" s="15">
        <f>'VZGTTQ00005360 - Amjad'!P86</f>
        <v>12440.195121951219</v>
      </c>
      <c r="V423" s="98">
        <f>'VZGTTQ00005360 - Amjad'!Q86</f>
        <v>0</v>
      </c>
    </row>
    <row r="424" spans="1:22" ht="23.15" hidden="1" customHeight="1">
      <c r="A424" s="98">
        <f>'VZGTTQ00005360 - Amjad'!A87</f>
        <v>2088567</v>
      </c>
      <c r="B424" s="98" t="str">
        <f>'VZGTTQ00005360 - Amjad'!B87</f>
        <v>Upadhyay,Tanuj</v>
      </c>
      <c r="C424" s="98" t="str">
        <f>'VZGTTQ00005360 - Amjad'!C87</f>
        <v>Offshore</v>
      </c>
      <c r="D424" s="98" t="str">
        <f>'VZGTTQ00005360 - Amjad'!D87</f>
        <v>PCT 143</v>
      </c>
      <c r="E424" s="103" t="str">
        <f>'VZGTTQ00005360 - Amjad'!E87</f>
        <v>L1 Creative  Developer-Level 1</v>
      </c>
      <c r="F424" s="111" t="s">
        <v>103</v>
      </c>
      <c r="G424" s="111" t="s">
        <v>104</v>
      </c>
      <c r="H424" s="98">
        <v>1000348365</v>
      </c>
      <c r="I424" s="98" t="s">
        <v>106</v>
      </c>
      <c r="J424" s="98" t="s">
        <v>24</v>
      </c>
      <c r="K424" s="15">
        <f>'VZGTTQ00005360 - Amjad'!F87</f>
        <v>17.670731707317074</v>
      </c>
      <c r="L424" s="15">
        <f>'VZGTTQ00005360 - Amjad'!G87</f>
        <v>3110.0487804878048</v>
      </c>
      <c r="M424" s="15">
        <f>'VZGTTQ00005360 - Amjad'!H87</f>
        <v>0</v>
      </c>
      <c r="N424" s="15">
        <f>'VZGTTQ00005360 - Amjad'!I87</f>
        <v>0</v>
      </c>
      <c r="O424" s="15">
        <f>'VZGTTQ00005360 - Amjad'!J87</f>
        <v>3110.0487804878048</v>
      </c>
      <c r="P424" s="15">
        <f>'VZGTTQ00005360 - Amjad'!K87</f>
        <v>3110.0487804878048</v>
      </c>
      <c r="Q424" s="15">
        <f>'VZGTTQ00005360 - Amjad'!L87</f>
        <v>3110.0487804878048</v>
      </c>
      <c r="R424" s="15">
        <f>'VZGTTQ00005360 - Amjad'!M87</f>
        <v>3110.0487804878048</v>
      </c>
      <c r="S424" s="15">
        <f>'VZGTTQ00005360 - Amjad'!N87</f>
        <v>3110.0487804878048</v>
      </c>
      <c r="T424" s="15">
        <f>'VZGTTQ00005360 - Amjad'!O87</f>
        <v>9330.1463414634145</v>
      </c>
      <c r="U424" s="15">
        <f>'VZGTTQ00005360 - Amjad'!P87</f>
        <v>12440.195121951219</v>
      </c>
      <c r="V424" s="98">
        <f>'VZGTTQ00005360 - Amjad'!Q87</f>
        <v>0</v>
      </c>
    </row>
    <row r="425" spans="1:22" ht="23.15" hidden="1" customHeight="1">
      <c r="A425" s="98">
        <f>'VZGTTQ00005360 - Amjad'!A88</f>
        <v>2088629</v>
      </c>
      <c r="B425" s="98" t="str">
        <f>'VZGTTQ00005360 - Amjad'!B88</f>
        <v>Sharma,Anmol</v>
      </c>
      <c r="C425" s="98" t="str">
        <f>'VZGTTQ00005360 - Amjad'!C88</f>
        <v>Offshore</v>
      </c>
      <c r="D425" s="98" t="str">
        <f>'VZGTTQ00005360 - Amjad'!D88</f>
        <v>PCT 143</v>
      </c>
      <c r="E425" s="103" t="str">
        <f>'VZGTTQ00005360 - Amjad'!E88</f>
        <v>L5 AEM Developer-Level 2</v>
      </c>
      <c r="F425" s="111" t="s">
        <v>103</v>
      </c>
      <c r="G425" s="111" t="s">
        <v>104</v>
      </c>
      <c r="H425" s="98">
        <v>1000348365</v>
      </c>
      <c r="I425" s="98" t="s">
        <v>106</v>
      </c>
      <c r="J425" s="98" t="s">
        <v>24</v>
      </c>
      <c r="K425" s="15">
        <f>'VZGTTQ00005360 - Amjad'!F88</f>
        <v>21.512195121951219</v>
      </c>
      <c r="L425" s="15">
        <f>'VZGTTQ00005360 - Amjad'!G88</f>
        <v>3786.1463414634145</v>
      </c>
      <c r="M425" s="15">
        <f>'VZGTTQ00005360 - Amjad'!H88</f>
        <v>0</v>
      </c>
      <c r="N425" s="15">
        <f>'VZGTTQ00005360 - Amjad'!I88</f>
        <v>0</v>
      </c>
      <c r="O425" s="15">
        <f>'VZGTTQ00005360 - Amjad'!J88</f>
        <v>3786.1463414634145</v>
      </c>
      <c r="P425" s="15">
        <f>'VZGTTQ00005360 - Amjad'!K88</f>
        <v>3786.1463414634145</v>
      </c>
      <c r="Q425" s="15">
        <f>'VZGTTQ00005360 - Amjad'!L88</f>
        <v>3786.1463414634145</v>
      </c>
      <c r="R425" s="15">
        <f>'VZGTTQ00005360 - Amjad'!M88</f>
        <v>3786.1463414634145</v>
      </c>
      <c r="S425" s="15">
        <f>'VZGTTQ00005360 - Amjad'!N88</f>
        <v>3786.1463414634145</v>
      </c>
      <c r="T425" s="15">
        <f>'VZGTTQ00005360 - Amjad'!O88</f>
        <v>11358.439024390244</v>
      </c>
      <c r="U425" s="15">
        <f>'VZGTTQ00005360 - Amjad'!P88</f>
        <v>15144.585365853658</v>
      </c>
      <c r="V425" s="98">
        <f>'VZGTTQ00005360 - Amjad'!Q88</f>
        <v>0</v>
      </c>
    </row>
    <row r="426" spans="1:22" ht="23.15" hidden="1" customHeight="1">
      <c r="A426" s="98">
        <f>'VZGTTQ00005360 - Amjad'!A89</f>
        <v>2247861</v>
      </c>
      <c r="B426" s="98" t="str">
        <f>'VZGTTQ00005360 - Amjad'!B89</f>
        <v>Chandra,Phool</v>
      </c>
      <c r="C426" s="98" t="str">
        <f>'VZGTTQ00005360 - Amjad'!C89</f>
        <v>Offshore</v>
      </c>
      <c r="D426" s="98" t="str">
        <f>'VZGTTQ00005360 - Amjad'!D89</f>
        <v>PCT 143</v>
      </c>
      <c r="E426" s="103" t="str">
        <f>'VZGTTQ00005360 - Amjad'!E89</f>
        <v>L4 AEM Developer-Level 2</v>
      </c>
      <c r="F426" s="111" t="s">
        <v>103</v>
      </c>
      <c r="G426" s="111" t="s">
        <v>104</v>
      </c>
      <c r="H426" s="98">
        <v>1000348365</v>
      </c>
      <c r="I426" s="98" t="s">
        <v>106</v>
      </c>
      <c r="J426" s="98" t="s">
        <v>63</v>
      </c>
      <c r="K426" s="15">
        <f>'VZGTTQ00005360 - Amjad'!F89</f>
        <v>21.512195121951219</v>
      </c>
      <c r="L426" s="15">
        <f>'VZGTTQ00005360 - Amjad'!G89</f>
        <v>3786.1463414634145</v>
      </c>
      <c r="M426" s="15">
        <f>'VZGTTQ00005360 - Amjad'!H89</f>
        <v>0</v>
      </c>
      <c r="N426" s="15">
        <f>'VZGTTQ00005360 - Amjad'!I89</f>
        <v>0</v>
      </c>
      <c r="O426" s="15">
        <f>'VZGTTQ00005360 - Amjad'!J89</f>
        <v>3786.1463414634145</v>
      </c>
      <c r="P426" s="15">
        <f>'VZGTTQ00005360 - Amjad'!K89</f>
        <v>3786.1463414634145</v>
      </c>
      <c r="Q426" s="15">
        <f>'VZGTTQ00005360 - Amjad'!L89</f>
        <v>3786.1463414634145</v>
      </c>
      <c r="R426" s="15">
        <f>'VZGTTQ00005360 - Amjad'!M89</f>
        <v>3786.1463414634145</v>
      </c>
      <c r="S426" s="15">
        <f>'VZGTTQ00005360 - Amjad'!N89</f>
        <v>3786.1463414634145</v>
      </c>
      <c r="T426" s="15">
        <f>'VZGTTQ00005360 - Amjad'!O89</f>
        <v>11358.439024390244</v>
      </c>
      <c r="U426" s="15">
        <f>'VZGTTQ00005360 - Amjad'!P89</f>
        <v>15144.585365853658</v>
      </c>
      <c r="V426" s="98">
        <f>'VZGTTQ00005360 - Amjad'!Q89</f>
        <v>0</v>
      </c>
    </row>
    <row r="427" spans="1:22" ht="23.15" hidden="1" customHeight="1">
      <c r="A427" s="98">
        <f>'VZGTTQ00005360 - Amjad'!A90</f>
        <v>2298112</v>
      </c>
      <c r="B427" s="98" t="str">
        <f>'VZGTTQ00005360 - Amjad'!B90</f>
        <v>RamanJI B</v>
      </c>
      <c r="C427" s="98" t="str">
        <f>'VZGTTQ00005360 - Amjad'!C90</f>
        <v>Offshore</v>
      </c>
      <c r="D427" s="98" t="str">
        <f>'VZGTTQ00005360 - Amjad'!D90</f>
        <v>PCT 143</v>
      </c>
      <c r="E427" s="103" t="str">
        <f>'VZGTTQ00005360 - Amjad'!E90</f>
        <v>L3 AEM Developer-Level 1</v>
      </c>
      <c r="F427" s="111" t="s">
        <v>103</v>
      </c>
      <c r="G427" s="111" t="s">
        <v>104</v>
      </c>
      <c r="H427" s="98">
        <v>1000348365</v>
      </c>
      <c r="I427" s="98" t="s">
        <v>106</v>
      </c>
      <c r="J427" s="98" t="s">
        <v>63</v>
      </c>
      <c r="K427" s="15">
        <f>'VZGTTQ00005360 - Amjad'!F90</f>
        <v>17.670731707317074</v>
      </c>
      <c r="L427" s="15">
        <f>'VZGTTQ00005360 - Amjad'!G90</f>
        <v>3110.0487804878048</v>
      </c>
      <c r="M427" s="15">
        <f>'VZGTTQ00005360 - Amjad'!H90</f>
        <v>0</v>
      </c>
      <c r="N427" s="15">
        <f>'VZGTTQ00005360 - Amjad'!I90</f>
        <v>0</v>
      </c>
      <c r="O427" s="15">
        <f>'VZGTTQ00005360 - Amjad'!J90</f>
        <v>3110.0487804878048</v>
      </c>
      <c r="P427" s="15">
        <f>'VZGTTQ00005360 - Amjad'!K90</f>
        <v>3110.0487804878048</v>
      </c>
      <c r="Q427" s="15">
        <f>'VZGTTQ00005360 - Amjad'!L90</f>
        <v>3110.0487804878048</v>
      </c>
      <c r="R427" s="15">
        <f>'VZGTTQ00005360 - Amjad'!M90</f>
        <v>3110.0487804878048</v>
      </c>
      <c r="S427" s="15">
        <f>'VZGTTQ00005360 - Amjad'!N90</f>
        <v>3110.0487804878048</v>
      </c>
      <c r="T427" s="15">
        <f>'VZGTTQ00005360 - Amjad'!O90</f>
        <v>9330.1463414634145</v>
      </c>
      <c r="U427" s="15">
        <f>'VZGTTQ00005360 - Amjad'!P90</f>
        <v>12440.195121951219</v>
      </c>
      <c r="V427" s="98">
        <f>'VZGTTQ00005360 - Amjad'!Q90</f>
        <v>0</v>
      </c>
    </row>
    <row r="428" spans="1:22" ht="23.15" hidden="1" customHeight="1">
      <c r="A428" s="98">
        <f>'VZGTTQ00005360 - Amjad'!A91</f>
        <v>2100194</v>
      </c>
      <c r="B428" s="98" t="str">
        <f>'VZGTTQ00005360 - Amjad'!B91</f>
        <v>Nagasai Keethi</v>
      </c>
      <c r="C428" s="98" t="str">
        <f>'VZGTTQ00005360 - Amjad'!C91</f>
        <v>Offshore</v>
      </c>
      <c r="D428" s="98" t="str">
        <f>'VZGTTQ00005360 - Amjad'!D91</f>
        <v>PCT 143</v>
      </c>
      <c r="E428" s="103" t="str">
        <f>'VZGTTQ00005360 - Amjad'!E91</f>
        <v>L5 Java Springboot Developer-Level 3</v>
      </c>
      <c r="F428" s="111" t="s">
        <v>103</v>
      </c>
      <c r="G428" s="111" t="s">
        <v>104</v>
      </c>
      <c r="H428" s="98">
        <v>1000348365</v>
      </c>
      <c r="I428" s="98" t="s">
        <v>106</v>
      </c>
      <c r="J428" s="98" t="s">
        <v>63</v>
      </c>
      <c r="K428" s="15">
        <f>'VZGTTQ00005360 - Amjad'!F91</f>
        <v>25.048780487804876</v>
      </c>
      <c r="L428" s="15">
        <f>'VZGTTQ00005360 - Amjad'!G91</f>
        <v>4408.585365853658</v>
      </c>
      <c r="M428" s="15">
        <f>'VZGTTQ00005360 - Amjad'!H91</f>
        <v>0</v>
      </c>
      <c r="N428" s="15">
        <f>'VZGTTQ00005360 - Amjad'!I91</f>
        <v>0</v>
      </c>
      <c r="O428" s="15">
        <f>'VZGTTQ00005360 - Amjad'!J91</f>
        <v>4408.585365853658</v>
      </c>
      <c r="P428" s="15">
        <f>'VZGTTQ00005360 - Amjad'!K91</f>
        <v>4408.585365853658</v>
      </c>
      <c r="Q428" s="15">
        <f>'VZGTTQ00005360 - Amjad'!L91</f>
        <v>4408.585365853658</v>
      </c>
      <c r="R428" s="15">
        <f>'VZGTTQ00005360 - Amjad'!M91</f>
        <v>4408.585365853658</v>
      </c>
      <c r="S428" s="15">
        <f>'VZGTTQ00005360 - Amjad'!N91</f>
        <v>4408.585365853658</v>
      </c>
      <c r="T428" s="15">
        <f>'VZGTTQ00005360 - Amjad'!O91</f>
        <v>13225.756097560974</v>
      </c>
      <c r="U428" s="15">
        <f>'VZGTTQ00005360 - Amjad'!P91</f>
        <v>17634.341463414632</v>
      </c>
      <c r="V428" s="98">
        <f>'VZGTTQ00005360 - Amjad'!Q91</f>
        <v>0</v>
      </c>
    </row>
    <row r="429" spans="1:22" ht="23.15" hidden="1" customHeight="1">
      <c r="A429" s="98">
        <f>'VZGTTQ00005360 - Amjad'!A92</f>
        <v>2313893</v>
      </c>
      <c r="B429" s="98" t="str">
        <f>'VZGTTQ00005360 - Amjad'!B92</f>
        <v>Kanna,Ranjith</v>
      </c>
      <c r="C429" s="98" t="str">
        <f>'VZGTTQ00005360 - Amjad'!C92</f>
        <v>Offshore</v>
      </c>
      <c r="D429" s="98" t="str">
        <f>'VZGTTQ00005360 - Amjad'!D92</f>
        <v>PCT 143</v>
      </c>
      <c r="E429" s="103" t="str">
        <f>'VZGTTQ00005360 - Amjad'!E92</f>
        <v>L5 Java Springboot Developer-Level 3</v>
      </c>
      <c r="F429" s="111" t="s">
        <v>103</v>
      </c>
      <c r="G429" s="111" t="s">
        <v>104</v>
      </c>
      <c r="H429" s="98">
        <v>1000348365</v>
      </c>
      <c r="I429" s="98" t="s">
        <v>106</v>
      </c>
      <c r="J429" s="98" t="s">
        <v>63</v>
      </c>
      <c r="K429" s="15">
        <f>'VZGTTQ00005360 - Amjad'!F92</f>
        <v>25.048780487804876</v>
      </c>
      <c r="L429" s="15">
        <f>'VZGTTQ00005360 - Amjad'!G92</f>
        <v>4408.585365853658</v>
      </c>
      <c r="M429" s="15">
        <f>'VZGTTQ00005360 - Amjad'!H92</f>
        <v>0</v>
      </c>
      <c r="N429" s="15">
        <f>'VZGTTQ00005360 - Amjad'!I92</f>
        <v>0</v>
      </c>
      <c r="O429" s="15">
        <f>'VZGTTQ00005360 - Amjad'!J92</f>
        <v>4408.585365853658</v>
      </c>
      <c r="P429" s="15">
        <f>'VZGTTQ00005360 - Amjad'!K92</f>
        <v>4408.585365853658</v>
      </c>
      <c r="Q429" s="15">
        <f>'VZGTTQ00005360 - Amjad'!L92</f>
        <v>4408.585365853658</v>
      </c>
      <c r="R429" s="15">
        <f>'VZGTTQ00005360 - Amjad'!M92</f>
        <v>4408.585365853658</v>
      </c>
      <c r="S429" s="15">
        <f>'VZGTTQ00005360 - Amjad'!N92</f>
        <v>4408.585365853658</v>
      </c>
      <c r="T429" s="15">
        <f>'VZGTTQ00005360 - Amjad'!O92</f>
        <v>13225.756097560974</v>
      </c>
      <c r="U429" s="15">
        <f>'VZGTTQ00005360 - Amjad'!P92</f>
        <v>17634.341463414632</v>
      </c>
      <c r="V429" s="98">
        <f>'VZGTTQ00005360 - Amjad'!Q92</f>
        <v>0</v>
      </c>
    </row>
    <row r="430" spans="1:22" ht="23.15" hidden="1" customHeight="1">
      <c r="A430" s="98">
        <f>'VZGTTQ00005360 - Amjad'!A93</f>
        <v>2145839</v>
      </c>
      <c r="B430" s="98" t="str">
        <f>'VZGTTQ00005360 - Amjad'!B93</f>
        <v>Elango,Sujith</v>
      </c>
      <c r="C430" s="98" t="str">
        <f>'VZGTTQ00005360 - Amjad'!C93</f>
        <v>Offshore</v>
      </c>
      <c r="D430" s="98" t="str">
        <f>'VZGTTQ00005360 - Amjad'!D93</f>
        <v>PCT 143</v>
      </c>
      <c r="E430" s="103" t="str">
        <f>'VZGTTQ00005360 - Amjad'!E93</f>
        <v>L3 Java  Springboot Developer-Level 1</v>
      </c>
      <c r="F430" s="111" t="s">
        <v>103</v>
      </c>
      <c r="G430" s="111" t="s">
        <v>104</v>
      </c>
      <c r="H430" s="98">
        <v>1000348365</v>
      </c>
      <c r="I430" s="98" t="s">
        <v>106</v>
      </c>
      <c r="J430" s="98" t="s">
        <v>63</v>
      </c>
      <c r="K430" s="15">
        <f>'VZGTTQ00005360 - Amjad'!F93</f>
        <v>17.670731707317099</v>
      </c>
      <c r="L430" s="15">
        <f>'VZGTTQ00005360 - Amjad'!G93</f>
        <v>3110.0487804878094</v>
      </c>
      <c r="M430" s="15">
        <f>'VZGTTQ00005360 - Amjad'!H93</f>
        <v>0</v>
      </c>
      <c r="N430" s="15">
        <f>'VZGTTQ00005360 - Amjad'!I93</f>
        <v>0</v>
      </c>
      <c r="O430" s="15">
        <f>'VZGTTQ00005360 - Amjad'!J93</f>
        <v>3110.0487804878094</v>
      </c>
      <c r="P430" s="15">
        <f>'VZGTTQ00005360 - Amjad'!K93</f>
        <v>3110.0487804878094</v>
      </c>
      <c r="Q430" s="15">
        <f>'VZGTTQ00005360 - Amjad'!L93</f>
        <v>3110.0487804878094</v>
      </c>
      <c r="R430" s="15">
        <f>'VZGTTQ00005360 - Amjad'!M93</f>
        <v>3110.0487804878094</v>
      </c>
      <c r="S430" s="15">
        <f>'VZGTTQ00005360 - Amjad'!N93</f>
        <v>3110.0487804878094</v>
      </c>
      <c r="T430" s="15">
        <f>'VZGTTQ00005360 - Amjad'!O93</f>
        <v>9330.1463414634272</v>
      </c>
      <c r="U430" s="15">
        <f>'VZGTTQ00005360 - Amjad'!P93</f>
        <v>12440.195121951238</v>
      </c>
      <c r="V430" s="98">
        <f>'VZGTTQ00005360 - Amjad'!Q93</f>
        <v>0</v>
      </c>
    </row>
    <row r="431" spans="1:22" ht="23.15" hidden="1" customHeight="1">
      <c r="A431" s="98">
        <f>'VZGTTQ00009363 - Harini Sridhar'!A9</f>
        <v>2382354</v>
      </c>
      <c r="B431" s="98" t="str">
        <f>'VZGTTQ00009363 - Harini Sridhar'!B9</f>
        <v>S,Bhuvaneshwari</v>
      </c>
      <c r="C431" s="98" t="str">
        <f>'VZGTTQ00009363 - Harini Sridhar'!C9</f>
        <v xml:space="preserve">Offshore </v>
      </c>
      <c r="D431" s="98" t="str">
        <f>'VZGTTQ00009363 - Harini Sridhar'!D9</f>
        <v>PCT 090</v>
      </c>
      <c r="E431" s="103" t="str">
        <f>'VZGTTQ00009363 - Harini Sridhar'!E9</f>
        <v>Scrum Master Scrum Master Senior</v>
      </c>
      <c r="F431" s="111" t="s">
        <v>111</v>
      </c>
      <c r="G431" s="111" t="s">
        <v>112</v>
      </c>
      <c r="H431" s="98">
        <v>1000410330</v>
      </c>
      <c r="I431" s="98" t="s">
        <v>113</v>
      </c>
      <c r="J431" s="98" t="s">
        <v>53</v>
      </c>
      <c r="K431" s="15">
        <f>'VZGTTQ00009363 - Harini Sridhar'!F9</f>
        <v>27.787500000000005</v>
      </c>
      <c r="L431" s="15">
        <f>'VZGTTQ00009363 - Harini Sridhar'!G9</f>
        <v>4890.6000000000013</v>
      </c>
      <c r="M431" s="15">
        <f>'VZGTTQ00009363 - Harini Sridhar'!H9</f>
        <v>4890.6000000000013</v>
      </c>
      <c r="N431" s="15">
        <f>'VZGTTQ00009363 - Harini Sridhar'!I9</f>
        <v>4890.6000000000013</v>
      </c>
      <c r="O431" s="15">
        <f>'VZGTTQ00009363 - Harini Sridhar'!J9</f>
        <v>0</v>
      </c>
      <c r="P431" s="15">
        <f>'VZGTTQ00009363 - Harini Sridhar'!K9</f>
        <v>0</v>
      </c>
      <c r="Q431" s="15">
        <f>'VZGTTQ00009363 - Harini Sridhar'!L9</f>
        <v>0</v>
      </c>
      <c r="R431" s="15">
        <f>'VZGTTQ00009363 - Harini Sridhar'!M9</f>
        <v>0</v>
      </c>
      <c r="S431" s="15">
        <f>'VZGTTQ00009363 - Harini Sridhar'!N9</f>
        <v>9781.2000000000025</v>
      </c>
      <c r="T431" s="15">
        <f>'VZGTTQ00009363 - Harini Sridhar'!O9</f>
        <v>0</v>
      </c>
      <c r="U431" s="15">
        <f>'VZGTTQ00009363 - Harini Sridhar'!P9</f>
        <v>9781.2000000000025</v>
      </c>
      <c r="V431" s="98">
        <f>'VZGTTQ00009363 - Harini Sridhar'!Q9</f>
        <v>0</v>
      </c>
    </row>
    <row r="432" spans="1:22" ht="23.15" hidden="1" customHeight="1">
      <c r="A432" s="98">
        <f>'VZGTTQ00009363 - Harini Sridhar'!A10</f>
        <v>224342</v>
      </c>
      <c r="B432" s="98" t="str">
        <f>'VZGTTQ00009363 - Harini Sridhar'!B10</f>
        <v>Ramar,Mangayarkarasi</v>
      </c>
      <c r="C432" s="98" t="str">
        <f>'VZGTTQ00009363 - Harini Sridhar'!C10</f>
        <v xml:space="preserve">Offshore </v>
      </c>
      <c r="D432" s="98" t="str">
        <f>'VZGTTQ00009363 - Harini Sridhar'!D10</f>
        <v>ACT 138</v>
      </c>
      <c r="E432" s="103" t="str">
        <f>'VZGTTQ00009363 - Harini Sridhar'!E10</f>
        <v>Scrum Master Scrum Master Intermediate</v>
      </c>
      <c r="F432" s="111" t="s">
        <v>111</v>
      </c>
      <c r="G432" s="111" t="s">
        <v>112</v>
      </c>
      <c r="H432" s="98">
        <v>1000428977</v>
      </c>
      <c r="I432" s="98" t="s">
        <v>114</v>
      </c>
      <c r="J432" s="98" t="s">
        <v>24</v>
      </c>
      <c r="K432" s="15">
        <f>'VZGTTQ00009363 - Harini Sridhar'!F10</f>
        <v>26.762500000000003</v>
      </c>
      <c r="L432" s="15">
        <f>'VZGTTQ00009363 - Harini Sridhar'!G10</f>
        <v>4710.2000000000007</v>
      </c>
      <c r="M432" s="15">
        <f>'VZGTTQ00009363 - Harini Sridhar'!H10</f>
        <v>4710.2000000000007</v>
      </c>
      <c r="N432" s="15">
        <f>'VZGTTQ00009363 - Harini Sridhar'!I10</f>
        <v>4710.2000000000007</v>
      </c>
      <c r="O432" s="15">
        <f>'VZGTTQ00009363 - Harini Sridhar'!J10</f>
        <v>0</v>
      </c>
      <c r="P432" s="15">
        <f>'VZGTTQ00009363 - Harini Sridhar'!K10</f>
        <v>0</v>
      </c>
      <c r="Q432" s="15">
        <f>'VZGTTQ00009363 - Harini Sridhar'!L10</f>
        <v>0</v>
      </c>
      <c r="R432" s="15">
        <f>'VZGTTQ00009363 - Harini Sridhar'!M10</f>
        <v>0</v>
      </c>
      <c r="S432" s="15">
        <f>'VZGTTQ00009363 - Harini Sridhar'!N10</f>
        <v>9420.4000000000015</v>
      </c>
      <c r="T432" s="15">
        <f>'VZGTTQ00009363 - Harini Sridhar'!O10</f>
        <v>0</v>
      </c>
      <c r="U432" s="15">
        <f>'VZGTTQ00009363 - Harini Sridhar'!P10</f>
        <v>9420.4000000000015</v>
      </c>
      <c r="V432" s="98">
        <f>'VZGTTQ00009363 - Harini Sridhar'!Q10</f>
        <v>0</v>
      </c>
    </row>
    <row r="433" spans="1:22" ht="23.15" hidden="1" customHeight="1">
      <c r="A433" s="98">
        <f>'VZGTTQ00009363 - Harini Sridhar'!A11</f>
        <v>2184200</v>
      </c>
      <c r="B433" s="98" t="str">
        <f>'VZGTTQ00009363 - Harini Sridhar'!B11</f>
        <v>Priya,Anu</v>
      </c>
      <c r="C433" s="98" t="str">
        <f>'VZGTTQ00009363 - Harini Sridhar'!C11</f>
        <v xml:space="preserve">Offshore </v>
      </c>
      <c r="D433" s="98" t="str">
        <f>'VZGTTQ00009363 - Harini Sridhar'!D11</f>
        <v>ACT 148</v>
      </c>
      <c r="E433" s="103" t="str">
        <f>'VZGTTQ00009363 - Harini Sridhar'!E11</f>
        <v>Scrum Master Scrum Master Intermediate</v>
      </c>
      <c r="F433" s="111" t="s">
        <v>111</v>
      </c>
      <c r="G433" s="111" t="s">
        <v>112</v>
      </c>
      <c r="H433" s="98">
        <v>1000428977</v>
      </c>
      <c r="I433" s="98" t="s">
        <v>114</v>
      </c>
      <c r="J433" s="98" t="s">
        <v>33</v>
      </c>
      <c r="K433" s="15">
        <f>'VZGTTQ00009363 - Harini Sridhar'!F11</f>
        <v>26.762500000000003</v>
      </c>
      <c r="L433" s="15">
        <f>'VZGTTQ00009363 - Harini Sridhar'!G11</f>
        <v>4710.2000000000007</v>
      </c>
      <c r="M433" s="15">
        <f>'VZGTTQ00009363 - Harini Sridhar'!H11</f>
        <v>4710.2000000000007</v>
      </c>
      <c r="N433" s="15">
        <f>'VZGTTQ00009363 - Harini Sridhar'!I11</f>
        <v>4710.2000000000007</v>
      </c>
      <c r="O433" s="15">
        <f>'VZGTTQ00009363 - Harini Sridhar'!J11</f>
        <v>0</v>
      </c>
      <c r="P433" s="15">
        <f>'VZGTTQ00009363 - Harini Sridhar'!K11</f>
        <v>0</v>
      </c>
      <c r="Q433" s="15">
        <f>'VZGTTQ00009363 - Harini Sridhar'!L11</f>
        <v>0</v>
      </c>
      <c r="R433" s="15">
        <f>'VZGTTQ00009363 - Harini Sridhar'!M11</f>
        <v>0</v>
      </c>
      <c r="S433" s="15">
        <f>'VZGTTQ00009363 - Harini Sridhar'!N11</f>
        <v>9420.4000000000015</v>
      </c>
      <c r="T433" s="15">
        <f>'VZGTTQ00009363 - Harini Sridhar'!O11</f>
        <v>0</v>
      </c>
      <c r="U433" s="15">
        <f>'VZGTTQ00009363 - Harini Sridhar'!P11</f>
        <v>9420.4000000000015</v>
      </c>
      <c r="V433" s="98">
        <f>'VZGTTQ00009363 - Harini Sridhar'!Q11</f>
        <v>0</v>
      </c>
    </row>
    <row r="434" spans="1:22" ht="23.15" hidden="1" customHeight="1">
      <c r="A434" s="98">
        <f>'VZGTTQ00009363 - Harini Sridhar'!A12</f>
        <v>630083</v>
      </c>
      <c r="B434" s="98" t="str">
        <f>'VZGTTQ00009363 - Harini Sridhar'!B12</f>
        <v>Gnanadurai,Vijayakumar</v>
      </c>
      <c r="C434" s="98" t="str">
        <f>'VZGTTQ00009363 - Harini Sridhar'!C12</f>
        <v xml:space="preserve">Offshore </v>
      </c>
      <c r="D434" s="98" t="str">
        <f>'VZGTTQ00009363 - Harini Sridhar'!D12</f>
        <v>ACT 138</v>
      </c>
      <c r="E434" s="103" t="str">
        <f>'VZGTTQ00009363 - Harini Sridhar'!E12</f>
        <v>Architect ArchitectSenior</v>
      </c>
      <c r="F434" s="111" t="s">
        <v>111</v>
      </c>
      <c r="G434" s="111" t="s">
        <v>112</v>
      </c>
      <c r="H434" s="98">
        <v>1000428977</v>
      </c>
      <c r="I434" s="98" t="s">
        <v>114</v>
      </c>
      <c r="J434" s="98" t="s">
        <v>33</v>
      </c>
      <c r="K434" s="15">
        <f>'VZGTTQ00009363 - Harini Sridhar'!F12</f>
        <v>28.425000000000004</v>
      </c>
      <c r="L434" s="15">
        <f>'VZGTTQ00009363 - Harini Sridhar'!G12</f>
        <v>5002.8000000000011</v>
      </c>
      <c r="M434" s="15">
        <f>'VZGTTQ00009363 - Harini Sridhar'!H12</f>
        <v>5002.8000000000011</v>
      </c>
      <c r="N434" s="15">
        <f>'VZGTTQ00009363 - Harini Sridhar'!I12</f>
        <v>5002.8000000000011</v>
      </c>
      <c r="O434" s="15">
        <f>'VZGTTQ00009363 - Harini Sridhar'!J12</f>
        <v>0</v>
      </c>
      <c r="P434" s="15">
        <f>'VZGTTQ00009363 - Harini Sridhar'!K12</f>
        <v>0</v>
      </c>
      <c r="Q434" s="15">
        <f>'VZGTTQ00009363 - Harini Sridhar'!L12</f>
        <v>0</v>
      </c>
      <c r="R434" s="15">
        <f>'VZGTTQ00009363 - Harini Sridhar'!M12</f>
        <v>0</v>
      </c>
      <c r="S434" s="15">
        <f>'VZGTTQ00009363 - Harini Sridhar'!N12</f>
        <v>10005.600000000002</v>
      </c>
      <c r="T434" s="15">
        <f>'VZGTTQ00009363 - Harini Sridhar'!O12</f>
        <v>0</v>
      </c>
      <c r="U434" s="15">
        <f>'VZGTTQ00009363 - Harini Sridhar'!P12</f>
        <v>10005.600000000002</v>
      </c>
      <c r="V434" s="98">
        <f>'VZGTTQ00009363 - Harini Sridhar'!Q12</f>
        <v>0</v>
      </c>
    </row>
    <row r="435" spans="1:22" ht="23.15" hidden="1" customHeight="1">
      <c r="A435" s="98">
        <f>'VZGTTQ00009363 - Harini Sridhar'!A13</f>
        <v>860221</v>
      </c>
      <c r="B435" s="98" t="str">
        <f>'VZGTTQ00009363 - Harini Sridhar'!B13</f>
        <v>Balaji,Gokul</v>
      </c>
      <c r="C435" s="98" t="str">
        <f>'VZGTTQ00009363 - Harini Sridhar'!C13</f>
        <v xml:space="preserve">Offshore </v>
      </c>
      <c r="D435" s="98" t="str">
        <f>'VZGTTQ00009363 - Harini Sridhar'!D13</f>
        <v>ACT 140</v>
      </c>
      <c r="E435" s="103" t="str">
        <f>'VZGTTQ00009363 - Harini Sridhar'!E13</f>
        <v>Sr. UI Developer DeveloperSenior</v>
      </c>
      <c r="F435" s="111" t="s">
        <v>111</v>
      </c>
      <c r="G435" s="111" t="s">
        <v>112</v>
      </c>
      <c r="H435" s="98">
        <v>1000441057</v>
      </c>
      <c r="I435" s="98" t="s">
        <v>49</v>
      </c>
      <c r="J435" s="98" t="s">
        <v>33</v>
      </c>
      <c r="K435" s="15">
        <f>'VZGTTQ00009363 - Harini Sridhar'!F13</f>
        <v>28.425000000000004</v>
      </c>
      <c r="L435" s="15">
        <f>'VZGTTQ00009363 - Harini Sridhar'!G13</f>
        <v>5002.8000000000011</v>
      </c>
      <c r="M435" s="15">
        <f>'VZGTTQ00009363 - Harini Sridhar'!H13</f>
        <v>5002.8000000000011</v>
      </c>
      <c r="N435" s="15">
        <f>'VZGTTQ00009363 - Harini Sridhar'!I13</f>
        <v>5002.8000000000011</v>
      </c>
      <c r="O435" s="15">
        <f>'VZGTTQ00009363 - Harini Sridhar'!J13</f>
        <v>0</v>
      </c>
      <c r="P435" s="15">
        <f>'VZGTTQ00009363 - Harini Sridhar'!K13</f>
        <v>0</v>
      </c>
      <c r="Q435" s="15">
        <f>'VZGTTQ00009363 - Harini Sridhar'!L13</f>
        <v>0</v>
      </c>
      <c r="R435" s="15">
        <f>'VZGTTQ00009363 - Harini Sridhar'!M13</f>
        <v>0</v>
      </c>
      <c r="S435" s="15">
        <f>'VZGTTQ00009363 - Harini Sridhar'!N13</f>
        <v>10005.600000000002</v>
      </c>
      <c r="T435" s="15">
        <f>'VZGTTQ00009363 - Harini Sridhar'!O13</f>
        <v>0</v>
      </c>
      <c r="U435" s="15">
        <f>'VZGTTQ00009363 - Harini Sridhar'!P13</f>
        <v>10005.600000000002</v>
      </c>
      <c r="V435" s="98">
        <f>'VZGTTQ00009363 - Harini Sridhar'!Q13</f>
        <v>0</v>
      </c>
    </row>
    <row r="436" spans="1:22" ht="23.15" hidden="1" customHeight="1">
      <c r="A436" s="98">
        <f>'VZGTTQ00009363 - Harini Sridhar'!A14</f>
        <v>2328233</v>
      </c>
      <c r="B436" s="98" t="str">
        <f>'VZGTTQ00009363 - Harini Sridhar'!B14</f>
        <v>C,Preethi</v>
      </c>
      <c r="C436" s="98" t="str">
        <f>'VZGTTQ00009363 - Harini Sridhar'!C14</f>
        <v xml:space="preserve">Offshore </v>
      </c>
      <c r="D436" s="98" t="str">
        <f>'VZGTTQ00009363 - Harini Sridhar'!D14</f>
        <v>PCT 090</v>
      </c>
      <c r="E436" s="103" t="str">
        <f>'VZGTTQ00009363 - Harini Sridhar'!E14</f>
        <v>Sr. UI Developer DeveloperSenior</v>
      </c>
      <c r="F436" s="111" t="s">
        <v>111</v>
      </c>
      <c r="G436" s="111" t="s">
        <v>112</v>
      </c>
      <c r="H436" s="98">
        <v>1000428977</v>
      </c>
      <c r="I436" s="98" t="s">
        <v>114</v>
      </c>
      <c r="J436" s="98" t="s">
        <v>33</v>
      </c>
      <c r="K436" s="15">
        <f>'VZGTTQ00009363 - Harini Sridhar'!F14</f>
        <v>28.425000000000004</v>
      </c>
      <c r="L436" s="15">
        <f>'VZGTTQ00009363 - Harini Sridhar'!G14</f>
        <v>5002.8000000000011</v>
      </c>
      <c r="M436" s="15">
        <f>'VZGTTQ00009363 - Harini Sridhar'!H14</f>
        <v>5002.8000000000011</v>
      </c>
      <c r="N436" s="15">
        <f>'VZGTTQ00009363 - Harini Sridhar'!I14</f>
        <v>5002.8000000000011</v>
      </c>
      <c r="O436" s="15">
        <f>'VZGTTQ00009363 - Harini Sridhar'!J14</f>
        <v>0</v>
      </c>
      <c r="P436" s="15">
        <f>'VZGTTQ00009363 - Harini Sridhar'!K14</f>
        <v>0</v>
      </c>
      <c r="Q436" s="15">
        <f>'VZGTTQ00009363 - Harini Sridhar'!L14</f>
        <v>0</v>
      </c>
      <c r="R436" s="15">
        <f>'VZGTTQ00009363 - Harini Sridhar'!M14</f>
        <v>0</v>
      </c>
      <c r="S436" s="15">
        <f>'VZGTTQ00009363 - Harini Sridhar'!N14</f>
        <v>10005.600000000002</v>
      </c>
      <c r="T436" s="15">
        <f>'VZGTTQ00009363 - Harini Sridhar'!O14</f>
        <v>0</v>
      </c>
      <c r="U436" s="15">
        <f>'VZGTTQ00009363 - Harini Sridhar'!P14</f>
        <v>10005.600000000002</v>
      </c>
      <c r="V436" s="98">
        <f>'VZGTTQ00009363 - Harini Sridhar'!Q14</f>
        <v>0</v>
      </c>
    </row>
    <row r="437" spans="1:22" ht="23.15" hidden="1" customHeight="1">
      <c r="A437" s="98">
        <f>'VZGTTQ00009363 - Harini Sridhar'!A15</f>
        <v>912369</v>
      </c>
      <c r="B437" s="98" t="str">
        <f>'VZGTTQ00009363 - Harini Sridhar'!B15</f>
        <v>Allamsetti,Bhavana</v>
      </c>
      <c r="C437" s="98" t="str">
        <f>'VZGTTQ00009363 - Harini Sridhar'!C15</f>
        <v xml:space="preserve">Offshore </v>
      </c>
      <c r="D437" s="98" t="str">
        <f>'VZGTTQ00009363 - Harini Sridhar'!D15</f>
        <v>ACT 141</v>
      </c>
      <c r="E437" s="103" t="str">
        <f>'VZGTTQ00009363 - Harini Sridhar'!E15</f>
        <v>UI Developer DeveloperIntermediate</v>
      </c>
      <c r="F437" s="111" t="s">
        <v>111</v>
      </c>
      <c r="G437" s="111" t="s">
        <v>112</v>
      </c>
      <c r="H437" s="98">
        <v>1000428977</v>
      </c>
      <c r="I437" s="98" t="s">
        <v>114</v>
      </c>
      <c r="J437" s="98" t="s">
        <v>33</v>
      </c>
      <c r="K437" s="15">
        <f>'VZGTTQ00009363 - Harini Sridhar'!F15</f>
        <v>22</v>
      </c>
      <c r="L437" s="15">
        <f>'VZGTTQ00009363 - Harini Sridhar'!G15</f>
        <v>3872</v>
      </c>
      <c r="M437" s="15">
        <f>'VZGTTQ00009363 - Harini Sridhar'!H15</f>
        <v>3872</v>
      </c>
      <c r="N437" s="15">
        <f>'VZGTTQ00009363 - Harini Sridhar'!I15</f>
        <v>3872</v>
      </c>
      <c r="O437" s="15">
        <f>'VZGTTQ00009363 - Harini Sridhar'!J15</f>
        <v>0</v>
      </c>
      <c r="P437" s="15">
        <f>'VZGTTQ00009363 - Harini Sridhar'!K15</f>
        <v>0</v>
      </c>
      <c r="Q437" s="15">
        <f>'VZGTTQ00009363 - Harini Sridhar'!L15</f>
        <v>0</v>
      </c>
      <c r="R437" s="15">
        <f>'VZGTTQ00009363 - Harini Sridhar'!M15</f>
        <v>0</v>
      </c>
      <c r="S437" s="15">
        <f>'VZGTTQ00009363 - Harini Sridhar'!N15</f>
        <v>7744</v>
      </c>
      <c r="T437" s="15">
        <f>'VZGTTQ00009363 - Harini Sridhar'!O15</f>
        <v>0</v>
      </c>
      <c r="U437" s="15">
        <f>'VZGTTQ00009363 - Harini Sridhar'!P15</f>
        <v>7744</v>
      </c>
      <c r="V437" s="98">
        <f>'VZGTTQ00009363 - Harini Sridhar'!Q15</f>
        <v>0</v>
      </c>
    </row>
    <row r="438" spans="1:22" ht="23.15" hidden="1" customHeight="1">
      <c r="A438" s="98">
        <f>'VZGTTQ00009363 - Harini Sridhar'!A16</f>
        <v>2134656</v>
      </c>
      <c r="B438" s="98" t="str">
        <f>'VZGTTQ00009363 - Harini Sridhar'!B16</f>
        <v>M,Sandhiya</v>
      </c>
      <c r="C438" s="98" t="str">
        <f>'VZGTTQ00009363 - Harini Sridhar'!C16</f>
        <v xml:space="preserve">Offshore </v>
      </c>
      <c r="D438" s="98" t="str">
        <f>'VZGTTQ00009363 - Harini Sridhar'!D16</f>
        <v>ACT 145</v>
      </c>
      <c r="E438" s="103" t="str">
        <f>'VZGTTQ00009363 - Harini Sridhar'!E16</f>
        <v>UI Developer DeveloperIntermediate</v>
      </c>
      <c r="F438" s="111" t="s">
        <v>111</v>
      </c>
      <c r="G438" s="111" t="s">
        <v>112</v>
      </c>
      <c r="H438" s="98">
        <v>1000428977</v>
      </c>
      <c r="I438" s="98" t="s">
        <v>114</v>
      </c>
      <c r="J438" s="98" t="s">
        <v>33</v>
      </c>
      <c r="K438" s="15">
        <f>'VZGTTQ00009363 - Harini Sridhar'!F16</f>
        <v>22</v>
      </c>
      <c r="L438" s="15">
        <f>'VZGTTQ00009363 - Harini Sridhar'!G16</f>
        <v>3872</v>
      </c>
      <c r="M438" s="15">
        <f>'VZGTTQ00009363 - Harini Sridhar'!H16</f>
        <v>3872</v>
      </c>
      <c r="N438" s="15">
        <f>'VZGTTQ00009363 - Harini Sridhar'!I16</f>
        <v>3872</v>
      </c>
      <c r="O438" s="15">
        <f>'VZGTTQ00009363 - Harini Sridhar'!J16</f>
        <v>0</v>
      </c>
      <c r="P438" s="15">
        <f>'VZGTTQ00009363 - Harini Sridhar'!K16</f>
        <v>0</v>
      </c>
      <c r="Q438" s="15">
        <f>'VZGTTQ00009363 - Harini Sridhar'!L16</f>
        <v>0</v>
      </c>
      <c r="R438" s="15">
        <f>'VZGTTQ00009363 - Harini Sridhar'!M16</f>
        <v>0</v>
      </c>
      <c r="S438" s="15">
        <f>'VZGTTQ00009363 - Harini Sridhar'!N16</f>
        <v>7744</v>
      </c>
      <c r="T438" s="15">
        <f>'VZGTTQ00009363 - Harini Sridhar'!O16</f>
        <v>0</v>
      </c>
      <c r="U438" s="15">
        <f>'VZGTTQ00009363 - Harini Sridhar'!P16</f>
        <v>7744</v>
      </c>
      <c r="V438" s="98">
        <f>'VZGTTQ00009363 - Harini Sridhar'!Q16</f>
        <v>0</v>
      </c>
    </row>
    <row r="439" spans="1:22" ht="23.15" hidden="1" customHeight="1">
      <c r="A439" s="98">
        <f>'VZGTTQ00009363 - Harini Sridhar'!A17</f>
        <v>2222686</v>
      </c>
      <c r="B439" s="98" t="str">
        <f>'VZGTTQ00009363 - Harini Sridhar'!B17</f>
        <v>Basu,Lahari</v>
      </c>
      <c r="C439" s="98" t="str">
        <f>'VZGTTQ00009363 - Harini Sridhar'!C17</f>
        <v xml:space="preserve">Offshore </v>
      </c>
      <c r="D439" s="98" t="str">
        <f>'VZGTTQ00009363 - Harini Sridhar'!D17</f>
        <v>ACT 149</v>
      </c>
      <c r="E439" s="103" t="str">
        <f>'VZGTTQ00009363 - Harini Sridhar'!E17</f>
        <v>UI Developer DeveloperJunior</v>
      </c>
      <c r="F439" s="111" t="s">
        <v>111</v>
      </c>
      <c r="G439" s="111" t="s">
        <v>112</v>
      </c>
      <c r="H439" s="98">
        <v>1000428977</v>
      </c>
      <c r="I439" s="98" t="s">
        <v>114</v>
      </c>
      <c r="J439" s="98" t="s">
        <v>33</v>
      </c>
      <c r="K439" s="15">
        <f>'VZGTTQ00009363 - Harini Sridhar'!F17</f>
        <v>18.925000000000001</v>
      </c>
      <c r="L439" s="15">
        <f>'VZGTTQ00009363 - Harini Sridhar'!G17</f>
        <v>3330.8</v>
      </c>
      <c r="M439" s="15">
        <f>'VZGTTQ00009363 - Harini Sridhar'!H17</f>
        <v>3330.8</v>
      </c>
      <c r="N439" s="15">
        <f>'VZGTTQ00009363 - Harini Sridhar'!I17</f>
        <v>3330.8</v>
      </c>
      <c r="O439" s="15">
        <f>'VZGTTQ00009363 - Harini Sridhar'!J17</f>
        <v>0</v>
      </c>
      <c r="P439" s="15">
        <f>'VZGTTQ00009363 - Harini Sridhar'!K17</f>
        <v>0</v>
      </c>
      <c r="Q439" s="15">
        <f>'VZGTTQ00009363 - Harini Sridhar'!L17</f>
        <v>0</v>
      </c>
      <c r="R439" s="15">
        <f>'VZGTTQ00009363 - Harini Sridhar'!M17</f>
        <v>0</v>
      </c>
      <c r="S439" s="15">
        <f>'VZGTTQ00009363 - Harini Sridhar'!N17</f>
        <v>6661.6</v>
      </c>
      <c r="T439" s="15">
        <f>'VZGTTQ00009363 - Harini Sridhar'!O17</f>
        <v>0</v>
      </c>
      <c r="U439" s="15">
        <f>'VZGTTQ00009363 - Harini Sridhar'!P17</f>
        <v>6661.6</v>
      </c>
      <c r="V439" s="98">
        <f>'VZGTTQ00009363 - Harini Sridhar'!Q17</f>
        <v>0</v>
      </c>
    </row>
    <row r="440" spans="1:22" ht="23.15" hidden="1" customHeight="1">
      <c r="A440" s="98">
        <f>'VZGTTQ00009363 - Harini Sridhar'!A18</f>
        <v>2263415</v>
      </c>
      <c r="B440" s="98" t="str">
        <f>'VZGTTQ00009363 - Harini Sridhar'!B18</f>
        <v>Chakrabarty,Abhilash</v>
      </c>
      <c r="C440" s="98" t="str">
        <f>'VZGTTQ00009363 - Harini Sridhar'!C18</f>
        <v xml:space="preserve">Offshore </v>
      </c>
      <c r="D440" s="98" t="str">
        <f>'VZGTTQ00009363 - Harini Sridhar'!D18</f>
        <v>ACT 149</v>
      </c>
      <c r="E440" s="103" t="str">
        <f>'VZGTTQ00009363 - Harini Sridhar'!E18</f>
        <v>UI Developer DeveloperJunior</v>
      </c>
      <c r="F440" s="111" t="s">
        <v>111</v>
      </c>
      <c r="G440" s="111" t="s">
        <v>112</v>
      </c>
      <c r="H440" s="98">
        <v>1000428976</v>
      </c>
      <c r="I440" s="98" t="s">
        <v>115</v>
      </c>
      <c r="J440" s="98" t="s">
        <v>33</v>
      </c>
      <c r="K440" s="15">
        <f>'VZGTTQ00009363 - Harini Sridhar'!F18</f>
        <v>18.925000000000001</v>
      </c>
      <c r="L440" s="15">
        <f>'VZGTTQ00009363 - Harini Sridhar'!G18</f>
        <v>3330.8</v>
      </c>
      <c r="M440" s="15">
        <f>'VZGTTQ00009363 - Harini Sridhar'!H18</f>
        <v>3330.8</v>
      </c>
      <c r="N440" s="15">
        <f>'VZGTTQ00009363 - Harini Sridhar'!I18</f>
        <v>3330.8</v>
      </c>
      <c r="O440" s="15">
        <f>'VZGTTQ00009363 - Harini Sridhar'!J18</f>
        <v>0</v>
      </c>
      <c r="P440" s="15">
        <f>'VZGTTQ00009363 - Harini Sridhar'!K18</f>
        <v>0</v>
      </c>
      <c r="Q440" s="15">
        <f>'VZGTTQ00009363 - Harini Sridhar'!L18</f>
        <v>0</v>
      </c>
      <c r="R440" s="15">
        <f>'VZGTTQ00009363 - Harini Sridhar'!M18</f>
        <v>0</v>
      </c>
      <c r="S440" s="15">
        <f>'VZGTTQ00009363 - Harini Sridhar'!N18</f>
        <v>6661.6</v>
      </c>
      <c r="T440" s="15">
        <f>'VZGTTQ00009363 - Harini Sridhar'!O18</f>
        <v>0</v>
      </c>
      <c r="U440" s="15">
        <f>'VZGTTQ00009363 - Harini Sridhar'!P18</f>
        <v>6661.6</v>
      </c>
      <c r="V440" s="98">
        <f>'VZGTTQ00009363 - Harini Sridhar'!Q18</f>
        <v>0</v>
      </c>
    </row>
    <row r="441" spans="1:22" ht="23.15" hidden="1" customHeight="1">
      <c r="A441" s="98">
        <f>'VZGTTQ00009363 - Harini Sridhar'!A19</f>
        <v>2134698</v>
      </c>
      <c r="B441" s="98" t="str">
        <f>'VZGTTQ00009363 - Harini Sridhar'!B19</f>
        <v>E,Sowndariya</v>
      </c>
      <c r="C441" s="98" t="str">
        <f>'VZGTTQ00009363 - Harini Sridhar'!C19</f>
        <v xml:space="preserve">Offshore </v>
      </c>
      <c r="D441" s="98" t="str">
        <f>'VZGTTQ00009363 - Harini Sridhar'!D19</f>
        <v>ACT 145</v>
      </c>
      <c r="E441" s="103" t="str">
        <f>'VZGTTQ00009363 - Harini Sridhar'!E19</f>
        <v>UI Developer DeveloperJunior</v>
      </c>
      <c r="F441" s="111" t="s">
        <v>111</v>
      </c>
      <c r="G441" s="111" t="s">
        <v>112</v>
      </c>
      <c r="H441" s="98">
        <v>1000428976</v>
      </c>
      <c r="I441" s="98" t="s">
        <v>115</v>
      </c>
      <c r="J441" s="98" t="s">
        <v>24</v>
      </c>
      <c r="K441" s="15">
        <f>'VZGTTQ00009363 - Harini Sridhar'!F19</f>
        <v>18.925000000000001</v>
      </c>
      <c r="L441" s="15">
        <f>'VZGTTQ00009363 - Harini Sridhar'!G19</f>
        <v>3330.8</v>
      </c>
      <c r="M441" s="15">
        <f>'VZGTTQ00009363 - Harini Sridhar'!H19</f>
        <v>3330.8</v>
      </c>
      <c r="N441" s="15">
        <f>'VZGTTQ00009363 - Harini Sridhar'!I19</f>
        <v>3330.8</v>
      </c>
      <c r="O441" s="15">
        <f>'VZGTTQ00009363 - Harini Sridhar'!J19</f>
        <v>0</v>
      </c>
      <c r="P441" s="15">
        <f>'VZGTTQ00009363 - Harini Sridhar'!K19</f>
        <v>0</v>
      </c>
      <c r="Q441" s="15">
        <f>'VZGTTQ00009363 - Harini Sridhar'!L19</f>
        <v>0</v>
      </c>
      <c r="R441" s="15">
        <f>'VZGTTQ00009363 - Harini Sridhar'!M19</f>
        <v>0</v>
      </c>
      <c r="S441" s="15">
        <f>'VZGTTQ00009363 - Harini Sridhar'!N19</f>
        <v>6661.6</v>
      </c>
      <c r="T441" s="15">
        <f>'VZGTTQ00009363 - Harini Sridhar'!O19</f>
        <v>0</v>
      </c>
      <c r="U441" s="15">
        <f>'VZGTTQ00009363 - Harini Sridhar'!P19</f>
        <v>6661.6</v>
      </c>
      <c r="V441" s="98">
        <f>'VZGTTQ00009363 - Harini Sridhar'!Q19</f>
        <v>0</v>
      </c>
    </row>
    <row r="442" spans="1:22" ht="23.15" hidden="1" customHeight="1">
      <c r="A442" s="98">
        <f>'VZGTTQ00009363 - Harini Sridhar'!A20</f>
        <v>849289</v>
      </c>
      <c r="B442" s="98" t="str">
        <f>'VZGTTQ00009363 - Harini Sridhar'!B20</f>
        <v>Jonnalagadda,Naveen Singh</v>
      </c>
      <c r="C442" s="98" t="str">
        <f>'VZGTTQ00009363 - Harini Sridhar'!C20</f>
        <v xml:space="preserve">Offshore </v>
      </c>
      <c r="D442" s="98" t="str">
        <f>'VZGTTQ00009363 - Harini Sridhar'!D20</f>
        <v>ACT 140</v>
      </c>
      <c r="E442" s="103" t="str">
        <f>'VZGTTQ00009363 - Harini Sridhar'!E20</f>
        <v>Java Developer Dev Lead DeveloperSenior</v>
      </c>
      <c r="F442" s="111" t="s">
        <v>111</v>
      </c>
      <c r="G442" s="111" t="s">
        <v>112</v>
      </c>
      <c r="H442" s="98">
        <v>1000428977</v>
      </c>
      <c r="I442" s="98" t="s">
        <v>114</v>
      </c>
      <c r="J442" s="98" t="s">
        <v>33</v>
      </c>
      <c r="K442" s="15">
        <f>'VZGTTQ00009363 - Harini Sridhar'!F20</f>
        <v>28.425000000000004</v>
      </c>
      <c r="L442" s="15">
        <f>'VZGTTQ00009363 - Harini Sridhar'!G20</f>
        <v>5002.8000000000011</v>
      </c>
      <c r="M442" s="15">
        <f>'VZGTTQ00009363 - Harini Sridhar'!H20</f>
        <v>5002.8000000000011</v>
      </c>
      <c r="N442" s="15">
        <f>'VZGTTQ00009363 - Harini Sridhar'!I20</f>
        <v>5002.8000000000011</v>
      </c>
      <c r="O442" s="15">
        <f>'VZGTTQ00009363 - Harini Sridhar'!J20</f>
        <v>0</v>
      </c>
      <c r="P442" s="15">
        <f>'VZGTTQ00009363 - Harini Sridhar'!K20</f>
        <v>0</v>
      </c>
      <c r="Q442" s="15">
        <f>'VZGTTQ00009363 - Harini Sridhar'!L20</f>
        <v>0</v>
      </c>
      <c r="R442" s="15">
        <f>'VZGTTQ00009363 - Harini Sridhar'!M20</f>
        <v>0</v>
      </c>
      <c r="S442" s="15">
        <f>'VZGTTQ00009363 - Harini Sridhar'!N20</f>
        <v>10005.600000000002</v>
      </c>
      <c r="T442" s="15">
        <f>'VZGTTQ00009363 - Harini Sridhar'!O20</f>
        <v>0</v>
      </c>
      <c r="U442" s="15">
        <f>'VZGTTQ00009363 - Harini Sridhar'!P20</f>
        <v>10005.600000000002</v>
      </c>
      <c r="V442" s="98">
        <f>'VZGTTQ00009363 - Harini Sridhar'!Q20</f>
        <v>0</v>
      </c>
    </row>
    <row r="443" spans="1:22" ht="23.15" hidden="1" customHeight="1">
      <c r="A443" s="98">
        <f>'VZGTTQ00009363 - Harini Sridhar'!A21</f>
        <v>2066818</v>
      </c>
      <c r="B443" s="98" t="str">
        <f>'VZGTTQ00009363 - Harini Sridhar'!B21</f>
        <v>Kumar,Tangudu Anil</v>
      </c>
      <c r="C443" s="98" t="str">
        <f>'VZGTTQ00009363 - Harini Sridhar'!C21</f>
        <v xml:space="preserve">Offshore </v>
      </c>
      <c r="D443" s="98" t="str">
        <f>'VZGTTQ00009363 - Harini Sridhar'!D21</f>
        <v>ACT 145</v>
      </c>
      <c r="E443" s="103" t="str">
        <f>'VZGTTQ00009363 - Harini Sridhar'!E21</f>
        <v>Java Developer  DeveloperIntermediate</v>
      </c>
      <c r="F443" s="111" t="s">
        <v>111</v>
      </c>
      <c r="G443" s="111" t="s">
        <v>112</v>
      </c>
      <c r="H443" s="98">
        <v>1000428977</v>
      </c>
      <c r="I443" s="98" t="s">
        <v>114</v>
      </c>
      <c r="J443" s="98" t="s">
        <v>24</v>
      </c>
      <c r="K443" s="15">
        <f>'VZGTTQ00009363 - Harini Sridhar'!F21</f>
        <v>21.975000000000005</v>
      </c>
      <c r="L443" s="15">
        <f>'VZGTTQ00009363 - Harini Sridhar'!G21</f>
        <v>3867.6000000000008</v>
      </c>
      <c r="M443" s="15">
        <f>'VZGTTQ00009363 - Harini Sridhar'!H21</f>
        <v>3867.6000000000008</v>
      </c>
      <c r="N443" s="15">
        <f>'VZGTTQ00009363 - Harini Sridhar'!I21</f>
        <v>3867.6000000000008</v>
      </c>
      <c r="O443" s="15">
        <f>'VZGTTQ00009363 - Harini Sridhar'!J21</f>
        <v>0</v>
      </c>
      <c r="P443" s="15">
        <f>'VZGTTQ00009363 - Harini Sridhar'!K21</f>
        <v>0</v>
      </c>
      <c r="Q443" s="15">
        <f>'VZGTTQ00009363 - Harini Sridhar'!L21</f>
        <v>0</v>
      </c>
      <c r="R443" s="15">
        <f>'VZGTTQ00009363 - Harini Sridhar'!M21</f>
        <v>0</v>
      </c>
      <c r="S443" s="15">
        <f>'VZGTTQ00009363 - Harini Sridhar'!N21</f>
        <v>7735.2000000000016</v>
      </c>
      <c r="T443" s="15">
        <f>'VZGTTQ00009363 - Harini Sridhar'!O21</f>
        <v>0</v>
      </c>
      <c r="U443" s="15">
        <f>'VZGTTQ00009363 - Harini Sridhar'!P21</f>
        <v>7735.2000000000016</v>
      </c>
      <c r="V443" s="98">
        <f>'VZGTTQ00009363 - Harini Sridhar'!Q21</f>
        <v>0</v>
      </c>
    </row>
    <row r="444" spans="1:22" ht="23.15" hidden="1" customHeight="1">
      <c r="A444" s="98">
        <f>'VZGTTQ00009363 - Harini Sridhar'!A22</f>
        <v>2101660</v>
      </c>
      <c r="B444" s="98" t="str">
        <f>'VZGTTQ00009363 - Harini Sridhar'!B22</f>
        <v>Singh Chauhan,Prerit</v>
      </c>
      <c r="C444" s="98" t="str">
        <f>'VZGTTQ00009363 - Harini Sridhar'!C22</f>
        <v xml:space="preserve">Offshore </v>
      </c>
      <c r="D444" s="98" t="str">
        <f>'VZGTTQ00009363 - Harini Sridhar'!D22</f>
        <v>ACT 145</v>
      </c>
      <c r="E444" s="103" t="str">
        <f>'VZGTTQ00009363 - Harini Sridhar'!E22</f>
        <v>Java Developer  DeveloperIntermediate</v>
      </c>
      <c r="F444" s="111" t="s">
        <v>111</v>
      </c>
      <c r="G444" s="111" t="s">
        <v>112</v>
      </c>
      <c r="H444" s="98">
        <v>1000428977</v>
      </c>
      <c r="I444" s="98" t="s">
        <v>114</v>
      </c>
      <c r="J444" s="98" t="s">
        <v>33</v>
      </c>
      <c r="K444" s="15">
        <f>'VZGTTQ00009363 - Harini Sridhar'!F22</f>
        <v>21.975000000000005</v>
      </c>
      <c r="L444" s="15">
        <f>'VZGTTQ00009363 - Harini Sridhar'!G22</f>
        <v>3867.6000000000008</v>
      </c>
      <c r="M444" s="15">
        <f>'VZGTTQ00009363 - Harini Sridhar'!H22</f>
        <v>3867.6000000000008</v>
      </c>
      <c r="N444" s="15">
        <f>'VZGTTQ00009363 - Harini Sridhar'!I22</f>
        <v>3867.6000000000008</v>
      </c>
      <c r="O444" s="15">
        <f>'VZGTTQ00009363 - Harini Sridhar'!J22</f>
        <v>0</v>
      </c>
      <c r="P444" s="15">
        <f>'VZGTTQ00009363 - Harini Sridhar'!K22</f>
        <v>0</v>
      </c>
      <c r="Q444" s="15">
        <f>'VZGTTQ00009363 - Harini Sridhar'!L22</f>
        <v>0</v>
      </c>
      <c r="R444" s="15">
        <f>'VZGTTQ00009363 - Harini Sridhar'!M22</f>
        <v>0</v>
      </c>
      <c r="S444" s="15">
        <f>'VZGTTQ00009363 - Harini Sridhar'!N22</f>
        <v>7735.2000000000016</v>
      </c>
      <c r="T444" s="15">
        <f>'VZGTTQ00009363 - Harini Sridhar'!O22</f>
        <v>0</v>
      </c>
      <c r="U444" s="15">
        <f>'VZGTTQ00009363 - Harini Sridhar'!P22</f>
        <v>7735.2000000000016</v>
      </c>
      <c r="V444" s="98">
        <f>'VZGTTQ00009363 - Harini Sridhar'!Q22</f>
        <v>0</v>
      </c>
    </row>
    <row r="445" spans="1:22" ht="23.15" hidden="1" customHeight="1">
      <c r="A445" s="98">
        <f>'VZGTTQ00009363 - Harini Sridhar'!A23</f>
        <v>2168632</v>
      </c>
      <c r="B445" s="98" t="str">
        <f>'VZGTTQ00009363 - Harini Sridhar'!B23</f>
        <v>Mandala,Mahesh</v>
      </c>
      <c r="C445" s="98" t="str">
        <f>'VZGTTQ00009363 - Harini Sridhar'!C23</f>
        <v xml:space="preserve">Offshore </v>
      </c>
      <c r="D445" s="98" t="str">
        <f>'VZGTTQ00009363 - Harini Sridhar'!D23</f>
        <v>ACT 145</v>
      </c>
      <c r="E445" s="103" t="str">
        <f>'VZGTTQ00009363 - Harini Sridhar'!E23</f>
        <v>Java Developer  DeveloperIntermediate</v>
      </c>
      <c r="F445" s="111" t="s">
        <v>111</v>
      </c>
      <c r="G445" s="111" t="s">
        <v>112</v>
      </c>
      <c r="H445" s="98">
        <v>1000430236</v>
      </c>
      <c r="I445" s="98" t="s">
        <v>116</v>
      </c>
      <c r="J445" s="98" t="s">
        <v>33</v>
      </c>
      <c r="K445" s="15">
        <f>'VZGTTQ00009363 - Harini Sridhar'!F23</f>
        <v>21.975000000000005</v>
      </c>
      <c r="L445" s="15">
        <f>'VZGTTQ00009363 - Harini Sridhar'!G23</f>
        <v>3867.6000000000008</v>
      </c>
      <c r="M445" s="15">
        <f>'VZGTTQ00009363 - Harini Sridhar'!H23</f>
        <v>3867.6000000000008</v>
      </c>
      <c r="N445" s="15">
        <f>'VZGTTQ00009363 - Harini Sridhar'!I23</f>
        <v>3867.6000000000008</v>
      </c>
      <c r="O445" s="15">
        <f>'VZGTTQ00009363 - Harini Sridhar'!J23</f>
        <v>0</v>
      </c>
      <c r="P445" s="15">
        <f>'VZGTTQ00009363 - Harini Sridhar'!K23</f>
        <v>0</v>
      </c>
      <c r="Q445" s="15">
        <f>'VZGTTQ00009363 - Harini Sridhar'!L23</f>
        <v>0</v>
      </c>
      <c r="R445" s="15">
        <f>'VZGTTQ00009363 - Harini Sridhar'!M23</f>
        <v>0</v>
      </c>
      <c r="S445" s="15">
        <f>'VZGTTQ00009363 - Harini Sridhar'!N23</f>
        <v>7735.2000000000016</v>
      </c>
      <c r="T445" s="15">
        <f>'VZGTTQ00009363 - Harini Sridhar'!O23</f>
        <v>0</v>
      </c>
      <c r="U445" s="15">
        <f>'VZGTTQ00009363 - Harini Sridhar'!P23</f>
        <v>7735.2000000000016</v>
      </c>
      <c r="V445" s="98">
        <f>'VZGTTQ00009363 - Harini Sridhar'!Q23</f>
        <v>0</v>
      </c>
    </row>
    <row r="446" spans="1:22" ht="23.15" hidden="1" customHeight="1">
      <c r="A446" s="98">
        <f>'VZGTTQ00009363 - Harini Sridhar'!A24</f>
        <v>2048887</v>
      </c>
      <c r="B446" s="98" t="str">
        <f>'VZGTTQ00009363 - Harini Sridhar'!B24</f>
        <v>Barman,Pijush</v>
      </c>
      <c r="C446" s="98" t="str">
        <f>'VZGTTQ00009363 - Harini Sridhar'!C24</f>
        <v xml:space="preserve">Offshore </v>
      </c>
      <c r="D446" s="98" t="str">
        <f>'VZGTTQ00009363 - Harini Sridhar'!D24</f>
        <v>ACT 145</v>
      </c>
      <c r="E446" s="103" t="str">
        <f>'VZGTTQ00009363 - Harini Sridhar'!E24</f>
        <v>Java Developer  DeveloperIntermediate</v>
      </c>
      <c r="F446" s="111" t="s">
        <v>111</v>
      </c>
      <c r="G446" s="111" t="s">
        <v>112</v>
      </c>
      <c r="H446" s="98">
        <v>1000428977</v>
      </c>
      <c r="I446" s="98" t="s">
        <v>114</v>
      </c>
      <c r="J446" s="98" t="s">
        <v>33</v>
      </c>
      <c r="K446" s="15">
        <f>'VZGTTQ00009363 - Harini Sridhar'!F24</f>
        <v>21.975000000000005</v>
      </c>
      <c r="L446" s="15">
        <f>'VZGTTQ00009363 - Harini Sridhar'!G24</f>
        <v>3867.6000000000008</v>
      </c>
      <c r="M446" s="15">
        <f>'VZGTTQ00009363 - Harini Sridhar'!H24</f>
        <v>3867.6000000000008</v>
      </c>
      <c r="N446" s="15">
        <f>'VZGTTQ00009363 - Harini Sridhar'!I24</f>
        <v>3867.6000000000008</v>
      </c>
      <c r="O446" s="15">
        <f>'VZGTTQ00009363 - Harini Sridhar'!J24</f>
        <v>0</v>
      </c>
      <c r="P446" s="15">
        <f>'VZGTTQ00009363 - Harini Sridhar'!K24</f>
        <v>0</v>
      </c>
      <c r="Q446" s="15">
        <f>'VZGTTQ00009363 - Harini Sridhar'!L24</f>
        <v>0</v>
      </c>
      <c r="R446" s="15">
        <f>'VZGTTQ00009363 - Harini Sridhar'!M24</f>
        <v>0</v>
      </c>
      <c r="S446" s="15">
        <f>'VZGTTQ00009363 - Harini Sridhar'!N24</f>
        <v>7735.2000000000016</v>
      </c>
      <c r="T446" s="15">
        <f>'VZGTTQ00009363 - Harini Sridhar'!O24</f>
        <v>0</v>
      </c>
      <c r="U446" s="15">
        <f>'VZGTTQ00009363 - Harini Sridhar'!P24</f>
        <v>7735.2000000000016</v>
      </c>
      <c r="V446" s="98">
        <f>'VZGTTQ00009363 - Harini Sridhar'!Q24</f>
        <v>0</v>
      </c>
    </row>
    <row r="447" spans="1:22" ht="23.15" hidden="1" customHeight="1">
      <c r="A447" s="98">
        <f>'VZGTTQ00009363 - Harini Sridhar'!A25</f>
        <v>922530</v>
      </c>
      <c r="B447" s="98" t="str">
        <f>'VZGTTQ00009363 - Harini Sridhar'!B25</f>
        <v>R,Aravinthan</v>
      </c>
      <c r="C447" s="98" t="str">
        <f>'VZGTTQ00009363 - Harini Sridhar'!C25</f>
        <v xml:space="preserve">Offshore </v>
      </c>
      <c r="D447" s="98" t="str">
        <f>'VZGTTQ00009363 - Harini Sridhar'!D25</f>
        <v>ACT 145</v>
      </c>
      <c r="E447" s="103" t="str">
        <f>'VZGTTQ00009363 - Harini Sridhar'!E25</f>
        <v>Java Developer  DeveloperIntermediate</v>
      </c>
      <c r="F447" s="111" t="s">
        <v>111</v>
      </c>
      <c r="G447" s="111" t="s">
        <v>112</v>
      </c>
      <c r="H447" s="98">
        <v>1000428977</v>
      </c>
      <c r="I447" s="98" t="s">
        <v>114</v>
      </c>
      <c r="J447" s="98" t="s">
        <v>33</v>
      </c>
      <c r="K447" s="15">
        <f>'VZGTTQ00009363 - Harini Sridhar'!F25</f>
        <v>21.975000000000005</v>
      </c>
      <c r="L447" s="15">
        <f>'VZGTTQ00009363 - Harini Sridhar'!G25</f>
        <v>3867.6000000000008</v>
      </c>
      <c r="M447" s="15">
        <f>'VZGTTQ00009363 - Harini Sridhar'!H25</f>
        <v>3867.6000000000008</v>
      </c>
      <c r="N447" s="15">
        <f>'VZGTTQ00009363 - Harini Sridhar'!I25</f>
        <v>3867.6000000000008</v>
      </c>
      <c r="O447" s="15">
        <f>'VZGTTQ00009363 - Harini Sridhar'!J25</f>
        <v>0</v>
      </c>
      <c r="P447" s="15">
        <f>'VZGTTQ00009363 - Harini Sridhar'!K25</f>
        <v>0</v>
      </c>
      <c r="Q447" s="15">
        <f>'VZGTTQ00009363 - Harini Sridhar'!L25</f>
        <v>0</v>
      </c>
      <c r="R447" s="15">
        <f>'VZGTTQ00009363 - Harini Sridhar'!M25</f>
        <v>0</v>
      </c>
      <c r="S447" s="15">
        <f>'VZGTTQ00009363 - Harini Sridhar'!N25</f>
        <v>7735.2000000000016</v>
      </c>
      <c r="T447" s="15">
        <f>'VZGTTQ00009363 - Harini Sridhar'!O25</f>
        <v>0</v>
      </c>
      <c r="U447" s="15">
        <f>'VZGTTQ00009363 - Harini Sridhar'!P25</f>
        <v>7735.2000000000016</v>
      </c>
      <c r="V447" s="98">
        <f>'VZGTTQ00009363 - Harini Sridhar'!Q25</f>
        <v>0</v>
      </c>
    </row>
    <row r="448" spans="1:22" ht="23.15" hidden="1" customHeight="1">
      <c r="A448" s="98">
        <f>'VZGTTQ00009363 - Harini Sridhar'!A26</f>
        <v>2107951</v>
      </c>
      <c r="B448" s="98" t="str">
        <f>'VZGTTQ00009363 - Harini Sridhar'!B26</f>
        <v>Varghese,Ancy Mariya</v>
      </c>
      <c r="C448" s="98" t="str">
        <f>'VZGTTQ00009363 - Harini Sridhar'!C26</f>
        <v xml:space="preserve">Offshore </v>
      </c>
      <c r="D448" s="98" t="str">
        <f>'VZGTTQ00009363 - Harini Sridhar'!D26</f>
        <v>ACT 145</v>
      </c>
      <c r="E448" s="103" t="str">
        <f>'VZGTTQ00009363 - Harini Sridhar'!E26</f>
        <v>Java Developer  DeveloperIntermediate</v>
      </c>
      <c r="F448" s="111" t="s">
        <v>111</v>
      </c>
      <c r="G448" s="111" t="s">
        <v>112</v>
      </c>
      <c r="H448" s="98">
        <v>1000428977</v>
      </c>
      <c r="I448" s="98" t="s">
        <v>114</v>
      </c>
      <c r="J448" s="98" t="s">
        <v>33</v>
      </c>
      <c r="K448" s="15">
        <f>'VZGTTQ00009363 - Harini Sridhar'!F26</f>
        <v>21.975000000000005</v>
      </c>
      <c r="L448" s="15">
        <f>'VZGTTQ00009363 - Harini Sridhar'!G26</f>
        <v>3867.6000000000008</v>
      </c>
      <c r="M448" s="15">
        <f>'VZGTTQ00009363 - Harini Sridhar'!H26</f>
        <v>3867.6000000000008</v>
      </c>
      <c r="N448" s="15">
        <f>'VZGTTQ00009363 - Harini Sridhar'!I26</f>
        <v>3867.6000000000008</v>
      </c>
      <c r="O448" s="15">
        <f>'VZGTTQ00009363 - Harini Sridhar'!J26</f>
        <v>0</v>
      </c>
      <c r="P448" s="15">
        <f>'VZGTTQ00009363 - Harini Sridhar'!K26</f>
        <v>0</v>
      </c>
      <c r="Q448" s="15">
        <f>'VZGTTQ00009363 - Harini Sridhar'!L26</f>
        <v>0</v>
      </c>
      <c r="R448" s="15">
        <f>'VZGTTQ00009363 - Harini Sridhar'!M26</f>
        <v>0</v>
      </c>
      <c r="S448" s="15">
        <f>'VZGTTQ00009363 - Harini Sridhar'!N26</f>
        <v>7735.2000000000016</v>
      </c>
      <c r="T448" s="15">
        <f>'VZGTTQ00009363 - Harini Sridhar'!O26</f>
        <v>0</v>
      </c>
      <c r="U448" s="15">
        <f>'VZGTTQ00009363 - Harini Sridhar'!P26</f>
        <v>7735.2000000000016</v>
      </c>
      <c r="V448" s="98">
        <f>'VZGTTQ00009363 - Harini Sridhar'!Q26</f>
        <v>0</v>
      </c>
    </row>
    <row r="449" spans="1:22" ht="23.15" hidden="1" customHeight="1">
      <c r="A449" s="98">
        <f>'VZGTTQ00009363 - Harini Sridhar'!A27</f>
        <v>2302427</v>
      </c>
      <c r="B449" s="98" t="str">
        <f>'VZGTTQ00009363 - Harini Sridhar'!B27</f>
        <v>Chittineni,Srimannarayana</v>
      </c>
      <c r="C449" s="98" t="str">
        <f>'VZGTTQ00009363 - Harini Sridhar'!C27</f>
        <v xml:space="preserve">Offshore </v>
      </c>
      <c r="D449" s="98" t="str">
        <f>'VZGTTQ00009363 - Harini Sridhar'!D27</f>
        <v>ACT 149</v>
      </c>
      <c r="E449" s="103" t="str">
        <f>'VZGTTQ00009363 - Harini Sridhar'!E27</f>
        <v>Java Developer  DeveloperIntermediate</v>
      </c>
      <c r="F449" s="111" t="s">
        <v>111</v>
      </c>
      <c r="G449" s="111" t="s">
        <v>112</v>
      </c>
      <c r="H449" s="98">
        <v>1000428976</v>
      </c>
      <c r="I449" s="98" t="s">
        <v>115</v>
      </c>
      <c r="J449" s="98" t="s">
        <v>24</v>
      </c>
      <c r="K449" s="15">
        <f>'VZGTTQ00009363 - Harini Sridhar'!F27</f>
        <v>21.975000000000005</v>
      </c>
      <c r="L449" s="15">
        <f>'VZGTTQ00009363 - Harini Sridhar'!G27</f>
        <v>3867.6000000000008</v>
      </c>
      <c r="M449" s="15">
        <f>'VZGTTQ00009363 - Harini Sridhar'!H27</f>
        <v>3867.6000000000008</v>
      </c>
      <c r="N449" s="15">
        <f>'VZGTTQ00009363 - Harini Sridhar'!I27</f>
        <v>3867.6000000000008</v>
      </c>
      <c r="O449" s="15">
        <f>'VZGTTQ00009363 - Harini Sridhar'!J27</f>
        <v>0</v>
      </c>
      <c r="P449" s="15">
        <f>'VZGTTQ00009363 - Harini Sridhar'!K27</f>
        <v>0</v>
      </c>
      <c r="Q449" s="15">
        <f>'VZGTTQ00009363 - Harini Sridhar'!L27</f>
        <v>0</v>
      </c>
      <c r="R449" s="15">
        <f>'VZGTTQ00009363 - Harini Sridhar'!M27</f>
        <v>0</v>
      </c>
      <c r="S449" s="15">
        <f>'VZGTTQ00009363 - Harini Sridhar'!N27</f>
        <v>7735.2000000000016</v>
      </c>
      <c r="T449" s="15">
        <f>'VZGTTQ00009363 - Harini Sridhar'!O27</f>
        <v>0</v>
      </c>
      <c r="U449" s="15">
        <f>'VZGTTQ00009363 - Harini Sridhar'!P27</f>
        <v>7735.2000000000016</v>
      </c>
      <c r="V449" s="98">
        <f>'VZGTTQ00009363 - Harini Sridhar'!Q27</f>
        <v>0</v>
      </c>
    </row>
    <row r="450" spans="1:22" ht="23.15" hidden="1" customHeight="1">
      <c r="A450" s="98">
        <f>'VZGTTQ00009363 - Harini Sridhar'!A28</f>
        <v>2054890</v>
      </c>
      <c r="B450" s="98" t="str">
        <f>'VZGTTQ00009363 - Harini Sridhar'!B28</f>
        <v>Jithendra Kumar,Kattunga</v>
      </c>
      <c r="C450" s="98" t="str">
        <f>'VZGTTQ00009363 - Harini Sridhar'!C28</f>
        <v xml:space="preserve">Offshore </v>
      </c>
      <c r="D450" s="98" t="str">
        <f>'VZGTTQ00009363 - Harini Sridhar'!D28</f>
        <v>ACT 145</v>
      </c>
      <c r="E450" s="103" t="str">
        <f>'VZGTTQ00009363 - Harini Sridhar'!E28</f>
        <v>Java Developer  DeveloperIntermediate</v>
      </c>
      <c r="F450" s="111" t="s">
        <v>111</v>
      </c>
      <c r="G450" s="111" t="s">
        <v>112</v>
      </c>
      <c r="H450" s="98">
        <v>1000428977</v>
      </c>
      <c r="I450" s="98" t="s">
        <v>114</v>
      </c>
      <c r="J450" s="98" t="s">
        <v>33</v>
      </c>
      <c r="K450" s="15">
        <f>'VZGTTQ00009363 - Harini Sridhar'!F28</f>
        <v>21.975000000000005</v>
      </c>
      <c r="L450" s="15">
        <f>'VZGTTQ00009363 - Harini Sridhar'!G28</f>
        <v>3867.6000000000008</v>
      </c>
      <c r="M450" s="15">
        <f>'VZGTTQ00009363 - Harini Sridhar'!H28</f>
        <v>3867.6000000000008</v>
      </c>
      <c r="N450" s="15">
        <f>'VZGTTQ00009363 - Harini Sridhar'!I28</f>
        <v>3867.6000000000008</v>
      </c>
      <c r="O450" s="15">
        <f>'VZGTTQ00009363 - Harini Sridhar'!J28</f>
        <v>0</v>
      </c>
      <c r="P450" s="15">
        <f>'VZGTTQ00009363 - Harini Sridhar'!K28</f>
        <v>0</v>
      </c>
      <c r="Q450" s="15">
        <f>'VZGTTQ00009363 - Harini Sridhar'!L28</f>
        <v>0</v>
      </c>
      <c r="R450" s="15">
        <f>'VZGTTQ00009363 - Harini Sridhar'!M28</f>
        <v>0</v>
      </c>
      <c r="S450" s="15">
        <f>'VZGTTQ00009363 - Harini Sridhar'!N28</f>
        <v>7735.2000000000016</v>
      </c>
      <c r="T450" s="15">
        <f>'VZGTTQ00009363 - Harini Sridhar'!O28</f>
        <v>0</v>
      </c>
      <c r="U450" s="15">
        <f>'VZGTTQ00009363 - Harini Sridhar'!P28</f>
        <v>7735.2000000000016</v>
      </c>
      <c r="V450" s="98">
        <f>'VZGTTQ00009363 - Harini Sridhar'!Q28</f>
        <v>0</v>
      </c>
    </row>
    <row r="451" spans="1:22" ht="23.15" hidden="1" customHeight="1">
      <c r="A451" s="98">
        <f>'VZGTTQ00009363 - Harini Sridhar'!A29</f>
        <v>2102244</v>
      </c>
      <c r="B451" s="98" t="str">
        <f>'VZGTTQ00009363 - Harini Sridhar'!B29</f>
        <v>Sai Phaneendra Kesana,Tejaswini</v>
      </c>
      <c r="C451" s="98" t="str">
        <f>'VZGTTQ00009363 - Harini Sridhar'!C29</f>
        <v xml:space="preserve">Offshore </v>
      </c>
      <c r="D451" s="98" t="str">
        <f>'VZGTTQ00009363 - Harini Sridhar'!D29</f>
        <v>ACT 145</v>
      </c>
      <c r="E451" s="103" t="str">
        <f>'VZGTTQ00009363 - Harini Sridhar'!E29</f>
        <v>Java Developer  DeveloperIntermediate</v>
      </c>
      <c r="F451" s="111" t="s">
        <v>111</v>
      </c>
      <c r="G451" s="111" t="s">
        <v>112</v>
      </c>
      <c r="H451" s="98">
        <v>1000428977</v>
      </c>
      <c r="I451" s="98" t="s">
        <v>114</v>
      </c>
      <c r="J451" s="98" t="s">
        <v>27</v>
      </c>
      <c r="K451" s="15">
        <f>'VZGTTQ00009363 - Harini Sridhar'!F29</f>
        <v>21.975000000000005</v>
      </c>
      <c r="L451" s="15">
        <f>'VZGTTQ00009363 - Harini Sridhar'!G29</f>
        <v>3867.6000000000008</v>
      </c>
      <c r="M451" s="15">
        <f>'VZGTTQ00009363 - Harini Sridhar'!H29</f>
        <v>3867.6000000000008</v>
      </c>
      <c r="N451" s="15">
        <f>'VZGTTQ00009363 - Harini Sridhar'!I29</f>
        <v>3867.6000000000008</v>
      </c>
      <c r="O451" s="15">
        <f>'VZGTTQ00009363 - Harini Sridhar'!J29</f>
        <v>0</v>
      </c>
      <c r="P451" s="15">
        <f>'VZGTTQ00009363 - Harini Sridhar'!K29</f>
        <v>0</v>
      </c>
      <c r="Q451" s="15">
        <f>'VZGTTQ00009363 - Harini Sridhar'!L29</f>
        <v>0</v>
      </c>
      <c r="R451" s="15">
        <f>'VZGTTQ00009363 - Harini Sridhar'!M29</f>
        <v>0</v>
      </c>
      <c r="S451" s="15">
        <f>'VZGTTQ00009363 - Harini Sridhar'!N29</f>
        <v>7735.2000000000016</v>
      </c>
      <c r="T451" s="15">
        <f>'VZGTTQ00009363 - Harini Sridhar'!O29</f>
        <v>0</v>
      </c>
      <c r="U451" s="15">
        <f>'VZGTTQ00009363 - Harini Sridhar'!P29</f>
        <v>7735.2000000000016</v>
      </c>
      <c r="V451" s="98">
        <f>'VZGTTQ00009363 - Harini Sridhar'!Q29</f>
        <v>0</v>
      </c>
    </row>
    <row r="452" spans="1:22" ht="23.15" hidden="1" customHeight="1">
      <c r="A452" s="98">
        <f>'VZGTTQ00009363 - Harini Sridhar'!A30</f>
        <v>2122487</v>
      </c>
      <c r="B452" s="98" t="str">
        <f>'VZGTTQ00009363 - Harini Sridhar'!B30</f>
        <v>Majumdar,Abhilash</v>
      </c>
      <c r="C452" s="98" t="str">
        <f>'VZGTTQ00009363 - Harini Sridhar'!C30</f>
        <v xml:space="preserve">Offshore </v>
      </c>
      <c r="D452" s="98" t="str">
        <f>'VZGTTQ00009363 - Harini Sridhar'!D30</f>
        <v>ACT 145</v>
      </c>
      <c r="E452" s="103" t="str">
        <f>'VZGTTQ00009363 - Harini Sridhar'!E30</f>
        <v>Java Developer  DeveloperIntermediate</v>
      </c>
      <c r="F452" s="111" t="s">
        <v>111</v>
      </c>
      <c r="G452" s="111" t="s">
        <v>112</v>
      </c>
      <c r="H452" s="98">
        <v>1000428977</v>
      </c>
      <c r="I452" s="98" t="s">
        <v>114</v>
      </c>
      <c r="J452" s="98" t="s">
        <v>33</v>
      </c>
      <c r="K452" s="15">
        <f>'VZGTTQ00009363 - Harini Sridhar'!F30</f>
        <v>21.975000000000005</v>
      </c>
      <c r="L452" s="15">
        <f>'VZGTTQ00009363 - Harini Sridhar'!G30</f>
        <v>3867.6000000000008</v>
      </c>
      <c r="M452" s="15">
        <f>'VZGTTQ00009363 - Harini Sridhar'!H30</f>
        <v>3867.6000000000008</v>
      </c>
      <c r="N452" s="15">
        <f>'VZGTTQ00009363 - Harini Sridhar'!I30</f>
        <v>3867.6000000000008</v>
      </c>
      <c r="O452" s="15">
        <f>'VZGTTQ00009363 - Harini Sridhar'!J30</f>
        <v>0</v>
      </c>
      <c r="P452" s="15">
        <f>'VZGTTQ00009363 - Harini Sridhar'!K30</f>
        <v>0</v>
      </c>
      <c r="Q452" s="15">
        <f>'VZGTTQ00009363 - Harini Sridhar'!L30</f>
        <v>0</v>
      </c>
      <c r="R452" s="15">
        <f>'VZGTTQ00009363 - Harini Sridhar'!M30</f>
        <v>0</v>
      </c>
      <c r="S452" s="15">
        <f>'VZGTTQ00009363 - Harini Sridhar'!N30</f>
        <v>7735.2000000000016</v>
      </c>
      <c r="T452" s="15">
        <f>'VZGTTQ00009363 - Harini Sridhar'!O30</f>
        <v>0</v>
      </c>
      <c r="U452" s="15">
        <f>'VZGTTQ00009363 - Harini Sridhar'!P30</f>
        <v>7735.2000000000016</v>
      </c>
      <c r="V452" s="98">
        <f>'VZGTTQ00009363 - Harini Sridhar'!Q30</f>
        <v>0</v>
      </c>
    </row>
    <row r="453" spans="1:22" ht="23.15" hidden="1" customHeight="1">
      <c r="A453" s="98">
        <f>'VZGTTQ00009363 - Harini Sridhar'!A31</f>
        <v>896997</v>
      </c>
      <c r="B453" s="98" t="str">
        <f>'VZGTTQ00009363 - Harini Sridhar'!B31</f>
        <v>Ghosh,Debolina</v>
      </c>
      <c r="C453" s="98" t="str">
        <f>'VZGTTQ00009363 - Harini Sridhar'!C31</f>
        <v xml:space="preserve">Offshore </v>
      </c>
      <c r="D453" s="98" t="str">
        <f>'VZGTTQ00009363 - Harini Sridhar'!D31</f>
        <v>ACT 140</v>
      </c>
      <c r="E453" s="103" t="str">
        <f>'VZGTTQ00009363 - Harini Sridhar'!E31</f>
        <v>Java Developer  DeveloperIntermediate</v>
      </c>
      <c r="F453" s="111" t="s">
        <v>111</v>
      </c>
      <c r="G453" s="111" t="s">
        <v>112</v>
      </c>
      <c r="H453" s="98">
        <v>1000428977</v>
      </c>
      <c r="I453" s="98" t="s">
        <v>114</v>
      </c>
      <c r="J453" s="98" t="s">
        <v>27</v>
      </c>
      <c r="K453" s="15">
        <f>'VZGTTQ00009363 - Harini Sridhar'!F31</f>
        <v>21.975000000000005</v>
      </c>
      <c r="L453" s="15">
        <f>'VZGTTQ00009363 - Harini Sridhar'!G31</f>
        <v>3867.6000000000008</v>
      </c>
      <c r="M453" s="15">
        <f>'VZGTTQ00009363 - Harini Sridhar'!H31</f>
        <v>3867.6000000000008</v>
      </c>
      <c r="N453" s="15">
        <f>'VZGTTQ00009363 - Harini Sridhar'!I31</f>
        <v>3867.6000000000008</v>
      </c>
      <c r="O453" s="15">
        <f>'VZGTTQ00009363 - Harini Sridhar'!J31</f>
        <v>0</v>
      </c>
      <c r="P453" s="15">
        <f>'VZGTTQ00009363 - Harini Sridhar'!K31</f>
        <v>0</v>
      </c>
      <c r="Q453" s="15">
        <f>'VZGTTQ00009363 - Harini Sridhar'!L31</f>
        <v>0</v>
      </c>
      <c r="R453" s="15">
        <f>'VZGTTQ00009363 - Harini Sridhar'!M31</f>
        <v>0</v>
      </c>
      <c r="S453" s="15">
        <f>'VZGTTQ00009363 - Harini Sridhar'!N31</f>
        <v>7735.2000000000016</v>
      </c>
      <c r="T453" s="15">
        <f>'VZGTTQ00009363 - Harini Sridhar'!O31</f>
        <v>0</v>
      </c>
      <c r="U453" s="15">
        <f>'VZGTTQ00009363 - Harini Sridhar'!P31</f>
        <v>7735.2000000000016</v>
      </c>
      <c r="V453" s="98">
        <f>'VZGTTQ00009363 - Harini Sridhar'!Q31</f>
        <v>0</v>
      </c>
    </row>
    <row r="454" spans="1:22" ht="23.15" hidden="1" customHeight="1">
      <c r="A454" s="98">
        <f>'VZGTTQ00009363 - Harini Sridhar'!A32</f>
        <v>919559</v>
      </c>
      <c r="B454" s="98" t="str">
        <f>'VZGTTQ00009363 - Harini Sridhar'!B32</f>
        <v>N,Rahul Sai</v>
      </c>
      <c r="C454" s="98" t="str">
        <f>'VZGTTQ00009363 - Harini Sridhar'!C32</f>
        <v xml:space="preserve">Offshore </v>
      </c>
      <c r="D454" s="98" t="str">
        <f>'VZGTTQ00009363 - Harini Sridhar'!D32</f>
        <v>ACT 141</v>
      </c>
      <c r="E454" s="103" t="str">
        <f>'VZGTTQ00009363 - Harini Sridhar'!E32</f>
        <v>Java Developer  DeveloperIntermediate</v>
      </c>
      <c r="F454" s="111" t="s">
        <v>111</v>
      </c>
      <c r="G454" s="111" t="s">
        <v>112</v>
      </c>
      <c r="H454" s="98">
        <v>1000428976</v>
      </c>
      <c r="I454" s="98" t="s">
        <v>115</v>
      </c>
      <c r="J454" s="98" t="s">
        <v>27</v>
      </c>
      <c r="K454" s="15">
        <f>'VZGTTQ00009363 - Harini Sridhar'!F32</f>
        <v>21.975000000000005</v>
      </c>
      <c r="L454" s="15">
        <f>'VZGTTQ00009363 - Harini Sridhar'!G32</f>
        <v>3867.6000000000008</v>
      </c>
      <c r="M454" s="15">
        <f>'VZGTTQ00009363 - Harini Sridhar'!H32</f>
        <v>3867.6000000000008</v>
      </c>
      <c r="N454" s="15">
        <f>'VZGTTQ00009363 - Harini Sridhar'!I32</f>
        <v>3867.6000000000008</v>
      </c>
      <c r="O454" s="15">
        <f>'VZGTTQ00009363 - Harini Sridhar'!J32</f>
        <v>0</v>
      </c>
      <c r="P454" s="15">
        <f>'VZGTTQ00009363 - Harini Sridhar'!K32</f>
        <v>0</v>
      </c>
      <c r="Q454" s="15">
        <f>'VZGTTQ00009363 - Harini Sridhar'!L32</f>
        <v>0</v>
      </c>
      <c r="R454" s="15">
        <f>'VZGTTQ00009363 - Harini Sridhar'!M32</f>
        <v>0</v>
      </c>
      <c r="S454" s="15">
        <f>'VZGTTQ00009363 - Harini Sridhar'!N32</f>
        <v>7735.2000000000016</v>
      </c>
      <c r="T454" s="15">
        <f>'VZGTTQ00009363 - Harini Sridhar'!O32</f>
        <v>0</v>
      </c>
      <c r="U454" s="15">
        <f>'VZGTTQ00009363 - Harini Sridhar'!P32</f>
        <v>7735.2000000000016</v>
      </c>
      <c r="V454" s="98">
        <f>'VZGTTQ00009363 - Harini Sridhar'!Q32</f>
        <v>0</v>
      </c>
    </row>
    <row r="455" spans="1:22" ht="23.15" hidden="1" customHeight="1">
      <c r="A455" s="98">
        <f>'VZGTTQ00009363 - Harini Sridhar'!A33</f>
        <v>772043</v>
      </c>
      <c r="B455" s="98" t="str">
        <f>'VZGTTQ00009363 - Harini Sridhar'!B33</f>
        <v>Paramasivam,Karthick</v>
      </c>
      <c r="C455" s="98" t="str">
        <f>'VZGTTQ00009363 - Harini Sridhar'!C33</f>
        <v xml:space="preserve">Offshore </v>
      </c>
      <c r="D455" s="98" t="str">
        <f>'VZGTTQ00009363 - Harini Sridhar'!D33</f>
        <v>ACT 140</v>
      </c>
      <c r="E455" s="103" t="str">
        <f>'VZGTTQ00009363 - Harini Sridhar'!E33</f>
        <v>Java Developer  DeveloperIntermediate</v>
      </c>
      <c r="F455" s="111" t="s">
        <v>111</v>
      </c>
      <c r="G455" s="111" t="s">
        <v>112</v>
      </c>
      <c r="H455" s="98">
        <v>1000428976</v>
      </c>
      <c r="I455" s="98" t="s">
        <v>115</v>
      </c>
      <c r="J455" s="98" t="s">
        <v>33</v>
      </c>
      <c r="K455" s="15">
        <f>'VZGTTQ00009363 - Harini Sridhar'!F33</f>
        <v>21.975000000000005</v>
      </c>
      <c r="L455" s="15">
        <f>'VZGTTQ00009363 - Harini Sridhar'!G33</f>
        <v>3867.6000000000008</v>
      </c>
      <c r="M455" s="15">
        <f>'VZGTTQ00009363 - Harini Sridhar'!H33</f>
        <v>3867.6000000000008</v>
      </c>
      <c r="N455" s="15">
        <f>'VZGTTQ00009363 - Harini Sridhar'!I33</f>
        <v>3867.6000000000008</v>
      </c>
      <c r="O455" s="15">
        <f>'VZGTTQ00009363 - Harini Sridhar'!J33</f>
        <v>0</v>
      </c>
      <c r="P455" s="15">
        <f>'VZGTTQ00009363 - Harini Sridhar'!K33</f>
        <v>0</v>
      </c>
      <c r="Q455" s="15">
        <f>'VZGTTQ00009363 - Harini Sridhar'!L33</f>
        <v>0</v>
      </c>
      <c r="R455" s="15">
        <f>'VZGTTQ00009363 - Harini Sridhar'!M33</f>
        <v>0</v>
      </c>
      <c r="S455" s="15">
        <f>'VZGTTQ00009363 - Harini Sridhar'!N33</f>
        <v>7735.2000000000016</v>
      </c>
      <c r="T455" s="15">
        <f>'VZGTTQ00009363 - Harini Sridhar'!O33</f>
        <v>0</v>
      </c>
      <c r="U455" s="15">
        <f>'VZGTTQ00009363 - Harini Sridhar'!P33</f>
        <v>7735.2000000000016</v>
      </c>
      <c r="V455" s="98">
        <f>'VZGTTQ00009363 - Harini Sridhar'!Q33</f>
        <v>0</v>
      </c>
    </row>
    <row r="456" spans="1:22" ht="23.15" hidden="1" customHeight="1">
      <c r="A456" s="98">
        <f>'VZGTTQ00009363 - Harini Sridhar'!A34</f>
        <v>295052</v>
      </c>
      <c r="B456" s="98" t="str">
        <f>'VZGTTQ00009363 - Harini Sridhar'!B34</f>
        <v>Dwarakanatha Reddy</v>
      </c>
      <c r="C456" s="98" t="str">
        <f>'VZGTTQ00009363 - Harini Sridhar'!C34</f>
        <v xml:space="preserve">Offshore </v>
      </c>
      <c r="D456" s="98" t="str">
        <f>'VZGTTQ00009363 - Harini Sridhar'!D34</f>
        <v>ACT 138</v>
      </c>
      <c r="E456" s="103" t="str">
        <f>'VZGTTQ00009363 - Harini Sridhar'!E34</f>
        <v>Java Developer  DeveloperIntermediate</v>
      </c>
      <c r="F456" s="111" t="s">
        <v>111</v>
      </c>
      <c r="G456" s="111" t="s">
        <v>112</v>
      </c>
      <c r="H456" s="98">
        <v>1000428977</v>
      </c>
      <c r="I456" s="98" t="s">
        <v>114</v>
      </c>
      <c r="J456" s="98" t="s">
        <v>26</v>
      </c>
      <c r="K456" s="15">
        <f>'VZGTTQ00009363 - Harini Sridhar'!F34</f>
        <v>21.975000000000005</v>
      </c>
      <c r="L456" s="15">
        <f>'VZGTTQ00009363 - Harini Sridhar'!G34</f>
        <v>3867.6000000000008</v>
      </c>
      <c r="M456" s="15">
        <f>'VZGTTQ00009363 - Harini Sridhar'!H34</f>
        <v>3867.6000000000008</v>
      </c>
      <c r="N456" s="15">
        <f>'VZGTTQ00009363 - Harini Sridhar'!I34</f>
        <v>3867.6000000000008</v>
      </c>
      <c r="O456" s="15">
        <f>'VZGTTQ00009363 - Harini Sridhar'!J34</f>
        <v>0</v>
      </c>
      <c r="P456" s="15">
        <f>'VZGTTQ00009363 - Harini Sridhar'!K34</f>
        <v>0</v>
      </c>
      <c r="Q456" s="15">
        <f>'VZGTTQ00009363 - Harini Sridhar'!L34</f>
        <v>0</v>
      </c>
      <c r="R456" s="15">
        <f>'VZGTTQ00009363 - Harini Sridhar'!M34</f>
        <v>0</v>
      </c>
      <c r="S456" s="15">
        <f>'VZGTTQ00009363 - Harini Sridhar'!N34</f>
        <v>7735.2000000000016</v>
      </c>
      <c r="T456" s="15">
        <f>'VZGTTQ00009363 - Harini Sridhar'!O34</f>
        <v>0</v>
      </c>
      <c r="U456" s="15">
        <f>'VZGTTQ00009363 - Harini Sridhar'!P34</f>
        <v>7735.2000000000016</v>
      </c>
      <c r="V456" s="98">
        <f>'VZGTTQ00009363 - Harini Sridhar'!Q34</f>
        <v>0</v>
      </c>
    </row>
    <row r="457" spans="1:22" ht="23.15" hidden="1" customHeight="1">
      <c r="A457" s="98">
        <f>'VZGTTQ00009363 - Harini Sridhar'!A35</f>
        <v>2276027</v>
      </c>
      <c r="B457" s="98" t="str">
        <f>'VZGTTQ00009363 - Harini Sridhar'!B35</f>
        <v>Kumar,Abhimanyu</v>
      </c>
      <c r="C457" s="98" t="str">
        <f>'VZGTTQ00009363 - Harini Sridhar'!C35</f>
        <v xml:space="preserve">Offshore </v>
      </c>
      <c r="D457" s="98" t="str">
        <f>'VZGTTQ00009363 - Harini Sridhar'!D35</f>
        <v>ACT 149</v>
      </c>
      <c r="E457" s="103" t="str">
        <f>'VZGTTQ00009363 - Harini Sridhar'!E35</f>
        <v>Automation Tester Automation Tester Intermediate</v>
      </c>
      <c r="F457" s="111" t="s">
        <v>111</v>
      </c>
      <c r="G457" s="111" t="s">
        <v>112</v>
      </c>
      <c r="H457" s="98">
        <v>1000428977</v>
      </c>
      <c r="I457" s="98" t="s">
        <v>114</v>
      </c>
      <c r="J457" s="98" t="s">
        <v>26</v>
      </c>
      <c r="K457" s="15">
        <f>'VZGTTQ00009363 - Harini Sridhar'!F35</f>
        <v>22.162500000000001</v>
      </c>
      <c r="L457" s="15">
        <f>'VZGTTQ00009363 - Harini Sridhar'!G35</f>
        <v>3900.6000000000004</v>
      </c>
      <c r="M457" s="15">
        <f>'VZGTTQ00009363 - Harini Sridhar'!H35</f>
        <v>3900.6000000000004</v>
      </c>
      <c r="N457" s="15">
        <f>'VZGTTQ00009363 - Harini Sridhar'!I35</f>
        <v>3900.6000000000004</v>
      </c>
      <c r="O457" s="15">
        <f>'VZGTTQ00009363 - Harini Sridhar'!J35</f>
        <v>0</v>
      </c>
      <c r="P457" s="15">
        <f>'VZGTTQ00009363 - Harini Sridhar'!K35</f>
        <v>0</v>
      </c>
      <c r="Q457" s="15">
        <f>'VZGTTQ00009363 - Harini Sridhar'!L35</f>
        <v>0</v>
      </c>
      <c r="R457" s="15">
        <f>'VZGTTQ00009363 - Harini Sridhar'!M35</f>
        <v>0</v>
      </c>
      <c r="S457" s="15">
        <f>'VZGTTQ00009363 - Harini Sridhar'!N35</f>
        <v>7801.2000000000007</v>
      </c>
      <c r="T457" s="15">
        <f>'VZGTTQ00009363 - Harini Sridhar'!O35</f>
        <v>0</v>
      </c>
      <c r="U457" s="15">
        <f>'VZGTTQ00009363 - Harini Sridhar'!P35</f>
        <v>7801.2000000000007</v>
      </c>
      <c r="V457" s="98">
        <f>'VZGTTQ00009363 - Harini Sridhar'!Q35</f>
        <v>0</v>
      </c>
    </row>
    <row r="458" spans="1:22" ht="23.15" hidden="1" customHeight="1">
      <c r="A458" s="98">
        <f>'VZGTTQ00009363 - Harini Sridhar'!A36</f>
        <v>835284</v>
      </c>
      <c r="B458" s="98" t="str">
        <f>'VZGTTQ00009363 - Harini Sridhar'!B36</f>
        <v>Chitti Babu,Usha</v>
      </c>
      <c r="C458" s="98" t="str">
        <f>'VZGTTQ00009363 - Harini Sridhar'!C36</f>
        <v xml:space="preserve">Offshore </v>
      </c>
      <c r="D458" s="98" t="str">
        <f>'VZGTTQ00009363 - Harini Sridhar'!D36</f>
        <v>ACT 140</v>
      </c>
      <c r="E458" s="103" t="str">
        <f>'VZGTTQ00009363 - Harini Sridhar'!E36</f>
        <v>Automation Tester Automation Tester Intermediate</v>
      </c>
      <c r="F458" s="111" t="s">
        <v>111</v>
      </c>
      <c r="G458" s="111" t="s">
        <v>112</v>
      </c>
      <c r="H458" s="98">
        <v>1000428977</v>
      </c>
      <c r="I458" s="98" t="s">
        <v>114</v>
      </c>
      <c r="J458" s="98" t="s">
        <v>26</v>
      </c>
      <c r="K458" s="15">
        <f>'VZGTTQ00009363 - Harini Sridhar'!F36</f>
        <v>22.162500000000001</v>
      </c>
      <c r="L458" s="15">
        <f>'VZGTTQ00009363 - Harini Sridhar'!G36</f>
        <v>3900.6000000000004</v>
      </c>
      <c r="M458" s="15">
        <f>'VZGTTQ00009363 - Harini Sridhar'!H36</f>
        <v>3900.6000000000004</v>
      </c>
      <c r="N458" s="15">
        <f>'VZGTTQ00009363 - Harini Sridhar'!I36</f>
        <v>3900.6000000000004</v>
      </c>
      <c r="O458" s="15">
        <f>'VZGTTQ00009363 - Harini Sridhar'!J36</f>
        <v>0</v>
      </c>
      <c r="P458" s="15">
        <f>'VZGTTQ00009363 - Harini Sridhar'!K36</f>
        <v>0</v>
      </c>
      <c r="Q458" s="15">
        <f>'VZGTTQ00009363 - Harini Sridhar'!L36</f>
        <v>0</v>
      </c>
      <c r="R458" s="15">
        <f>'VZGTTQ00009363 - Harini Sridhar'!M36</f>
        <v>0</v>
      </c>
      <c r="S458" s="15">
        <f>'VZGTTQ00009363 - Harini Sridhar'!N36</f>
        <v>7801.2000000000007</v>
      </c>
      <c r="T458" s="15">
        <f>'VZGTTQ00009363 - Harini Sridhar'!O36</f>
        <v>0</v>
      </c>
      <c r="U458" s="15">
        <f>'VZGTTQ00009363 - Harini Sridhar'!P36</f>
        <v>7801.2000000000007</v>
      </c>
      <c r="V458" s="98">
        <f>'VZGTTQ00009363 - Harini Sridhar'!Q36</f>
        <v>0</v>
      </c>
    </row>
    <row r="459" spans="1:22" ht="23.15" hidden="1" customHeight="1">
      <c r="A459" s="98">
        <f>'VZGTTQ00009363 - Harini Sridhar'!A37</f>
        <v>2273002</v>
      </c>
      <c r="B459" s="98" t="str">
        <f>'VZGTTQ00009363 - Harini Sridhar'!B37</f>
        <v>Thirumani,Paulraj</v>
      </c>
      <c r="C459" s="98" t="str">
        <f>'VZGTTQ00009363 - Harini Sridhar'!C37</f>
        <v xml:space="preserve">Offshore </v>
      </c>
      <c r="D459" s="98" t="str">
        <f>'VZGTTQ00009363 - Harini Sridhar'!D37</f>
        <v>ACT 149</v>
      </c>
      <c r="E459" s="103" t="str">
        <f>'VZGTTQ00009363 - Harini Sridhar'!E37</f>
        <v>Automation Tester Automation Tester Intermediate</v>
      </c>
      <c r="F459" s="111" t="s">
        <v>111</v>
      </c>
      <c r="G459" s="111" t="s">
        <v>112</v>
      </c>
      <c r="H459" s="98">
        <v>1000428977</v>
      </c>
      <c r="I459" s="98" t="s">
        <v>114</v>
      </c>
      <c r="J459" s="98" t="s">
        <v>26</v>
      </c>
      <c r="K459" s="15">
        <f>'VZGTTQ00009363 - Harini Sridhar'!F37</f>
        <v>22.162500000000001</v>
      </c>
      <c r="L459" s="15">
        <f>'VZGTTQ00009363 - Harini Sridhar'!G37</f>
        <v>3900.6000000000004</v>
      </c>
      <c r="M459" s="15">
        <f>'VZGTTQ00009363 - Harini Sridhar'!H37</f>
        <v>3900.6000000000004</v>
      </c>
      <c r="N459" s="15">
        <f>'VZGTTQ00009363 - Harini Sridhar'!I37</f>
        <v>3900.6000000000004</v>
      </c>
      <c r="O459" s="15">
        <f>'VZGTTQ00009363 - Harini Sridhar'!J37</f>
        <v>0</v>
      </c>
      <c r="P459" s="15">
        <f>'VZGTTQ00009363 - Harini Sridhar'!K37</f>
        <v>0</v>
      </c>
      <c r="Q459" s="15">
        <f>'VZGTTQ00009363 - Harini Sridhar'!L37</f>
        <v>0</v>
      </c>
      <c r="R459" s="15">
        <f>'VZGTTQ00009363 - Harini Sridhar'!M37</f>
        <v>0</v>
      </c>
      <c r="S459" s="15">
        <f>'VZGTTQ00009363 - Harini Sridhar'!N37</f>
        <v>7801.2000000000007</v>
      </c>
      <c r="T459" s="15">
        <f>'VZGTTQ00009363 - Harini Sridhar'!O37</f>
        <v>0</v>
      </c>
      <c r="U459" s="15">
        <f>'VZGTTQ00009363 - Harini Sridhar'!P37</f>
        <v>7801.2000000000007</v>
      </c>
      <c r="V459" s="98">
        <f>'VZGTTQ00009363 - Harini Sridhar'!Q37</f>
        <v>0</v>
      </c>
    </row>
    <row r="460" spans="1:22" ht="23.15" hidden="1" customHeight="1">
      <c r="A460" s="98">
        <f>'VZGTTQ00009363 - Harini Sridhar'!A38</f>
        <v>896816</v>
      </c>
      <c r="B460" s="98" t="str">
        <f>'VZGTTQ00009363 - Harini Sridhar'!B38</f>
        <v>Madhuri,D P</v>
      </c>
      <c r="C460" s="98" t="str">
        <f>'VZGTTQ00009363 - Harini Sridhar'!C38</f>
        <v xml:space="preserve">Offshore </v>
      </c>
      <c r="D460" s="98" t="str">
        <f>'VZGTTQ00009363 - Harini Sridhar'!D38</f>
        <v>ACT 140</v>
      </c>
      <c r="E460" s="103" t="str">
        <f>'VZGTTQ00009363 - Harini Sridhar'!E38</f>
        <v>Automation Tester Automation Tester Intermediate</v>
      </c>
      <c r="F460" s="111" t="s">
        <v>111</v>
      </c>
      <c r="G460" s="111" t="s">
        <v>112</v>
      </c>
      <c r="H460" s="98">
        <v>1000428977</v>
      </c>
      <c r="I460" s="98" t="s">
        <v>114</v>
      </c>
      <c r="J460" s="98" t="s">
        <v>26</v>
      </c>
      <c r="K460" s="15">
        <f>'VZGTTQ00009363 - Harini Sridhar'!F38</f>
        <v>22.162500000000001</v>
      </c>
      <c r="L460" s="15">
        <f>'VZGTTQ00009363 - Harini Sridhar'!G38</f>
        <v>3900.6000000000004</v>
      </c>
      <c r="M460" s="15">
        <f>'VZGTTQ00009363 - Harini Sridhar'!H38</f>
        <v>3900.6000000000004</v>
      </c>
      <c r="N460" s="15">
        <f>'VZGTTQ00009363 - Harini Sridhar'!I38</f>
        <v>3900.6000000000004</v>
      </c>
      <c r="O460" s="15">
        <f>'VZGTTQ00009363 - Harini Sridhar'!J38</f>
        <v>0</v>
      </c>
      <c r="P460" s="15">
        <f>'VZGTTQ00009363 - Harini Sridhar'!K38</f>
        <v>0</v>
      </c>
      <c r="Q460" s="15">
        <f>'VZGTTQ00009363 - Harini Sridhar'!L38</f>
        <v>0</v>
      </c>
      <c r="R460" s="15">
        <f>'VZGTTQ00009363 - Harini Sridhar'!M38</f>
        <v>0</v>
      </c>
      <c r="S460" s="15">
        <f>'VZGTTQ00009363 - Harini Sridhar'!N38</f>
        <v>7801.2000000000007</v>
      </c>
      <c r="T460" s="15">
        <f>'VZGTTQ00009363 - Harini Sridhar'!O38</f>
        <v>0</v>
      </c>
      <c r="U460" s="15">
        <f>'VZGTTQ00009363 - Harini Sridhar'!P38</f>
        <v>7801.2000000000007</v>
      </c>
      <c r="V460" s="98">
        <f>'VZGTTQ00009363 - Harini Sridhar'!Q38</f>
        <v>0</v>
      </c>
    </row>
    <row r="461" spans="1:22" ht="23.15" hidden="1" customHeight="1">
      <c r="A461" s="98">
        <f>'VZGTTQ00009363 - Harini Sridhar'!A39</f>
        <v>2183562</v>
      </c>
      <c r="B461" s="98" t="str">
        <f>'VZGTTQ00009363 - Harini Sridhar'!B39</f>
        <v>Paluri,Gopi</v>
      </c>
      <c r="C461" s="98" t="str">
        <f>'VZGTTQ00009363 - Harini Sridhar'!C39</f>
        <v xml:space="preserve">Offshore </v>
      </c>
      <c r="D461" s="98" t="str">
        <f>'VZGTTQ00009363 - Harini Sridhar'!D39</f>
        <v>ACT 148</v>
      </c>
      <c r="E461" s="103" t="str">
        <f>'VZGTTQ00009363 - Harini Sridhar'!E39</f>
        <v>Automation Tester Automation Tester Intermediate</v>
      </c>
      <c r="F461" s="111" t="s">
        <v>111</v>
      </c>
      <c r="G461" s="111" t="s">
        <v>112</v>
      </c>
      <c r="H461" s="98">
        <v>1000428977</v>
      </c>
      <c r="I461" s="98" t="s">
        <v>114</v>
      </c>
      <c r="J461" s="98" t="s">
        <v>26</v>
      </c>
      <c r="K461" s="15">
        <f>'VZGTTQ00009363 - Harini Sridhar'!F39</f>
        <v>22.162500000000001</v>
      </c>
      <c r="L461" s="15">
        <f>'VZGTTQ00009363 - Harini Sridhar'!G39</f>
        <v>3900.6000000000004</v>
      </c>
      <c r="M461" s="15">
        <f>'VZGTTQ00009363 - Harini Sridhar'!H39</f>
        <v>3900.6000000000004</v>
      </c>
      <c r="N461" s="15">
        <f>'VZGTTQ00009363 - Harini Sridhar'!I39</f>
        <v>3900.6000000000004</v>
      </c>
      <c r="O461" s="15">
        <f>'VZGTTQ00009363 - Harini Sridhar'!J39</f>
        <v>0</v>
      </c>
      <c r="P461" s="15">
        <f>'VZGTTQ00009363 - Harini Sridhar'!K39</f>
        <v>0</v>
      </c>
      <c r="Q461" s="15">
        <f>'VZGTTQ00009363 - Harini Sridhar'!L39</f>
        <v>0</v>
      </c>
      <c r="R461" s="15">
        <f>'VZGTTQ00009363 - Harini Sridhar'!M39</f>
        <v>0</v>
      </c>
      <c r="S461" s="15">
        <f>'VZGTTQ00009363 - Harini Sridhar'!N39</f>
        <v>7801.2000000000007</v>
      </c>
      <c r="T461" s="15">
        <f>'VZGTTQ00009363 - Harini Sridhar'!O39</f>
        <v>0</v>
      </c>
      <c r="U461" s="15">
        <f>'VZGTTQ00009363 - Harini Sridhar'!P39</f>
        <v>7801.2000000000007</v>
      </c>
      <c r="V461" s="98">
        <f>'VZGTTQ00009363 - Harini Sridhar'!Q39</f>
        <v>0</v>
      </c>
    </row>
    <row r="462" spans="1:22" ht="23.15" hidden="1" customHeight="1">
      <c r="A462" s="98">
        <f>'VZGTTQ00009363 - Harini Sridhar'!A40</f>
        <v>2335164</v>
      </c>
      <c r="B462" s="98" t="str">
        <f>'VZGTTQ00009363 - Harini Sridhar'!B40</f>
        <v>G,Nagasundareswaran</v>
      </c>
      <c r="C462" s="98" t="str">
        <f>'VZGTTQ00009363 - Harini Sridhar'!C40</f>
        <v xml:space="preserve">Offshore </v>
      </c>
      <c r="D462" s="98" t="str">
        <f>'VZGTTQ00009363 - Harini Sridhar'!D40</f>
        <v>PCT 090</v>
      </c>
      <c r="E462" s="103" t="str">
        <f>'VZGTTQ00009363 - Harini Sridhar'!E40</f>
        <v>Tester Manual TesterIntermediate</v>
      </c>
      <c r="F462" s="111" t="s">
        <v>111</v>
      </c>
      <c r="G462" s="111" t="s">
        <v>112</v>
      </c>
      <c r="H462" s="98">
        <v>1000428977</v>
      </c>
      <c r="I462" s="98" t="s">
        <v>114</v>
      </c>
      <c r="J462" s="98" t="s">
        <v>26</v>
      </c>
      <c r="K462" s="15">
        <f>'VZGTTQ00009363 - Harini Sridhar'!F40</f>
        <v>20.137499999999999</v>
      </c>
      <c r="L462" s="15">
        <f>'VZGTTQ00009363 - Harini Sridhar'!G40</f>
        <v>3544.2</v>
      </c>
      <c r="M462" s="15">
        <f>'VZGTTQ00009363 - Harini Sridhar'!H40</f>
        <v>3544.2</v>
      </c>
      <c r="N462" s="15">
        <f>'VZGTTQ00009363 - Harini Sridhar'!I40</f>
        <v>3544.2</v>
      </c>
      <c r="O462" s="15">
        <f>'VZGTTQ00009363 - Harini Sridhar'!J40</f>
        <v>0</v>
      </c>
      <c r="P462" s="15">
        <f>'VZGTTQ00009363 - Harini Sridhar'!K40</f>
        <v>0</v>
      </c>
      <c r="Q462" s="15">
        <f>'VZGTTQ00009363 - Harini Sridhar'!L40</f>
        <v>0</v>
      </c>
      <c r="R462" s="15">
        <f>'VZGTTQ00009363 - Harini Sridhar'!M40</f>
        <v>0</v>
      </c>
      <c r="S462" s="15">
        <f>'VZGTTQ00009363 - Harini Sridhar'!N40</f>
        <v>7088.4</v>
      </c>
      <c r="T462" s="15">
        <f>'VZGTTQ00009363 - Harini Sridhar'!O40</f>
        <v>0</v>
      </c>
      <c r="U462" s="15">
        <f>'VZGTTQ00009363 - Harini Sridhar'!P40</f>
        <v>7088.4</v>
      </c>
      <c r="V462" s="98">
        <f>'VZGTTQ00009363 - Harini Sridhar'!Q40</f>
        <v>0</v>
      </c>
    </row>
    <row r="463" spans="1:22" ht="23.15" hidden="1" customHeight="1">
      <c r="A463" s="98">
        <f>'VZGTTQ00009363 - Harini Sridhar'!A41</f>
        <v>2160556</v>
      </c>
      <c r="B463" s="98" t="str">
        <f>'VZGTTQ00009363 - Harini Sridhar'!B41</f>
        <v>Joshi Nagendra Chennamsetti</v>
      </c>
      <c r="C463" s="98" t="str">
        <f>'VZGTTQ00009363 - Harini Sridhar'!C41</f>
        <v xml:space="preserve">Offshore </v>
      </c>
      <c r="D463" s="98" t="str">
        <f>'VZGTTQ00009363 - Harini Sridhar'!D41</f>
        <v>ACT 145</v>
      </c>
      <c r="E463" s="103" t="str">
        <f>'VZGTTQ00009363 - Harini Sridhar'!E41</f>
        <v>Tester Manual TesterIntermediate</v>
      </c>
      <c r="F463" s="111" t="s">
        <v>111</v>
      </c>
      <c r="G463" s="111" t="s">
        <v>112</v>
      </c>
      <c r="H463" s="98">
        <v>1000428977</v>
      </c>
      <c r="I463" s="98" t="s">
        <v>114</v>
      </c>
      <c r="J463" s="98" t="s">
        <v>26</v>
      </c>
      <c r="K463" s="15">
        <f>'VZGTTQ00009363 - Harini Sridhar'!F41</f>
        <v>20.137499999999999</v>
      </c>
      <c r="L463" s="15">
        <f>'VZGTTQ00009363 - Harini Sridhar'!G41</f>
        <v>3544.2</v>
      </c>
      <c r="M463" s="15">
        <f>'VZGTTQ00009363 - Harini Sridhar'!H41</f>
        <v>3544.2</v>
      </c>
      <c r="N463" s="15">
        <f>'VZGTTQ00009363 - Harini Sridhar'!I41</f>
        <v>3544.2</v>
      </c>
      <c r="O463" s="15">
        <f>'VZGTTQ00009363 - Harini Sridhar'!J41</f>
        <v>0</v>
      </c>
      <c r="P463" s="15">
        <f>'VZGTTQ00009363 - Harini Sridhar'!K41</f>
        <v>0</v>
      </c>
      <c r="Q463" s="15">
        <f>'VZGTTQ00009363 - Harini Sridhar'!L41</f>
        <v>0</v>
      </c>
      <c r="R463" s="15">
        <f>'VZGTTQ00009363 - Harini Sridhar'!M41</f>
        <v>0</v>
      </c>
      <c r="S463" s="15">
        <f>'VZGTTQ00009363 - Harini Sridhar'!N41</f>
        <v>7088.4</v>
      </c>
      <c r="T463" s="15">
        <f>'VZGTTQ00009363 - Harini Sridhar'!O41</f>
        <v>0</v>
      </c>
      <c r="U463" s="15">
        <f>'VZGTTQ00009363 - Harini Sridhar'!P41</f>
        <v>7088.4</v>
      </c>
      <c r="V463" s="98">
        <f>'VZGTTQ00009363 - Harini Sridhar'!Q41</f>
        <v>0</v>
      </c>
    </row>
    <row r="464" spans="1:22" ht="23.15" hidden="1" customHeight="1">
      <c r="A464" s="98">
        <f>'VZGTTQ00009363 - Harini Sridhar'!A42</f>
        <v>2123675</v>
      </c>
      <c r="B464" s="98" t="str">
        <f>'VZGTTQ00009363 - Harini Sridhar'!B42</f>
        <v>Mashetty,Videsh</v>
      </c>
      <c r="C464" s="98" t="str">
        <f>'VZGTTQ00009363 - Harini Sridhar'!C42</f>
        <v xml:space="preserve">Offshore </v>
      </c>
      <c r="D464" s="98" t="str">
        <f>'VZGTTQ00009363 - Harini Sridhar'!D42</f>
        <v>ACT 145</v>
      </c>
      <c r="E464" s="103" t="str">
        <f>'VZGTTQ00009363 - Harini Sridhar'!E42</f>
        <v>Tester Manual TesterIntermediate</v>
      </c>
      <c r="F464" s="111" t="s">
        <v>111</v>
      </c>
      <c r="G464" s="111" t="s">
        <v>112</v>
      </c>
      <c r="H464" s="98">
        <v>1000428977</v>
      </c>
      <c r="I464" s="98" t="s">
        <v>114</v>
      </c>
      <c r="J464" s="98" t="s">
        <v>26</v>
      </c>
      <c r="K464" s="15">
        <f>'VZGTTQ00009363 - Harini Sridhar'!F42</f>
        <v>20.137499999999999</v>
      </c>
      <c r="L464" s="15">
        <f>'VZGTTQ00009363 - Harini Sridhar'!G42</f>
        <v>3544.2</v>
      </c>
      <c r="M464" s="15">
        <f>'VZGTTQ00009363 - Harini Sridhar'!H42</f>
        <v>3544.2</v>
      </c>
      <c r="N464" s="15">
        <f>'VZGTTQ00009363 - Harini Sridhar'!I42</f>
        <v>3544.2</v>
      </c>
      <c r="O464" s="15">
        <f>'VZGTTQ00009363 - Harini Sridhar'!J42</f>
        <v>0</v>
      </c>
      <c r="P464" s="15">
        <f>'VZGTTQ00009363 - Harini Sridhar'!K42</f>
        <v>0</v>
      </c>
      <c r="Q464" s="15">
        <f>'VZGTTQ00009363 - Harini Sridhar'!L42</f>
        <v>0</v>
      </c>
      <c r="R464" s="15">
        <f>'VZGTTQ00009363 - Harini Sridhar'!M42</f>
        <v>0</v>
      </c>
      <c r="S464" s="15">
        <f>'VZGTTQ00009363 - Harini Sridhar'!N42</f>
        <v>7088.4</v>
      </c>
      <c r="T464" s="15">
        <f>'VZGTTQ00009363 - Harini Sridhar'!O42</f>
        <v>0</v>
      </c>
      <c r="U464" s="15">
        <f>'VZGTTQ00009363 - Harini Sridhar'!P42</f>
        <v>7088.4</v>
      </c>
      <c r="V464" s="98">
        <f>'VZGTTQ00009363 - Harini Sridhar'!Q42</f>
        <v>0</v>
      </c>
    </row>
    <row r="465" spans="1:22" ht="23.15" hidden="1" customHeight="1">
      <c r="A465" s="98">
        <f>'VZGTTQ00009363 - Harini Sridhar'!A43</f>
        <v>2145738</v>
      </c>
      <c r="B465" s="98" t="str">
        <f>'VZGTTQ00009363 - Harini Sridhar'!B43</f>
        <v>Magar,Omkar Pramod</v>
      </c>
      <c r="C465" s="98" t="str">
        <f>'VZGTTQ00009363 - Harini Sridhar'!C43</f>
        <v xml:space="preserve">Offshore </v>
      </c>
      <c r="D465" s="98" t="str">
        <f>'VZGTTQ00009363 - Harini Sridhar'!D43</f>
        <v>ACT 145</v>
      </c>
      <c r="E465" s="103" t="str">
        <f>'VZGTTQ00009363 - Harini Sridhar'!E43</f>
        <v>Tester Manual TesterIntermediate</v>
      </c>
      <c r="F465" s="111" t="s">
        <v>111</v>
      </c>
      <c r="G465" s="111" t="s">
        <v>112</v>
      </c>
      <c r="H465" s="98">
        <v>1000428977</v>
      </c>
      <c r="I465" s="98" t="s">
        <v>114</v>
      </c>
      <c r="J465" s="98" t="s">
        <v>26</v>
      </c>
      <c r="K465" s="15">
        <f>'VZGTTQ00009363 - Harini Sridhar'!F43</f>
        <v>20.137499999999999</v>
      </c>
      <c r="L465" s="15">
        <f>'VZGTTQ00009363 - Harini Sridhar'!G43</f>
        <v>3544.2</v>
      </c>
      <c r="M465" s="15">
        <f>'VZGTTQ00009363 - Harini Sridhar'!H43</f>
        <v>3544.2</v>
      </c>
      <c r="N465" s="15">
        <f>'VZGTTQ00009363 - Harini Sridhar'!I43</f>
        <v>3544.2</v>
      </c>
      <c r="O465" s="15">
        <f>'VZGTTQ00009363 - Harini Sridhar'!J43</f>
        <v>0</v>
      </c>
      <c r="P465" s="15">
        <f>'VZGTTQ00009363 - Harini Sridhar'!K43</f>
        <v>0</v>
      </c>
      <c r="Q465" s="15">
        <f>'VZGTTQ00009363 - Harini Sridhar'!L43</f>
        <v>0</v>
      </c>
      <c r="R465" s="15">
        <f>'VZGTTQ00009363 - Harini Sridhar'!M43</f>
        <v>0</v>
      </c>
      <c r="S465" s="15">
        <f>'VZGTTQ00009363 - Harini Sridhar'!N43</f>
        <v>7088.4</v>
      </c>
      <c r="T465" s="15">
        <f>'VZGTTQ00009363 - Harini Sridhar'!O43</f>
        <v>0</v>
      </c>
      <c r="U465" s="15">
        <f>'VZGTTQ00009363 - Harini Sridhar'!P43</f>
        <v>7088.4</v>
      </c>
      <c r="V465" s="98">
        <f>'VZGTTQ00009363 - Harini Sridhar'!Q43</f>
        <v>0</v>
      </c>
    </row>
    <row r="466" spans="1:22" ht="23.15" hidden="1" customHeight="1">
      <c r="A466" s="98">
        <f>'VZGTTQ00009363 - Harini Sridhar'!A44</f>
        <v>2229265</v>
      </c>
      <c r="B466" s="98" t="str">
        <f>'VZGTTQ00009363 - Harini Sridhar'!B44</f>
        <v>Palli,Bhanu Prakash</v>
      </c>
      <c r="C466" s="98" t="str">
        <f>'VZGTTQ00009363 - Harini Sridhar'!C44</f>
        <v xml:space="preserve">Offshore </v>
      </c>
      <c r="D466" s="98" t="str">
        <f>'VZGTTQ00009363 - Harini Sridhar'!D44</f>
        <v>ACT 149</v>
      </c>
      <c r="E466" s="103" t="str">
        <f>'VZGTTQ00009363 - Harini Sridhar'!E44</f>
        <v>Tester Manual TesterIntermediate</v>
      </c>
      <c r="F466" s="111" t="s">
        <v>111</v>
      </c>
      <c r="G466" s="111" t="s">
        <v>112</v>
      </c>
      <c r="H466" s="98">
        <v>1000428977</v>
      </c>
      <c r="I466" s="98" t="s">
        <v>114</v>
      </c>
      <c r="J466" s="98" t="s">
        <v>26</v>
      </c>
      <c r="K466" s="15">
        <f>'VZGTTQ00009363 - Harini Sridhar'!F44</f>
        <v>20.137499999999999</v>
      </c>
      <c r="L466" s="15">
        <f>'VZGTTQ00009363 - Harini Sridhar'!G44</f>
        <v>3544.2</v>
      </c>
      <c r="M466" s="15">
        <f>'VZGTTQ00009363 - Harini Sridhar'!H44</f>
        <v>3544.2</v>
      </c>
      <c r="N466" s="15">
        <f>'VZGTTQ00009363 - Harini Sridhar'!I44</f>
        <v>3544.2</v>
      </c>
      <c r="O466" s="15">
        <f>'VZGTTQ00009363 - Harini Sridhar'!J44</f>
        <v>0</v>
      </c>
      <c r="P466" s="15">
        <f>'VZGTTQ00009363 - Harini Sridhar'!K44</f>
        <v>0</v>
      </c>
      <c r="Q466" s="15">
        <f>'VZGTTQ00009363 - Harini Sridhar'!L44</f>
        <v>0</v>
      </c>
      <c r="R466" s="15">
        <f>'VZGTTQ00009363 - Harini Sridhar'!M44</f>
        <v>0</v>
      </c>
      <c r="S466" s="15">
        <f>'VZGTTQ00009363 - Harini Sridhar'!N44</f>
        <v>7088.4</v>
      </c>
      <c r="T466" s="15">
        <f>'VZGTTQ00009363 - Harini Sridhar'!O44</f>
        <v>0</v>
      </c>
      <c r="U466" s="15">
        <f>'VZGTTQ00009363 - Harini Sridhar'!P44</f>
        <v>7088.4</v>
      </c>
      <c r="V466" s="98">
        <f>'VZGTTQ00009363 - Harini Sridhar'!Q44</f>
        <v>0</v>
      </c>
    </row>
    <row r="467" spans="1:22" ht="23.15" hidden="1" customHeight="1">
      <c r="A467" s="98">
        <f>'VZGTTQ00009363 - Harini Sridhar'!A45</f>
        <v>2160890</v>
      </c>
      <c r="B467" s="98" t="str">
        <f>'VZGTTQ00009363 - Harini Sridhar'!B45</f>
        <v>Venkatesh,Sai Aishwarya Lakshmi</v>
      </c>
      <c r="C467" s="98" t="str">
        <f>'VZGTTQ00009363 - Harini Sridhar'!C45</f>
        <v xml:space="preserve">Offshore </v>
      </c>
      <c r="D467" s="98" t="str">
        <f>'VZGTTQ00009363 - Harini Sridhar'!D45</f>
        <v>ACT 145</v>
      </c>
      <c r="E467" s="103" t="str">
        <f>'VZGTTQ00009363 - Harini Sridhar'!E45</f>
        <v>Tester Manual TesterIntermediate</v>
      </c>
      <c r="F467" s="111" t="s">
        <v>111</v>
      </c>
      <c r="G467" s="111" t="s">
        <v>112</v>
      </c>
      <c r="H467" s="98">
        <v>1000428977</v>
      </c>
      <c r="I467" s="98" t="s">
        <v>114</v>
      </c>
      <c r="J467" s="98" t="s">
        <v>26</v>
      </c>
      <c r="K467" s="15">
        <f>'VZGTTQ00009363 - Harini Sridhar'!F45</f>
        <v>20.137499999999999</v>
      </c>
      <c r="L467" s="15">
        <f>'VZGTTQ00009363 - Harini Sridhar'!G45</f>
        <v>3544.2</v>
      </c>
      <c r="M467" s="15">
        <f>'VZGTTQ00009363 - Harini Sridhar'!H45</f>
        <v>3544.2</v>
      </c>
      <c r="N467" s="15">
        <f>'VZGTTQ00009363 - Harini Sridhar'!I45</f>
        <v>3544.2</v>
      </c>
      <c r="O467" s="15">
        <f>'VZGTTQ00009363 - Harini Sridhar'!J45</f>
        <v>0</v>
      </c>
      <c r="P467" s="15">
        <f>'VZGTTQ00009363 - Harini Sridhar'!K45</f>
        <v>0</v>
      </c>
      <c r="Q467" s="15">
        <f>'VZGTTQ00009363 - Harini Sridhar'!L45</f>
        <v>0</v>
      </c>
      <c r="R467" s="15">
        <f>'VZGTTQ00009363 - Harini Sridhar'!M45</f>
        <v>0</v>
      </c>
      <c r="S467" s="15">
        <f>'VZGTTQ00009363 - Harini Sridhar'!N45</f>
        <v>7088.4</v>
      </c>
      <c r="T467" s="15">
        <f>'VZGTTQ00009363 - Harini Sridhar'!O45</f>
        <v>0</v>
      </c>
      <c r="U467" s="15">
        <f>'VZGTTQ00009363 - Harini Sridhar'!P45</f>
        <v>7088.4</v>
      </c>
      <c r="V467" s="98">
        <f>'VZGTTQ00009363 - Harini Sridhar'!Q45</f>
        <v>0</v>
      </c>
    </row>
    <row r="468" spans="1:22" ht="23.15" hidden="1" customHeight="1">
      <c r="A468" s="98">
        <f>'VZGTTQ00009363 - Harini Sridhar'!A46</f>
        <v>2117817</v>
      </c>
      <c r="B468" s="98" t="str">
        <f>'VZGTTQ00009363 - Harini Sridhar'!B46</f>
        <v>Kolar,Shruthi</v>
      </c>
      <c r="C468" s="98" t="str">
        <f>'VZGTTQ00009363 - Harini Sridhar'!C46</f>
        <v xml:space="preserve">Offshore </v>
      </c>
      <c r="D468" s="98" t="str">
        <f>'VZGTTQ00009363 - Harini Sridhar'!D46</f>
        <v>ACT 145</v>
      </c>
      <c r="E468" s="103" t="str">
        <f>'VZGTTQ00009363 - Harini Sridhar'!E46</f>
        <v>Tester Manual TesterSenior</v>
      </c>
      <c r="F468" s="111" t="s">
        <v>111</v>
      </c>
      <c r="G468" s="111" t="s">
        <v>112</v>
      </c>
      <c r="H468" s="98">
        <v>1000428977</v>
      </c>
      <c r="I468" s="98" t="s">
        <v>114</v>
      </c>
      <c r="J468" s="98" t="s">
        <v>26</v>
      </c>
      <c r="K468" s="15">
        <f>'VZGTTQ00009363 - Harini Sridhar'!F46</f>
        <v>23.537500000000001</v>
      </c>
      <c r="L468" s="15">
        <f>'VZGTTQ00009363 - Harini Sridhar'!G46</f>
        <v>4142.6000000000004</v>
      </c>
      <c r="M468" s="15">
        <f>'VZGTTQ00009363 - Harini Sridhar'!H46</f>
        <v>4142.6000000000004</v>
      </c>
      <c r="N468" s="15">
        <f>'VZGTTQ00009363 - Harini Sridhar'!I46</f>
        <v>4142.6000000000004</v>
      </c>
      <c r="O468" s="15">
        <f>'VZGTTQ00009363 - Harini Sridhar'!J46</f>
        <v>0</v>
      </c>
      <c r="P468" s="15">
        <f>'VZGTTQ00009363 - Harini Sridhar'!K46</f>
        <v>0</v>
      </c>
      <c r="Q468" s="15">
        <f>'VZGTTQ00009363 - Harini Sridhar'!L46</f>
        <v>0</v>
      </c>
      <c r="R468" s="15">
        <f>'VZGTTQ00009363 - Harini Sridhar'!M46</f>
        <v>0</v>
      </c>
      <c r="S468" s="15">
        <f>'VZGTTQ00009363 - Harini Sridhar'!N46</f>
        <v>8285.2000000000007</v>
      </c>
      <c r="T468" s="15">
        <f>'VZGTTQ00009363 - Harini Sridhar'!O46</f>
        <v>0</v>
      </c>
      <c r="U468" s="15">
        <f>'VZGTTQ00009363 - Harini Sridhar'!P46</f>
        <v>8285.2000000000007</v>
      </c>
      <c r="V468" s="98">
        <f>'VZGTTQ00009363 - Harini Sridhar'!Q46</f>
        <v>0</v>
      </c>
    </row>
    <row r="469" spans="1:22" ht="23.15" hidden="1" customHeight="1">
      <c r="A469" s="98">
        <f>'VZGTTQ00009363 - Harini Sridhar'!A54</f>
        <v>2168632</v>
      </c>
      <c r="B469" s="98" t="str">
        <f>'VZGTTQ00009363 - Harini Sridhar'!B54</f>
        <v>Mandala,Mahesh</v>
      </c>
      <c r="C469" s="98" t="str">
        <f>'VZGTTQ00009363 - Harini Sridhar'!C54</f>
        <v xml:space="preserve">Offshore </v>
      </c>
      <c r="D469" s="98">
        <f>'VZGTTQ00009363 - Harini Sridhar'!D54</f>
        <v>0</v>
      </c>
      <c r="E469" s="103" t="str">
        <f>'VZGTTQ00009363 - Harini Sridhar'!E54</f>
        <v>UI Developer-Level 2</v>
      </c>
      <c r="F469" s="111" t="s">
        <v>111</v>
      </c>
      <c r="G469" s="111" t="s">
        <v>112</v>
      </c>
      <c r="H469" s="98">
        <v>1000428977</v>
      </c>
      <c r="I469" s="98" t="s">
        <v>114</v>
      </c>
      <c r="J469" s="98" t="s">
        <v>33</v>
      </c>
      <c r="K469" s="15">
        <f>'VZGTTQ00009363 - Harini Sridhar'!F54</f>
        <v>21.512195121951219</v>
      </c>
      <c r="L469" s="15">
        <f>'VZGTTQ00009363 - Harini Sridhar'!G54</f>
        <v>3786.1463414634145</v>
      </c>
      <c r="M469" s="15">
        <f>'VZGTTQ00009363 - Harini Sridhar'!H54</f>
        <v>0</v>
      </c>
      <c r="N469" s="15">
        <f>'VZGTTQ00009363 - Harini Sridhar'!I54</f>
        <v>0</v>
      </c>
      <c r="O469" s="15">
        <f>'VZGTTQ00009363 - Harini Sridhar'!J54</f>
        <v>3786.1463414634145</v>
      </c>
      <c r="P469" s="15">
        <f>'VZGTTQ00009363 - Harini Sridhar'!K54</f>
        <v>3786.1463414634145</v>
      </c>
      <c r="Q469" s="15">
        <f>'VZGTTQ00009363 - Harini Sridhar'!L54</f>
        <v>3786.1463414634145</v>
      </c>
      <c r="R469" s="15">
        <f>'VZGTTQ00009363 - Harini Sridhar'!M54</f>
        <v>3786.1463414634145</v>
      </c>
      <c r="S469" s="15">
        <f>'VZGTTQ00009363 - Harini Sridhar'!N54</f>
        <v>3786.1463414634145</v>
      </c>
      <c r="T469" s="15">
        <f>'VZGTTQ00009363 - Harini Sridhar'!O54</f>
        <v>11358.439024390244</v>
      </c>
      <c r="U469" s="15">
        <f>'VZGTTQ00009363 - Harini Sridhar'!P54</f>
        <v>15144.585365853658</v>
      </c>
      <c r="V469" s="98">
        <f>'VZGTTQ00009363 - Harini Sridhar'!Q54</f>
        <v>0</v>
      </c>
    </row>
    <row r="470" spans="1:22" ht="23.15" hidden="1" customHeight="1">
      <c r="A470" s="98">
        <f>'VZGTTQ00009363 - Harini Sridhar'!A63</f>
        <v>912369</v>
      </c>
      <c r="B470" s="98" t="str">
        <f>'VZGTTQ00009363 - Harini Sridhar'!B63</f>
        <v>Allamsetti,Bhavana</v>
      </c>
      <c r="C470" s="98" t="str">
        <f>'VZGTTQ00009363 - Harini Sridhar'!C63</f>
        <v xml:space="preserve">Offshore </v>
      </c>
      <c r="D470" s="98">
        <f>'VZGTTQ00009363 - Harini Sridhar'!D63</f>
        <v>0</v>
      </c>
      <c r="E470" s="103" t="str">
        <f>'VZGTTQ00009363 - Harini Sridhar'!E63</f>
        <v>Java MS Developer -Level 2</v>
      </c>
      <c r="F470" s="111" t="s">
        <v>111</v>
      </c>
      <c r="G470" s="111" t="s">
        <v>112</v>
      </c>
      <c r="H470" s="98">
        <v>1000428977</v>
      </c>
      <c r="I470" s="98" t="s">
        <v>114</v>
      </c>
      <c r="J470" s="98" t="s">
        <v>33</v>
      </c>
      <c r="K470" s="15">
        <f>'VZGTTQ00009363 - Harini Sridhar'!F63</f>
        <v>21.512195121951219</v>
      </c>
      <c r="L470" s="15">
        <f>'VZGTTQ00009363 - Harini Sridhar'!G63</f>
        <v>3786.1463414634145</v>
      </c>
      <c r="M470" s="15">
        <f>'VZGTTQ00009363 - Harini Sridhar'!H63</f>
        <v>0</v>
      </c>
      <c r="N470" s="15">
        <f>'VZGTTQ00009363 - Harini Sridhar'!I63</f>
        <v>0</v>
      </c>
      <c r="O470" s="15">
        <f>'VZGTTQ00009363 - Harini Sridhar'!J63</f>
        <v>3786.1463414634145</v>
      </c>
      <c r="P470" s="15">
        <f>'VZGTTQ00009363 - Harini Sridhar'!K63</f>
        <v>3786.1463414634145</v>
      </c>
      <c r="Q470" s="15">
        <f>'VZGTTQ00009363 - Harini Sridhar'!L63</f>
        <v>3786.1463414634145</v>
      </c>
      <c r="R470" s="15">
        <f>'VZGTTQ00009363 - Harini Sridhar'!M63</f>
        <v>3786.1463414634145</v>
      </c>
      <c r="S470" s="15">
        <f>'VZGTTQ00009363 - Harini Sridhar'!N63</f>
        <v>3786.1463414634145</v>
      </c>
      <c r="T470" s="15">
        <f>'VZGTTQ00009363 - Harini Sridhar'!O63</f>
        <v>11358.439024390244</v>
      </c>
      <c r="U470" s="15">
        <f>'VZGTTQ00009363 - Harini Sridhar'!P63</f>
        <v>15144.585365853658</v>
      </c>
      <c r="V470" s="98">
        <f>'VZGTTQ00009363 - Harini Sridhar'!Q63</f>
        <v>0</v>
      </c>
    </row>
    <row r="471" spans="1:22" ht="23.15" hidden="1" customHeight="1">
      <c r="A471" s="98">
        <f>'VZGTTQ00009363 - Harini Sridhar'!A64</f>
        <v>922530</v>
      </c>
      <c r="B471" s="98" t="str">
        <f>'VZGTTQ00009363 - Harini Sridhar'!B64</f>
        <v>R,Aravinthan</v>
      </c>
      <c r="C471" s="98" t="str">
        <f>'VZGTTQ00009363 - Harini Sridhar'!C64</f>
        <v xml:space="preserve">Offshore </v>
      </c>
      <c r="D471" s="98">
        <f>'VZGTTQ00009363 - Harini Sridhar'!D64</f>
        <v>0</v>
      </c>
      <c r="E471" s="103" t="str">
        <f>'VZGTTQ00009363 - Harini Sridhar'!E64</f>
        <v>Java MS Developer -Level 2</v>
      </c>
      <c r="F471" s="111" t="s">
        <v>111</v>
      </c>
      <c r="G471" s="111" t="s">
        <v>112</v>
      </c>
      <c r="H471" s="98">
        <v>1000428977</v>
      </c>
      <c r="I471" s="98" t="s">
        <v>114</v>
      </c>
      <c r="J471" s="98" t="s">
        <v>24</v>
      </c>
      <c r="K471" s="15">
        <f>'VZGTTQ00009363 - Harini Sridhar'!F64</f>
        <v>19.365853658536587</v>
      </c>
      <c r="L471" s="15">
        <f>'VZGTTQ00009363 - Harini Sridhar'!G64</f>
        <v>3408.3902439024391</v>
      </c>
      <c r="M471" s="15">
        <f>'VZGTTQ00009363 - Harini Sridhar'!H64</f>
        <v>0</v>
      </c>
      <c r="N471" s="15">
        <f>'VZGTTQ00009363 - Harini Sridhar'!I64</f>
        <v>0</v>
      </c>
      <c r="O471" s="15">
        <f>'VZGTTQ00009363 - Harini Sridhar'!J64</f>
        <v>3408.3902439024391</v>
      </c>
      <c r="P471" s="15">
        <f>'VZGTTQ00009363 - Harini Sridhar'!K64</f>
        <v>3408.3902439024391</v>
      </c>
      <c r="Q471" s="15">
        <f>'VZGTTQ00009363 - Harini Sridhar'!L64</f>
        <v>3408.3902439024391</v>
      </c>
      <c r="R471" s="15">
        <f>'VZGTTQ00009363 - Harini Sridhar'!M64</f>
        <v>3408.3902439024391</v>
      </c>
      <c r="S471" s="15">
        <f>'VZGTTQ00009363 - Harini Sridhar'!N64</f>
        <v>3408.3902439024391</v>
      </c>
      <c r="T471" s="15">
        <f>'VZGTTQ00009363 - Harini Sridhar'!O64</f>
        <v>10225.170731707318</v>
      </c>
      <c r="U471" s="15">
        <f>'VZGTTQ00009363 - Harini Sridhar'!P64</f>
        <v>13633.560975609756</v>
      </c>
      <c r="V471" s="98">
        <f>'VZGTTQ00009363 - Harini Sridhar'!Q64</f>
        <v>0</v>
      </c>
    </row>
    <row r="472" spans="1:22" ht="23.15" hidden="1" customHeight="1">
      <c r="A472" s="98">
        <f>'VZGTTQ00009363 - Harini Sridhar'!A65</f>
        <v>2102244</v>
      </c>
      <c r="B472" s="98" t="str">
        <f>'VZGTTQ00009363 - Harini Sridhar'!B65</f>
        <v>Sai Phaneendra Kesana,Tejaswini</v>
      </c>
      <c r="C472" s="98" t="str">
        <f>'VZGTTQ00009363 - Harini Sridhar'!C65</f>
        <v xml:space="preserve">Offshore </v>
      </c>
      <c r="D472" s="98">
        <f>'VZGTTQ00009363 - Harini Sridhar'!D65</f>
        <v>0</v>
      </c>
      <c r="E472" s="103" t="str">
        <f>'VZGTTQ00009363 - Harini Sridhar'!E65</f>
        <v>Java MS Developer -Level 3</v>
      </c>
      <c r="F472" s="111" t="s">
        <v>111</v>
      </c>
      <c r="G472" s="111" t="s">
        <v>112</v>
      </c>
      <c r="H472" s="98">
        <v>1000428977</v>
      </c>
      <c r="I472" s="98" t="s">
        <v>114</v>
      </c>
      <c r="J472" s="98" t="s">
        <v>33</v>
      </c>
      <c r="K472" s="15">
        <f>'VZGTTQ00009363 - Harini Sridhar'!F65</f>
        <v>25.048780487804876</v>
      </c>
      <c r="L472" s="15">
        <f>'VZGTTQ00009363 - Harini Sridhar'!G65</f>
        <v>4408.585365853658</v>
      </c>
      <c r="M472" s="15">
        <f>'VZGTTQ00009363 - Harini Sridhar'!H65</f>
        <v>0</v>
      </c>
      <c r="N472" s="15">
        <f>'VZGTTQ00009363 - Harini Sridhar'!I65</f>
        <v>0</v>
      </c>
      <c r="O472" s="15">
        <f>'VZGTTQ00009363 - Harini Sridhar'!J65</f>
        <v>4408.585365853658</v>
      </c>
      <c r="P472" s="15">
        <f>'VZGTTQ00009363 - Harini Sridhar'!K65</f>
        <v>4408.585365853658</v>
      </c>
      <c r="Q472" s="15">
        <f>'VZGTTQ00009363 - Harini Sridhar'!L65</f>
        <v>4408.585365853658</v>
      </c>
      <c r="R472" s="15">
        <f>'VZGTTQ00009363 - Harini Sridhar'!M65</f>
        <v>4408.585365853658</v>
      </c>
      <c r="S472" s="15">
        <f>'VZGTTQ00009363 - Harini Sridhar'!N65</f>
        <v>4408.585365853658</v>
      </c>
      <c r="T472" s="15">
        <f>'VZGTTQ00009363 - Harini Sridhar'!O65</f>
        <v>13225.756097560974</v>
      </c>
      <c r="U472" s="15">
        <f>'VZGTTQ00009363 - Harini Sridhar'!P65</f>
        <v>17634.341463414632</v>
      </c>
      <c r="V472" s="98">
        <f>'VZGTTQ00009363 - Harini Sridhar'!Q65</f>
        <v>0</v>
      </c>
    </row>
    <row r="473" spans="1:22" ht="23.15" hidden="1" customHeight="1">
      <c r="A473" s="98">
        <f>'VZGTTQ00009363 - Harini Sridhar'!A66</f>
        <v>896997</v>
      </c>
      <c r="B473" s="98" t="str">
        <f>'VZGTTQ00009363 - Harini Sridhar'!B66</f>
        <v>Ghosh,Debolina</v>
      </c>
      <c r="C473" s="98" t="str">
        <f>'VZGTTQ00009363 - Harini Sridhar'!C66</f>
        <v xml:space="preserve">Offshore </v>
      </c>
      <c r="D473" s="98">
        <f>'VZGTTQ00009363 - Harini Sridhar'!D66</f>
        <v>0</v>
      </c>
      <c r="E473" s="103" t="str">
        <f>'VZGTTQ00009363 - Harini Sridhar'!E66</f>
        <v>Java MS Developer -Level 3</v>
      </c>
      <c r="F473" s="111" t="s">
        <v>111</v>
      </c>
      <c r="G473" s="111" t="s">
        <v>112</v>
      </c>
      <c r="H473" s="98">
        <v>1000428977</v>
      </c>
      <c r="I473" s="98" t="s">
        <v>114</v>
      </c>
      <c r="J473" s="98" t="s">
        <v>33</v>
      </c>
      <c r="K473" s="15">
        <f>'VZGTTQ00009363 - Harini Sridhar'!F66</f>
        <v>25.048780487804876</v>
      </c>
      <c r="L473" s="15">
        <f>'VZGTTQ00009363 - Harini Sridhar'!G66</f>
        <v>4408.585365853658</v>
      </c>
      <c r="M473" s="15">
        <f>'VZGTTQ00009363 - Harini Sridhar'!H66</f>
        <v>0</v>
      </c>
      <c r="N473" s="15">
        <f>'VZGTTQ00009363 - Harini Sridhar'!I66</f>
        <v>0</v>
      </c>
      <c r="O473" s="15">
        <f>'VZGTTQ00009363 - Harini Sridhar'!J66</f>
        <v>4408.585365853658</v>
      </c>
      <c r="P473" s="15">
        <f>'VZGTTQ00009363 - Harini Sridhar'!K66</f>
        <v>4408.585365853658</v>
      </c>
      <c r="Q473" s="15">
        <f>'VZGTTQ00009363 - Harini Sridhar'!L66</f>
        <v>4408.585365853658</v>
      </c>
      <c r="R473" s="15">
        <f>'VZGTTQ00009363 - Harini Sridhar'!M66</f>
        <v>4408.585365853658</v>
      </c>
      <c r="S473" s="15">
        <f>'VZGTTQ00009363 - Harini Sridhar'!N66</f>
        <v>4408.585365853658</v>
      </c>
      <c r="T473" s="15">
        <f>'VZGTTQ00009363 - Harini Sridhar'!O66</f>
        <v>13225.756097560974</v>
      </c>
      <c r="U473" s="15">
        <f>'VZGTTQ00009363 - Harini Sridhar'!P66</f>
        <v>17634.341463414632</v>
      </c>
      <c r="V473" s="98">
        <f>'VZGTTQ00009363 - Harini Sridhar'!Q66</f>
        <v>0</v>
      </c>
    </row>
    <row r="474" spans="1:22" ht="23.15" hidden="1" customHeight="1">
      <c r="A474" s="98">
        <f>'VZGTTQ00009363 - Harini Sridhar'!A67</f>
        <v>210843</v>
      </c>
      <c r="B474" s="98" t="str">
        <f>'VZGTTQ00009363 - Harini Sridhar'!B67</f>
        <v>K,Muthuvel</v>
      </c>
      <c r="C474" s="98" t="str">
        <f>'VZGTTQ00009363 - Harini Sridhar'!C67</f>
        <v xml:space="preserve">Offshore </v>
      </c>
      <c r="D474" s="98">
        <f>'VZGTTQ00009363 - Harini Sridhar'!D67</f>
        <v>0</v>
      </c>
      <c r="E474" s="103" t="str">
        <f>'VZGTTQ00009363 - Harini Sridhar'!E67</f>
        <v>Java MS Developer -Level 3</v>
      </c>
      <c r="F474" s="111" t="s">
        <v>111</v>
      </c>
      <c r="G474" s="111" t="s">
        <v>112</v>
      </c>
      <c r="H474" s="98">
        <v>1000428977</v>
      </c>
      <c r="I474" s="98" t="s">
        <v>114</v>
      </c>
      <c r="J474" s="98" t="s">
        <v>33</v>
      </c>
      <c r="K474" s="15">
        <f>'VZGTTQ00009363 - Harini Sridhar'!F67</f>
        <v>25.048780487804876</v>
      </c>
      <c r="L474" s="15">
        <f>'VZGTTQ00009363 - Harini Sridhar'!G67</f>
        <v>4408.585365853658</v>
      </c>
      <c r="M474" s="15">
        <f>'VZGTTQ00009363 - Harini Sridhar'!H67</f>
        <v>0</v>
      </c>
      <c r="N474" s="15">
        <f>'VZGTTQ00009363 - Harini Sridhar'!I67</f>
        <v>0</v>
      </c>
      <c r="O474" s="15">
        <f>'VZGTTQ00009363 - Harini Sridhar'!J67</f>
        <v>4408.585365853658</v>
      </c>
      <c r="P474" s="15">
        <f>'VZGTTQ00009363 - Harini Sridhar'!K67</f>
        <v>4408.585365853658</v>
      </c>
      <c r="Q474" s="15">
        <f>'VZGTTQ00009363 - Harini Sridhar'!L67</f>
        <v>4408.585365853658</v>
      </c>
      <c r="R474" s="15">
        <f>'VZGTTQ00009363 - Harini Sridhar'!M67</f>
        <v>4408.585365853658</v>
      </c>
      <c r="S474" s="15">
        <f>'VZGTTQ00009363 - Harini Sridhar'!N67</f>
        <v>4408.585365853658</v>
      </c>
      <c r="T474" s="15">
        <f>'VZGTTQ00009363 - Harini Sridhar'!O67</f>
        <v>13225.756097560974</v>
      </c>
      <c r="U474" s="15">
        <f>'VZGTTQ00009363 - Harini Sridhar'!P67</f>
        <v>17634.341463414632</v>
      </c>
      <c r="V474" s="98">
        <f>'VZGTTQ00009363 - Harini Sridhar'!Q67</f>
        <v>0</v>
      </c>
    </row>
    <row r="475" spans="1:22" ht="23.15" hidden="1" customHeight="1">
      <c r="A475" s="98">
        <f>'VZGTTQ00009363 - Harini Sridhar'!A68</f>
        <v>2222549</v>
      </c>
      <c r="B475" s="98" t="str">
        <f>'VZGTTQ00009363 - Harini Sridhar'!B68</f>
        <v>Kumari,Anu</v>
      </c>
      <c r="C475" s="98" t="str">
        <f>'VZGTTQ00009363 - Harini Sridhar'!C68</f>
        <v xml:space="preserve">Offshore </v>
      </c>
      <c r="D475" s="98">
        <f>'VZGTTQ00009363 - Harini Sridhar'!D68</f>
        <v>0</v>
      </c>
      <c r="E475" s="103" t="str">
        <f>'VZGTTQ00009363 - Harini Sridhar'!E68</f>
        <v>Java MS Developer -Level 3</v>
      </c>
      <c r="F475" s="111" t="s">
        <v>111</v>
      </c>
      <c r="G475" s="111" t="s">
        <v>112</v>
      </c>
      <c r="H475" s="98">
        <v>1000428977</v>
      </c>
      <c r="I475" s="98" t="s">
        <v>114</v>
      </c>
      <c r="J475" s="98" t="s">
        <v>33</v>
      </c>
      <c r="K475" s="15">
        <f>'VZGTTQ00009363 - Harini Sridhar'!F68</f>
        <v>25.048780487804876</v>
      </c>
      <c r="L475" s="15">
        <f>'VZGTTQ00009363 - Harini Sridhar'!G68</f>
        <v>4408.585365853658</v>
      </c>
      <c r="M475" s="15">
        <f>'VZGTTQ00009363 - Harini Sridhar'!H68</f>
        <v>0</v>
      </c>
      <c r="N475" s="15">
        <f>'VZGTTQ00009363 - Harini Sridhar'!I68</f>
        <v>0</v>
      </c>
      <c r="O475" s="15">
        <f>'VZGTTQ00009363 - Harini Sridhar'!J68</f>
        <v>4408.585365853658</v>
      </c>
      <c r="P475" s="15">
        <f>'VZGTTQ00009363 - Harini Sridhar'!K68</f>
        <v>4408.585365853658</v>
      </c>
      <c r="Q475" s="15">
        <f>'VZGTTQ00009363 - Harini Sridhar'!L68</f>
        <v>4408.585365853658</v>
      </c>
      <c r="R475" s="15">
        <f>'VZGTTQ00009363 - Harini Sridhar'!M68</f>
        <v>4408.585365853658</v>
      </c>
      <c r="S475" s="15">
        <f>'VZGTTQ00009363 - Harini Sridhar'!N68</f>
        <v>4408.585365853658</v>
      </c>
      <c r="T475" s="15">
        <f>'VZGTTQ00009363 - Harini Sridhar'!O68</f>
        <v>13225.756097560974</v>
      </c>
      <c r="U475" s="15">
        <f>'VZGTTQ00009363 - Harini Sridhar'!P68</f>
        <v>17634.341463414632</v>
      </c>
      <c r="V475" s="98">
        <f>'VZGTTQ00009363 - Harini Sridhar'!Q68</f>
        <v>0</v>
      </c>
    </row>
    <row r="476" spans="1:22" ht="23.15" hidden="1" customHeight="1">
      <c r="A476" s="98">
        <f>'VZGTTQ00009363 - Harini Sridhar'!A69</f>
        <v>2222571</v>
      </c>
      <c r="B476" s="98" t="str">
        <f>'VZGTTQ00009363 - Harini Sridhar'!B69</f>
        <v>Nikhil Maneesh,Kale</v>
      </c>
      <c r="C476" s="98" t="str">
        <f>'VZGTTQ00009363 - Harini Sridhar'!C69</f>
        <v xml:space="preserve">Offshore </v>
      </c>
      <c r="D476" s="98">
        <f>'VZGTTQ00009363 - Harini Sridhar'!D69</f>
        <v>0</v>
      </c>
      <c r="E476" s="103" t="str">
        <f>'VZGTTQ00009363 - Harini Sridhar'!E69</f>
        <v>Java MS Developer -Level 3</v>
      </c>
      <c r="F476" s="111" t="s">
        <v>111</v>
      </c>
      <c r="G476" s="111" t="s">
        <v>112</v>
      </c>
      <c r="H476" s="98">
        <v>1000430236</v>
      </c>
      <c r="I476" s="98" t="s">
        <v>116</v>
      </c>
      <c r="J476" s="98" t="s">
        <v>33</v>
      </c>
      <c r="K476" s="15">
        <f>'VZGTTQ00009363 - Harini Sridhar'!F69</f>
        <v>25.048780487804876</v>
      </c>
      <c r="L476" s="15">
        <f>'VZGTTQ00009363 - Harini Sridhar'!G69</f>
        <v>4408.585365853658</v>
      </c>
      <c r="M476" s="15">
        <f>'VZGTTQ00009363 - Harini Sridhar'!H69</f>
        <v>0</v>
      </c>
      <c r="N476" s="15">
        <f>'VZGTTQ00009363 - Harini Sridhar'!I69</f>
        <v>0</v>
      </c>
      <c r="O476" s="15">
        <f>'VZGTTQ00009363 - Harini Sridhar'!J69</f>
        <v>4408.585365853658</v>
      </c>
      <c r="P476" s="15">
        <f>'VZGTTQ00009363 - Harini Sridhar'!K69</f>
        <v>4408.585365853658</v>
      </c>
      <c r="Q476" s="15">
        <f>'VZGTTQ00009363 - Harini Sridhar'!L69</f>
        <v>4408.585365853658</v>
      </c>
      <c r="R476" s="15">
        <f>'VZGTTQ00009363 - Harini Sridhar'!M69</f>
        <v>4408.585365853658</v>
      </c>
      <c r="S476" s="15">
        <f>'VZGTTQ00009363 - Harini Sridhar'!N69</f>
        <v>4408.585365853658</v>
      </c>
      <c r="T476" s="15">
        <f>'VZGTTQ00009363 - Harini Sridhar'!O69</f>
        <v>13225.756097560974</v>
      </c>
      <c r="U476" s="15">
        <f>'VZGTTQ00009363 - Harini Sridhar'!P69</f>
        <v>17634.341463414632</v>
      </c>
      <c r="V476" s="98">
        <f>'VZGTTQ00009363 - Harini Sridhar'!Q69</f>
        <v>0</v>
      </c>
    </row>
    <row r="477" spans="1:22" ht="23.15" hidden="1" customHeight="1">
      <c r="A477" s="98">
        <f>'VZGTTQ00009363 - Harini Sridhar'!A70</f>
        <v>2117817</v>
      </c>
      <c r="B477" s="98" t="str">
        <f>'VZGTTQ00009363 - Harini Sridhar'!B70</f>
        <v>Kolar,Shruthi</v>
      </c>
      <c r="C477" s="98" t="str">
        <f>'VZGTTQ00009363 - Harini Sridhar'!C70</f>
        <v xml:space="preserve">Offshore </v>
      </c>
      <c r="D477" s="98">
        <f>'VZGTTQ00009363 - Harini Sridhar'!D70</f>
        <v>0</v>
      </c>
      <c r="E477" s="103" t="str">
        <f>'VZGTTQ00009363 - Harini Sridhar'!E70</f>
        <v>Java MS Developer -Level 3</v>
      </c>
      <c r="F477" s="111" t="s">
        <v>111</v>
      </c>
      <c r="G477" s="111" t="s">
        <v>112</v>
      </c>
      <c r="H477" s="98">
        <v>1000428977</v>
      </c>
      <c r="I477" s="98" t="s">
        <v>114</v>
      </c>
      <c r="J477" s="98" t="s">
        <v>33</v>
      </c>
      <c r="K477" s="15">
        <f>'VZGTTQ00009363 - Harini Sridhar'!F70</f>
        <v>25.048780487804876</v>
      </c>
      <c r="L477" s="15">
        <f>'VZGTTQ00009363 - Harini Sridhar'!G70</f>
        <v>4408.585365853658</v>
      </c>
      <c r="M477" s="15">
        <f>'VZGTTQ00009363 - Harini Sridhar'!H70</f>
        <v>0</v>
      </c>
      <c r="N477" s="15">
        <f>'VZGTTQ00009363 - Harini Sridhar'!I70</f>
        <v>0</v>
      </c>
      <c r="O477" s="15">
        <f>'VZGTTQ00009363 - Harini Sridhar'!J70</f>
        <v>4408.585365853658</v>
      </c>
      <c r="P477" s="15">
        <f>'VZGTTQ00009363 - Harini Sridhar'!K70</f>
        <v>4408.585365853658</v>
      </c>
      <c r="Q477" s="15">
        <f>'VZGTTQ00009363 - Harini Sridhar'!L70</f>
        <v>4408.585365853658</v>
      </c>
      <c r="R477" s="15">
        <f>'VZGTTQ00009363 - Harini Sridhar'!M70</f>
        <v>4408.585365853658</v>
      </c>
      <c r="S477" s="15">
        <f>'VZGTTQ00009363 - Harini Sridhar'!N70</f>
        <v>4408.585365853658</v>
      </c>
      <c r="T477" s="15">
        <f>'VZGTTQ00009363 - Harini Sridhar'!O70</f>
        <v>13225.756097560974</v>
      </c>
      <c r="U477" s="15">
        <f>'VZGTTQ00009363 - Harini Sridhar'!P70</f>
        <v>17634.341463414632</v>
      </c>
      <c r="V477" s="98">
        <f>'VZGTTQ00009363 - Harini Sridhar'!Q70</f>
        <v>0</v>
      </c>
    </row>
    <row r="478" spans="1:22" ht="23.15" hidden="1" customHeight="1">
      <c r="A478" s="98">
        <f>'VZGTTQ00009363 - Harini Sridhar'!A71</f>
        <v>2123675</v>
      </c>
      <c r="B478" s="98" t="str">
        <f>'VZGTTQ00009363 - Harini Sridhar'!B71</f>
        <v>Mashetty,Videsh</v>
      </c>
      <c r="C478" s="98" t="str">
        <f>'VZGTTQ00009363 - Harini Sridhar'!C71</f>
        <v xml:space="preserve">Offshore </v>
      </c>
      <c r="D478" s="98">
        <f>'VZGTTQ00009363 - Harini Sridhar'!D71</f>
        <v>0</v>
      </c>
      <c r="E478" s="103" t="str">
        <f>'VZGTTQ00009363 - Harini Sridhar'!E71</f>
        <v>Java MS Developer -Level 3</v>
      </c>
      <c r="F478" s="111" t="s">
        <v>111</v>
      </c>
      <c r="G478" s="111" t="s">
        <v>112</v>
      </c>
      <c r="H478" s="98">
        <v>1000428977</v>
      </c>
      <c r="I478" s="98" t="s">
        <v>114</v>
      </c>
      <c r="J478" s="98" t="s">
        <v>33</v>
      </c>
      <c r="K478" s="15">
        <f>'VZGTTQ00009363 - Harini Sridhar'!F71</f>
        <v>25.048780487804876</v>
      </c>
      <c r="L478" s="15">
        <f>'VZGTTQ00009363 - Harini Sridhar'!G71</f>
        <v>4408.585365853658</v>
      </c>
      <c r="M478" s="15">
        <f>'VZGTTQ00009363 - Harini Sridhar'!H71</f>
        <v>0</v>
      </c>
      <c r="N478" s="15">
        <f>'VZGTTQ00009363 - Harini Sridhar'!I71</f>
        <v>0</v>
      </c>
      <c r="O478" s="15">
        <f>'VZGTTQ00009363 - Harini Sridhar'!J71</f>
        <v>4408.585365853658</v>
      </c>
      <c r="P478" s="15">
        <f>'VZGTTQ00009363 - Harini Sridhar'!K71</f>
        <v>4408.585365853658</v>
      </c>
      <c r="Q478" s="15">
        <f>'VZGTTQ00009363 - Harini Sridhar'!L71</f>
        <v>4408.585365853658</v>
      </c>
      <c r="R478" s="15">
        <f>'VZGTTQ00009363 - Harini Sridhar'!M71</f>
        <v>4408.585365853658</v>
      </c>
      <c r="S478" s="15">
        <f>'VZGTTQ00009363 - Harini Sridhar'!N71</f>
        <v>4408.585365853658</v>
      </c>
      <c r="T478" s="15">
        <f>'VZGTTQ00009363 - Harini Sridhar'!O71</f>
        <v>13225.756097560974</v>
      </c>
      <c r="U478" s="15">
        <f>'VZGTTQ00009363 - Harini Sridhar'!P71</f>
        <v>17634.341463414632</v>
      </c>
      <c r="V478" s="98">
        <f>'VZGTTQ00009363 - Harini Sridhar'!Q71</f>
        <v>0</v>
      </c>
    </row>
    <row r="479" spans="1:22" ht="23.15" hidden="1" customHeight="1">
      <c r="A479" s="98">
        <f>'VZGTTQ00009363 - Harini Sridhar'!A72</f>
        <v>2145738</v>
      </c>
      <c r="B479" s="98" t="str">
        <f>'VZGTTQ00009363 - Harini Sridhar'!B72</f>
        <v>Magar,Omkar Pramod</v>
      </c>
      <c r="C479" s="98" t="str">
        <f>'VZGTTQ00009363 - Harini Sridhar'!C72</f>
        <v xml:space="preserve">Offshore </v>
      </c>
      <c r="D479" s="98">
        <f>'VZGTTQ00009363 - Harini Sridhar'!D72</f>
        <v>0</v>
      </c>
      <c r="E479" s="103" t="str">
        <f>'VZGTTQ00009363 - Harini Sridhar'!E72</f>
        <v>Java MS Developer -Level 3</v>
      </c>
      <c r="F479" s="111" t="s">
        <v>111</v>
      </c>
      <c r="G479" s="111" t="s">
        <v>112</v>
      </c>
      <c r="H479" s="98">
        <v>1000428977</v>
      </c>
      <c r="I479" s="98" t="s">
        <v>114</v>
      </c>
      <c r="J479" s="98" t="s">
        <v>33</v>
      </c>
      <c r="K479" s="15">
        <f>'VZGTTQ00009363 - Harini Sridhar'!F72</f>
        <v>25.048780487804876</v>
      </c>
      <c r="L479" s="15">
        <f>'VZGTTQ00009363 - Harini Sridhar'!G72</f>
        <v>4408.585365853658</v>
      </c>
      <c r="M479" s="15">
        <f>'VZGTTQ00009363 - Harini Sridhar'!H72</f>
        <v>0</v>
      </c>
      <c r="N479" s="15">
        <f>'VZGTTQ00009363 - Harini Sridhar'!I72</f>
        <v>0</v>
      </c>
      <c r="O479" s="15">
        <f>'VZGTTQ00009363 - Harini Sridhar'!J72</f>
        <v>4408.585365853658</v>
      </c>
      <c r="P479" s="15">
        <f>'VZGTTQ00009363 - Harini Sridhar'!K72</f>
        <v>4408.585365853658</v>
      </c>
      <c r="Q479" s="15">
        <f>'VZGTTQ00009363 - Harini Sridhar'!L72</f>
        <v>4408.585365853658</v>
      </c>
      <c r="R479" s="15">
        <f>'VZGTTQ00009363 - Harini Sridhar'!M72</f>
        <v>4408.585365853658</v>
      </c>
      <c r="S479" s="15">
        <f>'VZGTTQ00009363 - Harini Sridhar'!N72</f>
        <v>4408.585365853658</v>
      </c>
      <c r="T479" s="15">
        <f>'VZGTTQ00009363 - Harini Sridhar'!O72</f>
        <v>13225.756097560974</v>
      </c>
      <c r="U479" s="15">
        <f>'VZGTTQ00009363 - Harini Sridhar'!P72</f>
        <v>17634.341463414632</v>
      </c>
      <c r="V479" s="98">
        <f>'VZGTTQ00009363 - Harini Sridhar'!Q72</f>
        <v>0</v>
      </c>
    </row>
    <row r="480" spans="1:22" ht="23.15" hidden="1" customHeight="1">
      <c r="A480" s="98">
        <f>'VZGTTQ00009363 - Harini Sridhar'!A73</f>
        <v>2160556</v>
      </c>
      <c r="B480" s="98" t="str">
        <f>'VZGTTQ00009363 - Harini Sridhar'!B73</f>
        <v>Chennamsetti,Joshi Nagendra</v>
      </c>
      <c r="C480" s="98" t="str">
        <f>'VZGTTQ00009363 - Harini Sridhar'!C73</f>
        <v xml:space="preserve">Offshore </v>
      </c>
      <c r="D480" s="98">
        <f>'VZGTTQ00009363 - Harini Sridhar'!D73</f>
        <v>0</v>
      </c>
      <c r="E480" s="103" t="str">
        <f>'VZGTTQ00009363 - Harini Sridhar'!E73</f>
        <v>Automation Tester-Level 2</v>
      </c>
      <c r="F480" s="111" t="s">
        <v>111</v>
      </c>
      <c r="G480" s="111" t="s">
        <v>112</v>
      </c>
      <c r="H480" s="98">
        <v>1000428977</v>
      </c>
      <c r="I480" s="98" t="s">
        <v>114</v>
      </c>
      <c r="J480" s="98" t="s">
        <v>24</v>
      </c>
      <c r="K480" s="15">
        <f>'VZGTTQ00009363 - Harini Sridhar'!F73</f>
        <v>20.195121951219512</v>
      </c>
      <c r="L480" s="15">
        <f>'VZGTTQ00009363 - Harini Sridhar'!G73</f>
        <v>3554.3414634146343</v>
      </c>
      <c r="M480" s="15">
        <f>'VZGTTQ00009363 - Harini Sridhar'!H73</f>
        <v>0</v>
      </c>
      <c r="N480" s="15">
        <f>'VZGTTQ00009363 - Harini Sridhar'!I73</f>
        <v>0</v>
      </c>
      <c r="O480" s="15">
        <f>'VZGTTQ00009363 - Harini Sridhar'!J73</f>
        <v>3554.3414634146343</v>
      </c>
      <c r="P480" s="15">
        <f>'VZGTTQ00009363 - Harini Sridhar'!K73</f>
        <v>3554.3414634146343</v>
      </c>
      <c r="Q480" s="15">
        <f>'VZGTTQ00009363 - Harini Sridhar'!L73</f>
        <v>3554.3414634146343</v>
      </c>
      <c r="R480" s="15">
        <f>'VZGTTQ00009363 - Harini Sridhar'!M73</f>
        <v>3554.3414634146343</v>
      </c>
      <c r="S480" s="15">
        <f>'VZGTTQ00009363 - Harini Sridhar'!N73</f>
        <v>3554.3414634146343</v>
      </c>
      <c r="T480" s="15">
        <f>'VZGTTQ00009363 - Harini Sridhar'!O73</f>
        <v>10663.024390243903</v>
      </c>
      <c r="U480" s="15">
        <f>'VZGTTQ00009363 - Harini Sridhar'!P73</f>
        <v>14217.365853658537</v>
      </c>
      <c r="V480" s="98">
        <f>'VZGTTQ00009363 - Harini Sridhar'!Q73</f>
        <v>0</v>
      </c>
    </row>
    <row r="481" spans="1:22" ht="23.15" hidden="1" customHeight="1">
      <c r="A481" s="98">
        <f>'VZGTTQ00009363 - Harini Sridhar'!A74</f>
        <v>2160890</v>
      </c>
      <c r="B481" s="98" t="str">
        <f>'VZGTTQ00009363 - Harini Sridhar'!B74</f>
        <v>Venkatesh,Sai Aishwarya Lakshmi</v>
      </c>
      <c r="C481" s="98" t="str">
        <f>'VZGTTQ00009363 - Harini Sridhar'!C74</f>
        <v xml:space="preserve">Offshore </v>
      </c>
      <c r="D481" s="98">
        <f>'VZGTTQ00009363 - Harini Sridhar'!D74</f>
        <v>0</v>
      </c>
      <c r="E481" s="103" t="str">
        <f>'VZGTTQ00009363 - Harini Sridhar'!E74</f>
        <v>Automation Tester-Level 2</v>
      </c>
      <c r="F481" s="111" t="s">
        <v>111</v>
      </c>
      <c r="G481" s="111" t="s">
        <v>112</v>
      </c>
      <c r="H481" s="98">
        <v>1000428977</v>
      </c>
      <c r="I481" s="98" t="s">
        <v>114</v>
      </c>
      <c r="J481" s="98" t="s">
        <v>33</v>
      </c>
      <c r="K481" s="15">
        <f>'VZGTTQ00009363 - Harini Sridhar'!F74</f>
        <v>20.195121951219512</v>
      </c>
      <c r="L481" s="15">
        <f>'VZGTTQ00009363 - Harini Sridhar'!G74</f>
        <v>3554.3414634146343</v>
      </c>
      <c r="M481" s="15">
        <f>'VZGTTQ00009363 - Harini Sridhar'!H74</f>
        <v>0</v>
      </c>
      <c r="N481" s="15">
        <f>'VZGTTQ00009363 - Harini Sridhar'!I74</f>
        <v>0</v>
      </c>
      <c r="O481" s="15">
        <f>'VZGTTQ00009363 - Harini Sridhar'!J74</f>
        <v>3554.3414634146343</v>
      </c>
      <c r="P481" s="15">
        <f>'VZGTTQ00009363 - Harini Sridhar'!K74</f>
        <v>3554.3414634146343</v>
      </c>
      <c r="Q481" s="15">
        <f>'VZGTTQ00009363 - Harini Sridhar'!L74</f>
        <v>3554.3414634146343</v>
      </c>
      <c r="R481" s="15">
        <f>'VZGTTQ00009363 - Harini Sridhar'!M74</f>
        <v>3554.3414634146343</v>
      </c>
      <c r="S481" s="15">
        <f>'VZGTTQ00009363 - Harini Sridhar'!N74</f>
        <v>3554.3414634146343</v>
      </c>
      <c r="T481" s="15">
        <f>'VZGTTQ00009363 - Harini Sridhar'!O74</f>
        <v>10663.024390243903</v>
      </c>
      <c r="U481" s="15">
        <f>'VZGTTQ00009363 - Harini Sridhar'!P74</f>
        <v>14217.365853658537</v>
      </c>
      <c r="V481" s="98">
        <f>'VZGTTQ00009363 - Harini Sridhar'!Q74</f>
        <v>0</v>
      </c>
    </row>
    <row r="482" spans="1:22" ht="23.15" hidden="1" customHeight="1">
      <c r="A482" s="98">
        <f>'VZGTTQ00009363 - Harini Sridhar'!A75</f>
        <v>2183562</v>
      </c>
      <c r="B482" s="98" t="str">
        <f>'VZGTTQ00009363 - Harini Sridhar'!B75</f>
        <v>Paluri,Gopi</v>
      </c>
      <c r="C482" s="98" t="str">
        <f>'VZGTTQ00009363 - Harini Sridhar'!C75</f>
        <v xml:space="preserve">Offshore </v>
      </c>
      <c r="D482" s="98">
        <f>'VZGTTQ00009363 - Harini Sridhar'!D75</f>
        <v>0</v>
      </c>
      <c r="E482" s="103" t="str">
        <f>'VZGTTQ00009363 - Harini Sridhar'!E75</f>
        <v>Automation Tester-Level 2</v>
      </c>
      <c r="F482" s="111" t="s">
        <v>111</v>
      </c>
      <c r="G482" s="111" t="s">
        <v>112</v>
      </c>
      <c r="H482" s="98">
        <v>1000428977</v>
      </c>
      <c r="I482" s="98" t="s">
        <v>114</v>
      </c>
      <c r="J482" s="98" t="s">
        <v>33</v>
      </c>
      <c r="K482" s="15">
        <f>'VZGTTQ00009363 - Harini Sridhar'!F75</f>
        <v>20.195121951219512</v>
      </c>
      <c r="L482" s="15">
        <f>'VZGTTQ00009363 - Harini Sridhar'!G75</f>
        <v>3554.3414634146343</v>
      </c>
      <c r="M482" s="15">
        <f>'VZGTTQ00009363 - Harini Sridhar'!H75</f>
        <v>0</v>
      </c>
      <c r="N482" s="15">
        <f>'VZGTTQ00009363 - Harini Sridhar'!I75</f>
        <v>0</v>
      </c>
      <c r="O482" s="15">
        <f>'VZGTTQ00009363 - Harini Sridhar'!J75</f>
        <v>3554.3414634146343</v>
      </c>
      <c r="P482" s="15">
        <f>'VZGTTQ00009363 - Harini Sridhar'!K75</f>
        <v>3554.3414634146343</v>
      </c>
      <c r="Q482" s="15">
        <f>'VZGTTQ00009363 - Harini Sridhar'!L75</f>
        <v>3554.3414634146343</v>
      </c>
      <c r="R482" s="15">
        <f>'VZGTTQ00009363 - Harini Sridhar'!M75</f>
        <v>3554.3414634146343</v>
      </c>
      <c r="S482" s="15">
        <f>'VZGTTQ00009363 - Harini Sridhar'!N75</f>
        <v>3554.3414634146343</v>
      </c>
      <c r="T482" s="15">
        <f>'VZGTTQ00009363 - Harini Sridhar'!O75</f>
        <v>10663.024390243903</v>
      </c>
      <c r="U482" s="15">
        <f>'VZGTTQ00009363 - Harini Sridhar'!P75</f>
        <v>14217.365853658537</v>
      </c>
      <c r="V482" s="98">
        <f>'VZGTTQ00009363 - Harini Sridhar'!Q75</f>
        <v>0</v>
      </c>
    </row>
    <row r="483" spans="1:22" ht="23.15" hidden="1" customHeight="1">
      <c r="A483" s="98">
        <f>'VZGTTQ00009363 - Harini Sridhar'!A76</f>
        <v>2229265</v>
      </c>
      <c r="B483" s="98" t="str">
        <f>'VZGTTQ00009363 - Harini Sridhar'!B76</f>
        <v>Palli,Bhanu Prakash</v>
      </c>
      <c r="C483" s="98" t="str">
        <f>'VZGTTQ00009363 - Harini Sridhar'!C76</f>
        <v xml:space="preserve">Offshore </v>
      </c>
      <c r="D483" s="98">
        <f>'VZGTTQ00009363 - Harini Sridhar'!D76</f>
        <v>0</v>
      </c>
      <c r="E483" s="103" t="str">
        <f>'VZGTTQ00009363 - Harini Sridhar'!E76</f>
        <v>Automation Tester-Level 2</v>
      </c>
      <c r="F483" s="111" t="s">
        <v>111</v>
      </c>
      <c r="G483" s="111" t="s">
        <v>112</v>
      </c>
      <c r="H483" s="98">
        <v>1000428977</v>
      </c>
      <c r="I483" s="98" t="s">
        <v>114</v>
      </c>
      <c r="J483" s="98" t="s">
        <v>33</v>
      </c>
      <c r="K483" s="15">
        <f>'VZGTTQ00009363 - Harini Sridhar'!F76</f>
        <v>20.195121951219512</v>
      </c>
      <c r="L483" s="15">
        <f>'VZGTTQ00009363 - Harini Sridhar'!G76</f>
        <v>3554.3414634146343</v>
      </c>
      <c r="M483" s="15">
        <f>'VZGTTQ00009363 - Harini Sridhar'!H76</f>
        <v>0</v>
      </c>
      <c r="N483" s="15">
        <f>'VZGTTQ00009363 - Harini Sridhar'!I76</f>
        <v>0</v>
      </c>
      <c r="O483" s="15">
        <f>'VZGTTQ00009363 - Harini Sridhar'!J76</f>
        <v>3554.3414634146343</v>
      </c>
      <c r="P483" s="15">
        <f>'VZGTTQ00009363 - Harini Sridhar'!K76</f>
        <v>3554.3414634146343</v>
      </c>
      <c r="Q483" s="15">
        <f>'VZGTTQ00009363 - Harini Sridhar'!L76</f>
        <v>3554.3414634146343</v>
      </c>
      <c r="R483" s="15">
        <f>'VZGTTQ00009363 - Harini Sridhar'!M76</f>
        <v>3554.3414634146343</v>
      </c>
      <c r="S483" s="15">
        <f>'VZGTTQ00009363 - Harini Sridhar'!N76</f>
        <v>3554.3414634146343</v>
      </c>
      <c r="T483" s="15">
        <f>'VZGTTQ00009363 - Harini Sridhar'!O76</f>
        <v>10663.024390243903</v>
      </c>
      <c r="U483" s="15">
        <f>'VZGTTQ00009363 - Harini Sridhar'!P76</f>
        <v>14217.365853658537</v>
      </c>
      <c r="V483" s="98">
        <f>'VZGTTQ00009363 - Harini Sridhar'!Q76</f>
        <v>0</v>
      </c>
    </row>
    <row r="484" spans="1:22" ht="23.15" hidden="1" customHeight="1">
      <c r="A484" s="98">
        <f>'VZGTTQ00009363 - Harini Sridhar'!A77</f>
        <v>2230404</v>
      </c>
      <c r="B484" s="98" t="str">
        <f>'VZGTTQ00009363 - Harini Sridhar'!B77</f>
        <v>Sayyad,Shabana Rahim</v>
      </c>
      <c r="C484" s="98" t="str">
        <f>'VZGTTQ00009363 - Harini Sridhar'!C77</f>
        <v xml:space="preserve">Offshore </v>
      </c>
      <c r="D484" s="98">
        <f>'VZGTTQ00009363 - Harini Sridhar'!D77</f>
        <v>0</v>
      </c>
      <c r="E484" s="103" t="str">
        <f>'VZGTTQ00009363 - Harini Sridhar'!E77</f>
        <v>Automation Tester-Level 2</v>
      </c>
      <c r="F484" s="111" t="s">
        <v>111</v>
      </c>
      <c r="G484" s="111" t="s">
        <v>112</v>
      </c>
      <c r="H484" s="98">
        <v>1000441057</v>
      </c>
      <c r="I484" s="98" t="s">
        <v>49</v>
      </c>
      <c r="J484" s="98" t="s">
        <v>33</v>
      </c>
      <c r="K484" s="15">
        <f>'VZGTTQ00009363 - Harini Sridhar'!F77</f>
        <v>20.195121951219512</v>
      </c>
      <c r="L484" s="15">
        <f>'VZGTTQ00009363 - Harini Sridhar'!G77</f>
        <v>3554.3414634146343</v>
      </c>
      <c r="M484" s="15">
        <f>'VZGTTQ00009363 - Harini Sridhar'!H77</f>
        <v>0</v>
      </c>
      <c r="N484" s="15">
        <f>'VZGTTQ00009363 - Harini Sridhar'!I77</f>
        <v>0</v>
      </c>
      <c r="O484" s="15">
        <f>'VZGTTQ00009363 - Harini Sridhar'!J77</f>
        <v>3554.3414634146343</v>
      </c>
      <c r="P484" s="15">
        <f>'VZGTTQ00009363 - Harini Sridhar'!K77</f>
        <v>3554.3414634146343</v>
      </c>
      <c r="Q484" s="15">
        <f>'VZGTTQ00009363 - Harini Sridhar'!L77</f>
        <v>3554.3414634146343</v>
      </c>
      <c r="R484" s="15">
        <f>'VZGTTQ00009363 - Harini Sridhar'!M77</f>
        <v>3554.3414634146343</v>
      </c>
      <c r="S484" s="15">
        <f>'VZGTTQ00009363 - Harini Sridhar'!N77</f>
        <v>3554.3414634146343</v>
      </c>
      <c r="T484" s="15">
        <f>'VZGTTQ00009363 - Harini Sridhar'!O77</f>
        <v>10663.024390243903</v>
      </c>
      <c r="U484" s="15">
        <f>'VZGTTQ00009363 - Harini Sridhar'!P77</f>
        <v>14217.365853658537</v>
      </c>
      <c r="V484" s="98">
        <f>'VZGTTQ00009363 - Harini Sridhar'!Q77</f>
        <v>0</v>
      </c>
    </row>
    <row r="485" spans="1:22" ht="23.15" hidden="1" customHeight="1">
      <c r="A485" s="98">
        <f>'VZGTTQ00009363 - Harini Sridhar'!A78</f>
        <v>2273002</v>
      </c>
      <c r="B485" s="98" t="str">
        <f>'VZGTTQ00009363 - Harini Sridhar'!B78</f>
        <v>Thirumani,Paulraj</v>
      </c>
      <c r="C485" s="98" t="str">
        <f>'VZGTTQ00009363 - Harini Sridhar'!C78</f>
        <v xml:space="preserve">Offshore </v>
      </c>
      <c r="D485" s="98">
        <f>'VZGTTQ00009363 - Harini Sridhar'!D78</f>
        <v>0</v>
      </c>
      <c r="E485" s="103" t="str">
        <f>'VZGTTQ00009363 - Harini Sridhar'!E78</f>
        <v>Tester-Level 2</v>
      </c>
      <c r="F485" s="111" t="s">
        <v>111</v>
      </c>
      <c r="G485" s="111" t="s">
        <v>112</v>
      </c>
      <c r="H485" s="98">
        <v>1000428977</v>
      </c>
      <c r="I485" s="98" t="s">
        <v>114</v>
      </c>
      <c r="J485" s="98" t="s">
        <v>33</v>
      </c>
      <c r="K485" s="15">
        <f>'VZGTTQ00009363 - Harini Sridhar'!F78</f>
        <v>20.195121951219512</v>
      </c>
      <c r="L485" s="15">
        <f>'VZGTTQ00009363 - Harini Sridhar'!G78</f>
        <v>3554.3414634146343</v>
      </c>
      <c r="M485" s="15">
        <f>'VZGTTQ00009363 - Harini Sridhar'!H78</f>
        <v>0</v>
      </c>
      <c r="N485" s="15">
        <f>'VZGTTQ00009363 - Harini Sridhar'!I78</f>
        <v>0</v>
      </c>
      <c r="O485" s="15">
        <f>'VZGTTQ00009363 - Harini Sridhar'!J78</f>
        <v>3554.3414634146343</v>
      </c>
      <c r="P485" s="15">
        <f>'VZGTTQ00009363 - Harini Sridhar'!K78</f>
        <v>3554.3414634146343</v>
      </c>
      <c r="Q485" s="15">
        <f>'VZGTTQ00009363 - Harini Sridhar'!L78</f>
        <v>3554.3414634146343</v>
      </c>
      <c r="R485" s="15">
        <f>'VZGTTQ00009363 - Harini Sridhar'!M78</f>
        <v>3554.3414634146343</v>
      </c>
      <c r="S485" s="15">
        <f>'VZGTTQ00009363 - Harini Sridhar'!N78</f>
        <v>3554.3414634146343</v>
      </c>
      <c r="T485" s="15">
        <f>'VZGTTQ00009363 - Harini Sridhar'!O78</f>
        <v>10663.024390243903</v>
      </c>
      <c r="U485" s="15">
        <f>'VZGTTQ00009363 - Harini Sridhar'!P78</f>
        <v>14217.365853658537</v>
      </c>
      <c r="V485" s="98">
        <f>'VZGTTQ00009363 - Harini Sridhar'!Q78</f>
        <v>0</v>
      </c>
    </row>
    <row r="486" spans="1:22" ht="23.15" hidden="1" customHeight="1">
      <c r="A486" s="98">
        <f>'VZGTTQ00009363 - Harini Sridhar'!A79</f>
        <v>2276027</v>
      </c>
      <c r="B486" s="98" t="str">
        <f>'VZGTTQ00009363 - Harini Sridhar'!B79</f>
        <v>Kumar,Abhimanyu</v>
      </c>
      <c r="C486" s="98" t="str">
        <f>'VZGTTQ00009363 - Harini Sridhar'!C79</f>
        <v xml:space="preserve">Offshore </v>
      </c>
      <c r="D486" s="98">
        <f>'VZGTTQ00009363 - Harini Sridhar'!D79</f>
        <v>0</v>
      </c>
      <c r="E486" s="103" t="str">
        <f>'VZGTTQ00009363 - Harini Sridhar'!E79</f>
        <v>Tester-Level 2</v>
      </c>
      <c r="F486" s="111" t="s">
        <v>111</v>
      </c>
      <c r="G486" s="111" t="s">
        <v>112</v>
      </c>
      <c r="H486" s="98">
        <v>1000428977</v>
      </c>
      <c r="I486" s="98" t="s">
        <v>114</v>
      </c>
      <c r="J486" s="98" t="s">
        <v>33</v>
      </c>
      <c r="K486" s="15">
        <f>'VZGTTQ00009363 - Harini Sridhar'!F79</f>
        <v>20.195121951219512</v>
      </c>
      <c r="L486" s="15">
        <f>'VZGTTQ00009363 - Harini Sridhar'!G79</f>
        <v>3554.3414634146343</v>
      </c>
      <c r="M486" s="15">
        <f>'VZGTTQ00009363 - Harini Sridhar'!H79</f>
        <v>0</v>
      </c>
      <c r="N486" s="15">
        <f>'VZGTTQ00009363 - Harini Sridhar'!I79</f>
        <v>0</v>
      </c>
      <c r="O486" s="15">
        <f>'VZGTTQ00009363 - Harini Sridhar'!J79</f>
        <v>3554.3414634146343</v>
      </c>
      <c r="P486" s="15">
        <f>'VZGTTQ00009363 - Harini Sridhar'!K79</f>
        <v>3554.3414634146343</v>
      </c>
      <c r="Q486" s="15">
        <f>'VZGTTQ00009363 - Harini Sridhar'!L79</f>
        <v>3554.3414634146343</v>
      </c>
      <c r="R486" s="15">
        <f>'VZGTTQ00009363 - Harini Sridhar'!M79</f>
        <v>3554.3414634146343</v>
      </c>
      <c r="S486" s="15">
        <f>'VZGTTQ00009363 - Harini Sridhar'!N79</f>
        <v>3554.3414634146343</v>
      </c>
      <c r="T486" s="15">
        <f>'VZGTTQ00009363 - Harini Sridhar'!O79</f>
        <v>10663.024390243903</v>
      </c>
      <c r="U486" s="15">
        <f>'VZGTTQ00009363 - Harini Sridhar'!P79</f>
        <v>14217.365853658537</v>
      </c>
      <c r="V486" s="98">
        <f>'VZGTTQ00009363 - Harini Sridhar'!Q79</f>
        <v>0</v>
      </c>
    </row>
    <row r="487" spans="1:22" ht="23.15" hidden="1" customHeight="1">
      <c r="A487" s="98">
        <f>'VZGTTQ00009363 - Harini Sridhar'!A80</f>
        <v>2303877</v>
      </c>
      <c r="B487" s="98" t="str">
        <f>'VZGTTQ00009363 - Harini Sridhar'!B80</f>
        <v>K,Lavanya</v>
      </c>
      <c r="C487" s="98" t="str">
        <f>'VZGTTQ00009363 - Harini Sridhar'!C80</f>
        <v xml:space="preserve">Offshore </v>
      </c>
      <c r="D487" s="98">
        <f>'VZGTTQ00009363 - Harini Sridhar'!D80</f>
        <v>0</v>
      </c>
      <c r="E487" s="103" t="str">
        <f>'VZGTTQ00009363 - Harini Sridhar'!E80</f>
        <v>Tester-Level 2</v>
      </c>
      <c r="F487" s="111" t="s">
        <v>111</v>
      </c>
      <c r="G487" s="111" t="s">
        <v>112</v>
      </c>
      <c r="H487" s="98">
        <v>1000428977</v>
      </c>
      <c r="I487" s="98" t="s">
        <v>114</v>
      </c>
      <c r="J487" s="98" t="s">
        <v>27</v>
      </c>
      <c r="K487" s="15">
        <f>'VZGTTQ00009363 - Harini Sridhar'!F80</f>
        <v>20.195121951219512</v>
      </c>
      <c r="L487" s="15">
        <f>'VZGTTQ00009363 - Harini Sridhar'!G80</f>
        <v>3554.3414634146343</v>
      </c>
      <c r="M487" s="15">
        <f>'VZGTTQ00009363 - Harini Sridhar'!H80</f>
        <v>0</v>
      </c>
      <c r="N487" s="15">
        <f>'VZGTTQ00009363 - Harini Sridhar'!I80</f>
        <v>0</v>
      </c>
      <c r="O487" s="15">
        <f>'VZGTTQ00009363 - Harini Sridhar'!J80</f>
        <v>3554.3414634146343</v>
      </c>
      <c r="P487" s="15">
        <f>'VZGTTQ00009363 - Harini Sridhar'!K80</f>
        <v>3554.3414634146343</v>
      </c>
      <c r="Q487" s="15">
        <f>'VZGTTQ00009363 - Harini Sridhar'!L80</f>
        <v>3554.3414634146343</v>
      </c>
      <c r="R487" s="15">
        <f>'VZGTTQ00009363 - Harini Sridhar'!M80</f>
        <v>3554.3414634146343</v>
      </c>
      <c r="S487" s="15">
        <f>'VZGTTQ00009363 - Harini Sridhar'!N80</f>
        <v>3554.3414634146343</v>
      </c>
      <c r="T487" s="15">
        <f>'VZGTTQ00009363 - Harini Sridhar'!O80</f>
        <v>10663.024390243903</v>
      </c>
      <c r="U487" s="15">
        <f>'VZGTTQ00009363 - Harini Sridhar'!P80</f>
        <v>14217.365853658537</v>
      </c>
      <c r="V487" s="98">
        <f>'VZGTTQ00009363 - Harini Sridhar'!Q80</f>
        <v>0</v>
      </c>
    </row>
    <row r="488" spans="1:22" ht="23.15" hidden="1" customHeight="1">
      <c r="A488" s="98">
        <f>'VZGTTQ00009363 - Harini Sridhar'!A81</f>
        <v>2335164</v>
      </c>
      <c r="B488" s="98" t="str">
        <f>'VZGTTQ00009363 - Harini Sridhar'!B81</f>
        <v>G,Nagasundareswaran</v>
      </c>
      <c r="C488" s="98" t="str">
        <f>'VZGTTQ00009363 - Harini Sridhar'!C81</f>
        <v xml:space="preserve">Offshore </v>
      </c>
      <c r="D488" s="98">
        <f>'VZGTTQ00009363 - Harini Sridhar'!D81</f>
        <v>0</v>
      </c>
      <c r="E488" s="103" t="str">
        <f>'VZGTTQ00009363 - Harini Sridhar'!E81</f>
        <v>Tester-Level 2</v>
      </c>
      <c r="F488" s="111" t="s">
        <v>111</v>
      </c>
      <c r="G488" s="111" t="s">
        <v>112</v>
      </c>
      <c r="H488" s="98">
        <v>1000428977</v>
      </c>
      <c r="I488" s="98" t="s">
        <v>114</v>
      </c>
      <c r="J488" s="98" t="s">
        <v>27</v>
      </c>
      <c r="K488" s="15">
        <f>'VZGTTQ00009363 - Harini Sridhar'!F81</f>
        <v>20.195121951219512</v>
      </c>
      <c r="L488" s="15">
        <f>'VZGTTQ00009363 - Harini Sridhar'!G81</f>
        <v>3554.3414634146343</v>
      </c>
      <c r="M488" s="15">
        <f>'VZGTTQ00009363 - Harini Sridhar'!H81</f>
        <v>0</v>
      </c>
      <c r="N488" s="15">
        <f>'VZGTTQ00009363 - Harini Sridhar'!I81</f>
        <v>0</v>
      </c>
      <c r="O488" s="15">
        <f>'VZGTTQ00009363 - Harini Sridhar'!J81</f>
        <v>3554.3414634146343</v>
      </c>
      <c r="P488" s="15">
        <f>'VZGTTQ00009363 - Harini Sridhar'!K81</f>
        <v>3554.3414634146343</v>
      </c>
      <c r="Q488" s="15">
        <f>'VZGTTQ00009363 - Harini Sridhar'!L81</f>
        <v>3554.3414634146343</v>
      </c>
      <c r="R488" s="15">
        <f>'VZGTTQ00009363 - Harini Sridhar'!M81</f>
        <v>3554.3414634146343</v>
      </c>
      <c r="S488" s="15">
        <f>'VZGTTQ00009363 - Harini Sridhar'!N81</f>
        <v>3554.3414634146343</v>
      </c>
      <c r="T488" s="15">
        <f>'VZGTTQ00009363 - Harini Sridhar'!O81</f>
        <v>10663.024390243903</v>
      </c>
      <c r="U488" s="15">
        <f>'VZGTTQ00009363 - Harini Sridhar'!P81</f>
        <v>14217.365853658537</v>
      </c>
      <c r="V488" s="98">
        <f>'VZGTTQ00009363 - Harini Sridhar'!Q81</f>
        <v>0</v>
      </c>
    </row>
    <row r="489" spans="1:22" ht="23.15" hidden="1" customHeight="1">
      <c r="A489" s="98">
        <f>'VZGTTQ00009363 - Harini Sridhar'!A82</f>
        <v>295052</v>
      </c>
      <c r="B489" s="98" t="str">
        <f>'VZGTTQ00009363 - Harini Sridhar'!B82</f>
        <v>Reddy,Dwarakanatha</v>
      </c>
      <c r="C489" s="98" t="str">
        <f>'VZGTTQ00009363 - Harini Sridhar'!C82</f>
        <v xml:space="preserve">Offshore </v>
      </c>
      <c r="D489" s="98">
        <f>'VZGTTQ00009363 - Harini Sridhar'!D82</f>
        <v>0</v>
      </c>
      <c r="E489" s="103" t="str">
        <f>'VZGTTQ00009363 - Harini Sridhar'!E82</f>
        <v>Tester-Level 2</v>
      </c>
      <c r="F489" s="111" t="s">
        <v>111</v>
      </c>
      <c r="G489" s="111" t="s">
        <v>112</v>
      </c>
      <c r="H489" s="98" t="e">
        <v>#N/A</v>
      </c>
      <c r="I489" s="98" t="e">
        <v>#N/A</v>
      </c>
      <c r="J489" s="98" t="e">
        <v>#N/A</v>
      </c>
      <c r="K489" s="15">
        <f>'VZGTTQ00009363 - Harini Sridhar'!F82</f>
        <v>20.195121951219512</v>
      </c>
      <c r="L489" s="15">
        <f>'VZGTTQ00009363 - Harini Sridhar'!G82</f>
        <v>3554.3414634146343</v>
      </c>
      <c r="M489" s="15">
        <f>'VZGTTQ00009363 - Harini Sridhar'!H82</f>
        <v>0</v>
      </c>
      <c r="N489" s="15">
        <f>'VZGTTQ00009363 - Harini Sridhar'!I82</f>
        <v>0</v>
      </c>
      <c r="O489" s="15">
        <f>'VZGTTQ00009363 - Harini Sridhar'!J82</f>
        <v>3554.3414634146343</v>
      </c>
      <c r="P489" s="15">
        <f>'VZGTTQ00009363 - Harini Sridhar'!K82</f>
        <v>3554.3414634146343</v>
      </c>
      <c r="Q489" s="15">
        <f>'VZGTTQ00009363 - Harini Sridhar'!L82</f>
        <v>3554.3414634146343</v>
      </c>
      <c r="R489" s="15">
        <f>'VZGTTQ00009363 - Harini Sridhar'!M82</f>
        <v>3554.3414634146343</v>
      </c>
      <c r="S489" s="15">
        <f>'VZGTTQ00009363 - Harini Sridhar'!N82</f>
        <v>3554.3414634146343</v>
      </c>
      <c r="T489" s="15">
        <f>'VZGTTQ00009363 - Harini Sridhar'!O82</f>
        <v>10663.024390243903</v>
      </c>
      <c r="U489" s="15">
        <f>'VZGTTQ00009363 - Harini Sridhar'!P82</f>
        <v>14217.365853658537</v>
      </c>
      <c r="V489" s="98">
        <f>'VZGTTQ00009363 - Harini Sridhar'!Q82</f>
        <v>0</v>
      </c>
    </row>
    <row r="490" spans="1:22" ht="23.15" hidden="1" customHeight="1">
      <c r="A490" s="98">
        <f>'VZGTTQ00009363 - Harini Sridhar'!A83</f>
        <v>835284</v>
      </c>
      <c r="B490" s="98" t="str">
        <f>'VZGTTQ00009363 - Harini Sridhar'!B83</f>
        <v>Chitti Babu,Usha</v>
      </c>
      <c r="C490" s="98" t="str">
        <f>'VZGTTQ00009363 - Harini Sridhar'!C83</f>
        <v xml:space="preserve">Offshore </v>
      </c>
      <c r="D490" s="98">
        <f>'VZGTTQ00009363 - Harini Sridhar'!D83</f>
        <v>0</v>
      </c>
      <c r="E490" s="103" t="str">
        <f>'VZGTTQ00009363 - Harini Sridhar'!E83</f>
        <v>Tester-Level 2</v>
      </c>
      <c r="F490" s="111" t="s">
        <v>111</v>
      </c>
      <c r="G490" s="111" t="s">
        <v>112</v>
      </c>
      <c r="H490" s="98">
        <v>1000428977</v>
      </c>
      <c r="I490" s="98" t="s">
        <v>114</v>
      </c>
      <c r="J490" s="98" t="s">
        <v>33</v>
      </c>
      <c r="K490" s="15">
        <f>'VZGTTQ00009363 - Harini Sridhar'!F83</f>
        <v>20.195121951219512</v>
      </c>
      <c r="L490" s="15">
        <f>'VZGTTQ00009363 - Harini Sridhar'!G83</f>
        <v>3554.3414634146343</v>
      </c>
      <c r="M490" s="15">
        <f>'VZGTTQ00009363 - Harini Sridhar'!H83</f>
        <v>0</v>
      </c>
      <c r="N490" s="15">
        <f>'VZGTTQ00009363 - Harini Sridhar'!I83</f>
        <v>0</v>
      </c>
      <c r="O490" s="15">
        <f>'VZGTTQ00009363 - Harini Sridhar'!J83</f>
        <v>3554.3414634146343</v>
      </c>
      <c r="P490" s="15">
        <f>'VZGTTQ00009363 - Harini Sridhar'!K83</f>
        <v>3554.3414634146343</v>
      </c>
      <c r="Q490" s="15">
        <f>'VZGTTQ00009363 - Harini Sridhar'!L83</f>
        <v>3554.3414634146343</v>
      </c>
      <c r="R490" s="15">
        <f>'VZGTTQ00009363 - Harini Sridhar'!M83</f>
        <v>3554.3414634146343</v>
      </c>
      <c r="S490" s="15">
        <f>'VZGTTQ00009363 - Harini Sridhar'!N83</f>
        <v>3554.3414634146343</v>
      </c>
      <c r="T490" s="15">
        <f>'VZGTTQ00009363 - Harini Sridhar'!O83</f>
        <v>10663.024390243903</v>
      </c>
      <c r="U490" s="15">
        <f>'VZGTTQ00009363 - Harini Sridhar'!P83</f>
        <v>14217.365853658537</v>
      </c>
      <c r="V490" s="98">
        <f>'VZGTTQ00009363 - Harini Sridhar'!Q83</f>
        <v>0</v>
      </c>
    </row>
    <row r="491" spans="1:22" ht="23.15" hidden="1" customHeight="1">
      <c r="A491" s="98">
        <f>'VZGTTQ00009363 - Harini Sridhar'!A84</f>
        <v>896816</v>
      </c>
      <c r="B491" s="98" t="str">
        <f>'VZGTTQ00009363 - Harini Sridhar'!B84</f>
        <v>Madhuri,D P</v>
      </c>
      <c r="C491" s="98" t="str">
        <f>'VZGTTQ00009363 - Harini Sridhar'!C84</f>
        <v xml:space="preserve">Offshore </v>
      </c>
      <c r="D491" s="98">
        <f>'VZGTTQ00009363 - Harini Sridhar'!D84</f>
        <v>0</v>
      </c>
      <c r="E491" s="103" t="str">
        <f>'VZGTTQ00009363 - Harini Sridhar'!E84</f>
        <v>Tester-Level 3</v>
      </c>
      <c r="F491" s="111" t="s">
        <v>111</v>
      </c>
      <c r="G491" s="111" t="s">
        <v>112</v>
      </c>
      <c r="H491" s="98">
        <v>1000428977</v>
      </c>
      <c r="I491" s="98" t="s">
        <v>114</v>
      </c>
      <c r="J491" s="98" t="s">
        <v>33</v>
      </c>
      <c r="K491" s="15">
        <f>'VZGTTQ00009363 - Harini Sridhar'!F84</f>
        <v>23.134146341463413</v>
      </c>
      <c r="L491" s="15">
        <f>'VZGTTQ00009363 - Harini Sridhar'!G84</f>
        <v>4071.6097560975609</v>
      </c>
      <c r="M491" s="15">
        <f>'VZGTTQ00009363 - Harini Sridhar'!H84</f>
        <v>0</v>
      </c>
      <c r="N491" s="15">
        <f>'VZGTTQ00009363 - Harini Sridhar'!I84</f>
        <v>0</v>
      </c>
      <c r="O491" s="15">
        <f>'VZGTTQ00009363 - Harini Sridhar'!J84</f>
        <v>4071.6097560975609</v>
      </c>
      <c r="P491" s="15">
        <f>'VZGTTQ00009363 - Harini Sridhar'!K84</f>
        <v>4071.6097560975609</v>
      </c>
      <c r="Q491" s="15">
        <f>'VZGTTQ00009363 - Harini Sridhar'!L84</f>
        <v>4071.6097560975609</v>
      </c>
      <c r="R491" s="15">
        <f>'VZGTTQ00009363 - Harini Sridhar'!M84</f>
        <v>4071.6097560975609</v>
      </c>
      <c r="S491" s="15">
        <f>'VZGTTQ00009363 - Harini Sridhar'!N84</f>
        <v>4071.6097560975609</v>
      </c>
      <c r="T491" s="15">
        <f>'VZGTTQ00009363 - Harini Sridhar'!O84</f>
        <v>12214.829268292682</v>
      </c>
      <c r="U491" s="15">
        <f>'VZGTTQ00009363 - Harini Sridhar'!P84</f>
        <v>16286.439024390244</v>
      </c>
      <c r="V491" s="98">
        <f>'VZGTTQ00009363 - Harini Sridhar'!Q84</f>
        <v>0</v>
      </c>
    </row>
    <row r="492" spans="1:22" ht="23.15" hidden="1" customHeight="1">
      <c r="A492" s="98">
        <f>'VZGTTQ00009363 - Harini Sridhar'!A85</f>
        <v>480084</v>
      </c>
      <c r="B492" s="98" t="str">
        <f>'VZGTTQ00009363 - Harini Sridhar'!B85</f>
        <v>Bandla,Reddy lakshmi</v>
      </c>
      <c r="C492" s="98" t="str">
        <f>'VZGTTQ00009363 - Harini Sridhar'!C85</f>
        <v xml:space="preserve">Offshore </v>
      </c>
      <c r="D492" s="98">
        <f>'VZGTTQ00009363 - Harini Sridhar'!D85</f>
        <v>0</v>
      </c>
      <c r="E492" s="103" t="str">
        <f>'VZGTTQ00009363 - Harini Sridhar'!E85</f>
        <v>MS SQL DB Developer-Level 2</v>
      </c>
      <c r="F492" s="111" t="s">
        <v>111</v>
      </c>
      <c r="G492" s="111" t="s">
        <v>112</v>
      </c>
      <c r="H492" s="98">
        <v>1000428977</v>
      </c>
      <c r="I492" s="98" t="s">
        <v>114</v>
      </c>
      <c r="J492" s="98" t="s">
        <v>26</v>
      </c>
      <c r="K492" s="15">
        <f>'VZGTTQ00009363 - Harini Sridhar'!F85</f>
        <v>20.195121951219512</v>
      </c>
      <c r="L492" s="15">
        <f>'VZGTTQ00009363 - Harini Sridhar'!G85</f>
        <v>3554.3414634146343</v>
      </c>
      <c r="M492" s="15">
        <f>'VZGTTQ00009363 - Harini Sridhar'!H85</f>
        <v>0</v>
      </c>
      <c r="N492" s="15">
        <f>'VZGTTQ00009363 - Harini Sridhar'!I85</f>
        <v>0</v>
      </c>
      <c r="O492" s="15">
        <f>'VZGTTQ00009363 - Harini Sridhar'!J85</f>
        <v>3554.3414634146343</v>
      </c>
      <c r="P492" s="15">
        <f>'VZGTTQ00009363 - Harini Sridhar'!K85</f>
        <v>3554.3414634146343</v>
      </c>
      <c r="Q492" s="15">
        <f>'VZGTTQ00009363 - Harini Sridhar'!L85</f>
        <v>3554.3414634146343</v>
      </c>
      <c r="R492" s="15">
        <f>'VZGTTQ00009363 - Harini Sridhar'!M85</f>
        <v>3554.3414634146343</v>
      </c>
      <c r="S492" s="15">
        <f>'VZGTTQ00009363 - Harini Sridhar'!N85</f>
        <v>3554.3414634146343</v>
      </c>
      <c r="T492" s="15">
        <f>'VZGTTQ00009363 - Harini Sridhar'!O85</f>
        <v>10663.024390243903</v>
      </c>
      <c r="U492" s="15">
        <f>'VZGTTQ00009363 - Harini Sridhar'!P85</f>
        <v>14217.365853658537</v>
      </c>
      <c r="V492" s="98">
        <f>'VZGTTQ00009363 - Harini Sridhar'!Q85</f>
        <v>0</v>
      </c>
    </row>
    <row r="493" spans="1:22" ht="23.15" hidden="1" customHeight="1">
      <c r="A493" s="98">
        <f>'VZGTTQ00009363 - Harini Sridhar'!A86</f>
        <v>2117540</v>
      </c>
      <c r="B493" s="98" t="str">
        <f>'VZGTTQ00009363 - Harini Sridhar'!B86</f>
        <v>R.,Sangeetha</v>
      </c>
      <c r="C493" s="98" t="str">
        <f>'VZGTTQ00009363 - Harini Sridhar'!C86</f>
        <v xml:space="preserve">Offshore </v>
      </c>
      <c r="D493" s="98">
        <f>'VZGTTQ00009363 - Harini Sridhar'!D86</f>
        <v>0</v>
      </c>
      <c r="E493" s="103" t="str">
        <f>'VZGTTQ00009363 - Harini Sridhar'!E86</f>
        <v>MS SQL DB Developer-Level 2</v>
      </c>
      <c r="F493" s="111" t="s">
        <v>111</v>
      </c>
      <c r="G493" s="111" t="s">
        <v>112</v>
      </c>
      <c r="H493" s="98">
        <v>1000428977</v>
      </c>
      <c r="I493" s="98" t="s">
        <v>114</v>
      </c>
      <c r="J493" s="98" t="s">
        <v>26</v>
      </c>
      <c r="K493" s="15">
        <f>'VZGTTQ00009363 - Harini Sridhar'!F86</f>
        <v>20.195121951219512</v>
      </c>
      <c r="L493" s="15">
        <f>'VZGTTQ00009363 - Harini Sridhar'!G86</f>
        <v>3554.3414634146343</v>
      </c>
      <c r="M493" s="15">
        <f>'VZGTTQ00009363 - Harini Sridhar'!H86</f>
        <v>0</v>
      </c>
      <c r="N493" s="15">
        <f>'VZGTTQ00009363 - Harini Sridhar'!I86</f>
        <v>0</v>
      </c>
      <c r="O493" s="15">
        <f>'VZGTTQ00009363 - Harini Sridhar'!J86</f>
        <v>3554.3414634146343</v>
      </c>
      <c r="P493" s="15">
        <f>'VZGTTQ00009363 - Harini Sridhar'!K86</f>
        <v>3554.3414634146343</v>
      </c>
      <c r="Q493" s="15">
        <f>'VZGTTQ00009363 - Harini Sridhar'!L86</f>
        <v>3554.3414634146343</v>
      </c>
      <c r="R493" s="15">
        <f>'VZGTTQ00009363 - Harini Sridhar'!M86</f>
        <v>3554.3414634146343</v>
      </c>
      <c r="S493" s="15">
        <f>'VZGTTQ00009363 - Harini Sridhar'!N86</f>
        <v>3554.3414634146343</v>
      </c>
      <c r="T493" s="15">
        <f>'VZGTTQ00009363 - Harini Sridhar'!O86</f>
        <v>10663.024390243903</v>
      </c>
      <c r="U493" s="15">
        <f>'VZGTTQ00009363 - Harini Sridhar'!P86</f>
        <v>14217.365853658537</v>
      </c>
      <c r="V493" s="98">
        <f>'VZGTTQ00009363 - Harini Sridhar'!Q86</f>
        <v>0</v>
      </c>
    </row>
    <row r="494" spans="1:22" ht="23.15" hidden="1" customHeight="1">
      <c r="A494" s="98">
        <f>'VZGTTQ00009363 - Harini Sridhar'!A87</f>
        <v>2135862</v>
      </c>
      <c r="B494" s="98" t="str">
        <f>'VZGTTQ00009363 - Harini Sridhar'!B87</f>
        <v>Sahithi,Dharur</v>
      </c>
      <c r="C494" s="98" t="str">
        <f>'VZGTTQ00009363 - Harini Sridhar'!C87</f>
        <v xml:space="preserve">Offshore </v>
      </c>
      <c r="D494" s="98">
        <f>'VZGTTQ00009363 - Harini Sridhar'!D87</f>
        <v>0</v>
      </c>
      <c r="E494" s="103" t="str">
        <f>'VZGTTQ00009363 - Harini Sridhar'!E87</f>
        <v>MS SQL DB Developer-Level 2</v>
      </c>
      <c r="F494" s="111" t="s">
        <v>111</v>
      </c>
      <c r="G494" s="111" t="s">
        <v>112</v>
      </c>
      <c r="H494" s="98">
        <v>1000428977</v>
      </c>
      <c r="I494" s="98" t="s">
        <v>114</v>
      </c>
      <c r="J494" s="98" t="s">
        <v>26</v>
      </c>
      <c r="K494" s="15">
        <f>'VZGTTQ00009363 - Harini Sridhar'!F87</f>
        <v>20.195121951219512</v>
      </c>
      <c r="L494" s="15">
        <f>'VZGTTQ00009363 - Harini Sridhar'!G87</f>
        <v>3554.3414634146343</v>
      </c>
      <c r="M494" s="15">
        <f>'VZGTTQ00009363 - Harini Sridhar'!H87</f>
        <v>0</v>
      </c>
      <c r="N494" s="15">
        <f>'VZGTTQ00009363 - Harini Sridhar'!I87</f>
        <v>0</v>
      </c>
      <c r="O494" s="15">
        <f>'VZGTTQ00009363 - Harini Sridhar'!J87</f>
        <v>3554.3414634146343</v>
      </c>
      <c r="P494" s="15">
        <f>'VZGTTQ00009363 - Harini Sridhar'!K87</f>
        <v>3554.3414634146343</v>
      </c>
      <c r="Q494" s="15">
        <f>'VZGTTQ00009363 - Harini Sridhar'!L87</f>
        <v>3554.3414634146343</v>
      </c>
      <c r="R494" s="15">
        <f>'VZGTTQ00009363 - Harini Sridhar'!M87</f>
        <v>3554.3414634146343</v>
      </c>
      <c r="S494" s="15">
        <f>'VZGTTQ00009363 - Harini Sridhar'!N87</f>
        <v>3554.3414634146343</v>
      </c>
      <c r="T494" s="15">
        <f>'VZGTTQ00009363 - Harini Sridhar'!O87</f>
        <v>10663.024390243903</v>
      </c>
      <c r="U494" s="15">
        <f>'VZGTTQ00009363 - Harini Sridhar'!P87</f>
        <v>14217.365853658537</v>
      </c>
      <c r="V494" s="98">
        <f>'VZGTTQ00009363 - Harini Sridhar'!Q87</f>
        <v>0</v>
      </c>
    </row>
    <row r="495" spans="1:22" ht="23.15" hidden="1" customHeight="1">
      <c r="A495" s="98">
        <f>'VZGTTQ00009363 - Harini Sridhar'!A88</f>
        <v>2155167</v>
      </c>
      <c r="B495" s="98" t="str">
        <f>'VZGTTQ00009363 - Harini Sridhar'!B88</f>
        <v>Gupta,Shubham</v>
      </c>
      <c r="C495" s="98" t="str">
        <f>'VZGTTQ00009363 - Harini Sridhar'!C88</f>
        <v xml:space="preserve">Offshore </v>
      </c>
      <c r="D495" s="98">
        <f>'VZGTTQ00009363 - Harini Sridhar'!D88</f>
        <v>0</v>
      </c>
      <c r="E495" s="103" t="str">
        <f>'VZGTTQ00009363 - Harini Sridhar'!E88</f>
        <v>MS SQL DB Developer-Level 2</v>
      </c>
      <c r="F495" s="111" t="s">
        <v>111</v>
      </c>
      <c r="G495" s="111" t="s">
        <v>112</v>
      </c>
      <c r="H495" s="98">
        <v>1000428977</v>
      </c>
      <c r="I495" s="98" t="s">
        <v>114</v>
      </c>
      <c r="J495" s="98" t="s">
        <v>26</v>
      </c>
      <c r="K495" s="15">
        <f>'VZGTTQ00009363 - Harini Sridhar'!F88</f>
        <v>18.182926829268293</v>
      </c>
      <c r="L495" s="15">
        <f>'VZGTTQ00009363 - Harini Sridhar'!G88</f>
        <v>3200.1951219512198</v>
      </c>
      <c r="M495" s="15">
        <f>'VZGTTQ00009363 - Harini Sridhar'!H88</f>
        <v>0</v>
      </c>
      <c r="N495" s="15">
        <f>'VZGTTQ00009363 - Harini Sridhar'!I88</f>
        <v>0</v>
      </c>
      <c r="O495" s="15">
        <f>'VZGTTQ00009363 - Harini Sridhar'!J88</f>
        <v>3200.1951219512198</v>
      </c>
      <c r="P495" s="15">
        <f>'VZGTTQ00009363 - Harini Sridhar'!K88</f>
        <v>3200.1951219512198</v>
      </c>
      <c r="Q495" s="15">
        <f>'VZGTTQ00009363 - Harini Sridhar'!L88</f>
        <v>3200.1951219512198</v>
      </c>
      <c r="R495" s="15">
        <f>'VZGTTQ00009363 - Harini Sridhar'!M88</f>
        <v>3200.1951219512198</v>
      </c>
      <c r="S495" s="15">
        <f>'VZGTTQ00009363 - Harini Sridhar'!N88</f>
        <v>3200.1951219512198</v>
      </c>
      <c r="T495" s="15">
        <f>'VZGTTQ00009363 - Harini Sridhar'!O88</f>
        <v>9600.5853658536598</v>
      </c>
      <c r="U495" s="15">
        <f>'VZGTTQ00009363 - Harini Sridhar'!P88</f>
        <v>12800.780487804879</v>
      </c>
      <c r="V495" s="98">
        <f>'VZGTTQ00009363 - Harini Sridhar'!Q88</f>
        <v>0</v>
      </c>
    </row>
    <row r="496" spans="1:22" ht="23.15" hidden="1" customHeight="1">
      <c r="A496" s="98">
        <f>'VZGTTQ00009363 - Harini Sridhar'!A89</f>
        <v>2162817</v>
      </c>
      <c r="B496" s="98" t="str">
        <f>'VZGTTQ00009363 - Harini Sridhar'!B89</f>
        <v>Kotha,Praveen</v>
      </c>
      <c r="C496" s="98" t="str">
        <f>'VZGTTQ00009363 - Harini Sridhar'!C89</f>
        <v xml:space="preserve">Offshore </v>
      </c>
      <c r="D496" s="98">
        <f>'VZGTTQ00009363 - Harini Sridhar'!D89</f>
        <v>0</v>
      </c>
      <c r="E496" s="103" t="str">
        <f>'VZGTTQ00009363 - Harini Sridhar'!E89</f>
        <v>MS SQL DB Developer-Level 2</v>
      </c>
      <c r="F496" s="111" t="s">
        <v>111</v>
      </c>
      <c r="G496" s="111" t="s">
        <v>112</v>
      </c>
      <c r="H496" s="98">
        <v>1000428977</v>
      </c>
      <c r="I496" s="98" t="s">
        <v>114</v>
      </c>
      <c r="J496" s="98" t="s">
        <v>26</v>
      </c>
      <c r="K496" s="15">
        <f>'VZGTTQ00009363 - Harini Sridhar'!F89</f>
        <v>18.182926829268293</v>
      </c>
      <c r="L496" s="15">
        <f>'VZGTTQ00009363 - Harini Sridhar'!G89</f>
        <v>3200.1951219512198</v>
      </c>
      <c r="M496" s="15">
        <f>'VZGTTQ00009363 - Harini Sridhar'!H89</f>
        <v>0</v>
      </c>
      <c r="N496" s="15">
        <f>'VZGTTQ00009363 - Harini Sridhar'!I89</f>
        <v>0</v>
      </c>
      <c r="O496" s="15">
        <f>'VZGTTQ00009363 - Harini Sridhar'!J89</f>
        <v>3200.1951219512198</v>
      </c>
      <c r="P496" s="15">
        <f>'VZGTTQ00009363 - Harini Sridhar'!K89</f>
        <v>3200.1951219512198</v>
      </c>
      <c r="Q496" s="15">
        <f>'VZGTTQ00009363 - Harini Sridhar'!L89</f>
        <v>3200.1951219512198</v>
      </c>
      <c r="R496" s="15">
        <f>'VZGTTQ00009363 - Harini Sridhar'!M89</f>
        <v>3200.1951219512198</v>
      </c>
      <c r="S496" s="15">
        <f>'VZGTTQ00009363 - Harini Sridhar'!N89</f>
        <v>3200.1951219512198</v>
      </c>
      <c r="T496" s="15">
        <f>'VZGTTQ00009363 - Harini Sridhar'!O89</f>
        <v>9600.5853658536598</v>
      </c>
      <c r="U496" s="15">
        <f>'VZGTTQ00009363 - Harini Sridhar'!P89</f>
        <v>12800.780487804879</v>
      </c>
      <c r="V496" s="98">
        <f>'VZGTTQ00009363 - Harini Sridhar'!Q89</f>
        <v>0</v>
      </c>
    </row>
    <row r="497" spans="1:22" ht="23.15" hidden="1" customHeight="1">
      <c r="A497" s="98">
        <f>'VZGTTQ00009363 - Harini Sridhar'!A90</f>
        <v>2257902</v>
      </c>
      <c r="B497" s="98" t="str">
        <f>'VZGTTQ00009363 - Harini Sridhar'!B90</f>
        <v>Natarajan,Sukumar</v>
      </c>
      <c r="C497" s="98" t="str">
        <f>'VZGTTQ00009363 - Harini Sridhar'!C90</f>
        <v xml:space="preserve">Offshore </v>
      </c>
      <c r="D497" s="98">
        <f>'VZGTTQ00009363 - Harini Sridhar'!D90</f>
        <v>0</v>
      </c>
      <c r="E497" s="103" t="str">
        <f>'VZGTTQ00009363 - Harini Sridhar'!E90</f>
        <v>Angular UI Developer-Level 2</v>
      </c>
      <c r="F497" s="111" t="s">
        <v>111</v>
      </c>
      <c r="G497" s="111" t="s">
        <v>112</v>
      </c>
      <c r="H497" s="98">
        <v>1000428977</v>
      </c>
      <c r="I497" s="98" t="s">
        <v>114</v>
      </c>
      <c r="J497" s="98" t="s">
        <v>26</v>
      </c>
      <c r="K497" s="15">
        <f>'VZGTTQ00009363 - Harini Sridhar'!F90</f>
        <v>21.512195121951219</v>
      </c>
      <c r="L497" s="15">
        <f>'VZGTTQ00009363 - Harini Sridhar'!G90</f>
        <v>3786.1463414634145</v>
      </c>
      <c r="M497" s="15">
        <f>'VZGTTQ00009363 - Harini Sridhar'!H90</f>
        <v>0</v>
      </c>
      <c r="N497" s="15">
        <f>'VZGTTQ00009363 - Harini Sridhar'!I90</f>
        <v>0</v>
      </c>
      <c r="O497" s="15">
        <f>'VZGTTQ00009363 - Harini Sridhar'!J90</f>
        <v>3786.1463414634145</v>
      </c>
      <c r="P497" s="15">
        <f>'VZGTTQ00009363 - Harini Sridhar'!K90</f>
        <v>3786.1463414634145</v>
      </c>
      <c r="Q497" s="15">
        <f>'VZGTTQ00009363 - Harini Sridhar'!L90</f>
        <v>3786.1463414634145</v>
      </c>
      <c r="R497" s="15">
        <f>'VZGTTQ00009363 - Harini Sridhar'!M90</f>
        <v>3786.1463414634145</v>
      </c>
      <c r="S497" s="15">
        <f>'VZGTTQ00009363 - Harini Sridhar'!N90</f>
        <v>3786.1463414634145</v>
      </c>
      <c r="T497" s="15">
        <f>'VZGTTQ00009363 - Harini Sridhar'!O90</f>
        <v>11358.439024390244</v>
      </c>
      <c r="U497" s="15">
        <f>'VZGTTQ00009363 - Harini Sridhar'!P90</f>
        <v>15144.585365853658</v>
      </c>
      <c r="V497" s="98">
        <f>'VZGTTQ00009363 - Harini Sridhar'!Q90</f>
        <v>0</v>
      </c>
    </row>
    <row r="498" spans="1:22" ht="23.15" hidden="1" customHeight="1">
      <c r="A498" s="98">
        <f>'VZGTTQ00009363 - Harini Sridhar'!A91</f>
        <v>2273259</v>
      </c>
      <c r="B498" s="98" t="str">
        <f>'VZGTTQ00009363 - Harini Sridhar'!B91</f>
        <v>Sharma,Hari</v>
      </c>
      <c r="C498" s="98" t="str">
        <f>'VZGTTQ00009363 - Harini Sridhar'!C91</f>
        <v xml:space="preserve">Offshore </v>
      </c>
      <c r="D498" s="98">
        <f>'VZGTTQ00009363 - Harini Sridhar'!D91</f>
        <v>0</v>
      </c>
      <c r="E498" s="103" t="str">
        <f>'VZGTTQ00009363 - Harini Sridhar'!E91</f>
        <v>Angular UI Developer-Level 2</v>
      </c>
      <c r="F498" s="111" t="s">
        <v>111</v>
      </c>
      <c r="G498" s="111" t="s">
        <v>112</v>
      </c>
      <c r="H498" s="98">
        <v>1000428977</v>
      </c>
      <c r="I498" s="98" t="s">
        <v>114</v>
      </c>
      <c r="J498" s="98" t="s">
        <v>26</v>
      </c>
      <c r="K498" s="15">
        <f>'VZGTTQ00009363 - Harini Sridhar'!F91</f>
        <v>21.512195121951219</v>
      </c>
      <c r="L498" s="15">
        <f>'VZGTTQ00009363 - Harini Sridhar'!G91</f>
        <v>3786.1463414634145</v>
      </c>
      <c r="M498" s="15">
        <f>'VZGTTQ00009363 - Harini Sridhar'!H91</f>
        <v>0</v>
      </c>
      <c r="N498" s="15">
        <f>'VZGTTQ00009363 - Harini Sridhar'!I91</f>
        <v>0</v>
      </c>
      <c r="O498" s="15">
        <f>'VZGTTQ00009363 - Harini Sridhar'!J91</f>
        <v>3786.1463414634145</v>
      </c>
      <c r="P498" s="15">
        <f>'VZGTTQ00009363 - Harini Sridhar'!K91</f>
        <v>3786.1463414634145</v>
      </c>
      <c r="Q498" s="15">
        <f>'VZGTTQ00009363 - Harini Sridhar'!L91</f>
        <v>3786.1463414634145</v>
      </c>
      <c r="R498" s="15">
        <f>'VZGTTQ00009363 - Harini Sridhar'!M91</f>
        <v>3786.1463414634145</v>
      </c>
      <c r="S498" s="15">
        <f>'VZGTTQ00009363 - Harini Sridhar'!N91</f>
        <v>3786.1463414634145</v>
      </c>
      <c r="T498" s="15">
        <f>'VZGTTQ00009363 - Harini Sridhar'!O91</f>
        <v>11358.439024390244</v>
      </c>
      <c r="U498" s="15">
        <f>'VZGTTQ00009363 - Harini Sridhar'!P91</f>
        <v>15144.585365853658</v>
      </c>
      <c r="V498" s="98">
        <f>'VZGTTQ00009363 - Harini Sridhar'!Q91</f>
        <v>0</v>
      </c>
    </row>
    <row r="499" spans="1:22" ht="23.15" hidden="1" customHeight="1">
      <c r="A499" s="98">
        <f>'VZGTTQ00009363 - Harini Sridhar'!A92</f>
        <v>2312624</v>
      </c>
      <c r="B499" s="98" t="str">
        <f>'VZGTTQ00009363 - Harini Sridhar'!B92</f>
        <v>Sunil,K</v>
      </c>
      <c r="C499" s="98" t="str">
        <f>'VZGTTQ00009363 - Harini Sridhar'!C92</f>
        <v xml:space="preserve">Offshore </v>
      </c>
      <c r="D499" s="98">
        <f>'VZGTTQ00009363 - Harini Sridhar'!D92</f>
        <v>0</v>
      </c>
      <c r="E499" s="103" t="str">
        <f>'VZGTTQ00009363 - Harini Sridhar'!E92</f>
        <v>React UI Developer-Level 2</v>
      </c>
      <c r="F499" s="111" t="s">
        <v>111</v>
      </c>
      <c r="G499" s="111" t="s">
        <v>112</v>
      </c>
      <c r="H499" s="98">
        <v>1000428977</v>
      </c>
      <c r="I499" s="98" t="s">
        <v>114</v>
      </c>
      <c r="J499" s="98" t="s">
        <v>26</v>
      </c>
      <c r="K499" s="15">
        <f>'VZGTTQ00009363 - Harini Sridhar'!F92</f>
        <v>21.512195121951219</v>
      </c>
      <c r="L499" s="15">
        <f>'VZGTTQ00009363 - Harini Sridhar'!G92</f>
        <v>3786.1463414634145</v>
      </c>
      <c r="M499" s="15">
        <f>'VZGTTQ00009363 - Harini Sridhar'!H92</f>
        <v>0</v>
      </c>
      <c r="N499" s="15">
        <f>'VZGTTQ00009363 - Harini Sridhar'!I92</f>
        <v>0</v>
      </c>
      <c r="O499" s="15">
        <f>'VZGTTQ00009363 - Harini Sridhar'!J92</f>
        <v>3786.1463414634145</v>
      </c>
      <c r="P499" s="15">
        <f>'VZGTTQ00009363 - Harini Sridhar'!K92</f>
        <v>3786.1463414634145</v>
      </c>
      <c r="Q499" s="15">
        <f>'VZGTTQ00009363 - Harini Sridhar'!L92</f>
        <v>3786.1463414634145</v>
      </c>
      <c r="R499" s="15">
        <f>'VZGTTQ00009363 - Harini Sridhar'!M92</f>
        <v>3786.1463414634145</v>
      </c>
      <c r="S499" s="15">
        <f>'VZGTTQ00009363 - Harini Sridhar'!N92</f>
        <v>3786.1463414634145</v>
      </c>
      <c r="T499" s="15">
        <f>'VZGTTQ00009363 - Harini Sridhar'!O92</f>
        <v>11358.439024390244</v>
      </c>
      <c r="U499" s="15">
        <f>'VZGTTQ00009363 - Harini Sridhar'!P92</f>
        <v>15144.585365853658</v>
      </c>
      <c r="V499" s="98">
        <f>'VZGTTQ00009363 - Harini Sridhar'!Q92</f>
        <v>0</v>
      </c>
    </row>
    <row r="500" spans="1:22" ht="23.15" hidden="1" customHeight="1">
      <c r="A500" s="98">
        <f>'VZGTTQ00009363 - Harini Sridhar'!A93</f>
        <v>2312867</v>
      </c>
      <c r="B500" s="98" t="str">
        <f>'VZGTTQ00009363 - Harini Sridhar'!B93</f>
        <v>Yadav,Bipin Shivbachan</v>
      </c>
      <c r="C500" s="98" t="str">
        <f>'VZGTTQ00009363 - Harini Sridhar'!C93</f>
        <v xml:space="preserve">Offshore </v>
      </c>
      <c r="D500" s="98">
        <f>'VZGTTQ00009363 - Harini Sridhar'!D93</f>
        <v>0</v>
      </c>
      <c r="E500" s="103" t="str">
        <f>'VZGTTQ00009363 - Harini Sridhar'!E93</f>
        <v>React UI Developer-Level 2</v>
      </c>
      <c r="F500" s="111" t="s">
        <v>111</v>
      </c>
      <c r="G500" s="111" t="s">
        <v>112</v>
      </c>
      <c r="H500" s="98">
        <v>1000428977</v>
      </c>
      <c r="I500" s="98" t="s">
        <v>114</v>
      </c>
      <c r="J500" s="98" t="s">
        <v>26</v>
      </c>
      <c r="K500" s="15">
        <f>'VZGTTQ00009363 - Harini Sridhar'!F93</f>
        <v>21.512195121951219</v>
      </c>
      <c r="L500" s="15">
        <f>'VZGTTQ00009363 - Harini Sridhar'!G93</f>
        <v>3786.1463414634145</v>
      </c>
      <c r="M500" s="15">
        <f>'VZGTTQ00009363 - Harini Sridhar'!H93</f>
        <v>0</v>
      </c>
      <c r="N500" s="15">
        <f>'VZGTTQ00009363 - Harini Sridhar'!I93</f>
        <v>0</v>
      </c>
      <c r="O500" s="15">
        <f>'VZGTTQ00009363 - Harini Sridhar'!J93</f>
        <v>3786.1463414634145</v>
      </c>
      <c r="P500" s="15">
        <f>'VZGTTQ00009363 - Harini Sridhar'!K93</f>
        <v>3786.1463414634145</v>
      </c>
      <c r="Q500" s="15">
        <f>'VZGTTQ00009363 - Harini Sridhar'!L93</f>
        <v>3786.1463414634145</v>
      </c>
      <c r="R500" s="15">
        <f>'VZGTTQ00009363 - Harini Sridhar'!M93</f>
        <v>3786.1463414634145</v>
      </c>
      <c r="S500" s="15">
        <f>'VZGTTQ00009363 - Harini Sridhar'!N93</f>
        <v>3786.1463414634145</v>
      </c>
      <c r="T500" s="15">
        <f>'VZGTTQ00009363 - Harini Sridhar'!O93</f>
        <v>11358.439024390244</v>
      </c>
      <c r="U500" s="15">
        <f>'VZGTTQ00009363 - Harini Sridhar'!P93</f>
        <v>15144.585365853658</v>
      </c>
      <c r="V500" s="98">
        <f>'VZGTTQ00009363 - Harini Sridhar'!Q93</f>
        <v>0</v>
      </c>
    </row>
    <row r="501" spans="1:22" ht="23.15" hidden="1" customHeight="1">
      <c r="A501" s="98">
        <f>'VZGTTQ00009363 - Harini Sridhar'!A94</f>
        <v>2322364</v>
      </c>
      <c r="B501" s="98" t="str">
        <f>'VZGTTQ00009363 - Harini Sridhar'!B94</f>
        <v>V C,Rudhresh</v>
      </c>
      <c r="C501" s="98" t="str">
        <f>'VZGTTQ00009363 - Harini Sridhar'!C94</f>
        <v xml:space="preserve">Offshore </v>
      </c>
      <c r="D501" s="98">
        <f>'VZGTTQ00009363 - Harini Sridhar'!D94</f>
        <v>0</v>
      </c>
      <c r="E501" s="103" t="str">
        <f>'VZGTTQ00009363 - Harini Sridhar'!E94</f>
        <v>Java MS Developer -Level 2</v>
      </c>
      <c r="F501" s="111" t="s">
        <v>111</v>
      </c>
      <c r="G501" s="111" t="s">
        <v>112</v>
      </c>
      <c r="H501" s="98">
        <v>1000428977</v>
      </c>
      <c r="I501" s="98" t="s">
        <v>114</v>
      </c>
      <c r="J501" s="98" t="s">
        <v>26</v>
      </c>
      <c r="K501" s="15">
        <f>'VZGTTQ00009363 - Harini Sridhar'!F94</f>
        <v>19.365853658536587</v>
      </c>
      <c r="L501" s="15">
        <f>'VZGTTQ00009363 - Harini Sridhar'!G94</f>
        <v>3408.3902439024391</v>
      </c>
      <c r="M501" s="15">
        <f>'VZGTTQ00009363 - Harini Sridhar'!H94</f>
        <v>0</v>
      </c>
      <c r="N501" s="15">
        <f>'VZGTTQ00009363 - Harini Sridhar'!I94</f>
        <v>0</v>
      </c>
      <c r="O501" s="15">
        <f>'VZGTTQ00009363 - Harini Sridhar'!J94</f>
        <v>3408.3902439024391</v>
      </c>
      <c r="P501" s="15">
        <f>'VZGTTQ00009363 - Harini Sridhar'!K94</f>
        <v>3408.3902439024391</v>
      </c>
      <c r="Q501" s="15">
        <f>'VZGTTQ00009363 - Harini Sridhar'!L94</f>
        <v>3408.3902439024391</v>
      </c>
      <c r="R501" s="15">
        <f>'VZGTTQ00009363 - Harini Sridhar'!M94</f>
        <v>3408.3902439024391</v>
      </c>
      <c r="S501" s="15">
        <f>'VZGTTQ00009363 - Harini Sridhar'!N94</f>
        <v>3408.3902439024391</v>
      </c>
      <c r="T501" s="15">
        <f>'VZGTTQ00009363 - Harini Sridhar'!O94</f>
        <v>10225.170731707318</v>
      </c>
      <c r="U501" s="15">
        <f>'VZGTTQ00009363 - Harini Sridhar'!P94</f>
        <v>13633.560975609756</v>
      </c>
      <c r="V501" s="98">
        <f>'VZGTTQ00009363 - Harini Sridhar'!Q94</f>
        <v>0</v>
      </c>
    </row>
    <row r="502" spans="1:22" ht="23.15" hidden="1" customHeight="1">
      <c r="A502" s="98">
        <f>'VZGTTQ00009363 - Harini Sridhar'!A95</f>
        <v>2322378</v>
      </c>
      <c r="B502" s="98" t="str">
        <f>'VZGTTQ00009363 - Harini Sridhar'!B95</f>
        <v>Kanoujiya,Prince Kumar</v>
      </c>
      <c r="C502" s="98" t="str">
        <f>'VZGTTQ00009363 - Harini Sridhar'!C95</f>
        <v xml:space="preserve">Offshore </v>
      </c>
      <c r="D502" s="98">
        <f>'VZGTTQ00009363 - Harini Sridhar'!D95</f>
        <v>0</v>
      </c>
      <c r="E502" s="103" t="str">
        <f>'VZGTTQ00009363 - Harini Sridhar'!E95</f>
        <v>Java MS Developer -Level 2</v>
      </c>
      <c r="F502" s="111" t="s">
        <v>111</v>
      </c>
      <c r="G502" s="111" t="s">
        <v>112</v>
      </c>
      <c r="H502" s="98">
        <v>1000428977</v>
      </c>
      <c r="I502" s="98" t="s">
        <v>114</v>
      </c>
      <c r="J502" s="98" t="s">
        <v>26</v>
      </c>
      <c r="K502" s="15">
        <f>'VZGTTQ00009363 - Harini Sridhar'!F95</f>
        <v>19.365853658536587</v>
      </c>
      <c r="L502" s="15">
        <f>'VZGTTQ00009363 - Harini Sridhar'!G95</f>
        <v>3408.3902439024391</v>
      </c>
      <c r="M502" s="15">
        <f>'VZGTTQ00009363 - Harini Sridhar'!H95</f>
        <v>0</v>
      </c>
      <c r="N502" s="15">
        <f>'VZGTTQ00009363 - Harini Sridhar'!I95</f>
        <v>0</v>
      </c>
      <c r="O502" s="15">
        <f>'VZGTTQ00009363 - Harini Sridhar'!J95</f>
        <v>3408.3902439024391</v>
      </c>
      <c r="P502" s="15">
        <f>'VZGTTQ00009363 - Harini Sridhar'!K95</f>
        <v>3408.3902439024391</v>
      </c>
      <c r="Q502" s="15">
        <f>'VZGTTQ00009363 - Harini Sridhar'!L95</f>
        <v>3408.3902439024391</v>
      </c>
      <c r="R502" s="15">
        <f>'VZGTTQ00009363 - Harini Sridhar'!M95</f>
        <v>3408.3902439024391</v>
      </c>
      <c r="S502" s="15">
        <f>'VZGTTQ00009363 - Harini Sridhar'!N95</f>
        <v>3408.3902439024391</v>
      </c>
      <c r="T502" s="15">
        <f>'VZGTTQ00009363 - Harini Sridhar'!O95</f>
        <v>10225.170731707318</v>
      </c>
      <c r="U502" s="15">
        <f>'VZGTTQ00009363 - Harini Sridhar'!P95</f>
        <v>13633.560975609756</v>
      </c>
      <c r="V502" s="98">
        <f>'VZGTTQ00009363 - Harini Sridhar'!Q95</f>
        <v>0</v>
      </c>
    </row>
    <row r="503" spans="1:22" ht="23.15" hidden="1" customHeight="1">
      <c r="A503" s="98">
        <f>'VZGTTQ00009363 - Harini Sridhar'!A96</f>
        <v>2324236</v>
      </c>
      <c r="B503" s="98" t="str">
        <f>'VZGTTQ00009363 - Harini Sridhar'!B96</f>
        <v>Gunasekar,V</v>
      </c>
      <c r="C503" s="98" t="str">
        <f>'VZGTTQ00009363 - Harini Sridhar'!C96</f>
        <v xml:space="preserve">Offshore </v>
      </c>
      <c r="D503" s="98">
        <f>'VZGTTQ00009363 - Harini Sridhar'!D96</f>
        <v>0</v>
      </c>
      <c r="E503" s="103" t="str">
        <f>'VZGTTQ00009363 - Harini Sridhar'!E96</f>
        <v>Devops Developer-Level 2</v>
      </c>
      <c r="F503" s="111" t="s">
        <v>111</v>
      </c>
      <c r="G503" s="111" t="s">
        <v>112</v>
      </c>
      <c r="H503" s="98">
        <v>1000428977</v>
      </c>
      <c r="I503" s="98" t="s">
        <v>114</v>
      </c>
      <c r="J503" s="98" t="s">
        <v>26</v>
      </c>
      <c r="K503" s="15">
        <f>'VZGTTQ00009363 - Harini Sridhar'!F96</f>
        <v>18.182926829268293</v>
      </c>
      <c r="L503" s="15">
        <f>'VZGTTQ00009363 - Harini Sridhar'!G96</f>
        <v>3200.1951219512198</v>
      </c>
      <c r="M503" s="15">
        <f>'VZGTTQ00009363 - Harini Sridhar'!H96</f>
        <v>0</v>
      </c>
      <c r="N503" s="15">
        <f>'VZGTTQ00009363 - Harini Sridhar'!I96</f>
        <v>0</v>
      </c>
      <c r="O503" s="15">
        <f>'VZGTTQ00009363 - Harini Sridhar'!J96</f>
        <v>3200.1951219512198</v>
      </c>
      <c r="P503" s="15">
        <f>'VZGTTQ00009363 - Harini Sridhar'!K96</f>
        <v>3200.1951219512198</v>
      </c>
      <c r="Q503" s="15">
        <f>'VZGTTQ00009363 - Harini Sridhar'!L96</f>
        <v>3200.1951219512198</v>
      </c>
      <c r="R503" s="15">
        <f>'VZGTTQ00009363 - Harini Sridhar'!M96</f>
        <v>3200.1951219512198</v>
      </c>
      <c r="S503" s="15">
        <f>'VZGTTQ00009363 - Harini Sridhar'!N96</f>
        <v>3200.1951219512198</v>
      </c>
      <c r="T503" s="15">
        <f>'VZGTTQ00009363 - Harini Sridhar'!O96</f>
        <v>9600.5853658536598</v>
      </c>
      <c r="U503" s="15">
        <f>'VZGTTQ00009363 - Harini Sridhar'!P96</f>
        <v>12800.780487804879</v>
      </c>
      <c r="V503" s="98">
        <f>'VZGTTQ00009363 - Harini Sridhar'!Q96</f>
        <v>0</v>
      </c>
    </row>
    <row r="504" spans="1:22" ht="23.15" hidden="1" customHeight="1">
      <c r="A504" s="98">
        <f>'VZGTTQ00009363 - Harini Sridhar'!A97</f>
        <v>2218369</v>
      </c>
      <c r="B504" s="98" t="str">
        <f>'VZGTTQ00009363 - Harini Sridhar'!B97</f>
        <v>Bandarupalli,Jyothirmai</v>
      </c>
      <c r="C504" s="98" t="str">
        <f>'VZGTTQ00009363 - Harini Sridhar'!C97</f>
        <v xml:space="preserve">Offshore </v>
      </c>
      <c r="D504" s="98">
        <f>'VZGTTQ00009363 - Harini Sridhar'!D97</f>
        <v>0</v>
      </c>
      <c r="E504" s="103" t="str">
        <f>'VZGTTQ00009363 - Harini Sridhar'!E97</f>
        <v>Tester-Level 1</v>
      </c>
      <c r="F504" s="111" t="s">
        <v>111</v>
      </c>
      <c r="G504" s="111" t="s">
        <v>112</v>
      </c>
      <c r="H504" s="98">
        <v>1000428977</v>
      </c>
      <c r="I504" s="98" t="s">
        <v>114</v>
      </c>
      <c r="J504" s="98" t="s">
        <v>26</v>
      </c>
      <c r="K504" s="15">
        <f>'VZGTTQ00009363 - Harini Sridhar'!F97</f>
        <v>17.073170731707318</v>
      </c>
      <c r="L504" s="15">
        <f>'VZGTTQ00009363 - Harini Sridhar'!G97</f>
        <v>3004.8780487804879</v>
      </c>
      <c r="M504" s="15">
        <f>'VZGTTQ00009363 - Harini Sridhar'!H97</f>
        <v>0</v>
      </c>
      <c r="N504" s="15">
        <f>'VZGTTQ00009363 - Harini Sridhar'!I97</f>
        <v>0</v>
      </c>
      <c r="O504" s="15">
        <f>'VZGTTQ00009363 - Harini Sridhar'!J97</f>
        <v>3004.8780487804879</v>
      </c>
      <c r="P504" s="15">
        <f>'VZGTTQ00009363 - Harini Sridhar'!K97</f>
        <v>3004.8780487804879</v>
      </c>
      <c r="Q504" s="15">
        <f>'VZGTTQ00009363 - Harini Sridhar'!L97</f>
        <v>3004.8780487804879</v>
      </c>
      <c r="R504" s="15">
        <f>'VZGTTQ00009363 - Harini Sridhar'!M97</f>
        <v>3004.8780487804879</v>
      </c>
      <c r="S504" s="15">
        <f>'VZGTTQ00009363 - Harini Sridhar'!N97</f>
        <v>3004.8780487804879</v>
      </c>
      <c r="T504" s="15">
        <f>'VZGTTQ00009363 - Harini Sridhar'!O97</f>
        <v>9014.6341463414647</v>
      </c>
      <c r="U504" s="15">
        <f>'VZGTTQ00009363 - Harini Sridhar'!P97</f>
        <v>12019.512195121952</v>
      </c>
      <c r="V504" s="98">
        <f>'VZGTTQ00009363 - Harini Sridhar'!Q97</f>
        <v>0</v>
      </c>
    </row>
    <row r="505" spans="1:22" ht="23.15" hidden="1" customHeight="1">
      <c r="A505" s="98">
        <f>'VZGTTQ00009363 - Harini Sridhar'!A98</f>
        <v>2216501</v>
      </c>
      <c r="B505" s="98" t="str">
        <f>'VZGTTQ00009363 - Harini Sridhar'!B98</f>
        <v>K V,Vidhya</v>
      </c>
      <c r="C505" s="98" t="str">
        <f>'VZGTTQ00009363 - Harini Sridhar'!C98</f>
        <v xml:space="preserve">Offshore </v>
      </c>
      <c r="D505" s="98">
        <f>'VZGTTQ00009363 - Harini Sridhar'!D98</f>
        <v>0</v>
      </c>
      <c r="E505" s="103" t="str">
        <f>'VZGTTQ00009363 - Harini Sridhar'!E98</f>
        <v>Automation Tester-Level 3</v>
      </c>
      <c r="F505" s="111" t="s">
        <v>111</v>
      </c>
      <c r="G505" s="111" t="s">
        <v>112</v>
      </c>
      <c r="H505" s="98">
        <v>1000428977</v>
      </c>
      <c r="I505" s="98" t="s">
        <v>114</v>
      </c>
      <c r="J505" s="98" t="s">
        <v>26</v>
      </c>
      <c r="K505" s="15">
        <f>'VZGTTQ00009363 - Harini Sridhar'!F98</f>
        <v>23.134146341463413</v>
      </c>
      <c r="L505" s="15">
        <f>'VZGTTQ00009363 - Harini Sridhar'!G98</f>
        <v>4071.6097560975609</v>
      </c>
      <c r="M505" s="15">
        <f>'VZGTTQ00009363 - Harini Sridhar'!H98</f>
        <v>0</v>
      </c>
      <c r="N505" s="15">
        <f>'VZGTTQ00009363 - Harini Sridhar'!I98</f>
        <v>0</v>
      </c>
      <c r="O505" s="15">
        <f>'VZGTTQ00009363 - Harini Sridhar'!J98</f>
        <v>4071.6097560975609</v>
      </c>
      <c r="P505" s="15">
        <f>'VZGTTQ00009363 - Harini Sridhar'!K98</f>
        <v>4071.6097560975609</v>
      </c>
      <c r="Q505" s="15">
        <f>'VZGTTQ00009363 - Harini Sridhar'!L98</f>
        <v>4071.6097560975609</v>
      </c>
      <c r="R505" s="15">
        <f>'VZGTTQ00009363 - Harini Sridhar'!M98</f>
        <v>4071.6097560975609</v>
      </c>
      <c r="S505" s="15">
        <f>'VZGTTQ00009363 - Harini Sridhar'!N98</f>
        <v>4071.6097560975609</v>
      </c>
      <c r="T505" s="15">
        <f>'VZGTTQ00009363 - Harini Sridhar'!O98</f>
        <v>12214.829268292682</v>
      </c>
      <c r="U505" s="15">
        <f>'VZGTTQ00009363 - Harini Sridhar'!P98</f>
        <v>16286.439024390244</v>
      </c>
      <c r="V505" s="98">
        <f>'VZGTTQ00009363 - Harini Sridhar'!Q98</f>
        <v>0</v>
      </c>
    </row>
    <row r="506" spans="1:22" ht="23.15" hidden="1" customHeight="1">
      <c r="A506" s="98">
        <f>'VZGTTQ00009363 - Harini Sridhar'!A99</f>
        <v>688458</v>
      </c>
      <c r="B506" s="98" t="str">
        <f>'VZGTTQ00009363 - Harini Sridhar'!B99</f>
        <v>Mari Srinivasan,Ganeshpathi</v>
      </c>
      <c r="C506" s="98" t="str">
        <f>'VZGTTQ00009363 - Harini Sridhar'!C99</f>
        <v xml:space="preserve">Offshore </v>
      </c>
      <c r="D506" s="98">
        <f>'VZGTTQ00009363 - Harini Sridhar'!D99</f>
        <v>0</v>
      </c>
      <c r="E506" s="103" t="str">
        <f>'VZGTTQ00009363 - Harini Sridhar'!E99</f>
        <v>Java MS  Developer Dev Lead-Level 3</v>
      </c>
      <c r="F506" s="111" t="s">
        <v>111</v>
      </c>
      <c r="G506" s="111" t="s">
        <v>112</v>
      </c>
      <c r="H506" s="98">
        <v>1000428977</v>
      </c>
      <c r="I506" s="98" t="s">
        <v>114</v>
      </c>
      <c r="J506" s="98" t="s">
        <v>26</v>
      </c>
      <c r="K506" s="15">
        <f>'VZGTTQ00009363 - Harini Sridhar'!F99</f>
        <v>25.048780487804876</v>
      </c>
      <c r="L506" s="15">
        <f>'VZGTTQ00009363 - Harini Sridhar'!G99</f>
        <v>4408.585365853658</v>
      </c>
      <c r="M506" s="15">
        <f>'VZGTTQ00009363 - Harini Sridhar'!H99</f>
        <v>0</v>
      </c>
      <c r="N506" s="15">
        <f>'VZGTTQ00009363 - Harini Sridhar'!I99</f>
        <v>0</v>
      </c>
      <c r="O506" s="15">
        <f>'VZGTTQ00009363 - Harini Sridhar'!J99</f>
        <v>4408.585365853658</v>
      </c>
      <c r="P506" s="15">
        <f>'VZGTTQ00009363 - Harini Sridhar'!K99</f>
        <v>4408.585365853658</v>
      </c>
      <c r="Q506" s="15">
        <f>'VZGTTQ00009363 - Harini Sridhar'!L99</f>
        <v>4408.585365853658</v>
      </c>
      <c r="R506" s="15">
        <f>'VZGTTQ00009363 - Harini Sridhar'!M99</f>
        <v>4408.585365853658</v>
      </c>
      <c r="S506" s="15">
        <f>'VZGTTQ00009363 - Harini Sridhar'!N99</f>
        <v>4408.585365853658</v>
      </c>
      <c r="T506" s="15">
        <f>'VZGTTQ00009363 - Harini Sridhar'!O99</f>
        <v>13225.756097560974</v>
      </c>
      <c r="U506" s="15">
        <f>'VZGTTQ00009363 - Harini Sridhar'!P99</f>
        <v>17634.341463414632</v>
      </c>
      <c r="V506" s="98">
        <f>'VZGTTQ00009363 - Harini Sridhar'!Q99</f>
        <v>0</v>
      </c>
    </row>
    <row r="507" spans="1:22" ht="23.15" hidden="1" customHeight="1">
      <c r="A507" s="98">
        <f>'VZGTTQ00009363 - Harini Sridhar'!A100</f>
        <v>2062979</v>
      </c>
      <c r="B507" s="98" t="str">
        <f>'VZGTTQ00009363 - Harini Sridhar'!B100</f>
        <v>Venkata Vinith,Pothuru</v>
      </c>
      <c r="C507" s="98" t="str">
        <f>'VZGTTQ00009363 - Harini Sridhar'!C100</f>
        <v xml:space="preserve">Offshore </v>
      </c>
      <c r="D507" s="98">
        <f>'VZGTTQ00009363 - Harini Sridhar'!D100</f>
        <v>0</v>
      </c>
      <c r="E507" s="103" t="str">
        <f>'VZGTTQ00009363 - Harini Sridhar'!E100</f>
        <v>Java MS  Developer Dev Lead-Level 3</v>
      </c>
      <c r="F507" s="111" t="s">
        <v>111</v>
      </c>
      <c r="G507" s="111" t="s">
        <v>112</v>
      </c>
      <c r="H507" s="98">
        <v>1000428977</v>
      </c>
      <c r="I507" s="98" t="s">
        <v>114</v>
      </c>
      <c r="J507" s="98" t="s">
        <v>26</v>
      </c>
      <c r="K507" s="15">
        <f>'VZGTTQ00009363 - Harini Sridhar'!F100</f>
        <v>25.048780487804876</v>
      </c>
      <c r="L507" s="15">
        <f>'VZGTTQ00009363 - Harini Sridhar'!G100</f>
        <v>4408.585365853658</v>
      </c>
      <c r="M507" s="15">
        <f>'VZGTTQ00009363 - Harini Sridhar'!H100</f>
        <v>0</v>
      </c>
      <c r="N507" s="15">
        <f>'VZGTTQ00009363 - Harini Sridhar'!I100</f>
        <v>0</v>
      </c>
      <c r="O507" s="15">
        <f>'VZGTTQ00009363 - Harini Sridhar'!J100</f>
        <v>4408.585365853658</v>
      </c>
      <c r="P507" s="15">
        <f>'VZGTTQ00009363 - Harini Sridhar'!K100</f>
        <v>4408.585365853658</v>
      </c>
      <c r="Q507" s="15">
        <f>'VZGTTQ00009363 - Harini Sridhar'!L100</f>
        <v>4408.585365853658</v>
      </c>
      <c r="R507" s="15">
        <f>'VZGTTQ00009363 - Harini Sridhar'!M100</f>
        <v>4408.585365853658</v>
      </c>
      <c r="S507" s="15">
        <f>'VZGTTQ00009363 - Harini Sridhar'!N100</f>
        <v>4408.585365853658</v>
      </c>
      <c r="T507" s="15">
        <f>'VZGTTQ00009363 - Harini Sridhar'!O100</f>
        <v>13225.756097560974</v>
      </c>
      <c r="U507" s="15">
        <f>'VZGTTQ00009363 - Harini Sridhar'!P100</f>
        <v>17634.341463414632</v>
      </c>
      <c r="V507" s="98">
        <f>'VZGTTQ00009363 - Harini Sridhar'!Q100</f>
        <v>0</v>
      </c>
    </row>
    <row r="508" spans="1:22" ht="23.15" hidden="1" customHeight="1">
      <c r="A508" s="98">
        <f>'VZGTTQ00009363 - Harini Sridhar'!A101</f>
        <v>2333285</v>
      </c>
      <c r="B508" s="98" t="str">
        <f>'VZGTTQ00009363 - Harini Sridhar'!B101</f>
        <v>David,S Vino</v>
      </c>
      <c r="C508" s="98" t="str">
        <f>'VZGTTQ00009363 - Harini Sridhar'!C101</f>
        <v xml:space="preserve">Offshore </v>
      </c>
      <c r="D508" s="98">
        <f>'VZGTTQ00009363 - Harini Sridhar'!D101</f>
        <v>0</v>
      </c>
      <c r="E508" s="103" t="str">
        <f>'VZGTTQ00009363 - Harini Sridhar'!E101</f>
        <v>Java MS  Developer Dev Lead-Level 3</v>
      </c>
      <c r="F508" s="111" t="s">
        <v>111</v>
      </c>
      <c r="G508" s="111" t="s">
        <v>112</v>
      </c>
      <c r="H508" s="98">
        <v>1000425267</v>
      </c>
      <c r="I508" s="98" t="s">
        <v>117</v>
      </c>
      <c r="J508" s="98" t="s">
        <v>24</v>
      </c>
      <c r="K508" s="15">
        <f>'VZGTTQ00009363 - Harini Sridhar'!F101</f>
        <v>25.048780487804876</v>
      </c>
      <c r="L508" s="15">
        <f>'VZGTTQ00009363 - Harini Sridhar'!G101</f>
        <v>4408.585365853658</v>
      </c>
      <c r="M508" s="15">
        <f>'VZGTTQ00009363 - Harini Sridhar'!H101</f>
        <v>0</v>
      </c>
      <c r="N508" s="15">
        <f>'VZGTTQ00009363 - Harini Sridhar'!I101</f>
        <v>0</v>
      </c>
      <c r="O508" s="15">
        <f>'VZGTTQ00009363 - Harini Sridhar'!J101</f>
        <v>4408.585365853658</v>
      </c>
      <c r="P508" s="15">
        <f>'VZGTTQ00009363 - Harini Sridhar'!K101</f>
        <v>4408.585365853658</v>
      </c>
      <c r="Q508" s="15">
        <f>'VZGTTQ00009363 - Harini Sridhar'!L101</f>
        <v>4408.585365853658</v>
      </c>
      <c r="R508" s="15">
        <f>'VZGTTQ00009363 - Harini Sridhar'!M101</f>
        <v>4408.585365853658</v>
      </c>
      <c r="S508" s="15">
        <f>'VZGTTQ00009363 - Harini Sridhar'!N101</f>
        <v>4408.585365853658</v>
      </c>
      <c r="T508" s="15">
        <f>'VZGTTQ00009363 - Harini Sridhar'!O101</f>
        <v>13225.756097560974</v>
      </c>
      <c r="U508" s="15">
        <f>'VZGTTQ00009363 - Harini Sridhar'!P101</f>
        <v>17634.341463414632</v>
      </c>
      <c r="V508" s="98">
        <f>'VZGTTQ00009363 - Harini Sridhar'!Q101</f>
        <v>0</v>
      </c>
    </row>
    <row r="509" spans="1:22" ht="23.15" hidden="1" customHeight="1">
      <c r="A509" s="98">
        <f>'VZGTTQ00009363 - Harini Sridhar'!A102</f>
        <v>666194</v>
      </c>
      <c r="B509" s="98" t="str">
        <f>'VZGTTQ00009363 - Harini Sridhar'!B102</f>
        <v>Thejasree,M</v>
      </c>
      <c r="C509" s="98" t="str">
        <f>'VZGTTQ00009363 - Harini Sridhar'!C102</f>
        <v xml:space="preserve">Offshore </v>
      </c>
      <c r="D509" s="98">
        <f>'VZGTTQ00009363 - Harini Sridhar'!D102</f>
        <v>0</v>
      </c>
      <c r="E509" s="103" t="str">
        <f>'VZGTTQ00009363 - Harini Sridhar'!E102</f>
        <v>Java MS  Developer Dev Lead-Level 3</v>
      </c>
      <c r="F509" s="111" t="s">
        <v>111</v>
      </c>
      <c r="G509" s="111" t="s">
        <v>112</v>
      </c>
      <c r="H509" s="98">
        <v>1000425267</v>
      </c>
      <c r="I509" s="98" t="s">
        <v>117</v>
      </c>
      <c r="J509" s="98" t="s">
        <v>24</v>
      </c>
      <c r="K509" s="15">
        <f>'VZGTTQ00009363 - Harini Sridhar'!F102</f>
        <v>25.048780487804876</v>
      </c>
      <c r="L509" s="15">
        <f>'VZGTTQ00009363 - Harini Sridhar'!G102</f>
        <v>4408.585365853658</v>
      </c>
      <c r="M509" s="15">
        <f>'VZGTTQ00009363 - Harini Sridhar'!H102</f>
        <v>0</v>
      </c>
      <c r="N509" s="15">
        <f>'VZGTTQ00009363 - Harini Sridhar'!I102</f>
        <v>0</v>
      </c>
      <c r="O509" s="15">
        <f>'VZGTTQ00009363 - Harini Sridhar'!J102</f>
        <v>4408.585365853658</v>
      </c>
      <c r="P509" s="15">
        <f>'VZGTTQ00009363 - Harini Sridhar'!K102</f>
        <v>4408.585365853658</v>
      </c>
      <c r="Q509" s="15">
        <f>'VZGTTQ00009363 - Harini Sridhar'!L102</f>
        <v>4408.585365853658</v>
      </c>
      <c r="R509" s="15">
        <f>'VZGTTQ00009363 - Harini Sridhar'!M102</f>
        <v>4408.585365853658</v>
      </c>
      <c r="S509" s="15">
        <f>'VZGTTQ00009363 - Harini Sridhar'!N102</f>
        <v>4408.585365853658</v>
      </c>
      <c r="T509" s="15">
        <f>'VZGTTQ00009363 - Harini Sridhar'!O102</f>
        <v>13225.756097560974</v>
      </c>
      <c r="U509" s="15">
        <f>'VZGTTQ00009363 - Harini Sridhar'!P102</f>
        <v>17634.341463414632</v>
      </c>
      <c r="V509" s="98">
        <f>'VZGTTQ00009363 - Harini Sridhar'!Q102</f>
        <v>0</v>
      </c>
    </row>
    <row r="510" spans="1:22" ht="23.15" hidden="1" customHeight="1">
      <c r="A510" s="98">
        <f>'VZGTTQ00009363 - Harini Sridhar'!A103</f>
        <v>2036078</v>
      </c>
      <c r="B510" s="98" t="str">
        <f>'VZGTTQ00009363 - Harini Sridhar'!B103</f>
        <v>Jafar,Bushra Rahilahmad</v>
      </c>
      <c r="C510" s="98" t="str">
        <f>'VZGTTQ00009363 - Harini Sridhar'!C103</f>
        <v xml:space="preserve">Offshore </v>
      </c>
      <c r="D510" s="98">
        <f>'VZGTTQ00009363 - Harini Sridhar'!D103</f>
        <v>0</v>
      </c>
      <c r="E510" s="103" t="str">
        <f>'VZGTTQ00009363 - Harini Sridhar'!E103</f>
        <v>Business Analyst - Level 2</v>
      </c>
      <c r="F510" s="111" t="s">
        <v>111</v>
      </c>
      <c r="G510" s="111" t="s">
        <v>112</v>
      </c>
      <c r="H510" s="98">
        <v>1000425267</v>
      </c>
      <c r="I510" s="98" t="s">
        <v>117</v>
      </c>
      <c r="J510" s="98" t="s">
        <v>24</v>
      </c>
      <c r="K510" s="15">
        <f>'VZGTTQ00009363 - Harini Sridhar'!F103</f>
        <v>20.195121951219512</v>
      </c>
      <c r="L510" s="15">
        <f>'VZGTTQ00009363 - Harini Sridhar'!G103</f>
        <v>3554.3414634146343</v>
      </c>
      <c r="M510" s="15">
        <f>'VZGTTQ00009363 - Harini Sridhar'!H103</f>
        <v>0</v>
      </c>
      <c r="N510" s="15">
        <f>'VZGTTQ00009363 - Harini Sridhar'!I103</f>
        <v>0</v>
      </c>
      <c r="O510" s="15">
        <f>'VZGTTQ00009363 - Harini Sridhar'!J103</f>
        <v>3554.3414634146343</v>
      </c>
      <c r="P510" s="15">
        <f>'VZGTTQ00009363 - Harini Sridhar'!K103</f>
        <v>3554.3414634146343</v>
      </c>
      <c r="Q510" s="15">
        <f>'VZGTTQ00009363 - Harini Sridhar'!L103</f>
        <v>3554.3414634146343</v>
      </c>
      <c r="R510" s="15">
        <f>'VZGTTQ00009363 - Harini Sridhar'!M103</f>
        <v>3554.3414634146343</v>
      </c>
      <c r="S510" s="15">
        <f>'VZGTTQ00009363 - Harini Sridhar'!N103</f>
        <v>3554.3414634146343</v>
      </c>
      <c r="T510" s="15">
        <f>'VZGTTQ00009363 - Harini Sridhar'!O103</f>
        <v>10663.024390243903</v>
      </c>
      <c r="U510" s="15">
        <f>'VZGTTQ00009363 - Harini Sridhar'!P103</f>
        <v>14217.365853658537</v>
      </c>
      <c r="V510" s="98">
        <f>'VZGTTQ00009363 - Harini Sridhar'!Q103</f>
        <v>0</v>
      </c>
    </row>
    <row r="511" spans="1:22" ht="23.15" hidden="1" customHeight="1">
      <c r="A511" s="98">
        <f>'VZGTTQ00009363 - Harini Sridhar'!A104</f>
        <v>2073959</v>
      </c>
      <c r="B511" s="98" t="str">
        <f>'VZGTTQ00009363 - Harini Sridhar'!B104</f>
        <v>A,Naveenkumar</v>
      </c>
      <c r="C511" s="98" t="str">
        <f>'VZGTTQ00009363 - Harini Sridhar'!C104</f>
        <v xml:space="preserve">Offshore </v>
      </c>
      <c r="D511" s="98">
        <f>'VZGTTQ00009363 - Harini Sridhar'!D104</f>
        <v>0</v>
      </c>
      <c r="E511" s="103" t="str">
        <f>'VZGTTQ00009363 - Harini Sridhar'!E104</f>
        <v>Business Analyst - Level 2</v>
      </c>
      <c r="F511" s="111" t="s">
        <v>111</v>
      </c>
      <c r="G511" s="111" t="s">
        <v>112</v>
      </c>
      <c r="H511" s="98">
        <v>1000425267</v>
      </c>
      <c r="I511" s="98" t="s">
        <v>117</v>
      </c>
      <c r="J511" s="98" t="s">
        <v>24</v>
      </c>
      <c r="K511" s="15">
        <f>'VZGTTQ00009363 - Harini Sridhar'!F104</f>
        <v>20.195121951219512</v>
      </c>
      <c r="L511" s="15">
        <f>'VZGTTQ00009363 - Harini Sridhar'!G104</f>
        <v>3554.3414634146343</v>
      </c>
      <c r="M511" s="15">
        <f>'VZGTTQ00009363 - Harini Sridhar'!H104</f>
        <v>0</v>
      </c>
      <c r="N511" s="15">
        <f>'VZGTTQ00009363 - Harini Sridhar'!I104</f>
        <v>0</v>
      </c>
      <c r="O511" s="15">
        <f>'VZGTTQ00009363 - Harini Sridhar'!J104</f>
        <v>3554.3414634146343</v>
      </c>
      <c r="P511" s="15">
        <f>'VZGTTQ00009363 - Harini Sridhar'!K104</f>
        <v>3554.3414634146343</v>
      </c>
      <c r="Q511" s="15">
        <f>'VZGTTQ00009363 - Harini Sridhar'!L104</f>
        <v>3554.3414634146343</v>
      </c>
      <c r="R511" s="15">
        <f>'VZGTTQ00009363 - Harini Sridhar'!M104</f>
        <v>3554.3414634146343</v>
      </c>
      <c r="S511" s="15">
        <f>'VZGTTQ00009363 - Harini Sridhar'!N104</f>
        <v>3554.3414634146343</v>
      </c>
      <c r="T511" s="15">
        <f>'VZGTTQ00009363 - Harini Sridhar'!O104</f>
        <v>10663.024390243903</v>
      </c>
      <c r="U511" s="15">
        <f>'VZGTTQ00009363 - Harini Sridhar'!P104</f>
        <v>14217.365853658537</v>
      </c>
      <c r="V511" s="98">
        <f>'VZGTTQ00009363 - Harini Sridhar'!Q104</f>
        <v>0</v>
      </c>
    </row>
    <row r="512" spans="1:22" ht="23.15" hidden="1" customHeight="1">
      <c r="A512" s="98">
        <f>'VZGTTQ00009363 - Harini Sridhar'!A105</f>
        <v>2078834</v>
      </c>
      <c r="B512" s="98" t="str">
        <f>'VZGTTQ00009363 - Harini Sridhar'!B105</f>
        <v>Arjun,M</v>
      </c>
      <c r="C512" s="98" t="str">
        <f>'VZGTTQ00009363 - Harini Sridhar'!C105</f>
        <v xml:space="preserve">Offshore </v>
      </c>
      <c r="D512" s="98">
        <f>'VZGTTQ00009363 - Harini Sridhar'!D105</f>
        <v>0</v>
      </c>
      <c r="E512" s="103" t="str">
        <f>'VZGTTQ00009363 - Harini Sridhar'!E105</f>
        <v>Java MS  Developer -Level 2</v>
      </c>
      <c r="F512" s="111" t="s">
        <v>111</v>
      </c>
      <c r="G512" s="111" t="s">
        <v>112</v>
      </c>
      <c r="H512" s="98">
        <v>1000425267</v>
      </c>
      <c r="I512" s="98" t="s">
        <v>117</v>
      </c>
      <c r="J512" s="98" t="s">
        <v>24</v>
      </c>
      <c r="K512" s="15">
        <f>'VZGTTQ00009363 - Harini Sridhar'!F105</f>
        <v>19.365853658536587</v>
      </c>
      <c r="L512" s="15">
        <f>'VZGTTQ00009363 - Harini Sridhar'!G105</f>
        <v>3408.3902439024391</v>
      </c>
      <c r="M512" s="15">
        <f>'VZGTTQ00009363 - Harini Sridhar'!H105</f>
        <v>0</v>
      </c>
      <c r="N512" s="15">
        <f>'VZGTTQ00009363 - Harini Sridhar'!I105</f>
        <v>0</v>
      </c>
      <c r="O512" s="15">
        <f>'VZGTTQ00009363 - Harini Sridhar'!J105</f>
        <v>3408.3902439024391</v>
      </c>
      <c r="P512" s="15">
        <f>'VZGTTQ00009363 - Harini Sridhar'!K105</f>
        <v>3408.3902439024391</v>
      </c>
      <c r="Q512" s="15">
        <f>'VZGTTQ00009363 - Harini Sridhar'!L105</f>
        <v>3408.3902439024391</v>
      </c>
      <c r="R512" s="15">
        <f>'VZGTTQ00009363 - Harini Sridhar'!M105</f>
        <v>3408.3902439024391</v>
      </c>
      <c r="S512" s="15">
        <f>'VZGTTQ00009363 - Harini Sridhar'!N105</f>
        <v>3408.3902439024391</v>
      </c>
      <c r="T512" s="15">
        <f>'VZGTTQ00009363 - Harini Sridhar'!O105</f>
        <v>10225.170731707318</v>
      </c>
      <c r="U512" s="15">
        <f>'VZGTTQ00009363 - Harini Sridhar'!P105</f>
        <v>13633.560975609756</v>
      </c>
      <c r="V512" s="98">
        <f>'VZGTTQ00009363 - Harini Sridhar'!Q105</f>
        <v>0</v>
      </c>
    </row>
    <row r="513" spans="1:22" ht="23.15" hidden="1" customHeight="1">
      <c r="A513" s="98">
        <f>'VZGTTQ00009363 - Harini Sridhar'!A106</f>
        <v>2101406</v>
      </c>
      <c r="B513" s="98" t="str">
        <f>'VZGTTQ00009363 - Harini Sridhar'!B106</f>
        <v>Challagulla,Rajesh</v>
      </c>
      <c r="C513" s="98" t="str">
        <f>'VZGTTQ00009363 - Harini Sridhar'!C106</f>
        <v xml:space="preserve">Offshore </v>
      </c>
      <c r="D513" s="98">
        <f>'VZGTTQ00009363 - Harini Sridhar'!D106</f>
        <v>0</v>
      </c>
      <c r="E513" s="103" t="str">
        <f>'VZGTTQ00009363 - Harini Sridhar'!E106</f>
        <v>Java MS  Developer -Level 2</v>
      </c>
      <c r="F513" s="111" t="s">
        <v>111</v>
      </c>
      <c r="G513" s="111" t="s">
        <v>112</v>
      </c>
      <c r="H513" s="98">
        <v>1000425267</v>
      </c>
      <c r="I513" s="98" t="s">
        <v>117</v>
      </c>
      <c r="J513" s="98" t="s">
        <v>24</v>
      </c>
      <c r="K513" s="15">
        <f>'VZGTTQ00009363 - Harini Sridhar'!F106</f>
        <v>21.512195121951219</v>
      </c>
      <c r="L513" s="15">
        <f>'VZGTTQ00009363 - Harini Sridhar'!G106</f>
        <v>3786.1463414634145</v>
      </c>
      <c r="M513" s="15">
        <f>'VZGTTQ00009363 - Harini Sridhar'!H106</f>
        <v>0</v>
      </c>
      <c r="N513" s="15">
        <f>'VZGTTQ00009363 - Harini Sridhar'!I106</f>
        <v>0</v>
      </c>
      <c r="O513" s="15">
        <f>'VZGTTQ00009363 - Harini Sridhar'!J106</f>
        <v>3786.1463414634145</v>
      </c>
      <c r="P513" s="15">
        <f>'VZGTTQ00009363 - Harini Sridhar'!K106</f>
        <v>3786.1463414634145</v>
      </c>
      <c r="Q513" s="15">
        <f>'VZGTTQ00009363 - Harini Sridhar'!L106</f>
        <v>3786.1463414634145</v>
      </c>
      <c r="R513" s="15">
        <f>'VZGTTQ00009363 - Harini Sridhar'!M106</f>
        <v>3786.1463414634145</v>
      </c>
      <c r="S513" s="15">
        <f>'VZGTTQ00009363 - Harini Sridhar'!N106</f>
        <v>3786.1463414634145</v>
      </c>
      <c r="T513" s="15">
        <f>'VZGTTQ00009363 - Harini Sridhar'!O106</f>
        <v>11358.439024390244</v>
      </c>
      <c r="U513" s="15">
        <f>'VZGTTQ00009363 - Harini Sridhar'!P106</f>
        <v>15144.585365853658</v>
      </c>
      <c r="V513" s="98">
        <f>'VZGTTQ00009363 - Harini Sridhar'!Q106</f>
        <v>0</v>
      </c>
    </row>
    <row r="514" spans="1:22" ht="23.15" hidden="1" customHeight="1">
      <c r="A514" s="98">
        <f>'VZGTTQ00009363 - Harini Sridhar'!A107</f>
        <v>2290046</v>
      </c>
      <c r="B514" s="98" t="str">
        <f>'VZGTTQ00009363 - Harini Sridhar'!B107</f>
        <v>Eluri,Nageswararao</v>
      </c>
      <c r="C514" s="98" t="str">
        <f>'VZGTTQ00009363 - Harini Sridhar'!C107</f>
        <v xml:space="preserve">Offshore </v>
      </c>
      <c r="D514" s="98">
        <f>'VZGTTQ00009363 - Harini Sridhar'!D107</f>
        <v>0</v>
      </c>
      <c r="E514" s="103" t="str">
        <f>'VZGTTQ00009363 - Harini Sridhar'!E107</f>
        <v>Java MS  Developer -Level 2</v>
      </c>
      <c r="F514" s="111" t="s">
        <v>111</v>
      </c>
      <c r="G514" s="111" t="s">
        <v>112</v>
      </c>
      <c r="H514" s="98">
        <v>1000425267</v>
      </c>
      <c r="I514" s="98" t="s">
        <v>117</v>
      </c>
      <c r="J514" s="98" t="s">
        <v>24</v>
      </c>
      <c r="K514" s="15">
        <f>'VZGTTQ00009363 - Harini Sridhar'!F107</f>
        <v>21.512195121951219</v>
      </c>
      <c r="L514" s="15">
        <f>'VZGTTQ00009363 - Harini Sridhar'!G107</f>
        <v>3786.1463414634145</v>
      </c>
      <c r="M514" s="15">
        <f>'VZGTTQ00009363 - Harini Sridhar'!H107</f>
        <v>0</v>
      </c>
      <c r="N514" s="15">
        <f>'VZGTTQ00009363 - Harini Sridhar'!I107</f>
        <v>0</v>
      </c>
      <c r="O514" s="15">
        <f>'VZGTTQ00009363 - Harini Sridhar'!J107</f>
        <v>3786.1463414634145</v>
      </c>
      <c r="P514" s="15">
        <f>'VZGTTQ00009363 - Harini Sridhar'!K107</f>
        <v>3786.1463414634145</v>
      </c>
      <c r="Q514" s="15">
        <f>'VZGTTQ00009363 - Harini Sridhar'!L107</f>
        <v>3786.1463414634145</v>
      </c>
      <c r="R514" s="15">
        <f>'VZGTTQ00009363 - Harini Sridhar'!M107</f>
        <v>3786.1463414634145</v>
      </c>
      <c r="S514" s="15">
        <f>'VZGTTQ00009363 - Harini Sridhar'!N107</f>
        <v>3786.1463414634145</v>
      </c>
      <c r="T514" s="15">
        <f>'VZGTTQ00009363 - Harini Sridhar'!O107</f>
        <v>11358.439024390244</v>
      </c>
      <c r="U514" s="15">
        <f>'VZGTTQ00009363 - Harini Sridhar'!P107</f>
        <v>15144.585365853658</v>
      </c>
      <c r="V514" s="98">
        <f>'VZGTTQ00009363 - Harini Sridhar'!Q107</f>
        <v>0</v>
      </c>
    </row>
    <row r="515" spans="1:22" ht="23.15" hidden="1" customHeight="1">
      <c r="A515" s="98">
        <f>'VZGTTQ00009363 - Harini Sridhar'!A108</f>
        <v>2293100</v>
      </c>
      <c r="B515" s="98" t="str">
        <f>'VZGTTQ00009363 - Harini Sridhar'!B108</f>
        <v>Sahu,Anil Kumar</v>
      </c>
      <c r="C515" s="98" t="str">
        <f>'VZGTTQ00009363 - Harini Sridhar'!C108</f>
        <v xml:space="preserve">Offshore </v>
      </c>
      <c r="D515" s="98">
        <f>'VZGTTQ00009363 - Harini Sridhar'!D108</f>
        <v>0</v>
      </c>
      <c r="E515" s="103" t="str">
        <f>'VZGTTQ00009363 - Harini Sridhar'!E108</f>
        <v>Java MS  Developer -Level 2</v>
      </c>
      <c r="F515" s="111" t="s">
        <v>111</v>
      </c>
      <c r="G515" s="111" t="s">
        <v>112</v>
      </c>
      <c r="H515" s="98">
        <v>1000425267</v>
      </c>
      <c r="I515" s="98" t="s">
        <v>117</v>
      </c>
      <c r="J515" s="98" t="s">
        <v>24</v>
      </c>
      <c r="K515" s="15">
        <f>'VZGTTQ00009363 - Harini Sridhar'!F108</f>
        <v>21.512195121951219</v>
      </c>
      <c r="L515" s="15">
        <f>'VZGTTQ00009363 - Harini Sridhar'!G108</f>
        <v>3786.1463414634145</v>
      </c>
      <c r="M515" s="15">
        <f>'VZGTTQ00009363 - Harini Sridhar'!H108</f>
        <v>0</v>
      </c>
      <c r="N515" s="15">
        <f>'VZGTTQ00009363 - Harini Sridhar'!I108</f>
        <v>0</v>
      </c>
      <c r="O515" s="15">
        <f>'VZGTTQ00009363 - Harini Sridhar'!J108</f>
        <v>3786.1463414634145</v>
      </c>
      <c r="P515" s="15">
        <f>'VZGTTQ00009363 - Harini Sridhar'!K108</f>
        <v>3786.1463414634145</v>
      </c>
      <c r="Q515" s="15">
        <f>'VZGTTQ00009363 - Harini Sridhar'!L108</f>
        <v>3786.1463414634145</v>
      </c>
      <c r="R515" s="15">
        <f>'VZGTTQ00009363 - Harini Sridhar'!M108</f>
        <v>3786.1463414634145</v>
      </c>
      <c r="S515" s="15">
        <f>'VZGTTQ00009363 - Harini Sridhar'!N108</f>
        <v>3786.1463414634145</v>
      </c>
      <c r="T515" s="15">
        <f>'VZGTTQ00009363 - Harini Sridhar'!O108</f>
        <v>11358.439024390244</v>
      </c>
      <c r="U515" s="15">
        <f>'VZGTTQ00009363 - Harini Sridhar'!P108</f>
        <v>15144.585365853658</v>
      </c>
      <c r="V515" s="98">
        <f>'VZGTTQ00009363 - Harini Sridhar'!Q108</f>
        <v>0</v>
      </c>
    </row>
    <row r="516" spans="1:22" ht="23.15" hidden="1" customHeight="1">
      <c r="A516" s="98">
        <f>'VZGTTQ00009363 - Harini Sridhar'!A109</f>
        <v>2326129</v>
      </c>
      <c r="B516" s="98" t="str">
        <f>'VZGTTQ00009363 - Harini Sridhar'!B109</f>
        <v>A,Ponmalar</v>
      </c>
      <c r="C516" s="98" t="str">
        <f>'VZGTTQ00009363 - Harini Sridhar'!C109</f>
        <v xml:space="preserve">Offshore </v>
      </c>
      <c r="D516" s="98">
        <f>'VZGTTQ00009363 - Harini Sridhar'!D109</f>
        <v>0</v>
      </c>
      <c r="E516" s="103" t="str">
        <f>'VZGTTQ00009363 - Harini Sridhar'!E109</f>
        <v>Java MS  Developer -Level 1</v>
      </c>
      <c r="F516" s="111" t="s">
        <v>111</v>
      </c>
      <c r="G516" s="111" t="s">
        <v>112</v>
      </c>
      <c r="H516" s="98">
        <v>1000425267</v>
      </c>
      <c r="I516" s="98" t="s">
        <v>117</v>
      </c>
      <c r="J516" s="98" t="s">
        <v>24</v>
      </c>
      <c r="K516" s="15">
        <f>'VZGTTQ00009363 - Harini Sridhar'!F109</f>
        <v>17.670731707317074</v>
      </c>
      <c r="L516" s="15">
        <f>'VZGTTQ00009363 - Harini Sridhar'!G109</f>
        <v>3110.0487804878048</v>
      </c>
      <c r="M516" s="15">
        <f>'VZGTTQ00009363 - Harini Sridhar'!H109</f>
        <v>0</v>
      </c>
      <c r="N516" s="15">
        <f>'VZGTTQ00009363 - Harini Sridhar'!I109</f>
        <v>0</v>
      </c>
      <c r="O516" s="15">
        <f>'VZGTTQ00009363 - Harini Sridhar'!J109</f>
        <v>3110.0487804878048</v>
      </c>
      <c r="P516" s="15">
        <f>'VZGTTQ00009363 - Harini Sridhar'!K109</f>
        <v>3110.0487804878048</v>
      </c>
      <c r="Q516" s="15">
        <f>'VZGTTQ00009363 - Harini Sridhar'!L109</f>
        <v>3110.0487804878048</v>
      </c>
      <c r="R516" s="15">
        <f>'VZGTTQ00009363 - Harini Sridhar'!M109</f>
        <v>3110.0487804878048</v>
      </c>
      <c r="S516" s="15">
        <f>'VZGTTQ00009363 - Harini Sridhar'!N109</f>
        <v>3110.0487804878048</v>
      </c>
      <c r="T516" s="15">
        <f>'VZGTTQ00009363 - Harini Sridhar'!O109</f>
        <v>9330.1463414634145</v>
      </c>
      <c r="U516" s="15">
        <f>'VZGTTQ00009363 - Harini Sridhar'!P109</f>
        <v>12440.195121951219</v>
      </c>
      <c r="V516" s="98">
        <f>'VZGTTQ00009363 - Harini Sridhar'!Q109</f>
        <v>0</v>
      </c>
    </row>
    <row r="517" spans="1:22" ht="23.15" hidden="1" customHeight="1">
      <c r="A517" s="98">
        <f>'VZGTTQ00009363 - Harini Sridhar'!A110</f>
        <v>2347315</v>
      </c>
      <c r="B517" s="98" t="str">
        <f>'VZGTTQ00009363 - Harini Sridhar'!B110</f>
        <v>Karunakaran,Cauvery</v>
      </c>
      <c r="C517" s="98" t="str">
        <f>'VZGTTQ00009363 - Harini Sridhar'!C110</f>
        <v xml:space="preserve">Offshore </v>
      </c>
      <c r="D517" s="98">
        <f>'VZGTTQ00009363 - Harini Sridhar'!D110</f>
        <v>0</v>
      </c>
      <c r="E517" s="103" t="str">
        <f>'VZGTTQ00009363 - Harini Sridhar'!E110</f>
        <v>Java MS  Developer -Level 1</v>
      </c>
      <c r="F517" s="111" t="s">
        <v>111</v>
      </c>
      <c r="G517" s="111" t="s">
        <v>112</v>
      </c>
      <c r="H517" s="98">
        <v>1000425267</v>
      </c>
      <c r="I517" s="98" t="s">
        <v>117</v>
      </c>
      <c r="J517" s="98" t="s">
        <v>24</v>
      </c>
      <c r="K517" s="15">
        <f>'VZGTTQ00009363 - Harini Sridhar'!F110</f>
        <v>17.670731707317074</v>
      </c>
      <c r="L517" s="15">
        <f>'VZGTTQ00009363 - Harini Sridhar'!G110</f>
        <v>3110.0487804878048</v>
      </c>
      <c r="M517" s="15">
        <f>'VZGTTQ00009363 - Harini Sridhar'!H110</f>
        <v>0</v>
      </c>
      <c r="N517" s="15">
        <f>'VZGTTQ00009363 - Harini Sridhar'!I110</f>
        <v>0</v>
      </c>
      <c r="O517" s="15">
        <f>'VZGTTQ00009363 - Harini Sridhar'!J110</f>
        <v>3110.0487804878048</v>
      </c>
      <c r="P517" s="15">
        <f>'VZGTTQ00009363 - Harini Sridhar'!K110</f>
        <v>3110.0487804878048</v>
      </c>
      <c r="Q517" s="15">
        <f>'VZGTTQ00009363 - Harini Sridhar'!L110</f>
        <v>3110.0487804878048</v>
      </c>
      <c r="R517" s="15">
        <f>'VZGTTQ00009363 - Harini Sridhar'!M110</f>
        <v>3110.0487804878048</v>
      </c>
      <c r="S517" s="15">
        <f>'VZGTTQ00009363 - Harini Sridhar'!N110</f>
        <v>3110.0487804878048</v>
      </c>
      <c r="T517" s="15">
        <f>'VZGTTQ00009363 - Harini Sridhar'!O110</f>
        <v>9330.1463414634145</v>
      </c>
      <c r="U517" s="15">
        <f>'VZGTTQ00009363 - Harini Sridhar'!P110</f>
        <v>12440.195121951219</v>
      </c>
      <c r="V517" s="98">
        <f>'VZGTTQ00009363 - Harini Sridhar'!Q110</f>
        <v>0</v>
      </c>
    </row>
    <row r="518" spans="1:22" ht="23.15" hidden="1" customHeight="1">
      <c r="A518" s="98">
        <f>'VZGTTQ00009363 - Harini Sridhar'!A111</f>
        <v>797589</v>
      </c>
      <c r="B518" s="98" t="str">
        <f>'VZGTTQ00009363 - Harini Sridhar'!B111</f>
        <v>S,Rajaguru</v>
      </c>
      <c r="C518" s="98" t="str">
        <f>'VZGTTQ00009363 - Harini Sridhar'!C111</f>
        <v xml:space="preserve">Offshore </v>
      </c>
      <c r="D518" s="98">
        <f>'VZGTTQ00009363 - Harini Sridhar'!D111</f>
        <v>0</v>
      </c>
      <c r="E518" s="103" t="str">
        <f>'VZGTTQ00009363 - Harini Sridhar'!E111</f>
        <v>Java MS  Developer -Level 1</v>
      </c>
      <c r="F518" s="111" t="s">
        <v>111</v>
      </c>
      <c r="G518" s="111" t="s">
        <v>112</v>
      </c>
      <c r="H518" s="98">
        <v>1000425267</v>
      </c>
      <c r="I518" s="98" t="s">
        <v>117</v>
      </c>
      <c r="J518" s="98" t="s">
        <v>24</v>
      </c>
      <c r="K518" s="15">
        <f>'VZGTTQ00009363 - Harini Sridhar'!F111</f>
        <v>17.670731707317074</v>
      </c>
      <c r="L518" s="15">
        <f>'VZGTTQ00009363 - Harini Sridhar'!G111</f>
        <v>3110.0487804878048</v>
      </c>
      <c r="M518" s="15">
        <f>'VZGTTQ00009363 - Harini Sridhar'!H111</f>
        <v>0</v>
      </c>
      <c r="N518" s="15">
        <f>'VZGTTQ00009363 - Harini Sridhar'!I111</f>
        <v>0</v>
      </c>
      <c r="O518" s="15">
        <f>'VZGTTQ00009363 - Harini Sridhar'!J111</f>
        <v>3110.0487804878048</v>
      </c>
      <c r="P518" s="15">
        <f>'VZGTTQ00009363 - Harini Sridhar'!K111</f>
        <v>3110.0487804878048</v>
      </c>
      <c r="Q518" s="15">
        <f>'VZGTTQ00009363 - Harini Sridhar'!L111</f>
        <v>3110.0487804878048</v>
      </c>
      <c r="R518" s="15">
        <f>'VZGTTQ00009363 - Harini Sridhar'!M111</f>
        <v>3110.0487804878048</v>
      </c>
      <c r="S518" s="15">
        <f>'VZGTTQ00009363 - Harini Sridhar'!N111</f>
        <v>3110.0487804878048</v>
      </c>
      <c r="T518" s="15">
        <f>'VZGTTQ00009363 - Harini Sridhar'!O111</f>
        <v>9330.1463414634145</v>
      </c>
      <c r="U518" s="15">
        <f>'VZGTTQ00009363 - Harini Sridhar'!P111</f>
        <v>12440.195121951219</v>
      </c>
      <c r="V518" s="98">
        <f>'VZGTTQ00009363 - Harini Sridhar'!Q111</f>
        <v>0</v>
      </c>
    </row>
    <row r="519" spans="1:22" ht="23.15" hidden="1" customHeight="1">
      <c r="A519" s="98">
        <f>'VZGTTQ00009363 - Harini Sridhar'!A112</f>
        <v>801839</v>
      </c>
      <c r="B519" s="98" t="str">
        <f>'VZGTTQ00009363 - Harini Sridhar'!B112</f>
        <v>Marikanti,Ramesh</v>
      </c>
      <c r="C519" s="98" t="str">
        <f>'VZGTTQ00009363 - Harini Sridhar'!C112</f>
        <v xml:space="preserve">Offshore </v>
      </c>
      <c r="D519" s="98">
        <f>'VZGTTQ00009363 - Harini Sridhar'!D112</f>
        <v>0</v>
      </c>
      <c r="E519" s="103" t="str">
        <f>'VZGTTQ00009363 - Harini Sridhar'!E112</f>
        <v>Java MS  Developer -Level 1</v>
      </c>
      <c r="F519" s="111" t="s">
        <v>111</v>
      </c>
      <c r="G519" s="111" t="s">
        <v>112</v>
      </c>
      <c r="H519" s="98">
        <v>1000428977</v>
      </c>
      <c r="I519" s="98" t="s">
        <v>114</v>
      </c>
      <c r="J519" s="98" t="s">
        <v>26</v>
      </c>
      <c r="K519" s="15">
        <f>'VZGTTQ00009363 - Harini Sridhar'!F112</f>
        <v>17.670731707317074</v>
      </c>
      <c r="L519" s="15">
        <f>'VZGTTQ00009363 - Harini Sridhar'!G112</f>
        <v>3110.0487804878048</v>
      </c>
      <c r="M519" s="15">
        <f>'VZGTTQ00009363 - Harini Sridhar'!H112</f>
        <v>0</v>
      </c>
      <c r="N519" s="15">
        <f>'VZGTTQ00009363 - Harini Sridhar'!I112</f>
        <v>0</v>
      </c>
      <c r="O519" s="15">
        <f>'VZGTTQ00009363 - Harini Sridhar'!J112</f>
        <v>3110.0487804878048</v>
      </c>
      <c r="P519" s="15">
        <f>'VZGTTQ00009363 - Harini Sridhar'!K112</f>
        <v>3110.0487804878048</v>
      </c>
      <c r="Q519" s="15">
        <f>'VZGTTQ00009363 - Harini Sridhar'!L112</f>
        <v>3110.0487804878048</v>
      </c>
      <c r="R519" s="15">
        <f>'VZGTTQ00009363 - Harini Sridhar'!M112</f>
        <v>3110.0487804878048</v>
      </c>
      <c r="S519" s="15">
        <f>'VZGTTQ00009363 - Harini Sridhar'!N112</f>
        <v>3110.0487804878048</v>
      </c>
      <c r="T519" s="15">
        <f>'VZGTTQ00009363 - Harini Sridhar'!O112</f>
        <v>9330.1463414634145</v>
      </c>
      <c r="U519" s="15">
        <f>'VZGTTQ00009363 - Harini Sridhar'!P112</f>
        <v>12440.195121951219</v>
      </c>
      <c r="V519" s="98">
        <f>'VZGTTQ00009363 - Harini Sridhar'!Q112</f>
        <v>0</v>
      </c>
    </row>
    <row r="520" spans="1:22" ht="23.15" hidden="1" customHeight="1">
      <c r="A520" s="98">
        <f>'VZGTTQ00009363 - Harini Sridhar'!A113</f>
        <v>909428</v>
      </c>
      <c r="B520" s="98" t="str">
        <f>'VZGTTQ00009363 - Harini Sridhar'!B113</f>
        <v>Singh,Sanjay Kumar</v>
      </c>
      <c r="C520" s="98" t="str">
        <f>'VZGTTQ00009363 - Harini Sridhar'!C113</f>
        <v xml:space="preserve">Offshore </v>
      </c>
      <c r="D520" s="98">
        <f>'VZGTTQ00009363 - Harini Sridhar'!D113</f>
        <v>0</v>
      </c>
      <c r="E520" s="103" t="str">
        <f>'VZGTTQ00009363 - Harini Sridhar'!E113</f>
        <v>Java MS  Developer -Level 2</v>
      </c>
      <c r="F520" s="111" t="s">
        <v>111</v>
      </c>
      <c r="G520" s="111" t="s">
        <v>112</v>
      </c>
      <c r="H520" s="98">
        <v>1000425267</v>
      </c>
      <c r="I520" s="98" t="s">
        <v>117</v>
      </c>
      <c r="J520" s="98" t="s">
        <v>26</v>
      </c>
      <c r="K520" s="15">
        <f>'VZGTTQ00009363 - Harini Sridhar'!F113</f>
        <v>19.365853658536587</v>
      </c>
      <c r="L520" s="15">
        <f>'VZGTTQ00009363 - Harini Sridhar'!G113</f>
        <v>3408.3902439024391</v>
      </c>
      <c r="M520" s="15">
        <f>'VZGTTQ00009363 - Harini Sridhar'!H113</f>
        <v>0</v>
      </c>
      <c r="N520" s="15">
        <f>'VZGTTQ00009363 - Harini Sridhar'!I113</f>
        <v>0</v>
      </c>
      <c r="O520" s="15">
        <f>'VZGTTQ00009363 - Harini Sridhar'!J113</f>
        <v>3408.3902439024391</v>
      </c>
      <c r="P520" s="15">
        <f>'VZGTTQ00009363 - Harini Sridhar'!K113</f>
        <v>3408.3902439024391</v>
      </c>
      <c r="Q520" s="15">
        <f>'VZGTTQ00009363 - Harini Sridhar'!L113</f>
        <v>3408.3902439024391</v>
      </c>
      <c r="R520" s="15">
        <f>'VZGTTQ00009363 - Harini Sridhar'!M113</f>
        <v>3408.3902439024391</v>
      </c>
      <c r="S520" s="15">
        <f>'VZGTTQ00009363 - Harini Sridhar'!N113</f>
        <v>3408.3902439024391</v>
      </c>
      <c r="T520" s="15">
        <f>'VZGTTQ00009363 - Harini Sridhar'!O113</f>
        <v>10225.170731707318</v>
      </c>
      <c r="U520" s="15">
        <f>'VZGTTQ00009363 - Harini Sridhar'!P113</f>
        <v>13633.560975609756</v>
      </c>
      <c r="V520" s="98">
        <f>'VZGTTQ00009363 - Harini Sridhar'!Q113</f>
        <v>0</v>
      </c>
    </row>
    <row r="521" spans="1:22" ht="23.15" hidden="1" customHeight="1">
      <c r="A521" s="98">
        <f>'VZGTTQ00009363 - Harini Sridhar'!A114</f>
        <v>940053</v>
      </c>
      <c r="B521" s="98" t="str">
        <f>'VZGTTQ00009363 - Harini Sridhar'!B114</f>
        <v>Damarla,Vijay Kumar</v>
      </c>
      <c r="C521" s="98" t="str">
        <f>'VZGTTQ00009363 - Harini Sridhar'!C114</f>
        <v xml:space="preserve">Offshore </v>
      </c>
      <c r="D521" s="98">
        <f>'VZGTTQ00009363 - Harini Sridhar'!D114</f>
        <v>0</v>
      </c>
      <c r="E521" s="103" t="str">
        <f>'VZGTTQ00009363 - Harini Sridhar'!E114</f>
        <v>Java MS  Developer -Level 2</v>
      </c>
      <c r="F521" s="111" t="s">
        <v>111</v>
      </c>
      <c r="G521" s="111" t="s">
        <v>112</v>
      </c>
      <c r="H521" s="98">
        <v>1000425267</v>
      </c>
      <c r="I521" s="98" t="s">
        <v>117</v>
      </c>
      <c r="J521" s="98" t="s">
        <v>24</v>
      </c>
      <c r="K521" s="15">
        <f>'VZGTTQ00009363 - Harini Sridhar'!F114</f>
        <v>19.365853658536587</v>
      </c>
      <c r="L521" s="15">
        <f>'VZGTTQ00009363 - Harini Sridhar'!G114</f>
        <v>3408.3902439024391</v>
      </c>
      <c r="M521" s="15">
        <f>'VZGTTQ00009363 - Harini Sridhar'!H114</f>
        <v>0</v>
      </c>
      <c r="N521" s="15">
        <f>'VZGTTQ00009363 - Harini Sridhar'!I114</f>
        <v>0</v>
      </c>
      <c r="O521" s="15">
        <f>'VZGTTQ00009363 - Harini Sridhar'!J114</f>
        <v>3408.3902439024391</v>
      </c>
      <c r="P521" s="15">
        <f>'VZGTTQ00009363 - Harini Sridhar'!K114</f>
        <v>3408.3902439024391</v>
      </c>
      <c r="Q521" s="15">
        <f>'VZGTTQ00009363 - Harini Sridhar'!L114</f>
        <v>3408.3902439024391</v>
      </c>
      <c r="R521" s="15">
        <f>'VZGTTQ00009363 - Harini Sridhar'!M114</f>
        <v>3408.3902439024391</v>
      </c>
      <c r="S521" s="15">
        <f>'VZGTTQ00009363 - Harini Sridhar'!N114</f>
        <v>3408.3902439024391</v>
      </c>
      <c r="T521" s="15">
        <f>'VZGTTQ00009363 - Harini Sridhar'!O114</f>
        <v>10225.170731707318</v>
      </c>
      <c r="U521" s="15">
        <f>'VZGTTQ00009363 - Harini Sridhar'!P114</f>
        <v>13633.560975609756</v>
      </c>
      <c r="V521" s="98">
        <f>'VZGTTQ00009363 - Harini Sridhar'!Q114</f>
        <v>0</v>
      </c>
    </row>
    <row r="522" spans="1:22" ht="23.15" hidden="1" customHeight="1">
      <c r="A522" s="98">
        <f>'VZGTTQ00009363 - Harini Sridhar'!A115</f>
        <v>206141</v>
      </c>
      <c r="B522" s="98" t="str">
        <f>'VZGTTQ00009363 - Harini Sridhar'!B115</f>
        <v>Subramanian,Devi</v>
      </c>
      <c r="C522" s="98" t="str">
        <f>'VZGTTQ00009363 - Harini Sridhar'!C115</f>
        <v xml:space="preserve">Offshore </v>
      </c>
      <c r="D522" s="98">
        <f>'VZGTTQ00009363 - Harini Sridhar'!D115</f>
        <v>0</v>
      </c>
      <c r="E522" s="103" t="str">
        <f>'VZGTTQ00009363 - Harini Sridhar'!E115</f>
        <v>Tester-Level 1</v>
      </c>
      <c r="F522" s="111" t="s">
        <v>111</v>
      </c>
      <c r="G522" s="111" t="s">
        <v>112</v>
      </c>
      <c r="H522" s="98">
        <v>1000428977</v>
      </c>
      <c r="I522" s="98" t="s">
        <v>114</v>
      </c>
      <c r="J522" s="98" t="s">
        <v>26</v>
      </c>
      <c r="K522" s="15">
        <f>'VZGTTQ00009363 - Harini Sridhar'!F115</f>
        <v>17.073170731707318</v>
      </c>
      <c r="L522" s="15">
        <f>'VZGTTQ00009363 - Harini Sridhar'!G115</f>
        <v>3004.8780487804879</v>
      </c>
      <c r="M522" s="15">
        <f>'VZGTTQ00009363 - Harini Sridhar'!H115</f>
        <v>0</v>
      </c>
      <c r="N522" s="15">
        <f>'VZGTTQ00009363 - Harini Sridhar'!I115</f>
        <v>0</v>
      </c>
      <c r="O522" s="15">
        <f>'VZGTTQ00009363 - Harini Sridhar'!J115</f>
        <v>3004.8780487804879</v>
      </c>
      <c r="P522" s="15">
        <f>'VZGTTQ00009363 - Harini Sridhar'!K115</f>
        <v>3004.8780487804879</v>
      </c>
      <c r="Q522" s="15">
        <f>'VZGTTQ00009363 - Harini Sridhar'!L115</f>
        <v>3004.8780487804879</v>
      </c>
      <c r="R522" s="15">
        <f>'VZGTTQ00009363 - Harini Sridhar'!M115</f>
        <v>3004.8780487804879</v>
      </c>
      <c r="S522" s="15">
        <f>'VZGTTQ00009363 - Harini Sridhar'!N115</f>
        <v>3004.8780487804879</v>
      </c>
      <c r="T522" s="15">
        <f>'VZGTTQ00009363 - Harini Sridhar'!O115</f>
        <v>9014.6341463414647</v>
      </c>
      <c r="U522" s="15">
        <f>'VZGTTQ00009363 - Harini Sridhar'!P115</f>
        <v>12019.512195121952</v>
      </c>
      <c r="V522" s="98">
        <f>'VZGTTQ00009363 - Harini Sridhar'!Q115</f>
        <v>0</v>
      </c>
    </row>
    <row r="523" spans="1:22" ht="23.15" hidden="1" customHeight="1">
      <c r="A523" s="98">
        <f>'VZGTTQ00009363 - Harini Sridhar'!A116</f>
        <v>484985</v>
      </c>
      <c r="B523" s="98" t="str">
        <f>'VZGTTQ00009363 - Harini Sridhar'!B116</f>
        <v>Murugasamy,Senthilkumar</v>
      </c>
      <c r="C523" s="98" t="str">
        <f>'VZGTTQ00009363 - Harini Sridhar'!C116</f>
        <v xml:space="preserve">Offshore </v>
      </c>
      <c r="D523" s="98">
        <f>'VZGTTQ00009363 - Harini Sridhar'!D116</f>
        <v>0</v>
      </c>
      <c r="E523" s="103" t="str">
        <f>'VZGTTQ00009363 - Harini Sridhar'!E116</f>
        <v>Tester-Level 1</v>
      </c>
      <c r="F523" s="111" t="s">
        <v>111</v>
      </c>
      <c r="G523" s="111" t="s">
        <v>112</v>
      </c>
      <c r="H523" s="98">
        <v>1000425267</v>
      </c>
      <c r="I523" s="98" t="s">
        <v>117</v>
      </c>
      <c r="J523" s="98" t="s">
        <v>24</v>
      </c>
      <c r="K523" s="15">
        <f>'VZGTTQ00009363 - Harini Sridhar'!F116</f>
        <v>17.073170731707318</v>
      </c>
      <c r="L523" s="15">
        <f>'VZGTTQ00009363 - Harini Sridhar'!G116</f>
        <v>3004.8780487804879</v>
      </c>
      <c r="M523" s="15">
        <f>'VZGTTQ00009363 - Harini Sridhar'!H116</f>
        <v>0</v>
      </c>
      <c r="N523" s="15">
        <f>'VZGTTQ00009363 - Harini Sridhar'!I116</f>
        <v>0</v>
      </c>
      <c r="O523" s="15">
        <f>'VZGTTQ00009363 - Harini Sridhar'!J116</f>
        <v>3004.8780487804879</v>
      </c>
      <c r="P523" s="15">
        <f>'VZGTTQ00009363 - Harini Sridhar'!K116</f>
        <v>3004.8780487804879</v>
      </c>
      <c r="Q523" s="15">
        <f>'VZGTTQ00009363 - Harini Sridhar'!L116</f>
        <v>3004.8780487804879</v>
      </c>
      <c r="R523" s="15">
        <f>'VZGTTQ00009363 - Harini Sridhar'!M116</f>
        <v>3004.8780487804879</v>
      </c>
      <c r="S523" s="15">
        <f>'VZGTTQ00009363 - Harini Sridhar'!N116</f>
        <v>3004.8780487804879</v>
      </c>
      <c r="T523" s="15">
        <f>'VZGTTQ00009363 - Harini Sridhar'!O116</f>
        <v>9014.6341463414647</v>
      </c>
      <c r="U523" s="15">
        <f>'VZGTTQ00009363 - Harini Sridhar'!P116</f>
        <v>12019.512195121952</v>
      </c>
      <c r="V523" s="98">
        <f>'VZGTTQ00009363 - Harini Sridhar'!Q116</f>
        <v>0</v>
      </c>
    </row>
    <row r="524" spans="1:22" ht="23.15" hidden="1" customHeight="1">
      <c r="A524" s="98" t="e">
        <f>'VZGTTQ00009363 - Harini Sridhar'!#REF!</f>
        <v>#REF!</v>
      </c>
      <c r="B524" s="98"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3.15" hidden="1" customHeight="1">
      <c r="A525" s="98" t="e">
        <f>'VZGTTQ00009363 - Harini Sridhar'!#REF!</f>
        <v>#REF!</v>
      </c>
      <c r="B525" s="98"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3.15" hidden="1" customHeight="1">
      <c r="A526" s="98" t="e">
        <f>'VZGTTQ00009363 - Harini Sridhar'!#REF!</f>
        <v>#REF!</v>
      </c>
      <c r="B526" s="98"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24</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3.15" hidden="1" customHeight="1">
      <c r="A527" s="98" t="e">
        <f>'VZGTTQ00009363 - Harini Sridhar'!#REF!</f>
        <v>#REF!</v>
      </c>
      <c r="B527" s="98"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24</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3.15" hidden="1" customHeight="1">
      <c r="A528" s="98" t="e">
        <f>'VZGTTQ00009363 - Harini Sridhar'!#REF!</f>
        <v>#REF!</v>
      </c>
      <c r="B528" s="98"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41</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3.15" hidden="1" customHeight="1">
      <c r="A529" s="98" t="e">
        <f>'VZGTTQ00009363 - Harini Sridhar'!#REF!</f>
        <v>#REF!</v>
      </c>
      <c r="B529" s="98"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118</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3.15" hidden="1" customHeight="1">
      <c r="A530" s="98" t="e">
        <f>'VZGTTQ00009363 - Harini Sridhar'!#REF!</f>
        <v>#REF!</v>
      </c>
      <c r="B530" s="98"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24</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3.15" hidden="1" customHeight="1">
      <c r="A531" s="98" t="e">
        <f>'VZGTTQ00009363 - Harini Sridhar'!#REF!</f>
        <v>#REF!</v>
      </c>
      <c r="B531" s="98"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41</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3.15" hidden="1" customHeight="1">
      <c r="A532" s="98" t="e">
        <f>'VZGTTQ00009363 - Harini Sridhar'!#REF!</f>
        <v>#REF!</v>
      </c>
      <c r="B532" s="98"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3.15" hidden="1" customHeight="1">
      <c r="A533" s="98" t="e">
        <f>'VZGTTQ00009363 - Harini Sridhar'!#REF!</f>
        <v>#REF!</v>
      </c>
      <c r="B533" s="98"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33</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3.15" hidden="1" customHeight="1">
      <c r="A534" s="98" t="e">
        <f>'VZGTTQ00009363 - Harini Sridhar'!#REF!</f>
        <v>#REF!</v>
      </c>
      <c r="B534" s="98"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41</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3.15" hidden="1" customHeight="1">
      <c r="A535" s="98" t="e">
        <f>'VZGTTQ00009363 - Harini Sridhar'!#REF!</f>
        <v>#REF!</v>
      </c>
      <c r="B535" s="98"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41</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3.15" hidden="1" customHeight="1">
      <c r="A536" s="98" t="e">
        <f>'VZGTTQ00009363 - Harini Sridhar'!#REF!</f>
        <v>#REF!</v>
      </c>
      <c r="B536" s="98"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1000425267</v>
      </c>
      <c r="I536" s="98" t="s">
        <v>117</v>
      </c>
      <c r="J536" s="98" t="s">
        <v>24</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3.15" hidden="1" customHeight="1">
      <c r="A537" s="98" t="e">
        <f>'VZGTTQ00009363 - Harini Sridhar'!#REF!</f>
        <v>#REF!</v>
      </c>
      <c r="B537" s="98" t="e">
        <f>'VZGTTQ00009363 - Harini Sridhar'!#REF!</f>
        <v>#REF!</v>
      </c>
      <c r="C537" s="98" t="e">
        <f>'VZGTTQ00009363 - Harini Sridhar'!#REF!</f>
        <v>#REF!</v>
      </c>
      <c r="D537" s="98" t="e">
        <f>'VZGTTQ00009363 - Harini Sridhar'!#REF!</f>
        <v>#REF!</v>
      </c>
      <c r="E537" s="103" t="e">
        <f>'VZGTTQ00009363 - Harini Sridhar'!#REF!</f>
        <v>#REF!</v>
      </c>
      <c r="F537" s="111" t="s">
        <v>111</v>
      </c>
      <c r="G537" s="111" t="s">
        <v>112</v>
      </c>
      <c r="H537" s="98">
        <v>1000425267</v>
      </c>
      <c r="I537" s="98" t="s">
        <v>117</v>
      </c>
      <c r="J537" s="98" t="s">
        <v>26</v>
      </c>
      <c r="K537" s="15" t="e">
        <f>'VZGTTQ00009363 - Harini Sridhar'!#REF!</f>
        <v>#REF!</v>
      </c>
      <c r="L537" s="15" t="e">
        <f>'VZGTTQ00009363 - Harini Sridhar'!#REF!</f>
        <v>#REF!</v>
      </c>
      <c r="M537" s="15" t="e">
        <f>'VZGTTQ00009363 - Harini Sridhar'!#REF!</f>
        <v>#REF!</v>
      </c>
      <c r="N537" s="15" t="e">
        <f>'VZGTTQ00009363 - Harini Sridhar'!#REF!</f>
        <v>#REF!</v>
      </c>
      <c r="O537" s="15" t="e">
        <f>'VZGTTQ00009363 - Harini Sridhar'!#REF!</f>
        <v>#REF!</v>
      </c>
      <c r="P537" s="15" t="e">
        <f>'VZGTTQ00009363 - Harini Sridhar'!#REF!</f>
        <v>#REF!</v>
      </c>
      <c r="Q537" s="15" t="e">
        <f>'VZGTTQ00009363 - Harini Sridhar'!#REF!</f>
        <v>#REF!</v>
      </c>
      <c r="R537" s="15" t="e">
        <f>'VZGTTQ00009363 - Harini Sridhar'!#REF!</f>
        <v>#REF!</v>
      </c>
      <c r="S537" s="15" t="e">
        <f>'VZGTTQ00009363 - Harini Sridhar'!#REF!</f>
        <v>#REF!</v>
      </c>
      <c r="T537" s="15" t="e">
        <f>'VZGTTQ00009363 - Harini Sridhar'!#REF!</f>
        <v>#REF!</v>
      </c>
      <c r="U537" s="15" t="e">
        <f>'VZGTTQ00009363 - Harini Sridhar'!#REF!</f>
        <v>#REF!</v>
      </c>
      <c r="V537" s="98" t="e">
        <f>'VZGTTQ00009363 - Harini Sridhar'!#REF!</f>
        <v>#REF!</v>
      </c>
    </row>
    <row r="538" spans="1:22" ht="23.15" hidden="1" customHeight="1">
      <c r="A538" s="98" t="e">
        <f>'VZGTTQ00009363 - Harini Sridhar'!#REF!</f>
        <v>#REF!</v>
      </c>
      <c r="B538" s="98" t="e">
        <f>'VZGTTQ00009363 - Harini Sridhar'!#REF!</f>
        <v>#REF!</v>
      </c>
      <c r="C538" s="98" t="e">
        <f>'VZGTTQ00009363 - Harini Sridhar'!#REF!</f>
        <v>#REF!</v>
      </c>
      <c r="D538" s="98" t="e">
        <f>'VZGTTQ00009363 - Harini Sridhar'!#REF!</f>
        <v>#REF!</v>
      </c>
      <c r="E538" s="103" t="e">
        <f>'VZGTTQ00009363 - Harini Sridhar'!#REF!</f>
        <v>#REF!</v>
      </c>
      <c r="F538" s="111" t="s">
        <v>111</v>
      </c>
      <c r="G538" s="111" t="s">
        <v>112</v>
      </c>
      <c r="H538" s="98">
        <v>1000428977</v>
      </c>
      <c r="I538" s="98" t="s">
        <v>114</v>
      </c>
      <c r="J538" s="98" t="s">
        <v>33</v>
      </c>
      <c r="K538" s="15" t="e">
        <f>'VZGTTQ00009363 - Harini Sridhar'!#REF!</f>
        <v>#REF!</v>
      </c>
      <c r="L538" s="15" t="e">
        <f>'VZGTTQ00009363 - Harini Sridhar'!#REF!</f>
        <v>#REF!</v>
      </c>
      <c r="M538" s="15" t="e">
        <f>'VZGTTQ00009363 - Harini Sridhar'!#REF!</f>
        <v>#REF!</v>
      </c>
      <c r="N538" s="15" t="e">
        <f>'VZGTTQ00009363 - Harini Sridhar'!#REF!</f>
        <v>#REF!</v>
      </c>
      <c r="O538" s="15" t="e">
        <f>'VZGTTQ00009363 - Harini Sridhar'!#REF!</f>
        <v>#REF!</v>
      </c>
      <c r="P538" s="15" t="e">
        <f>'VZGTTQ00009363 - Harini Sridhar'!#REF!</f>
        <v>#REF!</v>
      </c>
      <c r="Q538" s="15" t="e">
        <f>'VZGTTQ00009363 - Harini Sridhar'!#REF!</f>
        <v>#REF!</v>
      </c>
      <c r="R538" s="15" t="e">
        <f>'VZGTTQ00009363 - Harini Sridhar'!#REF!</f>
        <v>#REF!</v>
      </c>
      <c r="S538" s="15" t="e">
        <f>'VZGTTQ00009363 - Harini Sridhar'!#REF!</f>
        <v>#REF!</v>
      </c>
      <c r="T538" s="15" t="e">
        <f>'VZGTTQ00009363 - Harini Sridhar'!#REF!</f>
        <v>#REF!</v>
      </c>
      <c r="U538" s="15" t="e">
        <f>'VZGTTQ00009363 - Harini Sridhar'!#REF!</f>
        <v>#REF!</v>
      </c>
      <c r="V538" s="98" t="e">
        <f>'VZGTTQ00009363 - Harini Sridhar'!#REF!</f>
        <v>#REF!</v>
      </c>
    </row>
    <row r="539" spans="1:22" ht="23.15" hidden="1" customHeight="1">
      <c r="A539" s="98">
        <f>'VZGTTQ00009364 - Harini Sridhar'!A9</f>
        <v>281641</v>
      </c>
      <c r="B539" s="98" t="str">
        <f>'VZGTTQ00009364 - Harini Sridhar'!B9</f>
        <v>Periyakaruppan,Kannan</v>
      </c>
      <c r="C539" s="98" t="str">
        <f>'VZGTTQ00009364 - Harini Sridhar'!C9</f>
        <v xml:space="preserve">Offshore </v>
      </c>
      <c r="D539" s="98" t="str">
        <f>'VZGTTQ00009364 - Harini Sridhar'!D9</f>
        <v>ACT 138</v>
      </c>
      <c r="E539" s="103" t="str">
        <f>'VZGTTQ00009364 - Harini Sridhar'!E9</f>
        <v>Scrum Master Senior</v>
      </c>
      <c r="F539" s="111" t="s">
        <v>119</v>
      </c>
      <c r="G539" s="111" t="s">
        <v>120</v>
      </c>
      <c r="H539" s="98">
        <v>1000428976</v>
      </c>
      <c r="I539" s="98" t="s">
        <v>115</v>
      </c>
      <c r="J539" s="98" t="s">
        <v>33</v>
      </c>
      <c r="K539" s="15">
        <f>'VZGTTQ00009364 - Harini Sridhar'!F9</f>
        <v>27.787500000000005</v>
      </c>
      <c r="L539" s="15">
        <f>'VZGTTQ00009364 - Harini Sridhar'!G9</f>
        <v>4890.6000000000013</v>
      </c>
      <c r="M539" s="15">
        <f>'VZGTTQ00009364 - Harini Sridhar'!H9</f>
        <v>4890.6000000000013</v>
      </c>
      <c r="N539" s="15">
        <f>'VZGTTQ00009364 - Harini Sridhar'!I9</f>
        <v>4890.6000000000013</v>
      </c>
      <c r="O539" s="15">
        <f>'VZGTTQ00009364 - Harini Sridhar'!J9</f>
        <v>0</v>
      </c>
      <c r="P539" s="15">
        <f>'VZGTTQ00009364 - Harini Sridhar'!K9</f>
        <v>0</v>
      </c>
      <c r="Q539" s="15">
        <f>'VZGTTQ00009364 - Harini Sridhar'!L9</f>
        <v>0</v>
      </c>
      <c r="R539" s="15">
        <f>'VZGTTQ00009364 - Harini Sridhar'!M9</f>
        <v>0</v>
      </c>
      <c r="S539" s="15">
        <f>'VZGTTQ00009364 - Harini Sridhar'!N9</f>
        <v>9781.2000000000025</v>
      </c>
      <c r="T539" s="15">
        <f>'VZGTTQ00009364 - Harini Sridhar'!O9</f>
        <v>0</v>
      </c>
      <c r="U539" s="15">
        <f>'VZGTTQ00009364 - Harini Sridhar'!P9</f>
        <v>9781.2000000000025</v>
      </c>
      <c r="V539" s="98">
        <f>'VZGTTQ00009364 - Harini Sridhar'!Q9</f>
        <v>0</v>
      </c>
    </row>
    <row r="540" spans="1:22" ht="23.15" hidden="1" customHeight="1">
      <c r="A540" s="98">
        <f>'VZGTTQ00009364 - Harini Sridhar'!A10</f>
        <v>2341207</v>
      </c>
      <c r="B540" s="98" t="str">
        <f>'VZGTTQ00009364 - Harini Sridhar'!B10</f>
        <v>S,Ranjith Kumar</v>
      </c>
      <c r="C540" s="98" t="str">
        <f>'VZGTTQ00009364 - Harini Sridhar'!C10</f>
        <v xml:space="preserve">Offshore </v>
      </c>
      <c r="D540" s="98" t="str">
        <f>'VZGTTQ00009364 - Harini Sridhar'!D10</f>
        <v>PCT 090</v>
      </c>
      <c r="E540" s="103" t="str">
        <f>'VZGTTQ00009364 - Harini Sridhar'!E10</f>
        <v>Scrum Master Intermediate</v>
      </c>
      <c r="F540" s="111" t="s">
        <v>119</v>
      </c>
      <c r="G540" s="111" t="s">
        <v>120</v>
      </c>
      <c r="H540" s="98">
        <v>1000428976</v>
      </c>
      <c r="I540" s="98" t="s">
        <v>115</v>
      </c>
      <c r="J540" s="98" t="s">
        <v>53</v>
      </c>
      <c r="K540" s="15">
        <f>'VZGTTQ00009364 - Harini Sridhar'!F10</f>
        <v>26.762500000000003</v>
      </c>
      <c r="L540" s="15">
        <f>'VZGTTQ00009364 - Harini Sridhar'!G10</f>
        <v>4710.2000000000007</v>
      </c>
      <c r="M540" s="15">
        <f>'VZGTTQ00009364 - Harini Sridhar'!H10</f>
        <v>4710.2000000000007</v>
      </c>
      <c r="N540" s="15">
        <f>'VZGTTQ00009364 - Harini Sridhar'!I10</f>
        <v>4710.2000000000007</v>
      </c>
      <c r="O540" s="15">
        <f>'VZGTTQ00009364 - Harini Sridhar'!J10</f>
        <v>0</v>
      </c>
      <c r="P540" s="15">
        <f>'VZGTTQ00009364 - Harini Sridhar'!K10</f>
        <v>0</v>
      </c>
      <c r="Q540" s="15">
        <f>'VZGTTQ00009364 - Harini Sridhar'!L10</f>
        <v>0</v>
      </c>
      <c r="R540" s="15">
        <f>'VZGTTQ00009364 - Harini Sridhar'!M10</f>
        <v>0</v>
      </c>
      <c r="S540" s="15">
        <f>'VZGTTQ00009364 - Harini Sridhar'!N10</f>
        <v>9420.4000000000015</v>
      </c>
      <c r="T540" s="15">
        <f>'VZGTTQ00009364 - Harini Sridhar'!O10</f>
        <v>0</v>
      </c>
      <c r="U540" s="15">
        <f>'VZGTTQ00009364 - Harini Sridhar'!P10</f>
        <v>9420.4000000000015</v>
      </c>
      <c r="V540" s="98">
        <f>'VZGTTQ00009364 - Harini Sridhar'!Q10</f>
        <v>0</v>
      </c>
    </row>
    <row r="541" spans="1:22" ht="23.15" hidden="1" customHeight="1">
      <c r="A541" s="98">
        <f>'VZGTTQ00009364 - Harini Sridhar'!A11</f>
        <v>2275000</v>
      </c>
      <c r="B541" s="98" t="str">
        <f>'VZGTTQ00009364 - Harini Sridhar'!B11</f>
        <v>R,Akil</v>
      </c>
      <c r="C541" s="98" t="str">
        <f>'VZGTTQ00009364 - Harini Sridhar'!C11</f>
        <v xml:space="preserve">Offshore </v>
      </c>
      <c r="D541" s="98" t="str">
        <f>'VZGTTQ00009364 - Harini Sridhar'!D11</f>
        <v>ACT 149</v>
      </c>
      <c r="E541" s="103" t="str">
        <f>'VZGTTQ00009364 - Harini Sridhar'!E11</f>
        <v>Scrum Master Intermediate</v>
      </c>
      <c r="F541" s="111" t="s">
        <v>119</v>
      </c>
      <c r="G541" s="111" t="s">
        <v>120</v>
      </c>
      <c r="H541" s="98">
        <v>1000428976</v>
      </c>
      <c r="I541" s="98" t="s">
        <v>115</v>
      </c>
      <c r="J541" s="98" t="s">
        <v>53</v>
      </c>
      <c r="K541" s="15">
        <f>'VZGTTQ00009364 - Harini Sridhar'!F11</f>
        <v>26.762500000000003</v>
      </c>
      <c r="L541" s="15">
        <f>'VZGTTQ00009364 - Harini Sridhar'!G11</f>
        <v>4710.2000000000007</v>
      </c>
      <c r="M541" s="15">
        <f>'VZGTTQ00009364 - Harini Sridhar'!H11</f>
        <v>4710.2000000000007</v>
      </c>
      <c r="N541" s="15">
        <f>'VZGTTQ00009364 - Harini Sridhar'!I11</f>
        <v>4710.2000000000007</v>
      </c>
      <c r="O541" s="15">
        <f>'VZGTTQ00009364 - Harini Sridhar'!J11</f>
        <v>0</v>
      </c>
      <c r="P541" s="15">
        <f>'VZGTTQ00009364 - Harini Sridhar'!K11</f>
        <v>0</v>
      </c>
      <c r="Q541" s="15">
        <f>'VZGTTQ00009364 - Harini Sridhar'!L11</f>
        <v>0</v>
      </c>
      <c r="R541" s="15">
        <f>'VZGTTQ00009364 - Harini Sridhar'!M11</f>
        <v>0</v>
      </c>
      <c r="S541" s="15">
        <f>'VZGTTQ00009364 - Harini Sridhar'!N11</f>
        <v>9420.4000000000015</v>
      </c>
      <c r="T541" s="15">
        <f>'VZGTTQ00009364 - Harini Sridhar'!O11</f>
        <v>0</v>
      </c>
      <c r="U541" s="15">
        <f>'VZGTTQ00009364 - Harini Sridhar'!P11</f>
        <v>9420.4000000000015</v>
      </c>
      <c r="V541" s="98">
        <f>'VZGTTQ00009364 - Harini Sridhar'!Q11</f>
        <v>0</v>
      </c>
    </row>
    <row r="542" spans="1:22" ht="23.15" hidden="1" customHeight="1">
      <c r="A542" s="98">
        <f>'VZGTTQ00009364 - Harini Sridhar'!A12</f>
        <v>596567</v>
      </c>
      <c r="B542" s="98" t="str">
        <f>'VZGTTQ00009364 - Harini Sridhar'!B12</f>
        <v>S K,Liyakath Ali</v>
      </c>
      <c r="C542" s="98" t="str">
        <f>'VZGTTQ00009364 - Harini Sridhar'!C12</f>
        <v xml:space="preserve">Offshore </v>
      </c>
      <c r="D542" s="98" t="str">
        <f>'VZGTTQ00009364 - Harini Sridhar'!D12</f>
        <v>ACT 138</v>
      </c>
      <c r="E542" s="103" t="str">
        <f>'VZGTTQ00009364 - Harini Sridhar'!E12</f>
        <v>Scrum Master Intermediate</v>
      </c>
      <c r="F542" s="111" t="s">
        <v>119</v>
      </c>
      <c r="G542" s="111" t="s">
        <v>120</v>
      </c>
      <c r="H542" s="98">
        <v>1000428976</v>
      </c>
      <c r="I542" s="98" t="s">
        <v>115</v>
      </c>
      <c r="J542" s="98" t="s">
        <v>33</v>
      </c>
      <c r="K542" s="15">
        <f>'VZGTTQ00009364 - Harini Sridhar'!F12</f>
        <v>26.762500000000003</v>
      </c>
      <c r="L542" s="15">
        <f>'VZGTTQ00009364 - Harini Sridhar'!G12</f>
        <v>4710.2000000000007</v>
      </c>
      <c r="M542" s="15">
        <f>'VZGTTQ00009364 - Harini Sridhar'!H12</f>
        <v>4710.2000000000007</v>
      </c>
      <c r="N542" s="15">
        <f>'VZGTTQ00009364 - Harini Sridhar'!I12</f>
        <v>4710.2000000000007</v>
      </c>
      <c r="O542" s="15">
        <f>'VZGTTQ00009364 - Harini Sridhar'!J12</f>
        <v>0</v>
      </c>
      <c r="P542" s="15">
        <f>'VZGTTQ00009364 - Harini Sridhar'!K12</f>
        <v>0</v>
      </c>
      <c r="Q542" s="15">
        <f>'VZGTTQ00009364 - Harini Sridhar'!L12</f>
        <v>0</v>
      </c>
      <c r="R542" s="15">
        <f>'VZGTTQ00009364 - Harini Sridhar'!M12</f>
        <v>0</v>
      </c>
      <c r="S542" s="15">
        <f>'VZGTTQ00009364 - Harini Sridhar'!N12</f>
        <v>9420.4000000000015</v>
      </c>
      <c r="T542" s="15">
        <f>'VZGTTQ00009364 - Harini Sridhar'!O12</f>
        <v>0</v>
      </c>
      <c r="U542" s="15">
        <f>'VZGTTQ00009364 - Harini Sridhar'!P12</f>
        <v>9420.4000000000015</v>
      </c>
      <c r="V542" s="98">
        <f>'VZGTTQ00009364 - Harini Sridhar'!Q12</f>
        <v>0</v>
      </c>
    </row>
    <row r="543" spans="1:22" ht="23.15" hidden="1" customHeight="1">
      <c r="A543" s="98">
        <f>'VZGTTQ00009364 - Harini Sridhar'!A13</f>
        <v>2202180</v>
      </c>
      <c r="B543" s="98" t="str">
        <f>'VZGTTQ00009364 - Harini Sridhar'!B13</f>
        <v>Kolla,Suneetha</v>
      </c>
      <c r="C543" s="98" t="str">
        <f>'VZGTTQ00009364 - Harini Sridhar'!C13</f>
        <v xml:space="preserve">Offshore </v>
      </c>
      <c r="D543" s="98" t="str">
        <f>'VZGTTQ00009364 - Harini Sridhar'!D13</f>
        <v>ACT 149</v>
      </c>
      <c r="E543" s="103" t="str">
        <f>'VZGTTQ00009364 - Harini Sridhar'!E13</f>
        <v>Scrum Master Intermediate</v>
      </c>
      <c r="F543" s="111" t="s">
        <v>119</v>
      </c>
      <c r="G543" s="111" t="s">
        <v>120</v>
      </c>
      <c r="H543" s="98">
        <v>1000428976</v>
      </c>
      <c r="I543" s="98" t="s">
        <v>115</v>
      </c>
      <c r="J543" s="98" t="s">
        <v>33</v>
      </c>
      <c r="K543" s="15">
        <f>'VZGTTQ00009364 - Harini Sridhar'!F13</f>
        <v>26.762500000000003</v>
      </c>
      <c r="L543" s="15">
        <f>'VZGTTQ00009364 - Harini Sridhar'!G13</f>
        <v>4710.2000000000007</v>
      </c>
      <c r="M543" s="15">
        <f>'VZGTTQ00009364 - Harini Sridhar'!H13</f>
        <v>4710.2000000000007</v>
      </c>
      <c r="N543" s="15">
        <f>'VZGTTQ00009364 - Harini Sridhar'!I13</f>
        <v>4710.2000000000007</v>
      </c>
      <c r="O543" s="15">
        <f>'VZGTTQ00009364 - Harini Sridhar'!J13</f>
        <v>0</v>
      </c>
      <c r="P543" s="15">
        <f>'VZGTTQ00009364 - Harini Sridhar'!K13</f>
        <v>0</v>
      </c>
      <c r="Q543" s="15">
        <f>'VZGTTQ00009364 - Harini Sridhar'!L13</f>
        <v>0</v>
      </c>
      <c r="R543" s="15">
        <f>'VZGTTQ00009364 - Harini Sridhar'!M13</f>
        <v>0</v>
      </c>
      <c r="S543" s="15">
        <f>'VZGTTQ00009364 - Harini Sridhar'!N13</f>
        <v>9420.4000000000015</v>
      </c>
      <c r="T543" s="15">
        <f>'VZGTTQ00009364 - Harini Sridhar'!O13</f>
        <v>0</v>
      </c>
      <c r="U543" s="15">
        <f>'VZGTTQ00009364 - Harini Sridhar'!P13</f>
        <v>9420.4000000000015</v>
      </c>
      <c r="V543" s="98">
        <f>'VZGTTQ00009364 - Harini Sridhar'!Q13</f>
        <v>0</v>
      </c>
    </row>
    <row r="544" spans="1:22" ht="23.15" hidden="1" customHeight="1">
      <c r="A544" s="98">
        <f>'VZGTTQ00009364 - Harini Sridhar'!A14</f>
        <v>456292</v>
      </c>
      <c r="B544" s="98" t="str">
        <f>'VZGTTQ00009364 - Harini Sridhar'!B14</f>
        <v>Dixon,Divya Esther</v>
      </c>
      <c r="C544" s="98" t="str">
        <f>'VZGTTQ00009364 - Harini Sridhar'!C14</f>
        <v xml:space="preserve">Offshore </v>
      </c>
      <c r="D544" s="98" t="str">
        <f>'VZGTTQ00009364 - Harini Sridhar'!D14</f>
        <v>ACT 138</v>
      </c>
      <c r="E544" s="103" t="str">
        <f>'VZGTTQ00009364 - Harini Sridhar'!E14</f>
        <v>Scrum Master Intermediate</v>
      </c>
      <c r="F544" s="111" t="s">
        <v>119</v>
      </c>
      <c r="G544" s="111" t="s">
        <v>120</v>
      </c>
      <c r="H544" s="98">
        <v>1000428976</v>
      </c>
      <c r="I544" s="98" t="s">
        <v>115</v>
      </c>
      <c r="J544" s="98" t="s">
        <v>33</v>
      </c>
      <c r="K544" s="15">
        <f>'VZGTTQ00009364 - Harini Sridhar'!F14</f>
        <v>26.762500000000003</v>
      </c>
      <c r="L544" s="15">
        <f>'VZGTTQ00009364 - Harini Sridhar'!G14</f>
        <v>4710.2000000000007</v>
      </c>
      <c r="M544" s="15">
        <f>'VZGTTQ00009364 - Harini Sridhar'!H14</f>
        <v>4710.2000000000007</v>
      </c>
      <c r="N544" s="15">
        <f>'VZGTTQ00009364 - Harini Sridhar'!I14</f>
        <v>4710.2000000000007</v>
      </c>
      <c r="O544" s="15">
        <f>'VZGTTQ00009364 - Harini Sridhar'!J14</f>
        <v>0</v>
      </c>
      <c r="P544" s="15">
        <f>'VZGTTQ00009364 - Harini Sridhar'!K14</f>
        <v>0</v>
      </c>
      <c r="Q544" s="15">
        <f>'VZGTTQ00009364 - Harini Sridhar'!L14</f>
        <v>0</v>
      </c>
      <c r="R544" s="15">
        <f>'VZGTTQ00009364 - Harini Sridhar'!M14</f>
        <v>0</v>
      </c>
      <c r="S544" s="15">
        <f>'VZGTTQ00009364 - Harini Sridhar'!N14</f>
        <v>9420.4000000000015</v>
      </c>
      <c r="T544" s="15">
        <f>'VZGTTQ00009364 - Harini Sridhar'!O14</f>
        <v>0</v>
      </c>
      <c r="U544" s="15">
        <f>'VZGTTQ00009364 - Harini Sridhar'!P14</f>
        <v>9420.4000000000015</v>
      </c>
      <c r="V544" s="98">
        <f>'VZGTTQ00009364 - Harini Sridhar'!Q14</f>
        <v>0</v>
      </c>
    </row>
    <row r="545" spans="1:22" ht="23.15" hidden="1" customHeight="1">
      <c r="A545" s="98">
        <f>'VZGTTQ00009364 - Harini Sridhar'!A15</f>
        <v>2331791</v>
      </c>
      <c r="B545" s="98" t="str">
        <f>'VZGTTQ00009364 - Harini Sridhar'!B15</f>
        <v>Sankaran,Rajesh</v>
      </c>
      <c r="C545" s="98" t="str">
        <f>'VZGTTQ00009364 - Harini Sridhar'!C15</f>
        <v xml:space="preserve">Offshore </v>
      </c>
      <c r="D545" s="98" t="str">
        <f>'VZGTTQ00009364 - Harini Sridhar'!D15</f>
        <v>PCT 090</v>
      </c>
      <c r="E545" s="103" t="str">
        <f>'VZGTTQ00009364 - Harini Sridhar'!E15</f>
        <v>Sr. UI Developer UI (React JS) Senior</v>
      </c>
      <c r="F545" s="111" t="s">
        <v>119</v>
      </c>
      <c r="G545" s="111" t="s">
        <v>120</v>
      </c>
      <c r="H545" s="98">
        <v>1000428976</v>
      </c>
      <c r="I545" s="98" t="s">
        <v>115</v>
      </c>
      <c r="J545" s="98" t="s">
        <v>33</v>
      </c>
      <c r="K545" s="15">
        <f>'VZGTTQ00009364 - Harini Sridhar'!F15</f>
        <v>28.425000000000004</v>
      </c>
      <c r="L545" s="15">
        <f>'VZGTTQ00009364 - Harini Sridhar'!G15</f>
        <v>5002.8000000000011</v>
      </c>
      <c r="M545" s="15">
        <f>'VZGTTQ00009364 - Harini Sridhar'!H15</f>
        <v>5002.8000000000011</v>
      </c>
      <c r="N545" s="15">
        <f>'VZGTTQ00009364 - Harini Sridhar'!I15</f>
        <v>5002.8000000000011</v>
      </c>
      <c r="O545" s="15">
        <f>'VZGTTQ00009364 - Harini Sridhar'!J15</f>
        <v>0</v>
      </c>
      <c r="P545" s="15">
        <f>'VZGTTQ00009364 - Harini Sridhar'!K15</f>
        <v>0</v>
      </c>
      <c r="Q545" s="15">
        <f>'VZGTTQ00009364 - Harini Sridhar'!L15</f>
        <v>0</v>
      </c>
      <c r="R545" s="15">
        <f>'VZGTTQ00009364 - Harini Sridhar'!M15</f>
        <v>0</v>
      </c>
      <c r="S545" s="15">
        <f>'VZGTTQ00009364 - Harini Sridhar'!N15</f>
        <v>10005.600000000002</v>
      </c>
      <c r="T545" s="15">
        <f>'VZGTTQ00009364 - Harini Sridhar'!O15</f>
        <v>0</v>
      </c>
      <c r="U545" s="15">
        <f>'VZGTTQ00009364 - Harini Sridhar'!P15</f>
        <v>10005.600000000002</v>
      </c>
      <c r="V545" s="98">
        <f>'VZGTTQ00009364 - Harini Sridhar'!Q15</f>
        <v>0</v>
      </c>
    </row>
    <row r="546" spans="1:22" ht="23.15" hidden="1" customHeight="1">
      <c r="A546" s="98">
        <f>'VZGTTQ00009364 - Harini Sridhar'!A16</f>
        <v>425957</v>
      </c>
      <c r="B546" s="98" t="str">
        <f>'VZGTTQ00009364 - Harini Sridhar'!B16</f>
        <v>T,Arunjunai katha pandieswari</v>
      </c>
      <c r="C546" s="98" t="str">
        <f>'VZGTTQ00009364 - Harini Sridhar'!C16</f>
        <v xml:space="preserve">Offshore </v>
      </c>
      <c r="D546" s="98" t="str">
        <f>'VZGTTQ00009364 - Harini Sridhar'!D16</f>
        <v>ACT 138</v>
      </c>
      <c r="E546" s="103" t="str">
        <f>'VZGTTQ00009364 - Harini Sridhar'!E16</f>
        <v>Sr. UI Developer UI (React JS) Senior</v>
      </c>
      <c r="F546" s="111" t="s">
        <v>119</v>
      </c>
      <c r="G546" s="111" t="s">
        <v>120</v>
      </c>
      <c r="H546" s="98">
        <v>1000428977</v>
      </c>
      <c r="I546" s="98" t="s">
        <v>114</v>
      </c>
      <c r="J546" s="98" t="s">
        <v>33</v>
      </c>
      <c r="K546" s="15">
        <f>'VZGTTQ00009364 - Harini Sridhar'!F16</f>
        <v>28.425000000000004</v>
      </c>
      <c r="L546" s="15">
        <f>'VZGTTQ00009364 - Harini Sridhar'!G16</f>
        <v>5002.8000000000011</v>
      </c>
      <c r="M546" s="15">
        <f>'VZGTTQ00009364 - Harini Sridhar'!H16</f>
        <v>5002.8000000000011</v>
      </c>
      <c r="N546" s="15">
        <f>'VZGTTQ00009364 - Harini Sridhar'!I16</f>
        <v>5002.8000000000011</v>
      </c>
      <c r="O546" s="15">
        <f>'VZGTTQ00009364 - Harini Sridhar'!J16</f>
        <v>0</v>
      </c>
      <c r="P546" s="15">
        <f>'VZGTTQ00009364 - Harini Sridhar'!K16</f>
        <v>0</v>
      </c>
      <c r="Q546" s="15">
        <f>'VZGTTQ00009364 - Harini Sridhar'!L16</f>
        <v>0</v>
      </c>
      <c r="R546" s="15">
        <f>'VZGTTQ00009364 - Harini Sridhar'!M16</f>
        <v>0</v>
      </c>
      <c r="S546" s="15">
        <f>'VZGTTQ00009364 - Harini Sridhar'!N16</f>
        <v>10005.600000000002</v>
      </c>
      <c r="T546" s="15">
        <f>'VZGTTQ00009364 - Harini Sridhar'!O16</f>
        <v>0</v>
      </c>
      <c r="U546" s="15">
        <f>'VZGTTQ00009364 - Harini Sridhar'!P16</f>
        <v>10005.600000000002</v>
      </c>
      <c r="V546" s="98">
        <f>'VZGTTQ00009364 - Harini Sridhar'!Q16</f>
        <v>0</v>
      </c>
    </row>
    <row r="547" spans="1:22" ht="23.15" hidden="1" customHeight="1">
      <c r="A547" s="98">
        <f>'VZGTTQ00009364 - Harini Sridhar'!A17</f>
        <v>2200071</v>
      </c>
      <c r="B547" s="98" t="str">
        <f>'VZGTTQ00009364 - Harini Sridhar'!B17</f>
        <v>Bahadure,Prerana Prashant</v>
      </c>
      <c r="C547" s="98" t="str">
        <f>'VZGTTQ00009364 - Harini Sridhar'!C17</f>
        <v xml:space="preserve">Offshore </v>
      </c>
      <c r="D547" s="98" t="str">
        <f>'VZGTTQ00009364 - Harini Sridhar'!D17</f>
        <v>ACT 149</v>
      </c>
      <c r="E547" s="103" t="str">
        <f>'VZGTTQ00009364 - Harini Sridhar'!E17</f>
        <v>UI Developer UI (React JS) Intermediate</v>
      </c>
      <c r="F547" s="111" t="s">
        <v>119</v>
      </c>
      <c r="G547" s="111" t="s">
        <v>120</v>
      </c>
      <c r="H547" s="98">
        <v>1000428976</v>
      </c>
      <c r="I547" s="98" t="s">
        <v>115</v>
      </c>
      <c r="J547" s="98" t="s">
        <v>33</v>
      </c>
      <c r="K547" s="15">
        <f>'VZGTTQ00009364 - Harini Sridhar'!F17</f>
        <v>22</v>
      </c>
      <c r="L547" s="15">
        <f>'VZGTTQ00009364 - Harini Sridhar'!G17</f>
        <v>3872</v>
      </c>
      <c r="M547" s="15">
        <f>'VZGTTQ00009364 - Harini Sridhar'!H17</f>
        <v>3872</v>
      </c>
      <c r="N547" s="15">
        <f>'VZGTTQ00009364 - Harini Sridhar'!I17</f>
        <v>3872</v>
      </c>
      <c r="O547" s="15">
        <f>'VZGTTQ00009364 - Harini Sridhar'!J17</f>
        <v>0</v>
      </c>
      <c r="P547" s="15">
        <f>'VZGTTQ00009364 - Harini Sridhar'!K17</f>
        <v>0</v>
      </c>
      <c r="Q547" s="15">
        <f>'VZGTTQ00009364 - Harini Sridhar'!L17</f>
        <v>0</v>
      </c>
      <c r="R547" s="15">
        <f>'VZGTTQ00009364 - Harini Sridhar'!M17</f>
        <v>0</v>
      </c>
      <c r="S547" s="15">
        <f>'VZGTTQ00009364 - Harini Sridhar'!N17</f>
        <v>7744</v>
      </c>
      <c r="T547" s="15">
        <f>'VZGTTQ00009364 - Harini Sridhar'!O17</f>
        <v>0</v>
      </c>
      <c r="U547" s="15">
        <f>'VZGTTQ00009364 - Harini Sridhar'!P17</f>
        <v>7744</v>
      </c>
      <c r="V547" s="98">
        <f>'VZGTTQ00009364 - Harini Sridhar'!Q17</f>
        <v>0</v>
      </c>
    </row>
    <row r="548" spans="1:22" ht="23.15" hidden="1" customHeight="1">
      <c r="A548" s="98">
        <f>'VZGTTQ00009364 - Harini Sridhar'!A18</f>
        <v>544514</v>
      </c>
      <c r="B548" s="98" t="str">
        <f>'VZGTTQ00009364 - Harini Sridhar'!B18</f>
        <v>J,Arunkumar</v>
      </c>
      <c r="C548" s="98" t="str">
        <f>'VZGTTQ00009364 - Harini Sridhar'!C18</f>
        <v xml:space="preserve">Offshore </v>
      </c>
      <c r="D548" s="98" t="str">
        <f>'VZGTTQ00009364 - Harini Sridhar'!D18</f>
        <v>ACT 138</v>
      </c>
      <c r="E548" s="103" t="str">
        <f>'VZGTTQ00009364 - Harini Sridhar'!E18</f>
        <v>UI Developer UI (React JS) Intermediate</v>
      </c>
      <c r="F548" s="111" t="s">
        <v>119</v>
      </c>
      <c r="G548" s="111" t="s">
        <v>120</v>
      </c>
      <c r="H548" s="98">
        <v>1000428976</v>
      </c>
      <c r="I548" s="98" t="s">
        <v>115</v>
      </c>
      <c r="J548" s="98" t="s">
        <v>33</v>
      </c>
      <c r="K548" s="15">
        <f>'VZGTTQ00009364 - Harini Sridhar'!F18</f>
        <v>22</v>
      </c>
      <c r="L548" s="15">
        <f>'VZGTTQ00009364 - Harini Sridhar'!G18</f>
        <v>3872</v>
      </c>
      <c r="M548" s="15">
        <f>'VZGTTQ00009364 - Harini Sridhar'!H18</f>
        <v>3872</v>
      </c>
      <c r="N548" s="15">
        <f>'VZGTTQ00009364 - Harini Sridhar'!I18</f>
        <v>3872</v>
      </c>
      <c r="O548" s="15">
        <f>'VZGTTQ00009364 - Harini Sridhar'!J18</f>
        <v>0</v>
      </c>
      <c r="P548" s="15">
        <f>'VZGTTQ00009364 - Harini Sridhar'!K18</f>
        <v>0</v>
      </c>
      <c r="Q548" s="15">
        <f>'VZGTTQ00009364 - Harini Sridhar'!L18</f>
        <v>0</v>
      </c>
      <c r="R548" s="15">
        <f>'VZGTTQ00009364 - Harini Sridhar'!M18</f>
        <v>0</v>
      </c>
      <c r="S548" s="15">
        <f>'VZGTTQ00009364 - Harini Sridhar'!N18</f>
        <v>7744</v>
      </c>
      <c r="T548" s="15">
        <f>'VZGTTQ00009364 - Harini Sridhar'!O18</f>
        <v>0</v>
      </c>
      <c r="U548" s="15">
        <f>'VZGTTQ00009364 - Harini Sridhar'!P18</f>
        <v>7744</v>
      </c>
      <c r="V548" s="98">
        <f>'VZGTTQ00009364 - Harini Sridhar'!Q18</f>
        <v>0</v>
      </c>
    </row>
    <row r="549" spans="1:22" ht="23.15" hidden="1" customHeight="1">
      <c r="A549" s="98">
        <f>'VZGTTQ00009364 - Harini Sridhar'!A19</f>
        <v>834850</v>
      </c>
      <c r="B549" s="98" t="str">
        <f>'VZGTTQ00009364 - Harini Sridhar'!B19</f>
        <v>K,Balasubramaniyam</v>
      </c>
      <c r="C549" s="98" t="str">
        <f>'VZGTTQ00009364 - Harini Sridhar'!C19</f>
        <v xml:space="preserve">Offshore </v>
      </c>
      <c r="D549" s="98" t="str">
        <f>'VZGTTQ00009364 - Harini Sridhar'!D19</f>
        <v>ACT 140</v>
      </c>
      <c r="E549" s="103" t="str">
        <f>'VZGTTQ00009364 - Harini Sridhar'!E19</f>
        <v>UI Developer UI (React JS) Intermediate</v>
      </c>
      <c r="F549" s="111" t="s">
        <v>119</v>
      </c>
      <c r="G549" s="111" t="s">
        <v>120</v>
      </c>
      <c r="H549" s="98">
        <v>1000428977</v>
      </c>
      <c r="I549" s="98" t="s">
        <v>114</v>
      </c>
      <c r="J549" s="98" t="s">
        <v>33</v>
      </c>
      <c r="K549" s="15">
        <f>'VZGTTQ00009364 - Harini Sridhar'!F19</f>
        <v>22</v>
      </c>
      <c r="L549" s="15">
        <f>'VZGTTQ00009364 - Harini Sridhar'!G19</f>
        <v>3872</v>
      </c>
      <c r="M549" s="15">
        <f>'VZGTTQ00009364 - Harini Sridhar'!H19</f>
        <v>3872</v>
      </c>
      <c r="N549" s="15">
        <f>'VZGTTQ00009364 - Harini Sridhar'!I19</f>
        <v>3872</v>
      </c>
      <c r="O549" s="15">
        <f>'VZGTTQ00009364 - Harini Sridhar'!J19</f>
        <v>0</v>
      </c>
      <c r="P549" s="15">
        <f>'VZGTTQ00009364 - Harini Sridhar'!K19</f>
        <v>0</v>
      </c>
      <c r="Q549" s="15">
        <f>'VZGTTQ00009364 - Harini Sridhar'!L19</f>
        <v>0</v>
      </c>
      <c r="R549" s="15">
        <f>'VZGTTQ00009364 - Harini Sridhar'!M19</f>
        <v>0</v>
      </c>
      <c r="S549" s="15">
        <f>'VZGTTQ00009364 - Harini Sridhar'!N19</f>
        <v>7744</v>
      </c>
      <c r="T549" s="15">
        <f>'VZGTTQ00009364 - Harini Sridhar'!O19</f>
        <v>0</v>
      </c>
      <c r="U549" s="15">
        <f>'VZGTTQ00009364 - Harini Sridhar'!P19</f>
        <v>7744</v>
      </c>
      <c r="V549" s="98">
        <f>'VZGTTQ00009364 - Harini Sridhar'!Q19</f>
        <v>0</v>
      </c>
    </row>
    <row r="550" spans="1:22" ht="23.15" hidden="1" customHeight="1">
      <c r="A550" s="98">
        <f>'VZGTTQ00009364 - Harini Sridhar'!A20</f>
        <v>2227156</v>
      </c>
      <c r="B550" s="98" t="str">
        <f>'VZGTTQ00009364 - Harini Sridhar'!B20</f>
        <v>Mevegar,Muzamil</v>
      </c>
      <c r="C550" s="98" t="str">
        <f>'VZGTTQ00009364 - Harini Sridhar'!C20</f>
        <v xml:space="preserve">Offshore </v>
      </c>
      <c r="D550" s="98" t="str">
        <f>'VZGTTQ00009364 - Harini Sridhar'!D20</f>
        <v>ACT 149</v>
      </c>
      <c r="E550" s="103" t="str">
        <f>'VZGTTQ00009364 - Harini Sridhar'!E20</f>
        <v>UI Developer UI (React JS) Intermediate</v>
      </c>
      <c r="F550" s="111" t="s">
        <v>119</v>
      </c>
      <c r="G550" s="111" t="s">
        <v>120</v>
      </c>
      <c r="H550" s="98">
        <v>1000428976</v>
      </c>
      <c r="I550" s="98" t="s">
        <v>115</v>
      </c>
      <c r="J550" s="98" t="s">
        <v>33</v>
      </c>
      <c r="K550" s="15">
        <f>'VZGTTQ00009364 - Harini Sridhar'!F20</f>
        <v>22</v>
      </c>
      <c r="L550" s="15">
        <f>'VZGTTQ00009364 - Harini Sridhar'!G20</f>
        <v>3872</v>
      </c>
      <c r="M550" s="15">
        <f>'VZGTTQ00009364 - Harini Sridhar'!H20</f>
        <v>3872</v>
      </c>
      <c r="N550" s="15">
        <f>'VZGTTQ00009364 - Harini Sridhar'!I20</f>
        <v>3872</v>
      </c>
      <c r="O550" s="15">
        <f>'VZGTTQ00009364 - Harini Sridhar'!J20</f>
        <v>0</v>
      </c>
      <c r="P550" s="15">
        <f>'VZGTTQ00009364 - Harini Sridhar'!K20</f>
        <v>0</v>
      </c>
      <c r="Q550" s="15">
        <f>'VZGTTQ00009364 - Harini Sridhar'!L20</f>
        <v>0</v>
      </c>
      <c r="R550" s="15">
        <f>'VZGTTQ00009364 - Harini Sridhar'!M20</f>
        <v>0</v>
      </c>
      <c r="S550" s="15">
        <f>'VZGTTQ00009364 - Harini Sridhar'!N20</f>
        <v>7744</v>
      </c>
      <c r="T550" s="15">
        <f>'VZGTTQ00009364 - Harini Sridhar'!O20</f>
        <v>0</v>
      </c>
      <c r="U550" s="15">
        <f>'VZGTTQ00009364 - Harini Sridhar'!P20</f>
        <v>7744</v>
      </c>
      <c r="V550" s="98">
        <f>'VZGTTQ00009364 - Harini Sridhar'!Q20</f>
        <v>0</v>
      </c>
    </row>
    <row r="551" spans="1:22" ht="23.15" hidden="1" customHeight="1">
      <c r="A551" s="98">
        <f>'VZGTTQ00009364 - Harini Sridhar'!A21</f>
        <v>910204</v>
      </c>
      <c r="B551" s="98" t="str">
        <f>'VZGTTQ00009364 - Harini Sridhar'!B21</f>
        <v>Shinde,Priyanka Mohan</v>
      </c>
      <c r="C551" s="98" t="str">
        <f>'VZGTTQ00009364 - Harini Sridhar'!C21</f>
        <v xml:space="preserve">Offshore </v>
      </c>
      <c r="D551" s="98" t="str">
        <f>'VZGTTQ00009364 - Harini Sridhar'!D21</f>
        <v>ACT 141</v>
      </c>
      <c r="E551" s="103" t="str">
        <f>'VZGTTQ00009364 - Harini Sridhar'!E21</f>
        <v>UI Developer UI (React JS) Intermediate</v>
      </c>
      <c r="F551" s="111" t="s">
        <v>119</v>
      </c>
      <c r="G551" s="111" t="s">
        <v>120</v>
      </c>
      <c r="H551" s="98">
        <v>1000428976</v>
      </c>
      <c r="I551" s="98" t="s">
        <v>115</v>
      </c>
      <c r="J551" s="98" t="s">
        <v>33</v>
      </c>
      <c r="K551" s="15">
        <f>'VZGTTQ00009364 - Harini Sridhar'!F21</f>
        <v>22</v>
      </c>
      <c r="L551" s="15">
        <f>'VZGTTQ00009364 - Harini Sridhar'!G21</f>
        <v>3872</v>
      </c>
      <c r="M551" s="15">
        <f>'VZGTTQ00009364 - Harini Sridhar'!H21</f>
        <v>3872</v>
      </c>
      <c r="N551" s="15">
        <f>'VZGTTQ00009364 - Harini Sridhar'!I21</f>
        <v>3872</v>
      </c>
      <c r="O551" s="15">
        <f>'VZGTTQ00009364 - Harini Sridhar'!J21</f>
        <v>0</v>
      </c>
      <c r="P551" s="15">
        <f>'VZGTTQ00009364 - Harini Sridhar'!K21</f>
        <v>0</v>
      </c>
      <c r="Q551" s="15">
        <f>'VZGTTQ00009364 - Harini Sridhar'!L21</f>
        <v>0</v>
      </c>
      <c r="R551" s="15">
        <f>'VZGTTQ00009364 - Harini Sridhar'!M21</f>
        <v>0</v>
      </c>
      <c r="S551" s="15">
        <f>'VZGTTQ00009364 - Harini Sridhar'!N21</f>
        <v>7744</v>
      </c>
      <c r="T551" s="15">
        <f>'VZGTTQ00009364 - Harini Sridhar'!O21</f>
        <v>0</v>
      </c>
      <c r="U551" s="15">
        <f>'VZGTTQ00009364 - Harini Sridhar'!P21</f>
        <v>7744</v>
      </c>
      <c r="V551" s="98">
        <f>'VZGTTQ00009364 - Harini Sridhar'!Q21</f>
        <v>0</v>
      </c>
    </row>
    <row r="552" spans="1:22" ht="23.15" hidden="1" customHeight="1">
      <c r="A552" s="98">
        <f>'VZGTTQ00009364 - Harini Sridhar'!A22</f>
        <v>2154601</v>
      </c>
      <c r="B552" s="98" t="str">
        <f>'VZGTTQ00009364 - Harini Sridhar'!B22</f>
        <v>Gadamsetti,Sai Kiran</v>
      </c>
      <c r="C552" s="98" t="str">
        <f>'VZGTTQ00009364 - Harini Sridhar'!C22</f>
        <v xml:space="preserve">Offshore </v>
      </c>
      <c r="D552" s="98" t="str">
        <f>'VZGTTQ00009364 - Harini Sridhar'!D22</f>
        <v>ACT 145</v>
      </c>
      <c r="E552" s="103" t="str">
        <f>'VZGTTQ00009364 - Harini Sridhar'!E22</f>
        <v>UI Developer UI (React JS) Intermediate</v>
      </c>
      <c r="F552" s="111" t="s">
        <v>119</v>
      </c>
      <c r="G552" s="111" t="s">
        <v>120</v>
      </c>
      <c r="H552" s="98">
        <v>1000428976</v>
      </c>
      <c r="I552" s="98" t="s">
        <v>115</v>
      </c>
      <c r="J552" s="98" t="s">
        <v>33</v>
      </c>
      <c r="K552" s="15">
        <f>'VZGTTQ00009364 - Harini Sridhar'!F22</f>
        <v>22</v>
      </c>
      <c r="L552" s="15">
        <f>'VZGTTQ00009364 - Harini Sridhar'!G22</f>
        <v>3872</v>
      </c>
      <c r="M552" s="15">
        <f>'VZGTTQ00009364 - Harini Sridhar'!H22</f>
        <v>3872</v>
      </c>
      <c r="N552" s="15">
        <f>'VZGTTQ00009364 - Harini Sridhar'!I22</f>
        <v>3872</v>
      </c>
      <c r="O552" s="15">
        <f>'VZGTTQ00009364 - Harini Sridhar'!J22</f>
        <v>0</v>
      </c>
      <c r="P552" s="15">
        <f>'VZGTTQ00009364 - Harini Sridhar'!K22</f>
        <v>0</v>
      </c>
      <c r="Q552" s="15">
        <f>'VZGTTQ00009364 - Harini Sridhar'!L22</f>
        <v>0</v>
      </c>
      <c r="R552" s="15">
        <f>'VZGTTQ00009364 - Harini Sridhar'!M22</f>
        <v>0</v>
      </c>
      <c r="S552" s="15">
        <f>'VZGTTQ00009364 - Harini Sridhar'!N22</f>
        <v>7744</v>
      </c>
      <c r="T552" s="15">
        <f>'VZGTTQ00009364 - Harini Sridhar'!O22</f>
        <v>0</v>
      </c>
      <c r="U552" s="15">
        <f>'VZGTTQ00009364 - Harini Sridhar'!P22</f>
        <v>7744</v>
      </c>
      <c r="V552" s="98">
        <f>'VZGTTQ00009364 - Harini Sridhar'!Q22</f>
        <v>0</v>
      </c>
    </row>
    <row r="553" spans="1:22" ht="23.15" hidden="1" customHeight="1">
      <c r="A553" s="98">
        <f>'VZGTTQ00009364 - Harini Sridhar'!A23</f>
        <v>2298758</v>
      </c>
      <c r="B553" s="98" t="str">
        <f>'VZGTTQ00009364 - Harini Sridhar'!B23</f>
        <v>Sagadevan,Arun</v>
      </c>
      <c r="C553" s="98" t="str">
        <f>'VZGTTQ00009364 - Harini Sridhar'!C23</f>
        <v xml:space="preserve">Offshore </v>
      </c>
      <c r="D553" s="98" t="str">
        <f>'VZGTTQ00009364 - Harini Sridhar'!D23</f>
        <v>ACT 149</v>
      </c>
      <c r="E553" s="103" t="str">
        <f>'VZGTTQ00009364 - Harini Sridhar'!E23</f>
        <v>UI Developer UI (React JS) Junior</v>
      </c>
      <c r="F553" s="111" t="s">
        <v>119</v>
      </c>
      <c r="G553" s="111" t="s">
        <v>120</v>
      </c>
      <c r="H553" s="98">
        <v>1000428977</v>
      </c>
      <c r="I553" s="98" t="s">
        <v>114</v>
      </c>
      <c r="J553" s="98" t="s">
        <v>24</v>
      </c>
      <c r="K553" s="15">
        <f>'VZGTTQ00009364 - Harini Sridhar'!F23</f>
        <v>18.925000000000001</v>
      </c>
      <c r="L553" s="15">
        <f>'VZGTTQ00009364 - Harini Sridhar'!G23</f>
        <v>3330.8</v>
      </c>
      <c r="M553" s="15">
        <f>'VZGTTQ00009364 - Harini Sridhar'!H23</f>
        <v>3330.8</v>
      </c>
      <c r="N553" s="15">
        <f>'VZGTTQ00009364 - Harini Sridhar'!I23</f>
        <v>3330.8</v>
      </c>
      <c r="O553" s="15">
        <f>'VZGTTQ00009364 - Harini Sridhar'!J23</f>
        <v>0</v>
      </c>
      <c r="P553" s="15">
        <f>'VZGTTQ00009364 - Harini Sridhar'!K23</f>
        <v>0</v>
      </c>
      <c r="Q553" s="15">
        <f>'VZGTTQ00009364 - Harini Sridhar'!L23</f>
        <v>0</v>
      </c>
      <c r="R553" s="15">
        <f>'VZGTTQ00009364 - Harini Sridhar'!M23</f>
        <v>0</v>
      </c>
      <c r="S553" s="15">
        <f>'VZGTTQ00009364 - Harini Sridhar'!N23</f>
        <v>6661.6</v>
      </c>
      <c r="T553" s="15">
        <f>'VZGTTQ00009364 - Harini Sridhar'!O23</f>
        <v>0</v>
      </c>
      <c r="U553" s="15">
        <f>'VZGTTQ00009364 - Harini Sridhar'!P23</f>
        <v>6661.6</v>
      </c>
      <c r="V553" s="98">
        <f>'VZGTTQ00009364 - Harini Sridhar'!Q23</f>
        <v>0</v>
      </c>
    </row>
    <row r="554" spans="1:22" ht="23.15" hidden="1" customHeight="1">
      <c r="A554" s="98">
        <f>'VZGTTQ00009364 - Harini Sridhar'!A24</f>
        <v>856838</v>
      </c>
      <c r="B554" s="98" t="str">
        <f>'VZGTTQ00009364 - Harini Sridhar'!B24</f>
        <v>Iqbal,Tauseef</v>
      </c>
      <c r="C554" s="98" t="str">
        <f>'VZGTTQ00009364 - Harini Sridhar'!C24</f>
        <v xml:space="preserve">Offshore </v>
      </c>
      <c r="D554" s="98" t="str">
        <f>'VZGTTQ00009364 - Harini Sridhar'!D24</f>
        <v>ACT 140</v>
      </c>
      <c r="E554" s="103" t="str">
        <f>'VZGTTQ00009364 - Harini Sridhar'!E24</f>
        <v>UI Developer UI (React JS) Junior</v>
      </c>
      <c r="F554" s="111" t="s">
        <v>119</v>
      </c>
      <c r="G554" s="111" t="s">
        <v>120</v>
      </c>
      <c r="H554" s="98">
        <v>1000428976</v>
      </c>
      <c r="I554" s="98" t="s">
        <v>115</v>
      </c>
      <c r="J554" s="98" t="s">
        <v>33</v>
      </c>
      <c r="K554" s="15">
        <f>'VZGTTQ00009364 - Harini Sridhar'!F24</f>
        <v>18.925000000000001</v>
      </c>
      <c r="L554" s="15">
        <f>'VZGTTQ00009364 - Harini Sridhar'!G24</f>
        <v>3330.8</v>
      </c>
      <c r="M554" s="15">
        <f>'VZGTTQ00009364 - Harini Sridhar'!H24</f>
        <v>3330.8</v>
      </c>
      <c r="N554" s="15">
        <f>'VZGTTQ00009364 - Harini Sridhar'!I24</f>
        <v>3330.8</v>
      </c>
      <c r="O554" s="15">
        <f>'VZGTTQ00009364 - Harini Sridhar'!J24</f>
        <v>0</v>
      </c>
      <c r="P554" s="15">
        <f>'VZGTTQ00009364 - Harini Sridhar'!K24</f>
        <v>0</v>
      </c>
      <c r="Q554" s="15">
        <f>'VZGTTQ00009364 - Harini Sridhar'!L24</f>
        <v>0</v>
      </c>
      <c r="R554" s="15">
        <f>'VZGTTQ00009364 - Harini Sridhar'!M24</f>
        <v>0</v>
      </c>
      <c r="S554" s="15">
        <f>'VZGTTQ00009364 - Harini Sridhar'!N24</f>
        <v>6661.6</v>
      </c>
      <c r="T554" s="15">
        <f>'VZGTTQ00009364 - Harini Sridhar'!O24</f>
        <v>0</v>
      </c>
      <c r="U554" s="15">
        <f>'VZGTTQ00009364 - Harini Sridhar'!P24</f>
        <v>6661.6</v>
      </c>
      <c r="V554" s="98">
        <f>'VZGTTQ00009364 - Harini Sridhar'!Q24</f>
        <v>0</v>
      </c>
    </row>
    <row r="555" spans="1:22" ht="23.15" hidden="1" customHeight="1">
      <c r="A555" s="98">
        <f>'VZGTTQ00009364 - Harini Sridhar'!A25</f>
        <v>2139599</v>
      </c>
      <c r="B555" s="98" t="str">
        <f>'VZGTTQ00009364 - Harini Sridhar'!B25</f>
        <v>G,Kavithasan</v>
      </c>
      <c r="C555" s="98" t="str">
        <f>'VZGTTQ00009364 - Harini Sridhar'!C25</f>
        <v xml:space="preserve">Offshore </v>
      </c>
      <c r="D555" s="98" t="str">
        <f>'VZGTTQ00009364 - Harini Sridhar'!D25</f>
        <v>ACT 145</v>
      </c>
      <c r="E555" s="103" t="str">
        <f>'VZGTTQ00009364 - Harini Sridhar'!E25</f>
        <v>UI Developer UI (React JS) Junior</v>
      </c>
      <c r="F555" s="111" t="s">
        <v>119</v>
      </c>
      <c r="G555" s="111" t="s">
        <v>120</v>
      </c>
      <c r="H555" s="98">
        <v>1000441057</v>
      </c>
      <c r="I555" s="98" t="s">
        <v>49</v>
      </c>
      <c r="J555" s="98" t="s">
        <v>33</v>
      </c>
      <c r="K555" s="15">
        <f>'VZGTTQ00009364 - Harini Sridhar'!F25</f>
        <v>18.925000000000001</v>
      </c>
      <c r="L555" s="15">
        <f>'VZGTTQ00009364 - Harini Sridhar'!G25</f>
        <v>3330.8</v>
      </c>
      <c r="M555" s="15">
        <f>'VZGTTQ00009364 - Harini Sridhar'!H25</f>
        <v>3330.8</v>
      </c>
      <c r="N555" s="15">
        <f>'VZGTTQ00009364 - Harini Sridhar'!I25</f>
        <v>3330.8</v>
      </c>
      <c r="O555" s="15">
        <f>'VZGTTQ00009364 - Harini Sridhar'!J25</f>
        <v>0</v>
      </c>
      <c r="P555" s="15">
        <f>'VZGTTQ00009364 - Harini Sridhar'!K25</f>
        <v>0</v>
      </c>
      <c r="Q555" s="15">
        <f>'VZGTTQ00009364 - Harini Sridhar'!L25</f>
        <v>0</v>
      </c>
      <c r="R555" s="15">
        <f>'VZGTTQ00009364 - Harini Sridhar'!M25</f>
        <v>0</v>
      </c>
      <c r="S555" s="15">
        <f>'VZGTTQ00009364 - Harini Sridhar'!N25</f>
        <v>6661.6</v>
      </c>
      <c r="T555" s="15">
        <f>'VZGTTQ00009364 - Harini Sridhar'!O25</f>
        <v>0</v>
      </c>
      <c r="U555" s="15">
        <f>'VZGTTQ00009364 - Harini Sridhar'!P25</f>
        <v>6661.6</v>
      </c>
      <c r="V555" s="98">
        <f>'VZGTTQ00009364 - Harini Sridhar'!Q25</f>
        <v>0</v>
      </c>
    </row>
    <row r="556" spans="1:22" ht="23.15" hidden="1" customHeight="1">
      <c r="A556" s="98">
        <f>'VZGTTQ00009364 - Harini Sridhar'!A26</f>
        <v>2073135</v>
      </c>
      <c r="B556" s="98" t="str">
        <f>'VZGTTQ00009364 - Harini Sridhar'!B26</f>
        <v>Mahalakshmi Vijayakumar</v>
      </c>
      <c r="C556" s="98" t="str">
        <f>'VZGTTQ00009364 - Harini Sridhar'!C26</f>
        <v xml:space="preserve">Offshore </v>
      </c>
      <c r="D556" s="98" t="str">
        <f>'VZGTTQ00009364 - Harini Sridhar'!D26</f>
        <v>ACT 145</v>
      </c>
      <c r="E556" s="103" t="str">
        <f>'VZGTTQ00009364 - Harini Sridhar'!E26</f>
        <v>UI Developer UI (React JS) Junior</v>
      </c>
      <c r="F556" s="111" t="s">
        <v>119</v>
      </c>
      <c r="G556" s="111" t="s">
        <v>120</v>
      </c>
      <c r="H556" s="98">
        <v>1000428977</v>
      </c>
      <c r="I556" s="98" t="s">
        <v>114</v>
      </c>
      <c r="J556" s="98" t="s">
        <v>33</v>
      </c>
      <c r="K556" s="15">
        <f>'VZGTTQ00009364 - Harini Sridhar'!F26</f>
        <v>18.925000000000001</v>
      </c>
      <c r="L556" s="15">
        <f>'VZGTTQ00009364 - Harini Sridhar'!G26</f>
        <v>3330.8</v>
      </c>
      <c r="M556" s="15">
        <f>'VZGTTQ00009364 - Harini Sridhar'!H26</f>
        <v>3330.8</v>
      </c>
      <c r="N556" s="15">
        <f>'VZGTTQ00009364 - Harini Sridhar'!I26</f>
        <v>3330.8</v>
      </c>
      <c r="O556" s="15">
        <f>'VZGTTQ00009364 - Harini Sridhar'!J26</f>
        <v>0</v>
      </c>
      <c r="P556" s="15">
        <f>'VZGTTQ00009364 - Harini Sridhar'!K26</f>
        <v>0</v>
      </c>
      <c r="Q556" s="15">
        <f>'VZGTTQ00009364 - Harini Sridhar'!L26</f>
        <v>0</v>
      </c>
      <c r="R556" s="15">
        <f>'VZGTTQ00009364 - Harini Sridhar'!M26</f>
        <v>0</v>
      </c>
      <c r="S556" s="15">
        <f>'VZGTTQ00009364 - Harini Sridhar'!N26</f>
        <v>6661.6</v>
      </c>
      <c r="T556" s="15">
        <f>'VZGTTQ00009364 - Harini Sridhar'!O26</f>
        <v>0</v>
      </c>
      <c r="U556" s="15">
        <f>'VZGTTQ00009364 - Harini Sridhar'!P26</f>
        <v>6661.6</v>
      </c>
      <c r="V556" s="98">
        <f>'VZGTTQ00009364 - Harini Sridhar'!Q26</f>
        <v>0</v>
      </c>
    </row>
    <row r="557" spans="1:22" ht="23.15" hidden="1" customHeight="1">
      <c r="A557" s="98">
        <f>'VZGTTQ00009364 - Harini Sridhar'!A27</f>
        <v>2124484</v>
      </c>
      <c r="B557" s="98" t="str">
        <f>'VZGTTQ00009364 - Harini Sridhar'!B27</f>
        <v>K G,Subashini</v>
      </c>
      <c r="C557" s="98" t="str">
        <f>'VZGTTQ00009364 - Harini Sridhar'!C27</f>
        <v xml:space="preserve">Offshore </v>
      </c>
      <c r="D557" s="98" t="str">
        <f>'VZGTTQ00009364 - Harini Sridhar'!D27</f>
        <v>ACT 145</v>
      </c>
      <c r="E557" s="103" t="str">
        <f>'VZGTTQ00009364 - Harini Sridhar'!E27</f>
        <v>UI Developer UI (React JS) Junior</v>
      </c>
      <c r="F557" s="111" t="s">
        <v>119</v>
      </c>
      <c r="G557" s="111" t="s">
        <v>120</v>
      </c>
      <c r="H557" s="98">
        <v>1000428976</v>
      </c>
      <c r="I557" s="98" t="s">
        <v>115</v>
      </c>
      <c r="J557" s="98" t="s">
        <v>33</v>
      </c>
      <c r="K557" s="15">
        <f>'VZGTTQ00009364 - Harini Sridhar'!F27</f>
        <v>18.925000000000001</v>
      </c>
      <c r="L557" s="15">
        <f>'VZGTTQ00009364 - Harini Sridhar'!G27</f>
        <v>3330.8</v>
      </c>
      <c r="M557" s="15">
        <f>'VZGTTQ00009364 - Harini Sridhar'!H27</f>
        <v>3330.8</v>
      </c>
      <c r="N557" s="15">
        <f>'VZGTTQ00009364 - Harini Sridhar'!I27</f>
        <v>3330.8</v>
      </c>
      <c r="O557" s="15">
        <f>'VZGTTQ00009364 - Harini Sridhar'!J27</f>
        <v>0</v>
      </c>
      <c r="P557" s="15">
        <f>'VZGTTQ00009364 - Harini Sridhar'!K27</f>
        <v>0</v>
      </c>
      <c r="Q557" s="15">
        <f>'VZGTTQ00009364 - Harini Sridhar'!L27</f>
        <v>0</v>
      </c>
      <c r="R557" s="15">
        <f>'VZGTTQ00009364 - Harini Sridhar'!M27</f>
        <v>0</v>
      </c>
      <c r="S557" s="15">
        <f>'VZGTTQ00009364 - Harini Sridhar'!N27</f>
        <v>6661.6</v>
      </c>
      <c r="T557" s="15">
        <f>'VZGTTQ00009364 - Harini Sridhar'!O27</f>
        <v>0</v>
      </c>
      <c r="U557" s="15">
        <f>'VZGTTQ00009364 - Harini Sridhar'!P27</f>
        <v>6661.6</v>
      </c>
      <c r="V557" s="98">
        <f>'VZGTTQ00009364 - Harini Sridhar'!Q27</f>
        <v>0</v>
      </c>
    </row>
    <row r="558" spans="1:22" ht="23.15" hidden="1" customHeight="1">
      <c r="A558" s="98">
        <f>'VZGTTQ00009364 - Harini Sridhar'!A28</f>
        <v>2166940</v>
      </c>
      <c r="B558" s="98" t="str">
        <f>'VZGTTQ00009364 - Harini Sridhar'!B28</f>
        <v>Dond,Aditya Vasant</v>
      </c>
      <c r="C558" s="98" t="str">
        <f>'VZGTTQ00009364 - Harini Sridhar'!C28</f>
        <v xml:space="preserve">Offshore </v>
      </c>
      <c r="D558" s="98" t="str">
        <f>'VZGTTQ00009364 - Harini Sridhar'!D28</f>
        <v>ACT 145</v>
      </c>
      <c r="E558" s="103" t="str">
        <f>'VZGTTQ00009364 - Harini Sridhar'!E28</f>
        <v>UI Developer UI (React JS) Junior</v>
      </c>
      <c r="F558" s="111" t="s">
        <v>119</v>
      </c>
      <c r="G558" s="111" t="s">
        <v>120</v>
      </c>
      <c r="H558" s="98">
        <v>1000428976</v>
      </c>
      <c r="I558" s="98" t="s">
        <v>115</v>
      </c>
      <c r="J558" s="98" t="s">
        <v>33</v>
      </c>
      <c r="K558" s="15">
        <f>'VZGTTQ00009364 - Harini Sridhar'!F28</f>
        <v>18.925000000000001</v>
      </c>
      <c r="L558" s="15">
        <f>'VZGTTQ00009364 - Harini Sridhar'!G28</f>
        <v>3330.8</v>
      </c>
      <c r="M558" s="15">
        <f>'VZGTTQ00009364 - Harini Sridhar'!H28</f>
        <v>3330.8</v>
      </c>
      <c r="N558" s="15">
        <f>'VZGTTQ00009364 - Harini Sridhar'!I28</f>
        <v>3330.8</v>
      </c>
      <c r="O558" s="15">
        <f>'VZGTTQ00009364 - Harini Sridhar'!J28</f>
        <v>0</v>
      </c>
      <c r="P558" s="15">
        <f>'VZGTTQ00009364 - Harini Sridhar'!K28</f>
        <v>0</v>
      </c>
      <c r="Q558" s="15">
        <f>'VZGTTQ00009364 - Harini Sridhar'!L28</f>
        <v>0</v>
      </c>
      <c r="R558" s="15">
        <f>'VZGTTQ00009364 - Harini Sridhar'!M28</f>
        <v>0</v>
      </c>
      <c r="S558" s="15">
        <f>'VZGTTQ00009364 - Harini Sridhar'!N28</f>
        <v>6661.6</v>
      </c>
      <c r="T558" s="15">
        <f>'VZGTTQ00009364 - Harini Sridhar'!O28</f>
        <v>0</v>
      </c>
      <c r="U558" s="15">
        <f>'VZGTTQ00009364 - Harini Sridhar'!P28</f>
        <v>6661.6</v>
      </c>
      <c r="V558" s="98">
        <f>'VZGTTQ00009364 - Harini Sridhar'!Q28</f>
        <v>0</v>
      </c>
    </row>
    <row r="559" spans="1:22" ht="23.15" hidden="1" customHeight="1">
      <c r="A559" s="98">
        <f>'VZGTTQ00009364 - Harini Sridhar'!A29</f>
        <v>906847</v>
      </c>
      <c r="B559" s="98" t="str">
        <f>'VZGTTQ00009364 - Harini Sridhar'!B29</f>
        <v>Jeyanth,Sai</v>
      </c>
      <c r="C559" s="98" t="str">
        <f>'VZGTTQ00009364 - Harini Sridhar'!C29</f>
        <v xml:space="preserve">Offshore </v>
      </c>
      <c r="D559" s="98" t="str">
        <f>'VZGTTQ00009364 - Harini Sridhar'!D29</f>
        <v>ACT 140</v>
      </c>
      <c r="E559" s="103" t="str">
        <f>'VZGTTQ00009364 - Harini Sridhar'!E29</f>
        <v>UI Developer UI (React JS) Junior</v>
      </c>
      <c r="F559" s="111" t="s">
        <v>119</v>
      </c>
      <c r="G559" s="111" t="s">
        <v>120</v>
      </c>
      <c r="H559" s="98">
        <v>1000430236</v>
      </c>
      <c r="I559" s="98" t="s">
        <v>116</v>
      </c>
      <c r="J559" s="98" t="s">
        <v>33</v>
      </c>
      <c r="K559" s="15">
        <f>'VZGTTQ00009364 - Harini Sridhar'!F29</f>
        <v>18.925000000000001</v>
      </c>
      <c r="L559" s="15">
        <f>'VZGTTQ00009364 - Harini Sridhar'!G29</f>
        <v>3330.8</v>
      </c>
      <c r="M559" s="15">
        <f>'VZGTTQ00009364 - Harini Sridhar'!H29</f>
        <v>3330.8</v>
      </c>
      <c r="N559" s="15">
        <f>'VZGTTQ00009364 - Harini Sridhar'!I29</f>
        <v>3330.8</v>
      </c>
      <c r="O559" s="15">
        <f>'VZGTTQ00009364 - Harini Sridhar'!J29</f>
        <v>0</v>
      </c>
      <c r="P559" s="15">
        <f>'VZGTTQ00009364 - Harini Sridhar'!K29</f>
        <v>0</v>
      </c>
      <c r="Q559" s="15">
        <f>'VZGTTQ00009364 - Harini Sridhar'!L29</f>
        <v>0</v>
      </c>
      <c r="R559" s="15">
        <f>'VZGTTQ00009364 - Harini Sridhar'!M29</f>
        <v>0</v>
      </c>
      <c r="S559" s="15">
        <f>'VZGTTQ00009364 - Harini Sridhar'!N29</f>
        <v>6661.6</v>
      </c>
      <c r="T559" s="15">
        <f>'VZGTTQ00009364 - Harini Sridhar'!O29</f>
        <v>0</v>
      </c>
      <c r="U559" s="15">
        <f>'VZGTTQ00009364 - Harini Sridhar'!P29</f>
        <v>6661.6</v>
      </c>
      <c r="V559" s="98">
        <f>'VZGTTQ00009364 - Harini Sridhar'!Q29</f>
        <v>0</v>
      </c>
    </row>
    <row r="560" spans="1:22" ht="23.15" hidden="1" customHeight="1">
      <c r="A560" s="98">
        <f>'VZGTTQ00009364 - Harini Sridhar'!A30</f>
        <v>2220095</v>
      </c>
      <c r="B560" s="98" t="str">
        <f>'VZGTTQ00009364 - Harini Sridhar'!B30</f>
        <v>Yadav,Sunil Kumar</v>
      </c>
      <c r="C560" s="98" t="str">
        <f>'VZGTTQ00009364 - Harini Sridhar'!C30</f>
        <v xml:space="preserve">Offshore </v>
      </c>
      <c r="D560" s="98" t="str">
        <f>'VZGTTQ00009364 - Harini Sridhar'!D30</f>
        <v>ACT 149</v>
      </c>
      <c r="E560" s="103" t="str">
        <f>'VZGTTQ00009364 - Harini Sridhar'!E30</f>
        <v>Java Developer Dev Lead Java with Spring Boot(Reactive) Senior</v>
      </c>
      <c r="F560" s="111" t="s">
        <v>119</v>
      </c>
      <c r="G560" s="111" t="s">
        <v>120</v>
      </c>
      <c r="H560" s="98">
        <v>1000410330</v>
      </c>
      <c r="I560" s="98" t="s">
        <v>113</v>
      </c>
      <c r="J560" s="98" t="s">
        <v>33</v>
      </c>
      <c r="K560" s="15">
        <f>'VZGTTQ00009364 - Harini Sridhar'!F30</f>
        <v>28.425000000000004</v>
      </c>
      <c r="L560" s="15">
        <f>'VZGTTQ00009364 - Harini Sridhar'!G30</f>
        <v>5002.8000000000011</v>
      </c>
      <c r="M560" s="15">
        <f>'VZGTTQ00009364 - Harini Sridhar'!H30</f>
        <v>5002.8000000000011</v>
      </c>
      <c r="N560" s="15">
        <f>'VZGTTQ00009364 - Harini Sridhar'!I30</f>
        <v>5002.8000000000011</v>
      </c>
      <c r="O560" s="15">
        <f>'VZGTTQ00009364 - Harini Sridhar'!J30</f>
        <v>0</v>
      </c>
      <c r="P560" s="15">
        <f>'VZGTTQ00009364 - Harini Sridhar'!K30</f>
        <v>0</v>
      </c>
      <c r="Q560" s="15">
        <f>'VZGTTQ00009364 - Harini Sridhar'!L30</f>
        <v>0</v>
      </c>
      <c r="R560" s="15">
        <f>'VZGTTQ00009364 - Harini Sridhar'!M30</f>
        <v>0</v>
      </c>
      <c r="S560" s="15">
        <f>'VZGTTQ00009364 - Harini Sridhar'!N30</f>
        <v>10005.600000000002</v>
      </c>
      <c r="T560" s="15">
        <f>'VZGTTQ00009364 - Harini Sridhar'!O30</f>
        <v>0</v>
      </c>
      <c r="U560" s="15">
        <f>'VZGTTQ00009364 - Harini Sridhar'!P30</f>
        <v>10005.600000000002</v>
      </c>
      <c r="V560" s="98">
        <f>'VZGTTQ00009364 - Harini Sridhar'!Q30</f>
        <v>0</v>
      </c>
    </row>
    <row r="561" spans="1:22" ht="23.15" hidden="1" customHeight="1">
      <c r="A561" s="98">
        <f>'VZGTTQ00009364 - Harini Sridhar'!A31</f>
        <v>856822</v>
      </c>
      <c r="B561" s="98" t="str">
        <f>'VZGTTQ00009364 - Harini Sridhar'!B31</f>
        <v>Kumar,Shubham</v>
      </c>
      <c r="C561" s="98" t="str">
        <f>'VZGTTQ00009364 - Harini Sridhar'!C31</f>
        <v xml:space="preserve">Offshore </v>
      </c>
      <c r="D561" s="98" t="str">
        <f>'VZGTTQ00009364 - Harini Sridhar'!D31</f>
        <v>ACT 140</v>
      </c>
      <c r="E561" s="103" t="str">
        <f>'VZGTTQ00009364 - Harini Sridhar'!E31</f>
        <v>Java Developer  Java with Spring Boot(Reactive) Intermediate</v>
      </c>
      <c r="F561" s="111" t="s">
        <v>119</v>
      </c>
      <c r="G561" s="111" t="s">
        <v>120</v>
      </c>
      <c r="H561" s="98">
        <v>1000428976</v>
      </c>
      <c r="I561" s="98" t="s">
        <v>115</v>
      </c>
      <c r="J561" s="98" t="s">
        <v>33</v>
      </c>
      <c r="K561" s="15">
        <f>'VZGTTQ00009364 - Harini Sridhar'!F31</f>
        <v>21.975000000000005</v>
      </c>
      <c r="L561" s="15">
        <f>'VZGTTQ00009364 - Harini Sridhar'!G31</f>
        <v>3867.6000000000008</v>
      </c>
      <c r="M561" s="15">
        <f>'VZGTTQ00009364 - Harini Sridhar'!H31</f>
        <v>3867.6000000000008</v>
      </c>
      <c r="N561" s="15">
        <f>'VZGTTQ00009364 - Harini Sridhar'!I31</f>
        <v>3867.6000000000008</v>
      </c>
      <c r="O561" s="15">
        <f>'VZGTTQ00009364 - Harini Sridhar'!J31</f>
        <v>0</v>
      </c>
      <c r="P561" s="15">
        <f>'VZGTTQ00009364 - Harini Sridhar'!K31</f>
        <v>0</v>
      </c>
      <c r="Q561" s="15">
        <f>'VZGTTQ00009364 - Harini Sridhar'!L31</f>
        <v>0</v>
      </c>
      <c r="R561" s="15">
        <f>'VZGTTQ00009364 - Harini Sridhar'!M31</f>
        <v>0</v>
      </c>
      <c r="S561" s="15">
        <f>'VZGTTQ00009364 - Harini Sridhar'!N31</f>
        <v>7735.2000000000016</v>
      </c>
      <c r="T561" s="15">
        <f>'VZGTTQ00009364 - Harini Sridhar'!O31</f>
        <v>0</v>
      </c>
      <c r="U561" s="15">
        <f>'VZGTTQ00009364 - Harini Sridhar'!P31</f>
        <v>7735.2000000000016</v>
      </c>
      <c r="V561" s="98">
        <f>'VZGTTQ00009364 - Harini Sridhar'!Q31</f>
        <v>0</v>
      </c>
    </row>
    <row r="562" spans="1:22" ht="23.15" hidden="1" customHeight="1">
      <c r="A562" s="98">
        <f>'VZGTTQ00009364 - Harini Sridhar'!A32</f>
        <v>2007058</v>
      </c>
      <c r="B562" s="98" t="str">
        <f>'VZGTTQ00009364 - Harini Sridhar'!B32</f>
        <v>R,Manasadevi</v>
      </c>
      <c r="C562" s="98" t="str">
        <f>'VZGTTQ00009364 - Harini Sridhar'!C32</f>
        <v xml:space="preserve">Offshore </v>
      </c>
      <c r="D562" s="98" t="str">
        <f>'VZGTTQ00009364 - Harini Sridhar'!D32</f>
        <v>ACT 145</v>
      </c>
      <c r="E562" s="103" t="str">
        <f>'VZGTTQ00009364 - Harini Sridhar'!E32</f>
        <v>Java Developer  Java with Spring Boot(Reactive) Intermediate</v>
      </c>
      <c r="F562" s="111" t="s">
        <v>119</v>
      </c>
      <c r="G562" s="111" t="s">
        <v>120</v>
      </c>
      <c r="H562" s="98">
        <v>1000428977</v>
      </c>
      <c r="I562" s="98" t="s">
        <v>114</v>
      </c>
      <c r="J562" s="98" t="s">
        <v>33</v>
      </c>
      <c r="K562" s="15">
        <f>'VZGTTQ00009364 - Harini Sridhar'!F32</f>
        <v>21.975000000000005</v>
      </c>
      <c r="L562" s="15">
        <f>'VZGTTQ00009364 - Harini Sridhar'!G32</f>
        <v>3867.6000000000008</v>
      </c>
      <c r="M562" s="15">
        <f>'VZGTTQ00009364 - Harini Sridhar'!H32</f>
        <v>3867.6000000000008</v>
      </c>
      <c r="N562" s="15">
        <f>'VZGTTQ00009364 - Harini Sridhar'!I32</f>
        <v>3867.6000000000008</v>
      </c>
      <c r="O562" s="15">
        <f>'VZGTTQ00009364 - Harini Sridhar'!J32</f>
        <v>0</v>
      </c>
      <c r="P562" s="15">
        <f>'VZGTTQ00009364 - Harini Sridhar'!K32</f>
        <v>0</v>
      </c>
      <c r="Q562" s="15">
        <f>'VZGTTQ00009364 - Harini Sridhar'!L32</f>
        <v>0</v>
      </c>
      <c r="R562" s="15">
        <f>'VZGTTQ00009364 - Harini Sridhar'!M32</f>
        <v>0</v>
      </c>
      <c r="S562" s="15">
        <f>'VZGTTQ00009364 - Harini Sridhar'!N32</f>
        <v>7735.2000000000016</v>
      </c>
      <c r="T562" s="15">
        <f>'VZGTTQ00009364 - Harini Sridhar'!O32</f>
        <v>0</v>
      </c>
      <c r="U562" s="15">
        <f>'VZGTTQ00009364 - Harini Sridhar'!P32</f>
        <v>7735.2000000000016</v>
      </c>
      <c r="V562" s="98">
        <f>'VZGTTQ00009364 - Harini Sridhar'!Q32</f>
        <v>0</v>
      </c>
    </row>
    <row r="563" spans="1:22" ht="23.15" hidden="1" customHeight="1">
      <c r="A563" s="98">
        <f>'VZGTTQ00009364 - Harini Sridhar'!A33</f>
        <v>2005041</v>
      </c>
      <c r="B563" s="98" t="str">
        <f>'VZGTTQ00009364 - Harini Sridhar'!B33</f>
        <v>V,Shailaja</v>
      </c>
      <c r="C563" s="98" t="str">
        <f>'VZGTTQ00009364 - Harini Sridhar'!C33</f>
        <v xml:space="preserve">Offshore </v>
      </c>
      <c r="D563" s="98" t="str">
        <f>'VZGTTQ00009364 - Harini Sridhar'!D33</f>
        <v>ACT 145</v>
      </c>
      <c r="E563" s="103" t="str">
        <f>'VZGTTQ00009364 - Harini Sridhar'!E33</f>
        <v>Java Developer  Java with Spring Boot(Reactive) Intermediate</v>
      </c>
      <c r="F563" s="111" t="s">
        <v>119</v>
      </c>
      <c r="G563" s="111" t="s">
        <v>120</v>
      </c>
      <c r="H563" s="98">
        <v>1000441057</v>
      </c>
      <c r="I563" s="98" t="s">
        <v>49</v>
      </c>
      <c r="J563" s="98" t="s">
        <v>33</v>
      </c>
      <c r="K563" s="15">
        <f>'VZGTTQ00009364 - Harini Sridhar'!F33</f>
        <v>21.975000000000005</v>
      </c>
      <c r="L563" s="15">
        <f>'VZGTTQ00009364 - Harini Sridhar'!G33</f>
        <v>3867.6000000000008</v>
      </c>
      <c r="M563" s="15">
        <f>'VZGTTQ00009364 - Harini Sridhar'!H33</f>
        <v>3867.6000000000008</v>
      </c>
      <c r="N563" s="15">
        <f>'VZGTTQ00009364 - Harini Sridhar'!I33</f>
        <v>3867.6000000000008</v>
      </c>
      <c r="O563" s="15">
        <f>'VZGTTQ00009364 - Harini Sridhar'!J33</f>
        <v>0</v>
      </c>
      <c r="P563" s="15">
        <f>'VZGTTQ00009364 - Harini Sridhar'!K33</f>
        <v>0</v>
      </c>
      <c r="Q563" s="15">
        <f>'VZGTTQ00009364 - Harini Sridhar'!L33</f>
        <v>0</v>
      </c>
      <c r="R563" s="15">
        <f>'VZGTTQ00009364 - Harini Sridhar'!M33</f>
        <v>0</v>
      </c>
      <c r="S563" s="15">
        <f>'VZGTTQ00009364 - Harini Sridhar'!N33</f>
        <v>7735.2000000000016</v>
      </c>
      <c r="T563" s="15">
        <f>'VZGTTQ00009364 - Harini Sridhar'!O33</f>
        <v>0</v>
      </c>
      <c r="U563" s="15">
        <f>'VZGTTQ00009364 - Harini Sridhar'!P33</f>
        <v>7735.2000000000016</v>
      </c>
      <c r="V563" s="98">
        <f>'VZGTTQ00009364 - Harini Sridhar'!Q33</f>
        <v>0</v>
      </c>
    </row>
    <row r="564" spans="1:22" ht="23.15" hidden="1" customHeight="1">
      <c r="A564" s="98">
        <f>'VZGTTQ00009364 - Harini Sridhar'!A34</f>
        <v>936704</v>
      </c>
      <c r="B564" s="98" t="str">
        <f>'VZGTTQ00009364 - Harini Sridhar'!B34</f>
        <v>Vellingiri,Gomathi</v>
      </c>
      <c r="C564" s="98" t="str">
        <f>'VZGTTQ00009364 - Harini Sridhar'!C34</f>
        <v xml:space="preserve">Offshore </v>
      </c>
      <c r="D564" s="98" t="str">
        <f>'VZGTTQ00009364 - Harini Sridhar'!D34</f>
        <v>ACT 145</v>
      </c>
      <c r="E564" s="103" t="str">
        <f>'VZGTTQ00009364 - Harini Sridhar'!E34</f>
        <v>Java Developer  Java with Spring Boot(Reactive) Intermediate</v>
      </c>
      <c r="F564" s="111" t="s">
        <v>119</v>
      </c>
      <c r="G564" s="111" t="s">
        <v>120</v>
      </c>
      <c r="H564" s="98">
        <v>1000428976</v>
      </c>
      <c r="I564" s="98" t="s">
        <v>115</v>
      </c>
      <c r="J564" s="98" t="s">
        <v>33</v>
      </c>
      <c r="K564" s="15">
        <f>'VZGTTQ00009364 - Harini Sridhar'!F34</f>
        <v>21.975000000000005</v>
      </c>
      <c r="L564" s="15">
        <f>'VZGTTQ00009364 - Harini Sridhar'!G34</f>
        <v>3867.6000000000008</v>
      </c>
      <c r="M564" s="15">
        <f>'VZGTTQ00009364 - Harini Sridhar'!H34</f>
        <v>3867.6000000000008</v>
      </c>
      <c r="N564" s="15">
        <f>'VZGTTQ00009364 - Harini Sridhar'!I34</f>
        <v>3867.6000000000008</v>
      </c>
      <c r="O564" s="15">
        <f>'VZGTTQ00009364 - Harini Sridhar'!J34</f>
        <v>0</v>
      </c>
      <c r="P564" s="15">
        <f>'VZGTTQ00009364 - Harini Sridhar'!K34</f>
        <v>0</v>
      </c>
      <c r="Q564" s="15">
        <f>'VZGTTQ00009364 - Harini Sridhar'!L34</f>
        <v>0</v>
      </c>
      <c r="R564" s="15">
        <f>'VZGTTQ00009364 - Harini Sridhar'!M34</f>
        <v>0</v>
      </c>
      <c r="S564" s="15">
        <f>'VZGTTQ00009364 - Harini Sridhar'!N34</f>
        <v>7735.2000000000016</v>
      </c>
      <c r="T564" s="15">
        <f>'VZGTTQ00009364 - Harini Sridhar'!O34</f>
        <v>0</v>
      </c>
      <c r="U564" s="15">
        <f>'VZGTTQ00009364 - Harini Sridhar'!P34</f>
        <v>7735.2000000000016</v>
      </c>
      <c r="V564" s="98">
        <f>'VZGTTQ00009364 - Harini Sridhar'!Q34</f>
        <v>0</v>
      </c>
    </row>
    <row r="565" spans="1:22" ht="23.15" hidden="1" customHeight="1">
      <c r="A565" s="98">
        <f>'VZGTTQ00009364 - Harini Sridhar'!A35</f>
        <v>2152205</v>
      </c>
      <c r="B565" s="98" t="str">
        <f>'VZGTTQ00009364 - Harini Sridhar'!B35</f>
        <v>Chinta,Prasanna Nagasai</v>
      </c>
      <c r="C565" s="98" t="str">
        <f>'VZGTTQ00009364 - Harini Sridhar'!C35</f>
        <v xml:space="preserve">Offshore </v>
      </c>
      <c r="D565" s="98" t="str">
        <f>'VZGTTQ00009364 - Harini Sridhar'!D35</f>
        <v>ACT 145</v>
      </c>
      <c r="E565" s="103" t="str">
        <f>'VZGTTQ00009364 - Harini Sridhar'!E35</f>
        <v>Java Developer  Java with Spring Boot(Reactive) Intermediate</v>
      </c>
      <c r="F565" s="111" t="s">
        <v>119</v>
      </c>
      <c r="G565" s="111" t="s">
        <v>120</v>
      </c>
      <c r="H565" s="98">
        <v>1000428976</v>
      </c>
      <c r="I565" s="98" t="s">
        <v>115</v>
      </c>
      <c r="J565" s="98" t="s">
        <v>33</v>
      </c>
      <c r="K565" s="15">
        <f>'VZGTTQ00009364 - Harini Sridhar'!F35</f>
        <v>21.975000000000005</v>
      </c>
      <c r="L565" s="15">
        <f>'VZGTTQ00009364 - Harini Sridhar'!G35</f>
        <v>3867.6000000000008</v>
      </c>
      <c r="M565" s="15">
        <f>'VZGTTQ00009364 - Harini Sridhar'!H35</f>
        <v>3867.6000000000008</v>
      </c>
      <c r="N565" s="15">
        <f>'VZGTTQ00009364 - Harini Sridhar'!I35</f>
        <v>3867.6000000000008</v>
      </c>
      <c r="O565" s="15">
        <f>'VZGTTQ00009364 - Harini Sridhar'!J35</f>
        <v>0</v>
      </c>
      <c r="P565" s="15">
        <f>'VZGTTQ00009364 - Harini Sridhar'!K35</f>
        <v>0</v>
      </c>
      <c r="Q565" s="15">
        <f>'VZGTTQ00009364 - Harini Sridhar'!L35</f>
        <v>0</v>
      </c>
      <c r="R565" s="15">
        <f>'VZGTTQ00009364 - Harini Sridhar'!M35</f>
        <v>0</v>
      </c>
      <c r="S565" s="15">
        <f>'VZGTTQ00009364 - Harini Sridhar'!N35</f>
        <v>7735.2000000000016</v>
      </c>
      <c r="T565" s="15">
        <f>'VZGTTQ00009364 - Harini Sridhar'!O35</f>
        <v>0</v>
      </c>
      <c r="U565" s="15">
        <f>'VZGTTQ00009364 - Harini Sridhar'!P35</f>
        <v>7735.2000000000016</v>
      </c>
      <c r="V565" s="98">
        <f>'VZGTTQ00009364 - Harini Sridhar'!Q35</f>
        <v>0</v>
      </c>
    </row>
    <row r="566" spans="1:22" ht="23.15" hidden="1" customHeight="1">
      <c r="A566" s="98">
        <f>'VZGTTQ00009364 - Harini Sridhar'!A36</f>
        <v>919882</v>
      </c>
      <c r="B566" s="98" t="str">
        <f>'VZGTTQ00009364 - Harini Sridhar'!B36</f>
        <v>Sai Priya,Kaminwar</v>
      </c>
      <c r="C566" s="98" t="str">
        <f>'VZGTTQ00009364 - Harini Sridhar'!C36</f>
        <v xml:space="preserve">Offshore </v>
      </c>
      <c r="D566" s="98" t="str">
        <f>'VZGTTQ00009364 - Harini Sridhar'!D36</f>
        <v>ACT 145</v>
      </c>
      <c r="E566" s="103" t="str">
        <f>'VZGTTQ00009364 - Harini Sridhar'!E36</f>
        <v>Java Developer  Java with Spring Boot(Reactive) Intermediate</v>
      </c>
      <c r="F566" s="111" t="s">
        <v>119</v>
      </c>
      <c r="G566" s="111" t="s">
        <v>120</v>
      </c>
      <c r="H566" s="98">
        <v>1000428976</v>
      </c>
      <c r="I566" s="98" t="s">
        <v>115</v>
      </c>
      <c r="J566" s="98" t="s">
        <v>33</v>
      </c>
      <c r="K566" s="15">
        <f>'VZGTTQ00009364 - Harini Sridhar'!F36</f>
        <v>21.975000000000005</v>
      </c>
      <c r="L566" s="15">
        <f>'VZGTTQ00009364 - Harini Sridhar'!G36</f>
        <v>3867.6000000000008</v>
      </c>
      <c r="M566" s="15">
        <f>'VZGTTQ00009364 - Harini Sridhar'!H36</f>
        <v>3867.6000000000008</v>
      </c>
      <c r="N566" s="15">
        <f>'VZGTTQ00009364 - Harini Sridhar'!I36</f>
        <v>3867.6000000000008</v>
      </c>
      <c r="O566" s="15">
        <f>'VZGTTQ00009364 - Harini Sridhar'!J36</f>
        <v>0</v>
      </c>
      <c r="P566" s="15">
        <f>'VZGTTQ00009364 - Harini Sridhar'!K36</f>
        <v>0</v>
      </c>
      <c r="Q566" s="15">
        <f>'VZGTTQ00009364 - Harini Sridhar'!L36</f>
        <v>0</v>
      </c>
      <c r="R566" s="15">
        <f>'VZGTTQ00009364 - Harini Sridhar'!M36</f>
        <v>0</v>
      </c>
      <c r="S566" s="15">
        <f>'VZGTTQ00009364 - Harini Sridhar'!N36</f>
        <v>7735.2000000000016</v>
      </c>
      <c r="T566" s="15">
        <f>'VZGTTQ00009364 - Harini Sridhar'!O36</f>
        <v>0</v>
      </c>
      <c r="U566" s="15">
        <f>'VZGTTQ00009364 - Harini Sridhar'!P36</f>
        <v>7735.2000000000016</v>
      </c>
      <c r="V566" s="98">
        <f>'VZGTTQ00009364 - Harini Sridhar'!Q36</f>
        <v>0</v>
      </c>
    </row>
    <row r="567" spans="1:22" ht="23.15" hidden="1" customHeight="1">
      <c r="A567" s="98">
        <f>'VZGTTQ00009364 - Harini Sridhar'!A37</f>
        <v>2040212</v>
      </c>
      <c r="B567" s="98" t="str">
        <f>'VZGTTQ00009364 - Harini Sridhar'!B37</f>
        <v>Krishna Moorthy,Vignesh Kumar</v>
      </c>
      <c r="C567" s="98" t="str">
        <f>'VZGTTQ00009364 - Harini Sridhar'!C37</f>
        <v xml:space="preserve">Offshore </v>
      </c>
      <c r="D567" s="98" t="str">
        <f>'VZGTTQ00009364 - Harini Sridhar'!D37</f>
        <v>ACT 145</v>
      </c>
      <c r="E567" s="103" t="str">
        <f>'VZGTTQ00009364 - Harini Sridhar'!E37</f>
        <v>Java Developer  Java with Spring Boot(Reactive) Intermediate</v>
      </c>
      <c r="F567" s="111" t="s">
        <v>119</v>
      </c>
      <c r="G567" s="111" t="s">
        <v>120</v>
      </c>
      <c r="H567" s="98">
        <v>1000410330</v>
      </c>
      <c r="I567" s="98" t="s">
        <v>113</v>
      </c>
      <c r="J567" s="98" t="s">
        <v>33</v>
      </c>
      <c r="K567" s="15">
        <f>'VZGTTQ00009364 - Harini Sridhar'!F37</f>
        <v>21.975000000000005</v>
      </c>
      <c r="L567" s="15">
        <f>'VZGTTQ00009364 - Harini Sridhar'!G37</f>
        <v>3867.6000000000008</v>
      </c>
      <c r="M567" s="15">
        <f>'VZGTTQ00009364 - Harini Sridhar'!H37</f>
        <v>3867.6000000000008</v>
      </c>
      <c r="N567" s="15">
        <f>'VZGTTQ00009364 - Harini Sridhar'!I37</f>
        <v>3867.6000000000008</v>
      </c>
      <c r="O567" s="15">
        <f>'VZGTTQ00009364 - Harini Sridhar'!J37</f>
        <v>0</v>
      </c>
      <c r="P567" s="15">
        <f>'VZGTTQ00009364 - Harini Sridhar'!K37</f>
        <v>0</v>
      </c>
      <c r="Q567" s="15">
        <f>'VZGTTQ00009364 - Harini Sridhar'!L37</f>
        <v>0</v>
      </c>
      <c r="R567" s="15">
        <f>'VZGTTQ00009364 - Harini Sridhar'!M37</f>
        <v>0</v>
      </c>
      <c r="S567" s="15">
        <f>'VZGTTQ00009364 - Harini Sridhar'!N37</f>
        <v>7735.2000000000016</v>
      </c>
      <c r="T567" s="15">
        <f>'VZGTTQ00009364 - Harini Sridhar'!O37</f>
        <v>0</v>
      </c>
      <c r="U567" s="15">
        <f>'VZGTTQ00009364 - Harini Sridhar'!P37</f>
        <v>7735.2000000000016</v>
      </c>
      <c r="V567" s="98">
        <f>'VZGTTQ00009364 - Harini Sridhar'!Q37</f>
        <v>0</v>
      </c>
    </row>
    <row r="568" spans="1:22" ht="23.15" hidden="1" customHeight="1">
      <c r="A568" s="98">
        <f>'VZGTTQ00009364 - Harini Sridhar'!A38</f>
        <v>581702</v>
      </c>
      <c r="B568" s="98" t="str">
        <f>'VZGTTQ00009364 - Harini Sridhar'!B38</f>
        <v>Manikandan,Radhai</v>
      </c>
      <c r="C568" s="98" t="str">
        <f>'VZGTTQ00009364 - Harini Sridhar'!C38</f>
        <v xml:space="preserve">Offshore </v>
      </c>
      <c r="D568" s="98" t="str">
        <f>'VZGTTQ00009364 - Harini Sridhar'!D38</f>
        <v>ACT 138</v>
      </c>
      <c r="E568" s="103" t="str">
        <f>'VZGTTQ00009364 - Harini Sridhar'!E38</f>
        <v>Java Developer  Java with Spring Boot(Reactive) Intermediate</v>
      </c>
      <c r="F568" s="111" t="s">
        <v>119</v>
      </c>
      <c r="G568" s="111" t="s">
        <v>120</v>
      </c>
      <c r="H568" s="98">
        <v>1000428976</v>
      </c>
      <c r="I568" s="98" t="s">
        <v>115</v>
      </c>
      <c r="J568" s="98" t="s">
        <v>33</v>
      </c>
      <c r="K568" s="15">
        <f>'VZGTTQ00009364 - Harini Sridhar'!F38</f>
        <v>21.975000000000005</v>
      </c>
      <c r="L568" s="15">
        <f>'VZGTTQ00009364 - Harini Sridhar'!G38</f>
        <v>3867.6000000000008</v>
      </c>
      <c r="M568" s="15">
        <f>'VZGTTQ00009364 - Harini Sridhar'!H38</f>
        <v>3867.6000000000008</v>
      </c>
      <c r="N568" s="15">
        <f>'VZGTTQ00009364 - Harini Sridhar'!I38</f>
        <v>3867.6000000000008</v>
      </c>
      <c r="O568" s="15">
        <f>'VZGTTQ00009364 - Harini Sridhar'!J38</f>
        <v>0</v>
      </c>
      <c r="P568" s="15">
        <f>'VZGTTQ00009364 - Harini Sridhar'!K38</f>
        <v>0</v>
      </c>
      <c r="Q568" s="15">
        <f>'VZGTTQ00009364 - Harini Sridhar'!L38</f>
        <v>0</v>
      </c>
      <c r="R568" s="15">
        <f>'VZGTTQ00009364 - Harini Sridhar'!M38</f>
        <v>0</v>
      </c>
      <c r="S568" s="15">
        <f>'VZGTTQ00009364 - Harini Sridhar'!N38</f>
        <v>7735.2000000000016</v>
      </c>
      <c r="T568" s="15">
        <f>'VZGTTQ00009364 - Harini Sridhar'!O38</f>
        <v>0</v>
      </c>
      <c r="U568" s="15">
        <f>'VZGTTQ00009364 - Harini Sridhar'!P38</f>
        <v>7735.2000000000016</v>
      </c>
      <c r="V568" s="98">
        <f>'VZGTTQ00009364 - Harini Sridhar'!Q38</f>
        <v>0</v>
      </c>
    </row>
    <row r="569" spans="1:22" ht="23.15" hidden="1" customHeight="1">
      <c r="A569" s="98">
        <f>'VZGTTQ00009364 - Harini Sridhar'!A39</f>
        <v>905287</v>
      </c>
      <c r="B569" s="98" t="str">
        <f>'VZGTTQ00009364 - Harini Sridhar'!B39</f>
        <v>Mrudula,Manchi</v>
      </c>
      <c r="C569" s="98" t="str">
        <f>'VZGTTQ00009364 - Harini Sridhar'!C39</f>
        <v xml:space="preserve">Offshore </v>
      </c>
      <c r="D569" s="98" t="str">
        <f>'VZGTTQ00009364 - Harini Sridhar'!D39</f>
        <v>ACT 140</v>
      </c>
      <c r="E569" s="103" t="str">
        <f>'VZGTTQ00009364 - Harini Sridhar'!E39</f>
        <v>Java Developer  Java with Spring Boot(Reactive) Junior</v>
      </c>
      <c r="F569" s="111" t="s">
        <v>119</v>
      </c>
      <c r="G569" s="111" t="s">
        <v>120</v>
      </c>
      <c r="H569" s="98">
        <v>1000428976</v>
      </c>
      <c r="I569" s="98" t="s">
        <v>115</v>
      </c>
      <c r="J569" s="98" t="s">
        <v>33</v>
      </c>
      <c r="K569" s="15">
        <f>'VZGTTQ00009364 - Harini Sridhar'!F39</f>
        <v>21.212499999999999</v>
      </c>
      <c r="L569" s="15">
        <f>'VZGTTQ00009364 - Harini Sridhar'!G39</f>
        <v>3733.3999999999996</v>
      </c>
      <c r="M569" s="15">
        <f>'VZGTTQ00009364 - Harini Sridhar'!H39</f>
        <v>3733.3999999999996</v>
      </c>
      <c r="N569" s="15">
        <f>'VZGTTQ00009364 - Harini Sridhar'!I39</f>
        <v>3733.3999999999996</v>
      </c>
      <c r="O569" s="15">
        <f>'VZGTTQ00009364 - Harini Sridhar'!J39</f>
        <v>0</v>
      </c>
      <c r="P569" s="15">
        <f>'VZGTTQ00009364 - Harini Sridhar'!K39</f>
        <v>0</v>
      </c>
      <c r="Q569" s="15">
        <f>'VZGTTQ00009364 - Harini Sridhar'!L39</f>
        <v>0</v>
      </c>
      <c r="R569" s="15">
        <f>'VZGTTQ00009364 - Harini Sridhar'!M39</f>
        <v>0</v>
      </c>
      <c r="S569" s="15">
        <f>'VZGTTQ00009364 - Harini Sridhar'!N39</f>
        <v>7466.7999999999993</v>
      </c>
      <c r="T569" s="15">
        <f>'VZGTTQ00009364 - Harini Sridhar'!O39</f>
        <v>0</v>
      </c>
      <c r="U569" s="15">
        <f>'VZGTTQ00009364 - Harini Sridhar'!P39</f>
        <v>7466.7999999999993</v>
      </c>
      <c r="V569" s="98">
        <f>'VZGTTQ00009364 - Harini Sridhar'!Q39</f>
        <v>0</v>
      </c>
    </row>
    <row r="570" spans="1:22" ht="23.15" hidden="1" customHeight="1">
      <c r="A570" s="98">
        <f>'VZGTTQ00009364 - Harini Sridhar'!A40</f>
        <v>2136226</v>
      </c>
      <c r="B570" s="98" t="str">
        <f>'VZGTTQ00009364 - Harini Sridhar'!B40</f>
        <v>Nagalakshmi,Bolagoni</v>
      </c>
      <c r="C570" s="98" t="str">
        <f>'VZGTTQ00009364 - Harini Sridhar'!C40</f>
        <v xml:space="preserve">Offshore </v>
      </c>
      <c r="D570" s="98" t="str">
        <f>'VZGTTQ00009364 - Harini Sridhar'!D40</f>
        <v>ACT 145</v>
      </c>
      <c r="E570" s="103" t="str">
        <f>'VZGTTQ00009364 - Harini Sridhar'!E40</f>
        <v>Java Developer  Java with Spring Boot(Reactive) Junior</v>
      </c>
      <c r="F570" s="111" t="s">
        <v>119</v>
      </c>
      <c r="G570" s="111" t="s">
        <v>120</v>
      </c>
      <c r="H570" s="98">
        <v>1000428976</v>
      </c>
      <c r="I570" s="98" t="s">
        <v>115</v>
      </c>
      <c r="J570" s="98" t="s">
        <v>24</v>
      </c>
      <c r="K570" s="15">
        <f>'VZGTTQ00009364 - Harini Sridhar'!F40</f>
        <v>21.212499999999999</v>
      </c>
      <c r="L570" s="15">
        <f>'VZGTTQ00009364 - Harini Sridhar'!G40</f>
        <v>3733.3999999999996</v>
      </c>
      <c r="M570" s="15">
        <f>'VZGTTQ00009364 - Harini Sridhar'!H40</f>
        <v>3733.3999999999996</v>
      </c>
      <c r="N570" s="15">
        <f>'VZGTTQ00009364 - Harini Sridhar'!I40</f>
        <v>3733.3999999999996</v>
      </c>
      <c r="O570" s="15">
        <f>'VZGTTQ00009364 - Harini Sridhar'!J40</f>
        <v>0</v>
      </c>
      <c r="P570" s="15">
        <f>'VZGTTQ00009364 - Harini Sridhar'!K40</f>
        <v>0</v>
      </c>
      <c r="Q570" s="15">
        <f>'VZGTTQ00009364 - Harini Sridhar'!L40</f>
        <v>0</v>
      </c>
      <c r="R570" s="15">
        <f>'VZGTTQ00009364 - Harini Sridhar'!M40</f>
        <v>0</v>
      </c>
      <c r="S570" s="15">
        <f>'VZGTTQ00009364 - Harini Sridhar'!N40</f>
        <v>7466.7999999999993</v>
      </c>
      <c r="T570" s="15">
        <f>'VZGTTQ00009364 - Harini Sridhar'!O40</f>
        <v>0</v>
      </c>
      <c r="U570" s="15">
        <f>'VZGTTQ00009364 - Harini Sridhar'!P40</f>
        <v>7466.7999999999993</v>
      </c>
      <c r="V570" s="98">
        <f>'VZGTTQ00009364 - Harini Sridhar'!Q40</f>
        <v>0</v>
      </c>
    </row>
    <row r="571" spans="1:22" ht="23.15" hidden="1" customHeight="1">
      <c r="A571" s="98">
        <f>'VZGTTQ00009364 - Harini Sridhar'!A41</f>
        <v>2083108</v>
      </c>
      <c r="B571" s="98" t="str">
        <f>'VZGTTQ00009364 - Harini Sridhar'!B41</f>
        <v>K S,Kavitha</v>
      </c>
      <c r="C571" s="98" t="str">
        <f>'VZGTTQ00009364 - Harini Sridhar'!C41</f>
        <v xml:space="preserve">Offshore </v>
      </c>
      <c r="D571" s="98" t="str">
        <f>'VZGTTQ00009364 - Harini Sridhar'!D41</f>
        <v>ACT 145</v>
      </c>
      <c r="E571" s="103" t="str">
        <f>'VZGTTQ00009364 - Harini Sridhar'!E41</f>
        <v>Java Developer  Java with Spring Boot(Reactive) Junior</v>
      </c>
      <c r="F571" s="111" t="s">
        <v>119</v>
      </c>
      <c r="G571" s="111" t="s">
        <v>120</v>
      </c>
      <c r="H571" s="98" t="e">
        <v>#N/A</v>
      </c>
      <c r="I571" s="98" t="e">
        <v>#N/A</v>
      </c>
      <c r="J571" s="98" t="e">
        <v>#N/A</v>
      </c>
      <c r="K571" s="15">
        <f>'VZGTTQ00009364 - Harini Sridhar'!F41</f>
        <v>21.212499999999999</v>
      </c>
      <c r="L571" s="15">
        <f>'VZGTTQ00009364 - Harini Sridhar'!G41</f>
        <v>3733.3999999999996</v>
      </c>
      <c r="M571" s="15">
        <f>'VZGTTQ00009364 - Harini Sridhar'!H41</f>
        <v>3733.3999999999996</v>
      </c>
      <c r="N571" s="15">
        <f>'VZGTTQ00009364 - Harini Sridhar'!I41</f>
        <v>3733.3999999999996</v>
      </c>
      <c r="O571" s="15">
        <f>'VZGTTQ00009364 - Harini Sridhar'!J41</f>
        <v>0</v>
      </c>
      <c r="P571" s="15">
        <f>'VZGTTQ00009364 - Harini Sridhar'!K41</f>
        <v>0</v>
      </c>
      <c r="Q571" s="15">
        <f>'VZGTTQ00009364 - Harini Sridhar'!L41</f>
        <v>0</v>
      </c>
      <c r="R571" s="15">
        <f>'VZGTTQ00009364 - Harini Sridhar'!M41</f>
        <v>0</v>
      </c>
      <c r="S571" s="15">
        <f>'VZGTTQ00009364 - Harini Sridhar'!N41</f>
        <v>7466.7999999999993</v>
      </c>
      <c r="T571" s="15">
        <f>'VZGTTQ00009364 - Harini Sridhar'!O41</f>
        <v>0</v>
      </c>
      <c r="U571" s="15">
        <f>'VZGTTQ00009364 - Harini Sridhar'!P41</f>
        <v>7466.7999999999993</v>
      </c>
      <c r="V571" s="98">
        <f>'VZGTTQ00009364 - Harini Sridhar'!Q41</f>
        <v>0</v>
      </c>
    </row>
    <row r="572" spans="1:22" ht="23.15" hidden="1" customHeight="1">
      <c r="A572" s="98">
        <f>'VZGTTQ00009364 - Harini Sridhar'!A42</f>
        <v>2101057</v>
      </c>
      <c r="B572" s="98" t="str">
        <f>'VZGTTQ00009364 - Harini Sridhar'!B42</f>
        <v>Babu,Bini</v>
      </c>
      <c r="C572" s="98" t="str">
        <f>'VZGTTQ00009364 - Harini Sridhar'!C42</f>
        <v xml:space="preserve">Offshore </v>
      </c>
      <c r="D572" s="98" t="str">
        <f>'VZGTTQ00009364 - Harini Sridhar'!D42</f>
        <v>ACT 145</v>
      </c>
      <c r="E572" s="103" t="str">
        <f>'VZGTTQ00009364 - Harini Sridhar'!E42</f>
        <v>Java Developer  Java with Spring Boot(Reactive) Junior</v>
      </c>
      <c r="F572" s="111" t="s">
        <v>119</v>
      </c>
      <c r="G572" s="111" t="s">
        <v>120</v>
      </c>
      <c r="H572" s="98">
        <v>1000428976</v>
      </c>
      <c r="I572" s="98" t="s">
        <v>115</v>
      </c>
      <c r="J572" s="98" t="s">
        <v>33</v>
      </c>
      <c r="K572" s="15">
        <f>'VZGTTQ00009364 - Harini Sridhar'!F42</f>
        <v>21.212499999999999</v>
      </c>
      <c r="L572" s="15">
        <f>'VZGTTQ00009364 - Harini Sridhar'!G42</f>
        <v>3733.3999999999996</v>
      </c>
      <c r="M572" s="15">
        <f>'VZGTTQ00009364 - Harini Sridhar'!H42</f>
        <v>3733.3999999999996</v>
      </c>
      <c r="N572" s="15">
        <f>'VZGTTQ00009364 - Harini Sridhar'!I42</f>
        <v>3733.3999999999996</v>
      </c>
      <c r="O572" s="15">
        <f>'VZGTTQ00009364 - Harini Sridhar'!J42</f>
        <v>0</v>
      </c>
      <c r="P572" s="15">
        <f>'VZGTTQ00009364 - Harini Sridhar'!K42</f>
        <v>0</v>
      </c>
      <c r="Q572" s="15">
        <f>'VZGTTQ00009364 - Harini Sridhar'!L42</f>
        <v>0</v>
      </c>
      <c r="R572" s="15">
        <f>'VZGTTQ00009364 - Harini Sridhar'!M42</f>
        <v>0</v>
      </c>
      <c r="S572" s="15">
        <f>'VZGTTQ00009364 - Harini Sridhar'!N42</f>
        <v>7466.7999999999993</v>
      </c>
      <c r="T572" s="15">
        <f>'VZGTTQ00009364 - Harini Sridhar'!O42</f>
        <v>0</v>
      </c>
      <c r="U572" s="15">
        <f>'VZGTTQ00009364 - Harini Sridhar'!P42</f>
        <v>7466.7999999999993</v>
      </c>
      <c r="V572" s="98">
        <f>'VZGTTQ00009364 - Harini Sridhar'!Q42</f>
        <v>0</v>
      </c>
    </row>
    <row r="573" spans="1:22" ht="23.15" hidden="1" customHeight="1">
      <c r="A573" s="98">
        <f>'VZGTTQ00009364 - Harini Sridhar'!A43</f>
        <v>2126604</v>
      </c>
      <c r="B573" s="98" t="str">
        <f>'VZGTTQ00009364 - Harini Sridhar'!B43</f>
        <v>Boolchandani,Sankalp</v>
      </c>
      <c r="C573" s="98" t="str">
        <f>'VZGTTQ00009364 - Harini Sridhar'!C43</f>
        <v xml:space="preserve">Offshore </v>
      </c>
      <c r="D573" s="98" t="str">
        <f>'VZGTTQ00009364 - Harini Sridhar'!D43</f>
        <v>ACT 145</v>
      </c>
      <c r="E573" s="103" t="str">
        <f>'VZGTTQ00009364 - Harini Sridhar'!E43</f>
        <v>Java Developer  Java with Spring Boot(Reactive) Junior</v>
      </c>
      <c r="F573" s="111" t="s">
        <v>119</v>
      </c>
      <c r="G573" s="111" t="s">
        <v>120</v>
      </c>
      <c r="H573" s="98">
        <v>1000428976</v>
      </c>
      <c r="I573" s="98" t="s">
        <v>115</v>
      </c>
      <c r="J573" s="98" t="s">
        <v>33</v>
      </c>
      <c r="K573" s="15">
        <f>'VZGTTQ00009364 - Harini Sridhar'!F43</f>
        <v>21.212499999999999</v>
      </c>
      <c r="L573" s="15">
        <f>'VZGTTQ00009364 - Harini Sridhar'!G43</f>
        <v>3733.3999999999996</v>
      </c>
      <c r="M573" s="15">
        <f>'VZGTTQ00009364 - Harini Sridhar'!H43</f>
        <v>3733.3999999999996</v>
      </c>
      <c r="N573" s="15">
        <f>'VZGTTQ00009364 - Harini Sridhar'!I43</f>
        <v>3733.3999999999996</v>
      </c>
      <c r="O573" s="15">
        <f>'VZGTTQ00009364 - Harini Sridhar'!J43</f>
        <v>0</v>
      </c>
      <c r="P573" s="15">
        <f>'VZGTTQ00009364 - Harini Sridhar'!K43</f>
        <v>0</v>
      </c>
      <c r="Q573" s="15">
        <f>'VZGTTQ00009364 - Harini Sridhar'!L43</f>
        <v>0</v>
      </c>
      <c r="R573" s="15">
        <f>'VZGTTQ00009364 - Harini Sridhar'!M43</f>
        <v>0</v>
      </c>
      <c r="S573" s="15">
        <f>'VZGTTQ00009364 - Harini Sridhar'!N43</f>
        <v>7466.7999999999993</v>
      </c>
      <c r="T573" s="15">
        <f>'VZGTTQ00009364 - Harini Sridhar'!O43</f>
        <v>0</v>
      </c>
      <c r="U573" s="15">
        <f>'VZGTTQ00009364 - Harini Sridhar'!P43</f>
        <v>7466.7999999999993</v>
      </c>
      <c r="V573" s="98">
        <f>'VZGTTQ00009364 - Harini Sridhar'!Q43</f>
        <v>0</v>
      </c>
    </row>
    <row r="574" spans="1:22" ht="23.15" hidden="1" customHeight="1">
      <c r="A574" s="98">
        <f>'VZGTTQ00009364 - Harini Sridhar'!A44</f>
        <v>2314354</v>
      </c>
      <c r="B574" s="98" t="str">
        <f>'VZGTTQ00009364 - Harini Sridhar'!B44</f>
        <v>Pravinkumar, Ramesh</v>
      </c>
      <c r="C574" s="98" t="str">
        <f>'VZGTTQ00009364 - Harini Sridhar'!C44</f>
        <v xml:space="preserve">Offshore </v>
      </c>
      <c r="D574" s="98" t="str">
        <f>'VZGTTQ00009364 - Harini Sridhar'!D44</f>
        <v>ACT 149</v>
      </c>
      <c r="E574" s="103" t="str">
        <f>'VZGTTQ00009364 - Harini Sridhar'!E44</f>
        <v>Automation Tester Automation Tester Intermediate</v>
      </c>
      <c r="F574" s="111" t="s">
        <v>119</v>
      </c>
      <c r="G574" s="111" t="s">
        <v>120</v>
      </c>
      <c r="H574" s="98">
        <v>1000428976</v>
      </c>
      <c r="I574" s="98" t="s">
        <v>115</v>
      </c>
      <c r="J574" s="98" t="s">
        <v>26</v>
      </c>
      <c r="K574" s="15">
        <f>'VZGTTQ00009364 - Harini Sridhar'!F44</f>
        <v>22.162500000000005</v>
      </c>
      <c r="L574" s="15">
        <f>'VZGTTQ00009364 - Harini Sridhar'!G44</f>
        <v>3900.6000000000008</v>
      </c>
      <c r="M574" s="15">
        <f>'VZGTTQ00009364 - Harini Sridhar'!H44</f>
        <v>3900.6000000000008</v>
      </c>
      <c r="N574" s="15">
        <f>'VZGTTQ00009364 - Harini Sridhar'!I44</f>
        <v>3900.6000000000008</v>
      </c>
      <c r="O574" s="15">
        <f>'VZGTTQ00009364 - Harini Sridhar'!J44</f>
        <v>0</v>
      </c>
      <c r="P574" s="15">
        <f>'VZGTTQ00009364 - Harini Sridhar'!K44</f>
        <v>0</v>
      </c>
      <c r="Q574" s="15">
        <f>'VZGTTQ00009364 - Harini Sridhar'!L44</f>
        <v>0</v>
      </c>
      <c r="R574" s="15">
        <f>'VZGTTQ00009364 - Harini Sridhar'!M44</f>
        <v>0</v>
      </c>
      <c r="S574" s="15">
        <f>'VZGTTQ00009364 - Harini Sridhar'!N44</f>
        <v>7801.2000000000016</v>
      </c>
      <c r="T574" s="15">
        <f>'VZGTTQ00009364 - Harini Sridhar'!O44</f>
        <v>0</v>
      </c>
      <c r="U574" s="15">
        <f>'VZGTTQ00009364 - Harini Sridhar'!P44</f>
        <v>7801.2000000000016</v>
      </c>
      <c r="V574" s="98">
        <f>'VZGTTQ00009364 - Harini Sridhar'!Q44</f>
        <v>0</v>
      </c>
    </row>
    <row r="575" spans="1:22" ht="23.15" hidden="1" customHeight="1">
      <c r="A575" s="98">
        <f>'VZGTTQ00009364 - Harini Sridhar'!A45</f>
        <v>902120</v>
      </c>
      <c r="B575" s="98" t="str">
        <f>'VZGTTQ00009364 - Harini Sridhar'!B45</f>
        <v>V,Balaaji Varun</v>
      </c>
      <c r="C575" s="98" t="str">
        <f>'VZGTTQ00009364 - Harini Sridhar'!C45</f>
        <v xml:space="preserve">Offshore </v>
      </c>
      <c r="D575" s="98" t="str">
        <f>'VZGTTQ00009364 - Harini Sridhar'!D45</f>
        <v>ACT 140</v>
      </c>
      <c r="E575" s="103" t="str">
        <f>'VZGTTQ00009364 - Harini Sridhar'!E45</f>
        <v>Automation Tester Automation Tester Intermediate</v>
      </c>
      <c r="F575" s="111" t="s">
        <v>119</v>
      </c>
      <c r="G575" s="111" t="s">
        <v>120</v>
      </c>
      <c r="H575" s="98">
        <v>1000428976</v>
      </c>
      <c r="I575" s="98" t="s">
        <v>115</v>
      </c>
      <c r="J575" s="98" t="s">
        <v>26</v>
      </c>
      <c r="K575" s="15">
        <f>'VZGTTQ00009364 - Harini Sridhar'!F45</f>
        <v>22.162500000000005</v>
      </c>
      <c r="L575" s="15">
        <f>'VZGTTQ00009364 - Harini Sridhar'!G45</f>
        <v>3900.6000000000008</v>
      </c>
      <c r="M575" s="15">
        <f>'VZGTTQ00009364 - Harini Sridhar'!H45</f>
        <v>3900.6000000000008</v>
      </c>
      <c r="N575" s="15">
        <f>'VZGTTQ00009364 - Harini Sridhar'!I45</f>
        <v>3900.6000000000008</v>
      </c>
      <c r="O575" s="15">
        <f>'VZGTTQ00009364 - Harini Sridhar'!J45</f>
        <v>0</v>
      </c>
      <c r="P575" s="15">
        <f>'VZGTTQ00009364 - Harini Sridhar'!K45</f>
        <v>0</v>
      </c>
      <c r="Q575" s="15">
        <f>'VZGTTQ00009364 - Harini Sridhar'!L45</f>
        <v>0</v>
      </c>
      <c r="R575" s="15">
        <f>'VZGTTQ00009364 - Harini Sridhar'!M45</f>
        <v>0</v>
      </c>
      <c r="S575" s="15">
        <f>'VZGTTQ00009364 - Harini Sridhar'!N45</f>
        <v>7801.2000000000016</v>
      </c>
      <c r="T575" s="15">
        <f>'VZGTTQ00009364 - Harini Sridhar'!O45</f>
        <v>0</v>
      </c>
      <c r="U575" s="15">
        <f>'VZGTTQ00009364 - Harini Sridhar'!P45</f>
        <v>7801.2000000000016</v>
      </c>
      <c r="V575" s="98">
        <f>'VZGTTQ00009364 - Harini Sridhar'!Q45</f>
        <v>0</v>
      </c>
    </row>
    <row r="576" spans="1:22" ht="23.15" hidden="1" customHeight="1">
      <c r="A576" s="98">
        <f>'VZGTTQ00009364 - Harini Sridhar'!A46</f>
        <v>2270122</v>
      </c>
      <c r="B576" s="98" t="str">
        <f>'VZGTTQ00009364 - Harini Sridhar'!B46</f>
        <v>Chaubey,Akhilesh</v>
      </c>
      <c r="C576" s="98" t="str">
        <f>'VZGTTQ00009364 - Harini Sridhar'!C46</f>
        <v xml:space="preserve">Offshore </v>
      </c>
      <c r="D576" s="98" t="str">
        <f>'VZGTTQ00009364 - Harini Sridhar'!D46</f>
        <v>ACT 149</v>
      </c>
      <c r="E576" s="103" t="str">
        <f>'VZGTTQ00009364 - Harini Sridhar'!E46</f>
        <v>Automation Tester Automation Tester Intermediate</v>
      </c>
      <c r="F576" s="111" t="s">
        <v>119</v>
      </c>
      <c r="G576" s="111" t="s">
        <v>120</v>
      </c>
      <c r="H576" s="98">
        <v>1000428976</v>
      </c>
      <c r="I576" s="98" t="s">
        <v>115</v>
      </c>
      <c r="J576" s="98" t="s">
        <v>26</v>
      </c>
      <c r="K576" s="15">
        <f>'VZGTTQ00009364 - Harini Sridhar'!F46</f>
        <v>22.162500000000005</v>
      </c>
      <c r="L576" s="15">
        <f>'VZGTTQ00009364 - Harini Sridhar'!G46</f>
        <v>3900.6000000000008</v>
      </c>
      <c r="M576" s="15">
        <f>'VZGTTQ00009364 - Harini Sridhar'!H46</f>
        <v>3900.6000000000008</v>
      </c>
      <c r="N576" s="15">
        <f>'VZGTTQ00009364 - Harini Sridhar'!I46</f>
        <v>3900.6000000000008</v>
      </c>
      <c r="O576" s="15">
        <f>'VZGTTQ00009364 - Harini Sridhar'!J46</f>
        <v>0</v>
      </c>
      <c r="P576" s="15">
        <f>'VZGTTQ00009364 - Harini Sridhar'!K46</f>
        <v>0</v>
      </c>
      <c r="Q576" s="15">
        <f>'VZGTTQ00009364 - Harini Sridhar'!L46</f>
        <v>0</v>
      </c>
      <c r="R576" s="15">
        <f>'VZGTTQ00009364 - Harini Sridhar'!M46</f>
        <v>0</v>
      </c>
      <c r="S576" s="15">
        <f>'VZGTTQ00009364 - Harini Sridhar'!N46</f>
        <v>7801.2000000000016</v>
      </c>
      <c r="T576" s="15">
        <f>'VZGTTQ00009364 - Harini Sridhar'!O46</f>
        <v>0</v>
      </c>
      <c r="U576" s="15">
        <f>'VZGTTQ00009364 - Harini Sridhar'!P46</f>
        <v>7801.2000000000016</v>
      </c>
      <c r="V576" s="98">
        <f>'VZGTTQ00009364 - Harini Sridhar'!Q46</f>
        <v>0</v>
      </c>
    </row>
    <row r="577" spans="1:22" ht="23.15" hidden="1" customHeight="1">
      <c r="A577" s="98">
        <f>'VZGTTQ00009364 - Harini Sridhar'!A47</f>
        <v>2144398</v>
      </c>
      <c r="B577" s="98" t="str">
        <f>'VZGTTQ00009364 - Harini Sridhar'!B47</f>
        <v>Putta,Vineeth</v>
      </c>
      <c r="C577" s="98" t="str">
        <f>'VZGTTQ00009364 - Harini Sridhar'!C47</f>
        <v xml:space="preserve">Offshore </v>
      </c>
      <c r="D577" s="98" t="str">
        <f>'VZGTTQ00009364 - Harini Sridhar'!D47</f>
        <v>ACT 145</v>
      </c>
      <c r="E577" s="103" t="str">
        <f>'VZGTTQ00009364 - Harini Sridhar'!E47</f>
        <v>Automation Tester Automation Tester Intermediate</v>
      </c>
      <c r="F577" s="111" t="s">
        <v>119</v>
      </c>
      <c r="G577" s="111" t="s">
        <v>120</v>
      </c>
      <c r="H577" s="98">
        <v>1000428976</v>
      </c>
      <c r="I577" s="98" t="s">
        <v>115</v>
      </c>
      <c r="J577" s="98" t="s">
        <v>26</v>
      </c>
      <c r="K577" s="15">
        <f>'VZGTTQ00009364 - Harini Sridhar'!F47</f>
        <v>22.162500000000005</v>
      </c>
      <c r="L577" s="15">
        <f>'VZGTTQ00009364 - Harini Sridhar'!G47</f>
        <v>3900.6000000000008</v>
      </c>
      <c r="M577" s="15">
        <f>'VZGTTQ00009364 - Harini Sridhar'!H47</f>
        <v>3900.6000000000008</v>
      </c>
      <c r="N577" s="15">
        <f>'VZGTTQ00009364 - Harini Sridhar'!I47</f>
        <v>3900.6000000000008</v>
      </c>
      <c r="O577" s="15">
        <f>'VZGTTQ00009364 - Harini Sridhar'!J47</f>
        <v>0</v>
      </c>
      <c r="P577" s="15">
        <f>'VZGTTQ00009364 - Harini Sridhar'!K47</f>
        <v>0</v>
      </c>
      <c r="Q577" s="15">
        <f>'VZGTTQ00009364 - Harini Sridhar'!L47</f>
        <v>0</v>
      </c>
      <c r="R577" s="15">
        <f>'VZGTTQ00009364 - Harini Sridhar'!M47</f>
        <v>0</v>
      </c>
      <c r="S577" s="15">
        <f>'VZGTTQ00009364 - Harini Sridhar'!N47</f>
        <v>7801.2000000000016</v>
      </c>
      <c r="T577" s="15">
        <f>'VZGTTQ00009364 - Harini Sridhar'!O47</f>
        <v>0</v>
      </c>
      <c r="U577" s="15">
        <f>'VZGTTQ00009364 - Harini Sridhar'!P47</f>
        <v>7801.2000000000016</v>
      </c>
      <c r="V577" s="98">
        <f>'VZGTTQ00009364 - Harini Sridhar'!Q47</f>
        <v>0</v>
      </c>
    </row>
    <row r="578" spans="1:22" ht="23.15" hidden="1" customHeight="1">
      <c r="A578" s="98">
        <f>'VZGTTQ00009364 - Harini Sridhar'!A48</f>
        <v>2117817</v>
      </c>
      <c r="B578" s="98" t="str">
        <f>'VZGTTQ00009364 - Harini Sridhar'!B48</f>
        <v>Shruthi Kolar</v>
      </c>
      <c r="C578" s="98" t="str">
        <f>'VZGTTQ00009364 - Harini Sridhar'!C48</f>
        <v xml:space="preserve">Offshore </v>
      </c>
      <c r="D578" s="98" t="str">
        <f>'VZGTTQ00009364 - Harini Sridhar'!D48</f>
        <v>ACT 145</v>
      </c>
      <c r="E578" s="103" t="str">
        <f>'VZGTTQ00009364 - Harini Sridhar'!E48</f>
        <v>Tester Fucntional Tester Intermediate</v>
      </c>
      <c r="F578" s="111" t="s">
        <v>119</v>
      </c>
      <c r="G578" s="111" t="s">
        <v>120</v>
      </c>
      <c r="H578" s="98">
        <v>1000428977</v>
      </c>
      <c r="I578" s="98" t="s">
        <v>114</v>
      </c>
      <c r="J578" s="98" t="s">
        <v>26</v>
      </c>
      <c r="K578" s="15">
        <f>'VZGTTQ00009364 - Harini Sridhar'!F48</f>
        <v>20.137499999999999</v>
      </c>
      <c r="L578" s="15">
        <f>'VZGTTQ00009364 - Harini Sridhar'!G48</f>
        <v>3544.2</v>
      </c>
      <c r="M578" s="15">
        <f>'VZGTTQ00009364 - Harini Sridhar'!H48</f>
        <v>3544.2</v>
      </c>
      <c r="N578" s="15">
        <f>'VZGTTQ00009364 - Harini Sridhar'!I48</f>
        <v>3544.2</v>
      </c>
      <c r="O578" s="15">
        <f>'VZGTTQ00009364 - Harini Sridhar'!J48</f>
        <v>0</v>
      </c>
      <c r="P578" s="15">
        <f>'VZGTTQ00009364 - Harini Sridhar'!K48</f>
        <v>0</v>
      </c>
      <c r="Q578" s="15">
        <f>'VZGTTQ00009364 - Harini Sridhar'!L48</f>
        <v>0</v>
      </c>
      <c r="R578" s="15">
        <f>'VZGTTQ00009364 - Harini Sridhar'!M48</f>
        <v>0</v>
      </c>
      <c r="S578" s="15">
        <f>'VZGTTQ00009364 - Harini Sridhar'!N48</f>
        <v>7088.4</v>
      </c>
      <c r="T578" s="15">
        <f>'VZGTTQ00009364 - Harini Sridhar'!O48</f>
        <v>0</v>
      </c>
      <c r="U578" s="15">
        <f>'VZGTTQ00009364 - Harini Sridhar'!P48</f>
        <v>7088.4</v>
      </c>
      <c r="V578" s="98">
        <f>'VZGTTQ00009364 - Harini Sridhar'!Q48</f>
        <v>0</v>
      </c>
    </row>
    <row r="579" spans="1:22" ht="23.15" hidden="1" customHeight="1">
      <c r="A579" s="98">
        <f>'VZGTTQ00009364 - Harini Sridhar'!A49</f>
        <v>545968</v>
      </c>
      <c r="B579" s="98" t="str">
        <f>'VZGTTQ00009364 - Harini Sridhar'!B49</f>
        <v>Chandran,Nirmala</v>
      </c>
      <c r="C579" s="98" t="str">
        <f>'VZGTTQ00009364 - Harini Sridhar'!C49</f>
        <v xml:space="preserve">Offshore </v>
      </c>
      <c r="D579" s="98" t="str">
        <f>'VZGTTQ00009364 - Harini Sridhar'!D49</f>
        <v>ACT 138</v>
      </c>
      <c r="E579" s="103" t="str">
        <f>'VZGTTQ00009364 - Harini Sridhar'!E49</f>
        <v>Tester Fucntional Tester Intermediate</v>
      </c>
      <c r="F579" s="111" t="s">
        <v>119</v>
      </c>
      <c r="G579" s="111" t="s">
        <v>120</v>
      </c>
      <c r="H579" s="98">
        <v>1000428976</v>
      </c>
      <c r="I579" s="98" t="s">
        <v>115</v>
      </c>
      <c r="J579" s="98" t="s">
        <v>26</v>
      </c>
      <c r="K579" s="15">
        <f>'VZGTTQ00009364 - Harini Sridhar'!F49</f>
        <v>20.137499999999999</v>
      </c>
      <c r="L579" s="15">
        <f>'VZGTTQ00009364 - Harini Sridhar'!G49</f>
        <v>3544.2</v>
      </c>
      <c r="M579" s="15">
        <f>'VZGTTQ00009364 - Harini Sridhar'!H49</f>
        <v>3544.2</v>
      </c>
      <c r="N579" s="15">
        <f>'VZGTTQ00009364 - Harini Sridhar'!I49</f>
        <v>3544.2</v>
      </c>
      <c r="O579" s="15">
        <f>'VZGTTQ00009364 - Harini Sridhar'!J49</f>
        <v>0</v>
      </c>
      <c r="P579" s="15">
        <f>'VZGTTQ00009364 - Harini Sridhar'!K49</f>
        <v>0</v>
      </c>
      <c r="Q579" s="15">
        <f>'VZGTTQ00009364 - Harini Sridhar'!L49</f>
        <v>0</v>
      </c>
      <c r="R579" s="15">
        <f>'VZGTTQ00009364 - Harini Sridhar'!M49</f>
        <v>0</v>
      </c>
      <c r="S579" s="15">
        <f>'VZGTTQ00009364 - Harini Sridhar'!N49</f>
        <v>7088.4</v>
      </c>
      <c r="T579" s="15">
        <f>'VZGTTQ00009364 - Harini Sridhar'!O49</f>
        <v>0</v>
      </c>
      <c r="U579" s="15">
        <f>'VZGTTQ00009364 - Harini Sridhar'!P49</f>
        <v>7088.4</v>
      </c>
      <c r="V579" s="98">
        <f>'VZGTTQ00009364 - Harini Sridhar'!Q49</f>
        <v>0</v>
      </c>
    </row>
    <row r="580" spans="1:22" ht="23.15" hidden="1" customHeight="1">
      <c r="A580" s="98">
        <f>'VZGTTQ00009364 - Harini Sridhar'!A50</f>
        <v>2218369</v>
      </c>
      <c r="B580" s="98" t="str">
        <f>'VZGTTQ00009364 - Harini Sridhar'!B50</f>
        <v>Bandarupalli,Jyothirmai</v>
      </c>
      <c r="C580" s="98" t="str">
        <f>'VZGTTQ00009364 - Harini Sridhar'!C50</f>
        <v xml:space="preserve">Offshore </v>
      </c>
      <c r="D580" s="98" t="str">
        <f>'VZGTTQ00009364 - Harini Sridhar'!D50</f>
        <v>ACT 149</v>
      </c>
      <c r="E580" s="103" t="str">
        <f>'VZGTTQ00009364 - Harini Sridhar'!E50</f>
        <v>Tester Fucntional Tester Intermediate</v>
      </c>
      <c r="F580" s="111" t="s">
        <v>119</v>
      </c>
      <c r="G580" s="111" t="s">
        <v>120</v>
      </c>
      <c r="H580" s="98">
        <v>1000428977</v>
      </c>
      <c r="I580" s="98" t="s">
        <v>114</v>
      </c>
      <c r="J580" s="98" t="s">
        <v>26</v>
      </c>
      <c r="K580" s="15">
        <f>'VZGTTQ00009364 - Harini Sridhar'!F50</f>
        <v>20.137499999999999</v>
      </c>
      <c r="L580" s="15">
        <f>'VZGTTQ00009364 - Harini Sridhar'!G50</f>
        <v>3544.2</v>
      </c>
      <c r="M580" s="15">
        <f>'VZGTTQ00009364 - Harini Sridhar'!H50</f>
        <v>3544.2</v>
      </c>
      <c r="N580" s="15">
        <f>'VZGTTQ00009364 - Harini Sridhar'!I50</f>
        <v>3544.2</v>
      </c>
      <c r="O580" s="15">
        <f>'VZGTTQ00009364 - Harini Sridhar'!J50</f>
        <v>0</v>
      </c>
      <c r="P580" s="15">
        <f>'VZGTTQ00009364 - Harini Sridhar'!K50</f>
        <v>0</v>
      </c>
      <c r="Q580" s="15">
        <f>'VZGTTQ00009364 - Harini Sridhar'!L50</f>
        <v>0</v>
      </c>
      <c r="R580" s="15">
        <f>'VZGTTQ00009364 - Harini Sridhar'!M50</f>
        <v>0</v>
      </c>
      <c r="S580" s="15">
        <f>'VZGTTQ00009364 - Harini Sridhar'!N50</f>
        <v>7088.4</v>
      </c>
      <c r="T580" s="15">
        <f>'VZGTTQ00009364 - Harini Sridhar'!O50</f>
        <v>0</v>
      </c>
      <c r="U580" s="15">
        <f>'VZGTTQ00009364 - Harini Sridhar'!P50</f>
        <v>7088.4</v>
      </c>
      <c r="V580" s="98">
        <f>'VZGTTQ00009364 - Harini Sridhar'!Q50</f>
        <v>0</v>
      </c>
    </row>
    <row r="581" spans="1:22" ht="23.15" hidden="1" customHeight="1">
      <c r="A581" s="98">
        <f>'VZGTTQ00009364 - Harini Sridhar'!A51</f>
        <v>2271050</v>
      </c>
      <c r="B581" s="98" t="str">
        <f>'VZGTTQ00009364 - Harini Sridhar'!B51</f>
        <v>K A,Pradeep</v>
      </c>
      <c r="C581" s="98" t="str">
        <f>'VZGTTQ00009364 - Harini Sridhar'!C51</f>
        <v xml:space="preserve">Offshore </v>
      </c>
      <c r="D581" s="98" t="str">
        <f>'VZGTTQ00009364 - Harini Sridhar'!D51</f>
        <v>ACT 149</v>
      </c>
      <c r="E581" s="103" t="str">
        <f>'VZGTTQ00009364 - Harini Sridhar'!E51</f>
        <v>Tester Fucntional Tester Intermediate</v>
      </c>
      <c r="F581" s="111" t="s">
        <v>119</v>
      </c>
      <c r="G581" s="111" t="s">
        <v>120</v>
      </c>
      <c r="H581" s="98">
        <v>1000428976</v>
      </c>
      <c r="I581" s="98" t="s">
        <v>115</v>
      </c>
      <c r="J581" s="98" t="s">
        <v>26</v>
      </c>
      <c r="K581" s="15">
        <f>'VZGTTQ00009364 - Harini Sridhar'!F51</f>
        <v>20.137499999999999</v>
      </c>
      <c r="L581" s="15">
        <f>'VZGTTQ00009364 - Harini Sridhar'!G51</f>
        <v>3544.2</v>
      </c>
      <c r="M581" s="15">
        <f>'VZGTTQ00009364 - Harini Sridhar'!H51</f>
        <v>3544.2</v>
      </c>
      <c r="N581" s="15">
        <f>'VZGTTQ00009364 - Harini Sridhar'!I51</f>
        <v>3544.2</v>
      </c>
      <c r="O581" s="15">
        <f>'VZGTTQ00009364 - Harini Sridhar'!J51</f>
        <v>0</v>
      </c>
      <c r="P581" s="15">
        <f>'VZGTTQ00009364 - Harini Sridhar'!K51</f>
        <v>0</v>
      </c>
      <c r="Q581" s="15">
        <f>'VZGTTQ00009364 - Harini Sridhar'!L51</f>
        <v>0</v>
      </c>
      <c r="R581" s="15">
        <f>'VZGTTQ00009364 - Harini Sridhar'!M51</f>
        <v>0</v>
      </c>
      <c r="S581" s="15">
        <f>'VZGTTQ00009364 - Harini Sridhar'!N51</f>
        <v>7088.4</v>
      </c>
      <c r="T581" s="15">
        <f>'VZGTTQ00009364 - Harini Sridhar'!O51</f>
        <v>0</v>
      </c>
      <c r="U581" s="15">
        <f>'VZGTTQ00009364 - Harini Sridhar'!P51</f>
        <v>7088.4</v>
      </c>
      <c r="V581" s="98">
        <f>'VZGTTQ00009364 - Harini Sridhar'!Q51</f>
        <v>0</v>
      </c>
    </row>
    <row r="582" spans="1:22" ht="23.15" hidden="1" customHeight="1">
      <c r="A582" s="98">
        <f>'VZGTTQ00009364 - Harini Sridhar'!A52</f>
        <v>2041116</v>
      </c>
      <c r="B582" s="98" t="str">
        <f>'VZGTTQ00009364 - Harini Sridhar'!B52</f>
        <v>Rajeswari,Bejjala</v>
      </c>
      <c r="C582" s="98" t="str">
        <f>'VZGTTQ00009364 - Harini Sridhar'!C52</f>
        <v xml:space="preserve">Offshore </v>
      </c>
      <c r="D582" s="98" t="str">
        <f>'VZGTTQ00009364 - Harini Sridhar'!D52</f>
        <v>ACT 145</v>
      </c>
      <c r="E582" s="103" t="str">
        <f>'VZGTTQ00009364 - Harini Sridhar'!E52</f>
        <v>Tester Fucntional Tester Intermediate</v>
      </c>
      <c r="F582" s="111" t="s">
        <v>119</v>
      </c>
      <c r="G582" s="111" t="s">
        <v>120</v>
      </c>
      <c r="H582" s="98">
        <v>1000428976</v>
      </c>
      <c r="I582" s="98" t="s">
        <v>115</v>
      </c>
      <c r="J582" s="98" t="s">
        <v>26</v>
      </c>
      <c r="K582" s="15">
        <f>'VZGTTQ00009364 - Harini Sridhar'!F52</f>
        <v>20.137499999999999</v>
      </c>
      <c r="L582" s="15">
        <f>'VZGTTQ00009364 - Harini Sridhar'!G52</f>
        <v>3544.2</v>
      </c>
      <c r="M582" s="15">
        <f>'VZGTTQ00009364 - Harini Sridhar'!H52</f>
        <v>3544.2</v>
      </c>
      <c r="N582" s="15">
        <f>'VZGTTQ00009364 - Harini Sridhar'!I52</f>
        <v>3544.2</v>
      </c>
      <c r="O582" s="15">
        <f>'VZGTTQ00009364 - Harini Sridhar'!J52</f>
        <v>0</v>
      </c>
      <c r="P582" s="15">
        <f>'VZGTTQ00009364 - Harini Sridhar'!K52</f>
        <v>0</v>
      </c>
      <c r="Q582" s="15">
        <f>'VZGTTQ00009364 - Harini Sridhar'!L52</f>
        <v>0</v>
      </c>
      <c r="R582" s="15">
        <f>'VZGTTQ00009364 - Harini Sridhar'!M52</f>
        <v>0</v>
      </c>
      <c r="S582" s="15">
        <f>'VZGTTQ00009364 - Harini Sridhar'!N52</f>
        <v>7088.4</v>
      </c>
      <c r="T582" s="15">
        <f>'VZGTTQ00009364 - Harini Sridhar'!O52</f>
        <v>0</v>
      </c>
      <c r="U582" s="15">
        <f>'VZGTTQ00009364 - Harini Sridhar'!P52</f>
        <v>7088.4</v>
      </c>
      <c r="V582" s="98">
        <f>'VZGTTQ00009364 - Harini Sridhar'!Q52</f>
        <v>0</v>
      </c>
    </row>
    <row r="583" spans="1:22" ht="23.15" hidden="1" customHeight="1">
      <c r="A583" s="98">
        <f>'VZGTTQ00009364 - Harini Sridhar'!A53</f>
        <v>2199512</v>
      </c>
      <c r="B583" s="98" t="str">
        <f>'VZGTTQ00009364 - Harini Sridhar'!B53</f>
        <v>N,Sathishkumar</v>
      </c>
      <c r="C583" s="98" t="str">
        <f>'VZGTTQ00009364 - Harini Sridhar'!C53</f>
        <v xml:space="preserve">Offshore </v>
      </c>
      <c r="D583" s="98" t="str">
        <f>'VZGTTQ00009364 - Harini Sridhar'!D53</f>
        <v>ACT 149</v>
      </c>
      <c r="E583" s="103" t="str">
        <f>'VZGTTQ00009364 - Harini Sridhar'!E53</f>
        <v>Tester Fucntional Tester Intermediate</v>
      </c>
      <c r="F583" s="111" t="s">
        <v>119</v>
      </c>
      <c r="G583" s="111" t="s">
        <v>120</v>
      </c>
      <c r="H583" s="98">
        <v>1000428976</v>
      </c>
      <c r="I583" s="98" t="s">
        <v>115</v>
      </c>
      <c r="J583" s="98" t="s">
        <v>26</v>
      </c>
      <c r="K583" s="15">
        <f>'VZGTTQ00009364 - Harini Sridhar'!F53</f>
        <v>20.137499999999999</v>
      </c>
      <c r="L583" s="15">
        <f>'VZGTTQ00009364 - Harini Sridhar'!G53</f>
        <v>3544.2</v>
      </c>
      <c r="M583" s="15">
        <f>'VZGTTQ00009364 - Harini Sridhar'!H53</f>
        <v>3544.2</v>
      </c>
      <c r="N583" s="15">
        <f>'VZGTTQ00009364 - Harini Sridhar'!I53</f>
        <v>3544.2</v>
      </c>
      <c r="O583" s="15">
        <f>'VZGTTQ00009364 - Harini Sridhar'!J53</f>
        <v>0</v>
      </c>
      <c r="P583" s="15">
        <f>'VZGTTQ00009364 - Harini Sridhar'!K53</f>
        <v>0</v>
      </c>
      <c r="Q583" s="15">
        <f>'VZGTTQ00009364 - Harini Sridhar'!L53</f>
        <v>0</v>
      </c>
      <c r="R583" s="15">
        <f>'VZGTTQ00009364 - Harini Sridhar'!M53</f>
        <v>0</v>
      </c>
      <c r="S583" s="15">
        <f>'VZGTTQ00009364 - Harini Sridhar'!N53</f>
        <v>7088.4</v>
      </c>
      <c r="T583" s="15">
        <f>'VZGTTQ00009364 - Harini Sridhar'!O53</f>
        <v>0</v>
      </c>
      <c r="U583" s="15">
        <f>'VZGTTQ00009364 - Harini Sridhar'!P53</f>
        <v>7088.4</v>
      </c>
      <c r="V583" s="98">
        <f>'VZGTTQ00009364 - Harini Sridhar'!Q53</f>
        <v>0</v>
      </c>
    </row>
    <row r="584" spans="1:22" ht="23.15" hidden="1" customHeight="1">
      <c r="A584" s="98">
        <f>'VZGTTQ00009364 - Harini Sridhar'!A54</f>
        <v>2163758</v>
      </c>
      <c r="B584" s="98" t="str">
        <f>'VZGTTQ00009364 - Harini Sridhar'!B54</f>
        <v>Reddy Yamini,Korapati</v>
      </c>
      <c r="C584" s="98" t="str">
        <f>'VZGTTQ00009364 - Harini Sridhar'!C54</f>
        <v xml:space="preserve">Offshore </v>
      </c>
      <c r="D584" s="98" t="str">
        <f>'VZGTTQ00009364 - Harini Sridhar'!D54</f>
        <v>ACT 145</v>
      </c>
      <c r="E584" s="103" t="str">
        <f>'VZGTTQ00009364 - Harini Sridhar'!E54</f>
        <v>Tester Fucntional Tester Intermediate</v>
      </c>
      <c r="F584" s="111" t="s">
        <v>119</v>
      </c>
      <c r="G584" s="111" t="s">
        <v>120</v>
      </c>
      <c r="H584" s="98">
        <v>1000428976</v>
      </c>
      <c r="I584" s="98" t="s">
        <v>115</v>
      </c>
      <c r="J584" s="98" t="s">
        <v>26</v>
      </c>
      <c r="K584" s="15">
        <f>'VZGTTQ00009364 - Harini Sridhar'!F54</f>
        <v>20.137499999999999</v>
      </c>
      <c r="L584" s="15">
        <f>'VZGTTQ00009364 - Harini Sridhar'!G54</f>
        <v>3544.2</v>
      </c>
      <c r="M584" s="15">
        <f>'VZGTTQ00009364 - Harini Sridhar'!H54</f>
        <v>3544.2</v>
      </c>
      <c r="N584" s="15">
        <f>'VZGTTQ00009364 - Harini Sridhar'!I54</f>
        <v>3544.2</v>
      </c>
      <c r="O584" s="15">
        <f>'VZGTTQ00009364 - Harini Sridhar'!J54</f>
        <v>0</v>
      </c>
      <c r="P584" s="15">
        <f>'VZGTTQ00009364 - Harini Sridhar'!K54</f>
        <v>0</v>
      </c>
      <c r="Q584" s="15">
        <f>'VZGTTQ00009364 - Harini Sridhar'!L54</f>
        <v>0</v>
      </c>
      <c r="R584" s="15">
        <f>'VZGTTQ00009364 - Harini Sridhar'!M54</f>
        <v>0</v>
      </c>
      <c r="S584" s="15">
        <f>'VZGTTQ00009364 - Harini Sridhar'!N54</f>
        <v>7088.4</v>
      </c>
      <c r="T584" s="15">
        <f>'VZGTTQ00009364 - Harini Sridhar'!O54</f>
        <v>0</v>
      </c>
      <c r="U584" s="15">
        <f>'VZGTTQ00009364 - Harini Sridhar'!P54</f>
        <v>7088.4</v>
      </c>
      <c r="V584" s="98">
        <f>'VZGTTQ00009364 - Harini Sridhar'!Q54</f>
        <v>0</v>
      </c>
    </row>
    <row r="585" spans="1:22" ht="23.15" hidden="1" customHeight="1">
      <c r="A585" s="98">
        <f>'VZGTTQ00009364 - Harini Sridhar'!A55</f>
        <v>2019872</v>
      </c>
      <c r="B585" s="98" t="str">
        <f>'VZGTTQ00009364 - Harini Sridhar'!B55</f>
        <v>Shivaraja G</v>
      </c>
      <c r="C585" s="98" t="str">
        <f>'VZGTTQ00009364 - Harini Sridhar'!C55</f>
        <v xml:space="preserve">Offshore </v>
      </c>
      <c r="D585" s="98" t="str">
        <f>'VZGTTQ00009364 - Harini Sridhar'!D55</f>
        <v>ACT 145</v>
      </c>
      <c r="E585" s="103" t="str">
        <f>'VZGTTQ00009364 - Harini Sridhar'!E55</f>
        <v>Tester Fucntional Tester Intermediate</v>
      </c>
      <c r="F585" s="111" t="s">
        <v>119</v>
      </c>
      <c r="G585" s="111" t="s">
        <v>120</v>
      </c>
      <c r="H585" s="98">
        <v>1000428976</v>
      </c>
      <c r="I585" s="98" t="s">
        <v>115</v>
      </c>
      <c r="J585" s="98" t="s">
        <v>26</v>
      </c>
      <c r="K585" s="15">
        <f>'VZGTTQ00009364 - Harini Sridhar'!F55</f>
        <v>20.137499999999999</v>
      </c>
      <c r="L585" s="15">
        <f>'VZGTTQ00009364 - Harini Sridhar'!G55</f>
        <v>3544.2</v>
      </c>
      <c r="M585" s="15">
        <f>'VZGTTQ00009364 - Harini Sridhar'!H55</f>
        <v>3544.2</v>
      </c>
      <c r="N585" s="15">
        <f>'VZGTTQ00009364 - Harini Sridhar'!I55</f>
        <v>3544.2</v>
      </c>
      <c r="O585" s="15">
        <f>'VZGTTQ00009364 - Harini Sridhar'!J55</f>
        <v>0</v>
      </c>
      <c r="P585" s="15">
        <f>'VZGTTQ00009364 - Harini Sridhar'!K55</f>
        <v>0</v>
      </c>
      <c r="Q585" s="15">
        <f>'VZGTTQ00009364 - Harini Sridhar'!L55</f>
        <v>0</v>
      </c>
      <c r="R585" s="15">
        <f>'VZGTTQ00009364 - Harini Sridhar'!M55</f>
        <v>0</v>
      </c>
      <c r="S585" s="15">
        <f>'VZGTTQ00009364 - Harini Sridhar'!N55</f>
        <v>7088.4</v>
      </c>
      <c r="T585" s="15">
        <f>'VZGTTQ00009364 - Harini Sridhar'!O55</f>
        <v>0</v>
      </c>
      <c r="U585" s="15">
        <f>'VZGTTQ00009364 - Harini Sridhar'!P55</f>
        <v>7088.4</v>
      </c>
      <c r="V585" s="98">
        <f>'VZGTTQ00009364 - Harini Sridhar'!Q55</f>
        <v>0</v>
      </c>
    </row>
    <row r="586" spans="1:22" ht="23.15" hidden="1" customHeight="1">
      <c r="A586" s="98">
        <f>'VZGTTQ00009364 - Harini Sridhar'!A56</f>
        <v>2073263</v>
      </c>
      <c r="B586" s="98" t="str">
        <f>'VZGTTQ00009364 - Harini Sridhar'!B56</f>
        <v>B,Suresh</v>
      </c>
      <c r="C586" s="98" t="str">
        <f>'VZGTTQ00009364 - Harini Sridhar'!C56</f>
        <v xml:space="preserve">Offshore </v>
      </c>
      <c r="D586" s="98" t="str">
        <f>'VZGTTQ00009364 - Harini Sridhar'!D56</f>
        <v>ACT 145</v>
      </c>
      <c r="E586" s="103" t="str">
        <f>'VZGTTQ00009364 - Harini Sridhar'!E56</f>
        <v>Tester Fucntional Tester Intermediate</v>
      </c>
      <c r="F586" s="111" t="s">
        <v>119</v>
      </c>
      <c r="G586" s="111" t="s">
        <v>120</v>
      </c>
      <c r="H586" s="98">
        <v>1000428976</v>
      </c>
      <c r="I586" s="98" t="s">
        <v>115</v>
      </c>
      <c r="J586" s="98" t="s">
        <v>26</v>
      </c>
      <c r="K586" s="15">
        <f>'VZGTTQ00009364 - Harini Sridhar'!F56</f>
        <v>20.137499999999999</v>
      </c>
      <c r="L586" s="15">
        <f>'VZGTTQ00009364 - Harini Sridhar'!G56</f>
        <v>3544.2</v>
      </c>
      <c r="M586" s="15">
        <f>'VZGTTQ00009364 - Harini Sridhar'!H56</f>
        <v>3544.2</v>
      </c>
      <c r="N586" s="15">
        <f>'VZGTTQ00009364 - Harini Sridhar'!I56</f>
        <v>3544.2</v>
      </c>
      <c r="O586" s="15">
        <f>'VZGTTQ00009364 - Harini Sridhar'!J56</f>
        <v>0</v>
      </c>
      <c r="P586" s="15">
        <f>'VZGTTQ00009364 - Harini Sridhar'!K56</f>
        <v>0</v>
      </c>
      <c r="Q586" s="15">
        <f>'VZGTTQ00009364 - Harini Sridhar'!L56</f>
        <v>0</v>
      </c>
      <c r="R586" s="15">
        <f>'VZGTTQ00009364 - Harini Sridhar'!M56</f>
        <v>0</v>
      </c>
      <c r="S586" s="15">
        <f>'VZGTTQ00009364 - Harini Sridhar'!N56</f>
        <v>7088.4</v>
      </c>
      <c r="T586" s="15">
        <f>'VZGTTQ00009364 - Harini Sridhar'!O56</f>
        <v>0</v>
      </c>
      <c r="U586" s="15">
        <f>'VZGTTQ00009364 - Harini Sridhar'!P56</f>
        <v>7088.4</v>
      </c>
      <c r="V586" s="98">
        <f>'VZGTTQ00009364 - Harini Sridhar'!Q56</f>
        <v>0</v>
      </c>
    </row>
    <row r="587" spans="1:22" ht="23.15" hidden="1" customHeight="1">
      <c r="A587" s="98">
        <f>'VZGTTQ00009364 - Harini Sridhar'!A57</f>
        <v>2333294</v>
      </c>
      <c r="B587" s="98" t="str">
        <f>'VZGTTQ00009364 - Harini Sridhar'!B57</f>
        <v>Ganguru,Harsha Vardhan</v>
      </c>
      <c r="C587" s="98" t="str">
        <f>'VZGTTQ00009364 - Harini Sridhar'!C57</f>
        <v xml:space="preserve">Offshore </v>
      </c>
      <c r="D587" s="98" t="str">
        <f>'VZGTTQ00009364 - Harini Sridhar'!D57</f>
        <v>PCT 090</v>
      </c>
      <c r="E587" s="103" t="str">
        <f>'VZGTTQ00009364 - Harini Sridhar'!E57</f>
        <v>Tester Fucntional Tester Intermediate</v>
      </c>
      <c r="F587" s="111" t="s">
        <v>119</v>
      </c>
      <c r="G587" s="111" t="s">
        <v>120</v>
      </c>
      <c r="H587" s="98">
        <v>1000428976</v>
      </c>
      <c r="I587" s="98" t="s">
        <v>115</v>
      </c>
      <c r="J587" s="98" t="s">
        <v>26</v>
      </c>
      <c r="K587" s="15">
        <f>'VZGTTQ00009364 - Harini Sridhar'!F57</f>
        <v>20.137499999999999</v>
      </c>
      <c r="L587" s="15">
        <f>'VZGTTQ00009364 - Harini Sridhar'!G57</f>
        <v>3544.2</v>
      </c>
      <c r="M587" s="15">
        <f>'VZGTTQ00009364 - Harini Sridhar'!H57</f>
        <v>3544.2</v>
      </c>
      <c r="N587" s="15">
        <f>'VZGTTQ00009364 - Harini Sridhar'!I57</f>
        <v>3544.2</v>
      </c>
      <c r="O587" s="15">
        <f>'VZGTTQ00009364 - Harini Sridhar'!J57</f>
        <v>0</v>
      </c>
      <c r="P587" s="15">
        <f>'VZGTTQ00009364 - Harini Sridhar'!K57</f>
        <v>0</v>
      </c>
      <c r="Q587" s="15">
        <f>'VZGTTQ00009364 - Harini Sridhar'!L57</f>
        <v>0</v>
      </c>
      <c r="R587" s="15">
        <f>'VZGTTQ00009364 - Harini Sridhar'!M57</f>
        <v>0</v>
      </c>
      <c r="S587" s="15">
        <f>'VZGTTQ00009364 - Harini Sridhar'!N57</f>
        <v>7088.4</v>
      </c>
      <c r="T587" s="15">
        <f>'VZGTTQ00009364 - Harini Sridhar'!O57</f>
        <v>0</v>
      </c>
      <c r="U587" s="15">
        <f>'VZGTTQ00009364 - Harini Sridhar'!P57</f>
        <v>7088.4</v>
      </c>
      <c r="V587" s="98">
        <f>'VZGTTQ00009364 - Harini Sridhar'!Q57</f>
        <v>0</v>
      </c>
    </row>
    <row r="588" spans="1:22" ht="23.15" hidden="1" customHeight="1">
      <c r="A588" s="98">
        <f>'VZGTTQ00009364 - Harini Sridhar'!A58</f>
        <v>177349</v>
      </c>
      <c r="B588" s="98" t="str">
        <f>'VZGTTQ00009364 - Harini Sridhar'!B58</f>
        <v>A, Sarala Devi</v>
      </c>
      <c r="C588" s="98" t="str">
        <f>'VZGTTQ00009364 - Harini Sridhar'!C58</f>
        <v xml:space="preserve">Offshore </v>
      </c>
      <c r="D588" s="98" t="str">
        <f>'VZGTTQ00009364 - Harini Sridhar'!D58</f>
        <v>ACT 135</v>
      </c>
      <c r="E588" s="103" t="str">
        <f>'VZGTTQ00009364 - Harini Sridhar'!E58</f>
        <v>Tester Fucntional Tester Senior</v>
      </c>
      <c r="F588" s="111" t="s">
        <v>119</v>
      </c>
      <c r="G588" s="111" t="s">
        <v>120</v>
      </c>
      <c r="H588" s="98">
        <v>1000428977</v>
      </c>
      <c r="I588" s="98" t="s">
        <v>114</v>
      </c>
      <c r="J588" s="98" t="s">
        <v>26</v>
      </c>
      <c r="K588" s="15">
        <f>'VZGTTQ00009364 - Harini Sridhar'!F58</f>
        <v>23.537500000000005</v>
      </c>
      <c r="L588" s="15">
        <f>'VZGTTQ00009364 - Harini Sridhar'!G58</f>
        <v>4142.6000000000013</v>
      </c>
      <c r="M588" s="15">
        <f>'VZGTTQ00009364 - Harini Sridhar'!H58</f>
        <v>4142.6000000000013</v>
      </c>
      <c r="N588" s="15">
        <f>'VZGTTQ00009364 - Harini Sridhar'!I58</f>
        <v>4142.6000000000013</v>
      </c>
      <c r="O588" s="15">
        <f>'VZGTTQ00009364 - Harini Sridhar'!J58</f>
        <v>0</v>
      </c>
      <c r="P588" s="15">
        <f>'VZGTTQ00009364 - Harini Sridhar'!K58</f>
        <v>0</v>
      </c>
      <c r="Q588" s="15">
        <f>'VZGTTQ00009364 - Harini Sridhar'!L58</f>
        <v>0</v>
      </c>
      <c r="R588" s="15">
        <f>'VZGTTQ00009364 - Harini Sridhar'!M58</f>
        <v>0</v>
      </c>
      <c r="S588" s="15">
        <f>'VZGTTQ00009364 - Harini Sridhar'!N58</f>
        <v>8285.2000000000025</v>
      </c>
      <c r="T588" s="15">
        <f>'VZGTTQ00009364 - Harini Sridhar'!O58</f>
        <v>0</v>
      </c>
      <c r="U588" s="15">
        <f>'VZGTTQ00009364 - Harini Sridhar'!P58</f>
        <v>8285.2000000000025</v>
      </c>
      <c r="V588" s="98">
        <f>'VZGTTQ00009364 - Harini Sridhar'!Q58</f>
        <v>0</v>
      </c>
    </row>
    <row r="589" spans="1:22" ht="23.15" hidden="1" customHeight="1">
      <c r="A589" s="98">
        <f>'VZGTTQ00009364 - Harini Sridhar'!A59</f>
        <v>2298324</v>
      </c>
      <c r="B589" s="98" t="str">
        <f>'VZGTTQ00009364 - Harini Sridhar'!B59</f>
        <v>S,Ganga Lakshmi</v>
      </c>
      <c r="C589" s="98" t="str">
        <f>'VZGTTQ00009364 - Harini Sridhar'!C59</f>
        <v xml:space="preserve">Offshore </v>
      </c>
      <c r="D589" s="98" t="str">
        <f>'VZGTTQ00009364 - Harini Sridhar'!D59</f>
        <v>ACT 149</v>
      </c>
      <c r="E589" s="103" t="str">
        <f>'VZGTTQ00009364 - Harini Sridhar'!E59</f>
        <v>Tester Fucntional Tester Senior</v>
      </c>
      <c r="F589" s="111" t="s">
        <v>119</v>
      </c>
      <c r="G589" s="111" t="s">
        <v>120</v>
      </c>
      <c r="H589" s="98">
        <v>1000428976</v>
      </c>
      <c r="I589" s="98" t="s">
        <v>115</v>
      </c>
      <c r="J589" s="98" t="s">
        <v>26</v>
      </c>
      <c r="K589" s="15">
        <f>'VZGTTQ00009364 - Harini Sridhar'!F59</f>
        <v>23.537500000000005</v>
      </c>
      <c r="L589" s="15">
        <f>'VZGTTQ00009364 - Harini Sridhar'!G59</f>
        <v>4142.6000000000013</v>
      </c>
      <c r="M589" s="15">
        <f>'VZGTTQ00009364 - Harini Sridhar'!H59</f>
        <v>4142.6000000000013</v>
      </c>
      <c r="N589" s="15">
        <f>'VZGTTQ00009364 - Harini Sridhar'!I59</f>
        <v>4142.6000000000013</v>
      </c>
      <c r="O589" s="15">
        <f>'VZGTTQ00009364 - Harini Sridhar'!J59</f>
        <v>0</v>
      </c>
      <c r="P589" s="15">
        <f>'VZGTTQ00009364 - Harini Sridhar'!K59</f>
        <v>0</v>
      </c>
      <c r="Q589" s="15">
        <f>'VZGTTQ00009364 - Harini Sridhar'!L59</f>
        <v>0</v>
      </c>
      <c r="R589" s="15">
        <f>'VZGTTQ00009364 - Harini Sridhar'!M59</f>
        <v>0</v>
      </c>
      <c r="S589" s="15">
        <f>'VZGTTQ00009364 - Harini Sridhar'!N59</f>
        <v>8285.2000000000025</v>
      </c>
      <c r="T589" s="15">
        <f>'VZGTTQ00009364 - Harini Sridhar'!O59</f>
        <v>0</v>
      </c>
      <c r="U589" s="15">
        <f>'VZGTTQ00009364 - Harini Sridhar'!P59</f>
        <v>8285.2000000000025</v>
      </c>
      <c r="V589" s="98">
        <f>'VZGTTQ00009364 - Harini Sridhar'!Q59</f>
        <v>0</v>
      </c>
    </row>
    <row r="590" spans="1:22" ht="23.15" hidden="1" customHeight="1">
      <c r="A590" s="98">
        <f>'VZGTTQ00009364 - Harini Sridhar'!A60</f>
        <v>907221</v>
      </c>
      <c r="B590" s="98" t="str">
        <f>'VZGTTQ00009364 - Harini Sridhar'!B60</f>
        <v>K,Nithish</v>
      </c>
      <c r="C590" s="98" t="str">
        <f>'VZGTTQ00009364 - Harini Sridhar'!C60</f>
        <v xml:space="preserve">Offshore </v>
      </c>
      <c r="D590" s="98" t="str">
        <f>'VZGTTQ00009364 - Harini Sridhar'!D60</f>
        <v>ACT 140</v>
      </c>
      <c r="E590" s="103" t="str">
        <f>'VZGTTQ00009364 - Harini Sridhar'!E60</f>
        <v>Tester Fucntional Tester Junior</v>
      </c>
      <c r="F590" s="111" t="s">
        <v>119</v>
      </c>
      <c r="G590" s="111" t="s">
        <v>120</v>
      </c>
      <c r="H590" s="98">
        <v>1000428976</v>
      </c>
      <c r="I590" s="98" t="s">
        <v>115</v>
      </c>
      <c r="J590" s="98" t="s">
        <v>26</v>
      </c>
      <c r="K590" s="15">
        <f>'VZGTTQ00009364 - Harini Sridhar'!F60</f>
        <v>18.337499999999999</v>
      </c>
      <c r="L590" s="15">
        <f>'VZGTTQ00009364 - Harini Sridhar'!G60</f>
        <v>3227.3999999999996</v>
      </c>
      <c r="M590" s="15">
        <f>'VZGTTQ00009364 - Harini Sridhar'!H60</f>
        <v>3227.3999999999996</v>
      </c>
      <c r="N590" s="15">
        <f>'VZGTTQ00009364 - Harini Sridhar'!I60</f>
        <v>3227.3999999999996</v>
      </c>
      <c r="O590" s="15">
        <f>'VZGTTQ00009364 - Harini Sridhar'!J60</f>
        <v>0</v>
      </c>
      <c r="P590" s="15">
        <f>'VZGTTQ00009364 - Harini Sridhar'!K60</f>
        <v>0</v>
      </c>
      <c r="Q590" s="15">
        <f>'VZGTTQ00009364 - Harini Sridhar'!L60</f>
        <v>0</v>
      </c>
      <c r="R590" s="15">
        <f>'VZGTTQ00009364 - Harini Sridhar'!M60</f>
        <v>0</v>
      </c>
      <c r="S590" s="15">
        <f>'VZGTTQ00009364 - Harini Sridhar'!N60</f>
        <v>6454.7999999999993</v>
      </c>
      <c r="T590" s="15">
        <f>'VZGTTQ00009364 - Harini Sridhar'!O60</f>
        <v>0</v>
      </c>
      <c r="U590" s="15">
        <f>'VZGTTQ00009364 - Harini Sridhar'!P60</f>
        <v>6454.7999999999993</v>
      </c>
      <c r="V590" s="98">
        <f>'VZGTTQ00009364 - Harini Sridhar'!Q60</f>
        <v>0</v>
      </c>
    </row>
    <row r="591" spans="1:22" ht="23.15" hidden="1" customHeight="1">
      <c r="A591" s="98">
        <f>'VZGTTQ00009364 - Harini Sridhar'!A61</f>
        <v>2163759</v>
      </c>
      <c r="B591" s="98" t="str">
        <f>'VZGTTQ00009364 - Harini Sridhar'!B61</f>
        <v>S Y,Ravi Rajan</v>
      </c>
      <c r="C591" s="98" t="str">
        <f>'VZGTTQ00009364 - Harini Sridhar'!C61</f>
        <v xml:space="preserve">Offshore </v>
      </c>
      <c r="D591" s="98" t="str">
        <f>'VZGTTQ00009364 - Harini Sridhar'!D61</f>
        <v>ACT 145</v>
      </c>
      <c r="E591" s="103" t="str">
        <f>'VZGTTQ00009364 - Harini Sridhar'!E61</f>
        <v>Tester Fucntional Tester Junior</v>
      </c>
      <c r="F591" s="111" t="s">
        <v>119</v>
      </c>
      <c r="G591" s="111" t="s">
        <v>120</v>
      </c>
      <c r="H591" s="98">
        <v>1000428976</v>
      </c>
      <c r="I591" s="98" t="s">
        <v>115</v>
      </c>
      <c r="J591" s="98" t="s">
        <v>26</v>
      </c>
      <c r="K591" s="15">
        <f>'VZGTTQ00009364 - Harini Sridhar'!F61</f>
        <v>18.337499999999999</v>
      </c>
      <c r="L591" s="15">
        <f>'VZGTTQ00009364 - Harini Sridhar'!G61</f>
        <v>3227.3999999999996</v>
      </c>
      <c r="M591" s="15">
        <f>'VZGTTQ00009364 - Harini Sridhar'!H61</f>
        <v>3227.3999999999996</v>
      </c>
      <c r="N591" s="15">
        <f>'VZGTTQ00009364 - Harini Sridhar'!I61</f>
        <v>3227.3999999999996</v>
      </c>
      <c r="O591" s="15">
        <f>'VZGTTQ00009364 - Harini Sridhar'!J61</f>
        <v>0</v>
      </c>
      <c r="P591" s="15">
        <f>'VZGTTQ00009364 - Harini Sridhar'!K61</f>
        <v>0</v>
      </c>
      <c r="Q591" s="15">
        <f>'VZGTTQ00009364 - Harini Sridhar'!L61</f>
        <v>0</v>
      </c>
      <c r="R591" s="15">
        <f>'VZGTTQ00009364 - Harini Sridhar'!M61</f>
        <v>0</v>
      </c>
      <c r="S591" s="15">
        <f>'VZGTTQ00009364 - Harini Sridhar'!N61</f>
        <v>6454.7999999999993</v>
      </c>
      <c r="T591" s="15">
        <f>'VZGTTQ00009364 - Harini Sridhar'!O61</f>
        <v>0</v>
      </c>
      <c r="U591" s="15">
        <f>'VZGTTQ00009364 - Harini Sridhar'!P61</f>
        <v>6454.7999999999993</v>
      </c>
      <c r="V591" s="98">
        <f>'VZGTTQ00009364 - Harini Sridhar'!Q61</f>
        <v>0</v>
      </c>
    </row>
    <row r="592" spans="1:22" ht="23.15" hidden="1" customHeight="1">
      <c r="A592" s="98">
        <f>'VZGTTQ00009364 - Harini Sridhar'!A62</f>
        <v>2041437</v>
      </c>
      <c r="B592" s="98" t="str">
        <f>'VZGTTQ00009364 - Harini Sridhar'!B62</f>
        <v>Santhosh Kumar Siddeswara</v>
      </c>
      <c r="C592" s="98" t="str">
        <f>'VZGTTQ00009364 - Harini Sridhar'!C62</f>
        <v xml:space="preserve">Offshore </v>
      </c>
      <c r="D592" s="98" t="str">
        <f>'VZGTTQ00009364 - Harini Sridhar'!D62</f>
        <v>ACT 145</v>
      </c>
      <c r="E592" s="103" t="str">
        <f>'VZGTTQ00009364 - Harini Sridhar'!E62</f>
        <v>Tester Fucntional Tester Junior</v>
      </c>
      <c r="F592" s="111" t="s">
        <v>119</v>
      </c>
      <c r="G592" s="111" t="s">
        <v>120</v>
      </c>
      <c r="H592" s="98">
        <v>1000428976</v>
      </c>
      <c r="I592" s="98" t="s">
        <v>115</v>
      </c>
      <c r="J592" s="98" t="s">
        <v>26</v>
      </c>
      <c r="K592" s="15">
        <f>'VZGTTQ00009364 - Harini Sridhar'!F62</f>
        <v>18.337499999999999</v>
      </c>
      <c r="L592" s="15">
        <f>'VZGTTQ00009364 - Harini Sridhar'!G62</f>
        <v>3227.3999999999996</v>
      </c>
      <c r="M592" s="15">
        <f>'VZGTTQ00009364 - Harini Sridhar'!H62</f>
        <v>3227.3999999999996</v>
      </c>
      <c r="N592" s="15">
        <f>'VZGTTQ00009364 - Harini Sridhar'!I62</f>
        <v>3227.3999999999996</v>
      </c>
      <c r="O592" s="15">
        <f>'VZGTTQ00009364 - Harini Sridhar'!J62</f>
        <v>0</v>
      </c>
      <c r="P592" s="15">
        <f>'VZGTTQ00009364 - Harini Sridhar'!K62</f>
        <v>0</v>
      </c>
      <c r="Q592" s="15">
        <f>'VZGTTQ00009364 - Harini Sridhar'!L62</f>
        <v>0</v>
      </c>
      <c r="R592" s="15">
        <f>'VZGTTQ00009364 - Harini Sridhar'!M62</f>
        <v>0</v>
      </c>
      <c r="S592" s="15">
        <f>'VZGTTQ00009364 - Harini Sridhar'!N62</f>
        <v>6454.7999999999993</v>
      </c>
      <c r="T592" s="15">
        <f>'VZGTTQ00009364 - Harini Sridhar'!O62</f>
        <v>0</v>
      </c>
      <c r="U592" s="15">
        <f>'VZGTTQ00009364 - Harini Sridhar'!P62</f>
        <v>6454.7999999999993</v>
      </c>
      <c r="V592" s="98">
        <f>'VZGTTQ00009364 - Harini Sridhar'!Q62</f>
        <v>0</v>
      </c>
    </row>
    <row r="593" spans="1:22" ht="23.15" hidden="1" customHeight="1">
      <c r="A593" s="98">
        <f>'VZGTTQ00009364 - Harini Sridhar'!A63</f>
        <v>2126881</v>
      </c>
      <c r="B593" s="98" t="str">
        <f>'VZGTTQ00009364 - Harini Sridhar'!B63</f>
        <v>Yogesh M</v>
      </c>
      <c r="C593" s="98" t="str">
        <f>'VZGTTQ00009364 - Harini Sridhar'!C63</f>
        <v xml:space="preserve">Offshore </v>
      </c>
      <c r="D593" s="98" t="str">
        <f>'VZGTTQ00009364 - Harini Sridhar'!D63</f>
        <v>ACT 145</v>
      </c>
      <c r="E593" s="103" t="str">
        <f>'VZGTTQ00009364 - Harini Sridhar'!E63</f>
        <v>Tester Fucntional Tester Junior</v>
      </c>
      <c r="F593" s="111" t="s">
        <v>119</v>
      </c>
      <c r="G593" s="111" t="s">
        <v>120</v>
      </c>
      <c r="H593" s="98">
        <v>1000428976</v>
      </c>
      <c r="I593" s="98" t="s">
        <v>115</v>
      </c>
      <c r="J593" s="98" t="s">
        <v>26</v>
      </c>
      <c r="K593" s="15">
        <f>'VZGTTQ00009364 - Harini Sridhar'!F63</f>
        <v>18.337499999999999</v>
      </c>
      <c r="L593" s="15">
        <f>'VZGTTQ00009364 - Harini Sridhar'!G63</f>
        <v>3227.3999999999996</v>
      </c>
      <c r="M593" s="15">
        <f>'VZGTTQ00009364 - Harini Sridhar'!H63</f>
        <v>3227.3999999999996</v>
      </c>
      <c r="N593" s="15">
        <f>'VZGTTQ00009364 - Harini Sridhar'!I63</f>
        <v>3227.3999999999996</v>
      </c>
      <c r="O593" s="15">
        <f>'VZGTTQ00009364 - Harini Sridhar'!J63</f>
        <v>0</v>
      </c>
      <c r="P593" s="15">
        <f>'VZGTTQ00009364 - Harini Sridhar'!K63</f>
        <v>0</v>
      </c>
      <c r="Q593" s="15">
        <f>'VZGTTQ00009364 - Harini Sridhar'!L63</f>
        <v>0</v>
      </c>
      <c r="R593" s="15">
        <f>'VZGTTQ00009364 - Harini Sridhar'!M63</f>
        <v>0</v>
      </c>
      <c r="S593" s="15">
        <f>'VZGTTQ00009364 - Harini Sridhar'!N63</f>
        <v>6454.7999999999993</v>
      </c>
      <c r="T593" s="15">
        <f>'VZGTTQ00009364 - Harini Sridhar'!O63</f>
        <v>0</v>
      </c>
      <c r="U593" s="15">
        <f>'VZGTTQ00009364 - Harini Sridhar'!P63</f>
        <v>6454.7999999999993</v>
      </c>
      <c r="V593" s="98">
        <f>'VZGTTQ00009364 - Harini Sridhar'!Q63</f>
        <v>0</v>
      </c>
    </row>
    <row r="594" spans="1:22" ht="23.15" hidden="1" customHeight="1">
      <c r="A594" s="98">
        <f>'VZGTTQ00009364 - Harini Sridhar'!A64</f>
        <v>2303879</v>
      </c>
      <c r="B594" s="98" t="str">
        <f>'VZGTTQ00009364 - Harini Sridhar'!B64</f>
        <v>Shanjay V</v>
      </c>
      <c r="C594" s="98" t="str">
        <f>'VZGTTQ00009364 - Harini Sridhar'!C64</f>
        <v xml:space="preserve">Offshore </v>
      </c>
      <c r="D594" s="98" t="str">
        <f>'VZGTTQ00009364 - Harini Sridhar'!D64</f>
        <v>ACT 149</v>
      </c>
      <c r="E594" s="103" t="str">
        <f>'VZGTTQ00009364 - Harini Sridhar'!E64</f>
        <v>Tester Fucntional Tester Junior</v>
      </c>
      <c r="F594" s="111" t="s">
        <v>119</v>
      </c>
      <c r="G594" s="111" t="s">
        <v>120</v>
      </c>
      <c r="H594" s="98">
        <v>1000428977</v>
      </c>
      <c r="I594" s="98" t="s">
        <v>114</v>
      </c>
      <c r="J594" s="98" t="s">
        <v>26</v>
      </c>
      <c r="K594" s="15">
        <f>'VZGTTQ00009364 - Harini Sridhar'!F64</f>
        <v>18.337499999999999</v>
      </c>
      <c r="L594" s="15">
        <f>'VZGTTQ00009364 - Harini Sridhar'!G64</f>
        <v>3227.3999999999996</v>
      </c>
      <c r="M594" s="15">
        <f>'VZGTTQ00009364 - Harini Sridhar'!H64</f>
        <v>3227.3999999999996</v>
      </c>
      <c r="N594" s="15">
        <f>'VZGTTQ00009364 - Harini Sridhar'!I64</f>
        <v>3227.3999999999996</v>
      </c>
      <c r="O594" s="15">
        <f>'VZGTTQ00009364 - Harini Sridhar'!J64</f>
        <v>0</v>
      </c>
      <c r="P594" s="15">
        <f>'VZGTTQ00009364 - Harini Sridhar'!K64</f>
        <v>0</v>
      </c>
      <c r="Q594" s="15">
        <f>'VZGTTQ00009364 - Harini Sridhar'!L64</f>
        <v>0</v>
      </c>
      <c r="R594" s="15">
        <f>'VZGTTQ00009364 - Harini Sridhar'!M64</f>
        <v>0</v>
      </c>
      <c r="S594" s="15">
        <f>'VZGTTQ00009364 - Harini Sridhar'!N64</f>
        <v>6454.7999999999993</v>
      </c>
      <c r="T594" s="15">
        <f>'VZGTTQ00009364 - Harini Sridhar'!O64</f>
        <v>0</v>
      </c>
      <c r="U594" s="15">
        <f>'VZGTTQ00009364 - Harini Sridhar'!P64</f>
        <v>6454.7999999999993</v>
      </c>
      <c r="V594" s="98">
        <f>'VZGTTQ00009364 - Harini Sridhar'!Q64</f>
        <v>0</v>
      </c>
    </row>
    <row r="595" spans="1:22" ht="23.15" hidden="1" customHeight="1">
      <c r="A595" s="98">
        <f>'VZGTTQ00009364 - Harini Sridhar'!A65</f>
        <v>2108228</v>
      </c>
      <c r="B595" s="98" t="str">
        <f>'VZGTTQ00009364 - Harini Sridhar'!B65</f>
        <v>Sonu, Kumar</v>
      </c>
      <c r="C595" s="98" t="str">
        <f>'VZGTTQ00009364 - Harini Sridhar'!C65</f>
        <v xml:space="preserve">Offshore </v>
      </c>
      <c r="D595" s="98" t="str">
        <f>'VZGTTQ00009364 - Harini Sridhar'!D65</f>
        <v>ACT 145</v>
      </c>
      <c r="E595" s="103" t="str">
        <f>'VZGTTQ00009364 - Harini Sridhar'!E65</f>
        <v>Tester Fucntional Tester Junior</v>
      </c>
      <c r="F595" s="111" t="s">
        <v>119</v>
      </c>
      <c r="G595" s="111" t="s">
        <v>120</v>
      </c>
      <c r="H595" s="98">
        <v>1000430236</v>
      </c>
      <c r="I595" s="98" t="s">
        <v>116</v>
      </c>
      <c r="J595" s="98" t="s">
        <v>26</v>
      </c>
      <c r="K595" s="15">
        <f>'VZGTTQ00009364 - Harini Sridhar'!F65</f>
        <v>18.337499999999999</v>
      </c>
      <c r="L595" s="15">
        <f>'VZGTTQ00009364 - Harini Sridhar'!G65</f>
        <v>3227.3999999999996</v>
      </c>
      <c r="M595" s="15">
        <f>'VZGTTQ00009364 - Harini Sridhar'!H65</f>
        <v>3227.3999999999996</v>
      </c>
      <c r="N595" s="15">
        <f>'VZGTTQ00009364 - Harini Sridhar'!I65</f>
        <v>3227.3999999999996</v>
      </c>
      <c r="O595" s="15">
        <f>'VZGTTQ00009364 - Harini Sridhar'!J65</f>
        <v>0</v>
      </c>
      <c r="P595" s="15">
        <f>'VZGTTQ00009364 - Harini Sridhar'!K65</f>
        <v>0</v>
      </c>
      <c r="Q595" s="15">
        <f>'VZGTTQ00009364 - Harini Sridhar'!L65</f>
        <v>0</v>
      </c>
      <c r="R595" s="15">
        <f>'VZGTTQ00009364 - Harini Sridhar'!M65</f>
        <v>0</v>
      </c>
      <c r="S595" s="15">
        <f>'VZGTTQ00009364 - Harini Sridhar'!N65</f>
        <v>6454.7999999999993</v>
      </c>
      <c r="T595" s="15">
        <f>'VZGTTQ00009364 - Harini Sridhar'!O65</f>
        <v>0</v>
      </c>
      <c r="U595" s="15">
        <f>'VZGTTQ00009364 - Harini Sridhar'!P65</f>
        <v>6454.7999999999993</v>
      </c>
      <c r="V595" s="98">
        <f>'VZGTTQ00009364 - Harini Sridhar'!Q65</f>
        <v>0</v>
      </c>
    </row>
    <row r="596" spans="1:22" ht="23.15" hidden="1" customHeight="1">
      <c r="A596" s="98">
        <f>'VZGTTQ00009364 - Harini Sridhar'!A66</f>
        <v>2276503</v>
      </c>
      <c r="B596" s="98" t="str">
        <f>'VZGTTQ00009364 - Harini Sridhar'!B66</f>
        <v>Vamsi Krishna,Nakka</v>
      </c>
      <c r="C596" s="98" t="str">
        <f>'VZGTTQ00009364 - Harini Sridhar'!C66</f>
        <v xml:space="preserve">Offshore </v>
      </c>
      <c r="D596" s="98" t="str">
        <f>'VZGTTQ00009364 - Harini Sridhar'!D66</f>
        <v>ACT 149</v>
      </c>
      <c r="E596" s="103" t="str">
        <f>'VZGTTQ00009364 - Harini Sridhar'!E66</f>
        <v>Pega Developer Pega,NBX Junior</v>
      </c>
      <c r="F596" s="111" t="s">
        <v>119</v>
      </c>
      <c r="G596" s="111" t="s">
        <v>120</v>
      </c>
      <c r="H596" s="98">
        <v>1000428976</v>
      </c>
      <c r="I596" s="98" t="s">
        <v>115</v>
      </c>
      <c r="J596" s="98" t="s">
        <v>27</v>
      </c>
      <c r="K596" s="15">
        <f>'VZGTTQ00009364 - Harini Sridhar'!F66</f>
        <v>22.475000000000005</v>
      </c>
      <c r="L596" s="15">
        <f>'VZGTTQ00009364 - Harini Sridhar'!G66</f>
        <v>3955.6000000000008</v>
      </c>
      <c r="M596" s="15">
        <f>'VZGTTQ00009364 - Harini Sridhar'!H66</f>
        <v>3955.6000000000008</v>
      </c>
      <c r="N596" s="15">
        <f>'VZGTTQ00009364 - Harini Sridhar'!I66</f>
        <v>3955.6000000000008</v>
      </c>
      <c r="O596" s="15">
        <f>'VZGTTQ00009364 - Harini Sridhar'!J66</f>
        <v>0</v>
      </c>
      <c r="P596" s="15">
        <f>'VZGTTQ00009364 - Harini Sridhar'!K66</f>
        <v>0</v>
      </c>
      <c r="Q596" s="15">
        <f>'VZGTTQ00009364 - Harini Sridhar'!L66</f>
        <v>0</v>
      </c>
      <c r="R596" s="15">
        <f>'VZGTTQ00009364 - Harini Sridhar'!M66</f>
        <v>0</v>
      </c>
      <c r="S596" s="15">
        <f>'VZGTTQ00009364 - Harini Sridhar'!N66</f>
        <v>7911.2000000000016</v>
      </c>
      <c r="T596" s="15">
        <f>'VZGTTQ00009364 - Harini Sridhar'!O66</f>
        <v>0</v>
      </c>
      <c r="U596" s="15">
        <f>'VZGTTQ00009364 - Harini Sridhar'!P66</f>
        <v>7911.2000000000016</v>
      </c>
      <c r="V596" s="98">
        <f>'VZGTTQ00009364 - Harini Sridhar'!Q66</f>
        <v>0</v>
      </c>
    </row>
    <row r="597" spans="1:22" ht="23.15" hidden="1" customHeight="1">
      <c r="A597" s="98">
        <f>'VZGTTQ00009364 - Harini Sridhar'!A67</f>
        <v>2079528</v>
      </c>
      <c r="B597" s="98" t="str">
        <f>'VZGTTQ00009364 - Harini Sridhar'!B67</f>
        <v>G,Pradeep Kumar</v>
      </c>
      <c r="C597" s="98" t="str">
        <f>'VZGTTQ00009364 - Harini Sridhar'!C67</f>
        <v xml:space="preserve">Offshore </v>
      </c>
      <c r="D597" s="98" t="str">
        <f>'VZGTTQ00009364 - Harini Sridhar'!D67</f>
        <v>ACT 145</v>
      </c>
      <c r="E597" s="103" t="str">
        <f>'VZGTTQ00009364 - Harini Sridhar'!E67</f>
        <v>Pega Developer Pega,NBX Intermediate</v>
      </c>
      <c r="F597" s="111" t="s">
        <v>119</v>
      </c>
      <c r="G597" s="111" t="s">
        <v>120</v>
      </c>
      <c r="H597" s="98">
        <v>1000428976</v>
      </c>
      <c r="I597" s="98" t="s">
        <v>115</v>
      </c>
      <c r="J597" s="98" t="s">
        <v>27</v>
      </c>
      <c r="K597" s="15">
        <f>'VZGTTQ00009364 - Harini Sridhar'!F67</f>
        <v>29.425000000000004</v>
      </c>
      <c r="L597" s="15">
        <f>'VZGTTQ00009364 - Harini Sridhar'!G67</f>
        <v>5178.8000000000011</v>
      </c>
      <c r="M597" s="15">
        <f>'VZGTTQ00009364 - Harini Sridhar'!H67</f>
        <v>5178.8000000000011</v>
      </c>
      <c r="N597" s="15">
        <f>'VZGTTQ00009364 - Harini Sridhar'!I67</f>
        <v>5178.8000000000011</v>
      </c>
      <c r="O597" s="15">
        <f>'VZGTTQ00009364 - Harini Sridhar'!J67</f>
        <v>0</v>
      </c>
      <c r="P597" s="15">
        <f>'VZGTTQ00009364 - Harini Sridhar'!K67</f>
        <v>0</v>
      </c>
      <c r="Q597" s="15">
        <f>'VZGTTQ00009364 - Harini Sridhar'!L67</f>
        <v>0</v>
      </c>
      <c r="R597" s="15">
        <f>'VZGTTQ00009364 - Harini Sridhar'!M67</f>
        <v>0</v>
      </c>
      <c r="S597" s="15">
        <f>'VZGTTQ00009364 - Harini Sridhar'!N67</f>
        <v>10357.600000000002</v>
      </c>
      <c r="T597" s="15">
        <f>'VZGTTQ00009364 - Harini Sridhar'!O67</f>
        <v>0</v>
      </c>
      <c r="U597" s="15">
        <f>'VZGTTQ00009364 - Harini Sridhar'!P67</f>
        <v>10357.600000000002</v>
      </c>
      <c r="V597" s="98">
        <f>'VZGTTQ00009364 - Harini Sridhar'!Q67</f>
        <v>0</v>
      </c>
    </row>
    <row r="598" spans="1:22" ht="23.15" hidden="1" customHeight="1">
      <c r="A598" s="98">
        <f>'VZGTTQ00009364 - Harini Sridhar'!A68</f>
        <v>2344709</v>
      </c>
      <c r="B598" s="98" t="str">
        <f>'VZGTTQ00009364 - Harini Sridhar'!B68</f>
        <v>Narahari,Sai Anurag Santhosh</v>
      </c>
      <c r="C598" s="98" t="str">
        <f>'VZGTTQ00009364 - Harini Sridhar'!C68</f>
        <v xml:space="preserve">Offshore </v>
      </c>
      <c r="D598" s="98" t="str">
        <f>'VZGTTQ00009364 - Harini Sridhar'!D68</f>
        <v>PCT 090</v>
      </c>
      <c r="E598" s="103" t="str">
        <f>'VZGTTQ00009364 - Harini Sridhar'!E68</f>
        <v>Pega Developer Pega,NBX Intermediate</v>
      </c>
      <c r="F598" s="111" t="s">
        <v>119</v>
      </c>
      <c r="G598" s="111" t="s">
        <v>120</v>
      </c>
      <c r="H598" s="98">
        <v>1000428976</v>
      </c>
      <c r="I598" s="98" t="s">
        <v>115</v>
      </c>
      <c r="J598" s="98" t="s">
        <v>27</v>
      </c>
      <c r="K598" s="15">
        <f>'VZGTTQ00009364 - Harini Sridhar'!F68</f>
        <v>29.425000000000004</v>
      </c>
      <c r="L598" s="15">
        <f>'VZGTTQ00009364 - Harini Sridhar'!G68</f>
        <v>5178.8000000000011</v>
      </c>
      <c r="M598" s="15">
        <f>'VZGTTQ00009364 - Harini Sridhar'!H68</f>
        <v>5178.8000000000011</v>
      </c>
      <c r="N598" s="15">
        <f>'VZGTTQ00009364 - Harini Sridhar'!I68</f>
        <v>5178.8000000000011</v>
      </c>
      <c r="O598" s="15">
        <f>'VZGTTQ00009364 - Harini Sridhar'!J68</f>
        <v>0</v>
      </c>
      <c r="P598" s="15">
        <f>'VZGTTQ00009364 - Harini Sridhar'!K68</f>
        <v>0</v>
      </c>
      <c r="Q598" s="15">
        <f>'VZGTTQ00009364 - Harini Sridhar'!L68</f>
        <v>0</v>
      </c>
      <c r="R598" s="15">
        <f>'VZGTTQ00009364 - Harini Sridhar'!M68</f>
        <v>0</v>
      </c>
      <c r="S598" s="15">
        <f>'VZGTTQ00009364 - Harini Sridhar'!N68</f>
        <v>10357.600000000002</v>
      </c>
      <c r="T598" s="15">
        <f>'VZGTTQ00009364 - Harini Sridhar'!O68</f>
        <v>0</v>
      </c>
      <c r="U598" s="15">
        <f>'VZGTTQ00009364 - Harini Sridhar'!P68</f>
        <v>10357.600000000002</v>
      </c>
      <c r="V598" s="98">
        <f>'VZGTTQ00009364 - Harini Sridhar'!Q68</f>
        <v>0</v>
      </c>
    </row>
    <row r="599" spans="1:22" ht="23.15" hidden="1" customHeight="1">
      <c r="A599" s="98">
        <f>'VZGTTQ00009364 - Harini Sridhar'!A69</f>
        <v>2165999</v>
      </c>
      <c r="B599" s="98" t="str">
        <f>'VZGTTQ00009364 - Harini Sridhar'!B69</f>
        <v>Azharuddin,Mohammad</v>
      </c>
      <c r="C599" s="98" t="str">
        <f>'VZGTTQ00009364 - Harini Sridhar'!C69</f>
        <v xml:space="preserve">Offshore </v>
      </c>
      <c r="D599" s="98" t="str">
        <f>'VZGTTQ00009364 - Harini Sridhar'!D69</f>
        <v>ACT 145</v>
      </c>
      <c r="E599" s="103" t="str">
        <f>'VZGTTQ00009364 - Harini Sridhar'!E69</f>
        <v>Pega Developer Pega,NBX Intermediate</v>
      </c>
      <c r="F599" s="111" t="s">
        <v>119</v>
      </c>
      <c r="G599" s="111" t="s">
        <v>120</v>
      </c>
      <c r="H599" s="98">
        <v>1000428977</v>
      </c>
      <c r="I599" s="98" t="s">
        <v>114</v>
      </c>
      <c r="J599" s="98" t="s">
        <v>27</v>
      </c>
      <c r="K599" s="15">
        <f>'VZGTTQ00009364 - Harini Sridhar'!F69</f>
        <v>29.425000000000004</v>
      </c>
      <c r="L599" s="15">
        <f>'VZGTTQ00009364 - Harini Sridhar'!G69</f>
        <v>5178.8000000000011</v>
      </c>
      <c r="M599" s="15">
        <f>'VZGTTQ00009364 - Harini Sridhar'!H69</f>
        <v>5178.8000000000011</v>
      </c>
      <c r="N599" s="15">
        <f>'VZGTTQ00009364 - Harini Sridhar'!I69</f>
        <v>5178.8000000000011</v>
      </c>
      <c r="O599" s="15">
        <f>'VZGTTQ00009364 - Harini Sridhar'!J69</f>
        <v>0</v>
      </c>
      <c r="P599" s="15">
        <f>'VZGTTQ00009364 - Harini Sridhar'!K69</f>
        <v>0</v>
      </c>
      <c r="Q599" s="15">
        <f>'VZGTTQ00009364 - Harini Sridhar'!L69</f>
        <v>0</v>
      </c>
      <c r="R599" s="15">
        <f>'VZGTTQ00009364 - Harini Sridhar'!M69</f>
        <v>0</v>
      </c>
      <c r="S599" s="15">
        <f>'VZGTTQ00009364 - Harini Sridhar'!N69</f>
        <v>10357.600000000002</v>
      </c>
      <c r="T599" s="15">
        <f>'VZGTTQ00009364 - Harini Sridhar'!O69</f>
        <v>0</v>
      </c>
      <c r="U599" s="15">
        <f>'VZGTTQ00009364 - Harini Sridhar'!P69</f>
        <v>10357.600000000002</v>
      </c>
      <c r="V599" s="98">
        <f>'VZGTTQ00009364 - Harini Sridhar'!Q69</f>
        <v>0</v>
      </c>
    </row>
    <row r="600" spans="1:22" ht="23.15" hidden="1" customHeight="1">
      <c r="A600" s="98">
        <f>'VZGTTQ00009364 - Harini Sridhar'!A70</f>
        <v>2091027</v>
      </c>
      <c r="B600" s="98" t="str">
        <f>'VZGTTQ00009364 - Harini Sridhar'!B70</f>
        <v>Sakina,Arjumand</v>
      </c>
      <c r="C600" s="98" t="str">
        <f>'VZGTTQ00009364 - Harini Sridhar'!C70</f>
        <v xml:space="preserve">Offshore </v>
      </c>
      <c r="D600" s="98" t="str">
        <f>'VZGTTQ00009364 - Harini Sridhar'!D70</f>
        <v>ACT 145</v>
      </c>
      <c r="E600" s="103" t="str">
        <f>'VZGTTQ00009364 - Harini Sridhar'!E70</f>
        <v>Pega Developer Pega,NBX Intermediate</v>
      </c>
      <c r="F600" s="111" t="s">
        <v>119</v>
      </c>
      <c r="G600" s="111" t="s">
        <v>120</v>
      </c>
      <c r="H600" s="98">
        <v>1000428976</v>
      </c>
      <c r="I600" s="98" t="s">
        <v>115</v>
      </c>
      <c r="J600" s="98" t="s">
        <v>27</v>
      </c>
      <c r="K600" s="15">
        <f>'VZGTTQ00009364 - Harini Sridhar'!F70</f>
        <v>29.425000000000004</v>
      </c>
      <c r="L600" s="15">
        <f>'VZGTTQ00009364 - Harini Sridhar'!G70</f>
        <v>5178.8000000000011</v>
      </c>
      <c r="M600" s="15">
        <f>'VZGTTQ00009364 - Harini Sridhar'!H70</f>
        <v>5178.8000000000011</v>
      </c>
      <c r="N600" s="15">
        <f>'VZGTTQ00009364 - Harini Sridhar'!I70</f>
        <v>5178.8000000000011</v>
      </c>
      <c r="O600" s="15">
        <f>'VZGTTQ00009364 - Harini Sridhar'!J70</f>
        <v>0</v>
      </c>
      <c r="P600" s="15">
        <f>'VZGTTQ00009364 - Harini Sridhar'!K70</f>
        <v>0</v>
      </c>
      <c r="Q600" s="15">
        <f>'VZGTTQ00009364 - Harini Sridhar'!L70</f>
        <v>0</v>
      </c>
      <c r="R600" s="15">
        <f>'VZGTTQ00009364 - Harini Sridhar'!M70</f>
        <v>0</v>
      </c>
      <c r="S600" s="15">
        <f>'VZGTTQ00009364 - Harini Sridhar'!N70</f>
        <v>10357.600000000002</v>
      </c>
      <c r="T600" s="15">
        <f>'VZGTTQ00009364 - Harini Sridhar'!O70</f>
        <v>0</v>
      </c>
      <c r="U600" s="15">
        <f>'VZGTTQ00009364 - Harini Sridhar'!P70</f>
        <v>10357.600000000002</v>
      </c>
      <c r="V600" s="98">
        <f>'VZGTTQ00009364 - Harini Sridhar'!Q70</f>
        <v>0</v>
      </c>
    </row>
    <row r="601" spans="1:22" ht="23.15" hidden="1" customHeight="1">
      <c r="A601" s="98">
        <f>'VZGTTQ00009364 - Harini Sridhar'!A71</f>
        <v>2331791</v>
      </c>
      <c r="B601" s="98" t="str">
        <f>'VZGTTQ00009364 - Harini Sridhar'!B71</f>
        <v>Sankaran,Rajesh</v>
      </c>
      <c r="C601" s="98" t="str">
        <f>'VZGTTQ00009364 - Harini Sridhar'!C71</f>
        <v xml:space="preserve">Offshore </v>
      </c>
      <c r="D601" s="98">
        <f>'VZGTTQ00009364 - Harini Sridhar'!D71</f>
        <v>0</v>
      </c>
      <c r="E601" s="103" t="str">
        <f>'VZGTTQ00009364 - Harini Sridhar'!E71</f>
        <v>Scrum Master-Senior</v>
      </c>
      <c r="F601" s="111" t="s">
        <v>119</v>
      </c>
      <c r="G601" s="111" t="s">
        <v>120</v>
      </c>
      <c r="H601" s="98">
        <v>1000428976</v>
      </c>
      <c r="I601" s="98" t="s">
        <v>115</v>
      </c>
      <c r="J601" s="98" t="s">
        <v>33</v>
      </c>
      <c r="K601" s="15">
        <f>'VZGTTQ00009364 - Harini Sridhar'!F71</f>
        <v>23.134146341463413</v>
      </c>
      <c r="L601" s="15">
        <f>'VZGTTQ00009364 - Harini Sridhar'!G71</f>
        <v>4071.6097560975609</v>
      </c>
      <c r="M601" s="15">
        <f>'VZGTTQ00009364 - Harini Sridhar'!H71</f>
        <v>0</v>
      </c>
      <c r="N601" s="15">
        <f>'VZGTTQ00009364 - Harini Sridhar'!I71</f>
        <v>0</v>
      </c>
      <c r="O601" s="15">
        <f>'VZGTTQ00009364 - Harini Sridhar'!J71</f>
        <v>4071.6097560975609</v>
      </c>
      <c r="P601" s="15">
        <f>'VZGTTQ00009364 - Harini Sridhar'!K71</f>
        <v>4071.6097560975609</v>
      </c>
      <c r="Q601" s="15">
        <f>'VZGTTQ00009364 - Harini Sridhar'!L71</f>
        <v>4071.6097560975609</v>
      </c>
      <c r="R601" s="15">
        <f>'VZGTTQ00009364 - Harini Sridhar'!M71</f>
        <v>4071.6097560975609</v>
      </c>
      <c r="S601" s="15">
        <f>'VZGTTQ00009364 - Harini Sridhar'!N71</f>
        <v>4071.6097560975609</v>
      </c>
      <c r="T601" s="15">
        <f>'VZGTTQ00009364 - Harini Sridhar'!O71</f>
        <v>12214.829268292682</v>
      </c>
      <c r="U601" s="15">
        <f>'VZGTTQ00009364 - Harini Sridhar'!P71</f>
        <v>16286.439024390244</v>
      </c>
      <c r="V601" s="98">
        <f>'VZGTTQ00009364 - Harini Sridhar'!Q71</f>
        <v>0</v>
      </c>
    </row>
    <row r="602" spans="1:22" ht="23.15" hidden="1" customHeight="1">
      <c r="A602" s="98">
        <f>'VZGTTQ00009364 - Harini Sridhar'!A72</f>
        <v>281641</v>
      </c>
      <c r="B602" s="98" t="str">
        <f>'VZGTTQ00009364 - Harini Sridhar'!B72</f>
        <v>Periyakaruppan,Kannan</v>
      </c>
      <c r="C602" s="98" t="str">
        <f>'VZGTTQ00009364 - Harini Sridhar'!C72</f>
        <v xml:space="preserve">Offshore </v>
      </c>
      <c r="D602" s="98">
        <f>'VZGTTQ00009364 - Harini Sridhar'!D72</f>
        <v>0</v>
      </c>
      <c r="E602" s="103" t="str">
        <f>'VZGTTQ00009364 - Harini Sridhar'!E72</f>
        <v>Scrum Master-Senior</v>
      </c>
      <c r="F602" s="111" t="s">
        <v>119</v>
      </c>
      <c r="G602" s="111" t="s">
        <v>120</v>
      </c>
      <c r="H602" s="98">
        <v>1000428976</v>
      </c>
      <c r="I602" s="98" t="s">
        <v>115</v>
      </c>
      <c r="J602" s="98" t="s">
        <v>33</v>
      </c>
      <c r="K602" s="15">
        <f>'VZGTTQ00009364 - Harini Sridhar'!F72</f>
        <v>23.134146341463413</v>
      </c>
      <c r="L602" s="15">
        <f>'VZGTTQ00009364 - Harini Sridhar'!G72</f>
        <v>4071.6097560975609</v>
      </c>
      <c r="M602" s="15">
        <f>'VZGTTQ00009364 - Harini Sridhar'!H72</f>
        <v>0</v>
      </c>
      <c r="N602" s="15">
        <f>'VZGTTQ00009364 - Harini Sridhar'!I72</f>
        <v>0</v>
      </c>
      <c r="O602" s="15">
        <f>'VZGTTQ00009364 - Harini Sridhar'!J72</f>
        <v>4071.6097560975609</v>
      </c>
      <c r="P602" s="15">
        <f>'VZGTTQ00009364 - Harini Sridhar'!K72</f>
        <v>4071.6097560975609</v>
      </c>
      <c r="Q602" s="15">
        <f>'VZGTTQ00009364 - Harini Sridhar'!L72</f>
        <v>4071.6097560975609</v>
      </c>
      <c r="R602" s="15">
        <f>'VZGTTQ00009364 - Harini Sridhar'!M72</f>
        <v>4071.6097560975609</v>
      </c>
      <c r="S602" s="15">
        <f>'VZGTTQ00009364 - Harini Sridhar'!N72</f>
        <v>4071.6097560975609</v>
      </c>
      <c r="T602" s="15">
        <f>'VZGTTQ00009364 - Harini Sridhar'!O72</f>
        <v>12214.829268292682</v>
      </c>
      <c r="U602" s="15">
        <f>'VZGTTQ00009364 - Harini Sridhar'!P72</f>
        <v>16286.439024390244</v>
      </c>
      <c r="V602" s="98">
        <f>'VZGTTQ00009364 - Harini Sridhar'!Q72</f>
        <v>0</v>
      </c>
    </row>
    <row r="603" spans="1:22" ht="23.15" hidden="1" customHeight="1">
      <c r="A603" s="98">
        <f>'VZGTTQ00009364 - Harini Sridhar'!A73</f>
        <v>2202180</v>
      </c>
      <c r="B603" s="98" t="str">
        <f>'VZGTTQ00009364 - Harini Sridhar'!B73</f>
        <v>Kolla,Suneetha</v>
      </c>
      <c r="C603" s="98" t="str">
        <f>'VZGTTQ00009364 - Harini Sridhar'!C73</f>
        <v xml:space="preserve">Offshore </v>
      </c>
      <c r="D603" s="98">
        <f>'VZGTTQ00009364 - Harini Sridhar'!D73</f>
        <v>0</v>
      </c>
      <c r="E603" s="103" t="str">
        <f>'VZGTTQ00009364 - Harini Sridhar'!E73</f>
        <v>Scrum Master-Senior</v>
      </c>
      <c r="F603" s="111" t="s">
        <v>119</v>
      </c>
      <c r="G603" s="111" t="s">
        <v>120</v>
      </c>
      <c r="H603" s="98">
        <v>1000428976</v>
      </c>
      <c r="I603" s="98" t="s">
        <v>115</v>
      </c>
      <c r="J603" s="98" t="s">
        <v>33</v>
      </c>
      <c r="K603" s="15">
        <f>'VZGTTQ00009364 - Harini Sridhar'!F73</f>
        <v>23.134146341463413</v>
      </c>
      <c r="L603" s="15">
        <f>'VZGTTQ00009364 - Harini Sridhar'!G73</f>
        <v>4071.6097560975609</v>
      </c>
      <c r="M603" s="15">
        <f>'VZGTTQ00009364 - Harini Sridhar'!H73</f>
        <v>0</v>
      </c>
      <c r="N603" s="15">
        <f>'VZGTTQ00009364 - Harini Sridhar'!I73</f>
        <v>0</v>
      </c>
      <c r="O603" s="15">
        <f>'VZGTTQ00009364 - Harini Sridhar'!J73</f>
        <v>4071.6097560975609</v>
      </c>
      <c r="P603" s="15">
        <f>'VZGTTQ00009364 - Harini Sridhar'!K73</f>
        <v>4071.6097560975609</v>
      </c>
      <c r="Q603" s="15">
        <f>'VZGTTQ00009364 - Harini Sridhar'!L73</f>
        <v>4071.6097560975609</v>
      </c>
      <c r="R603" s="15">
        <f>'VZGTTQ00009364 - Harini Sridhar'!M73</f>
        <v>4071.6097560975609</v>
      </c>
      <c r="S603" s="15">
        <f>'VZGTTQ00009364 - Harini Sridhar'!N73</f>
        <v>4071.6097560975609</v>
      </c>
      <c r="T603" s="15">
        <f>'VZGTTQ00009364 - Harini Sridhar'!O73</f>
        <v>12214.829268292682</v>
      </c>
      <c r="U603" s="15">
        <f>'VZGTTQ00009364 - Harini Sridhar'!P73</f>
        <v>16286.439024390244</v>
      </c>
      <c r="V603" s="98">
        <f>'VZGTTQ00009364 - Harini Sridhar'!Q73</f>
        <v>0</v>
      </c>
    </row>
    <row r="604" spans="1:22" ht="23.15" hidden="1" customHeight="1">
      <c r="A604" s="98">
        <f>'VZGTTQ00009364 - Harini Sridhar'!A74</f>
        <v>425957</v>
      </c>
      <c r="B604" s="98" t="str">
        <f>'VZGTTQ00009364 - Harini Sridhar'!B74</f>
        <v>T,Arunjunai katha pandieswari</v>
      </c>
      <c r="C604" s="98" t="str">
        <f>'VZGTTQ00009364 - Harini Sridhar'!C74</f>
        <v xml:space="preserve">Offshore </v>
      </c>
      <c r="D604" s="98">
        <f>'VZGTTQ00009364 - Harini Sridhar'!D74</f>
        <v>0</v>
      </c>
      <c r="E604" s="103" t="str">
        <f>'VZGTTQ00009364 - Harini Sridhar'!E74</f>
        <v>Scrum Master-Senior</v>
      </c>
      <c r="F604" s="111" t="s">
        <v>119</v>
      </c>
      <c r="G604" s="111" t="s">
        <v>120</v>
      </c>
      <c r="H604" s="98">
        <v>1000428977</v>
      </c>
      <c r="I604" s="98" t="s">
        <v>114</v>
      </c>
      <c r="J604" s="98" t="s">
        <v>33</v>
      </c>
      <c r="K604" s="15">
        <f>'VZGTTQ00009364 - Harini Sridhar'!F74</f>
        <v>23.134146341463413</v>
      </c>
      <c r="L604" s="15">
        <f>'VZGTTQ00009364 - Harini Sridhar'!G74</f>
        <v>4071.6097560975609</v>
      </c>
      <c r="M604" s="15">
        <f>'VZGTTQ00009364 - Harini Sridhar'!H74</f>
        <v>0</v>
      </c>
      <c r="N604" s="15">
        <f>'VZGTTQ00009364 - Harini Sridhar'!I74</f>
        <v>0</v>
      </c>
      <c r="O604" s="15">
        <f>'VZGTTQ00009364 - Harini Sridhar'!J74</f>
        <v>4071.6097560975609</v>
      </c>
      <c r="P604" s="15">
        <f>'VZGTTQ00009364 - Harini Sridhar'!K74</f>
        <v>4071.6097560975609</v>
      </c>
      <c r="Q604" s="15">
        <f>'VZGTTQ00009364 - Harini Sridhar'!L74</f>
        <v>4071.6097560975609</v>
      </c>
      <c r="R604" s="15">
        <f>'VZGTTQ00009364 - Harini Sridhar'!M74</f>
        <v>4071.6097560975609</v>
      </c>
      <c r="S604" s="15">
        <f>'VZGTTQ00009364 - Harini Sridhar'!N74</f>
        <v>4071.6097560975609</v>
      </c>
      <c r="T604" s="15">
        <f>'VZGTTQ00009364 - Harini Sridhar'!O74</f>
        <v>12214.829268292682</v>
      </c>
      <c r="U604" s="15">
        <f>'VZGTTQ00009364 - Harini Sridhar'!P74</f>
        <v>16286.439024390244</v>
      </c>
      <c r="V604" s="98">
        <f>'VZGTTQ00009364 - Harini Sridhar'!Q74</f>
        <v>0</v>
      </c>
    </row>
    <row r="605" spans="1:22" ht="23.15" hidden="1" customHeight="1">
      <c r="A605" s="98">
        <f>'VZGTTQ00009364 - Harini Sridhar'!A75</f>
        <v>456292</v>
      </c>
      <c r="B605" s="98" t="str">
        <f>'VZGTTQ00009364 - Harini Sridhar'!B75</f>
        <v>Dixon,Divya Esther</v>
      </c>
      <c r="C605" s="98" t="str">
        <f>'VZGTTQ00009364 - Harini Sridhar'!C75</f>
        <v xml:space="preserve">Offshore </v>
      </c>
      <c r="D605" s="98">
        <f>'VZGTTQ00009364 - Harini Sridhar'!D75</f>
        <v>0</v>
      </c>
      <c r="E605" s="103" t="str">
        <f>'VZGTTQ00009364 - Harini Sridhar'!E75</f>
        <v>Scrum Master-Senior</v>
      </c>
      <c r="F605" s="111" t="s">
        <v>119</v>
      </c>
      <c r="G605" s="111" t="s">
        <v>120</v>
      </c>
      <c r="H605" s="98">
        <v>1000428976</v>
      </c>
      <c r="I605" s="98" t="s">
        <v>115</v>
      </c>
      <c r="J605" s="98" t="s">
        <v>33</v>
      </c>
      <c r="K605" s="15">
        <f>'VZGTTQ00009364 - Harini Sridhar'!F75</f>
        <v>23.134146341463413</v>
      </c>
      <c r="L605" s="15">
        <f>'VZGTTQ00009364 - Harini Sridhar'!G75</f>
        <v>4071.6097560975609</v>
      </c>
      <c r="M605" s="15">
        <f>'VZGTTQ00009364 - Harini Sridhar'!H75</f>
        <v>0</v>
      </c>
      <c r="N605" s="15">
        <f>'VZGTTQ00009364 - Harini Sridhar'!I75</f>
        <v>0</v>
      </c>
      <c r="O605" s="15">
        <f>'VZGTTQ00009364 - Harini Sridhar'!J75</f>
        <v>4071.6097560975609</v>
      </c>
      <c r="P605" s="15">
        <f>'VZGTTQ00009364 - Harini Sridhar'!K75</f>
        <v>4071.6097560975609</v>
      </c>
      <c r="Q605" s="15">
        <f>'VZGTTQ00009364 - Harini Sridhar'!L75</f>
        <v>4071.6097560975609</v>
      </c>
      <c r="R605" s="15">
        <f>'VZGTTQ00009364 - Harini Sridhar'!M75</f>
        <v>4071.6097560975609</v>
      </c>
      <c r="S605" s="15">
        <f>'VZGTTQ00009364 - Harini Sridhar'!N75</f>
        <v>4071.6097560975609</v>
      </c>
      <c r="T605" s="15">
        <f>'VZGTTQ00009364 - Harini Sridhar'!O75</f>
        <v>12214.829268292682</v>
      </c>
      <c r="U605" s="15">
        <f>'VZGTTQ00009364 - Harini Sridhar'!P75</f>
        <v>16286.439024390244</v>
      </c>
      <c r="V605" s="98">
        <f>'VZGTTQ00009364 - Harini Sridhar'!Q75</f>
        <v>0</v>
      </c>
    </row>
    <row r="606" spans="1:22" ht="23.15" hidden="1" customHeight="1">
      <c r="A606" s="98">
        <f>'VZGTTQ00009364 - Harini Sridhar'!A76</f>
        <v>2275000</v>
      </c>
      <c r="B606" s="98" t="str">
        <f>'VZGTTQ00009364 - Harini Sridhar'!B76</f>
        <v>R,Akil</v>
      </c>
      <c r="C606" s="98" t="str">
        <f>'VZGTTQ00009364 - Harini Sridhar'!C76</f>
        <v xml:space="preserve">Offshore </v>
      </c>
      <c r="D606" s="98">
        <f>'VZGTTQ00009364 - Harini Sridhar'!D76</f>
        <v>0</v>
      </c>
      <c r="E606" s="103" t="str">
        <f>'VZGTTQ00009364 - Harini Sridhar'!E76</f>
        <v>Scrum Master-Intermediate</v>
      </c>
      <c r="F606" s="111" t="s">
        <v>119</v>
      </c>
      <c r="G606" s="111" t="s">
        <v>120</v>
      </c>
      <c r="H606" s="98">
        <v>1000428976</v>
      </c>
      <c r="I606" s="98" t="s">
        <v>115</v>
      </c>
      <c r="J606" s="98" t="s">
        <v>53</v>
      </c>
      <c r="K606" s="15">
        <f>'VZGTTQ00009364 - Harini Sridhar'!F76</f>
        <v>20.195121951219512</v>
      </c>
      <c r="L606" s="15">
        <f>'VZGTTQ00009364 - Harini Sridhar'!G76</f>
        <v>3554.3414634146343</v>
      </c>
      <c r="M606" s="15">
        <f>'VZGTTQ00009364 - Harini Sridhar'!H76</f>
        <v>0</v>
      </c>
      <c r="N606" s="15">
        <f>'VZGTTQ00009364 - Harini Sridhar'!I76</f>
        <v>0</v>
      </c>
      <c r="O606" s="15">
        <f>'VZGTTQ00009364 - Harini Sridhar'!J76</f>
        <v>3554.3414634146343</v>
      </c>
      <c r="P606" s="15">
        <f>'VZGTTQ00009364 - Harini Sridhar'!K76</f>
        <v>3554.3414634146343</v>
      </c>
      <c r="Q606" s="15">
        <f>'VZGTTQ00009364 - Harini Sridhar'!L76</f>
        <v>3554.3414634146343</v>
      </c>
      <c r="R606" s="15">
        <f>'VZGTTQ00009364 - Harini Sridhar'!M76</f>
        <v>3554.3414634146343</v>
      </c>
      <c r="S606" s="15">
        <f>'VZGTTQ00009364 - Harini Sridhar'!N76</f>
        <v>3554.3414634146343</v>
      </c>
      <c r="T606" s="15">
        <f>'VZGTTQ00009364 - Harini Sridhar'!O76</f>
        <v>10663.024390243903</v>
      </c>
      <c r="U606" s="15">
        <f>'VZGTTQ00009364 - Harini Sridhar'!P76</f>
        <v>14217.365853658537</v>
      </c>
      <c r="V606" s="98">
        <f>'VZGTTQ00009364 - Harini Sridhar'!Q76</f>
        <v>0</v>
      </c>
    </row>
    <row r="607" spans="1:22" ht="23.15" hidden="1" customHeight="1">
      <c r="A607" s="98">
        <f>'VZGTTQ00009364 - Harini Sridhar'!A77</f>
        <v>2298758</v>
      </c>
      <c r="B607" s="98" t="str">
        <f>'VZGTTQ00009364 - Harini Sridhar'!B77</f>
        <v>Sagadevan,Arun</v>
      </c>
      <c r="C607" s="98" t="str">
        <f>'VZGTTQ00009364 - Harini Sridhar'!C77</f>
        <v xml:space="preserve">Offshore </v>
      </c>
      <c r="D607" s="98">
        <f>'VZGTTQ00009364 - Harini Sridhar'!D77</f>
        <v>0</v>
      </c>
      <c r="E607" s="103" t="str">
        <f>'VZGTTQ00009364 - Harini Sridhar'!E77</f>
        <v>Scrum Master-Intermediate</v>
      </c>
      <c r="F607" s="111" t="s">
        <v>119</v>
      </c>
      <c r="G607" s="111" t="s">
        <v>120</v>
      </c>
      <c r="H607" s="98">
        <v>1000428977</v>
      </c>
      <c r="I607" s="98" t="s">
        <v>114</v>
      </c>
      <c r="J607" s="98" t="s">
        <v>24</v>
      </c>
      <c r="K607" s="15">
        <f>'VZGTTQ00009364 - Harini Sridhar'!F77</f>
        <v>20.195121951219512</v>
      </c>
      <c r="L607" s="15">
        <f>'VZGTTQ00009364 - Harini Sridhar'!G77</f>
        <v>3554.3414634146343</v>
      </c>
      <c r="M607" s="15">
        <f>'VZGTTQ00009364 - Harini Sridhar'!H77</f>
        <v>0</v>
      </c>
      <c r="N607" s="15">
        <f>'VZGTTQ00009364 - Harini Sridhar'!I77</f>
        <v>0</v>
      </c>
      <c r="O607" s="15">
        <f>'VZGTTQ00009364 - Harini Sridhar'!J77</f>
        <v>3554.3414634146343</v>
      </c>
      <c r="P607" s="15">
        <f>'VZGTTQ00009364 - Harini Sridhar'!K77</f>
        <v>3554.3414634146343</v>
      </c>
      <c r="Q607" s="15">
        <f>'VZGTTQ00009364 - Harini Sridhar'!L77</f>
        <v>3554.3414634146343</v>
      </c>
      <c r="R607" s="15">
        <f>'VZGTTQ00009364 - Harini Sridhar'!M77</f>
        <v>3554.3414634146343</v>
      </c>
      <c r="S607" s="15">
        <f>'VZGTTQ00009364 - Harini Sridhar'!N77</f>
        <v>3554.3414634146343</v>
      </c>
      <c r="T607" s="15">
        <f>'VZGTTQ00009364 - Harini Sridhar'!O77</f>
        <v>10663.024390243903</v>
      </c>
      <c r="U607" s="15">
        <f>'VZGTTQ00009364 - Harini Sridhar'!P77</f>
        <v>14217.365853658537</v>
      </c>
      <c r="V607" s="98">
        <f>'VZGTTQ00009364 - Harini Sridhar'!Q77</f>
        <v>0</v>
      </c>
    </row>
    <row r="608" spans="1:22" ht="23.15" hidden="1" customHeight="1">
      <c r="A608" s="98">
        <f>'VZGTTQ00009364 - Harini Sridhar'!A78</f>
        <v>2005041</v>
      </c>
      <c r="B608" s="98" t="str">
        <f>'VZGTTQ00009364 - Harini Sridhar'!B78</f>
        <v>V,Shailaja</v>
      </c>
      <c r="C608" s="98" t="str">
        <f>'VZGTTQ00009364 - Harini Sridhar'!C78</f>
        <v xml:space="preserve">Offshore </v>
      </c>
      <c r="D608" s="98">
        <f>'VZGTTQ00009364 - Harini Sridhar'!D78</f>
        <v>0</v>
      </c>
      <c r="E608" s="103" t="str">
        <f>'VZGTTQ00009364 - Harini Sridhar'!E78</f>
        <v>Scrum Master-Intermediate</v>
      </c>
      <c r="F608" s="111" t="s">
        <v>119</v>
      </c>
      <c r="G608" s="111" t="s">
        <v>120</v>
      </c>
      <c r="H608" s="98">
        <v>1000441057</v>
      </c>
      <c r="I608" s="98" t="s">
        <v>49</v>
      </c>
      <c r="J608" s="98" t="s">
        <v>33</v>
      </c>
      <c r="K608" s="15">
        <f>'VZGTTQ00009364 - Harini Sridhar'!F78</f>
        <v>20.195121951219512</v>
      </c>
      <c r="L608" s="15">
        <f>'VZGTTQ00009364 - Harini Sridhar'!G78</f>
        <v>3554.3414634146343</v>
      </c>
      <c r="M608" s="15">
        <f>'VZGTTQ00009364 - Harini Sridhar'!H78</f>
        <v>0</v>
      </c>
      <c r="N608" s="15">
        <f>'VZGTTQ00009364 - Harini Sridhar'!I78</f>
        <v>0</v>
      </c>
      <c r="O608" s="15">
        <f>'VZGTTQ00009364 - Harini Sridhar'!J78</f>
        <v>3554.3414634146343</v>
      </c>
      <c r="P608" s="15">
        <f>'VZGTTQ00009364 - Harini Sridhar'!K78</f>
        <v>3554.3414634146343</v>
      </c>
      <c r="Q608" s="15">
        <f>'VZGTTQ00009364 - Harini Sridhar'!L78</f>
        <v>3554.3414634146343</v>
      </c>
      <c r="R608" s="15">
        <f>'VZGTTQ00009364 - Harini Sridhar'!M78</f>
        <v>3554.3414634146343</v>
      </c>
      <c r="S608" s="15">
        <f>'VZGTTQ00009364 - Harini Sridhar'!N78</f>
        <v>3554.3414634146343</v>
      </c>
      <c r="T608" s="15">
        <f>'VZGTTQ00009364 - Harini Sridhar'!O78</f>
        <v>10663.024390243903</v>
      </c>
      <c r="U608" s="15">
        <f>'VZGTTQ00009364 - Harini Sridhar'!P78</f>
        <v>14217.365853658537</v>
      </c>
      <c r="V608" s="98">
        <f>'VZGTTQ00009364 - Harini Sridhar'!Q78</f>
        <v>0</v>
      </c>
    </row>
    <row r="609" spans="1:22" ht="23.15" hidden="1" customHeight="1">
      <c r="A609" s="98">
        <f>'VZGTTQ00009364 - Harini Sridhar'!A79</f>
        <v>2007058</v>
      </c>
      <c r="B609" s="98" t="str">
        <f>'VZGTTQ00009364 - Harini Sridhar'!B79</f>
        <v>R,Manasadevi</v>
      </c>
      <c r="C609" s="98" t="str">
        <f>'VZGTTQ00009364 - Harini Sridhar'!C79</f>
        <v xml:space="preserve">Offshore </v>
      </c>
      <c r="D609" s="98">
        <f>'VZGTTQ00009364 - Harini Sridhar'!D79</f>
        <v>0</v>
      </c>
      <c r="E609" s="103" t="str">
        <f>'VZGTTQ00009364 - Harini Sridhar'!E79</f>
        <v>Scrum Master-Intermediate</v>
      </c>
      <c r="F609" s="111" t="s">
        <v>119</v>
      </c>
      <c r="G609" s="111" t="s">
        <v>120</v>
      </c>
      <c r="H609" s="98">
        <v>1000428977</v>
      </c>
      <c r="I609" s="98" t="s">
        <v>114</v>
      </c>
      <c r="J609" s="98" t="s">
        <v>33</v>
      </c>
      <c r="K609" s="15">
        <f>'VZGTTQ00009364 - Harini Sridhar'!F79</f>
        <v>20.195121951219512</v>
      </c>
      <c r="L609" s="15">
        <f>'VZGTTQ00009364 - Harini Sridhar'!G79</f>
        <v>3554.3414634146343</v>
      </c>
      <c r="M609" s="15">
        <f>'VZGTTQ00009364 - Harini Sridhar'!H79</f>
        <v>0</v>
      </c>
      <c r="N609" s="15">
        <f>'VZGTTQ00009364 - Harini Sridhar'!I79</f>
        <v>0</v>
      </c>
      <c r="O609" s="15">
        <f>'VZGTTQ00009364 - Harini Sridhar'!J79</f>
        <v>3554.3414634146343</v>
      </c>
      <c r="P609" s="15">
        <f>'VZGTTQ00009364 - Harini Sridhar'!K79</f>
        <v>3554.3414634146343</v>
      </c>
      <c r="Q609" s="15">
        <f>'VZGTTQ00009364 - Harini Sridhar'!L79</f>
        <v>3554.3414634146343</v>
      </c>
      <c r="R609" s="15">
        <f>'VZGTTQ00009364 - Harini Sridhar'!M79</f>
        <v>3554.3414634146343</v>
      </c>
      <c r="S609" s="15">
        <f>'VZGTTQ00009364 - Harini Sridhar'!N79</f>
        <v>3554.3414634146343</v>
      </c>
      <c r="T609" s="15">
        <f>'VZGTTQ00009364 - Harini Sridhar'!O79</f>
        <v>10663.024390243903</v>
      </c>
      <c r="U609" s="15">
        <f>'VZGTTQ00009364 - Harini Sridhar'!P79</f>
        <v>14217.365853658537</v>
      </c>
      <c r="V609" s="98">
        <f>'VZGTTQ00009364 - Harini Sridhar'!Q79</f>
        <v>0</v>
      </c>
    </row>
    <row r="610" spans="1:22" ht="23.15" hidden="1" customHeight="1">
      <c r="A610" s="98">
        <f>'VZGTTQ00009364 - Harini Sridhar'!A80</f>
        <v>2154601</v>
      </c>
      <c r="B610" s="98" t="str">
        <f>'VZGTTQ00009364 - Harini Sridhar'!B80</f>
        <v>Gadamsetti,Sai Kiran</v>
      </c>
      <c r="C610" s="98" t="str">
        <f>'VZGTTQ00009364 - Harini Sridhar'!C80</f>
        <v xml:space="preserve">Offshore </v>
      </c>
      <c r="D610" s="98">
        <f>'VZGTTQ00009364 - Harini Sridhar'!D80</f>
        <v>0</v>
      </c>
      <c r="E610" s="103" t="str">
        <f>'VZGTTQ00009364 - Harini Sridhar'!E80</f>
        <v>Sr. UI Developer-Senior</v>
      </c>
      <c r="F610" s="111" t="s">
        <v>119</v>
      </c>
      <c r="G610" s="111" t="s">
        <v>120</v>
      </c>
      <c r="H610" s="98">
        <v>1000428976</v>
      </c>
      <c r="I610" s="98" t="s">
        <v>115</v>
      </c>
      <c r="J610" s="98" t="s">
        <v>33</v>
      </c>
      <c r="K610" s="15">
        <f>'VZGTTQ00009364 - Harini Sridhar'!F80</f>
        <v>23.134146341463413</v>
      </c>
      <c r="L610" s="15">
        <f>'VZGTTQ00009364 - Harini Sridhar'!G80</f>
        <v>4071.6097560975609</v>
      </c>
      <c r="M610" s="15">
        <f>'VZGTTQ00009364 - Harini Sridhar'!H80</f>
        <v>0</v>
      </c>
      <c r="N610" s="15">
        <f>'VZGTTQ00009364 - Harini Sridhar'!I80</f>
        <v>0</v>
      </c>
      <c r="O610" s="15">
        <f>'VZGTTQ00009364 - Harini Sridhar'!J80</f>
        <v>4071.6097560975609</v>
      </c>
      <c r="P610" s="15">
        <f>'VZGTTQ00009364 - Harini Sridhar'!K80</f>
        <v>4071.6097560975609</v>
      </c>
      <c r="Q610" s="15">
        <f>'VZGTTQ00009364 - Harini Sridhar'!L80</f>
        <v>4071.6097560975609</v>
      </c>
      <c r="R610" s="15">
        <f>'VZGTTQ00009364 - Harini Sridhar'!M80</f>
        <v>4071.6097560975609</v>
      </c>
      <c r="S610" s="15">
        <f>'VZGTTQ00009364 - Harini Sridhar'!N80</f>
        <v>4071.6097560975609</v>
      </c>
      <c r="T610" s="15">
        <f>'VZGTTQ00009364 - Harini Sridhar'!O80</f>
        <v>12214.829268292682</v>
      </c>
      <c r="U610" s="15">
        <f>'VZGTTQ00009364 - Harini Sridhar'!P80</f>
        <v>16286.439024390244</v>
      </c>
      <c r="V610" s="98">
        <f>'VZGTTQ00009364 - Harini Sridhar'!Q80</f>
        <v>0</v>
      </c>
    </row>
    <row r="611" spans="1:22" ht="23.15" hidden="1" customHeight="1">
      <c r="A611" s="98">
        <f>'VZGTTQ00009364 - Harini Sridhar'!A81</f>
        <v>2200071</v>
      </c>
      <c r="B611" s="98" t="str">
        <f>'VZGTTQ00009364 - Harini Sridhar'!B81</f>
        <v>Bahadure,Prerana Prashant</v>
      </c>
      <c r="C611" s="98" t="str">
        <f>'VZGTTQ00009364 - Harini Sridhar'!C81</f>
        <v xml:space="preserve">Offshore </v>
      </c>
      <c r="D611" s="98">
        <f>'VZGTTQ00009364 - Harini Sridhar'!D81</f>
        <v>0</v>
      </c>
      <c r="E611" s="103" t="str">
        <f>'VZGTTQ00009364 - Harini Sridhar'!E81</f>
        <v>Sr. UI Developer-Senior</v>
      </c>
      <c r="F611" s="111" t="s">
        <v>119</v>
      </c>
      <c r="G611" s="111" t="s">
        <v>120</v>
      </c>
      <c r="H611" s="98">
        <v>1000428976</v>
      </c>
      <c r="I611" s="98" t="s">
        <v>115</v>
      </c>
      <c r="J611" s="98" t="s">
        <v>33</v>
      </c>
      <c r="K611" s="15">
        <f>'VZGTTQ00009364 - Harini Sridhar'!F81</f>
        <v>23.134146341463413</v>
      </c>
      <c r="L611" s="15">
        <f>'VZGTTQ00009364 - Harini Sridhar'!G81</f>
        <v>4071.6097560975609</v>
      </c>
      <c r="M611" s="15">
        <f>'VZGTTQ00009364 - Harini Sridhar'!H81</f>
        <v>0</v>
      </c>
      <c r="N611" s="15">
        <f>'VZGTTQ00009364 - Harini Sridhar'!I81</f>
        <v>0</v>
      </c>
      <c r="O611" s="15">
        <f>'VZGTTQ00009364 - Harini Sridhar'!J81</f>
        <v>4071.6097560975609</v>
      </c>
      <c r="P611" s="15">
        <f>'VZGTTQ00009364 - Harini Sridhar'!K81</f>
        <v>4071.6097560975609</v>
      </c>
      <c r="Q611" s="15">
        <f>'VZGTTQ00009364 - Harini Sridhar'!L81</f>
        <v>4071.6097560975609</v>
      </c>
      <c r="R611" s="15">
        <f>'VZGTTQ00009364 - Harini Sridhar'!M81</f>
        <v>4071.6097560975609</v>
      </c>
      <c r="S611" s="15">
        <f>'VZGTTQ00009364 - Harini Sridhar'!N81</f>
        <v>4071.6097560975609</v>
      </c>
      <c r="T611" s="15">
        <f>'VZGTTQ00009364 - Harini Sridhar'!O81</f>
        <v>12214.829268292682</v>
      </c>
      <c r="U611" s="15">
        <f>'VZGTTQ00009364 - Harini Sridhar'!P81</f>
        <v>16286.439024390244</v>
      </c>
      <c r="V611" s="98">
        <f>'VZGTTQ00009364 - Harini Sridhar'!Q81</f>
        <v>0</v>
      </c>
    </row>
    <row r="612" spans="1:22" ht="23.15" hidden="1" customHeight="1">
      <c r="A612" s="98">
        <f>'VZGTTQ00009364 - Harini Sridhar'!A82</f>
        <v>2227156</v>
      </c>
      <c r="B612" s="98" t="str">
        <f>'VZGTTQ00009364 - Harini Sridhar'!B82</f>
        <v>Mevegar,Muzamil</v>
      </c>
      <c r="C612" s="98" t="str">
        <f>'VZGTTQ00009364 - Harini Sridhar'!C82</f>
        <v xml:space="preserve">Offshore </v>
      </c>
      <c r="D612" s="98">
        <f>'VZGTTQ00009364 - Harini Sridhar'!D82</f>
        <v>0</v>
      </c>
      <c r="E612" s="103" t="str">
        <f>'VZGTTQ00009364 - Harini Sridhar'!E82</f>
        <v>Sr. UI Developer-Senior</v>
      </c>
      <c r="F612" s="111" t="s">
        <v>119</v>
      </c>
      <c r="G612" s="111" t="s">
        <v>120</v>
      </c>
      <c r="H612" s="98">
        <v>1000428976</v>
      </c>
      <c r="I612" s="98" t="s">
        <v>115</v>
      </c>
      <c r="J612" s="98" t="s">
        <v>33</v>
      </c>
      <c r="K612" s="15">
        <f>'VZGTTQ00009364 - Harini Sridhar'!F82</f>
        <v>23.134146341463413</v>
      </c>
      <c r="L612" s="15">
        <f>'VZGTTQ00009364 - Harini Sridhar'!G82</f>
        <v>4071.6097560975609</v>
      </c>
      <c r="M612" s="15">
        <f>'VZGTTQ00009364 - Harini Sridhar'!H82</f>
        <v>0</v>
      </c>
      <c r="N612" s="15">
        <f>'VZGTTQ00009364 - Harini Sridhar'!I82</f>
        <v>0</v>
      </c>
      <c r="O612" s="15">
        <f>'VZGTTQ00009364 - Harini Sridhar'!J82</f>
        <v>4071.6097560975609</v>
      </c>
      <c r="P612" s="15">
        <f>'VZGTTQ00009364 - Harini Sridhar'!K82</f>
        <v>4071.6097560975609</v>
      </c>
      <c r="Q612" s="15">
        <f>'VZGTTQ00009364 - Harini Sridhar'!L82</f>
        <v>4071.6097560975609</v>
      </c>
      <c r="R612" s="15">
        <f>'VZGTTQ00009364 - Harini Sridhar'!M82</f>
        <v>4071.6097560975609</v>
      </c>
      <c r="S612" s="15">
        <f>'VZGTTQ00009364 - Harini Sridhar'!N82</f>
        <v>4071.6097560975609</v>
      </c>
      <c r="T612" s="15">
        <f>'VZGTTQ00009364 - Harini Sridhar'!O82</f>
        <v>12214.829268292682</v>
      </c>
      <c r="U612" s="15">
        <f>'VZGTTQ00009364 - Harini Sridhar'!P82</f>
        <v>16286.439024390244</v>
      </c>
      <c r="V612" s="98">
        <f>'VZGTTQ00009364 - Harini Sridhar'!Q82</f>
        <v>0</v>
      </c>
    </row>
    <row r="613" spans="1:22" ht="23.15" hidden="1" customHeight="1">
      <c r="A613" s="98">
        <f>'VZGTTQ00009364 - Harini Sridhar'!A83</f>
        <v>2302427</v>
      </c>
      <c r="B613" s="98" t="str">
        <f>'VZGTTQ00009364 - Harini Sridhar'!B83</f>
        <v>Chittineni,Srimannarayana</v>
      </c>
      <c r="C613" s="98" t="str">
        <f>'VZGTTQ00009364 - Harini Sridhar'!C83</f>
        <v xml:space="preserve">Offshore </v>
      </c>
      <c r="D613" s="98">
        <f>'VZGTTQ00009364 - Harini Sridhar'!D83</f>
        <v>0</v>
      </c>
      <c r="E613" s="103" t="str">
        <f>'VZGTTQ00009364 - Harini Sridhar'!E83</f>
        <v>Sr. UI Developer-Senior</v>
      </c>
      <c r="F613" s="111" t="s">
        <v>119</v>
      </c>
      <c r="G613" s="111" t="s">
        <v>120</v>
      </c>
      <c r="H613" s="98">
        <v>1000428976</v>
      </c>
      <c r="I613" s="98" t="s">
        <v>115</v>
      </c>
      <c r="J613" s="98" t="s">
        <v>24</v>
      </c>
      <c r="K613" s="15">
        <f>'VZGTTQ00009364 - Harini Sridhar'!F83</f>
        <v>23.134146341463413</v>
      </c>
      <c r="L613" s="15">
        <f>'VZGTTQ00009364 - Harini Sridhar'!G83</f>
        <v>4071.6097560975609</v>
      </c>
      <c r="M613" s="15">
        <f>'VZGTTQ00009364 - Harini Sridhar'!H83</f>
        <v>0</v>
      </c>
      <c r="N613" s="15">
        <f>'VZGTTQ00009364 - Harini Sridhar'!I83</f>
        <v>0</v>
      </c>
      <c r="O613" s="15">
        <f>'VZGTTQ00009364 - Harini Sridhar'!J83</f>
        <v>4071.6097560975609</v>
      </c>
      <c r="P613" s="15">
        <f>'VZGTTQ00009364 - Harini Sridhar'!K83</f>
        <v>4071.6097560975609</v>
      </c>
      <c r="Q613" s="15">
        <f>'VZGTTQ00009364 - Harini Sridhar'!L83</f>
        <v>4071.6097560975609</v>
      </c>
      <c r="R613" s="15">
        <f>'VZGTTQ00009364 - Harini Sridhar'!M83</f>
        <v>4071.6097560975609</v>
      </c>
      <c r="S613" s="15">
        <f>'VZGTTQ00009364 - Harini Sridhar'!N83</f>
        <v>4071.6097560975609</v>
      </c>
      <c r="T613" s="15">
        <f>'VZGTTQ00009364 - Harini Sridhar'!O83</f>
        <v>12214.829268292682</v>
      </c>
      <c r="U613" s="15">
        <f>'VZGTTQ00009364 - Harini Sridhar'!P83</f>
        <v>16286.439024390244</v>
      </c>
      <c r="V613" s="98">
        <f>'VZGTTQ00009364 - Harini Sridhar'!Q83</f>
        <v>0</v>
      </c>
    </row>
    <row r="614" spans="1:22" ht="23.15" hidden="1" customHeight="1">
      <c r="A614" s="98">
        <f>'VZGTTQ00009364 - Harini Sridhar'!A84</f>
        <v>544514</v>
      </c>
      <c r="B614" s="98" t="str">
        <f>'VZGTTQ00009364 - Harini Sridhar'!B84</f>
        <v>J,Arunkumar</v>
      </c>
      <c r="C614" s="98" t="str">
        <f>'VZGTTQ00009364 - Harini Sridhar'!C84</f>
        <v xml:space="preserve">Offshore </v>
      </c>
      <c r="D614" s="98">
        <f>'VZGTTQ00009364 - Harini Sridhar'!D84</f>
        <v>0</v>
      </c>
      <c r="E614" s="103" t="str">
        <f>'VZGTTQ00009364 - Harini Sridhar'!E84</f>
        <v>UI Developer-Intermediate</v>
      </c>
      <c r="F614" s="111" t="s">
        <v>119</v>
      </c>
      <c r="G614" s="111" t="s">
        <v>120</v>
      </c>
      <c r="H614" s="98">
        <v>1000428976</v>
      </c>
      <c r="I614" s="98" t="s">
        <v>115</v>
      </c>
      <c r="J614" s="98" t="s">
        <v>33</v>
      </c>
      <c r="K614" s="15">
        <f>'VZGTTQ00009364 - Harini Sridhar'!F84</f>
        <v>21.512195121951219</v>
      </c>
      <c r="L614" s="15">
        <f>'VZGTTQ00009364 - Harini Sridhar'!G84</f>
        <v>3786.1463414634145</v>
      </c>
      <c r="M614" s="15">
        <f>'VZGTTQ00009364 - Harini Sridhar'!H84</f>
        <v>0</v>
      </c>
      <c r="N614" s="15">
        <f>'VZGTTQ00009364 - Harini Sridhar'!I84</f>
        <v>0</v>
      </c>
      <c r="O614" s="15">
        <f>'VZGTTQ00009364 - Harini Sridhar'!J84</f>
        <v>3786.1463414634145</v>
      </c>
      <c r="P614" s="15">
        <f>'VZGTTQ00009364 - Harini Sridhar'!K84</f>
        <v>3786.1463414634145</v>
      </c>
      <c r="Q614" s="15">
        <f>'VZGTTQ00009364 - Harini Sridhar'!L84</f>
        <v>3786.1463414634145</v>
      </c>
      <c r="R614" s="15">
        <f>'VZGTTQ00009364 - Harini Sridhar'!M84</f>
        <v>3786.1463414634145</v>
      </c>
      <c r="S614" s="15">
        <f>'VZGTTQ00009364 - Harini Sridhar'!N84</f>
        <v>3786.1463414634145</v>
      </c>
      <c r="T614" s="15">
        <f>'VZGTTQ00009364 - Harini Sridhar'!O84</f>
        <v>11358.439024390244</v>
      </c>
      <c r="U614" s="15">
        <f>'VZGTTQ00009364 - Harini Sridhar'!P84</f>
        <v>15144.585365853658</v>
      </c>
      <c r="V614" s="98">
        <f>'VZGTTQ00009364 - Harini Sridhar'!Q84</f>
        <v>0</v>
      </c>
    </row>
    <row r="615" spans="1:22" ht="23.15" hidden="1" customHeight="1">
      <c r="A615" s="98">
        <f>'VZGTTQ00009364 - Harini Sridhar'!A85</f>
        <v>581702</v>
      </c>
      <c r="B615" s="98" t="str">
        <f>'VZGTTQ00009364 - Harini Sridhar'!B85</f>
        <v>Manikandan,Radhai</v>
      </c>
      <c r="C615" s="98" t="str">
        <f>'VZGTTQ00009364 - Harini Sridhar'!C85</f>
        <v xml:space="preserve">Offshore </v>
      </c>
      <c r="D615" s="98">
        <f>'VZGTTQ00009364 - Harini Sridhar'!D85</f>
        <v>0</v>
      </c>
      <c r="E615" s="103" t="str">
        <f>'VZGTTQ00009364 - Harini Sridhar'!E85</f>
        <v>UI Developer-Intermediate</v>
      </c>
      <c r="F615" s="111" t="s">
        <v>119</v>
      </c>
      <c r="G615" s="111" t="s">
        <v>120</v>
      </c>
      <c r="H615" s="98">
        <v>1000428976</v>
      </c>
      <c r="I615" s="98" t="s">
        <v>115</v>
      </c>
      <c r="J615" s="98" t="s">
        <v>33</v>
      </c>
      <c r="K615" s="15">
        <f>'VZGTTQ00009364 - Harini Sridhar'!F85</f>
        <v>21.512195121951219</v>
      </c>
      <c r="L615" s="15">
        <f>'VZGTTQ00009364 - Harini Sridhar'!G85</f>
        <v>3786.1463414634145</v>
      </c>
      <c r="M615" s="15">
        <f>'VZGTTQ00009364 - Harini Sridhar'!H85</f>
        <v>0</v>
      </c>
      <c r="N615" s="15">
        <f>'VZGTTQ00009364 - Harini Sridhar'!I85</f>
        <v>0</v>
      </c>
      <c r="O615" s="15">
        <f>'VZGTTQ00009364 - Harini Sridhar'!J85</f>
        <v>3786.1463414634145</v>
      </c>
      <c r="P615" s="15">
        <f>'VZGTTQ00009364 - Harini Sridhar'!K85</f>
        <v>3786.1463414634145</v>
      </c>
      <c r="Q615" s="15">
        <f>'VZGTTQ00009364 - Harini Sridhar'!L85</f>
        <v>3786.1463414634145</v>
      </c>
      <c r="R615" s="15">
        <f>'VZGTTQ00009364 - Harini Sridhar'!M85</f>
        <v>3786.1463414634145</v>
      </c>
      <c r="S615" s="15">
        <f>'VZGTTQ00009364 - Harini Sridhar'!N85</f>
        <v>3786.1463414634145</v>
      </c>
      <c r="T615" s="15">
        <f>'VZGTTQ00009364 - Harini Sridhar'!O85</f>
        <v>11358.439024390244</v>
      </c>
      <c r="U615" s="15">
        <f>'VZGTTQ00009364 - Harini Sridhar'!P85</f>
        <v>15144.585365853658</v>
      </c>
      <c r="V615" s="98">
        <f>'VZGTTQ00009364 - Harini Sridhar'!Q85</f>
        <v>0</v>
      </c>
    </row>
    <row r="616" spans="1:22" ht="23.15" hidden="1" customHeight="1">
      <c r="A616" s="98">
        <f>'VZGTTQ00009364 - Harini Sridhar'!A86</f>
        <v>2118715</v>
      </c>
      <c r="B616" s="98" t="str">
        <f>'VZGTTQ00009364 - Harini Sridhar'!B86</f>
        <v>Tiwari,Vishal</v>
      </c>
      <c r="C616" s="98" t="str">
        <f>'VZGTTQ00009364 - Harini Sridhar'!C86</f>
        <v xml:space="preserve">Offshore </v>
      </c>
      <c r="D616" s="98">
        <f>'VZGTTQ00009364 - Harini Sridhar'!D86</f>
        <v>0</v>
      </c>
      <c r="E616" s="103" t="str">
        <f>'VZGTTQ00009364 - Harini Sridhar'!E86</f>
        <v>UI Developer-Junior</v>
      </c>
      <c r="F616" s="111" t="s">
        <v>119</v>
      </c>
      <c r="G616" s="111" t="s">
        <v>120</v>
      </c>
      <c r="H616" s="98">
        <v>1000428976</v>
      </c>
      <c r="I616" s="98" t="s">
        <v>115</v>
      </c>
      <c r="J616" s="98" t="s">
        <v>33</v>
      </c>
      <c r="K616" s="15">
        <f>'VZGTTQ00009364 - Harini Sridhar'!F86</f>
        <v>17.670731707317074</v>
      </c>
      <c r="L616" s="15">
        <f>'VZGTTQ00009364 - Harini Sridhar'!G86</f>
        <v>3110.0487804878048</v>
      </c>
      <c r="M616" s="15">
        <f>'VZGTTQ00009364 - Harini Sridhar'!H86</f>
        <v>0</v>
      </c>
      <c r="N616" s="15">
        <f>'VZGTTQ00009364 - Harini Sridhar'!I86</f>
        <v>0</v>
      </c>
      <c r="O616" s="15">
        <f>'VZGTTQ00009364 - Harini Sridhar'!J86</f>
        <v>3110.0487804878048</v>
      </c>
      <c r="P616" s="15">
        <f>'VZGTTQ00009364 - Harini Sridhar'!K86</f>
        <v>3110.0487804878048</v>
      </c>
      <c r="Q616" s="15">
        <f>'VZGTTQ00009364 - Harini Sridhar'!L86</f>
        <v>3110.0487804878048</v>
      </c>
      <c r="R616" s="15">
        <f>'VZGTTQ00009364 - Harini Sridhar'!M86</f>
        <v>3110.0487804878048</v>
      </c>
      <c r="S616" s="15">
        <f>'VZGTTQ00009364 - Harini Sridhar'!N86</f>
        <v>3110.0487804878048</v>
      </c>
      <c r="T616" s="15">
        <f>'VZGTTQ00009364 - Harini Sridhar'!O86</f>
        <v>9330.1463414634145</v>
      </c>
      <c r="U616" s="15">
        <f>'VZGTTQ00009364 - Harini Sridhar'!P86</f>
        <v>12440.195121951219</v>
      </c>
      <c r="V616" s="98">
        <f>'VZGTTQ00009364 - Harini Sridhar'!Q86</f>
        <v>0</v>
      </c>
    </row>
    <row r="617" spans="1:22" ht="23.15" hidden="1" customHeight="1">
      <c r="A617" s="98">
        <f>'VZGTTQ00009364 - Harini Sridhar'!A87</f>
        <v>2101057</v>
      </c>
      <c r="B617" s="98" t="str">
        <f>'VZGTTQ00009364 - Harini Sridhar'!B87</f>
        <v>Babu,Bini</v>
      </c>
      <c r="C617" s="98" t="str">
        <f>'VZGTTQ00009364 - Harini Sridhar'!C87</f>
        <v xml:space="preserve">Offshore </v>
      </c>
      <c r="D617" s="98">
        <f>'VZGTTQ00009364 - Harini Sridhar'!D87</f>
        <v>0</v>
      </c>
      <c r="E617" s="103" t="str">
        <f>'VZGTTQ00009364 - Harini Sridhar'!E87</f>
        <v>UI Developer-Junior</v>
      </c>
      <c r="F617" s="111" t="s">
        <v>119</v>
      </c>
      <c r="G617" s="111" t="s">
        <v>120</v>
      </c>
      <c r="H617" s="98">
        <v>1000428976</v>
      </c>
      <c r="I617" s="98" t="s">
        <v>115</v>
      </c>
      <c r="J617" s="98" t="s">
        <v>33</v>
      </c>
      <c r="K617" s="15">
        <f>'VZGTTQ00009364 - Harini Sridhar'!F87</f>
        <v>17.670731707317074</v>
      </c>
      <c r="L617" s="15">
        <f>'VZGTTQ00009364 - Harini Sridhar'!G87</f>
        <v>3110.0487804878048</v>
      </c>
      <c r="M617" s="15">
        <f>'VZGTTQ00009364 - Harini Sridhar'!H87</f>
        <v>0</v>
      </c>
      <c r="N617" s="15">
        <f>'VZGTTQ00009364 - Harini Sridhar'!I87</f>
        <v>0</v>
      </c>
      <c r="O617" s="15">
        <f>'VZGTTQ00009364 - Harini Sridhar'!J87</f>
        <v>3110.0487804878048</v>
      </c>
      <c r="P617" s="15">
        <f>'VZGTTQ00009364 - Harini Sridhar'!K87</f>
        <v>3110.0487804878048</v>
      </c>
      <c r="Q617" s="15">
        <f>'VZGTTQ00009364 - Harini Sridhar'!L87</f>
        <v>3110.0487804878048</v>
      </c>
      <c r="R617" s="15">
        <f>'VZGTTQ00009364 - Harini Sridhar'!M87</f>
        <v>3110.0487804878048</v>
      </c>
      <c r="S617" s="15">
        <f>'VZGTTQ00009364 - Harini Sridhar'!N87</f>
        <v>3110.0487804878048</v>
      </c>
      <c r="T617" s="15">
        <f>'VZGTTQ00009364 - Harini Sridhar'!O87</f>
        <v>9330.1463414634145</v>
      </c>
      <c r="U617" s="15">
        <f>'VZGTTQ00009364 - Harini Sridhar'!P87</f>
        <v>12440.195121951219</v>
      </c>
      <c r="V617" s="98">
        <f>'VZGTTQ00009364 - Harini Sridhar'!Q87</f>
        <v>0</v>
      </c>
    </row>
    <row r="618" spans="1:22" ht="23.15" hidden="1" customHeight="1">
      <c r="A618" s="98">
        <f>'VZGTTQ00009364 - Harini Sridhar'!A88</f>
        <v>2124484</v>
      </c>
      <c r="B618" s="98" t="str">
        <f>'VZGTTQ00009364 - Harini Sridhar'!B88</f>
        <v>K G,Subashini</v>
      </c>
      <c r="C618" s="98" t="str">
        <f>'VZGTTQ00009364 - Harini Sridhar'!C88</f>
        <v xml:space="preserve">Offshore </v>
      </c>
      <c r="D618" s="98">
        <f>'VZGTTQ00009364 - Harini Sridhar'!D88</f>
        <v>0</v>
      </c>
      <c r="E618" s="103" t="str">
        <f>'VZGTTQ00009364 - Harini Sridhar'!E88</f>
        <v>UI Developer-Junior</v>
      </c>
      <c r="F618" s="111" t="s">
        <v>119</v>
      </c>
      <c r="G618" s="111" t="s">
        <v>120</v>
      </c>
      <c r="H618" s="98">
        <v>1000428976</v>
      </c>
      <c r="I618" s="98" t="s">
        <v>115</v>
      </c>
      <c r="J618" s="98" t="s">
        <v>33</v>
      </c>
      <c r="K618" s="15">
        <f>'VZGTTQ00009364 - Harini Sridhar'!F88</f>
        <v>17.670731707317074</v>
      </c>
      <c r="L618" s="15">
        <f>'VZGTTQ00009364 - Harini Sridhar'!G88</f>
        <v>3110.0487804878048</v>
      </c>
      <c r="M618" s="15">
        <f>'VZGTTQ00009364 - Harini Sridhar'!H88</f>
        <v>0</v>
      </c>
      <c r="N618" s="15">
        <f>'VZGTTQ00009364 - Harini Sridhar'!I88</f>
        <v>0</v>
      </c>
      <c r="O618" s="15">
        <f>'VZGTTQ00009364 - Harini Sridhar'!J88</f>
        <v>3110.0487804878048</v>
      </c>
      <c r="P618" s="15">
        <f>'VZGTTQ00009364 - Harini Sridhar'!K88</f>
        <v>3110.0487804878048</v>
      </c>
      <c r="Q618" s="15">
        <f>'VZGTTQ00009364 - Harini Sridhar'!L88</f>
        <v>3110.0487804878048</v>
      </c>
      <c r="R618" s="15">
        <f>'VZGTTQ00009364 - Harini Sridhar'!M88</f>
        <v>3110.0487804878048</v>
      </c>
      <c r="S618" s="15">
        <f>'VZGTTQ00009364 - Harini Sridhar'!N88</f>
        <v>3110.0487804878048</v>
      </c>
      <c r="T618" s="15">
        <f>'VZGTTQ00009364 - Harini Sridhar'!O88</f>
        <v>9330.1463414634145</v>
      </c>
      <c r="U618" s="15">
        <f>'VZGTTQ00009364 - Harini Sridhar'!P88</f>
        <v>12440.195121951219</v>
      </c>
      <c r="V618" s="98">
        <f>'VZGTTQ00009364 - Harini Sridhar'!Q88</f>
        <v>0</v>
      </c>
    </row>
    <row r="619" spans="1:22" ht="23.15" hidden="1" customHeight="1">
      <c r="A619" s="98">
        <f>'VZGTTQ00009364 - Harini Sridhar'!A89</f>
        <v>2139599</v>
      </c>
      <c r="B619" s="98" t="str">
        <f>'VZGTTQ00009364 - Harini Sridhar'!B89</f>
        <v>G,Kavithasan</v>
      </c>
      <c r="C619" s="98" t="str">
        <f>'VZGTTQ00009364 - Harini Sridhar'!C89</f>
        <v xml:space="preserve">Offshore </v>
      </c>
      <c r="D619" s="98">
        <f>'VZGTTQ00009364 - Harini Sridhar'!D89</f>
        <v>0</v>
      </c>
      <c r="E619" s="103" t="str">
        <f>'VZGTTQ00009364 - Harini Sridhar'!E89</f>
        <v>UI Developer-Junior</v>
      </c>
      <c r="F619" s="111" t="s">
        <v>119</v>
      </c>
      <c r="G619" s="111" t="s">
        <v>120</v>
      </c>
      <c r="H619" s="98">
        <v>1000441057</v>
      </c>
      <c r="I619" s="98" t="s">
        <v>49</v>
      </c>
      <c r="J619" s="98" t="s">
        <v>33</v>
      </c>
      <c r="K619" s="15">
        <f>'VZGTTQ00009364 - Harini Sridhar'!F89</f>
        <v>17.670731707317074</v>
      </c>
      <c r="L619" s="15">
        <f>'VZGTTQ00009364 - Harini Sridhar'!G89</f>
        <v>3110.0487804878048</v>
      </c>
      <c r="M619" s="15">
        <f>'VZGTTQ00009364 - Harini Sridhar'!H89</f>
        <v>0</v>
      </c>
      <c r="N619" s="15">
        <f>'VZGTTQ00009364 - Harini Sridhar'!I89</f>
        <v>0</v>
      </c>
      <c r="O619" s="15">
        <f>'VZGTTQ00009364 - Harini Sridhar'!J89</f>
        <v>3110.0487804878048</v>
      </c>
      <c r="P619" s="15">
        <f>'VZGTTQ00009364 - Harini Sridhar'!K89</f>
        <v>3110.0487804878048</v>
      </c>
      <c r="Q619" s="15">
        <f>'VZGTTQ00009364 - Harini Sridhar'!L89</f>
        <v>3110.0487804878048</v>
      </c>
      <c r="R619" s="15">
        <f>'VZGTTQ00009364 - Harini Sridhar'!M89</f>
        <v>3110.0487804878048</v>
      </c>
      <c r="S619" s="15">
        <f>'VZGTTQ00009364 - Harini Sridhar'!N89</f>
        <v>3110.0487804878048</v>
      </c>
      <c r="T619" s="15">
        <f>'VZGTTQ00009364 - Harini Sridhar'!O89</f>
        <v>9330.1463414634145</v>
      </c>
      <c r="U619" s="15">
        <f>'VZGTTQ00009364 - Harini Sridhar'!P89</f>
        <v>12440.195121951219</v>
      </c>
      <c r="V619" s="98">
        <f>'VZGTTQ00009364 - Harini Sridhar'!Q89</f>
        <v>0</v>
      </c>
    </row>
    <row r="620" spans="1:22" ht="23.15" hidden="1" customHeight="1">
      <c r="A620" s="98">
        <f>'VZGTTQ00009364 - Harini Sridhar'!A90</f>
        <v>2166940</v>
      </c>
      <c r="B620" s="98" t="str">
        <f>'VZGTTQ00009364 - Harini Sridhar'!B90</f>
        <v>Dond,Aditya Vasant</v>
      </c>
      <c r="C620" s="98" t="str">
        <f>'VZGTTQ00009364 - Harini Sridhar'!C90</f>
        <v xml:space="preserve">Offshore </v>
      </c>
      <c r="D620" s="98">
        <f>'VZGTTQ00009364 - Harini Sridhar'!D90</f>
        <v>0</v>
      </c>
      <c r="E620" s="103" t="str">
        <f>'VZGTTQ00009364 - Harini Sridhar'!E90</f>
        <v>UI Developer-Junior</v>
      </c>
      <c r="F620" s="111" t="s">
        <v>119</v>
      </c>
      <c r="G620" s="111" t="s">
        <v>120</v>
      </c>
      <c r="H620" s="98">
        <v>1000428976</v>
      </c>
      <c r="I620" s="98" t="s">
        <v>115</v>
      </c>
      <c r="J620" s="98" t="s">
        <v>33</v>
      </c>
      <c r="K620" s="15">
        <f>'VZGTTQ00009364 - Harini Sridhar'!F90</f>
        <v>17.670731707317074</v>
      </c>
      <c r="L620" s="15">
        <f>'VZGTTQ00009364 - Harini Sridhar'!G90</f>
        <v>3110.0487804878048</v>
      </c>
      <c r="M620" s="15">
        <f>'VZGTTQ00009364 - Harini Sridhar'!H90</f>
        <v>0</v>
      </c>
      <c r="N620" s="15">
        <f>'VZGTTQ00009364 - Harini Sridhar'!I90</f>
        <v>0</v>
      </c>
      <c r="O620" s="15">
        <f>'VZGTTQ00009364 - Harini Sridhar'!J90</f>
        <v>3110.0487804878048</v>
      </c>
      <c r="P620" s="15">
        <f>'VZGTTQ00009364 - Harini Sridhar'!K90</f>
        <v>3110.0487804878048</v>
      </c>
      <c r="Q620" s="15">
        <f>'VZGTTQ00009364 - Harini Sridhar'!L90</f>
        <v>3110.0487804878048</v>
      </c>
      <c r="R620" s="15">
        <f>'VZGTTQ00009364 - Harini Sridhar'!M90</f>
        <v>3110.0487804878048</v>
      </c>
      <c r="S620" s="15">
        <f>'VZGTTQ00009364 - Harini Sridhar'!N90</f>
        <v>3110.0487804878048</v>
      </c>
      <c r="T620" s="15">
        <f>'VZGTTQ00009364 - Harini Sridhar'!O90</f>
        <v>9330.1463414634145</v>
      </c>
      <c r="U620" s="15">
        <f>'VZGTTQ00009364 - Harini Sridhar'!P90</f>
        <v>12440.195121951219</v>
      </c>
      <c r="V620" s="98">
        <f>'VZGTTQ00009364 - Harini Sridhar'!Q90</f>
        <v>0</v>
      </c>
    </row>
    <row r="621" spans="1:22" ht="23.15" hidden="1" customHeight="1">
      <c r="A621" s="98">
        <f>'VZGTTQ00009364 - Harini Sridhar'!A91</f>
        <v>2341207</v>
      </c>
      <c r="B621" s="98" t="str">
        <f>'VZGTTQ00009364 - Harini Sridhar'!B91</f>
        <v>S,Ranjith Kumar</v>
      </c>
      <c r="C621" s="98" t="str">
        <f>'VZGTTQ00009364 - Harini Sridhar'!C91</f>
        <v xml:space="preserve">Offshore </v>
      </c>
      <c r="D621" s="98">
        <f>'VZGTTQ00009364 - Harini Sridhar'!D91</f>
        <v>0</v>
      </c>
      <c r="E621" s="103" t="str">
        <f>'VZGTTQ00009364 - Harini Sridhar'!E91</f>
        <v>UI Developer-Junior</v>
      </c>
      <c r="F621" s="111" t="s">
        <v>119</v>
      </c>
      <c r="G621" s="111" t="s">
        <v>120</v>
      </c>
      <c r="H621" s="98">
        <v>1000428976</v>
      </c>
      <c r="I621" s="98" t="s">
        <v>115</v>
      </c>
      <c r="J621" s="98" t="s">
        <v>53</v>
      </c>
      <c r="K621" s="15">
        <f>'VZGTTQ00009364 - Harini Sridhar'!F91</f>
        <v>17.670731707317074</v>
      </c>
      <c r="L621" s="15">
        <f>'VZGTTQ00009364 - Harini Sridhar'!G91</f>
        <v>3110.0487804878048</v>
      </c>
      <c r="M621" s="15">
        <f>'VZGTTQ00009364 - Harini Sridhar'!H91</f>
        <v>0</v>
      </c>
      <c r="N621" s="15">
        <f>'VZGTTQ00009364 - Harini Sridhar'!I91</f>
        <v>0</v>
      </c>
      <c r="O621" s="15">
        <f>'VZGTTQ00009364 - Harini Sridhar'!J91</f>
        <v>3110.0487804878048</v>
      </c>
      <c r="P621" s="15">
        <f>'VZGTTQ00009364 - Harini Sridhar'!K91</f>
        <v>3110.0487804878048</v>
      </c>
      <c r="Q621" s="15">
        <f>'VZGTTQ00009364 - Harini Sridhar'!L91</f>
        <v>3110.0487804878048</v>
      </c>
      <c r="R621" s="15">
        <f>'VZGTTQ00009364 - Harini Sridhar'!M91</f>
        <v>3110.0487804878048</v>
      </c>
      <c r="S621" s="15">
        <f>'VZGTTQ00009364 - Harini Sridhar'!N91</f>
        <v>3110.0487804878048</v>
      </c>
      <c r="T621" s="15">
        <f>'VZGTTQ00009364 - Harini Sridhar'!O91</f>
        <v>9330.1463414634145</v>
      </c>
      <c r="U621" s="15">
        <f>'VZGTTQ00009364 - Harini Sridhar'!P91</f>
        <v>12440.195121951219</v>
      </c>
      <c r="V621" s="98">
        <f>'VZGTTQ00009364 - Harini Sridhar'!Q91</f>
        <v>0</v>
      </c>
    </row>
    <row r="622" spans="1:22" ht="23.15" hidden="1" customHeight="1">
      <c r="A622" s="98">
        <f>'VZGTTQ00009364 - Harini Sridhar'!A92</f>
        <v>835440</v>
      </c>
      <c r="B622" s="98" t="str">
        <f>'VZGTTQ00009364 - Harini Sridhar'!B92</f>
        <v>Palanivel,Nathiya</v>
      </c>
      <c r="C622" s="98" t="str">
        <f>'VZGTTQ00009364 - Harini Sridhar'!C92</f>
        <v xml:space="preserve">Offshore </v>
      </c>
      <c r="D622" s="98">
        <f>'VZGTTQ00009364 - Harini Sridhar'!D92</f>
        <v>0</v>
      </c>
      <c r="E622" s="103" t="str">
        <f>'VZGTTQ00009364 - Harini Sridhar'!E92</f>
        <v>UI Developer-Junior</v>
      </c>
      <c r="F622" s="111" t="s">
        <v>119</v>
      </c>
      <c r="G622" s="111" t="s">
        <v>120</v>
      </c>
      <c r="H622" s="98">
        <v>1000428977</v>
      </c>
      <c r="I622" s="98" t="s">
        <v>114</v>
      </c>
      <c r="J622" s="98" t="s">
        <v>33</v>
      </c>
      <c r="K622" s="15">
        <f>'VZGTTQ00009364 - Harini Sridhar'!F92</f>
        <v>17.670731707317074</v>
      </c>
      <c r="L622" s="15">
        <f>'VZGTTQ00009364 - Harini Sridhar'!G92</f>
        <v>3110.0487804878048</v>
      </c>
      <c r="M622" s="15">
        <f>'VZGTTQ00009364 - Harini Sridhar'!H92</f>
        <v>0</v>
      </c>
      <c r="N622" s="15">
        <f>'VZGTTQ00009364 - Harini Sridhar'!I92</f>
        <v>0</v>
      </c>
      <c r="O622" s="15">
        <f>'VZGTTQ00009364 - Harini Sridhar'!J92</f>
        <v>3110.0487804878048</v>
      </c>
      <c r="P622" s="15">
        <f>'VZGTTQ00009364 - Harini Sridhar'!K92</f>
        <v>3110.0487804878048</v>
      </c>
      <c r="Q622" s="15">
        <f>'VZGTTQ00009364 - Harini Sridhar'!L92</f>
        <v>3110.0487804878048</v>
      </c>
      <c r="R622" s="15">
        <f>'VZGTTQ00009364 - Harini Sridhar'!M92</f>
        <v>3110.0487804878048</v>
      </c>
      <c r="S622" s="15">
        <f>'VZGTTQ00009364 - Harini Sridhar'!N92</f>
        <v>3110.0487804878048</v>
      </c>
      <c r="T622" s="15">
        <f>'VZGTTQ00009364 - Harini Sridhar'!O92</f>
        <v>9330.1463414634145</v>
      </c>
      <c r="U622" s="15">
        <f>'VZGTTQ00009364 - Harini Sridhar'!P92</f>
        <v>12440.195121951219</v>
      </c>
      <c r="V622" s="98">
        <f>'VZGTTQ00009364 - Harini Sridhar'!Q92</f>
        <v>0</v>
      </c>
    </row>
    <row r="623" spans="1:22" ht="23.15" hidden="1" customHeight="1">
      <c r="A623" s="98">
        <f>'VZGTTQ00009364 - Harini Sridhar'!A93</f>
        <v>856822</v>
      </c>
      <c r="B623" s="98" t="str">
        <f>'VZGTTQ00009364 - Harini Sridhar'!B93</f>
        <v>Kumar,Shubham</v>
      </c>
      <c r="C623" s="98" t="str">
        <f>'VZGTTQ00009364 - Harini Sridhar'!C93</f>
        <v xml:space="preserve">Offshore </v>
      </c>
      <c r="D623" s="98">
        <f>'VZGTTQ00009364 - Harini Sridhar'!D93</f>
        <v>0</v>
      </c>
      <c r="E623" s="103" t="str">
        <f>'VZGTTQ00009364 - Harini Sridhar'!E93</f>
        <v>UI Developer-Junior</v>
      </c>
      <c r="F623" s="111" t="s">
        <v>119</v>
      </c>
      <c r="G623" s="111" t="s">
        <v>120</v>
      </c>
      <c r="H623" s="98">
        <v>1000428976</v>
      </c>
      <c r="I623" s="98" t="s">
        <v>115</v>
      </c>
      <c r="J623" s="98" t="s">
        <v>33</v>
      </c>
      <c r="K623" s="15">
        <f>'VZGTTQ00009364 - Harini Sridhar'!F93</f>
        <v>17.670731707317074</v>
      </c>
      <c r="L623" s="15">
        <f>'VZGTTQ00009364 - Harini Sridhar'!G93</f>
        <v>3110.0487804878048</v>
      </c>
      <c r="M623" s="15">
        <f>'VZGTTQ00009364 - Harini Sridhar'!H93</f>
        <v>0</v>
      </c>
      <c r="N623" s="15">
        <f>'VZGTTQ00009364 - Harini Sridhar'!I93</f>
        <v>0</v>
      </c>
      <c r="O623" s="15">
        <f>'VZGTTQ00009364 - Harini Sridhar'!J93</f>
        <v>3110.0487804878048</v>
      </c>
      <c r="P623" s="15">
        <f>'VZGTTQ00009364 - Harini Sridhar'!K93</f>
        <v>3110.0487804878048</v>
      </c>
      <c r="Q623" s="15">
        <f>'VZGTTQ00009364 - Harini Sridhar'!L93</f>
        <v>3110.0487804878048</v>
      </c>
      <c r="R623" s="15">
        <f>'VZGTTQ00009364 - Harini Sridhar'!M93</f>
        <v>3110.0487804878048</v>
      </c>
      <c r="S623" s="15">
        <f>'VZGTTQ00009364 - Harini Sridhar'!N93</f>
        <v>3110.0487804878048</v>
      </c>
      <c r="T623" s="15">
        <f>'VZGTTQ00009364 - Harini Sridhar'!O93</f>
        <v>9330.1463414634145</v>
      </c>
      <c r="U623" s="15">
        <f>'VZGTTQ00009364 - Harini Sridhar'!P93</f>
        <v>12440.195121951219</v>
      </c>
      <c r="V623" s="98">
        <f>'VZGTTQ00009364 - Harini Sridhar'!Q93</f>
        <v>0</v>
      </c>
    </row>
    <row r="624" spans="1:22" ht="23.15" hidden="1" customHeight="1">
      <c r="A624" s="98">
        <f>'VZGTTQ00009364 - Harini Sridhar'!A94</f>
        <v>856838</v>
      </c>
      <c r="B624" s="98" t="str">
        <f>'VZGTTQ00009364 - Harini Sridhar'!B94</f>
        <v>Iqbal,Tauseef</v>
      </c>
      <c r="C624" s="98" t="str">
        <f>'VZGTTQ00009364 - Harini Sridhar'!C94</f>
        <v xml:space="preserve">Offshore </v>
      </c>
      <c r="D624" s="98">
        <f>'VZGTTQ00009364 - Harini Sridhar'!D94</f>
        <v>0</v>
      </c>
      <c r="E624" s="103" t="str">
        <f>'VZGTTQ00009364 - Harini Sridhar'!E94</f>
        <v>UI Developer-Junior</v>
      </c>
      <c r="F624" s="111" t="s">
        <v>119</v>
      </c>
      <c r="G624" s="111" t="s">
        <v>120</v>
      </c>
      <c r="H624" s="98">
        <v>1000428976</v>
      </c>
      <c r="I624" s="98" t="s">
        <v>115</v>
      </c>
      <c r="J624" s="98" t="s">
        <v>33</v>
      </c>
      <c r="K624" s="15">
        <f>'VZGTTQ00009364 - Harini Sridhar'!F94</f>
        <v>17.670731707317074</v>
      </c>
      <c r="L624" s="15">
        <f>'VZGTTQ00009364 - Harini Sridhar'!G94</f>
        <v>3110.0487804878048</v>
      </c>
      <c r="M624" s="15">
        <f>'VZGTTQ00009364 - Harini Sridhar'!H94</f>
        <v>0</v>
      </c>
      <c r="N624" s="15">
        <f>'VZGTTQ00009364 - Harini Sridhar'!I94</f>
        <v>0</v>
      </c>
      <c r="O624" s="15">
        <f>'VZGTTQ00009364 - Harini Sridhar'!J94</f>
        <v>3110.0487804878048</v>
      </c>
      <c r="P624" s="15">
        <f>'VZGTTQ00009364 - Harini Sridhar'!K94</f>
        <v>3110.0487804878048</v>
      </c>
      <c r="Q624" s="15">
        <f>'VZGTTQ00009364 - Harini Sridhar'!L94</f>
        <v>3110.0487804878048</v>
      </c>
      <c r="R624" s="15">
        <f>'VZGTTQ00009364 - Harini Sridhar'!M94</f>
        <v>3110.0487804878048</v>
      </c>
      <c r="S624" s="15">
        <f>'VZGTTQ00009364 - Harini Sridhar'!N94</f>
        <v>3110.0487804878048</v>
      </c>
      <c r="T624" s="15">
        <f>'VZGTTQ00009364 - Harini Sridhar'!O94</f>
        <v>9330.1463414634145</v>
      </c>
      <c r="U624" s="15">
        <f>'VZGTTQ00009364 - Harini Sridhar'!P94</f>
        <v>12440.195121951219</v>
      </c>
      <c r="V624" s="98">
        <f>'VZGTTQ00009364 - Harini Sridhar'!Q94</f>
        <v>0</v>
      </c>
    </row>
    <row r="625" spans="1:22" ht="23.15" hidden="1" customHeight="1">
      <c r="A625" s="98">
        <f>'VZGTTQ00009364 - Harini Sridhar'!A95</f>
        <v>905287</v>
      </c>
      <c r="B625" s="98" t="str">
        <f>'VZGTTQ00009364 - Harini Sridhar'!B95</f>
        <v>Mrudula,Manchi</v>
      </c>
      <c r="C625" s="98" t="str">
        <f>'VZGTTQ00009364 - Harini Sridhar'!C95</f>
        <v xml:space="preserve">Offshore </v>
      </c>
      <c r="D625" s="98">
        <f>'VZGTTQ00009364 - Harini Sridhar'!D95</f>
        <v>0</v>
      </c>
      <c r="E625" s="103" t="str">
        <f>'VZGTTQ00009364 - Harini Sridhar'!E95</f>
        <v>UI Developer-Junior</v>
      </c>
      <c r="F625" s="111" t="s">
        <v>119</v>
      </c>
      <c r="G625" s="111" t="s">
        <v>120</v>
      </c>
      <c r="H625" s="98">
        <v>1000428976</v>
      </c>
      <c r="I625" s="98" t="s">
        <v>115</v>
      </c>
      <c r="J625" s="98" t="s">
        <v>33</v>
      </c>
      <c r="K625" s="15">
        <f>'VZGTTQ00009364 - Harini Sridhar'!F95</f>
        <v>17.670731707317074</v>
      </c>
      <c r="L625" s="15">
        <f>'VZGTTQ00009364 - Harini Sridhar'!G95</f>
        <v>3110.0487804878048</v>
      </c>
      <c r="M625" s="15">
        <f>'VZGTTQ00009364 - Harini Sridhar'!H95</f>
        <v>0</v>
      </c>
      <c r="N625" s="15">
        <f>'VZGTTQ00009364 - Harini Sridhar'!I95</f>
        <v>0</v>
      </c>
      <c r="O625" s="15">
        <f>'VZGTTQ00009364 - Harini Sridhar'!J95</f>
        <v>3110.0487804878048</v>
      </c>
      <c r="P625" s="15">
        <f>'VZGTTQ00009364 - Harini Sridhar'!K95</f>
        <v>3110.0487804878048</v>
      </c>
      <c r="Q625" s="15">
        <f>'VZGTTQ00009364 - Harini Sridhar'!L95</f>
        <v>3110.0487804878048</v>
      </c>
      <c r="R625" s="15">
        <f>'VZGTTQ00009364 - Harini Sridhar'!M95</f>
        <v>3110.0487804878048</v>
      </c>
      <c r="S625" s="15">
        <f>'VZGTTQ00009364 - Harini Sridhar'!N95</f>
        <v>3110.0487804878048</v>
      </c>
      <c r="T625" s="15">
        <f>'VZGTTQ00009364 - Harini Sridhar'!O95</f>
        <v>9330.1463414634145</v>
      </c>
      <c r="U625" s="15">
        <f>'VZGTTQ00009364 - Harini Sridhar'!P95</f>
        <v>12440.195121951219</v>
      </c>
      <c r="V625" s="98">
        <f>'VZGTTQ00009364 - Harini Sridhar'!Q95</f>
        <v>0</v>
      </c>
    </row>
    <row r="626" spans="1:22" ht="23.15" hidden="1" customHeight="1">
      <c r="A626" s="98">
        <f>'VZGTTQ00009364 - Harini Sridhar'!A96</f>
        <v>596567</v>
      </c>
      <c r="B626" s="98" t="str">
        <f>'VZGTTQ00009364 - Harini Sridhar'!B96</f>
        <v>S K,Liyakath Ali</v>
      </c>
      <c r="C626" s="98" t="str">
        <f>'VZGTTQ00009364 - Harini Sridhar'!C96</f>
        <v xml:space="preserve">Offshore </v>
      </c>
      <c r="D626" s="98">
        <f>'VZGTTQ00009364 - Harini Sridhar'!D96</f>
        <v>0</v>
      </c>
      <c r="E626" s="103" t="str">
        <f>'VZGTTQ00009364 - Harini Sridhar'!E96</f>
        <v>Java MS Developer Dev Lead-Senior</v>
      </c>
      <c r="F626" s="111" t="s">
        <v>119</v>
      </c>
      <c r="G626" s="111" t="s">
        <v>120</v>
      </c>
      <c r="H626" s="98">
        <v>1000428976</v>
      </c>
      <c r="I626" s="98" t="s">
        <v>115</v>
      </c>
      <c r="J626" s="98" t="s">
        <v>33</v>
      </c>
      <c r="K626" s="15">
        <f>'VZGTTQ00009364 - Harini Sridhar'!F96</f>
        <v>25.048780487804876</v>
      </c>
      <c r="L626" s="15">
        <f>'VZGTTQ00009364 - Harini Sridhar'!G96</f>
        <v>4408.585365853658</v>
      </c>
      <c r="M626" s="15">
        <f>'VZGTTQ00009364 - Harini Sridhar'!H96</f>
        <v>0</v>
      </c>
      <c r="N626" s="15">
        <f>'VZGTTQ00009364 - Harini Sridhar'!I96</f>
        <v>0</v>
      </c>
      <c r="O626" s="15">
        <f>'VZGTTQ00009364 - Harini Sridhar'!J96</f>
        <v>4408.585365853658</v>
      </c>
      <c r="P626" s="15">
        <f>'VZGTTQ00009364 - Harini Sridhar'!K96</f>
        <v>4408.585365853658</v>
      </c>
      <c r="Q626" s="15">
        <f>'VZGTTQ00009364 - Harini Sridhar'!L96</f>
        <v>4408.585365853658</v>
      </c>
      <c r="R626" s="15">
        <f>'VZGTTQ00009364 - Harini Sridhar'!M96</f>
        <v>4408.585365853658</v>
      </c>
      <c r="S626" s="15">
        <f>'VZGTTQ00009364 - Harini Sridhar'!N96</f>
        <v>4408.585365853658</v>
      </c>
      <c r="T626" s="15">
        <f>'VZGTTQ00009364 - Harini Sridhar'!O96</f>
        <v>13225.756097560974</v>
      </c>
      <c r="U626" s="15">
        <f>'VZGTTQ00009364 - Harini Sridhar'!P96</f>
        <v>17634.341463414632</v>
      </c>
      <c r="V626" s="98">
        <f>'VZGTTQ00009364 - Harini Sridhar'!Q96</f>
        <v>0</v>
      </c>
    </row>
    <row r="627" spans="1:22" ht="23.15" hidden="1" customHeight="1">
      <c r="A627" s="98">
        <f>'VZGTTQ00009364 - Harini Sridhar'!A97</f>
        <v>2382828</v>
      </c>
      <c r="B627" s="98" t="str">
        <f>'VZGTTQ00009364 - Harini Sridhar'!B97</f>
        <v>Mohi Doss,D</v>
      </c>
      <c r="C627" s="98" t="str">
        <f>'VZGTTQ00009364 - Harini Sridhar'!C97</f>
        <v xml:space="preserve">Offshore </v>
      </c>
      <c r="D627" s="98">
        <f>'VZGTTQ00009364 - Harini Sridhar'!D97</f>
        <v>0</v>
      </c>
      <c r="E627" s="103" t="str">
        <f>'VZGTTQ00009364 - Harini Sridhar'!E97</f>
        <v>Java MS Developer Dev Lead-Senior</v>
      </c>
      <c r="F627" s="111" t="s">
        <v>119</v>
      </c>
      <c r="G627" s="111" t="s">
        <v>120</v>
      </c>
      <c r="H627" s="98">
        <v>1000428976</v>
      </c>
      <c r="I627" s="98" t="s">
        <v>115</v>
      </c>
      <c r="J627" s="98" t="s">
        <v>53</v>
      </c>
      <c r="K627" s="15">
        <f>'VZGTTQ00009364 - Harini Sridhar'!F97</f>
        <v>25.048780487804876</v>
      </c>
      <c r="L627" s="15">
        <f>'VZGTTQ00009364 - Harini Sridhar'!G97</f>
        <v>4408.585365853658</v>
      </c>
      <c r="M627" s="15">
        <f>'VZGTTQ00009364 - Harini Sridhar'!H97</f>
        <v>0</v>
      </c>
      <c r="N627" s="15">
        <f>'VZGTTQ00009364 - Harini Sridhar'!I97</f>
        <v>0</v>
      </c>
      <c r="O627" s="15">
        <f>'VZGTTQ00009364 - Harini Sridhar'!J97</f>
        <v>4408.585365853658</v>
      </c>
      <c r="P627" s="15">
        <f>'VZGTTQ00009364 - Harini Sridhar'!K97</f>
        <v>4408.585365853658</v>
      </c>
      <c r="Q627" s="15">
        <f>'VZGTTQ00009364 - Harini Sridhar'!L97</f>
        <v>4408.585365853658</v>
      </c>
      <c r="R627" s="15">
        <f>'VZGTTQ00009364 - Harini Sridhar'!M97</f>
        <v>4408.585365853658</v>
      </c>
      <c r="S627" s="15">
        <f>'VZGTTQ00009364 - Harini Sridhar'!N97</f>
        <v>4408.585365853658</v>
      </c>
      <c r="T627" s="15">
        <f>'VZGTTQ00009364 - Harini Sridhar'!O97</f>
        <v>13225.756097560974</v>
      </c>
      <c r="U627" s="15">
        <f>'VZGTTQ00009364 - Harini Sridhar'!P97</f>
        <v>17634.341463414632</v>
      </c>
      <c r="V627" s="98">
        <f>'VZGTTQ00009364 - Harini Sridhar'!Q97</f>
        <v>0</v>
      </c>
    </row>
    <row r="628" spans="1:22" ht="23.15" hidden="1" customHeight="1">
      <c r="A628" s="98">
        <f>'VZGTTQ00009364 - Harini Sridhar'!A98</f>
        <v>772043</v>
      </c>
      <c r="B628" s="98" t="str">
        <f>'VZGTTQ00009364 - Harini Sridhar'!B98</f>
        <v>Paramasivam,Karthick</v>
      </c>
      <c r="C628" s="98" t="str">
        <f>'VZGTTQ00009364 - Harini Sridhar'!C98</f>
        <v xml:space="preserve">Offshore </v>
      </c>
      <c r="D628" s="98">
        <f>'VZGTTQ00009364 - Harini Sridhar'!D98</f>
        <v>0</v>
      </c>
      <c r="E628" s="103" t="str">
        <f>'VZGTTQ00009364 - Harini Sridhar'!E98</f>
        <v>Java MS Developer Dev Lead-Senior</v>
      </c>
      <c r="F628" s="111" t="s">
        <v>119</v>
      </c>
      <c r="G628" s="111" t="s">
        <v>120</v>
      </c>
      <c r="H628" s="98">
        <v>1000428976</v>
      </c>
      <c r="I628" s="98" t="s">
        <v>115</v>
      </c>
      <c r="J628" s="98" t="s">
        <v>33</v>
      </c>
      <c r="K628" s="15">
        <f>'VZGTTQ00009364 - Harini Sridhar'!F98</f>
        <v>25.048780487804876</v>
      </c>
      <c r="L628" s="15">
        <f>'VZGTTQ00009364 - Harini Sridhar'!G98</f>
        <v>4408.585365853658</v>
      </c>
      <c r="M628" s="15">
        <f>'VZGTTQ00009364 - Harini Sridhar'!H98</f>
        <v>0</v>
      </c>
      <c r="N628" s="15">
        <f>'VZGTTQ00009364 - Harini Sridhar'!I98</f>
        <v>0</v>
      </c>
      <c r="O628" s="15">
        <f>'VZGTTQ00009364 - Harini Sridhar'!J98</f>
        <v>4408.585365853658</v>
      </c>
      <c r="P628" s="15">
        <f>'VZGTTQ00009364 - Harini Sridhar'!K98</f>
        <v>4408.585365853658</v>
      </c>
      <c r="Q628" s="15">
        <f>'VZGTTQ00009364 - Harini Sridhar'!L98</f>
        <v>4408.585365853658</v>
      </c>
      <c r="R628" s="15">
        <f>'VZGTTQ00009364 - Harini Sridhar'!M98</f>
        <v>4408.585365853658</v>
      </c>
      <c r="S628" s="15">
        <f>'VZGTTQ00009364 - Harini Sridhar'!N98</f>
        <v>4408.585365853658</v>
      </c>
      <c r="T628" s="15">
        <f>'VZGTTQ00009364 - Harini Sridhar'!O98</f>
        <v>13225.756097560974</v>
      </c>
      <c r="U628" s="15">
        <f>'VZGTTQ00009364 - Harini Sridhar'!P98</f>
        <v>17634.341463414632</v>
      </c>
      <c r="V628" s="98">
        <f>'VZGTTQ00009364 - Harini Sridhar'!Q98</f>
        <v>0</v>
      </c>
    </row>
    <row r="629" spans="1:22" ht="23.15" hidden="1" customHeight="1">
      <c r="A629" s="98">
        <f>'VZGTTQ00009364 - Harini Sridhar'!A99</f>
        <v>834850</v>
      </c>
      <c r="B629" s="98" t="str">
        <f>'VZGTTQ00009364 - Harini Sridhar'!B99</f>
        <v>K,Balasubramaniyam</v>
      </c>
      <c r="C629" s="98" t="str">
        <f>'VZGTTQ00009364 - Harini Sridhar'!C99</f>
        <v xml:space="preserve">Offshore </v>
      </c>
      <c r="D629" s="98">
        <f>'VZGTTQ00009364 - Harini Sridhar'!D99</f>
        <v>0</v>
      </c>
      <c r="E629" s="103" t="str">
        <f>'VZGTTQ00009364 - Harini Sridhar'!E99</f>
        <v>Java MS Developer -Intermediate</v>
      </c>
      <c r="F629" s="111" t="s">
        <v>119</v>
      </c>
      <c r="G629" s="111" t="s">
        <v>120</v>
      </c>
      <c r="H629" s="98">
        <v>1000428977</v>
      </c>
      <c r="I629" s="98" t="s">
        <v>114</v>
      </c>
      <c r="J629" s="98" t="s">
        <v>33</v>
      </c>
      <c r="K629" s="15">
        <f>'VZGTTQ00009364 - Harini Sridhar'!F99</f>
        <v>21.512195121951219</v>
      </c>
      <c r="L629" s="15">
        <f>'VZGTTQ00009364 - Harini Sridhar'!G99</f>
        <v>3786.1463414634145</v>
      </c>
      <c r="M629" s="15">
        <f>'VZGTTQ00009364 - Harini Sridhar'!H99</f>
        <v>0</v>
      </c>
      <c r="N629" s="15">
        <f>'VZGTTQ00009364 - Harini Sridhar'!I99</f>
        <v>0</v>
      </c>
      <c r="O629" s="15">
        <f>'VZGTTQ00009364 - Harini Sridhar'!J99</f>
        <v>3786.1463414634145</v>
      </c>
      <c r="P629" s="15">
        <f>'VZGTTQ00009364 - Harini Sridhar'!K99</f>
        <v>3786.1463414634145</v>
      </c>
      <c r="Q629" s="15">
        <f>'VZGTTQ00009364 - Harini Sridhar'!L99</f>
        <v>3786.1463414634145</v>
      </c>
      <c r="R629" s="15">
        <f>'VZGTTQ00009364 - Harini Sridhar'!M99</f>
        <v>3786.1463414634145</v>
      </c>
      <c r="S629" s="15">
        <f>'VZGTTQ00009364 - Harini Sridhar'!N99</f>
        <v>3786.1463414634145</v>
      </c>
      <c r="T629" s="15">
        <f>'VZGTTQ00009364 - Harini Sridhar'!O99</f>
        <v>11358.439024390244</v>
      </c>
      <c r="U629" s="15">
        <f>'VZGTTQ00009364 - Harini Sridhar'!P99</f>
        <v>15144.585365853658</v>
      </c>
      <c r="V629" s="98">
        <f>'VZGTTQ00009364 - Harini Sridhar'!Q99</f>
        <v>0</v>
      </c>
    </row>
    <row r="630" spans="1:22" ht="23.15" hidden="1" customHeight="1">
      <c r="A630" s="98">
        <f>'VZGTTQ00009364 - Harini Sridhar'!A100</f>
        <v>910204</v>
      </c>
      <c r="B630" s="98" t="str">
        <f>'VZGTTQ00009364 - Harini Sridhar'!B100</f>
        <v>Shinde,Priyanka Mohan</v>
      </c>
      <c r="C630" s="98" t="str">
        <f>'VZGTTQ00009364 - Harini Sridhar'!C100</f>
        <v xml:space="preserve">Offshore </v>
      </c>
      <c r="D630" s="98">
        <f>'VZGTTQ00009364 - Harini Sridhar'!D100</f>
        <v>0</v>
      </c>
      <c r="E630" s="103" t="str">
        <f>'VZGTTQ00009364 - Harini Sridhar'!E100</f>
        <v>Java MS Developer -Intermediate</v>
      </c>
      <c r="F630" s="111" t="s">
        <v>119</v>
      </c>
      <c r="G630" s="111" t="s">
        <v>120</v>
      </c>
      <c r="H630" s="98">
        <v>1000428976</v>
      </c>
      <c r="I630" s="98" t="s">
        <v>115</v>
      </c>
      <c r="J630" s="98" t="s">
        <v>33</v>
      </c>
      <c r="K630" s="15">
        <f>'VZGTTQ00009364 - Harini Sridhar'!F100</f>
        <v>21.512195121951219</v>
      </c>
      <c r="L630" s="15">
        <f>'VZGTTQ00009364 - Harini Sridhar'!G100</f>
        <v>3786.1463414634145</v>
      </c>
      <c r="M630" s="15">
        <f>'VZGTTQ00009364 - Harini Sridhar'!H100</f>
        <v>0</v>
      </c>
      <c r="N630" s="15">
        <f>'VZGTTQ00009364 - Harini Sridhar'!I100</f>
        <v>0</v>
      </c>
      <c r="O630" s="15">
        <f>'VZGTTQ00009364 - Harini Sridhar'!J100</f>
        <v>3786.1463414634145</v>
      </c>
      <c r="P630" s="15">
        <f>'VZGTTQ00009364 - Harini Sridhar'!K100</f>
        <v>3786.1463414634145</v>
      </c>
      <c r="Q630" s="15">
        <f>'VZGTTQ00009364 - Harini Sridhar'!L100</f>
        <v>3786.1463414634145</v>
      </c>
      <c r="R630" s="15">
        <f>'VZGTTQ00009364 - Harini Sridhar'!M100</f>
        <v>3786.1463414634145</v>
      </c>
      <c r="S630" s="15">
        <f>'VZGTTQ00009364 - Harini Sridhar'!N100</f>
        <v>3786.1463414634145</v>
      </c>
      <c r="T630" s="15">
        <f>'VZGTTQ00009364 - Harini Sridhar'!O100</f>
        <v>11358.439024390244</v>
      </c>
      <c r="U630" s="15">
        <f>'VZGTTQ00009364 - Harini Sridhar'!P100</f>
        <v>15144.585365853658</v>
      </c>
      <c r="V630" s="98">
        <f>'VZGTTQ00009364 - Harini Sridhar'!Q100</f>
        <v>0</v>
      </c>
    </row>
    <row r="631" spans="1:22" ht="23.15" hidden="1" customHeight="1">
      <c r="A631" s="98">
        <f>'VZGTTQ00009364 - Harini Sridhar'!A101</f>
        <v>919882</v>
      </c>
      <c r="B631" s="98" t="str">
        <f>'VZGTTQ00009364 - Harini Sridhar'!B101</f>
        <v>Sai Priya,Kaminwar</v>
      </c>
      <c r="C631" s="98" t="str">
        <f>'VZGTTQ00009364 - Harini Sridhar'!C101</f>
        <v xml:space="preserve">Offshore </v>
      </c>
      <c r="D631" s="98">
        <f>'VZGTTQ00009364 - Harini Sridhar'!D101</f>
        <v>0</v>
      </c>
      <c r="E631" s="103" t="str">
        <f>'VZGTTQ00009364 - Harini Sridhar'!E101</f>
        <v>Java MS Developer -Intermediate</v>
      </c>
      <c r="F631" s="111" t="s">
        <v>119</v>
      </c>
      <c r="G631" s="111" t="s">
        <v>120</v>
      </c>
      <c r="H631" s="98">
        <v>1000428976</v>
      </c>
      <c r="I631" s="98" t="s">
        <v>115</v>
      </c>
      <c r="J631" s="98" t="s">
        <v>33</v>
      </c>
      <c r="K631" s="15">
        <f>'VZGTTQ00009364 - Harini Sridhar'!F101</f>
        <v>21.512195121951219</v>
      </c>
      <c r="L631" s="15">
        <f>'VZGTTQ00009364 - Harini Sridhar'!G101</f>
        <v>3786.1463414634145</v>
      </c>
      <c r="M631" s="15">
        <f>'VZGTTQ00009364 - Harini Sridhar'!H101</f>
        <v>0</v>
      </c>
      <c r="N631" s="15">
        <f>'VZGTTQ00009364 - Harini Sridhar'!I101</f>
        <v>0</v>
      </c>
      <c r="O631" s="15">
        <f>'VZGTTQ00009364 - Harini Sridhar'!J101</f>
        <v>3786.1463414634145</v>
      </c>
      <c r="P631" s="15">
        <f>'VZGTTQ00009364 - Harini Sridhar'!K101</f>
        <v>3786.1463414634145</v>
      </c>
      <c r="Q631" s="15">
        <f>'VZGTTQ00009364 - Harini Sridhar'!L101</f>
        <v>3786.1463414634145</v>
      </c>
      <c r="R631" s="15">
        <f>'VZGTTQ00009364 - Harini Sridhar'!M101</f>
        <v>3786.1463414634145</v>
      </c>
      <c r="S631" s="15">
        <f>'VZGTTQ00009364 - Harini Sridhar'!N101</f>
        <v>3786.1463414634145</v>
      </c>
      <c r="T631" s="15">
        <f>'VZGTTQ00009364 - Harini Sridhar'!O101</f>
        <v>11358.439024390244</v>
      </c>
      <c r="U631" s="15">
        <f>'VZGTTQ00009364 - Harini Sridhar'!P101</f>
        <v>15144.585365853658</v>
      </c>
      <c r="V631" s="98">
        <f>'VZGTTQ00009364 - Harini Sridhar'!Q101</f>
        <v>0</v>
      </c>
    </row>
    <row r="632" spans="1:22" ht="23.15" hidden="1" customHeight="1">
      <c r="A632" s="98">
        <f>'VZGTTQ00009364 - Harini Sridhar'!A102</f>
        <v>936704</v>
      </c>
      <c r="B632" s="98" t="str">
        <f>'VZGTTQ00009364 - Harini Sridhar'!B102</f>
        <v>Vellingiri,Gomathi</v>
      </c>
      <c r="C632" s="98" t="str">
        <f>'VZGTTQ00009364 - Harini Sridhar'!C102</f>
        <v xml:space="preserve">Offshore </v>
      </c>
      <c r="D632" s="98">
        <f>'VZGTTQ00009364 - Harini Sridhar'!D102</f>
        <v>0</v>
      </c>
      <c r="E632" s="103" t="str">
        <f>'VZGTTQ00009364 - Harini Sridhar'!E102</f>
        <v>Java MS Developer -Intermediate</v>
      </c>
      <c r="F632" s="111" t="s">
        <v>119</v>
      </c>
      <c r="G632" s="111" t="s">
        <v>120</v>
      </c>
      <c r="H632" s="98">
        <v>1000428976</v>
      </c>
      <c r="I632" s="98" t="s">
        <v>115</v>
      </c>
      <c r="J632" s="98" t="s">
        <v>33</v>
      </c>
      <c r="K632" s="15">
        <f>'VZGTTQ00009364 - Harini Sridhar'!F102</f>
        <v>21.512195121951219</v>
      </c>
      <c r="L632" s="15">
        <f>'VZGTTQ00009364 - Harini Sridhar'!G102</f>
        <v>3786.1463414634145</v>
      </c>
      <c r="M632" s="15">
        <f>'VZGTTQ00009364 - Harini Sridhar'!H102</f>
        <v>0</v>
      </c>
      <c r="N632" s="15">
        <f>'VZGTTQ00009364 - Harini Sridhar'!I102</f>
        <v>0</v>
      </c>
      <c r="O632" s="15">
        <f>'VZGTTQ00009364 - Harini Sridhar'!J102</f>
        <v>3786.1463414634145</v>
      </c>
      <c r="P632" s="15">
        <f>'VZGTTQ00009364 - Harini Sridhar'!K102</f>
        <v>3786.1463414634145</v>
      </c>
      <c r="Q632" s="15">
        <f>'VZGTTQ00009364 - Harini Sridhar'!L102</f>
        <v>3786.1463414634145</v>
      </c>
      <c r="R632" s="15">
        <f>'VZGTTQ00009364 - Harini Sridhar'!M102</f>
        <v>3786.1463414634145</v>
      </c>
      <c r="S632" s="15">
        <f>'VZGTTQ00009364 - Harini Sridhar'!N102</f>
        <v>3786.1463414634145</v>
      </c>
      <c r="T632" s="15">
        <f>'VZGTTQ00009364 - Harini Sridhar'!O102</f>
        <v>11358.439024390244</v>
      </c>
      <c r="U632" s="15">
        <f>'VZGTTQ00009364 - Harini Sridhar'!P102</f>
        <v>15144.585365853658</v>
      </c>
      <c r="V632" s="98">
        <f>'VZGTTQ00009364 - Harini Sridhar'!Q102</f>
        <v>0</v>
      </c>
    </row>
    <row r="633" spans="1:22" ht="23.15" hidden="1" customHeight="1">
      <c r="A633" s="98">
        <f>'VZGTTQ00009364 - Harini Sridhar'!A103</f>
        <v>2126604</v>
      </c>
      <c r="B633" s="98" t="str">
        <f>'VZGTTQ00009364 - Harini Sridhar'!B103</f>
        <v>Boolchandani,Sankalp</v>
      </c>
      <c r="C633" s="98" t="str">
        <f>'VZGTTQ00009364 - Harini Sridhar'!C103</f>
        <v xml:space="preserve">Offshore </v>
      </c>
      <c r="D633" s="98">
        <f>'VZGTTQ00009364 - Harini Sridhar'!D103</f>
        <v>0</v>
      </c>
      <c r="E633" s="103" t="str">
        <f>'VZGTTQ00009364 - Harini Sridhar'!E103</f>
        <v>Java MS Developer -Intermediate</v>
      </c>
      <c r="F633" s="111" t="s">
        <v>119</v>
      </c>
      <c r="G633" s="111" t="s">
        <v>120</v>
      </c>
      <c r="H633" s="98">
        <v>1000428976</v>
      </c>
      <c r="I633" s="98" t="s">
        <v>115</v>
      </c>
      <c r="J633" s="98" t="s">
        <v>33</v>
      </c>
      <c r="K633" s="15">
        <f>'VZGTTQ00009364 - Harini Sridhar'!F103</f>
        <v>21.512195121951219</v>
      </c>
      <c r="L633" s="15">
        <f>'VZGTTQ00009364 - Harini Sridhar'!G103</f>
        <v>3786.1463414634145</v>
      </c>
      <c r="M633" s="15">
        <f>'VZGTTQ00009364 - Harini Sridhar'!H103</f>
        <v>0</v>
      </c>
      <c r="N633" s="15">
        <f>'VZGTTQ00009364 - Harini Sridhar'!I103</f>
        <v>0</v>
      </c>
      <c r="O633" s="15">
        <f>'VZGTTQ00009364 - Harini Sridhar'!J103</f>
        <v>3786.1463414634145</v>
      </c>
      <c r="P633" s="15">
        <f>'VZGTTQ00009364 - Harini Sridhar'!K103</f>
        <v>3786.1463414634145</v>
      </c>
      <c r="Q633" s="15">
        <f>'VZGTTQ00009364 - Harini Sridhar'!L103</f>
        <v>3786.1463414634145</v>
      </c>
      <c r="R633" s="15">
        <f>'VZGTTQ00009364 - Harini Sridhar'!M103</f>
        <v>3786.1463414634145</v>
      </c>
      <c r="S633" s="15">
        <f>'VZGTTQ00009364 - Harini Sridhar'!N103</f>
        <v>3786.1463414634145</v>
      </c>
      <c r="T633" s="15">
        <f>'VZGTTQ00009364 - Harini Sridhar'!O103</f>
        <v>11358.439024390244</v>
      </c>
      <c r="U633" s="15">
        <f>'VZGTTQ00009364 - Harini Sridhar'!P103</f>
        <v>15144.585365853658</v>
      </c>
      <c r="V633" s="98">
        <f>'VZGTTQ00009364 - Harini Sridhar'!Q103</f>
        <v>0</v>
      </c>
    </row>
    <row r="634" spans="1:22" ht="23.15" hidden="1" customHeight="1">
      <c r="A634" s="98">
        <f>'VZGTTQ00009364 - Harini Sridhar'!A104</f>
        <v>2134698</v>
      </c>
      <c r="B634" s="98" t="str">
        <f>'VZGTTQ00009364 - Harini Sridhar'!B104</f>
        <v>E,Sowndariya</v>
      </c>
      <c r="C634" s="98" t="str">
        <f>'VZGTTQ00009364 - Harini Sridhar'!C104</f>
        <v xml:space="preserve">Offshore </v>
      </c>
      <c r="D634" s="98">
        <f>'VZGTTQ00009364 - Harini Sridhar'!D104</f>
        <v>0</v>
      </c>
      <c r="E634" s="103" t="str">
        <f>'VZGTTQ00009364 - Harini Sridhar'!E104</f>
        <v>Java MS Developer -Intermediate</v>
      </c>
      <c r="F634" s="111" t="s">
        <v>119</v>
      </c>
      <c r="G634" s="111" t="s">
        <v>120</v>
      </c>
      <c r="H634" s="98">
        <v>1000428976</v>
      </c>
      <c r="I634" s="98" t="s">
        <v>115</v>
      </c>
      <c r="J634" s="98" t="s">
        <v>24</v>
      </c>
      <c r="K634" s="15">
        <f>'VZGTTQ00009364 - Harini Sridhar'!F104</f>
        <v>19.365853658536587</v>
      </c>
      <c r="L634" s="15">
        <f>'VZGTTQ00009364 - Harini Sridhar'!G104</f>
        <v>3408.3902439024391</v>
      </c>
      <c r="M634" s="15">
        <f>'VZGTTQ00009364 - Harini Sridhar'!H104</f>
        <v>0</v>
      </c>
      <c r="N634" s="15">
        <f>'VZGTTQ00009364 - Harini Sridhar'!I104</f>
        <v>0</v>
      </c>
      <c r="O634" s="15">
        <f>'VZGTTQ00009364 - Harini Sridhar'!J104</f>
        <v>3408.3902439024391</v>
      </c>
      <c r="P634" s="15">
        <f>'VZGTTQ00009364 - Harini Sridhar'!K104</f>
        <v>3408.3902439024391</v>
      </c>
      <c r="Q634" s="15">
        <f>'VZGTTQ00009364 - Harini Sridhar'!L104</f>
        <v>3408.3902439024391</v>
      </c>
      <c r="R634" s="15">
        <f>'VZGTTQ00009364 - Harini Sridhar'!M104</f>
        <v>3408.3902439024391</v>
      </c>
      <c r="S634" s="15">
        <f>'VZGTTQ00009364 - Harini Sridhar'!N104</f>
        <v>3408.3902439024391</v>
      </c>
      <c r="T634" s="15">
        <f>'VZGTTQ00009364 - Harini Sridhar'!O104</f>
        <v>10225.170731707318</v>
      </c>
      <c r="U634" s="15">
        <f>'VZGTTQ00009364 - Harini Sridhar'!P104</f>
        <v>13633.560975609756</v>
      </c>
      <c r="V634" s="98">
        <f>'VZGTTQ00009364 - Harini Sridhar'!Q104</f>
        <v>0</v>
      </c>
    </row>
    <row r="635" spans="1:22" ht="23.15" hidden="1" customHeight="1">
      <c r="A635" s="98">
        <f>'VZGTTQ00009364 - Harini Sridhar'!A105</f>
        <v>2136226</v>
      </c>
      <c r="B635" s="98" t="str">
        <f>'VZGTTQ00009364 - Harini Sridhar'!B105</f>
        <v>Nagalakshmi,Bolagoni</v>
      </c>
      <c r="C635" s="98" t="str">
        <f>'VZGTTQ00009364 - Harini Sridhar'!C105</f>
        <v xml:space="preserve">Offshore </v>
      </c>
      <c r="D635" s="98">
        <f>'VZGTTQ00009364 - Harini Sridhar'!D105</f>
        <v>0</v>
      </c>
      <c r="E635" s="103" t="str">
        <f>'VZGTTQ00009364 - Harini Sridhar'!E105</f>
        <v>Java MS Developer -Intermediate</v>
      </c>
      <c r="F635" s="111" t="s">
        <v>119</v>
      </c>
      <c r="G635" s="111" t="s">
        <v>120</v>
      </c>
      <c r="H635" s="98">
        <v>1000428976</v>
      </c>
      <c r="I635" s="98" t="s">
        <v>115</v>
      </c>
      <c r="J635" s="98" t="s">
        <v>24</v>
      </c>
      <c r="K635" s="15">
        <f>'VZGTTQ00009364 - Harini Sridhar'!F105</f>
        <v>19.365853658536587</v>
      </c>
      <c r="L635" s="15">
        <f>'VZGTTQ00009364 - Harini Sridhar'!G105</f>
        <v>3408.3902439024391</v>
      </c>
      <c r="M635" s="15">
        <f>'VZGTTQ00009364 - Harini Sridhar'!H105</f>
        <v>0</v>
      </c>
      <c r="N635" s="15">
        <f>'VZGTTQ00009364 - Harini Sridhar'!I105</f>
        <v>0</v>
      </c>
      <c r="O635" s="15">
        <f>'VZGTTQ00009364 - Harini Sridhar'!J105</f>
        <v>3408.3902439024391</v>
      </c>
      <c r="P635" s="15">
        <f>'VZGTTQ00009364 - Harini Sridhar'!K105</f>
        <v>3408.3902439024391</v>
      </c>
      <c r="Q635" s="15">
        <f>'VZGTTQ00009364 - Harini Sridhar'!L105</f>
        <v>3408.3902439024391</v>
      </c>
      <c r="R635" s="15">
        <f>'VZGTTQ00009364 - Harini Sridhar'!M105</f>
        <v>3408.3902439024391</v>
      </c>
      <c r="S635" s="15">
        <f>'VZGTTQ00009364 - Harini Sridhar'!N105</f>
        <v>3408.3902439024391</v>
      </c>
      <c r="T635" s="15">
        <f>'VZGTTQ00009364 - Harini Sridhar'!O105</f>
        <v>10225.170731707318</v>
      </c>
      <c r="U635" s="15">
        <f>'VZGTTQ00009364 - Harini Sridhar'!P105</f>
        <v>13633.560975609756</v>
      </c>
      <c r="V635" s="98">
        <f>'VZGTTQ00009364 - Harini Sridhar'!Q105</f>
        <v>0</v>
      </c>
    </row>
    <row r="636" spans="1:22" ht="23.15" hidden="1" customHeight="1">
      <c r="A636" s="98">
        <f>'VZGTTQ00009364 - Harini Sridhar'!A106</f>
        <v>2152205</v>
      </c>
      <c r="B636" s="98" t="str">
        <f>'VZGTTQ00009364 - Harini Sridhar'!B106</f>
        <v>Chinta,Prasanna Nagasai</v>
      </c>
      <c r="C636" s="98" t="str">
        <f>'VZGTTQ00009364 - Harini Sridhar'!C106</f>
        <v xml:space="preserve">Offshore </v>
      </c>
      <c r="D636" s="98">
        <f>'VZGTTQ00009364 - Harini Sridhar'!D106</f>
        <v>0</v>
      </c>
      <c r="E636" s="103" t="str">
        <f>'VZGTTQ00009364 - Harini Sridhar'!E106</f>
        <v>Java MS Developer -Junior</v>
      </c>
      <c r="F636" s="111" t="s">
        <v>119</v>
      </c>
      <c r="G636" s="111" t="s">
        <v>120</v>
      </c>
      <c r="H636" s="98">
        <v>1000428976</v>
      </c>
      <c r="I636" s="98" t="s">
        <v>115</v>
      </c>
      <c r="J636" s="98" t="s">
        <v>33</v>
      </c>
      <c r="K636" s="15">
        <f>'VZGTTQ00009364 - Harini Sridhar'!F106</f>
        <v>17.670731707317074</v>
      </c>
      <c r="L636" s="15">
        <f>'VZGTTQ00009364 - Harini Sridhar'!G106</f>
        <v>3110.0487804878048</v>
      </c>
      <c r="M636" s="15">
        <f>'VZGTTQ00009364 - Harini Sridhar'!H106</f>
        <v>0</v>
      </c>
      <c r="N636" s="15">
        <f>'VZGTTQ00009364 - Harini Sridhar'!I106</f>
        <v>0</v>
      </c>
      <c r="O636" s="15">
        <f>'VZGTTQ00009364 - Harini Sridhar'!J106</f>
        <v>3110.0487804878048</v>
      </c>
      <c r="P636" s="15">
        <f>'VZGTTQ00009364 - Harini Sridhar'!K106</f>
        <v>3110.0487804878048</v>
      </c>
      <c r="Q636" s="15">
        <f>'VZGTTQ00009364 - Harini Sridhar'!L106</f>
        <v>3110.0487804878048</v>
      </c>
      <c r="R636" s="15">
        <f>'VZGTTQ00009364 - Harini Sridhar'!M106</f>
        <v>3110.0487804878048</v>
      </c>
      <c r="S636" s="15">
        <f>'VZGTTQ00009364 - Harini Sridhar'!N106</f>
        <v>3110.0487804878048</v>
      </c>
      <c r="T636" s="15">
        <f>'VZGTTQ00009364 - Harini Sridhar'!O106</f>
        <v>9330.1463414634145</v>
      </c>
      <c r="U636" s="15">
        <f>'VZGTTQ00009364 - Harini Sridhar'!P106</f>
        <v>12440.195121951219</v>
      </c>
      <c r="V636" s="98">
        <f>'VZGTTQ00009364 - Harini Sridhar'!Q106</f>
        <v>0</v>
      </c>
    </row>
    <row r="637" spans="1:22" ht="23.15" hidden="1" customHeight="1">
      <c r="A637" s="98">
        <f>'VZGTTQ00009364 - Harini Sridhar'!A107</f>
        <v>2263415</v>
      </c>
      <c r="B637" s="98" t="str">
        <f>'VZGTTQ00009364 - Harini Sridhar'!B107</f>
        <v>Chakrabarty,Abhilash</v>
      </c>
      <c r="C637" s="98" t="str">
        <f>'VZGTTQ00009364 - Harini Sridhar'!C107</f>
        <v xml:space="preserve">Offshore </v>
      </c>
      <c r="D637" s="98">
        <f>'VZGTTQ00009364 - Harini Sridhar'!D107</f>
        <v>0</v>
      </c>
      <c r="E637" s="103" t="str">
        <f>'VZGTTQ00009364 - Harini Sridhar'!E107</f>
        <v>Java MS Developer -Junior</v>
      </c>
      <c r="F637" s="111" t="s">
        <v>119</v>
      </c>
      <c r="G637" s="111" t="s">
        <v>120</v>
      </c>
      <c r="H637" s="98">
        <v>1000428976</v>
      </c>
      <c r="I637" s="98" t="s">
        <v>115</v>
      </c>
      <c r="J637" s="98" t="s">
        <v>33</v>
      </c>
      <c r="K637" s="15">
        <f>'VZGTTQ00009364 - Harini Sridhar'!F107</f>
        <v>17.670731707317074</v>
      </c>
      <c r="L637" s="15">
        <f>'VZGTTQ00009364 - Harini Sridhar'!G107</f>
        <v>3110.0487804878048</v>
      </c>
      <c r="M637" s="15">
        <f>'VZGTTQ00009364 - Harini Sridhar'!H107</f>
        <v>0</v>
      </c>
      <c r="N637" s="15">
        <f>'VZGTTQ00009364 - Harini Sridhar'!I107</f>
        <v>0</v>
      </c>
      <c r="O637" s="15">
        <f>'VZGTTQ00009364 - Harini Sridhar'!J107</f>
        <v>3110.0487804878048</v>
      </c>
      <c r="P637" s="15">
        <f>'VZGTTQ00009364 - Harini Sridhar'!K107</f>
        <v>3110.0487804878048</v>
      </c>
      <c r="Q637" s="15">
        <f>'VZGTTQ00009364 - Harini Sridhar'!L107</f>
        <v>3110.0487804878048</v>
      </c>
      <c r="R637" s="15">
        <f>'VZGTTQ00009364 - Harini Sridhar'!M107</f>
        <v>3110.0487804878048</v>
      </c>
      <c r="S637" s="15">
        <f>'VZGTTQ00009364 - Harini Sridhar'!N107</f>
        <v>3110.0487804878048</v>
      </c>
      <c r="T637" s="15">
        <f>'VZGTTQ00009364 - Harini Sridhar'!O107</f>
        <v>9330.1463414634145</v>
      </c>
      <c r="U637" s="15">
        <f>'VZGTTQ00009364 - Harini Sridhar'!P107</f>
        <v>12440.195121951219</v>
      </c>
      <c r="V637" s="98">
        <f>'VZGTTQ00009364 - Harini Sridhar'!Q107</f>
        <v>0</v>
      </c>
    </row>
    <row r="638" spans="1:22" ht="23.15" hidden="1" customHeight="1">
      <c r="A638" s="98">
        <f>'VZGTTQ00009364 - Harini Sridhar'!A108</f>
        <v>896911</v>
      </c>
      <c r="B638" s="98" t="str">
        <f>'VZGTTQ00009364 - Harini Sridhar'!B108</f>
        <v>V P,Gophika</v>
      </c>
      <c r="C638" s="98" t="str">
        <f>'VZGTTQ00009364 - Harini Sridhar'!C108</f>
        <v xml:space="preserve">Offshore </v>
      </c>
      <c r="D638" s="98">
        <f>'VZGTTQ00009364 - Harini Sridhar'!D108</f>
        <v>0</v>
      </c>
      <c r="E638" s="103" t="str">
        <f>'VZGTTQ00009364 - Harini Sridhar'!E108</f>
        <v>Java MS Developer -Junior</v>
      </c>
      <c r="F638" s="111" t="s">
        <v>119</v>
      </c>
      <c r="G638" s="111" t="s">
        <v>120</v>
      </c>
      <c r="H638" s="98">
        <v>1000428977</v>
      </c>
      <c r="I638" s="98" t="s">
        <v>114</v>
      </c>
      <c r="J638" s="98" t="s">
        <v>33</v>
      </c>
      <c r="K638" s="15">
        <f>'VZGTTQ00009364 - Harini Sridhar'!F108</f>
        <v>17.670731707317074</v>
      </c>
      <c r="L638" s="15">
        <f>'VZGTTQ00009364 - Harini Sridhar'!G108</f>
        <v>3110.0487804878048</v>
      </c>
      <c r="M638" s="15">
        <f>'VZGTTQ00009364 - Harini Sridhar'!H108</f>
        <v>0</v>
      </c>
      <c r="N638" s="15">
        <f>'VZGTTQ00009364 - Harini Sridhar'!I108</f>
        <v>0</v>
      </c>
      <c r="O638" s="15">
        <f>'VZGTTQ00009364 - Harini Sridhar'!J108</f>
        <v>3110.0487804878048</v>
      </c>
      <c r="P638" s="15">
        <f>'VZGTTQ00009364 - Harini Sridhar'!K108</f>
        <v>3110.0487804878048</v>
      </c>
      <c r="Q638" s="15">
        <f>'VZGTTQ00009364 - Harini Sridhar'!L108</f>
        <v>3110.0487804878048</v>
      </c>
      <c r="R638" s="15">
        <f>'VZGTTQ00009364 - Harini Sridhar'!M108</f>
        <v>3110.0487804878048</v>
      </c>
      <c r="S638" s="15">
        <f>'VZGTTQ00009364 - Harini Sridhar'!N108</f>
        <v>3110.0487804878048</v>
      </c>
      <c r="T638" s="15">
        <f>'VZGTTQ00009364 - Harini Sridhar'!O108</f>
        <v>9330.1463414634145</v>
      </c>
      <c r="U638" s="15">
        <f>'VZGTTQ00009364 - Harini Sridhar'!P108</f>
        <v>12440.195121951219</v>
      </c>
      <c r="V638" s="98">
        <f>'VZGTTQ00009364 - Harini Sridhar'!Q108</f>
        <v>0</v>
      </c>
    </row>
    <row r="639" spans="1:22" ht="23.15" hidden="1" customHeight="1">
      <c r="A639" s="98">
        <f>'VZGTTQ00009364 - Harini Sridhar'!A109</f>
        <v>2207648</v>
      </c>
      <c r="B639" s="98" t="str">
        <f>'VZGTTQ00009364 - Harini Sridhar'!B109</f>
        <v>Raipatrewar,Arati Avinash</v>
      </c>
      <c r="C639" s="98" t="str">
        <f>'VZGTTQ00009364 - Harini Sridhar'!C109</f>
        <v xml:space="preserve">Offshore </v>
      </c>
      <c r="D639" s="98">
        <f>'VZGTTQ00009364 - Harini Sridhar'!D109</f>
        <v>0</v>
      </c>
      <c r="E639" s="103" t="str">
        <f>'VZGTTQ00009364 - Harini Sridhar'!E109</f>
        <v>Java MS Developer -Junior</v>
      </c>
      <c r="F639" s="111" t="s">
        <v>119</v>
      </c>
      <c r="G639" s="111" t="s">
        <v>120</v>
      </c>
      <c r="H639" s="98">
        <v>1000428977</v>
      </c>
      <c r="I639" s="98" t="s">
        <v>114</v>
      </c>
      <c r="J639" s="98" t="s">
        <v>33</v>
      </c>
      <c r="K639" s="15">
        <f>'VZGTTQ00009364 - Harini Sridhar'!F109</f>
        <v>17.670731707317074</v>
      </c>
      <c r="L639" s="15">
        <f>'VZGTTQ00009364 - Harini Sridhar'!G109</f>
        <v>3110.0487804878048</v>
      </c>
      <c r="M639" s="15">
        <f>'VZGTTQ00009364 - Harini Sridhar'!H109</f>
        <v>0</v>
      </c>
      <c r="N639" s="15">
        <f>'VZGTTQ00009364 - Harini Sridhar'!I109</f>
        <v>0</v>
      </c>
      <c r="O639" s="15">
        <f>'VZGTTQ00009364 - Harini Sridhar'!J109</f>
        <v>3110.0487804878048</v>
      </c>
      <c r="P639" s="15">
        <f>'VZGTTQ00009364 - Harini Sridhar'!K109</f>
        <v>3110.0487804878048</v>
      </c>
      <c r="Q639" s="15">
        <f>'VZGTTQ00009364 - Harini Sridhar'!L109</f>
        <v>3110.0487804878048</v>
      </c>
      <c r="R639" s="15">
        <f>'VZGTTQ00009364 - Harini Sridhar'!M109</f>
        <v>3110.0487804878048</v>
      </c>
      <c r="S639" s="15">
        <f>'VZGTTQ00009364 - Harini Sridhar'!N109</f>
        <v>3110.0487804878048</v>
      </c>
      <c r="T639" s="15">
        <f>'VZGTTQ00009364 - Harini Sridhar'!O109</f>
        <v>9330.1463414634145</v>
      </c>
      <c r="U639" s="15">
        <f>'VZGTTQ00009364 - Harini Sridhar'!P109</f>
        <v>12440.195121951219</v>
      </c>
      <c r="V639" s="98">
        <f>'VZGTTQ00009364 - Harini Sridhar'!Q109</f>
        <v>0</v>
      </c>
    </row>
    <row r="640" spans="1:22" ht="23.15" hidden="1" customHeight="1">
      <c r="A640" s="98">
        <f>'VZGTTQ00009364 - Harini Sridhar'!A110</f>
        <v>2135311</v>
      </c>
      <c r="B640" s="98" t="str">
        <f>'VZGTTQ00009364 - Harini Sridhar'!B110</f>
        <v>Bahukhandi,Rishabh</v>
      </c>
      <c r="C640" s="98" t="str">
        <f>'VZGTTQ00009364 - Harini Sridhar'!C110</f>
        <v xml:space="preserve">Offshore </v>
      </c>
      <c r="D640" s="98">
        <f>'VZGTTQ00009364 - Harini Sridhar'!D110</f>
        <v>0</v>
      </c>
      <c r="E640" s="103" t="str">
        <f>'VZGTTQ00009364 - Harini Sridhar'!E110</f>
        <v>Java MS Developer -Junior</v>
      </c>
      <c r="F640" s="111" t="s">
        <v>119</v>
      </c>
      <c r="G640" s="111" t="s">
        <v>120</v>
      </c>
      <c r="H640" s="98">
        <v>1000428977</v>
      </c>
      <c r="I640" s="98" t="s">
        <v>114</v>
      </c>
      <c r="J640" s="98" t="s">
        <v>33</v>
      </c>
      <c r="K640" s="15">
        <f>'VZGTTQ00009364 - Harini Sridhar'!F110</f>
        <v>17.670731707317074</v>
      </c>
      <c r="L640" s="15">
        <f>'VZGTTQ00009364 - Harini Sridhar'!G110</f>
        <v>3110.0487804878048</v>
      </c>
      <c r="M640" s="15">
        <f>'VZGTTQ00009364 - Harini Sridhar'!H110</f>
        <v>0</v>
      </c>
      <c r="N640" s="15">
        <f>'VZGTTQ00009364 - Harini Sridhar'!I110</f>
        <v>0</v>
      </c>
      <c r="O640" s="15">
        <f>'VZGTTQ00009364 - Harini Sridhar'!J110</f>
        <v>3110.0487804878048</v>
      </c>
      <c r="P640" s="15">
        <f>'VZGTTQ00009364 - Harini Sridhar'!K110</f>
        <v>3110.0487804878048</v>
      </c>
      <c r="Q640" s="15">
        <f>'VZGTTQ00009364 - Harini Sridhar'!L110</f>
        <v>3110.0487804878048</v>
      </c>
      <c r="R640" s="15">
        <f>'VZGTTQ00009364 - Harini Sridhar'!M110</f>
        <v>3110.0487804878048</v>
      </c>
      <c r="S640" s="15">
        <f>'VZGTTQ00009364 - Harini Sridhar'!N110</f>
        <v>3110.0487804878048</v>
      </c>
      <c r="T640" s="15">
        <f>'VZGTTQ00009364 - Harini Sridhar'!O110</f>
        <v>9330.1463414634145</v>
      </c>
      <c r="U640" s="15">
        <f>'VZGTTQ00009364 - Harini Sridhar'!P110</f>
        <v>12440.195121951219</v>
      </c>
      <c r="V640" s="98">
        <f>'VZGTTQ00009364 - Harini Sridhar'!Q110</f>
        <v>0</v>
      </c>
    </row>
    <row r="641" spans="1:22" ht="23.15" hidden="1" customHeight="1">
      <c r="A641" s="98">
        <f>'VZGTTQ00009364 - Harini Sridhar'!A111</f>
        <v>2329772</v>
      </c>
      <c r="B641" s="98" t="str">
        <f>'VZGTTQ00009364 - Harini Sridhar'!B111</f>
        <v>Pilli,Ratna Kumari</v>
      </c>
      <c r="C641" s="98" t="str">
        <f>'VZGTTQ00009364 - Harini Sridhar'!C111</f>
        <v xml:space="preserve">Offshore </v>
      </c>
      <c r="D641" s="98">
        <f>'VZGTTQ00009364 - Harini Sridhar'!D111</f>
        <v>0</v>
      </c>
      <c r="E641" s="103" t="str">
        <f>'VZGTTQ00009364 - Harini Sridhar'!E111</f>
        <v>Java MS Developer -Junior</v>
      </c>
      <c r="F641" s="111" t="s">
        <v>119</v>
      </c>
      <c r="G641" s="111" t="s">
        <v>120</v>
      </c>
      <c r="H641" s="98">
        <v>1000428977</v>
      </c>
      <c r="I641" s="98" t="s">
        <v>114</v>
      </c>
      <c r="J641" s="98" t="s">
        <v>33</v>
      </c>
      <c r="K641" s="15">
        <f>'VZGTTQ00009364 - Harini Sridhar'!F111</f>
        <v>17.670731707317074</v>
      </c>
      <c r="L641" s="15">
        <f>'VZGTTQ00009364 - Harini Sridhar'!G111</f>
        <v>3110.0487804878048</v>
      </c>
      <c r="M641" s="15">
        <f>'VZGTTQ00009364 - Harini Sridhar'!H111</f>
        <v>0</v>
      </c>
      <c r="N641" s="15">
        <f>'VZGTTQ00009364 - Harini Sridhar'!I111</f>
        <v>0</v>
      </c>
      <c r="O641" s="15">
        <f>'VZGTTQ00009364 - Harini Sridhar'!J111</f>
        <v>3110.0487804878048</v>
      </c>
      <c r="P641" s="15">
        <f>'VZGTTQ00009364 - Harini Sridhar'!K111</f>
        <v>3110.0487804878048</v>
      </c>
      <c r="Q641" s="15">
        <f>'VZGTTQ00009364 - Harini Sridhar'!L111</f>
        <v>3110.0487804878048</v>
      </c>
      <c r="R641" s="15">
        <f>'VZGTTQ00009364 - Harini Sridhar'!M111</f>
        <v>3110.0487804878048</v>
      </c>
      <c r="S641" s="15">
        <f>'VZGTTQ00009364 - Harini Sridhar'!N111</f>
        <v>3110.0487804878048</v>
      </c>
      <c r="T641" s="15">
        <f>'VZGTTQ00009364 - Harini Sridhar'!O111</f>
        <v>9330.1463414634145</v>
      </c>
      <c r="U641" s="15">
        <f>'VZGTTQ00009364 - Harini Sridhar'!P111</f>
        <v>12440.195121951219</v>
      </c>
      <c r="V641" s="98">
        <f>'VZGTTQ00009364 - Harini Sridhar'!Q111</f>
        <v>0</v>
      </c>
    </row>
    <row r="642" spans="1:22" ht="23.15" hidden="1" customHeight="1">
      <c r="A642" s="98">
        <f>'VZGTTQ00009364 - Harini Sridhar'!A112</f>
        <v>645969</v>
      </c>
      <c r="B642" s="98" t="str">
        <f>'VZGTTQ00009364 - Harini Sridhar'!B112</f>
        <v>Mohan Raj Thammali</v>
      </c>
      <c r="C642" s="98" t="str">
        <f>'VZGTTQ00009364 - Harini Sridhar'!C112</f>
        <v xml:space="preserve">Offshore </v>
      </c>
      <c r="D642" s="98">
        <f>'VZGTTQ00009364 - Harini Sridhar'!D112</f>
        <v>0</v>
      </c>
      <c r="E642" s="103" t="str">
        <f>'VZGTTQ00009364 - Harini Sridhar'!E112</f>
        <v>Java MS Developer -Junior</v>
      </c>
      <c r="F642" s="111" t="s">
        <v>119</v>
      </c>
      <c r="G642" s="111" t="s">
        <v>120</v>
      </c>
      <c r="H642" s="98">
        <v>1000428977</v>
      </c>
      <c r="I642" s="98" t="s">
        <v>114</v>
      </c>
      <c r="J642" s="98" t="s">
        <v>53</v>
      </c>
      <c r="K642" s="15">
        <f>'VZGTTQ00009364 - Harini Sridhar'!F112</f>
        <v>17.670731707317074</v>
      </c>
      <c r="L642" s="15">
        <f>'VZGTTQ00009364 - Harini Sridhar'!G112</f>
        <v>3110.0487804878048</v>
      </c>
      <c r="M642" s="15">
        <f>'VZGTTQ00009364 - Harini Sridhar'!H112</f>
        <v>0</v>
      </c>
      <c r="N642" s="15">
        <f>'VZGTTQ00009364 - Harini Sridhar'!I112</f>
        <v>0</v>
      </c>
      <c r="O642" s="15">
        <f>'VZGTTQ00009364 - Harini Sridhar'!J112</f>
        <v>3110.0487804878048</v>
      </c>
      <c r="P642" s="15">
        <f>'VZGTTQ00009364 - Harini Sridhar'!K112</f>
        <v>3110.0487804878048</v>
      </c>
      <c r="Q642" s="15">
        <f>'VZGTTQ00009364 - Harini Sridhar'!L112</f>
        <v>3110.0487804878048</v>
      </c>
      <c r="R642" s="15">
        <f>'VZGTTQ00009364 - Harini Sridhar'!M112</f>
        <v>3110.0487804878048</v>
      </c>
      <c r="S642" s="15">
        <f>'VZGTTQ00009364 - Harini Sridhar'!N112</f>
        <v>3110.0487804878048</v>
      </c>
      <c r="T642" s="15">
        <f>'VZGTTQ00009364 - Harini Sridhar'!O112</f>
        <v>9330.1463414634145</v>
      </c>
      <c r="U642" s="15">
        <f>'VZGTTQ00009364 - Harini Sridhar'!P112</f>
        <v>12440.195121951219</v>
      </c>
      <c r="V642" s="98">
        <f>'VZGTTQ00009364 - Harini Sridhar'!Q112</f>
        <v>0</v>
      </c>
    </row>
    <row r="643" spans="1:22" ht="23.15" hidden="1" customHeight="1">
      <c r="A643" s="98">
        <f>'VZGTTQ00009364 - Harini Sridhar'!A113</f>
        <v>775337</v>
      </c>
      <c r="B643" s="98" t="str">
        <f>'VZGTTQ00009364 - Harini Sridhar'!B113</f>
        <v>Ekta Karda</v>
      </c>
      <c r="C643" s="98" t="str">
        <f>'VZGTTQ00009364 - Harini Sridhar'!C113</f>
        <v xml:space="preserve">Offshore </v>
      </c>
      <c r="D643" s="98">
        <f>'VZGTTQ00009364 - Harini Sridhar'!D113</f>
        <v>0</v>
      </c>
      <c r="E643" s="103" t="str">
        <f>'VZGTTQ00009364 - Harini Sridhar'!E113</f>
        <v>Java MS Developer -Junior</v>
      </c>
      <c r="F643" s="111" t="s">
        <v>119</v>
      </c>
      <c r="G643" s="111" t="s">
        <v>120</v>
      </c>
      <c r="H643" s="98">
        <v>1000428976</v>
      </c>
      <c r="I643" s="98" t="s">
        <v>115</v>
      </c>
      <c r="J643" s="98" t="s">
        <v>53</v>
      </c>
      <c r="K643" s="15">
        <f>'VZGTTQ00009364 - Harini Sridhar'!F113</f>
        <v>17.670731707317074</v>
      </c>
      <c r="L643" s="15">
        <f>'VZGTTQ00009364 - Harini Sridhar'!G113</f>
        <v>3110.0487804878048</v>
      </c>
      <c r="M643" s="15">
        <f>'VZGTTQ00009364 - Harini Sridhar'!H113</f>
        <v>0</v>
      </c>
      <c r="N643" s="15">
        <f>'VZGTTQ00009364 - Harini Sridhar'!I113</f>
        <v>0</v>
      </c>
      <c r="O643" s="15">
        <f>'VZGTTQ00009364 - Harini Sridhar'!J113</f>
        <v>3110.0487804878048</v>
      </c>
      <c r="P643" s="15">
        <f>'VZGTTQ00009364 - Harini Sridhar'!K113</f>
        <v>3110.0487804878048</v>
      </c>
      <c r="Q643" s="15">
        <f>'VZGTTQ00009364 - Harini Sridhar'!L113</f>
        <v>3110.0487804878048</v>
      </c>
      <c r="R643" s="15">
        <f>'VZGTTQ00009364 - Harini Sridhar'!M113</f>
        <v>3110.0487804878048</v>
      </c>
      <c r="S643" s="15">
        <f>'VZGTTQ00009364 - Harini Sridhar'!N113</f>
        <v>3110.0487804878048</v>
      </c>
      <c r="T643" s="15">
        <f>'VZGTTQ00009364 - Harini Sridhar'!O113</f>
        <v>9330.1463414634145</v>
      </c>
      <c r="U643" s="15">
        <f>'VZGTTQ00009364 - Harini Sridhar'!P113</f>
        <v>12440.195121951219</v>
      </c>
      <c r="V643" s="98">
        <f>'VZGTTQ00009364 - Harini Sridhar'!Q113</f>
        <v>0</v>
      </c>
    </row>
    <row r="644" spans="1:22" ht="23.15" hidden="1" customHeight="1">
      <c r="A644" s="98">
        <f>'VZGTTQ00009364 - Harini Sridhar'!A114</f>
        <v>2249542</v>
      </c>
      <c r="B644" s="98" t="str">
        <f>'VZGTTQ00009364 - Harini Sridhar'!B114</f>
        <v>Karthikeyan V</v>
      </c>
      <c r="C644" s="98" t="str">
        <f>'VZGTTQ00009364 - Harini Sridhar'!C114</f>
        <v xml:space="preserve">Offshore </v>
      </c>
      <c r="D644" s="98">
        <f>'VZGTTQ00009364 - Harini Sridhar'!D114</f>
        <v>0</v>
      </c>
      <c r="E644" s="103" t="str">
        <f>'VZGTTQ00009364 - Harini Sridhar'!E114</f>
        <v>Java MS Developer -Junior</v>
      </c>
      <c r="F644" s="111" t="s">
        <v>119</v>
      </c>
      <c r="G644" s="111" t="s">
        <v>120</v>
      </c>
      <c r="H644" s="98">
        <v>1000428976</v>
      </c>
      <c r="I644" s="98" t="s">
        <v>115</v>
      </c>
      <c r="J644" s="98" t="s">
        <v>53</v>
      </c>
      <c r="K644" s="15">
        <f>'VZGTTQ00009364 - Harini Sridhar'!F114</f>
        <v>17.670731707317074</v>
      </c>
      <c r="L644" s="15">
        <f>'VZGTTQ00009364 - Harini Sridhar'!G114</f>
        <v>3110.0487804878048</v>
      </c>
      <c r="M644" s="15">
        <f>'VZGTTQ00009364 - Harini Sridhar'!H114</f>
        <v>0</v>
      </c>
      <c r="N644" s="15">
        <f>'VZGTTQ00009364 - Harini Sridhar'!I114</f>
        <v>0</v>
      </c>
      <c r="O644" s="15">
        <f>'VZGTTQ00009364 - Harini Sridhar'!J114</f>
        <v>3110.0487804878048</v>
      </c>
      <c r="P644" s="15">
        <f>'VZGTTQ00009364 - Harini Sridhar'!K114</f>
        <v>3110.0487804878048</v>
      </c>
      <c r="Q644" s="15">
        <f>'VZGTTQ00009364 - Harini Sridhar'!L114</f>
        <v>3110.0487804878048</v>
      </c>
      <c r="R644" s="15">
        <f>'VZGTTQ00009364 - Harini Sridhar'!M114</f>
        <v>3110.0487804878048</v>
      </c>
      <c r="S644" s="15">
        <f>'VZGTTQ00009364 - Harini Sridhar'!N114</f>
        <v>3110.0487804878048</v>
      </c>
      <c r="T644" s="15">
        <f>'VZGTTQ00009364 - Harini Sridhar'!O114</f>
        <v>9330.1463414634145</v>
      </c>
      <c r="U644" s="15">
        <f>'VZGTTQ00009364 - Harini Sridhar'!P114</f>
        <v>12440.195121951219</v>
      </c>
      <c r="V644" s="98">
        <f>'VZGTTQ00009364 - Harini Sridhar'!Q114</f>
        <v>0</v>
      </c>
    </row>
    <row r="645" spans="1:22" ht="23.15" hidden="1" customHeight="1">
      <c r="A645" s="98">
        <f>'VZGTTQ00009364 - Harini Sridhar'!A115</f>
        <v>2152722</v>
      </c>
      <c r="B645" s="98" t="str">
        <f>'VZGTTQ00009364 - Harini Sridhar'!B115</f>
        <v>Barvat,Apurva</v>
      </c>
      <c r="C645" s="98" t="str">
        <f>'VZGTTQ00009364 - Harini Sridhar'!C115</f>
        <v xml:space="preserve">Offshore </v>
      </c>
      <c r="D645" s="98">
        <f>'VZGTTQ00009364 - Harini Sridhar'!D115</f>
        <v>0</v>
      </c>
      <c r="E645" s="103" t="str">
        <f>'VZGTTQ00009364 - Harini Sridhar'!E115</f>
        <v>Java MS Developer -Junior</v>
      </c>
      <c r="F645" s="111" t="s">
        <v>119</v>
      </c>
      <c r="G645" s="111" t="s">
        <v>120</v>
      </c>
      <c r="H645" s="98">
        <v>1000428976</v>
      </c>
      <c r="I645" s="98" t="s">
        <v>115</v>
      </c>
      <c r="J645" s="98" t="s">
        <v>33</v>
      </c>
      <c r="K645" s="15">
        <f>'VZGTTQ00009364 - Harini Sridhar'!F115</f>
        <v>17.670731707317074</v>
      </c>
      <c r="L645" s="15">
        <f>'VZGTTQ00009364 - Harini Sridhar'!G115</f>
        <v>3110.0487804878048</v>
      </c>
      <c r="M645" s="15">
        <f>'VZGTTQ00009364 - Harini Sridhar'!H115</f>
        <v>0</v>
      </c>
      <c r="N645" s="15">
        <f>'VZGTTQ00009364 - Harini Sridhar'!I115</f>
        <v>0</v>
      </c>
      <c r="O645" s="15">
        <f>'VZGTTQ00009364 - Harini Sridhar'!J115</f>
        <v>3110.0487804878048</v>
      </c>
      <c r="P645" s="15">
        <f>'VZGTTQ00009364 - Harini Sridhar'!K115</f>
        <v>3110.0487804878048</v>
      </c>
      <c r="Q645" s="15">
        <f>'VZGTTQ00009364 - Harini Sridhar'!L115</f>
        <v>3110.0487804878048</v>
      </c>
      <c r="R645" s="15">
        <f>'VZGTTQ00009364 - Harini Sridhar'!M115</f>
        <v>3110.0487804878048</v>
      </c>
      <c r="S645" s="15">
        <f>'VZGTTQ00009364 - Harini Sridhar'!N115</f>
        <v>3110.0487804878048</v>
      </c>
      <c r="T645" s="15">
        <f>'VZGTTQ00009364 - Harini Sridhar'!O115</f>
        <v>9330.1463414634145</v>
      </c>
      <c r="U645" s="15">
        <f>'VZGTTQ00009364 - Harini Sridhar'!P115</f>
        <v>12440.195121951219</v>
      </c>
      <c r="V645" s="98">
        <f>'VZGTTQ00009364 - Harini Sridhar'!Q115</f>
        <v>0</v>
      </c>
    </row>
    <row r="646" spans="1:22" ht="23.15" hidden="1" customHeight="1">
      <c r="A646" s="98">
        <f>'VZGTTQ00009364 - Harini Sridhar'!A116</f>
        <v>438282</v>
      </c>
      <c r="B646" s="98" t="str">
        <f>'VZGTTQ00009364 - Harini Sridhar'!B116</f>
        <v>Kolagani,Madhukar</v>
      </c>
      <c r="C646" s="98" t="str">
        <f>'VZGTTQ00009364 - Harini Sridhar'!C116</f>
        <v xml:space="preserve">Offshore </v>
      </c>
      <c r="D646" s="98">
        <f>'VZGTTQ00009364 - Harini Sridhar'!D116</f>
        <v>0</v>
      </c>
      <c r="E646" s="103" t="str">
        <f>'VZGTTQ00009364 - Harini Sridhar'!E116</f>
        <v>Java MS Developer -Junior</v>
      </c>
      <c r="F646" s="111" t="s">
        <v>119</v>
      </c>
      <c r="G646" s="111" t="s">
        <v>120</v>
      </c>
      <c r="H646" s="98">
        <v>1000428976</v>
      </c>
      <c r="I646" s="98" t="s">
        <v>115</v>
      </c>
      <c r="J646" s="98" t="s">
        <v>53</v>
      </c>
      <c r="K646" s="15">
        <f>'VZGTTQ00009364 - Harini Sridhar'!F116</f>
        <v>17.670731707317074</v>
      </c>
      <c r="L646" s="15">
        <f>'VZGTTQ00009364 - Harini Sridhar'!G116</f>
        <v>3110.0487804878048</v>
      </c>
      <c r="M646" s="15">
        <f>'VZGTTQ00009364 - Harini Sridhar'!H116</f>
        <v>0</v>
      </c>
      <c r="N646" s="15">
        <f>'VZGTTQ00009364 - Harini Sridhar'!I116</f>
        <v>0</v>
      </c>
      <c r="O646" s="15">
        <f>'VZGTTQ00009364 - Harini Sridhar'!J116</f>
        <v>3110.0487804878048</v>
      </c>
      <c r="P646" s="15">
        <f>'VZGTTQ00009364 - Harini Sridhar'!K116</f>
        <v>3110.0487804878048</v>
      </c>
      <c r="Q646" s="15">
        <f>'VZGTTQ00009364 - Harini Sridhar'!L116</f>
        <v>3110.0487804878048</v>
      </c>
      <c r="R646" s="15">
        <f>'VZGTTQ00009364 - Harini Sridhar'!M116</f>
        <v>3110.0487804878048</v>
      </c>
      <c r="S646" s="15">
        <f>'VZGTTQ00009364 - Harini Sridhar'!N116</f>
        <v>3110.0487804878048</v>
      </c>
      <c r="T646" s="15">
        <f>'VZGTTQ00009364 - Harini Sridhar'!O116</f>
        <v>9330.1463414634145</v>
      </c>
      <c r="U646" s="15">
        <f>'VZGTTQ00009364 - Harini Sridhar'!P116</f>
        <v>12440.195121951219</v>
      </c>
      <c r="V646" s="98">
        <f>'VZGTTQ00009364 - Harini Sridhar'!Q116</f>
        <v>0</v>
      </c>
    </row>
    <row r="647" spans="1:22" ht="23.15" hidden="1" customHeight="1">
      <c r="A647" s="98">
        <f>'VZGTTQ00009364 - Harini Sridhar'!A117</f>
        <v>919559</v>
      </c>
      <c r="B647" s="98" t="str">
        <f>'VZGTTQ00009364 - Harini Sridhar'!B117</f>
        <v>N,Rahul Sai</v>
      </c>
      <c r="C647" s="98" t="str">
        <f>'VZGTTQ00009364 - Harini Sridhar'!C117</f>
        <v xml:space="preserve">Offshore </v>
      </c>
      <c r="D647" s="98">
        <f>'VZGTTQ00009364 - Harini Sridhar'!D117</f>
        <v>0</v>
      </c>
      <c r="E647" s="103" t="str">
        <f>'VZGTTQ00009364 - Harini Sridhar'!E117</f>
        <v>Java MS Developer -Junior</v>
      </c>
      <c r="F647" s="111" t="s">
        <v>119</v>
      </c>
      <c r="G647" s="111" t="s">
        <v>120</v>
      </c>
      <c r="H647" s="98">
        <v>1000428976</v>
      </c>
      <c r="I647" s="98" t="s">
        <v>115</v>
      </c>
      <c r="J647" s="98" t="s">
        <v>27</v>
      </c>
      <c r="K647" s="15">
        <f>'VZGTTQ00009364 - Harini Sridhar'!F117</f>
        <v>17.670731707317074</v>
      </c>
      <c r="L647" s="15">
        <f>'VZGTTQ00009364 - Harini Sridhar'!G117</f>
        <v>3110.0487804878048</v>
      </c>
      <c r="M647" s="15">
        <f>'VZGTTQ00009364 - Harini Sridhar'!H117</f>
        <v>0</v>
      </c>
      <c r="N647" s="15">
        <f>'VZGTTQ00009364 - Harini Sridhar'!I117</f>
        <v>0</v>
      </c>
      <c r="O647" s="15">
        <f>'VZGTTQ00009364 - Harini Sridhar'!J117</f>
        <v>3110.0487804878048</v>
      </c>
      <c r="P647" s="15">
        <f>'VZGTTQ00009364 - Harini Sridhar'!K117</f>
        <v>3110.0487804878048</v>
      </c>
      <c r="Q647" s="15">
        <f>'VZGTTQ00009364 - Harini Sridhar'!L117</f>
        <v>3110.0487804878048</v>
      </c>
      <c r="R647" s="15">
        <f>'VZGTTQ00009364 - Harini Sridhar'!M117</f>
        <v>3110.0487804878048</v>
      </c>
      <c r="S647" s="15">
        <f>'VZGTTQ00009364 - Harini Sridhar'!N117</f>
        <v>3110.0487804878048</v>
      </c>
      <c r="T647" s="15">
        <f>'VZGTTQ00009364 - Harini Sridhar'!O117</f>
        <v>9330.1463414634145</v>
      </c>
      <c r="U647" s="15">
        <f>'VZGTTQ00009364 - Harini Sridhar'!P117</f>
        <v>12440.195121951219</v>
      </c>
      <c r="V647" s="98">
        <f>'VZGTTQ00009364 - Harini Sridhar'!Q117</f>
        <v>0</v>
      </c>
    </row>
    <row r="648" spans="1:22" ht="23.15" hidden="1" customHeight="1">
      <c r="A648" s="98">
        <f>'VZGTTQ00009364 - Harini Sridhar'!A118</f>
        <v>2192999</v>
      </c>
      <c r="B648" s="98" t="str">
        <f>'VZGTTQ00009364 - Harini Sridhar'!B118</f>
        <v>V,Rohitasva</v>
      </c>
      <c r="C648" s="98" t="str">
        <f>'VZGTTQ00009364 - Harini Sridhar'!C118</f>
        <v xml:space="preserve">Offshore </v>
      </c>
      <c r="D648" s="98">
        <f>'VZGTTQ00009364 - Harini Sridhar'!D118</f>
        <v>0</v>
      </c>
      <c r="E648" s="103" t="str">
        <f>'VZGTTQ00009364 - Harini Sridhar'!E118</f>
        <v>Java MS Developer -Junior</v>
      </c>
      <c r="F648" s="111" t="s">
        <v>119</v>
      </c>
      <c r="G648" s="111" t="s">
        <v>120</v>
      </c>
      <c r="H648" s="98">
        <v>1000428976</v>
      </c>
      <c r="I648" s="98" t="s">
        <v>115</v>
      </c>
      <c r="J648" s="98" t="s">
        <v>33</v>
      </c>
      <c r="K648" s="15">
        <f>'VZGTTQ00009364 - Harini Sridhar'!F118</f>
        <v>17.670731707317074</v>
      </c>
      <c r="L648" s="15">
        <f>'VZGTTQ00009364 - Harini Sridhar'!G118</f>
        <v>3110.0487804878048</v>
      </c>
      <c r="M648" s="15">
        <f>'VZGTTQ00009364 - Harini Sridhar'!H118</f>
        <v>0</v>
      </c>
      <c r="N648" s="15">
        <f>'VZGTTQ00009364 - Harini Sridhar'!I118</f>
        <v>0</v>
      </c>
      <c r="O648" s="15">
        <f>'VZGTTQ00009364 - Harini Sridhar'!J118</f>
        <v>3110.0487804878048</v>
      </c>
      <c r="P648" s="15">
        <f>'VZGTTQ00009364 - Harini Sridhar'!K118</f>
        <v>3110.0487804878048</v>
      </c>
      <c r="Q648" s="15">
        <f>'VZGTTQ00009364 - Harini Sridhar'!L118</f>
        <v>3110.0487804878048</v>
      </c>
      <c r="R648" s="15">
        <f>'VZGTTQ00009364 - Harini Sridhar'!M118</f>
        <v>3110.0487804878048</v>
      </c>
      <c r="S648" s="15">
        <f>'VZGTTQ00009364 - Harini Sridhar'!N118</f>
        <v>3110.0487804878048</v>
      </c>
      <c r="T648" s="15">
        <f>'VZGTTQ00009364 - Harini Sridhar'!O118</f>
        <v>9330.1463414634145</v>
      </c>
      <c r="U648" s="15">
        <f>'VZGTTQ00009364 - Harini Sridhar'!P118</f>
        <v>12440.195121951219</v>
      </c>
      <c r="V648" s="98">
        <f>'VZGTTQ00009364 - Harini Sridhar'!Q118</f>
        <v>0</v>
      </c>
    </row>
    <row r="649" spans="1:22" ht="23.15" hidden="1" customHeight="1">
      <c r="A649" s="98">
        <f>'VZGTTQ00009364 - Harini Sridhar'!A119</f>
        <v>2270122</v>
      </c>
      <c r="B649" s="98" t="str">
        <f>'VZGTTQ00009364 - Harini Sridhar'!B119</f>
        <v>Chaubey,Akhilesh</v>
      </c>
      <c r="C649" s="98" t="str">
        <f>'VZGTTQ00009364 - Harini Sridhar'!C119</f>
        <v xml:space="preserve">Offshore </v>
      </c>
      <c r="D649" s="98">
        <f>'VZGTTQ00009364 - Harini Sridhar'!D119</f>
        <v>0</v>
      </c>
      <c r="E649" s="103" t="str">
        <f>'VZGTTQ00009364 - Harini Sridhar'!E119</f>
        <v>Automation Tester-Intermediate</v>
      </c>
      <c r="F649" s="111" t="s">
        <v>119</v>
      </c>
      <c r="G649" s="111" t="s">
        <v>120</v>
      </c>
      <c r="H649" s="98">
        <v>1000428976</v>
      </c>
      <c r="I649" s="98" t="s">
        <v>115</v>
      </c>
      <c r="J649" s="98" t="s">
        <v>26</v>
      </c>
      <c r="K649" s="15">
        <f>'VZGTTQ00009364 - Harini Sridhar'!F119</f>
        <v>20.195121951219512</v>
      </c>
      <c r="L649" s="15">
        <f>'VZGTTQ00009364 - Harini Sridhar'!G119</f>
        <v>3554.3414634146343</v>
      </c>
      <c r="M649" s="15">
        <f>'VZGTTQ00009364 - Harini Sridhar'!H119</f>
        <v>0</v>
      </c>
      <c r="N649" s="15">
        <f>'VZGTTQ00009364 - Harini Sridhar'!I119</f>
        <v>0</v>
      </c>
      <c r="O649" s="15">
        <f>'VZGTTQ00009364 - Harini Sridhar'!J119</f>
        <v>3554.3414634146343</v>
      </c>
      <c r="P649" s="15">
        <f>'VZGTTQ00009364 - Harini Sridhar'!K119</f>
        <v>3554.3414634146343</v>
      </c>
      <c r="Q649" s="15">
        <f>'VZGTTQ00009364 - Harini Sridhar'!L119</f>
        <v>3554.3414634146343</v>
      </c>
      <c r="R649" s="15">
        <f>'VZGTTQ00009364 - Harini Sridhar'!M119</f>
        <v>3554.3414634146343</v>
      </c>
      <c r="S649" s="15">
        <f>'VZGTTQ00009364 - Harini Sridhar'!N119</f>
        <v>3554.3414634146343</v>
      </c>
      <c r="T649" s="15">
        <f>'VZGTTQ00009364 - Harini Sridhar'!O119</f>
        <v>10663.024390243903</v>
      </c>
      <c r="U649" s="15">
        <f>'VZGTTQ00009364 - Harini Sridhar'!P119</f>
        <v>14217.365853658537</v>
      </c>
      <c r="V649" s="98">
        <f>'VZGTTQ00009364 - Harini Sridhar'!Q119</f>
        <v>0</v>
      </c>
    </row>
    <row r="650" spans="1:22" ht="23.15" hidden="1" customHeight="1">
      <c r="A650" s="98">
        <f>'VZGTTQ00009364 - Harini Sridhar'!A120</f>
        <v>2041437</v>
      </c>
      <c r="B650" s="98" t="str">
        <f>'VZGTTQ00009364 - Harini Sridhar'!B120</f>
        <v>S,Santosh Kumar</v>
      </c>
      <c r="C650" s="98" t="str">
        <f>'VZGTTQ00009364 - Harini Sridhar'!C120</f>
        <v xml:space="preserve">Offshore </v>
      </c>
      <c r="D650" s="98">
        <f>'VZGTTQ00009364 - Harini Sridhar'!D120</f>
        <v>0</v>
      </c>
      <c r="E650" s="103" t="str">
        <f>'VZGTTQ00009364 - Harini Sridhar'!E120</f>
        <v>Automation Tester-Intermediate</v>
      </c>
      <c r="F650" s="111" t="s">
        <v>119</v>
      </c>
      <c r="G650" s="111" t="s">
        <v>120</v>
      </c>
      <c r="H650" s="98">
        <v>1000428976</v>
      </c>
      <c r="I650" s="98" t="s">
        <v>115</v>
      </c>
      <c r="J650" s="98" t="s">
        <v>26</v>
      </c>
      <c r="K650" s="15">
        <f>'VZGTTQ00009364 - Harini Sridhar'!F120</f>
        <v>20.195121951219512</v>
      </c>
      <c r="L650" s="15">
        <f>'VZGTTQ00009364 - Harini Sridhar'!G120</f>
        <v>3554.3414634146343</v>
      </c>
      <c r="M650" s="15">
        <f>'VZGTTQ00009364 - Harini Sridhar'!H120</f>
        <v>0</v>
      </c>
      <c r="N650" s="15">
        <f>'VZGTTQ00009364 - Harini Sridhar'!I120</f>
        <v>0</v>
      </c>
      <c r="O650" s="15">
        <f>'VZGTTQ00009364 - Harini Sridhar'!J120</f>
        <v>3554.3414634146343</v>
      </c>
      <c r="P650" s="15">
        <f>'VZGTTQ00009364 - Harini Sridhar'!K120</f>
        <v>3554.3414634146343</v>
      </c>
      <c r="Q650" s="15">
        <f>'VZGTTQ00009364 - Harini Sridhar'!L120</f>
        <v>3554.3414634146343</v>
      </c>
      <c r="R650" s="15">
        <f>'VZGTTQ00009364 - Harini Sridhar'!M120</f>
        <v>3554.3414634146343</v>
      </c>
      <c r="S650" s="15">
        <f>'VZGTTQ00009364 - Harini Sridhar'!N120</f>
        <v>3554.3414634146343</v>
      </c>
      <c r="T650" s="15">
        <f>'VZGTTQ00009364 - Harini Sridhar'!O120</f>
        <v>10663.024390243903</v>
      </c>
      <c r="U650" s="15">
        <f>'VZGTTQ00009364 - Harini Sridhar'!P120</f>
        <v>14217.365853658537</v>
      </c>
      <c r="V650" s="98">
        <f>'VZGTTQ00009364 - Harini Sridhar'!Q120</f>
        <v>0</v>
      </c>
    </row>
    <row r="651" spans="1:22" ht="23.15" hidden="1" customHeight="1">
      <c r="A651" s="98">
        <f>'VZGTTQ00009364 - Harini Sridhar'!A121</f>
        <v>2019872</v>
      </c>
      <c r="B651" s="98" t="str">
        <f>'VZGTTQ00009364 - Harini Sridhar'!B121</f>
        <v>G,Shivaraja</v>
      </c>
      <c r="C651" s="98" t="str">
        <f>'VZGTTQ00009364 - Harini Sridhar'!C121</f>
        <v xml:space="preserve">Offshore </v>
      </c>
      <c r="D651" s="98">
        <f>'VZGTTQ00009364 - Harini Sridhar'!D121</f>
        <v>0</v>
      </c>
      <c r="E651" s="103" t="str">
        <f>'VZGTTQ00009364 - Harini Sridhar'!E121</f>
        <v>Automation Tester-Intermediate</v>
      </c>
      <c r="F651" s="111" t="s">
        <v>119</v>
      </c>
      <c r="G651" s="111" t="s">
        <v>120</v>
      </c>
      <c r="H651" s="98">
        <v>1000428976</v>
      </c>
      <c r="I651" s="98" t="s">
        <v>115</v>
      </c>
      <c r="J651" s="98" t="s">
        <v>26</v>
      </c>
      <c r="K651" s="15">
        <f>'VZGTTQ00009364 - Harini Sridhar'!F121</f>
        <v>20.195121951219512</v>
      </c>
      <c r="L651" s="15">
        <f>'VZGTTQ00009364 - Harini Sridhar'!G121</f>
        <v>3554.3414634146343</v>
      </c>
      <c r="M651" s="15">
        <f>'VZGTTQ00009364 - Harini Sridhar'!H121</f>
        <v>0</v>
      </c>
      <c r="N651" s="15">
        <f>'VZGTTQ00009364 - Harini Sridhar'!I121</f>
        <v>0</v>
      </c>
      <c r="O651" s="15">
        <f>'VZGTTQ00009364 - Harini Sridhar'!J121</f>
        <v>3554.3414634146343</v>
      </c>
      <c r="P651" s="15">
        <f>'VZGTTQ00009364 - Harini Sridhar'!K121</f>
        <v>3554.3414634146343</v>
      </c>
      <c r="Q651" s="15">
        <f>'VZGTTQ00009364 - Harini Sridhar'!L121</f>
        <v>3554.3414634146343</v>
      </c>
      <c r="R651" s="15">
        <f>'VZGTTQ00009364 - Harini Sridhar'!M121</f>
        <v>3554.3414634146343</v>
      </c>
      <c r="S651" s="15">
        <f>'VZGTTQ00009364 - Harini Sridhar'!N121</f>
        <v>3554.3414634146343</v>
      </c>
      <c r="T651" s="15">
        <f>'VZGTTQ00009364 - Harini Sridhar'!O121</f>
        <v>10663.024390243903</v>
      </c>
      <c r="U651" s="15">
        <f>'VZGTTQ00009364 - Harini Sridhar'!P121</f>
        <v>14217.365853658537</v>
      </c>
      <c r="V651" s="98">
        <f>'VZGTTQ00009364 - Harini Sridhar'!Q121</f>
        <v>0</v>
      </c>
    </row>
    <row r="652" spans="1:22" ht="23.15" hidden="1" customHeight="1">
      <c r="A652" s="98">
        <f>'VZGTTQ00009364 - Harini Sridhar'!A122</f>
        <v>2041116</v>
      </c>
      <c r="B652" s="98" t="str">
        <f>'VZGTTQ00009364 - Harini Sridhar'!B122</f>
        <v>Rajeswari,Bejjala</v>
      </c>
      <c r="C652" s="98" t="str">
        <f>'VZGTTQ00009364 - Harini Sridhar'!C122</f>
        <v xml:space="preserve">Offshore </v>
      </c>
      <c r="D652" s="98">
        <f>'VZGTTQ00009364 - Harini Sridhar'!D122</f>
        <v>0</v>
      </c>
      <c r="E652" s="103" t="str">
        <f>'VZGTTQ00009364 - Harini Sridhar'!E122</f>
        <v>Tester-Intermediate</v>
      </c>
      <c r="F652" s="111" t="s">
        <v>119</v>
      </c>
      <c r="G652" s="111" t="s">
        <v>120</v>
      </c>
      <c r="H652" s="98">
        <v>1000428976</v>
      </c>
      <c r="I652" s="98" t="s">
        <v>115</v>
      </c>
      <c r="J652" s="98" t="s">
        <v>26</v>
      </c>
      <c r="K652" s="15">
        <f>'VZGTTQ00009364 - Harini Sridhar'!F122</f>
        <v>20.195121951219512</v>
      </c>
      <c r="L652" s="15">
        <f>'VZGTTQ00009364 - Harini Sridhar'!G122</f>
        <v>3554.3414634146343</v>
      </c>
      <c r="M652" s="15">
        <f>'VZGTTQ00009364 - Harini Sridhar'!H122</f>
        <v>0</v>
      </c>
      <c r="N652" s="15">
        <f>'VZGTTQ00009364 - Harini Sridhar'!I122</f>
        <v>0</v>
      </c>
      <c r="O652" s="15">
        <f>'VZGTTQ00009364 - Harini Sridhar'!J122</f>
        <v>3554.3414634146343</v>
      </c>
      <c r="P652" s="15">
        <f>'VZGTTQ00009364 - Harini Sridhar'!K122</f>
        <v>3554.3414634146343</v>
      </c>
      <c r="Q652" s="15">
        <f>'VZGTTQ00009364 - Harini Sridhar'!L122</f>
        <v>3554.3414634146343</v>
      </c>
      <c r="R652" s="15">
        <f>'VZGTTQ00009364 - Harini Sridhar'!M122</f>
        <v>3554.3414634146343</v>
      </c>
      <c r="S652" s="15">
        <f>'VZGTTQ00009364 - Harini Sridhar'!N122</f>
        <v>3554.3414634146343</v>
      </c>
      <c r="T652" s="15">
        <f>'VZGTTQ00009364 - Harini Sridhar'!O122</f>
        <v>10663.024390243903</v>
      </c>
      <c r="U652" s="15">
        <f>'VZGTTQ00009364 - Harini Sridhar'!P122</f>
        <v>14217.365853658537</v>
      </c>
      <c r="V652" s="98">
        <f>'VZGTTQ00009364 - Harini Sridhar'!Q122</f>
        <v>0</v>
      </c>
    </row>
    <row r="653" spans="1:22" ht="23.15" hidden="1" customHeight="1">
      <c r="A653" s="98">
        <f>'VZGTTQ00009364 - Harini Sridhar'!A123</f>
        <v>2199512</v>
      </c>
      <c r="B653" s="98" t="str">
        <f>'VZGTTQ00009364 - Harini Sridhar'!B123</f>
        <v>N,Sathishkumar</v>
      </c>
      <c r="C653" s="98" t="str">
        <f>'VZGTTQ00009364 - Harini Sridhar'!C123</f>
        <v xml:space="preserve">Offshore </v>
      </c>
      <c r="D653" s="98">
        <f>'VZGTTQ00009364 - Harini Sridhar'!D123</f>
        <v>0</v>
      </c>
      <c r="E653" s="103" t="str">
        <f>'VZGTTQ00009364 - Harini Sridhar'!E123</f>
        <v>Tester-Intermediate</v>
      </c>
      <c r="F653" s="111" t="s">
        <v>119</v>
      </c>
      <c r="G653" s="111" t="s">
        <v>120</v>
      </c>
      <c r="H653" s="98">
        <v>1000428976</v>
      </c>
      <c r="I653" s="98" t="s">
        <v>115</v>
      </c>
      <c r="J653" s="98" t="s">
        <v>26</v>
      </c>
      <c r="K653" s="15">
        <f>'VZGTTQ00009364 - Harini Sridhar'!F123</f>
        <v>20.195121951219512</v>
      </c>
      <c r="L653" s="15">
        <f>'VZGTTQ00009364 - Harini Sridhar'!G123</f>
        <v>3554.3414634146343</v>
      </c>
      <c r="M653" s="15">
        <f>'VZGTTQ00009364 - Harini Sridhar'!H123</f>
        <v>0</v>
      </c>
      <c r="N653" s="15">
        <f>'VZGTTQ00009364 - Harini Sridhar'!I123</f>
        <v>0</v>
      </c>
      <c r="O653" s="15">
        <f>'VZGTTQ00009364 - Harini Sridhar'!J123</f>
        <v>3554.3414634146343</v>
      </c>
      <c r="P653" s="15">
        <f>'VZGTTQ00009364 - Harini Sridhar'!K123</f>
        <v>3554.3414634146343</v>
      </c>
      <c r="Q653" s="15">
        <f>'VZGTTQ00009364 - Harini Sridhar'!L123</f>
        <v>3554.3414634146343</v>
      </c>
      <c r="R653" s="15">
        <f>'VZGTTQ00009364 - Harini Sridhar'!M123</f>
        <v>3554.3414634146343</v>
      </c>
      <c r="S653" s="15">
        <f>'VZGTTQ00009364 - Harini Sridhar'!N123</f>
        <v>3554.3414634146343</v>
      </c>
      <c r="T653" s="15">
        <f>'VZGTTQ00009364 - Harini Sridhar'!O123</f>
        <v>10663.024390243903</v>
      </c>
      <c r="U653" s="15">
        <f>'VZGTTQ00009364 - Harini Sridhar'!P123</f>
        <v>14217.365853658537</v>
      </c>
      <c r="V653" s="98">
        <f>'VZGTTQ00009364 - Harini Sridhar'!Q123</f>
        <v>0</v>
      </c>
    </row>
    <row r="654" spans="1:22" ht="23.15" hidden="1" customHeight="1">
      <c r="A654" s="98">
        <f>'VZGTTQ00009364 - Harini Sridhar'!A124</f>
        <v>2271050</v>
      </c>
      <c r="B654" s="98" t="str">
        <f>'VZGTTQ00009364 - Harini Sridhar'!B124</f>
        <v>K A,Pradeep</v>
      </c>
      <c r="C654" s="98" t="str">
        <f>'VZGTTQ00009364 - Harini Sridhar'!C124</f>
        <v xml:space="preserve">Offshore </v>
      </c>
      <c r="D654" s="98">
        <f>'VZGTTQ00009364 - Harini Sridhar'!D124</f>
        <v>0</v>
      </c>
      <c r="E654" s="103" t="str">
        <f>'VZGTTQ00009364 - Harini Sridhar'!E124</f>
        <v>Tester-Intermediate</v>
      </c>
      <c r="F654" s="111" t="s">
        <v>119</v>
      </c>
      <c r="G654" s="111" t="s">
        <v>120</v>
      </c>
      <c r="H654" s="98">
        <v>1000428976</v>
      </c>
      <c r="I654" s="98" t="s">
        <v>115</v>
      </c>
      <c r="J654" s="98" t="s">
        <v>26</v>
      </c>
      <c r="K654" s="15">
        <f>'VZGTTQ00009364 - Harini Sridhar'!F124</f>
        <v>20.195121951219512</v>
      </c>
      <c r="L654" s="15">
        <f>'VZGTTQ00009364 - Harini Sridhar'!G124</f>
        <v>3554.3414634146343</v>
      </c>
      <c r="M654" s="15">
        <f>'VZGTTQ00009364 - Harini Sridhar'!H124</f>
        <v>0</v>
      </c>
      <c r="N654" s="15">
        <f>'VZGTTQ00009364 - Harini Sridhar'!I124</f>
        <v>0</v>
      </c>
      <c r="O654" s="15">
        <f>'VZGTTQ00009364 - Harini Sridhar'!J124</f>
        <v>3554.3414634146343</v>
      </c>
      <c r="P654" s="15">
        <f>'VZGTTQ00009364 - Harini Sridhar'!K124</f>
        <v>3554.3414634146343</v>
      </c>
      <c r="Q654" s="15">
        <f>'VZGTTQ00009364 - Harini Sridhar'!L124</f>
        <v>3554.3414634146343</v>
      </c>
      <c r="R654" s="15">
        <f>'VZGTTQ00009364 - Harini Sridhar'!M124</f>
        <v>3554.3414634146343</v>
      </c>
      <c r="S654" s="15">
        <f>'VZGTTQ00009364 - Harini Sridhar'!N124</f>
        <v>3554.3414634146343</v>
      </c>
      <c r="T654" s="15">
        <f>'VZGTTQ00009364 - Harini Sridhar'!O124</f>
        <v>10663.024390243903</v>
      </c>
      <c r="U654" s="15">
        <f>'VZGTTQ00009364 - Harini Sridhar'!P124</f>
        <v>14217.365853658537</v>
      </c>
      <c r="V654" s="98">
        <f>'VZGTTQ00009364 - Harini Sridhar'!Q124</f>
        <v>0</v>
      </c>
    </row>
    <row r="655" spans="1:22" ht="23.15" hidden="1" customHeight="1">
      <c r="A655" s="98">
        <f>'VZGTTQ00009364 - Harini Sridhar'!A125</f>
        <v>545968</v>
      </c>
      <c r="B655" s="98" t="str">
        <f>'VZGTTQ00009364 - Harini Sridhar'!B125</f>
        <v>Chandran,Nirmala</v>
      </c>
      <c r="C655" s="98" t="str">
        <f>'VZGTTQ00009364 - Harini Sridhar'!C125</f>
        <v xml:space="preserve">Offshore </v>
      </c>
      <c r="D655" s="98">
        <f>'VZGTTQ00009364 - Harini Sridhar'!D125</f>
        <v>0</v>
      </c>
      <c r="E655" s="103" t="str">
        <f>'VZGTTQ00009364 - Harini Sridhar'!E125</f>
        <v>Tester-Intermediate</v>
      </c>
      <c r="F655" s="111" t="s">
        <v>119</v>
      </c>
      <c r="G655" s="111" t="s">
        <v>120</v>
      </c>
      <c r="H655" s="98">
        <v>1000428976</v>
      </c>
      <c r="I655" s="98" t="s">
        <v>115</v>
      </c>
      <c r="J655" s="98" t="s">
        <v>26</v>
      </c>
      <c r="K655" s="15">
        <f>'VZGTTQ00009364 - Harini Sridhar'!F125</f>
        <v>20.195121951219512</v>
      </c>
      <c r="L655" s="15">
        <f>'VZGTTQ00009364 - Harini Sridhar'!G125</f>
        <v>3554.3414634146343</v>
      </c>
      <c r="M655" s="15">
        <f>'VZGTTQ00009364 - Harini Sridhar'!H125</f>
        <v>0</v>
      </c>
      <c r="N655" s="15">
        <f>'VZGTTQ00009364 - Harini Sridhar'!I125</f>
        <v>0</v>
      </c>
      <c r="O655" s="15">
        <f>'VZGTTQ00009364 - Harini Sridhar'!J125</f>
        <v>3554.3414634146343</v>
      </c>
      <c r="P655" s="15">
        <f>'VZGTTQ00009364 - Harini Sridhar'!K125</f>
        <v>3554.3414634146343</v>
      </c>
      <c r="Q655" s="15">
        <f>'VZGTTQ00009364 - Harini Sridhar'!L125</f>
        <v>3554.3414634146343</v>
      </c>
      <c r="R655" s="15">
        <f>'VZGTTQ00009364 - Harini Sridhar'!M125</f>
        <v>3554.3414634146343</v>
      </c>
      <c r="S655" s="15">
        <f>'VZGTTQ00009364 - Harini Sridhar'!N125</f>
        <v>3554.3414634146343</v>
      </c>
      <c r="T655" s="15">
        <f>'VZGTTQ00009364 - Harini Sridhar'!O125</f>
        <v>10663.024390243903</v>
      </c>
      <c r="U655" s="15">
        <f>'VZGTTQ00009364 - Harini Sridhar'!P125</f>
        <v>14217.365853658537</v>
      </c>
      <c r="V655" s="98">
        <f>'VZGTTQ00009364 - Harini Sridhar'!Q125</f>
        <v>0</v>
      </c>
    </row>
    <row r="656" spans="1:22" ht="23.15" hidden="1" customHeight="1">
      <c r="A656" s="98">
        <f>'VZGTTQ00009364 - Harini Sridhar'!A126</f>
        <v>2163759</v>
      </c>
      <c r="B656" s="98" t="str">
        <f>'VZGTTQ00009364 - Harini Sridhar'!B126</f>
        <v>S Y,Ravi Rajan</v>
      </c>
      <c r="C656" s="98" t="str">
        <f>'VZGTTQ00009364 - Harini Sridhar'!C126</f>
        <v xml:space="preserve">Offshore </v>
      </c>
      <c r="D656" s="98">
        <f>'VZGTTQ00009364 - Harini Sridhar'!D126</f>
        <v>0</v>
      </c>
      <c r="E656" s="103" t="str">
        <f>'VZGTTQ00009364 - Harini Sridhar'!E126</f>
        <v>Tester-Senior</v>
      </c>
      <c r="F656" s="111" t="s">
        <v>119</v>
      </c>
      <c r="G656" s="111" t="s">
        <v>120</v>
      </c>
      <c r="H656" s="98">
        <v>1000428976</v>
      </c>
      <c r="I656" s="98" t="s">
        <v>115</v>
      </c>
      <c r="J656" s="98" t="s">
        <v>26</v>
      </c>
      <c r="K656" s="15">
        <f>'VZGTTQ00009364 - Harini Sridhar'!F126</f>
        <v>23.134146341463413</v>
      </c>
      <c r="L656" s="15">
        <f>'VZGTTQ00009364 - Harini Sridhar'!G126</f>
        <v>4071.6097560975609</v>
      </c>
      <c r="M656" s="15">
        <f>'VZGTTQ00009364 - Harini Sridhar'!H126</f>
        <v>0</v>
      </c>
      <c r="N656" s="15">
        <f>'VZGTTQ00009364 - Harini Sridhar'!I126</f>
        <v>0</v>
      </c>
      <c r="O656" s="15">
        <f>'VZGTTQ00009364 - Harini Sridhar'!J126</f>
        <v>4071.6097560975609</v>
      </c>
      <c r="P656" s="15">
        <f>'VZGTTQ00009364 - Harini Sridhar'!K126</f>
        <v>4071.6097560975609</v>
      </c>
      <c r="Q656" s="15">
        <f>'VZGTTQ00009364 - Harini Sridhar'!L126</f>
        <v>4071.6097560975609</v>
      </c>
      <c r="R656" s="15">
        <f>'VZGTTQ00009364 - Harini Sridhar'!M126</f>
        <v>4071.6097560975609</v>
      </c>
      <c r="S656" s="15">
        <f>'VZGTTQ00009364 - Harini Sridhar'!N126</f>
        <v>4071.6097560975609</v>
      </c>
      <c r="T656" s="15">
        <f>'VZGTTQ00009364 - Harini Sridhar'!O126</f>
        <v>12214.829268292682</v>
      </c>
      <c r="U656" s="15">
        <f>'VZGTTQ00009364 - Harini Sridhar'!P126</f>
        <v>16286.439024390244</v>
      </c>
      <c r="V656" s="98">
        <f>'VZGTTQ00009364 - Harini Sridhar'!Q126</f>
        <v>0</v>
      </c>
    </row>
    <row r="657" spans="1:22" ht="23.15" hidden="1" customHeight="1">
      <c r="A657" s="98">
        <f>'VZGTTQ00009364 - Harini Sridhar'!A127</f>
        <v>2163758</v>
      </c>
      <c r="B657" s="98" t="str">
        <f>'VZGTTQ00009364 - Harini Sridhar'!B127</f>
        <v>Reddy Yamini,Korapati</v>
      </c>
      <c r="C657" s="98" t="str">
        <f>'VZGTTQ00009364 - Harini Sridhar'!C127</f>
        <v xml:space="preserve">Offshore </v>
      </c>
      <c r="D657" s="98">
        <f>'VZGTTQ00009364 - Harini Sridhar'!D127</f>
        <v>0</v>
      </c>
      <c r="E657" s="103" t="str">
        <f>'VZGTTQ00009364 - Harini Sridhar'!E127</f>
        <v>Tester-Intermediate</v>
      </c>
      <c r="F657" s="111" t="s">
        <v>119</v>
      </c>
      <c r="G657" s="111" t="s">
        <v>120</v>
      </c>
      <c r="H657" s="98">
        <v>1000428976</v>
      </c>
      <c r="I657" s="98" t="s">
        <v>115</v>
      </c>
      <c r="J657" s="98" t="s">
        <v>26</v>
      </c>
      <c r="K657" s="15">
        <f>'VZGTTQ00009364 - Harini Sridhar'!F127</f>
        <v>18.182926829268293</v>
      </c>
      <c r="L657" s="15">
        <f>'VZGTTQ00009364 - Harini Sridhar'!G127</f>
        <v>3200.1951219512198</v>
      </c>
      <c r="M657" s="15">
        <f>'VZGTTQ00009364 - Harini Sridhar'!H127</f>
        <v>0</v>
      </c>
      <c r="N657" s="15">
        <f>'VZGTTQ00009364 - Harini Sridhar'!I127</f>
        <v>0</v>
      </c>
      <c r="O657" s="15">
        <f>'VZGTTQ00009364 - Harini Sridhar'!J127</f>
        <v>3200.1951219512198</v>
      </c>
      <c r="P657" s="15">
        <f>'VZGTTQ00009364 - Harini Sridhar'!K127</f>
        <v>3200.1951219512198</v>
      </c>
      <c r="Q657" s="15">
        <f>'VZGTTQ00009364 - Harini Sridhar'!L127</f>
        <v>3200.1951219512198</v>
      </c>
      <c r="R657" s="15">
        <f>'VZGTTQ00009364 - Harini Sridhar'!M127</f>
        <v>3200.1951219512198</v>
      </c>
      <c r="S657" s="15">
        <f>'VZGTTQ00009364 - Harini Sridhar'!N127</f>
        <v>3200.1951219512198</v>
      </c>
      <c r="T657" s="15">
        <f>'VZGTTQ00009364 - Harini Sridhar'!O127</f>
        <v>9600.5853658536598</v>
      </c>
      <c r="U657" s="15">
        <f>'VZGTTQ00009364 - Harini Sridhar'!P127</f>
        <v>12800.780487804879</v>
      </c>
      <c r="V657" s="98">
        <f>'VZGTTQ00009364 - Harini Sridhar'!Q127</f>
        <v>0</v>
      </c>
    </row>
    <row r="658" spans="1:22" ht="23.15" hidden="1" customHeight="1">
      <c r="A658" s="98">
        <f>'VZGTTQ00009364 - Harini Sridhar'!A128</f>
        <v>2144398</v>
      </c>
      <c r="B658" s="98" t="str">
        <f>'VZGTTQ00009364 - Harini Sridhar'!B128</f>
        <v>Putta,Vineeth</v>
      </c>
      <c r="C658" s="98" t="str">
        <f>'VZGTTQ00009364 - Harini Sridhar'!C128</f>
        <v xml:space="preserve">Offshore </v>
      </c>
      <c r="D658" s="98">
        <f>'VZGTTQ00009364 - Harini Sridhar'!D128</f>
        <v>0</v>
      </c>
      <c r="E658" s="103" t="str">
        <f>'VZGTTQ00009364 - Harini Sridhar'!E128</f>
        <v>Tester-Intermediate</v>
      </c>
      <c r="F658" s="111" t="s">
        <v>119</v>
      </c>
      <c r="G658" s="111" t="s">
        <v>120</v>
      </c>
      <c r="H658" s="98">
        <v>1000428976</v>
      </c>
      <c r="I658" s="98" t="s">
        <v>115</v>
      </c>
      <c r="J658" s="98" t="s">
        <v>26</v>
      </c>
      <c r="K658" s="15">
        <f>'VZGTTQ00009364 - Harini Sridhar'!F128</f>
        <v>18.182926829268293</v>
      </c>
      <c r="L658" s="15">
        <f>'VZGTTQ00009364 - Harini Sridhar'!G128</f>
        <v>3200.1951219512198</v>
      </c>
      <c r="M658" s="15">
        <f>'VZGTTQ00009364 - Harini Sridhar'!H128</f>
        <v>0</v>
      </c>
      <c r="N658" s="15">
        <f>'VZGTTQ00009364 - Harini Sridhar'!I128</f>
        <v>0</v>
      </c>
      <c r="O658" s="15">
        <f>'VZGTTQ00009364 - Harini Sridhar'!J128</f>
        <v>3200.1951219512198</v>
      </c>
      <c r="P658" s="15">
        <f>'VZGTTQ00009364 - Harini Sridhar'!K128</f>
        <v>3200.1951219512198</v>
      </c>
      <c r="Q658" s="15">
        <f>'VZGTTQ00009364 - Harini Sridhar'!L128</f>
        <v>3200.1951219512198</v>
      </c>
      <c r="R658" s="15">
        <f>'VZGTTQ00009364 - Harini Sridhar'!M128</f>
        <v>3200.1951219512198</v>
      </c>
      <c r="S658" s="15">
        <f>'VZGTTQ00009364 - Harini Sridhar'!N128</f>
        <v>3200.1951219512198</v>
      </c>
      <c r="T658" s="15">
        <f>'VZGTTQ00009364 - Harini Sridhar'!O128</f>
        <v>9600.5853658536598</v>
      </c>
      <c r="U658" s="15">
        <f>'VZGTTQ00009364 - Harini Sridhar'!P128</f>
        <v>12800.780487804879</v>
      </c>
      <c r="V658" s="98">
        <f>'VZGTTQ00009364 - Harini Sridhar'!Q128</f>
        <v>0</v>
      </c>
    </row>
    <row r="659" spans="1:22" ht="23.15" hidden="1" customHeight="1">
      <c r="A659" s="98">
        <f>'VZGTTQ00009364 - Harini Sridhar'!A129</f>
        <v>902120</v>
      </c>
      <c r="B659" s="98" t="str">
        <f>'VZGTTQ00009364 - Harini Sridhar'!B129</f>
        <v>V,Balaaji Varun</v>
      </c>
      <c r="C659" s="98" t="str">
        <f>'VZGTTQ00009364 - Harini Sridhar'!C129</f>
        <v xml:space="preserve">Offshore </v>
      </c>
      <c r="D659" s="98">
        <f>'VZGTTQ00009364 - Harini Sridhar'!D129</f>
        <v>0</v>
      </c>
      <c r="E659" s="103" t="str">
        <f>'VZGTTQ00009364 - Harini Sridhar'!E129</f>
        <v>Tester-Intermediate</v>
      </c>
      <c r="F659" s="111" t="s">
        <v>119</v>
      </c>
      <c r="G659" s="111" t="s">
        <v>120</v>
      </c>
      <c r="H659" s="98">
        <v>1000428976</v>
      </c>
      <c r="I659" s="98" t="s">
        <v>115</v>
      </c>
      <c r="J659" s="98" t="s">
        <v>26</v>
      </c>
      <c r="K659" s="15">
        <f>'VZGTTQ00009364 - Harini Sridhar'!F129</f>
        <v>18.182926829268293</v>
      </c>
      <c r="L659" s="15">
        <f>'VZGTTQ00009364 - Harini Sridhar'!G129</f>
        <v>3200.1951219512198</v>
      </c>
      <c r="M659" s="15">
        <f>'VZGTTQ00009364 - Harini Sridhar'!H129</f>
        <v>0</v>
      </c>
      <c r="N659" s="15">
        <f>'VZGTTQ00009364 - Harini Sridhar'!I129</f>
        <v>0</v>
      </c>
      <c r="O659" s="15">
        <f>'VZGTTQ00009364 - Harini Sridhar'!J129</f>
        <v>3200.1951219512198</v>
      </c>
      <c r="P659" s="15">
        <f>'VZGTTQ00009364 - Harini Sridhar'!K129</f>
        <v>3200.1951219512198</v>
      </c>
      <c r="Q659" s="15">
        <f>'VZGTTQ00009364 - Harini Sridhar'!L129</f>
        <v>3200.1951219512198</v>
      </c>
      <c r="R659" s="15">
        <f>'VZGTTQ00009364 - Harini Sridhar'!M129</f>
        <v>3200.1951219512198</v>
      </c>
      <c r="S659" s="15">
        <f>'VZGTTQ00009364 - Harini Sridhar'!N129</f>
        <v>3200.1951219512198</v>
      </c>
      <c r="T659" s="15">
        <f>'VZGTTQ00009364 - Harini Sridhar'!O129</f>
        <v>9600.5853658536598</v>
      </c>
      <c r="U659" s="15">
        <f>'VZGTTQ00009364 - Harini Sridhar'!P129</f>
        <v>12800.780487804879</v>
      </c>
      <c r="V659" s="98">
        <f>'VZGTTQ00009364 - Harini Sridhar'!Q129</f>
        <v>0</v>
      </c>
    </row>
    <row r="660" spans="1:22" ht="23.15" hidden="1" customHeight="1">
      <c r="A660" s="98">
        <f>'VZGTTQ00009364 - Harini Sridhar'!A130</f>
        <v>2025067</v>
      </c>
      <c r="B660" s="98" t="str">
        <f>'VZGTTQ00009364 - Harini Sridhar'!B130</f>
        <v>Reddy,N Jayakumar</v>
      </c>
      <c r="C660" s="98" t="str">
        <f>'VZGTTQ00009364 - Harini Sridhar'!C130</f>
        <v xml:space="preserve">Offshore </v>
      </c>
      <c r="D660" s="98">
        <f>'VZGTTQ00009364 - Harini Sridhar'!D130</f>
        <v>0</v>
      </c>
      <c r="E660" s="103" t="str">
        <f>'VZGTTQ00009364 - Harini Sridhar'!E130</f>
        <v>Tester-Intermediate</v>
      </c>
      <c r="F660" s="111" t="s">
        <v>119</v>
      </c>
      <c r="G660" s="111" t="s">
        <v>120</v>
      </c>
      <c r="H660" s="98">
        <v>1000428977</v>
      </c>
      <c r="I660" s="98" t="s">
        <v>114</v>
      </c>
      <c r="J660" s="98" t="s">
        <v>26</v>
      </c>
      <c r="K660" s="15">
        <f>'VZGTTQ00009364 - Harini Sridhar'!F130</f>
        <v>18.182926829268293</v>
      </c>
      <c r="L660" s="15">
        <f>'VZGTTQ00009364 - Harini Sridhar'!G130</f>
        <v>3200.1951219512198</v>
      </c>
      <c r="M660" s="15">
        <f>'VZGTTQ00009364 - Harini Sridhar'!H130</f>
        <v>0</v>
      </c>
      <c r="N660" s="15">
        <f>'VZGTTQ00009364 - Harini Sridhar'!I130</f>
        <v>0</v>
      </c>
      <c r="O660" s="15">
        <f>'VZGTTQ00009364 - Harini Sridhar'!J130</f>
        <v>3200.1951219512198</v>
      </c>
      <c r="P660" s="15">
        <f>'VZGTTQ00009364 - Harini Sridhar'!K130</f>
        <v>3200.1951219512198</v>
      </c>
      <c r="Q660" s="15">
        <f>'VZGTTQ00009364 - Harini Sridhar'!L130</f>
        <v>3200.1951219512198</v>
      </c>
      <c r="R660" s="15">
        <f>'VZGTTQ00009364 - Harini Sridhar'!M130</f>
        <v>3200.1951219512198</v>
      </c>
      <c r="S660" s="15">
        <f>'VZGTTQ00009364 - Harini Sridhar'!N130</f>
        <v>3200.1951219512198</v>
      </c>
      <c r="T660" s="15">
        <f>'VZGTTQ00009364 - Harini Sridhar'!O130</f>
        <v>9600.5853658536598</v>
      </c>
      <c r="U660" s="15">
        <f>'VZGTTQ00009364 - Harini Sridhar'!P130</f>
        <v>12800.780487804879</v>
      </c>
      <c r="V660" s="98">
        <f>'VZGTTQ00009364 - Harini Sridhar'!Q130</f>
        <v>0</v>
      </c>
    </row>
    <row r="661" spans="1:22" ht="23.15" hidden="1" customHeight="1">
      <c r="A661" s="98">
        <f>'VZGTTQ00009364 - Harini Sridhar'!A131</f>
        <v>2298324</v>
      </c>
      <c r="B661" s="98" t="str">
        <f>'VZGTTQ00009364 - Harini Sridhar'!B131</f>
        <v>S,Ganga Lakshmi</v>
      </c>
      <c r="C661" s="98" t="str">
        <f>'VZGTTQ00009364 - Harini Sridhar'!C131</f>
        <v xml:space="preserve">Offshore </v>
      </c>
      <c r="D661" s="98">
        <f>'VZGTTQ00009364 - Harini Sridhar'!D131</f>
        <v>0</v>
      </c>
      <c r="E661" s="103" t="str">
        <f>'VZGTTQ00009364 - Harini Sridhar'!E131</f>
        <v>Tester-Intermediate</v>
      </c>
      <c r="F661" s="111" t="s">
        <v>119</v>
      </c>
      <c r="G661" s="111" t="s">
        <v>120</v>
      </c>
      <c r="H661" s="98">
        <v>1000428976</v>
      </c>
      <c r="I661" s="98" t="s">
        <v>115</v>
      </c>
      <c r="J661" s="98" t="s">
        <v>26</v>
      </c>
      <c r="K661" s="15">
        <f>'VZGTTQ00009364 - Harini Sridhar'!F131</f>
        <v>18.182926829268293</v>
      </c>
      <c r="L661" s="15">
        <f>'VZGTTQ00009364 - Harini Sridhar'!G131</f>
        <v>3200.1951219512198</v>
      </c>
      <c r="M661" s="15">
        <f>'VZGTTQ00009364 - Harini Sridhar'!H131</f>
        <v>0</v>
      </c>
      <c r="N661" s="15">
        <f>'VZGTTQ00009364 - Harini Sridhar'!I131</f>
        <v>0</v>
      </c>
      <c r="O661" s="15">
        <f>'VZGTTQ00009364 - Harini Sridhar'!J131</f>
        <v>3200.1951219512198</v>
      </c>
      <c r="P661" s="15">
        <f>'VZGTTQ00009364 - Harini Sridhar'!K131</f>
        <v>3200.1951219512198</v>
      </c>
      <c r="Q661" s="15">
        <f>'VZGTTQ00009364 - Harini Sridhar'!L131</f>
        <v>3200.1951219512198</v>
      </c>
      <c r="R661" s="15">
        <f>'VZGTTQ00009364 - Harini Sridhar'!M131</f>
        <v>3200.1951219512198</v>
      </c>
      <c r="S661" s="15">
        <f>'VZGTTQ00009364 - Harini Sridhar'!N131</f>
        <v>3200.1951219512198</v>
      </c>
      <c r="T661" s="15">
        <f>'VZGTTQ00009364 - Harini Sridhar'!O131</f>
        <v>9600.5853658536598</v>
      </c>
      <c r="U661" s="15">
        <f>'VZGTTQ00009364 - Harini Sridhar'!P131</f>
        <v>12800.780487804879</v>
      </c>
      <c r="V661" s="98">
        <f>'VZGTTQ00009364 - Harini Sridhar'!Q131</f>
        <v>0</v>
      </c>
    </row>
    <row r="662" spans="1:22" ht="23.15" hidden="1" customHeight="1">
      <c r="A662" s="98">
        <f>'VZGTTQ00009364 - Harini Sridhar'!A132</f>
        <v>2073263</v>
      </c>
      <c r="B662" s="98" t="str">
        <f>'VZGTTQ00009364 - Harini Sridhar'!B132</f>
        <v>B,Suresh</v>
      </c>
      <c r="C662" s="98" t="str">
        <f>'VZGTTQ00009364 - Harini Sridhar'!C132</f>
        <v xml:space="preserve">Offshore </v>
      </c>
      <c r="D662" s="98">
        <f>'VZGTTQ00009364 - Harini Sridhar'!D132</f>
        <v>0</v>
      </c>
      <c r="E662" s="103" t="str">
        <f>'VZGTTQ00009364 - Harini Sridhar'!E132</f>
        <v>Tester-Junior</v>
      </c>
      <c r="F662" s="111" t="s">
        <v>119</v>
      </c>
      <c r="G662" s="111" t="s">
        <v>120</v>
      </c>
      <c r="H662" s="98">
        <v>1000428976</v>
      </c>
      <c r="I662" s="98" t="s">
        <v>115</v>
      </c>
      <c r="J662" s="98" t="s">
        <v>26</v>
      </c>
      <c r="K662" s="15">
        <f>'VZGTTQ00009364 - Harini Sridhar'!F132</f>
        <v>17.073170731707318</v>
      </c>
      <c r="L662" s="15">
        <f>'VZGTTQ00009364 - Harini Sridhar'!G132</f>
        <v>3004.8780487804879</v>
      </c>
      <c r="M662" s="15">
        <f>'VZGTTQ00009364 - Harini Sridhar'!H132</f>
        <v>0</v>
      </c>
      <c r="N662" s="15">
        <f>'VZGTTQ00009364 - Harini Sridhar'!I132</f>
        <v>0</v>
      </c>
      <c r="O662" s="15">
        <f>'VZGTTQ00009364 - Harini Sridhar'!J132</f>
        <v>3004.8780487804879</v>
      </c>
      <c r="P662" s="15">
        <f>'VZGTTQ00009364 - Harini Sridhar'!K132</f>
        <v>3004.8780487804879</v>
      </c>
      <c r="Q662" s="15">
        <f>'VZGTTQ00009364 - Harini Sridhar'!L132</f>
        <v>3004.8780487804879</v>
      </c>
      <c r="R662" s="15">
        <f>'VZGTTQ00009364 - Harini Sridhar'!M132</f>
        <v>3004.8780487804879</v>
      </c>
      <c r="S662" s="15">
        <f>'VZGTTQ00009364 - Harini Sridhar'!N132</f>
        <v>3004.8780487804879</v>
      </c>
      <c r="T662" s="15">
        <f>'VZGTTQ00009364 - Harini Sridhar'!O132</f>
        <v>9014.6341463414647</v>
      </c>
      <c r="U662" s="15">
        <f>'VZGTTQ00009364 - Harini Sridhar'!P132</f>
        <v>12019.512195121952</v>
      </c>
      <c r="V662" s="98">
        <f>'VZGTTQ00009364 - Harini Sridhar'!Q132</f>
        <v>0</v>
      </c>
    </row>
    <row r="663" spans="1:22" ht="23.15" hidden="1" customHeight="1">
      <c r="A663" s="98">
        <f>'VZGTTQ00009364 - Harini Sridhar'!A133</f>
        <v>907221</v>
      </c>
      <c r="B663" s="98" t="str">
        <f>'VZGTTQ00009364 - Harini Sridhar'!B133</f>
        <v>K,Nithish</v>
      </c>
      <c r="C663" s="98" t="str">
        <f>'VZGTTQ00009364 - Harini Sridhar'!C133</f>
        <v xml:space="preserve">Offshore </v>
      </c>
      <c r="D663" s="98">
        <f>'VZGTTQ00009364 - Harini Sridhar'!D133</f>
        <v>0</v>
      </c>
      <c r="E663" s="103" t="str">
        <f>'VZGTTQ00009364 - Harini Sridhar'!E133</f>
        <v>Tester-Junior</v>
      </c>
      <c r="F663" s="111" t="s">
        <v>119</v>
      </c>
      <c r="G663" s="111" t="s">
        <v>120</v>
      </c>
      <c r="H663" s="98">
        <v>1000428976</v>
      </c>
      <c r="I663" s="98" t="s">
        <v>115</v>
      </c>
      <c r="J663" s="98" t="s">
        <v>26</v>
      </c>
      <c r="K663" s="15">
        <f>'VZGTTQ00009364 - Harini Sridhar'!F133</f>
        <v>17.073170731707318</v>
      </c>
      <c r="L663" s="15">
        <f>'VZGTTQ00009364 - Harini Sridhar'!G133</f>
        <v>3004.8780487804879</v>
      </c>
      <c r="M663" s="15">
        <f>'VZGTTQ00009364 - Harini Sridhar'!H133</f>
        <v>0</v>
      </c>
      <c r="N663" s="15">
        <f>'VZGTTQ00009364 - Harini Sridhar'!I133</f>
        <v>0</v>
      </c>
      <c r="O663" s="15">
        <f>'VZGTTQ00009364 - Harini Sridhar'!J133</f>
        <v>3004.8780487804879</v>
      </c>
      <c r="P663" s="15">
        <f>'VZGTTQ00009364 - Harini Sridhar'!K133</f>
        <v>3004.8780487804879</v>
      </c>
      <c r="Q663" s="15">
        <f>'VZGTTQ00009364 - Harini Sridhar'!L133</f>
        <v>3004.8780487804879</v>
      </c>
      <c r="R663" s="15">
        <f>'VZGTTQ00009364 - Harini Sridhar'!M133</f>
        <v>3004.8780487804879</v>
      </c>
      <c r="S663" s="15">
        <f>'VZGTTQ00009364 - Harini Sridhar'!N133</f>
        <v>3004.8780487804879</v>
      </c>
      <c r="T663" s="15">
        <f>'VZGTTQ00009364 - Harini Sridhar'!O133</f>
        <v>9014.6341463414647</v>
      </c>
      <c r="U663" s="15">
        <f>'VZGTTQ00009364 - Harini Sridhar'!P133</f>
        <v>12019.512195121952</v>
      </c>
      <c r="V663" s="98">
        <f>'VZGTTQ00009364 - Harini Sridhar'!Q133</f>
        <v>0</v>
      </c>
    </row>
    <row r="664" spans="1:22" ht="23.15" hidden="1" customHeight="1">
      <c r="A664" s="98">
        <f>'VZGTTQ00009364 - Harini Sridhar'!A134</f>
        <v>2303879</v>
      </c>
      <c r="B664" s="98" t="str">
        <f>'VZGTTQ00009364 - Harini Sridhar'!B134</f>
        <v>V,Shanjay</v>
      </c>
      <c r="C664" s="98" t="str">
        <f>'VZGTTQ00009364 - Harini Sridhar'!C134</f>
        <v xml:space="preserve">Offshore </v>
      </c>
      <c r="D664" s="98">
        <f>'VZGTTQ00009364 - Harini Sridhar'!D134</f>
        <v>0</v>
      </c>
      <c r="E664" s="103" t="str">
        <f>'VZGTTQ00009364 - Harini Sridhar'!E134</f>
        <v>Tester-Junior</v>
      </c>
      <c r="F664" s="111" t="s">
        <v>119</v>
      </c>
      <c r="G664" s="111" t="s">
        <v>120</v>
      </c>
      <c r="H664" s="98">
        <v>1000428977</v>
      </c>
      <c r="I664" s="98" t="s">
        <v>114</v>
      </c>
      <c r="J664" s="98" t="s">
        <v>26</v>
      </c>
      <c r="K664" s="15">
        <f>'VZGTTQ00009364 - Harini Sridhar'!F134</f>
        <v>17.073170731707318</v>
      </c>
      <c r="L664" s="15">
        <f>'VZGTTQ00009364 - Harini Sridhar'!G134</f>
        <v>3004.8780487804879</v>
      </c>
      <c r="M664" s="15">
        <f>'VZGTTQ00009364 - Harini Sridhar'!H134</f>
        <v>0</v>
      </c>
      <c r="N664" s="15">
        <f>'VZGTTQ00009364 - Harini Sridhar'!I134</f>
        <v>0</v>
      </c>
      <c r="O664" s="15">
        <f>'VZGTTQ00009364 - Harini Sridhar'!J134</f>
        <v>3004.8780487804879</v>
      </c>
      <c r="P664" s="15">
        <f>'VZGTTQ00009364 - Harini Sridhar'!K134</f>
        <v>3004.8780487804879</v>
      </c>
      <c r="Q664" s="15">
        <f>'VZGTTQ00009364 - Harini Sridhar'!L134</f>
        <v>3004.8780487804879</v>
      </c>
      <c r="R664" s="15">
        <f>'VZGTTQ00009364 - Harini Sridhar'!M134</f>
        <v>3004.8780487804879</v>
      </c>
      <c r="S664" s="15">
        <f>'VZGTTQ00009364 - Harini Sridhar'!N134</f>
        <v>3004.8780487804879</v>
      </c>
      <c r="T664" s="15">
        <f>'VZGTTQ00009364 - Harini Sridhar'!O134</f>
        <v>9014.6341463414647</v>
      </c>
      <c r="U664" s="15">
        <f>'VZGTTQ00009364 - Harini Sridhar'!P134</f>
        <v>12019.512195121952</v>
      </c>
      <c r="V664" s="98">
        <f>'VZGTTQ00009364 - Harini Sridhar'!Q134</f>
        <v>0</v>
      </c>
    </row>
    <row r="665" spans="1:22" ht="23.15" hidden="1" customHeight="1">
      <c r="A665" s="98">
        <f>'VZGTTQ00009364 - Harini Sridhar'!A135</f>
        <v>2333294</v>
      </c>
      <c r="B665" s="98" t="str">
        <f>'VZGTTQ00009364 - Harini Sridhar'!B135</f>
        <v>Ganguru,Harsha Vardhan</v>
      </c>
      <c r="C665" s="98" t="str">
        <f>'VZGTTQ00009364 - Harini Sridhar'!C135</f>
        <v xml:space="preserve">Offshore </v>
      </c>
      <c r="D665" s="98">
        <f>'VZGTTQ00009364 - Harini Sridhar'!D135</f>
        <v>0</v>
      </c>
      <c r="E665" s="103" t="str">
        <f>'VZGTTQ00009364 - Harini Sridhar'!E135</f>
        <v>Tester-Junior</v>
      </c>
      <c r="F665" s="111" t="s">
        <v>119</v>
      </c>
      <c r="G665" s="111" t="s">
        <v>120</v>
      </c>
      <c r="H665" s="98">
        <v>1000428976</v>
      </c>
      <c r="I665" s="98" t="s">
        <v>115</v>
      </c>
      <c r="J665" s="98" t="s">
        <v>26</v>
      </c>
      <c r="K665" s="15">
        <f>'VZGTTQ00009364 - Harini Sridhar'!F135</f>
        <v>17.073170731707318</v>
      </c>
      <c r="L665" s="15">
        <f>'VZGTTQ00009364 - Harini Sridhar'!G135</f>
        <v>3004.8780487804879</v>
      </c>
      <c r="M665" s="15">
        <f>'VZGTTQ00009364 - Harini Sridhar'!H135</f>
        <v>0</v>
      </c>
      <c r="N665" s="15">
        <f>'VZGTTQ00009364 - Harini Sridhar'!I135</f>
        <v>0</v>
      </c>
      <c r="O665" s="15">
        <f>'VZGTTQ00009364 - Harini Sridhar'!J135</f>
        <v>3004.8780487804879</v>
      </c>
      <c r="P665" s="15">
        <f>'VZGTTQ00009364 - Harini Sridhar'!K135</f>
        <v>3004.8780487804879</v>
      </c>
      <c r="Q665" s="15">
        <f>'VZGTTQ00009364 - Harini Sridhar'!L135</f>
        <v>3004.8780487804879</v>
      </c>
      <c r="R665" s="15">
        <f>'VZGTTQ00009364 - Harini Sridhar'!M135</f>
        <v>3004.8780487804879</v>
      </c>
      <c r="S665" s="15">
        <f>'VZGTTQ00009364 - Harini Sridhar'!N135</f>
        <v>3004.8780487804879</v>
      </c>
      <c r="T665" s="15">
        <f>'VZGTTQ00009364 - Harini Sridhar'!O135</f>
        <v>9014.6341463414647</v>
      </c>
      <c r="U665" s="15">
        <f>'VZGTTQ00009364 - Harini Sridhar'!P135</f>
        <v>12019.512195121952</v>
      </c>
      <c r="V665" s="98">
        <f>'VZGTTQ00009364 - Harini Sridhar'!Q135</f>
        <v>0</v>
      </c>
    </row>
    <row r="666" spans="1:22" ht="23.15" hidden="1" customHeight="1">
      <c r="A666" s="98">
        <f>'VZGTTQ00009364 - Harini Sridhar'!A136</f>
        <v>2314354</v>
      </c>
      <c r="B666" s="98" t="str">
        <f>'VZGTTQ00009364 - Harini Sridhar'!B136</f>
        <v>Ramesh,Pravinkumar</v>
      </c>
      <c r="C666" s="98" t="str">
        <f>'VZGTTQ00009364 - Harini Sridhar'!C136</f>
        <v xml:space="preserve">Offshore </v>
      </c>
      <c r="D666" s="98">
        <f>'VZGTTQ00009364 - Harini Sridhar'!D136</f>
        <v>0</v>
      </c>
      <c r="E666" s="103" t="str">
        <f>'VZGTTQ00009364 - Harini Sridhar'!E136</f>
        <v>Tester-Junior</v>
      </c>
      <c r="F666" s="111" t="s">
        <v>119</v>
      </c>
      <c r="G666" s="111" t="s">
        <v>120</v>
      </c>
      <c r="H666" s="98">
        <v>1000428976</v>
      </c>
      <c r="I666" s="98" t="s">
        <v>115</v>
      </c>
      <c r="J666" s="98" t="s">
        <v>26</v>
      </c>
      <c r="K666" s="15">
        <f>'VZGTTQ00009364 - Harini Sridhar'!F136</f>
        <v>17.073170731707318</v>
      </c>
      <c r="L666" s="15">
        <f>'VZGTTQ00009364 - Harini Sridhar'!G136</f>
        <v>3004.8780487804879</v>
      </c>
      <c r="M666" s="15">
        <f>'VZGTTQ00009364 - Harini Sridhar'!H136</f>
        <v>0</v>
      </c>
      <c r="N666" s="15">
        <f>'VZGTTQ00009364 - Harini Sridhar'!I136</f>
        <v>0</v>
      </c>
      <c r="O666" s="15">
        <f>'VZGTTQ00009364 - Harini Sridhar'!J136</f>
        <v>3004.8780487804879</v>
      </c>
      <c r="P666" s="15">
        <f>'VZGTTQ00009364 - Harini Sridhar'!K136</f>
        <v>3004.8780487804879</v>
      </c>
      <c r="Q666" s="15">
        <f>'VZGTTQ00009364 - Harini Sridhar'!L136</f>
        <v>3004.8780487804879</v>
      </c>
      <c r="R666" s="15">
        <f>'VZGTTQ00009364 - Harini Sridhar'!M136</f>
        <v>3004.8780487804879</v>
      </c>
      <c r="S666" s="15">
        <f>'VZGTTQ00009364 - Harini Sridhar'!N136</f>
        <v>3004.8780487804879</v>
      </c>
      <c r="T666" s="15">
        <f>'VZGTTQ00009364 - Harini Sridhar'!O136</f>
        <v>9014.6341463414647</v>
      </c>
      <c r="U666" s="15">
        <f>'VZGTTQ00009364 - Harini Sridhar'!P136</f>
        <v>12019.512195121952</v>
      </c>
      <c r="V666" s="98">
        <f>'VZGTTQ00009364 - Harini Sridhar'!Q136</f>
        <v>0</v>
      </c>
    </row>
    <row r="667" spans="1:22" ht="23.15" hidden="1" customHeight="1">
      <c r="A667" s="98">
        <f>'VZGTTQ00009364 - Harini Sridhar'!A137</f>
        <v>2126881</v>
      </c>
      <c r="B667" s="98" t="str">
        <f>'VZGTTQ00009364 - Harini Sridhar'!B137</f>
        <v>M,Yogesh</v>
      </c>
      <c r="C667" s="98" t="str">
        <f>'VZGTTQ00009364 - Harini Sridhar'!C137</f>
        <v xml:space="preserve">Offshore </v>
      </c>
      <c r="D667" s="98">
        <f>'VZGTTQ00009364 - Harini Sridhar'!D137</f>
        <v>0</v>
      </c>
      <c r="E667" s="103" t="str">
        <f>'VZGTTQ00009364 - Harini Sridhar'!E137</f>
        <v>Tester-Junior</v>
      </c>
      <c r="F667" s="111" t="s">
        <v>119</v>
      </c>
      <c r="G667" s="111" t="s">
        <v>120</v>
      </c>
      <c r="H667" s="98">
        <v>1000428976</v>
      </c>
      <c r="I667" s="98" t="s">
        <v>115</v>
      </c>
      <c r="J667" s="98" t="s">
        <v>26</v>
      </c>
      <c r="K667" s="15">
        <f>'VZGTTQ00009364 - Harini Sridhar'!F137</f>
        <v>17.073170731707318</v>
      </c>
      <c r="L667" s="15">
        <f>'VZGTTQ00009364 - Harini Sridhar'!G137</f>
        <v>3004.8780487804879</v>
      </c>
      <c r="M667" s="15">
        <f>'VZGTTQ00009364 - Harini Sridhar'!H137</f>
        <v>0</v>
      </c>
      <c r="N667" s="15">
        <f>'VZGTTQ00009364 - Harini Sridhar'!I137</f>
        <v>0</v>
      </c>
      <c r="O667" s="15">
        <f>'VZGTTQ00009364 - Harini Sridhar'!J137</f>
        <v>3004.8780487804879</v>
      </c>
      <c r="P667" s="15">
        <f>'VZGTTQ00009364 - Harini Sridhar'!K137</f>
        <v>3004.8780487804879</v>
      </c>
      <c r="Q667" s="15">
        <f>'VZGTTQ00009364 - Harini Sridhar'!L137</f>
        <v>3004.8780487804879</v>
      </c>
      <c r="R667" s="15">
        <f>'VZGTTQ00009364 - Harini Sridhar'!M137</f>
        <v>3004.8780487804879</v>
      </c>
      <c r="S667" s="15">
        <f>'VZGTTQ00009364 - Harini Sridhar'!N137</f>
        <v>3004.8780487804879</v>
      </c>
      <c r="T667" s="15">
        <f>'VZGTTQ00009364 - Harini Sridhar'!O137</f>
        <v>9014.6341463414647</v>
      </c>
      <c r="U667" s="15">
        <f>'VZGTTQ00009364 - Harini Sridhar'!P137</f>
        <v>12019.512195121952</v>
      </c>
      <c r="V667" s="98">
        <f>'VZGTTQ00009364 - Harini Sridhar'!Q137</f>
        <v>0</v>
      </c>
    </row>
    <row r="668" spans="1:22" ht="23.15" hidden="1" customHeight="1">
      <c r="A668" s="98">
        <f>'VZGTTQ00009364 - Harini Sridhar'!A138</f>
        <v>177349</v>
      </c>
      <c r="B668" s="98" t="str">
        <f>'VZGTTQ00009364 - Harini Sridhar'!B138</f>
        <v>A,Sarala Devi</v>
      </c>
      <c r="C668" s="98" t="str">
        <f>'VZGTTQ00009364 - Harini Sridhar'!C138</f>
        <v xml:space="preserve">Offshore </v>
      </c>
      <c r="D668" s="98">
        <f>'VZGTTQ00009364 - Harini Sridhar'!D138</f>
        <v>0</v>
      </c>
      <c r="E668" s="103" t="str">
        <f>'VZGTTQ00009364 - Harini Sridhar'!E138</f>
        <v>Tester-Junior</v>
      </c>
      <c r="F668" s="111" t="s">
        <v>119</v>
      </c>
      <c r="G668" s="111" t="s">
        <v>120</v>
      </c>
      <c r="H668" s="98">
        <v>1000428977</v>
      </c>
      <c r="I668" s="98" t="s">
        <v>114</v>
      </c>
      <c r="J668" s="98" t="s">
        <v>26</v>
      </c>
      <c r="K668" s="15">
        <f>'VZGTTQ00009364 - Harini Sridhar'!F138</f>
        <v>17.073170731707318</v>
      </c>
      <c r="L668" s="15">
        <f>'VZGTTQ00009364 - Harini Sridhar'!G138</f>
        <v>3004.8780487804879</v>
      </c>
      <c r="M668" s="15">
        <f>'VZGTTQ00009364 - Harini Sridhar'!H138</f>
        <v>0</v>
      </c>
      <c r="N668" s="15">
        <f>'VZGTTQ00009364 - Harini Sridhar'!I138</f>
        <v>0</v>
      </c>
      <c r="O668" s="15">
        <f>'VZGTTQ00009364 - Harini Sridhar'!J138</f>
        <v>3004.8780487804879</v>
      </c>
      <c r="P668" s="15">
        <f>'VZGTTQ00009364 - Harini Sridhar'!K138</f>
        <v>3004.8780487804879</v>
      </c>
      <c r="Q668" s="15">
        <f>'VZGTTQ00009364 - Harini Sridhar'!L138</f>
        <v>3004.8780487804879</v>
      </c>
      <c r="R668" s="15">
        <f>'VZGTTQ00009364 - Harini Sridhar'!M138</f>
        <v>3004.8780487804879</v>
      </c>
      <c r="S668" s="15">
        <f>'VZGTTQ00009364 - Harini Sridhar'!N138</f>
        <v>3004.8780487804879</v>
      </c>
      <c r="T668" s="15">
        <f>'VZGTTQ00009364 - Harini Sridhar'!O138</f>
        <v>9014.6341463414647</v>
      </c>
      <c r="U668" s="15">
        <f>'VZGTTQ00009364 - Harini Sridhar'!P138</f>
        <v>12019.512195121952</v>
      </c>
      <c r="V668" s="98">
        <f>'VZGTTQ00009364 - Harini Sridhar'!Q138</f>
        <v>0</v>
      </c>
    </row>
    <row r="669" spans="1:22" ht="23.15" hidden="1" customHeight="1">
      <c r="A669" s="98">
        <f>'VZGTTQ00009364 - Harini Sridhar'!A139</f>
        <v>2091027</v>
      </c>
      <c r="B669" s="98" t="str">
        <f>'VZGTTQ00009364 - Harini Sridhar'!B139</f>
        <v>Sakina,Arjumand</v>
      </c>
      <c r="C669" s="98" t="str">
        <f>'VZGTTQ00009364 - Harini Sridhar'!C139</f>
        <v xml:space="preserve">Offshore </v>
      </c>
      <c r="D669" s="98">
        <f>'VZGTTQ00009364 - Harini Sridhar'!D139</f>
        <v>0</v>
      </c>
      <c r="E669" s="103" t="str">
        <f>'VZGTTQ00009364 - Harini Sridhar'!E139</f>
        <v>Pega Developer-Junior</v>
      </c>
      <c r="F669" s="111" t="s">
        <v>119</v>
      </c>
      <c r="G669" s="111" t="s">
        <v>120</v>
      </c>
      <c r="H669" s="98">
        <v>1000428976</v>
      </c>
      <c r="I669" s="98" t="s">
        <v>115</v>
      </c>
      <c r="J669" s="98" t="s">
        <v>27</v>
      </c>
      <c r="K669" s="15">
        <f>'VZGTTQ00009364 - Harini Sridhar'!F139</f>
        <v>19.195121951219512</v>
      </c>
      <c r="L669" s="15">
        <f>'VZGTTQ00009364 - Harini Sridhar'!G139</f>
        <v>3378.3414634146343</v>
      </c>
      <c r="M669" s="15">
        <f>'VZGTTQ00009364 - Harini Sridhar'!H139</f>
        <v>0</v>
      </c>
      <c r="N669" s="15">
        <f>'VZGTTQ00009364 - Harini Sridhar'!I139</f>
        <v>0</v>
      </c>
      <c r="O669" s="15">
        <f>'VZGTTQ00009364 - Harini Sridhar'!J139</f>
        <v>3378.3414634146343</v>
      </c>
      <c r="P669" s="15">
        <f>'VZGTTQ00009364 - Harini Sridhar'!K139</f>
        <v>3378.3414634146343</v>
      </c>
      <c r="Q669" s="15">
        <f>'VZGTTQ00009364 - Harini Sridhar'!L139</f>
        <v>3378.3414634146343</v>
      </c>
      <c r="R669" s="15">
        <f>'VZGTTQ00009364 - Harini Sridhar'!M139</f>
        <v>3378.3414634146343</v>
      </c>
      <c r="S669" s="15">
        <f>'VZGTTQ00009364 - Harini Sridhar'!N139</f>
        <v>3378.3414634146343</v>
      </c>
      <c r="T669" s="15">
        <f>'VZGTTQ00009364 - Harini Sridhar'!O139</f>
        <v>10135.024390243903</v>
      </c>
      <c r="U669" s="15">
        <f>'VZGTTQ00009364 - Harini Sridhar'!P139</f>
        <v>13513.365853658537</v>
      </c>
      <c r="V669" s="98">
        <f>'VZGTTQ00009364 - Harini Sridhar'!Q139</f>
        <v>0</v>
      </c>
    </row>
    <row r="670" spans="1:22" ht="23.15" hidden="1" customHeight="1">
      <c r="A670" s="98" t="e">
        <f>'VZGTTQ00009364 - Harini Sridhar'!#REF!</f>
        <v>#REF!</v>
      </c>
      <c r="B670" s="98"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1000428977</v>
      </c>
      <c r="I670" s="98" t="s">
        <v>114</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3.15" hidden="1" customHeight="1">
      <c r="A671" s="98" t="e">
        <f>'VZGTTQ00009364 - Harini Sridhar'!#REF!</f>
        <v>#REF!</v>
      </c>
      <c r="B671" s="98"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3.15" hidden="1" customHeight="1">
      <c r="A672" s="98" t="e">
        <f>'VZGTTQ00009364 - Harini Sridhar'!#REF!</f>
        <v>#REF!</v>
      </c>
      <c r="B672" s="98"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3.15" hidden="1" customHeight="1">
      <c r="A673" s="98" t="e">
        <f>'VZGTTQ00009364 - Harini Sridhar'!#REF!</f>
        <v>#REF!</v>
      </c>
      <c r="B673" s="98"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1000428976</v>
      </c>
      <c r="I673" s="98" t="s">
        <v>115</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3.15" hidden="1" customHeight="1">
      <c r="A674" s="98" t="e">
        <f>'VZGTTQ00009364 - Harini Sridhar'!#REF!</f>
        <v>#REF!</v>
      </c>
      <c r="B674" s="98"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3.15" hidden="1" customHeight="1">
      <c r="A675" s="98" t="e">
        <f>'VZGTTQ00009364 - Harini Sridhar'!#REF!</f>
        <v>#REF!</v>
      </c>
      <c r="B675" s="98" t="e">
        <f>'VZGTTQ00009364 - Harini Sridhar'!#REF!</f>
        <v>#REF!</v>
      </c>
      <c r="C675" s="98" t="e">
        <f>'VZGTTQ00009364 - Harini Sridhar'!#REF!</f>
        <v>#REF!</v>
      </c>
      <c r="D675" s="98" t="e">
        <f>'VZGTTQ00009364 - Harini Sridhar'!#REF!</f>
        <v>#REF!</v>
      </c>
      <c r="E675" s="103" t="e">
        <f>'VZGTTQ00009364 - Harini Sridhar'!#REF!</f>
        <v>#REF!</v>
      </c>
      <c r="F675" s="111" t="s">
        <v>119</v>
      </c>
      <c r="G675" s="111" t="s">
        <v>120</v>
      </c>
      <c r="H675" s="98">
        <v>1000347921</v>
      </c>
      <c r="I675" s="98" t="s">
        <v>92</v>
      </c>
      <c r="J675" s="98" t="s">
        <v>27</v>
      </c>
      <c r="K675" s="15" t="e">
        <f>'VZGTTQ00009364 - Harini Sridhar'!#REF!</f>
        <v>#REF!</v>
      </c>
      <c r="L675" s="15" t="e">
        <f>'VZGTTQ00009364 - Harini Sridhar'!#REF!</f>
        <v>#REF!</v>
      </c>
      <c r="M675" s="15" t="e">
        <f>'VZGTTQ00009364 - Harini Sridhar'!#REF!</f>
        <v>#REF!</v>
      </c>
      <c r="N675" s="15" t="e">
        <f>'VZGTTQ00009364 - Harini Sridhar'!#REF!</f>
        <v>#REF!</v>
      </c>
      <c r="O675" s="15" t="e">
        <f>'VZGTTQ00009364 - Harini Sridhar'!#REF!</f>
        <v>#REF!</v>
      </c>
      <c r="P675" s="15" t="e">
        <f>'VZGTTQ00009364 - Harini Sridhar'!#REF!</f>
        <v>#REF!</v>
      </c>
      <c r="Q675" s="15" t="e">
        <f>'VZGTTQ00009364 - Harini Sridhar'!#REF!</f>
        <v>#REF!</v>
      </c>
      <c r="R675" s="15" t="e">
        <f>'VZGTTQ00009364 - Harini Sridhar'!#REF!</f>
        <v>#REF!</v>
      </c>
      <c r="S675" s="15" t="e">
        <f>'VZGTTQ00009364 - Harini Sridhar'!#REF!</f>
        <v>#REF!</v>
      </c>
      <c r="T675" s="15" t="e">
        <f>'VZGTTQ00009364 - Harini Sridhar'!#REF!</f>
        <v>#REF!</v>
      </c>
      <c r="U675" s="15" t="e">
        <f>'VZGTTQ00009364 - Harini Sridhar'!#REF!</f>
        <v>#REF!</v>
      </c>
      <c r="V675" s="98" t="e">
        <f>'VZGTTQ00009364 - Harini Sridhar'!#REF!</f>
        <v>#REF!</v>
      </c>
    </row>
    <row r="676" spans="1:22" ht="23.15" hidden="1" customHeight="1">
      <c r="A676" s="98" t="e">
        <f>'VZGTTQ00009364 - Harini Sridhar'!#REF!</f>
        <v>#REF!</v>
      </c>
      <c r="B676" s="98" t="e">
        <f>'VZGTTQ00009364 - Harini Sridhar'!#REF!</f>
        <v>#REF!</v>
      </c>
      <c r="C676" s="98" t="e">
        <f>'VZGTTQ00009364 - Harini Sridhar'!#REF!</f>
        <v>#REF!</v>
      </c>
      <c r="D676" s="98" t="e">
        <f>'VZGTTQ00009364 - Harini Sridhar'!#REF!</f>
        <v>#REF!</v>
      </c>
      <c r="E676" s="103" t="e">
        <f>'VZGTTQ00009364 - Harini Sridhar'!#REF!</f>
        <v>#REF!</v>
      </c>
      <c r="F676" s="111" t="s">
        <v>119</v>
      </c>
      <c r="G676" s="111" t="s">
        <v>120</v>
      </c>
      <c r="H676" s="98">
        <v>1000428976</v>
      </c>
      <c r="I676" s="98" t="s">
        <v>115</v>
      </c>
      <c r="J676" s="98" t="s">
        <v>27</v>
      </c>
      <c r="K676" s="15" t="e">
        <f>'VZGTTQ00009364 - Harini Sridhar'!#REF!</f>
        <v>#REF!</v>
      </c>
      <c r="L676" s="15" t="e">
        <f>'VZGTTQ00009364 - Harini Sridhar'!#REF!</f>
        <v>#REF!</v>
      </c>
      <c r="M676" s="15" t="e">
        <f>'VZGTTQ00009364 - Harini Sridhar'!#REF!</f>
        <v>#REF!</v>
      </c>
      <c r="N676" s="15" t="e">
        <f>'VZGTTQ00009364 - Harini Sridhar'!#REF!</f>
        <v>#REF!</v>
      </c>
      <c r="O676" s="15" t="e">
        <f>'VZGTTQ00009364 - Harini Sridhar'!#REF!</f>
        <v>#REF!</v>
      </c>
      <c r="P676" s="15" t="e">
        <f>'VZGTTQ00009364 - Harini Sridhar'!#REF!</f>
        <v>#REF!</v>
      </c>
      <c r="Q676" s="15" t="e">
        <f>'VZGTTQ00009364 - Harini Sridhar'!#REF!</f>
        <v>#REF!</v>
      </c>
      <c r="R676" s="15" t="e">
        <f>'VZGTTQ00009364 - Harini Sridhar'!#REF!</f>
        <v>#REF!</v>
      </c>
      <c r="S676" s="15" t="e">
        <f>'VZGTTQ00009364 - Harini Sridhar'!#REF!</f>
        <v>#REF!</v>
      </c>
      <c r="T676" s="15" t="e">
        <f>'VZGTTQ00009364 - Harini Sridhar'!#REF!</f>
        <v>#REF!</v>
      </c>
      <c r="U676" s="15" t="e">
        <f>'VZGTTQ00009364 - Harini Sridhar'!#REF!</f>
        <v>#REF!</v>
      </c>
      <c r="V676" s="98" t="e">
        <f>'VZGTTQ00009364 - Harini Sridhar'!#REF!</f>
        <v>#REF!</v>
      </c>
    </row>
    <row r="677" spans="1:22" ht="23.15" hidden="1" customHeight="1">
      <c r="A677" s="98">
        <f>'VZGTTQ00009371 - Anto Giscard'!A9</f>
        <v>645969</v>
      </c>
      <c r="B677" s="98" t="str">
        <f>'VZGTTQ00009371 - Anto Giscard'!B9</f>
        <v>Mohan Raj Thammali</v>
      </c>
      <c r="C677" s="98" t="str">
        <f>'VZGTTQ00009371 - Anto Giscard'!C9</f>
        <v>Offshore</v>
      </c>
      <c r="D677" s="98">
        <f>'VZGTTQ00009371 - Anto Giscard'!D9</f>
        <v>0</v>
      </c>
      <c r="E677" s="103" t="str">
        <f>'VZGTTQ00009371 - Anto Giscard'!E9</f>
        <v>Scrum Master</v>
      </c>
      <c r="F677" s="111" t="s">
        <v>121</v>
      </c>
      <c r="G677" s="111" t="s">
        <v>116</v>
      </c>
      <c r="H677" s="98">
        <v>1000428977</v>
      </c>
      <c r="I677" s="98" t="s">
        <v>114</v>
      </c>
      <c r="J677" s="98" t="s">
        <v>53</v>
      </c>
      <c r="K677" s="15">
        <f>'VZGTTQ00009371 - Anto Giscard'!F9</f>
        <v>27.787500000000005</v>
      </c>
      <c r="L677" s="15">
        <f>'VZGTTQ00009371 - Anto Giscard'!G9</f>
        <v>4890.6000000000013</v>
      </c>
      <c r="M677" s="15">
        <f>'VZGTTQ00009371 - Anto Giscard'!H9</f>
        <v>4890.6000000000013</v>
      </c>
      <c r="N677" s="15">
        <f>'VZGTTQ00009371 - Anto Giscard'!I9</f>
        <v>4890.6000000000013</v>
      </c>
      <c r="O677" s="15">
        <f>'VZGTTQ00009371 - Anto Giscard'!J9</f>
        <v>0</v>
      </c>
      <c r="P677" s="15">
        <f>'VZGTTQ00009371 - Anto Giscard'!K9</f>
        <v>0</v>
      </c>
      <c r="Q677" s="15">
        <f>'VZGTTQ00009371 - Anto Giscard'!L9</f>
        <v>0</v>
      </c>
      <c r="R677" s="15">
        <f>'VZGTTQ00009371 - Anto Giscard'!M9</f>
        <v>0</v>
      </c>
      <c r="S677" s="15">
        <f>'VZGTTQ00009371 - Anto Giscard'!N9</f>
        <v>9781.2000000000025</v>
      </c>
      <c r="T677" s="15">
        <f>'VZGTTQ00009371 - Anto Giscard'!O9</f>
        <v>0</v>
      </c>
      <c r="U677" s="15">
        <f>'VZGTTQ00009371 - Anto Giscard'!P9</f>
        <v>9781.2000000000025</v>
      </c>
      <c r="V677" s="98">
        <f>'VZGTTQ00009371 - Anto Giscard'!Q9</f>
        <v>0</v>
      </c>
    </row>
    <row r="678" spans="1:22" ht="23.15" hidden="1" customHeight="1">
      <c r="A678" s="98">
        <f>'VZGTTQ00009371 - Anto Giscard'!A10</f>
        <v>775337</v>
      </c>
      <c r="B678" s="98" t="str">
        <f>'VZGTTQ00009371 - Anto Giscard'!B10</f>
        <v>Ekta Karda</v>
      </c>
      <c r="C678" s="98" t="str">
        <f>'VZGTTQ00009371 - Anto Giscard'!C10</f>
        <v>Offshore</v>
      </c>
      <c r="D678" s="98">
        <f>'VZGTTQ00009371 - Anto Giscard'!D10</f>
        <v>0</v>
      </c>
      <c r="E678" s="103" t="str">
        <f>'VZGTTQ00009371 - Anto Giscard'!E10</f>
        <v>Scrum Master</v>
      </c>
      <c r="F678" s="111" t="s">
        <v>121</v>
      </c>
      <c r="G678" s="111" t="s">
        <v>116</v>
      </c>
      <c r="H678" s="98">
        <v>1000428976</v>
      </c>
      <c r="I678" s="98" t="s">
        <v>115</v>
      </c>
      <c r="J678" s="98" t="s">
        <v>53</v>
      </c>
      <c r="K678" s="15">
        <f>'VZGTTQ00009371 - Anto Giscard'!F10</f>
        <v>27.787500000000005</v>
      </c>
      <c r="L678" s="15">
        <f>'VZGTTQ00009371 - Anto Giscard'!G10</f>
        <v>4890.6000000000013</v>
      </c>
      <c r="M678" s="15">
        <f>'VZGTTQ00009371 - Anto Giscard'!H10</f>
        <v>4890.6000000000013</v>
      </c>
      <c r="N678" s="15">
        <f>'VZGTTQ00009371 - Anto Giscard'!I10</f>
        <v>4890.6000000000013</v>
      </c>
      <c r="O678" s="15">
        <f>'VZGTTQ00009371 - Anto Giscard'!J10</f>
        <v>0</v>
      </c>
      <c r="P678" s="15">
        <f>'VZGTTQ00009371 - Anto Giscard'!K10</f>
        <v>0</v>
      </c>
      <c r="Q678" s="15">
        <f>'VZGTTQ00009371 - Anto Giscard'!L10</f>
        <v>0</v>
      </c>
      <c r="R678" s="15">
        <f>'VZGTTQ00009371 - Anto Giscard'!M10</f>
        <v>0</v>
      </c>
      <c r="S678" s="15">
        <f>'VZGTTQ00009371 - Anto Giscard'!N10</f>
        <v>9781.2000000000025</v>
      </c>
      <c r="T678" s="15">
        <f>'VZGTTQ00009371 - Anto Giscard'!O10</f>
        <v>0</v>
      </c>
      <c r="U678" s="15">
        <f>'VZGTTQ00009371 - Anto Giscard'!P10</f>
        <v>9781.2000000000025</v>
      </c>
      <c r="V678" s="98">
        <f>'VZGTTQ00009371 - Anto Giscard'!Q10</f>
        <v>0</v>
      </c>
    </row>
    <row r="679" spans="1:22" ht="23.15" hidden="1" customHeight="1">
      <c r="A679" s="98">
        <f>'VZGTTQ00009371 - Anto Giscard'!A11</f>
        <v>2249542</v>
      </c>
      <c r="B679" s="98" t="str">
        <f>'VZGTTQ00009371 - Anto Giscard'!B11</f>
        <v>Karthikeyan V</v>
      </c>
      <c r="C679" s="98" t="str">
        <f>'VZGTTQ00009371 - Anto Giscard'!C11</f>
        <v>Offshore</v>
      </c>
      <c r="D679" s="98">
        <f>'VZGTTQ00009371 - Anto Giscard'!D11</f>
        <v>0</v>
      </c>
      <c r="E679" s="103" t="str">
        <f>'VZGTTQ00009371 - Anto Giscard'!E11</f>
        <v>Scrum Master</v>
      </c>
      <c r="F679" s="111" t="s">
        <v>121</v>
      </c>
      <c r="G679" s="111" t="s">
        <v>116</v>
      </c>
      <c r="H679" s="98">
        <v>1000428976</v>
      </c>
      <c r="I679" s="98" t="s">
        <v>115</v>
      </c>
      <c r="J679" s="98" t="s">
        <v>53</v>
      </c>
      <c r="K679" s="15">
        <f>'VZGTTQ00009371 - Anto Giscard'!F11</f>
        <v>26.762500000000003</v>
      </c>
      <c r="L679" s="15">
        <f>'VZGTTQ00009371 - Anto Giscard'!G11</f>
        <v>4710.2000000000007</v>
      </c>
      <c r="M679" s="15">
        <f>'VZGTTQ00009371 - Anto Giscard'!H11</f>
        <v>4710.2000000000007</v>
      </c>
      <c r="N679" s="15">
        <f>'VZGTTQ00009371 - Anto Giscard'!I11</f>
        <v>4710.2000000000007</v>
      </c>
      <c r="O679" s="15">
        <f>'VZGTTQ00009371 - Anto Giscard'!J11</f>
        <v>0</v>
      </c>
      <c r="P679" s="15">
        <f>'VZGTTQ00009371 - Anto Giscard'!K11</f>
        <v>0</v>
      </c>
      <c r="Q679" s="15">
        <f>'VZGTTQ00009371 - Anto Giscard'!L11</f>
        <v>0</v>
      </c>
      <c r="R679" s="15">
        <f>'VZGTTQ00009371 - Anto Giscard'!M11</f>
        <v>0</v>
      </c>
      <c r="S679" s="15">
        <f>'VZGTTQ00009371 - Anto Giscard'!N11</f>
        <v>9420.4000000000015</v>
      </c>
      <c r="T679" s="15">
        <f>'VZGTTQ00009371 - Anto Giscard'!O11</f>
        <v>0</v>
      </c>
      <c r="U679" s="15">
        <f>'VZGTTQ00009371 - Anto Giscard'!P11</f>
        <v>9420.4000000000015</v>
      </c>
      <c r="V679" s="98">
        <f>'VZGTTQ00009371 - Anto Giscard'!Q11</f>
        <v>0</v>
      </c>
    </row>
    <row r="680" spans="1:22" ht="23.15" hidden="1" customHeight="1">
      <c r="A680" s="98">
        <f>'VZGTTQ00009371 - Anto Giscard'!A12</f>
        <v>2254287</v>
      </c>
      <c r="B680" s="98" t="str">
        <f>'VZGTTQ00009371 - Anto Giscard'!B12</f>
        <v>MANOJ KUMAR G</v>
      </c>
      <c r="C680" s="98" t="str">
        <f>'VZGTTQ00009371 - Anto Giscard'!C12</f>
        <v>Offshore</v>
      </c>
      <c r="D680" s="98" t="str">
        <f>'VZGTTQ00009371 - Anto Giscard'!D12</f>
        <v>ACT 200</v>
      </c>
      <c r="E680" s="103" t="str">
        <f>'VZGTTQ00009371 - Anto Giscard'!E12</f>
        <v>Scrum Master</v>
      </c>
      <c r="F680" s="111" t="s">
        <v>121</v>
      </c>
      <c r="G680" s="111" t="s">
        <v>116</v>
      </c>
      <c r="H680" s="98">
        <v>1000428976</v>
      </c>
      <c r="I680" s="98" t="s">
        <v>115</v>
      </c>
      <c r="J680" s="98" t="s">
        <v>53</v>
      </c>
      <c r="K680" s="15">
        <f>'VZGTTQ00009371 - Anto Giscard'!F12</f>
        <v>26.762500000000003</v>
      </c>
      <c r="L680" s="15">
        <f>'VZGTTQ00009371 - Anto Giscard'!G12</f>
        <v>4710.2000000000007</v>
      </c>
      <c r="M680" s="15">
        <f>'VZGTTQ00009371 - Anto Giscard'!H12</f>
        <v>4710.2000000000007</v>
      </c>
      <c r="N680" s="15">
        <f>'VZGTTQ00009371 - Anto Giscard'!I12</f>
        <v>4710.2000000000007</v>
      </c>
      <c r="O680" s="15">
        <f>'VZGTTQ00009371 - Anto Giscard'!J12</f>
        <v>0</v>
      </c>
      <c r="P680" s="15">
        <f>'VZGTTQ00009371 - Anto Giscard'!K12</f>
        <v>0</v>
      </c>
      <c r="Q680" s="15">
        <f>'VZGTTQ00009371 - Anto Giscard'!L12</f>
        <v>0</v>
      </c>
      <c r="R680" s="15">
        <f>'VZGTTQ00009371 - Anto Giscard'!M12</f>
        <v>0</v>
      </c>
      <c r="S680" s="15">
        <f>'VZGTTQ00009371 - Anto Giscard'!N12</f>
        <v>9420.4000000000015</v>
      </c>
      <c r="T680" s="15">
        <f>'VZGTTQ00009371 - Anto Giscard'!O12</f>
        <v>0</v>
      </c>
      <c r="U680" s="15">
        <f>'VZGTTQ00009371 - Anto Giscard'!P12</f>
        <v>9420.4000000000015</v>
      </c>
      <c r="V680" s="98">
        <f>'VZGTTQ00009371 - Anto Giscard'!Q12</f>
        <v>0</v>
      </c>
    </row>
    <row r="681" spans="1:22" ht="23.15" hidden="1" customHeight="1">
      <c r="A681" s="98">
        <f>'VZGTTQ00009371 - Anto Giscard'!A13</f>
        <v>288101</v>
      </c>
      <c r="B681" s="98" t="str">
        <f>'VZGTTQ00009371 - Anto Giscard'!B13</f>
        <v>Arokiaraj,Victor</v>
      </c>
      <c r="C681" s="98" t="str">
        <f>'VZGTTQ00009371 - Anto Giscard'!C13</f>
        <v>Offshore</v>
      </c>
      <c r="D681" s="98" t="str">
        <f>'VZGTTQ00009371 - Anto Giscard'!D13</f>
        <v>ACT 200</v>
      </c>
      <c r="E681" s="103" t="str">
        <f>'VZGTTQ00009371 - Anto Giscard'!E13</f>
        <v>Release Train Engineer</v>
      </c>
      <c r="F681" s="111" t="s">
        <v>121</v>
      </c>
      <c r="G681" s="111" t="s">
        <v>116</v>
      </c>
      <c r="H681" s="98">
        <v>1000428977</v>
      </c>
      <c r="I681" s="98" t="s">
        <v>114</v>
      </c>
      <c r="J681" s="98" t="s">
        <v>33</v>
      </c>
      <c r="K681" s="15">
        <f>'VZGTTQ00009371 - Anto Giscard'!F13</f>
        <v>28.425000000000004</v>
      </c>
      <c r="L681" s="15">
        <f>'VZGTTQ00009371 - Anto Giscard'!G13</f>
        <v>5002.8000000000011</v>
      </c>
      <c r="M681" s="15">
        <f>'VZGTTQ00009371 - Anto Giscard'!H13</f>
        <v>5002.8000000000011</v>
      </c>
      <c r="N681" s="15">
        <f>'VZGTTQ00009371 - Anto Giscard'!I13</f>
        <v>5002.8000000000011</v>
      </c>
      <c r="O681" s="15">
        <f>'VZGTTQ00009371 - Anto Giscard'!J13</f>
        <v>0</v>
      </c>
      <c r="P681" s="15">
        <f>'VZGTTQ00009371 - Anto Giscard'!K13</f>
        <v>0</v>
      </c>
      <c r="Q681" s="15">
        <f>'VZGTTQ00009371 - Anto Giscard'!L13</f>
        <v>0</v>
      </c>
      <c r="R681" s="15">
        <f>'VZGTTQ00009371 - Anto Giscard'!M13</f>
        <v>0</v>
      </c>
      <c r="S681" s="15">
        <f>'VZGTTQ00009371 - Anto Giscard'!N13</f>
        <v>10005.600000000002</v>
      </c>
      <c r="T681" s="15">
        <f>'VZGTTQ00009371 - Anto Giscard'!O13</f>
        <v>0</v>
      </c>
      <c r="U681" s="15">
        <f>'VZGTTQ00009371 - Anto Giscard'!P13</f>
        <v>10005.600000000002</v>
      </c>
      <c r="V681" s="98">
        <f>'VZGTTQ00009371 - Anto Giscard'!Q13</f>
        <v>0</v>
      </c>
    </row>
    <row r="682" spans="1:22" ht="23.15" hidden="1" customHeight="1">
      <c r="A682" s="98">
        <f>'VZGTTQ00009371 - Anto Giscard'!A14</f>
        <v>188687</v>
      </c>
      <c r="B682" s="98" t="str">
        <f>'VZGTTQ00009371 - Anto Giscard'!B14</f>
        <v>Balachandar, Rajesh</v>
      </c>
      <c r="C682" s="98" t="str">
        <f>'VZGTTQ00009371 - Anto Giscard'!C14</f>
        <v>Offshore</v>
      </c>
      <c r="D682" s="98" t="str">
        <f>'VZGTTQ00009371 - Anto Giscard'!D14</f>
        <v>ACT 195</v>
      </c>
      <c r="E682" s="103" t="str">
        <f>'VZGTTQ00009371 - Anto Giscard'!E14</f>
        <v>Release Train Engineer</v>
      </c>
      <c r="F682" s="111" t="s">
        <v>121</v>
      </c>
      <c r="G682" s="111" t="s">
        <v>116</v>
      </c>
      <c r="H682" s="98">
        <v>1000428977</v>
      </c>
      <c r="I682" s="98" t="s">
        <v>114</v>
      </c>
      <c r="J682" s="98" t="s">
        <v>33</v>
      </c>
      <c r="K682" s="15">
        <f>'VZGTTQ00009371 - Anto Giscard'!F14</f>
        <v>28.425000000000004</v>
      </c>
      <c r="L682" s="15">
        <f>'VZGTTQ00009371 - Anto Giscard'!G14</f>
        <v>5002.8000000000011</v>
      </c>
      <c r="M682" s="15">
        <f>'VZGTTQ00009371 - Anto Giscard'!H14</f>
        <v>5002.8000000000011</v>
      </c>
      <c r="N682" s="15">
        <f>'VZGTTQ00009371 - Anto Giscard'!I14</f>
        <v>5002.8000000000011</v>
      </c>
      <c r="O682" s="15">
        <f>'VZGTTQ00009371 - Anto Giscard'!J14</f>
        <v>0</v>
      </c>
      <c r="P682" s="15">
        <f>'VZGTTQ00009371 - Anto Giscard'!K14</f>
        <v>0</v>
      </c>
      <c r="Q682" s="15">
        <f>'VZGTTQ00009371 - Anto Giscard'!L14</f>
        <v>0</v>
      </c>
      <c r="R682" s="15">
        <f>'VZGTTQ00009371 - Anto Giscard'!M14</f>
        <v>0</v>
      </c>
      <c r="S682" s="15">
        <f>'VZGTTQ00009371 - Anto Giscard'!N14</f>
        <v>10005.600000000002</v>
      </c>
      <c r="T682" s="15">
        <f>'VZGTTQ00009371 - Anto Giscard'!O14</f>
        <v>0</v>
      </c>
      <c r="U682" s="15">
        <f>'VZGTTQ00009371 - Anto Giscard'!P14</f>
        <v>10005.600000000002</v>
      </c>
      <c r="V682" s="98">
        <f>'VZGTTQ00009371 - Anto Giscard'!Q14</f>
        <v>0</v>
      </c>
    </row>
    <row r="683" spans="1:22" ht="23.15" hidden="1" customHeight="1">
      <c r="A683" s="98">
        <f>'VZGTTQ00009371 - Anto Giscard'!A15</f>
        <v>2324686</v>
      </c>
      <c r="B683" s="98" t="str">
        <f>'VZGTTQ00009371 - Anto Giscard'!B15</f>
        <v>Ramachandran, Janani</v>
      </c>
      <c r="C683" s="98" t="str">
        <f>'VZGTTQ00009371 - Anto Giscard'!C15</f>
        <v>Offshore</v>
      </c>
      <c r="D683" s="98" t="str">
        <f>'VZGTTQ00009371 - Anto Giscard'!D15</f>
        <v>ACT 195</v>
      </c>
      <c r="E683" s="103" t="str">
        <f>'VZGTTQ00009371 - Anto Giscard'!E15</f>
        <v>Java Springboot Microservices SpringReactive</v>
      </c>
      <c r="F683" s="111" t="s">
        <v>121</v>
      </c>
      <c r="G683" s="111" t="s">
        <v>116</v>
      </c>
      <c r="H683" s="98">
        <v>1000430236</v>
      </c>
      <c r="I683" s="98" t="s">
        <v>116</v>
      </c>
      <c r="J683" s="98" t="s">
        <v>33</v>
      </c>
      <c r="K683" s="15">
        <f>'VZGTTQ00009371 - Anto Giscard'!F15</f>
        <v>22</v>
      </c>
      <c r="L683" s="15">
        <f>'VZGTTQ00009371 - Anto Giscard'!G15</f>
        <v>3872</v>
      </c>
      <c r="M683" s="15">
        <f>'VZGTTQ00009371 - Anto Giscard'!H15</f>
        <v>3872</v>
      </c>
      <c r="N683" s="15">
        <f>'VZGTTQ00009371 - Anto Giscard'!I15</f>
        <v>3872</v>
      </c>
      <c r="O683" s="15">
        <f>'VZGTTQ00009371 - Anto Giscard'!J15</f>
        <v>0</v>
      </c>
      <c r="P683" s="15">
        <f>'VZGTTQ00009371 - Anto Giscard'!K15</f>
        <v>0</v>
      </c>
      <c r="Q683" s="15">
        <f>'VZGTTQ00009371 - Anto Giscard'!L15</f>
        <v>0</v>
      </c>
      <c r="R683" s="15">
        <f>'VZGTTQ00009371 - Anto Giscard'!M15</f>
        <v>0</v>
      </c>
      <c r="S683" s="15">
        <f>'VZGTTQ00009371 - Anto Giscard'!N15</f>
        <v>7744</v>
      </c>
      <c r="T683" s="15">
        <f>'VZGTTQ00009371 - Anto Giscard'!O15</f>
        <v>0</v>
      </c>
      <c r="U683" s="15">
        <f>'VZGTTQ00009371 - Anto Giscard'!P15</f>
        <v>7744</v>
      </c>
      <c r="V683" s="98">
        <f>'VZGTTQ00009371 - Anto Giscard'!Q15</f>
        <v>0</v>
      </c>
    </row>
    <row r="684" spans="1:22" ht="23.15" hidden="1" customHeight="1">
      <c r="A684" s="98">
        <f>'VZGTTQ00009371 - Anto Giscard'!A16</f>
        <v>904233</v>
      </c>
      <c r="B684" s="98" t="str">
        <f>'VZGTTQ00009371 - Anto Giscard'!B16</f>
        <v>Saksena, Ayush</v>
      </c>
      <c r="C684" s="98" t="str">
        <f>'VZGTTQ00009371 - Anto Giscard'!C16</f>
        <v>Offshore</v>
      </c>
      <c r="D684" s="98" t="str">
        <f>'VZGTTQ00009371 - Anto Giscard'!D16</f>
        <v>ACT 195</v>
      </c>
      <c r="E684" s="103" t="str">
        <f>'VZGTTQ00009371 - Anto Giscard'!E16</f>
        <v>Java Springboot Microservices SpringReactive</v>
      </c>
      <c r="F684" s="111" t="s">
        <v>121</v>
      </c>
      <c r="G684" s="111" t="s">
        <v>116</v>
      </c>
      <c r="H684" s="98">
        <v>1000430236</v>
      </c>
      <c r="I684" s="98" t="s">
        <v>116</v>
      </c>
      <c r="J684" s="98" t="s">
        <v>33</v>
      </c>
      <c r="K684" s="15">
        <f>'VZGTTQ00009371 - Anto Giscard'!F16</f>
        <v>22</v>
      </c>
      <c r="L684" s="15">
        <f>'VZGTTQ00009371 - Anto Giscard'!G16</f>
        <v>3872</v>
      </c>
      <c r="M684" s="15">
        <f>'VZGTTQ00009371 - Anto Giscard'!H16</f>
        <v>3872</v>
      </c>
      <c r="N684" s="15">
        <f>'VZGTTQ00009371 - Anto Giscard'!I16</f>
        <v>3872</v>
      </c>
      <c r="O684" s="15">
        <f>'VZGTTQ00009371 - Anto Giscard'!J16</f>
        <v>0</v>
      </c>
      <c r="P684" s="15">
        <f>'VZGTTQ00009371 - Anto Giscard'!K16</f>
        <v>0</v>
      </c>
      <c r="Q684" s="15">
        <f>'VZGTTQ00009371 - Anto Giscard'!L16</f>
        <v>0</v>
      </c>
      <c r="R684" s="15">
        <f>'VZGTTQ00009371 - Anto Giscard'!M16</f>
        <v>0</v>
      </c>
      <c r="S684" s="15">
        <f>'VZGTTQ00009371 - Anto Giscard'!N16</f>
        <v>7744</v>
      </c>
      <c r="T684" s="15">
        <f>'VZGTTQ00009371 - Anto Giscard'!O16</f>
        <v>0</v>
      </c>
      <c r="U684" s="15">
        <f>'VZGTTQ00009371 - Anto Giscard'!P16</f>
        <v>7744</v>
      </c>
      <c r="V684" s="98">
        <f>'VZGTTQ00009371 - Anto Giscard'!Q16</f>
        <v>0</v>
      </c>
    </row>
    <row r="685" spans="1:22" ht="23.15" hidden="1" customHeight="1">
      <c r="A685" s="98">
        <f>'VZGTTQ00009371 - Anto Giscard'!A17</f>
        <v>2330921</v>
      </c>
      <c r="B685" s="98" t="str">
        <f>'VZGTTQ00009371 - Anto Giscard'!B17</f>
        <v>S, Ramkumar</v>
      </c>
      <c r="C685" s="98" t="str">
        <f>'VZGTTQ00009371 - Anto Giscard'!C17</f>
        <v>Offshore</v>
      </c>
      <c r="D685" s="98" t="str">
        <f>'VZGTTQ00009371 - Anto Giscard'!D17</f>
        <v>ACT 195</v>
      </c>
      <c r="E685" s="103" t="str">
        <f>'VZGTTQ00009371 - Anto Giscard'!E17</f>
        <v>Java Springboot Microservices SpringReactive</v>
      </c>
      <c r="F685" s="111" t="s">
        <v>121</v>
      </c>
      <c r="G685" s="111" t="s">
        <v>116</v>
      </c>
      <c r="H685" s="98">
        <v>1000430236</v>
      </c>
      <c r="I685" s="98" t="s">
        <v>116</v>
      </c>
      <c r="J685" s="98" t="s">
        <v>33</v>
      </c>
      <c r="K685" s="15">
        <f>'VZGTTQ00009371 - Anto Giscard'!F17</f>
        <v>22</v>
      </c>
      <c r="L685" s="15">
        <f>'VZGTTQ00009371 - Anto Giscard'!G17</f>
        <v>3872</v>
      </c>
      <c r="M685" s="15">
        <f>'VZGTTQ00009371 - Anto Giscard'!H17</f>
        <v>3872</v>
      </c>
      <c r="N685" s="15">
        <f>'VZGTTQ00009371 - Anto Giscard'!I17</f>
        <v>3872</v>
      </c>
      <c r="O685" s="15">
        <f>'VZGTTQ00009371 - Anto Giscard'!J17</f>
        <v>0</v>
      </c>
      <c r="P685" s="15">
        <f>'VZGTTQ00009371 - Anto Giscard'!K17</f>
        <v>0</v>
      </c>
      <c r="Q685" s="15">
        <f>'VZGTTQ00009371 - Anto Giscard'!L17</f>
        <v>0</v>
      </c>
      <c r="R685" s="15">
        <f>'VZGTTQ00009371 - Anto Giscard'!M17</f>
        <v>0</v>
      </c>
      <c r="S685" s="15">
        <f>'VZGTTQ00009371 - Anto Giscard'!N17</f>
        <v>7744</v>
      </c>
      <c r="T685" s="15">
        <f>'VZGTTQ00009371 - Anto Giscard'!O17</f>
        <v>0</v>
      </c>
      <c r="U685" s="15">
        <f>'VZGTTQ00009371 - Anto Giscard'!P17</f>
        <v>7744</v>
      </c>
      <c r="V685" s="98">
        <f>'VZGTTQ00009371 - Anto Giscard'!Q17</f>
        <v>0</v>
      </c>
    </row>
    <row r="686" spans="1:22" ht="23.15" hidden="1" customHeight="1">
      <c r="A686" s="98">
        <f>'VZGTTQ00009371 - Anto Giscard'!A18</f>
        <v>438282</v>
      </c>
      <c r="B686" s="98" t="str">
        <f>'VZGTTQ00009371 - Anto Giscard'!B18</f>
        <v>Kolagani Madhukar</v>
      </c>
      <c r="C686" s="98" t="str">
        <f>'VZGTTQ00009371 - Anto Giscard'!C18</f>
        <v>Offshore</v>
      </c>
      <c r="D686" s="98">
        <f>'VZGTTQ00009371 - Anto Giscard'!D18</f>
        <v>0</v>
      </c>
      <c r="E686" s="103" t="str">
        <f>'VZGTTQ00009371 - Anto Giscard'!E18</f>
        <v>Release Train Engineer</v>
      </c>
      <c r="F686" s="111" t="s">
        <v>121</v>
      </c>
      <c r="G686" s="111" t="s">
        <v>116</v>
      </c>
      <c r="H686" s="98">
        <v>1000428976</v>
      </c>
      <c r="I686" s="98" t="s">
        <v>115</v>
      </c>
      <c r="J686" s="98" t="s">
        <v>53</v>
      </c>
      <c r="K686" s="15">
        <f>'VZGTTQ00009371 - Anto Giscard'!F18</f>
        <v>22</v>
      </c>
      <c r="L686" s="15">
        <f>'VZGTTQ00009371 - Anto Giscard'!G18</f>
        <v>3872</v>
      </c>
      <c r="M686" s="15">
        <f>'VZGTTQ00009371 - Anto Giscard'!H18</f>
        <v>3872</v>
      </c>
      <c r="N686" s="15">
        <f>'VZGTTQ00009371 - Anto Giscard'!I18</f>
        <v>3872</v>
      </c>
      <c r="O686" s="15">
        <f>'VZGTTQ00009371 - Anto Giscard'!J18</f>
        <v>0</v>
      </c>
      <c r="P686" s="15">
        <f>'VZGTTQ00009371 - Anto Giscard'!K18</f>
        <v>0</v>
      </c>
      <c r="Q686" s="15">
        <f>'VZGTTQ00009371 - Anto Giscard'!L18</f>
        <v>0</v>
      </c>
      <c r="R686" s="15">
        <f>'VZGTTQ00009371 - Anto Giscard'!M18</f>
        <v>0</v>
      </c>
      <c r="S686" s="15">
        <f>'VZGTTQ00009371 - Anto Giscard'!N18</f>
        <v>7744</v>
      </c>
      <c r="T686" s="15">
        <f>'VZGTTQ00009371 - Anto Giscard'!O18</f>
        <v>0</v>
      </c>
      <c r="U686" s="15">
        <f>'VZGTTQ00009371 - Anto Giscard'!P18</f>
        <v>7744</v>
      </c>
      <c r="V686" s="98">
        <f>'VZGTTQ00009371 - Anto Giscard'!Q18</f>
        <v>0</v>
      </c>
    </row>
    <row r="687" spans="1:22" ht="23.15" hidden="1" customHeight="1">
      <c r="A687" s="98">
        <f>'VZGTTQ00009371 - Anto Giscard'!A19</f>
        <v>560353</v>
      </c>
      <c r="B687" s="98" t="str">
        <f>'VZGTTQ00009371 - Anto Giscard'!B19</f>
        <v>Ramamoorthy,Swetha</v>
      </c>
      <c r="C687" s="98" t="str">
        <f>'VZGTTQ00009371 - Anto Giscard'!C19</f>
        <v>Offshore</v>
      </c>
      <c r="D687" s="98" t="str">
        <f>'VZGTTQ00009371 - Anto Giscard'!D19</f>
        <v>ACT 200</v>
      </c>
      <c r="E687" s="103" t="str">
        <f>'VZGTTQ00009371 - Anto Giscard'!E19</f>
        <v>Java Springboot Microservices SpringReactive</v>
      </c>
      <c r="F687" s="111" t="s">
        <v>121</v>
      </c>
      <c r="G687" s="111" t="s">
        <v>116</v>
      </c>
      <c r="H687" s="98">
        <v>1000410330</v>
      </c>
      <c r="I687" s="98" t="s">
        <v>113</v>
      </c>
      <c r="J687" s="98" t="s">
        <v>33</v>
      </c>
      <c r="K687" s="15">
        <f>'VZGTTQ00009371 - Anto Giscard'!F19</f>
        <v>22</v>
      </c>
      <c r="L687" s="15">
        <f>'VZGTTQ00009371 - Anto Giscard'!G19</f>
        <v>3872</v>
      </c>
      <c r="M687" s="15">
        <f>'VZGTTQ00009371 - Anto Giscard'!H19</f>
        <v>3872</v>
      </c>
      <c r="N687" s="15">
        <f>'VZGTTQ00009371 - Anto Giscard'!I19</f>
        <v>3872</v>
      </c>
      <c r="O687" s="15">
        <f>'VZGTTQ00009371 - Anto Giscard'!J19</f>
        <v>0</v>
      </c>
      <c r="P687" s="15">
        <f>'VZGTTQ00009371 - Anto Giscard'!K19</f>
        <v>0</v>
      </c>
      <c r="Q687" s="15">
        <f>'VZGTTQ00009371 - Anto Giscard'!L19</f>
        <v>0</v>
      </c>
      <c r="R687" s="15">
        <f>'VZGTTQ00009371 - Anto Giscard'!M19</f>
        <v>0</v>
      </c>
      <c r="S687" s="15">
        <f>'VZGTTQ00009371 - Anto Giscard'!N19</f>
        <v>7744</v>
      </c>
      <c r="T687" s="15">
        <f>'VZGTTQ00009371 - Anto Giscard'!O19</f>
        <v>0</v>
      </c>
      <c r="U687" s="15">
        <f>'VZGTTQ00009371 - Anto Giscard'!P19</f>
        <v>7744</v>
      </c>
      <c r="V687" s="98">
        <f>'VZGTTQ00009371 - Anto Giscard'!Q19</f>
        <v>0</v>
      </c>
    </row>
    <row r="688" spans="1:22" ht="23.15" hidden="1" customHeight="1">
      <c r="A688" s="98">
        <f>'VZGTTQ00009371 - Anto Giscard'!A20</f>
        <v>2181397</v>
      </c>
      <c r="B688" s="98" t="str">
        <f>'VZGTTQ00009371 - Anto Giscard'!B20</f>
        <v>S,Vanitha</v>
      </c>
      <c r="C688" s="98" t="str">
        <f>'VZGTTQ00009371 - Anto Giscard'!C20</f>
        <v>Offshore</v>
      </c>
      <c r="D688" s="98" t="str">
        <f>'VZGTTQ00009371 - Anto Giscard'!D20</f>
        <v>ACT 195</v>
      </c>
      <c r="E688" s="103" t="str">
        <f>'VZGTTQ00009371 - Anto Giscard'!E20</f>
        <v>ReactJS</v>
      </c>
      <c r="F688" s="111" t="s">
        <v>121</v>
      </c>
      <c r="G688" s="111" t="s">
        <v>116</v>
      </c>
      <c r="H688" s="98">
        <v>1000430236</v>
      </c>
      <c r="I688" s="98" t="s">
        <v>116</v>
      </c>
      <c r="J688" s="98" t="s">
        <v>33</v>
      </c>
      <c r="K688" s="15">
        <f>'VZGTTQ00009371 - Anto Giscard'!F20</f>
        <v>22</v>
      </c>
      <c r="L688" s="15">
        <f>'VZGTTQ00009371 - Anto Giscard'!G20</f>
        <v>3872</v>
      </c>
      <c r="M688" s="15">
        <f>'VZGTTQ00009371 - Anto Giscard'!H20</f>
        <v>3872</v>
      </c>
      <c r="N688" s="15">
        <f>'VZGTTQ00009371 - Anto Giscard'!I20</f>
        <v>3872</v>
      </c>
      <c r="O688" s="15">
        <f>'VZGTTQ00009371 - Anto Giscard'!J20</f>
        <v>0</v>
      </c>
      <c r="P688" s="15">
        <f>'VZGTTQ00009371 - Anto Giscard'!K20</f>
        <v>0</v>
      </c>
      <c r="Q688" s="15">
        <f>'VZGTTQ00009371 - Anto Giscard'!L20</f>
        <v>0</v>
      </c>
      <c r="R688" s="15">
        <f>'VZGTTQ00009371 - Anto Giscard'!M20</f>
        <v>0</v>
      </c>
      <c r="S688" s="15">
        <f>'VZGTTQ00009371 - Anto Giscard'!N20</f>
        <v>7744</v>
      </c>
      <c r="T688" s="15">
        <f>'VZGTTQ00009371 - Anto Giscard'!O20</f>
        <v>0</v>
      </c>
      <c r="U688" s="15">
        <f>'VZGTTQ00009371 - Anto Giscard'!P20</f>
        <v>7744</v>
      </c>
      <c r="V688" s="98">
        <f>'VZGTTQ00009371 - Anto Giscard'!Q20</f>
        <v>0</v>
      </c>
    </row>
    <row r="689" spans="1:22" ht="23.15" hidden="1" customHeight="1">
      <c r="A689" s="98">
        <f>'VZGTTQ00009371 - Anto Giscard'!A21</f>
        <v>748537</v>
      </c>
      <c r="B689" s="98" t="str">
        <f>'VZGTTQ00009371 - Anto Giscard'!B21</f>
        <v>Madanselvaraj,Gowtaman</v>
      </c>
      <c r="C689" s="98" t="str">
        <f>'VZGTTQ00009371 - Anto Giscard'!C21</f>
        <v>Offshore</v>
      </c>
      <c r="D689" s="98" t="str">
        <f>'VZGTTQ00009371 - Anto Giscard'!D21</f>
        <v>ACT 195</v>
      </c>
      <c r="E689" s="103" t="str">
        <f>'VZGTTQ00009371 - Anto Giscard'!E21</f>
        <v>ReactJS</v>
      </c>
      <c r="F689" s="111" t="s">
        <v>121</v>
      </c>
      <c r="G689" s="111" t="s">
        <v>116</v>
      </c>
      <c r="H689" s="98">
        <v>1000430236</v>
      </c>
      <c r="I689" s="98" t="s">
        <v>116</v>
      </c>
      <c r="J689" s="98" t="s">
        <v>33</v>
      </c>
      <c r="K689" s="15">
        <f>'VZGTTQ00009371 - Anto Giscard'!F21</f>
        <v>22</v>
      </c>
      <c r="L689" s="15">
        <f>'VZGTTQ00009371 - Anto Giscard'!G21</f>
        <v>3872</v>
      </c>
      <c r="M689" s="15">
        <f>'VZGTTQ00009371 - Anto Giscard'!H21</f>
        <v>3872</v>
      </c>
      <c r="N689" s="15">
        <f>'VZGTTQ00009371 - Anto Giscard'!I21</f>
        <v>3872</v>
      </c>
      <c r="O689" s="15">
        <f>'VZGTTQ00009371 - Anto Giscard'!J21</f>
        <v>0</v>
      </c>
      <c r="P689" s="15">
        <f>'VZGTTQ00009371 - Anto Giscard'!K21</f>
        <v>0</v>
      </c>
      <c r="Q689" s="15">
        <f>'VZGTTQ00009371 - Anto Giscard'!L21</f>
        <v>0</v>
      </c>
      <c r="R689" s="15">
        <f>'VZGTTQ00009371 - Anto Giscard'!M21</f>
        <v>0</v>
      </c>
      <c r="S689" s="15">
        <f>'VZGTTQ00009371 - Anto Giscard'!N21</f>
        <v>7744</v>
      </c>
      <c r="T689" s="15">
        <f>'VZGTTQ00009371 - Anto Giscard'!O21</f>
        <v>0</v>
      </c>
      <c r="U689" s="15">
        <f>'VZGTTQ00009371 - Anto Giscard'!P21</f>
        <v>7744</v>
      </c>
      <c r="V689" s="98">
        <f>'VZGTTQ00009371 - Anto Giscard'!Q21</f>
        <v>0</v>
      </c>
    </row>
    <row r="690" spans="1:22" ht="23.15" hidden="1" customHeight="1">
      <c r="A690" s="98">
        <f>'VZGTTQ00009371 - Anto Giscard'!A22</f>
        <v>734466</v>
      </c>
      <c r="B690" s="98" t="str">
        <f>'VZGTTQ00009371 - Anto Giscard'!B22</f>
        <v>Babu,Deepak</v>
      </c>
      <c r="C690" s="98" t="str">
        <f>'VZGTTQ00009371 - Anto Giscard'!C22</f>
        <v>Offshore</v>
      </c>
      <c r="D690" s="98" t="str">
        <f>'VZGTTQ00009371 - Anto Giscard'!D22</f>
        <v>ACT 195</v>
      </c>
      <c r="E690" s="103" t="str">
        <f>'VZGTTQ00009371 - Anto Giscard'!E22</f>
        <v>ReactJS</v>
      </c>
      <c r="F690" s="111" t="s">
        <v>121</v>
      </c>
      <c r="G690" s="111" t="s">
        <v>116</v>
      </c>
      <c r="H690" s="98">
        <v>1000430236</v>
      </c>
      <c r="I690" s="98" t="s">
        <v>116</v>
      </c>
      <c r="J690" s="98" t="s">
        <v>33</v>
      </c>
      <c r="K690" s="15">
        <f>'VZGTTQ00009371 - Anto Giscard'!F22</f>
        <v>22</v>
      </c>
      <c r="L690" s="15">
        <f>'VZGTTQ00009371 - Anto Giscard'!G22</f>
        <v>3872</v>
      </c>
      <c r="M690" s="15">
        <f>'VZGTTQ00009371 - Anto Giscard'!H22</f>
        <v>3872</v>
      </c>
      <c r="N690" s="15">
        <f>'VZGTTQ00009371 - Anto Giscard'!I22</f>
        <v>3872</v>
      </c>
      <c r="O690" s="15">
        <f>'VZGTTQ00009371 - Anto Giscard'!J22</f>
        <v>0</v>
      </c>
      <c r="P690" s="15">
        <f>'VZGTTQ00009371 - Anto Giscard'!K22</f>
        <v>0</v>
      </c>
      <c r="Q690" s="15">
        <f>'VZGTTQ00009371 - Anto Giscard'!L22</f>
        <v>0</v>
      </c>
      <c r="R690" s="15">
        <f>'VZGTTQ00009371 - Anto Giscard'!M22</f>
        <v>0</v>
      </c>
      <c r="S690" s="15">
        <f>'VZGTTQ00009371 - Anto Giscard'!N22</f>
        <v>7744</v>
      </c>
      <c r="T690" s="15">
        <f>'VZGTTQ00009371 - Anto Giscard'!O22</f>
        <v>0</v>
      </c>
      <c r="U690" s="15">
        <f>'VZGTTQ00009371 - Anto Giscard'!P22</f>
        <v>7744</v>
      </c>
      <c r="V690" s="98">
        <f>'VZGTTQ00009371 - Anto Giscard'!Q22</f>
        <v>0</v>
      </c>
    </row>
    <row r="691" spans="1:22" ht="23.15" hidden="1" customHeight="1">
      <c r="A691" s="98">
        <f>'VZGTTQ00009371 - Anto Giscard'!A23</f>
        <v>896911</v>
      </c>
      <c r="B691" s="98" t="str">
        <f>'VZGTTQ00009371 - Anto Giscard'!B23</f>
        <v>V P,Gophika</v>
      </c>
      <c r="C691" s="98" t="str">
        <f>'VZGTTQ00009371 - Anto Giscard'!C23</f>
        <v>Offshore</v>
      </c>
      <c r="D691" s="98" t="str">
        <f>'VZGTTQ00009371 - Anto Giscard'!D23</f>
        <v>ACT 148</v>
      </c>
      <c r="E691" s="103" t="str">
        <f>'VZGTTQ00009371 - Anto Giscard'!E23</f>
        <v>Java Springboot Microservices SpringReactive</v>
      </c>
      <c r="F691" s="111" t="s">
        <v>121</v>
      </c>
      <c r="G691" s="111" t="s">
        <v>116</v>
      </c>
      <c r="H691" s="98">
        <v>1000428977</v>
      </c>
      <c r="I691" s="98" t="s">
        <v>114</v>
      </c>
      <c r="J691" s="98" t="s">
        <v>33</v>
      </c>
      <c r="K691" s="15">
        <f>'VZGTTQ00009371 - Anto Giscard'!F23</f>
        <v>18.925000000000001</v>
      </c>
      <c r="L691" s="15">
        <f>'VZGTTQ00009371 - Anto Giscard'!G23</f>
        <v>3330.8</v>
      </c>
      <c r="M691" s="15">
        <f>'VZGTTQ00009371 - Anto Giscard'!H23</f>
        <v>3330.8</v>
      </c>
      <c r="N691" s="15">
        <f>'VZGTTQ00009371 - Anto Giscard'!I23</f>
        <v>3330.8</v>
      </c>
      <c r="O691" s="15">
        <f>'VZGTTQ00009371 - Anto Giscard'!J23</f>
        <v>0</v>
      </c>
      <c r="P691" s="15">
        <f>'VZGTTQ00009371 - Anto Giscard'!K23</f>
        <v>0</v>
      </c>
      <c r="Q691" s="15">
        <f>'VZGTTQ00009371 - Anto Giscard'!L23</f>
        <v>0</v>
      </c>
      <c r="R691" s="15">
        <f>'VZGTTQ00009371 - Anto Giscard'!M23</f>
        <v>0</v>
      </c>
      <c r="S691" s="15">
        <f>'VZGTTQ00009371 - Anto Giscard'!N23</f>
        <v>6661.6</v>
      </c>
      <c r="T691" s="15">
        <f>'VZGTTQ00009371 - Anto Giscard'!O23</f>
        <v>0</v>
      </c>
      <c r="U691" s="15">
        <f>'VZGTTQ00009371 - Anto Giscard'!P23</f>
        <v>6661.6</v>
      </c>
      <c r="V691" s="98">
        <f>'VZGTTQ00009371 - Anto Giscard'!Q23</f>
        <v>0</v>
      </c>
    </row>
    <row r="692" spans="1:22" ht="23.15" hidden="1" customHeight="1">
      <c r="A692" s="98">
        <f>'VZGTTQ00009371 - Anto Giscard'!A24</f>
        <v>2207648</v>
      </c>
      <c r="B692" s="98" t="str">
        <f>'VZGTTQ00009371 - Anto Giscard'!B24</f>
        <v>Raipatrewar,Arati Avinash</v>
      </c>
      <c r="C692" s="98" t="str">
        <f>'VZGTTQ00009371 - Anto Giscard'!C24</f>
        <v>Offshore</v>
      </c>
      <c r="D692" s="98" t="str">
        <f>'VZGTTQ00009371 - Anto Giscard'!D24</f>
        <v>ACT 148</v>
      </c>
      <c r="E692" s="103" t="str">
        <f>'VZGTTQ00009371 - Anto Giscard'!E24</f>
        <v>Java Springboot Microservices SpringReactive</v>
      </c>
      <c r="F692" s="111" t="s">
        <v>121</v>
      </c>
      <c r="G692" s="111" t="s">
        <v>116</v>
      </c>
      <c r="H692" s="98">
        <v>1000428977</v>
      </c>
      <c r="I692" s="98" t="s">
        <v>114</v>
      </c>
      <c r="J692" s="98" t="s">
        <v>33</v>
      </c>
      <c r="K692" s="15">
        <f>'VZGTTQ00009371 - Anto Giscard'!F24</f>
        <v>18.925000000000001</v>
      </c>
      <c r="L692" s="15">
        <f>'VZGTTQ00009371 - Anto Giscard'!G24</f>
        <v>3330.8</v>
      </c>
      <c r="M692" s="15">
        <f>'VZGTTQ00009371 - Anto Giscard'!H24</f>
        <v>3330.8</v>
      </c>
      <c r="N692" s="15">
        <f>'VZGTTQ00009371 - Anto Giscard'!I24</f>
        <v>3330.8</v>
      </c>
      <c r="O692" s="15">
        <f>'VZGTTQ00009371 - Anto Giscard'!J24</f>
        <v>0</v>
      </c>
      <c r="P692" s="15">
        <f>'VZGTTQ00009371 - Anto Giscard'!K24</f>
        <v>0</v>
      </c>
      <c r="Q692" s="15">
        <f>'VZGTTQ00009371 - Anto Giscard'!L24</f>
        <v>0</v>
      </c>
      <c r="R692" s="15">
        <f>'VZGTTQ00009371 - Anto Giscard'!M24</f>
        <v>0</v>
      </c>
      <c r="S692" s="15">
        <f>'VZGTTQ00009371 - Anto Giscard'!N24</f>
        <v>6661.6</v>
      </c>
      <c r="T692" s="15">
        <f>'VZGTTQ00009371 - Anto Giscard'!O24</f>
        <v>0</v>
      </c>
      <c r="U692" s="15">
        <f>'VZGTTQ00009371 - Anto Giscard'!P24</f>
        <v>6661.6</v>
      </c>
      <c r="V692" s="98">
        <f>'VZGTTQ00009371 - Anto Giscard'!Q24</f>
        <v>0</v>
      </c>
    </row>
    <row r="693" spans="1:22" ht="23.15" hidden="1" customHeight="1">
      <c r="A693" s="98">
        <f>'VZGTTQ00009371 - Anto Giscard'!A25</f>
        <v>2135311</v>
      </c>
      <c r="B693" s="98" t="str">
        <f>'VZGTTQ00009371 - Anto Giscard'!B25</f>
        <v>Bahukhandi,Rishabh</v>
      </c>
      <c r="C693" s="98" t="str">
        <f>'VZGTTQ00009371 - Anto Giscard'!C25</f>
        <v>Offshore</v>
      </c>
      <c r="D693" s="98" t="str">
        <f>'VZGTTQ00009371 - Anto Giscard'!D25</f>
        <v>ACT 148</v>
      </c>
      <c r="E693" s="103" t="str">
        <f>'VZGTTQ00009371 - Anto Giscard'!E25</f>
        <v>Java Springboot Microservices SpringReactive</v>
      </c>
      <c r="F693" s="111" t="s">
        <v>121</v>
      </c>
      <c r="G693" s="111" t="s">
        <v>116</v>
      </c>
      <c r="H693" s="98">
        <v>1000428977</v>
      </c>
      <c r="I693" s="98" t="s">
        <v>114</v>
      </c>
      <c r="J693" s="98" t="s">
        <v>33</v>
      </c>
      <c r="K693" s="15">
        <f>'VZGTTQ00009371 - Anto Giscard'!F25</f>
        <v>18.925000000000001</v>
      </c>
      <c r="L693" s="15">
        <f>'VZGTTQ00009371 - Anto Giscard'!G25</f>
        <v>3330.8</v>
      </c>
      <c r="M693" s="15">
        <f>'VZGTTQ00009371 - Anto Giscard'!H25</f>
        <v>3330.8</v>
      </c>
      <c r="N693" s="15">
        <f>'VZGTTQ00009371 - Anto Giscard'!I25</f>
        <v>3330.8</v>
      </c>
      <c r="O693" s="15">
        <f>'VZGTTQ00009371 - Anto Giscard'!J25</f>
        <v>0</v>
      </c>
      <c r="P693" s="15">
        <f>'VZGTTQ00009371 - Anto Giscard'!K25</f>
        <v>0</v>
      </c>
      <c r="Q693" s="15">
        <f>'VZGTTQ00009371 - Anto Giscard'!L25</f>
        <v>0</v>
      </c>
      <c r="R693" s="15">
        <f>'VZGTTQ00009371 - Anto Giscard'!M25</f>
        <v>0</v>
      </c>
      <c r="S693" s="15">
        <f>'VZGTTQ00009371 - Anto Giscard'!N25</f>
        <v>6661.6</v>
      </c>
      <c r="T693" s="15">
        <f>'VZGTTQ00009371 - Anto Giscard'!O25</f>
        <v>0</v>
      </c>
      <c r="U693" s="15">
        <f>'VZGTTQ00009371 - Anto Giscard'!P25</f>
        <v>6661.6</v>
      </c>
      <c r="V693" s="98">
        <f>'VZGTTQ00009371 - Anto Giscard'!Q25</f>
        <v>0</v>
      </c>
    </row>
    <row r="694" spans="1:22" ht="23.15" hidden="1" customHeight="1">
      <c r="A694" s="98">
        <f>'VZGTTQ00009371 - Anto Giscard'!A26</f>
        <v>2329772</v>
      </c>
      <c r="B694" s="98" t="str">
        <f>'VZGTTQ00009371 - Anto Giscard'!B26</f>
        <v>Pilli,Ratna Kumari</v>
      </c>
      <c r="C694" s="98" t="str">
        <f>'VZGTTQ00009371 - Anto Giscard'!C26</f>
        <v>Offshore</v>
      </c>
      <c r="D694" s="98" t="str">
        <f>'VZGTTQ00009371 - Anto Giscard'!D26</f>
        <v>ACT 148</v>
      </c>
      <c r="E694" s="103" t="str">
        <f>'VZGTTQ00009371 - Anto Giscard'!E26</f>
        <v>Java Springboot Microservices SpringReactive</v>
      </c>
      <c r="F694" s="111" t="s">
        <v>121</v>
      </c>
      <c r="G694" s="111" t="s">
        <v>116</v>
      </c>
      <c r="H694" s="98">
        <v>1000428977</v>
      </c>
      <c r="I694" s="98" t="s">
        <v>114</v>
      </c>
      <c r="J694" s="98" t="s">
        <v>33</v>
      </c>
      <c r="K694" s="15">
        <f>'VZGTTQ00009371 - Anto Giscard'!F26</f>
        <v>18.925000000000001</v>
      </c>
      <c r="L694" s="15">
        <f>'VZGTTQ00009371 - Anto Giscard'!G26</f>
        <v>3330.8</v>
      </c>
      <c r="M694" s="15">
        <f>'VZGTTQ00009371 - Anto Giscard'!H26</f>
        <v>3330.8</v>
      </c>
      <c r="N694" s="15">
        <f>'VZGTTQ00009371 - Anto Giscard'!I26</f>
        <v>3330.8</v>
      </c>
      <c r="O694" s="15">
        <f>'VZGTTQ00009371 - Anto Giscard'!J26</f>
        <v>0</v>
      </c>
      <c r="P694" s="15">
        <f>'VZGTTQ00009371 - Anto Giscard'!K26</f>
        <v>0</v>
      </c>
      <c r="Q694" s="15">
        <f>'VZGTTQ00009371 - Anto Giscard'!L26</f>
        <v>0</v>
      </c>
      <c r="R694" s="15">
        <f>'VZGTTQ00009371 - Anto Giscard'!M26</f>
        <v>0</v>
      </c>
      <c r="S694" s="15">
        <f>'VZGTTQ00009371 - Anto Giscard'!N26</f>
        <v>6661.6</v>
      </c>
      <c r="T694" s="15">
        <f>'VZGTTQ00009371 - Anto Giscard'!O26</f>
        <v>0</v>
      </c>
      <c r="U694" s="15">
        <f>'VZGTTQ00009371 - Anto Giscard'!P26</f>
        <v>6661.6</v>
      </c>
      <c r="V694" s="98">
        <f>'VZGTTQ00009371 - Anto Giscard'!Q26</f>
        <v>0</v>
      </c>
    </row>
    <row r="695" spans="1:22" ht="23.15" hidden="1" customHeight="1">
      <c r="A695" s="98">
        <f>'VZGTTQ00009371 - Anto Giscard'!A27</f>
        <v>2138040</v>
      </c>
      <c r="B695" s="98" t="str">
        <f>'VZGTTQ00009371 - Anto Giscard'!B27</f>
        <v>Bhardwaj,Ashutosh</v>
      </c>
      <c r="C695" s="98" t="str">
        <f>'VZGTTQ00009371 - Anto Giscard'!C27</f>
        <v>Offshore</v>
      </c>
      <c r="D695" s="98" t="str">
        <f>'VZGTTQ00009371 - Anto Giscard'!D27</f>
        <v>ACT 200</v>
      </c>
      <c r="E695" s="103" t="str">
        <f>'VZGTTQ00009371 - Anto Giscard'!E27</f>
        <v>ReactJS</v>
      </c>
      <c r="F695" s="111" t="s">
        <v>121</v>
      </c>
      <c r="G695" s="111" t="s">
        <v>116</v>
      </c>
      <c r="H695" s="98">
        <v>1000430236</v>
      </c>
      <c r="I695" s="98" t="s">
        <v>116</v>
      </c>
      <c r="J695" s="98" t="s">
        <v>33</v>
      </c>
      <c r="K695" s="15">
        <f>'VZGTTQ00009371 - Anto Giscard'!F27</f>
        <v>18.925000000000001</v>
      </c>
      <c r="L695" s="15">
        <f>'VZGTTQ00009371 - Anto Giscard'!G27</f>
        <v>3330.8</v>
      </c>
      <c r="M695" s="15">
        <f>'VZGTTQ00009371 - Anto Giscard'!H27</f>
        <v>3330.8</v>
      </c>
      <c r="N695" s="15">
        <f>'VZGTTQ00009371 - Anto Giscard'!I27</f>
        <v>3330.8</v>
      </c>
      <c r="O695" s="15">
        <f>'VZGTTQ00009371 - Anto Giscard'!J27</f>
        <v>0</v>
      </c>
      <c r="P695" s="15">
        <f>'VZGTTQ00009371 - Anto Giscard'!K27</f>
        <v>0</v>
      </c>
      <c r="Q695" s="15">
        <f>'VZGTTQ00009371 - Anto Giscard'!L27</f>
        <v>0</v>
      </c>
      <c r="R695" s="15">
        <f>'VZGTTQ00009371 - Anto Giscard'!M27</f>
        <v>0</v>
      </c>
      <c r="S695" s="15">
        <f>'VZGTTQ00009371 - Anto Giscard'!N27</f>
        <v>6661.6</v>
      </c>
      <c r="T695" s="15">
        <f>'VZGTTQ00009371 - Anto Giscard'!O27</f>
        <v>0</v>
      </c>
      <c r="U695" s="15">
        <f>'VZGTTQ00009371 - Anto Giscard'!P27</f>
        <v>6661.6</v>
      </c>
      <c r="V695" s="98">
        <f>'VZGTTQ00009371 - Anto Giscard'!Q27</f>
        <v>0</v>
      </c>
    </row>
    <row r="696" spans="1:22" ht="23.15" hidden="1" customHeight="1">
      <c r="A696" s="98">
        <f>'VZGTTQ00009371 - Anto Giscard'!A28</f>
        <v>2134052</v>
      </c>
      <c r="B696" s="98" t="str">
        <f>'VZGTTQ00009371 - Anto Giscard'!B28</f>
        <v>Ghosh, Subajith</v>
      </c>
      <c r="C696" s="98" t="str">
        <f>'VZGTTQ00009371 - Anto Giscard'!C28</f>
        <v>Offshore</v>
      </c>
      <c r="D696" s="98" t="str">
        <f>'VZGTTQ00009371 - Anto Giscard'!D28</f>
        <v>ACT 195</v>
      </c>
      <c r="E696" s="103" t="str">
        <f>'VZGTTQ00009371 - Anto Giscard'!E28</f>
        <v>Java Springboot Microservices SpringReactive</v>
      </c>
      <c r="F696" s="111" t="s">
        <v>121</v>
      </c>
      <c r="G696" s="111" t="s">
        <v>116</v>
      </c>
      <c r="H696" s="98">
        <v>1000430236</v>
      </c>
      <c r="I696" s="98" t="s">
        <v>116</v>
      </c>
      <c r="J696" s="98" t="s">
        <v>63</v>
      </c>
      <c r="K696" s="15">
        <f>'VZGTTQ00009371 - Anto Giscard'!F28</f>
        <v>18.925000000000001</v>
      </c>
      <c r="L696" s="15">
        <f>'VZGTTQ00009371 - Anto Giscard'!G28</f>
        <v>3330.8</v>
      </c>
      <c r="M696" s="15">
        <f>'VZGTTQ00009371 - Anto Giscard'!H28</f>
        <v>3330.8</v>
      </c>
      <c r="N696" s="15">
        <f>'VZGTTQ00009371 - Anto Giscard'!I28</f>
        <v>3330.8</v>
      </c>
      <c r="O696" s="15">
        <f>'VZGTTQ00009371 - Anto Giscard'!J28</f>
        <v>0</v>
      </c>
      <c r="P696" s="15">
        <f>'VZGTTQ00009371 - Anto Giscard'!K28</f>
        <v>0</v>
      </c>
      <c r="Q696" s="15">
        <f>'VZGTTQ00009371 - Anto Giscard'!L28</f>
        <v>0</v>
      </c>
      <c r="R696" s="15">
        <f>'VZGTTQ00009371 - Anto Giscard'!M28</f>
        <v>0</v>
      </c>
      <c r="S696" s="15">
        <f>'VZGTTQ00009371 - Anto Giscard'!N28</f>
        <v>6661.6</v>
      </c>
      <c r="T696" s="15">
        <f>'VZGTTQ00009371 - Anto Giscard'!O28</f>
        <v>0</v>
      </c>
      <c r="U696" s="15">
        <f>'VZGTTQ00009371 - Anto Giscard'!P28</f>
        <v>6661.6</v>
      </c>
      <c r="V696" s="98">
        <f>'VZGTTQ00009371 - Anto Giscard'!Q28</f>
        <v>0</v>
      </c>
    </row>
    <row r="697" spans="1:22" ht="23.15" hidden="1" customHeight="1">
      <c r="A697" s="98">
        <f>'VZGTTQ00009371 - Anto Giscard'!A29</f>
        <v>2048564</v>
      </c>
      <c r="B697" s="98" t="str">
        <f>'VZGTTQ00009371 - Anto Giscard'!B29</f>
        <v>K,Sheryl Jane Priyanka</v>
      </c>
      <c r="C697" s="98" t="str">
        <f>'VZGTTQ00009371 - Anto Giscard'!C29</f>
        <v>Offshore</v>
      </c>
      <c r="D697" s="98" t="str">
        <f>'VZGTTQ00009371 - Anto Giscard'!D29</f>
        <v>ACT 200</v>
      </c>
      <c r="E697" s="103" t="str">
        <f>'VZGTTQ00009371 - Anto Giscard'!E29</f>
        <v>Release Train Engineer</v>
      </c>
      <c r="F697" s="111" t="s">
        <v>121</v>
      </c>
      <c r="G697" s="111" t="s">
        <v>116</v>
      </c>
      <c r="H697" s="98" t="e">
        <v>#N/A</v>
      </c>
      <c r="I697" s="98" t="e">
        <v>#N/A</v>
      </c>
      <c r="J697" s="98" t="e">
        <v>#N/A</v>
      </c>
      <c r="K697" s="15">
        <f>'VZGTTQ00009371 - Anto Giscard'!F29</f>
        <v>18.925000000000001</v>
      </c>
      <c r="L697" s="15">
        <f>'VZGTTQ00009371 - Anto Giscard'!G29</f>
        <v>3330.8</v>
      </c>
      <c r="M697" s="15">
        <f>'VZGTTQ00009371 - Anto Giscard'!H29</f>
        <v>3330.8</v>
      </c>
      <c r="N697" s="15">
        <f>'VZGTTQ00009371 - Anto Giscard'!I29</f>
        <v>3330.8</v>
      </c>
      <c r="O697" s="15">
        <f>'VZGTTQ00009371 - Anto Giscard'!J29</f>
        <v>0</v>
      </c>
      <c r="P697" s="15">
        <f>'VZGTTQ00009371 - Anto Giscard'!K29</f>
        <v>0</v>
      </c>
      <c r="Q697" s="15">
        <f>'VZGTTQ00009371 - Anto Giscard'!L29</f>
        <v>0</v>
      </c>
      <c r="R697" s="15">
        <f>'VZGTTQ00009371 - Anto Giscard'!M29</f>
        <v>0</v>
      </c>
      <c r="S697" s="15">
        <f>'VZGTTQ00009371 - Anto Giscard'!N29</f>
        <v>6661.6</v>
      </c>
      <c r="T697" s="15">
        <f>'VZGTTQ00009371 - Anto Giscard'!O29</f>
        <v>0</v>
      </c>
      <c r="U697" s="15">
        <f>'VZGTTQ00009371 - Anto Giscard'!P29</f>
        <v>6661.6</v>
      </c>
      <c r="V697" s="98">
        <f>'VZGTTQ00009371 - Anto Giscard'!Q29</f>
        <v>0</v>
      </c>
    </row>
    <row r="698" spans="1:22" ht="23.15" hidden="1" customHeight="1">
      <c r="A698" s="98">
        <f>'VZGTTQ00009371 - Anto Giscard'!A30</f>
        <v>2162286</v>
      </c>
      <c r="B698" s="98" t="str">
        <f>'VZGTTQ00009371 - Anto Giscard'!B30</f>
        <v>Singh,Jaswant</v>
      </c>
      <c r="C698" s="98" t="str">
        <f>'VZGTTQ00009371 - Anto Giscard'!C30</f>
        <v>Offshore</v>
      </c>
      <c r="D698" s="98" t="str">
        <f>'VZGTTQ00009371 - Anto Giscard'!D30</f>
        <v>ACT 200</v>
      </c>
      <c r="E698" s="103" t="str">
        <f>'VZGTTQ00009371 - Anto Giscard'!E30</f>
        <v>ReactJS</v>
      </c>
      <c r="F698" s="111" t="s">
        <v>121</v>
      </c>
      <c r="G698" s="111" t="s">
        <v>116</v>
      </c>
      <c r="H698" s="98">
        <v>1000441057</v>
      </c>
      <c r="I698" s="98" t="s">
        <v>49</v>
      </c>
      <c r="J698" s="98" t="s">
        <v>33</v>
      </c>
      <c r="K698" s="15">
        <f>'VZGTTQ00009371 - Anto Giscard'!F30</f>
        <v>18.925000000000001</v>
      </c>
      <c r="L698" s="15">
        <f>'VZGTTQ00009371 - Anto Giscard'!G30</f>
        <v>3330.8</v>
      </c>
      <c r="M698" s="15">
        <f>'VZGTTQ00009371 - Anto Giscard'!H30</f>
        <v>3330.8</v>
      </c>
      <c r="N698" s="15">
        <f>'VZGTTQ00009371 - Anto Giscard'!I30</f>
        <v>3330.8</v>
      </c>
      <c r="O698" s="15">
        <f>'VZGTTQ00009371 - Anto Giscard'!J30</f>
        <v>0</v>
      </c>
      <c r="P698" s="15">
        <f>'VZGTTQ00009371 - Anto Giscard'!K30</f>
        <v>0</v>
      </c>
      <c r="Q698" s="15">
        <f>'VZGTTQ00009371 - Anto Giscard'!L30</f>
        <v>0</v>
      </c>
      <c r="R698" s="15">
        <f>'VZGTTQ00009371 - Anto Giscard'!M30</f>
        <v>0</v>
      </c>
      <c r="S698" s="15">
        <f>'VZGTTQ00009371 - Anto Giscard'!N30</f>
        <v>6661.6</v>
      </c>
      <c r="T698" s="15">
        <f>'VZGTTQ00009371 - Anto Giscard'!O30</f>
        <v>0</v>
      </c>
      <c r="U698" s="15">
        <f>'VZGTTQ00009371 - Anto Giscard'!P30</f>
        <v>6661.6</v>
      </c>
      <c r="V698" s="98">
        <f>'VZGTTQ00009371 - Anto Giscard'!Q30</f>
        <v>0</v>
      </c>
    </row>
    <row r="699" spans="1:22" ht="23.15" hidden="1" customHeight="1">
      <c r="A699" s="98">
        <f>'VZGTTQ00009371 - Anto Giscard'!A31</f>
        <v>2085375</v>
      </c>
      <c r="B699" s="98" t="str">
        <f>'VZGTTQ00009371 - Anto Giscard'!B31</f>
        <v>Hiremath,Sadanand</v>
      </c>
      <c r="C699" s="98" t="str">
        <f>'VZGTTQ00009371 - Anto Giscard'!C31</f>
        <v>Offshore</v>
      </c>
      <c r="D699" s="98" t="str">
        <f>'VZGTTQ00009371 - Anto Giscard'!D31</f>
        <v>ACT 200</v>
      </c>
      <c r="E699" s="103" t="str">
        <f>'VZGTTQ00009371 - Anto Giscard'!E31</f>
        <v>ReactJS</v>
      </c>
      <c r="F699" s="111" t="s">
        <v>121</v>
      </c>
      <c r="G699" s="111" t="s">
        <v>116</v>
      </c>
      <c r="H699" s="98">
        <v>1000430236</v>
      </c>
      <c r="I699" s="98" t="s">
        <v>116</v>
      </c>
      <c r="J699" s="98" t="s">
        <v>33</v>
      </c>
      <c r="K699" s="15">
        <f>'VZGTTQ00009371 - Anto Giscard'!F31</f>
        <v>28.425000000000004</v>
      </c>
      <c r="L699" s="15">
        <f>'VZGTTQ00009371 - Anto Giscard'!G31</f>
        <v>5002.8000000000011</v>
      </c>
      <c r="M699" s="15">
        <f>'VZGTTQ00009371 - Anto Giscard'!H31</f>
        <v>5002.8000000000011</v>
      </c>
      <c r="N699" s="15">
        <f>'VZGTTQ00009371 - Anto Giscard'!I31</f>
        <v>5002.8000000000011</v>
      </c>
      <c r="O699" s="15">
        <f>'VZGTTQ00009371 - Anto Giscard'!J31</f>
        <v>0</v>
      </c>
      <c r="P699" s="15">
        <f>'VZGTTQ00009371 - Anto Giscard'!K31</f>
        <v>0</v>
      </c>
      <c r="Q699" s="15">
        <f>'VZGTTQ00009371 - Anto Giscard'!L31</f>
        <v>0</v>
      </c>
      <c r="R699" s="15">
        <f>'VZGTTQ00009371 - Anto Giscard'!M31</f>
        <v>0</v>
      </c>
      <c r="S699" s="15">
        <f>'VZGTTQ00009371 - Anto Giscard'!N31</f>
        <v>10005.600000000002</v>
      </c>
      <c r="T699" s="15">
        <f>'VZGTTQ00009371 - Anto Giscard'!O31</f>
        <v>0</v>
      </c>
      <c r="U699" s="15">
        <f>'VZGTTQ00009371 - Anto Giscard'!P31</f>
        <v>10005.600000000002</v>
      </c>
      <c r="V699" s="98">
        <f>'VZGTTQ00009371 - Anto Giscard'!Q31</f>
        <v>0</v>
      </c>
    </row>
    <row r="700" spans="1:22" ht="23.15" hidden="1" customHeight="1">
      <c r="A700" s="98">
        <f>'VZGTTQ00009371 - Anto Giscard'!A32</f>
        <v>2102075</v>
      </c>
      <c r="B700" s="98" t="str">
        <f>'VZGTTQ00009371 - Anto Giscard'!B32</f>
        <v>Gautam,Satyam</v>
      </c>
      <c r="C700" s="98" t="str">
        <f>'VZGTTQ00009371 - Anto Giscard'!C32</f>
        <v>Offshore</v>
      </c>
      <c r="D700" s="98" t="str">
        <f>'VZGTTQ00009371 - Anto Giscard'!D32</f>
        <v>ACT 200</v>
      </c>
      <c r="E700" s="103" t="str">
        <f>'VZGTTQ00009371 - Anto Giscard'!E32</f>
        <v>ReactJS</v>
      </c>
      <c r="F700" s="111" t="s">
        <v>121</v>
      </c>
      <c r="G700" s="111" t="s">
        <v>116</v>
      </c>
      <c r="H700" s="98" t="e">
        <v>#N/A</v>
      </c>
      <c r="I700" s="98" t="e">
        <v>#N/A</v>
      </c>
      <c r="J700" s="98" t="e">
        <v>#N/A</v>
      </c>
      <c r="K700" s="15">
        <f>'VZGTTQ00009371 - Anto Giscard'!F32</f>
        <v>21.975000000000005</v>
      </c>
      <c r="L700" s="15">
        <f>'VZGTTQ00009371 - Anto Giscard'!G32</f>
        <v>3867.6000000000008</v>
      </c>
      <c r="M700" s="15">
        <f>'VZGTTQ00009371 - Anto Giscard'!H32</f>
        <v>3867.6000000000008</v>
      </c>
      <c r="N700" s="15">
        <f>'VZGTTQ00009371 - Anto Giscard'!I32</f>
        <v>3867.6000000000008</v>
      </c>
      <c r="O700" s="15">
        <f>'VZGTTQ00009371 - Anto Giscard'!J32</f>
        <v>0</v>
      </c>
      <c r="P700" s="15">
        <f>'VZGTTQ00009371 - Anto Giscard'!K32</f>
        <v>0</v>
      </c>
      <c r="Q700" s="15">
        <f>'VZGTTQ00009371 - Anto Giscard'!L32</f>
        <v>0</v>
      </c>
      <c r="R700" s="15">
        <f>'VZGTTQ00009371 - Anto Giscard'!M32</f>
        <v>0</v>
      </c>
      <c r="S700" s="15">
        <f>'VZGTTQ00009371 - Anto Giscard'!N32</f>
        <v>7735.2000000000016</v>
      </c>
      <c r="T700" s="15">
        <f>'VZGTTQ00009371 - Anto Giscard'!O32</f>
        <v>0</v>
      </c>
      <c r="U700" s="15">
        <f>'VZGTTQ00009371 - Anto Giscard'!P32</f>
        <v>7735.2000000000016</v>
      </c>
      <c r="V700" s="98">
        <f>'VZGTTQ00009371 - Anto Giscard'!Q32</f>
        <v>0</v>
      </c>
    </row>
    <row r="701" spans="1:22" ht="23.15" hidden="1" customHeight="1">
      <c r="A701" s="98">
        <f>'VZGTTQ00009371 - Anto Giscard'!A33</f>
        <v>2310737</v>
      </c>
      <c r="B701" s="98" t="str">
        <f>'VZGTTQ00009371 - Anto Giscard'!B33</f>
        <v>Laxmi,Vijay</v>
      </c>
      <c r="C701" s="98" t="str">
        <f>'VZGTTQ00009371 - Anto Giscard'!C33</f>
        <v>Offshore</v>
      </c>
      <c r="D701" s="98" t="str">
        <f>'VZGTTQ00009371 - Anto Giscard'!D33</f>
        <v>ACT 200</v>
      </c>
      <c r="E701" s="103" t="str">
        <f>'VZGTTQ00009371 - Anto Giscard'!E33</f>
        <v>ReactJS</v>
      </c>
      <c r="F701" s="111" t="s">
        <v>121</v>
      </c>
      <c r="G701" s="111" t="s">
        <v>116</v>
      </c>
      <c r="H701" s="98">
        <v>1000430236</v>
      </c>
      <c r="I701" s="98" t="s">
        <v>116</v>
      </c>
      <c r="J701" s="98" t="s">
        <v>33</v>
      </c>
      <c r="K701" s="15">
        <f>'VZGTTQ00009371 - Anto Giscard'!F33</f>
        <v>21.975000000000005</v>
      </c>
      <c r="L701" s="15">
        <f>'VZGTTQ00009371 - Anto Giscard'!G33</f>
        <v>3867.6000000000008</v>
      </c>
      <c r="M701" s="15">
        <f>'VZGTTQ00009371 - Anto Giscard'!H33</f>
        <v>3867.6000000000008</v>
      </c>
      <c r="N701" s="15">
        <f>'VZGTTQ00009371 - Anto Giscard'!I33</f>
        <v>3867.6000000000008</v>
      </c>
      <c r="O701" s="15">
        <f>'VZGTTQ00009371 - Anto Giscard'!J33</f>
        <v>0</v>
      </c>
      <c r="P701" s="15">
        <f>'VZGTTQ00009371 - Anto Giscard'!K33</f>
        <v>0</v>
      </c>
      <c r="Q701" s="15">
        <f>'VZGTTQ00009371 - Anto Giscard'!L33</f>
        <v>0</v>
      </c>
      <c r="R701" s="15">
        <f>'VZGTTQ00009371 - Anto Giscard'!M33</f>
        <v>0</v>
      </c>
      <c r="S701" s="15">
        <f>'VZGTTQ00009371 - Anto Giscard'!N33</f>
        <v>7735.2000000000016</v>
      </c>
      <c r="T701" s="15">
        <f>'VZGTTQ00009371 - Anto Giscard'!O33</f>
        <v>0</v>
      </c>
      <c r="U701" s="15">
        <f>'VZGTTQ00009371 - Anto Giscard'!P33</f>
        <v>7735.2000000000016</v>
      </c>
      <c r="V701" s="98">
        <f>'VZGTTQ00009371 - Anto Giscard'!Q33</f>
        <v>0</v>
      </c>
    </row>
    <row r="702" spans="1:22" ht="23.15" hidden="1" customHeight="1">
      <c r="A702" s="98">
        <f>'VZGTTQ00009371 - Anto Giscard'!A34</f>
        <v>2170851</v>
      </c>
      <c r="B702" s="98" t="str">
        <f>'VZGTTQ00009371 - Anto Giscard'!B34</f>
        <v>Chowdhary,Ravi</v>
      </c>
      <c r="C702" s="98" t="str">
        <f>'VZGTTQ00009371 - Anto Giscard'!C34</f>
        <v>Offshore</v>
      </c>
      <c r="D702" s="98" t="str">
        <f>'VZGTTQ00009371 - Anto Giscard'!D34</f>
        <v>ACT 200</v>
      </c>
      <c r="E702" s="103" t="str">
        <f>'VZGTTQ00009371 - Anto Giscard'!E34</f>
        <v>Release Train Engineer</v>
      </c>
      <c r="F702" s="111" t="s">
        <v>121</v>
      </c>
      <c r="G702" s="111" t="s">
        <v>116</v>
      </c>
      <c r="H702" s="98">
        <v>1000428977</v>
      </c>
      <c r="I702" s="98" t="s">
        <v>114</v>
      </c>
      <c r="J702" s="98" t="s">
        <v>53</v>
      </c>
      <c r="K702" s="15">
        <f>'VZGTTQ00009371 - Anto Giscard'!F34</f>
        <v>21.975000000000005</v>
      </c>
      <c r="L702" s="15">
        <f>'VZGTTQ00009371 - Anto Giscard'!G34</f>
        <v>3867.6000000000008</v>
      </c>
      <c r="M702" s="15">
        <f>'VZGTTQ00009371 - Anto Giscard'!H34</f>
        <v>3867.6000000000008</v>
      </c>
      <c r="N702" s="15">
        <f>'VZGTTQ00009371 - Anto Giscard'!I34</f>
        <v>3867.6000000000008</v>
      </c>
      <c r="O702" s="15">
        <f>'VZGTTQ00009371 - Anto Giscard'!J34</f>
        <v>0</v>
      </c>
      <c r="P702" s="15">
        <f>'VZGTTQ00009371 - Anto Giscard'!K34</f>
        <v>0</v>
      </c>
      <c r="Q702" s="15">
        <f>'VZGTTQ00009371 - Anto Giscard'!L34</f>
        <v>0</v>
      </c>
      <c r="R702" s="15">
        <f>'VZGTTQ00009371 - Anto Giscard'!M34</f>
        <v>0</v>
      </c>
      <c r="S702" s="15">
        <f>'VZGTTQ00009371 - Anto Giscard'!N34</f>
        <v>7735.2000000000016</v>
      </c>
      <c r="T702" s="15">
        <f>'VZGTTQ00009371 - Anto Giscard'!O34</f>
        <v>0</v>
      </c>
      <c r="U702" s="15">
        <f>'VZGTTQ00009371 - Anto Giscard'!P34</f>
        <v>7735.2000000000016</v>
      </c>
      <c r="V702" s="98">
        <f>'VZGTTQ00009371 - Anto Giscard'!Q34</f>
        <v>0</v>
      </c>
    </row>
    <row r="703" spans="1:22" ht="23.15" hidden="1" customHeight="1">
      <c r="A703" s="98">
        <f>'VZGTTQ00009371 - Anto Giscard'!A35</f>
        <v>2153353</v>
      </c>
      <c r="B703" s="98" t="str">
        <f>'VZGTTQ00009371 - Anto Giscard'!B35</f>
        <v>Srinath,Kalyankar</v>
      </c>
      <c r="C703" s="98" t="str">
        <f>'VZGTTQ00009371 - Anto Giscard'!C35</f>
        <v>Offshore</v>
      </c>
      <c r="D703" s="98" t="str">
        <f>'VZGTTQ00009371 - Anto Giscard'!D35</f>
        <v>ACT 200</v>
      </c>
      <c r="E703" s="103" t="str">
        <f>'VZGTTQ00009371 - Anto Giscard'!E35</f>
        <v>Java Springboot Microservices SpringReactive</v>
      </c>
      <c r="F703" s="111" t="s">
        <v>121</v>
      </c>
      <c r="G703" s="111" t="s">
        <v>116</v>
      </c>
      <c r="H703" s="98">
        <v>1000430236</v>
      </c>
      <c r="I703" s="98" t="s">
        <v>116</v>
      </c>
      <c r="J703" s="98" t="s">
        <v>33</v>
      </c>
      <c r="K703" s="15">
        <f>'VZGTTQ00009371 - Anto Giscard'!F35</f>
        <v>21.975000000000005</v>
      </c>
      <c r="L703" s="15">
        <f>'VZGTTQ00009371 - Anto Giscard'!G35</f>
        <v>3867.6000000000008</v>
      </c>
      <c r="M703" s="15">
        <f>'VZGTTQ00009371 - Anto Giscard'!H35</f>
        <v>3867.6000000000008</v>
      </c>
      <c r="N703" s="15">
        <f>'VZGTTQ00009371 - Anto Giscard'!I35</f>
        <v>3867.6000000000008</v>
      </c>
      <c r="O703" s="15">
        <f>'VZGTTQ00009371 - Anto Giscard'!J35</f>
        <v>0</v>
      </c>
      <c r="P703" s="15">
        <f>'VZGTTQ00009371 - Anto Giscard'!K35</f>
        <v>0</v>
      </c>
      <c r="Q703" s="15">
        <f>'VZGTTQ00009371 - Anto Giscard'!L35</f>
        <v>0</v>
      </c>
      <c r="R703" s="15">
        <f>'VZGTTQ00009371 - Anto Giscard'!M35</f>
        <v>0</v>
      </c>
      <c r="S703" s="15">
        <f>'VZGTTQ00009371 - Anto Giscard'!N35</f>
        <v>7735.2000000000016</v>
      </c>
      <c r="T703" s="15">
        <f>'VZGTTQ00009371 - Anto Giscard'!O35</f>
        <v>0</v>
      </c>
      <c r="U703" s="15">
        <f>'VZGTTQ00009371 - Anto Giscard'!P35</f>
        <v>7735.2000000000016</v>
      </c>
      <c r="V703" s="98">
        <f>'VZGTTQ00009371 - Anto Giscard'!Q35</f>
        <v>0</v>
      </c>
    </row>
    <row r="704" spans="1:22" ht="23.15" hidden="1" customHeight="1">
      <c r="A704" s="98">
        <f>'VZGTTQ00009371 - Anto Giscard'!A36</f>
        <v>2178228</v>
      </c>
      <c r="B704" s="98" t="str">
        <f>'VZGTTQ00009371 - Anto Giscard'!B36</f>
        <v>Leander,Jude</v>
      </c>
      <c r="C704" s="98" t="str">
        <f>'VZGTTQ00009371 - Anto Giscard'!C36</f>
        <v>Offshore</v>
      </c>
      <c r="D704" s="98" t="str">
        <f>'VZGTTQ00009371 - Anto Giscard'!D36</f>
        <v>ACT 148</v>
      </c>
      <c r="E704" s="103" t="str">
        <f>'VZGTTQ00009371 - Anto Giscard'!E36</f>
        <v>Java Springboot Microservices SpringReactive</v>
      </c>
      <c r="F704" s="111" t="s">
        <v>121</v>
      </c>
      <c r="G704" s="111" t="s">
        <v>116</v>
      </c>
      <c r="H704" s="98" t="e">
        <v>#N/A</v>
      </c>
      <c r="I704" s="98" t="e">
        <v>#N/A</v>
      </c>
      <c r="J704" s="98" t="e">
        <v>#N/A</v>
      </c>
      <c r="K704" s="15">
        <f>'VZGTTQ00009371 - Anto Giscard'!F36</f>
        <v>21.975000000000005</v>
      </c>
      <c r="L704" s="15">
        <f>'VZGTTQ00009371 - Anto Giscard'!G36</f>
        <v>3867.6000000000008</v>
      </c>
      <c r="M704" s="15">
        <f>'VZGTTQ00009371 - Anto Giscard'!H36</f>
        <v>3867.6000000000008</v>
      </c>
      <c r="N704" s="15">
        <f>'VZGTTQ00009371 - Anto Giscard'!I36</f>
        <v>3867.6000000000008</v>
      </c>
      <c r="O704" s="15">
        <f>'VZGTTQ00009371 - Anto Giscard'!J36</f>
        <v>0</v>
      </c>
      <c r="P704" s="15">
        <f>'VZGTTQ00009371 - Anto Giscard'!K36</f>
        <v>0</v>
      </c>
      <c r="Q704" s="15">
        <f>'VZGTTQ00009371 - Anto Giscard'!L36</f>
        <v>0</v>
      </c>
      <c r="R704" s="15">
        <f>'VZGTTQ00009371 - Anto Giscard'!M36</f>
        <v>0</v>
      </c>
      <c r="S704" s="15">
        <f>'VZGTTQ00009371 - Anto Giscard'!N36</f>
        <v>7735.2000000000016</v>
      </c>
      <c r="T704" s="15">
        <f>'VZGTTQ00009371 - Anto Giscard'!O36</f>
        <v>0</v>
      </c>
      <c r="U704" s="15">
        <f>'VZGTTQ00009371 - Anto Giscard'!P36</f>
        <v>7735.2000000000016</v>
      </c>
      <c r="V704" s="98">
        <f>'VZGTTQ00009371 - Anto Giscard'!Q36</f>
        <v>0</v>
      </c>
    </row>
    <row r="705" spans="1:22" ht="23.15" hidden="1" customHeight="1">
      <c r="A705" s="98">
        <f>'VZGTTQ00009371 - Anto Giscard'!A37</f>
        <v>2298348</v>
      </c>
      <c r="B705" s="98" t="str">
        <f>'VZGTTQ00009371 - Anto Giscard'!B37</f>
        <v>Ganesan,Kalaiselvan</v>
      </c>
      <c r="C705" s="98" t="str">
        <f>'VZGTTQ00009371 - Anto Giscard'!C37</f>
        <v>Offshore</v>
      </c>
      <c r="D705" s="98" t="str">
        <f>'VZGTTQ00009371 - Anto Giscard'!D37</f>
        <v>ACT 200</v>
      </c>
      <c r="E705" s="103" t="str">
        <f>'VZGTTQ00009371 - Anto Giscard'!E37</f>
        <v>Java Springboot Microservices SpringReactive</v>
      </c>
      <c r="F705" s="111" t="s">
        <v>121</v>
      </c>
      <c r="G705" s="111" t="s">
        <v>116</v>
      </c>
      <c r="H705" s="98">
        <v>1000430236</v>
      </c>
      <c r="I705" s="98" t="s">
        <v>116</v>
      </c>
      <c r="J705" s="98" t="s">
        <v>33</v>
      </c>
      <c r="K705" s="15">
        <f>'VZGTTQ00009371 - Anto Giscard'!F37</f>
        <v>21.975000000000005</v>
      </c>
      <c r="L705" s="15">
        <f>'VZGTTQ00009371 - Anto Giscard'!G37</f>
        <v>3867.6000000000008</v>
      </c>
      <c r="M705" s="15">
        <f>'VZGTTQ00009371 - Anto Giscard'!H37</f>
        <v>3867.6000000000008</v>
      </c>
      <c r="N705" s="15">
        <f>'VZGTTQ00009371 - Anto Giscard'!I37</f>
        <v>3867.6000000000008</v>
      </c>
      <c r="O705" s="15">
        <f>'VZGTTQ00009371 - Anto Giscard'!J37</f>
        <v>0</v>
      </c>
      <c r="P705" s="15">
        <f>'VZGTTQ00009371 - Anto Giscard'!K37</f>
        <v>0</v>
      </c>
      <c r="Q705" s="15">
        <f>'VZGTTQ00009371 - Anto Giscard'!L37</f>
        <v>0</v>
      </c>
      <c r="R705" s="15">
        <f>'VZGTTQ00009371 - Anto Giscard'!M37</f>
        <v>0</v>
      </c>
      <c r="S705" s="15">
        <f>'VZGTTQ00009371 - Anto Giscard'!N37</f>
        <v>7735.2000000000016</v>
      </c>
      <c r="T705" s="15">
        <f>'VZGTTQ00009371 - Anto Giscard'!O37</f>
        <v>0</v>
      </c>
      <c r="U705" s="15">
        <f>'VZGTTQ00009371 - Anto Giscard'!P37</f>
        <v>7735.2000000000016</v>
      </c>
      <c r="V705" s="98">
        <f>'VZGTTQ00009371 - Anto Giscard'!Q37</f>
        <v>0</v>
      </c>
    </row>
    <row r="706" spans="1:22" ht="23.15" hidden="1" customHeight="1">
      <c r="A706" s="98">
        <f>'VZGTTQ00009371 - Anto Giscard'!A38</f>
        <v>835440</v>
      </c>
      <c r="B706" s="98" t="str">
        <f>'VZGTTQ00009371 - Anto Giscard'!B38</f>
        <v>Palanivel,Nathiya</v>
      </c>
      <c r="C706" s="98" t="str">
        <f>'VZGTTQ00009371 - Anto Giscard'!C38</f>
        <v>Offshore</v>
      </c>
      <c r="D706" s="98" t="str">
        <f>'VZGTTQ00009371 - Anto Giscard'!D38</f>
        <v>ACT 200</v>
      </c>
      <c r="E706" s="103" t="str">
        <f>'VZGTTQ00009371 - Anto Giscard'!E38</f>
        <v>ReactJS</v>
      </c>
      <c r="F706" s="111" t="s">
        <v>121</v>
      </c>
      <c r="G706" s="111" t="s">
        <v>116</v>
      </c>
      <c r="H706" s="98">
        <v>1000428977</v>
      </c>
      <c r="I706" s="98" t="s">
        <v>114</v>
      </c>
      <c r="J706" s="98" t="s">
        <v>33</v>
      </c>
      <c r="K706" s="15">
        <f>'VZGTTQ00009371 - Anto Giscard'!F38</f>
        <v>21.975000000000005</v>
      </c>
      <c r="L706" s="15">
        <f>'VZGTTQ00009371 - Anto Giscard'!G38</f>
        <v>3867.6000000000008</v>
      </c>
      <c r="M706" s="15">
        <f>'VZGTTQ00009371 - Anto Giscard'!H38</f>
        <v>3867.6000000000008</v>
      </c>
      <c r="N706" s="15">
        <f>'VZGTTQ00009371 - Anto Giscard'!I38</f>
        <v>3867.6000000000008</v>
      </c>
      <c r="O706" s="15">
        <f>'VZGTTQ00009371 - Anto Giscard'!J38</f>
        <v>0</v>
      </c>
      <c r="P706" s="15">
        <f>'VZGTTQ00009371 - Anto Giscard'!K38</f>
        <v>0</v>
      </c>
      <c r="Q706" s="15">
        <f>'VZGTTQ00009371 - Anto Giscard'!L38</f>
        <v>0</v>
      </c>
      <c r="R706" s="15">
        <f>'VZGTTQ00009371 - Anto Giscard'!M38</f>
        <v>0</v>
      </c>
      <c r="S706" s="15">
        <f>'VZGTTQ00009371 - Anto Giscard'!N38</f>
        <v>7735.2000000000016</v>
      </c>
      <c r="T706" s="15">
        <f>'VZGTTQ00009371 - Anto Giscard'!O38</f>
        <v>0</v>
      </c>
      <c r="U706" s="15">
        <f>'VZGTTQ00009371 - Anto Giscard'!P38</f>
        <v>7735.2000000000016</v>
      </c>
      <c r="V706" s="98">
        <f>'VZGTTQ00009371 - Anto Giscard'!Q38</f>
        <v>0</v>
      </c>
    </row>
    <row r="707" spans="1:22" ht="23.15" hidden="1" customHeight="1">
      <c r="A707" s="98">
        <f>'VZGTTQ00009371 - Anto Giscard'!A39</f>
        <v>2116100</v>
      </c>
      <c r="B707" s="98" t="str">
        <f>'VZGTTQ00009371 - Anto Giscard'!B39</f>
        <v>S,Aarthi</v>
      </c>
      <c r="C707" s="98" t="str">
        <f>'VZGTTQ00009371 - Anto Giscard'!C39</f>
        <v>Offshore</v>
      </c>
      <c r="D707" s="98" t="str">
        <f>'VZGTTQ00009371 - Anto Giscard'!D39</f>
        <v>ACT 200</v>
      </c>
      <c r="E707" s="103" t="str">
        <f>'VZGTTQ00009371 - Anto Giscard'!E39</f>
        <v>Java Springboot Microservices SpringReactive</v>
      </c>
      <c r="F707" s="111" t="s">
        <v>121</v>
      </c>
      <c r="G707" s="111" t="s">
        <v>116</v>
      </c>
      <c r="H707" s="98">
        <v>1000430236</v>
      </c>
      <c r="I707" s="98" t="s">
        <v>116</v>
      </c>
      <c r="J707" s="98" t="s">
        <v>24</v>
      </c>
      <c r="K707" s="15">
        <f>'VZGTTQ00009371 - Anto Giscard'!F39</f>
        <v>21.212499999999999</v>
      </c>
      <c r="L707" s="15">
        <f>'VZGTTQ00009371 - Anto Giscard'!G39</f>
        <v>3733.3999999999996</v>
      </c>
      <c r="M707" s="15">
        <f>'VZGTTQ00009371 - Anto Giscard'!H39</f>
        <v>3733.3999999999996</v>
      </c>
      <c r="N707" s="15">
        <f>'VZGTTQ00009371 - Anto Giscard'!I39</f>
        <v>3733.3999999999996</v>
      </c>
      <c r="O707" s="15">
        <f>'VZGTTQ00009371 - Anto Giscard'!J39</f>
        <v>0</v>
      </c>
      <c r="P707" s="15">
        <f>'VZGTTQ00009371 - Anto Giscard'!K39</f>
        <v>0</v>
      </c>
      <c r="Q707" s="15">
        <f>'VZGTTQ00009371 - Anto Giscard'!L39</f>
        <v>0</v>
      </c>
      <c r="R707" s="15">
        <f>'VZGTTQ00009371 - Anto Giscard'!M39</f>
        <v>0</v>
      </c>
      <c r="S707" s="15">
        <f>'VZGTTQ00009371 - Anto Giscard'!N39</f>
        <v>7466.7999999999993</v>
      </c>
      <c r="T707" s="15">
        <f>'VZGTTQ00009371 - Anto Giscard'!O39</f>
        <v>0</v>
      </c>
      <c r="U707" s="15">
        <f>'VZGTTQ00009371 - Anto Giscard'!P39</f>
        <v>7466.7999999999993</v>
      </c>
      <c r="V707" s="98">
        <f>'VZGTTQ00009371 - Anto Giscard'!Q39</f>
        <v>0</v>
      </c>
    </row>
    <row r="708" spans="1:22" ht="23.15" hidden="1" customHeight="1">
      <c r="A708" s="98">
        <f>'VZGTTQ00009371 - Anto Giscard'!A40</f>
        <v>2063785</v>
      </c>
      <c r="B708" s="98" t="str">
        <f>'VZGTTQ00009371 - Anto Giscard'!B40</f>
        <v>Kankal,Anand</v>
      </c>
      <c r="C708" s="98" t="str">
        <f>'VZGTTQ00009371 - Anto Giscard'!C40</f>
        <v>Offshore</v>
      </c>
      <c r="D708" s="98" t="str">
        <f>'VZGTTQ00009371 - Anto Giscard'!D40</f>
        <v>ACT 195</v>
      </c>
      <c r="E708" s="103" t="str">
        <f>'VZGTTQ00009371 - Anto Giscard'!E40</f>
        <v>Java Springboot Microservices SpringReactive</v>
      </c>
      <c r="F708" s="111" t="s">
        <v>121</v>
      </c>
      <c r="G708" s="111" t="s">
        <v>116</v>
      </c>
      <c r="H708" s="98">
        <v>1000430236</v>
      </c>
      <c r="I708" s="98" t="s">
        <v>116</v>
      </c>
      <c r="J708" s="98" t="s">
        <v>33</v>
      </c>
      <c r="K708" s="15">
        <f>'VZGTTQ00009371 - Anto Giscard'!F40</f>
        <v>21.212499999999999</v>
      </c>
      <c r="L708" s="15">
        <f>'VZGTTQ00009371 - Anto Giscard'!G40</f>
        <v>3733.3999999999996</v>
      </c>
      <c r="M708" s="15">
        <f>'VZGTTQ00009371 - Anto Giscard'!H40</f>
        <v>3733.3999999999996</v>
      </c>
      <c r="N708" s="15">
        <f>'VZGTTQ00009371 - Anto Giscard'!I40</f>
        <v>3733.3999999999996</v>
      </c>
      <c r="O708" s="15">
        <f>'VZGTTQ00009371 - Anto Giscard'!J40</f>
        <v>0</v>
      </c>
      <c r="P708" s="15">
        <f>'VZGTTQ00009371 - Anto Giscard'!K40</f>
        <v>0</v>
      </c>
      <c r="Q708" s="15">
        <f>'VZGTTQ00009371 - Anto Giscard'!L40</f>
        <v>0</v>
      </c>
      <c r="R708" s="15">
        <f>'VZGTTQ00009371 - Anto Giscard'!M40</f>
        <v>0</v>
      </c>
      <c r="S708" s="15">
        <f>'VZGTTQ00009371 - Anto Giscard'!N40</f>
        <v>7466.7999999999993</v>
      </c>
      <c r="T708" s="15">
        <f>'VZGTTQ00009371 - Anto Giscard'!O40</f>
        <v>0</v>
      </c>
      <c r="U708" s="15">
        <f>'VZGTTQ00009371 - Anto Giscard'!P40</f>
        <v>7466.7999999999993</v>
      </c>
      <c r="V708" s="98">
        <f>'VZGTTQ00009371 - Anto Giscard'!Q40</f>
        <v>0</v>
      </c>
    </row>
    <row r="709" spans="1:22" ht="23.15" hidden="1" customHeight="1">
      <c r="A709" s="98">
        <f>'VZGTTQ00009371 - Anto Giscard'!A41</f>
        <v>2226122</v>
      </c>
      <c r="B709" s="98" t="str">
        <f>'VZGTTQ00009371 - Anto Giscard'!B41</f>
        <v>Upadhyay,Abhinay</v>
      </c>
      <c r="C709" s="98" t="str">
        <f>'VZGTTQ00009371 - Anto Giscard'!C41</f>
        <v>Offshore</v>
      </c>
      <c r="D709" s="98" t="str">
        <f>'VZGTTQ00009371 - Anto Giscard'!D41</f>
        <v>ACT 148</v>
      </c>
      <c r="E709" s="103" t="str">
        <f>'VZGTTQ00009371 - Anto Giscard'!E41</f>
        <v>Java Springboot Microservices SpringReactive</v>
      </c>
      <c r="F709" s="111" t="s">
        <v>121</v>
      </c>
      <c r="G709" s="111" t="s">
        <v>116</v>
      </c>
      <c r="H709" s="98" t="e">
        <v>#N/A</v>
      </c>
      <c r="I709" s="98" t="e">
        <v>#N/A</v>
      </c>
      <c r="J709" s="98" t="e">
        <v>#N/A</v>
      </c>
      <c r="K709" s="15">
        <f>'VZGTTQ00009371 - Anto Giscard'!F41</f>
        <v>21.212499999999999</v>
      </c>
      <c r="L709" s="15">
        <f>'VZGTTQ00009371 - Anto Giscard'!G41</f>
        <v>3733.3999999999996</v>
      </c>
      <c r="M709" s="15">
        <f>'VZGTTQ00009371 - Anto Giscard'!H41</f>
        <v>3733.3999999999996</v>
      </c>
      <c r="N709" s="15">
        <f>'VZGTTQ00009371 - Anto Giscard'!I41</f>
        <v>3733.3999999999996</v>
      </c>
      <c r="O709" s="15">
        <f>'VZGTTQ00009371 - Anto Giscard'!J41</f>
        <v>0</v>
      </c>
      <c r="P709" s="15">
        <f>'VZGTTQ00009371 - Anto Giscard'!K41</f>
        <v>0</v>
      </c>
      <c r="Q709" s="15">
        <f>'VZGTTQ00009371 - Anto Giscard'!L41</f>
        <v>0</v>
      </c>
      <c r="R709" s="15">
        <f>'VZGTTQ00009371 - Anto Giscard'!M41</f>
        <v>0</v>
      </c>
      <c r="S709" s="15">
        <f>'VZGTTQ00009371 - Anto Giscard'!N41</f>
        <v>7466.7999999999993</v>
      </c>
      <c r="T709" s="15">
        <f>'VZGTTQ00009371 - Anto Giscard'!O41</f>
        <v>0</v>
      </c>
      <c r="U709" s="15">
        <f>'VZGTTQ00009371 - Anto Giscard'!P41</f>
        <v>7466.7999999999993</v>
      </c>
      <c r="V709" s="98">
        <f>'VZGTTQ00009371 - Anto Giscard'!Q41</f>
        <v>0</v>
      </c>
    </row>
    <row r="710" spans="1:22" ht="23.15" hidden="1" customHeight="1">
      <c r="A710" s="98">
        <f>'VZGTTQ00009371 - Anto Giscard'!A42</f>
        <v>2136732</v>
      </c>
      <c r="B710" s="98" t="str">
        <f>'VZGTTQ00009371 - Anto Giscard'!B42</f>
        <v>Verma,Monika</v>
      </c>
      <c r="C710" s="98" t="str">
        <f>'VZGTTQ00009371 - Anto Giscard'!C42</f>
        <v>Offshore</v>
      </c>
      <c r="D710" s="98" t="str">
        <f>'VZGTTQ00009371 - Anto Giscard'!D42</f>
        <v>ACT 148</v>
      </c>
      <c r="E710" s="103" t="str">
        <f>'VZGTTQ00009371 - Anto Giscard'!E42</f>
        <v>Java Springboot Microservices SpringReactive</v>
      </c>
      <c r="F710" s="111" t="s">
        <v>121</v>
      </c>
      <c r="G710" s="111" t="s">
        <v>116</v>
      </c>
      <c r="H710" s="98" t="e">
        <v>#N/A</v>
      </c>
      <c r="I710" s="98" t="e">
        <v>#N/A</v>
      </c>
      <c r="J710" s="98" t="e">
        <v>#N/A</v>
      </c>
      <c r="K710" s="15">
        <f>'VZGTTQ00009371 - Anto Giscard'!F42</f>
        <v>21.212499999999999</v>
      </c>
      <c r="L710" s="15">
        <f>'VZGTTQ00009371 - Anto Giscard'!G42</f>
        <v>3733.3999999999996</v>
      </c>
      <c r="M710" s="15">
        <f>'VZGTTQ00009371 - Anto Giscard'!H42</f>
        <v>3733.3999999999996</v>
      </c>
      <c r="N710" s="15">
        <f>'VZGTTQ00009371 - Anto Giscard'!I42</f>
        <v>3733.3999999999996</v>
      </c>
      <c r="O710" s="15">
        <f>'VZGTTQ00009371 - Anto Giscard'!J42</f>
        <v>0</v>
      </c>
      <c r="P710" s="15">
        <f>'VZGTTQ00009371 - Anto Giscard'!K42</f>
        <v>0</v>
      </c>
      <c r="Q710" s="15">
        <f>'VZGTTQ00009371 - Anto Giscard'!L42</f>
        <v>0</v>
      </c>
      <c r="R710" s="15">
        <f>'VZGTTQ00009371 - Anto Giscard'!M42</f>
        <v>0</v>
      </c>
      <c r="S710" s="15">
        <f>'VZGTTQ00009371 - Anto Giscard'!N42</f>
        <v>7466.7999999999993</v>
      </c>
      <c r="T710" s="15">
        <f>'VZGTTQ00009371 - Anto Giscard'!O42</f>
        <v>0</v>
      </c>
      <c r="U710" s="15">
        <f>'VZGTTQ00009371 - Anto Giscard'!P42</f>
        <v>7466.7999999999993</v>
      </c>
      <c r="V710" s="98">
        <f>'VZGTTQ00009371 - Anto Giscard'!Q42</f>
        <v>0</v>
      </c>
    </row>
    <row r="711" spans="1:22" ht="23.15" hidden="1" customHeight="1">
      <c r="A711" s="98">
        <f>'VZGTTQ00009371 - Anto Giscard'!A43</f>
        <v>2207351</v>
      </c>
      <c r="B711" s="98" t="str">
        <f>'VZGTTQ00009371 - Anto Giscard'!B43</f>
        <v>Murugesan, Premkumar</v>
      </c>
      <c r="C711" s="98" t="str">
        <f>'VZGTTQ00009371 - Anto Giscard'!C43</f>
        <v>Offshore</v>
      </c>
      <c r="D711" s="98" t="str">
        <f>'VZGTTQ00009371 - Anto Giscard'!D43</f>
        <v>ACT 195</v>
      </c>
      <c r="E711" s="103" t="str">
        <f>'VZGTTQ00009371 - Anto Giscard'!E43</f>
        <v>ReactJS</v>
      </c>
      <c r="F711" s="111" t="s">
        <v>121</v>
      </c>
      <c r="G711" s="111" t="s">
        <v>116</v>
      </c>
      <c r="H711" s="98">
        <v>1000441057</v>
      </c>
      <c r="I711" s="98" t="s">
        <v>49</v>
      </c>
      <c r="J711" s="98" t="s">
        <v>33</v>
      </c>
      <c r="K711" s="15">
        <f>'VZGTTQ00009371 - Anto Giscard'!F43</f>
        <v>21.212499999999999</v>
      </c>
      <c r="L711" s="15">
        <f>'VZGTTQ00009371 - Anto Giscard'!G43</f>
        <v>3733.3999999999996</v>
      </c>
      <c r="M711" s="15">
        <f>'VZGTTQ00009371 - Anto Giscard'!H43</f>
        <v>3733.3999999999996</v>
      </c>
      <c r="N711" s="15">
        <f>'VZGTTQ00009371 - Anto Giscard'!I43</f>
        <v>3733.3999999999996</v>
      </c>
      <c r="O711" s="15">
        <f>'VZGTTQ00009371 - Anto Giscard'!J43</f>
        <v>0</v>
      </c>
      <c r="P711" s="15">
        <f>'VZGTTQ00009371 - Anto Giscard'!K43</f>
        <v>0</v>
      </c>
      <c r="Q711" s="15">
        <f>'VZGTTQ00009371 - Anto Giscard'!L43</f>
        <v>0</v>
      </c>
      <c r="R711" s="15">
        <f>'VZGTTQ00009371 - Anto Giscard'!M43</f>
        <v>0</v>
      </c>
      <c r="S711" s="15">
        <f>'VZGTTQ00009371 - Anto Giscard'!N43</f>
        <v>7466.7999999999993</v>
      </c>
      <c r="T711" s="15">
        <f>'VZGTTQ00009371 - Anto Giscard'!O43</f>
        <v>0</v>
      </c>
      <c r="U711" s="15">
        <f>'VZGTTQ00009371 - Anto Giscard'!P43</f>
        <v>7466.7999999999993</v>
      </c>
      <c r="V711" s="98">
        <f>'VZGTTQ00009371 - Anto Giscard'!Q43</f>
        <v>0</v>
      </c>
    </row>
    <row r="712" spans="1:22" ht="23.15" hidden="1" customHeight="1">
      <c r="A712" s="98">
        <f>'VZGTTQ00009371 - Anto Giscard'!A44</f>
        <v>2178381</v>
      </c>
      <c r="B712" s="98" t="str">
        <f>'VZGTTQ00009371 - Anto Giscard'!B44</f>
        <v>M,Tamil Selvan</v>
      </c>
      <c r="C712" s="98" t="str">
        <f>'VZGTTQ00009371 - Anto Giscard'!C44</f>
        <v>Offshore</v>
      </c>
      <c r="D712" s="98" t="str">
        <f>'VZGTTQ00009371 - Anto Giscard'!D44</f>
        <v>ACT 200</v>
      </c>
      <c r="E712" s="103" t="str">
        <f>'VZGTTQ00009371 - Anto Giscard'!E44</f>
        <v>QA Analyst</v>
      </c>
      <c r="F712" s="111" t="s">
        <v>121</v>
      </c>
      <c r="G712" s="111" t="s">
        <v>116</v>
      </c>
      <c r="H712" s="98">
        <v>1000430236</v>
      </c>
      <c r="I712" s="98" t="s">
        <v>116</v>
      </c>
      <c r="J712" s="98" t="s">
        <v>26</v>
      </c>
      <c r="K712" s="15">
        <f>'VZGTTQ00009371 - Anto Giscard'!F44</f>
        <v>22.162500000000005</v>
      </c>
      <c r="L712" s="15">
        <f>'VZGTTQ00009371 - Anto Giscard'!G44</f>
        <v>3900.6000000000008</v>
      </c>
      <c r="M712" s="15">
        <f>'VZGTTQ00009371 - Anto Giscard'!H44</f>
        <v>3900.6000000000008</v>
      </c>
      <c r="N712" s="15">
        <f>'VZGTTQ00009371 - Anto Giscard'!I44</f>
        <v>3900.6000000000008</v>
      </c>
      <c r="O712" s="15">
        <f>'VZGTTQ00009371 - Anto Giscard'!J44</f>
        <v>0</v>
      </c>
      <c r="P712" s="15">
        <f>'VZGTTQ00009371 - Anto Giscard'!K44</f>
        <v>0</v>
      </c>
      <c r="Q712" s="15">
        <f>'VZGTTQ00009371 - Anto Giscard'!L44</f>
        <v>0</v>
      </c>
      <c r="R712" s="15">
        <f>'VZGTTQ00009371 - Anto Giscard'!M44</f>
        <v>0</v>
      </c>
      <c r="S712" s="15">
        <f>'VZGTTQ00009371 - Anto Giscard'!N44</f>
        <v>7801.2000000000016</v>
      </c>
      <c r="T712" s="15">
        <f>'VZGTTQ00009371 - Anto Giscard'!O44</f>
        <v>0</v>
      </c>
      <c r="U712" s="15">
        <f>'VZGTTQ00009371 - Anto Giscard'!P44</f>
        <v>7801.2000000000016</v>
      </c>
      <c r="V712" s="98">
        <f>'VZGTTQ00009371 - Anto Giscard'!Q44</f>
        <v>0</v>
      </c>
    </row>
    <row r="713" spans="1:22" ht="23.15" hidden="1" customHeight="1">
      <c r="A713" s="98">
        <f>'VZGTTQ00009371 - Anto Giscard'!A45</f>
        <v>912357</v>
      </c>
      <c r="B713" s="98" t="str">
        <f>'VZGTTQ00009371 - Anto Giscard'!B45</f>
        <v>Revanna,Shubhada Dipak</v>
      </c>
      <c r="C713" s="98" t="str">
        <f>'VZGTTQ00009371 - Anto Giscard'!C45</f>
        <v>Offshore</v>
      </c>
      <c r="D713" s="98" t="str">
        <f>'VZGTTQ00009371 - Anto Giscard'!D45</f>
        <v>ACT 200</v>
      </c>
      <c r="E713" s="103" t="str">
        <f>'VZGTTQ00009371 - Anto Giscard'!E45</f>
        <v>QA Analyst</v>
      </c>
      <c r="F713" s="111" t="s">
        <v>121</v>
      </c>
      <c r="G713" s="111" t="s">
        <v>116</v>
      </c>
      <c r="H713" s="98">
        <v>1000430236</v>
      </c>
      <c r="I713" s="98" t="s">
        <v>116</v>
      </c>
      <c r="J713" s="98" t="s">
        <v>26</v>
      </c>
      <c r="K713" s="15">
        <f>'VZGTTQ00009371 - Anto Giscard'!F45</f>
        <v>22.162500000000005</v>
      </c>
      <c r="L713" s="15">
        <f>'VZGTTQ00009371 - Anto Giscard'!G45</f>
        <v>3900.6000000000008</v>
      </c>
      <c r="M713" s="15">
        <f>'VZGTTQ00009371 - Anto Giscard'!H45</f>
        <v>3900.6000000000008</v>
      </c>
      <c r="N713" s="15">
        <f>'VZGTTQ00009371 - Anto Giscard'!I45</f>
        <v>3900.6000000000008</v>
      </c>
      <c r="O713" s="15">
        <f>'VZGTTQ00009371 - Anto Giscard'!J45</f>
        <v>0</v>
      </c>
      <c r="P713" s="15">
        <f>'VZGTTQ00009371 - Anto Giscard'!K45</f>
        <v>0</v>
      </c>
      <c r="Q713" s="15">
        <f>'VZGTTQ00009371 - Anto Giscard'!L45</f>
        <v>0</v>
      </c>
      <c r="R713" s="15">
        <f>'VZGTTQ00009371 - Anto Giscard'!M45</f>
        <v>0</v>
      </c>
      <c r="S713" s="15">
        <f>'VZGTTQ00009371 - Anto Giscard'!N45</f>
        <v>7801.2000000000016</v>
      </c>
      <c r="T713" s="15">
        <f>'VZGTTQ00009371 - Anto Giscard'!O45</f>
        <v>0</v>
      </c>
      <c r="U713" s="15">
        <f>'VZGTTQ00009371 - Anto Giscard'!P45</f>
        <v>7801.2000000000016</v>
      </c>
      <c r="V713" s="98">
        <f>'VZGTTQ00009371 - Anto Giscard'!Q45</f>
        <v>0</v>
      </c>
    </row>
    <row r="714" spans="1:22" ht="23.15" hidden="1" customHeight="1">
      <c r="A714" s="98">
        <f>'VZGTTQ00009371 - Anto Giscard'!A46</f>
        <v>2188220</v>
      </c>
      <c r="B714" s="98" t="str">
        <f>'VZGTTQ00009371 - Anto Giscard'!B46</f>
        <v>B,Divya</v>
      </c>
      <c r="C714" s="98" t="str">
        <f>'VZGTTQ00009371 - Anto Giscard'!C46</f>
        <v>Offshore</v>
      </c>
      <c r="D714" s="98" t="str">
        <f>'VZGTTQ00009371 - Anto Giscard'!D46</f>
        <v>ACT 200</v>
      </c>
      <c r="E714" s="103" t="str">
        <f>'VZGTTQ00009371 - Anto Giscard'!E46</f>
        <v>QA Analyst</v>
      </c>
      <c r="F714" s="111" t="s">
        <v>121</v>
      </c>
      <c r="G714" s="111" t="s">
        <v>116</v>
      </c>
      <c r="H714" s="98">
        <v>1000430236</v>
      </c>
      <c r="I714" s="98" t="s">
        <v>116</v>
      </c>
      <c r="J714" s="98" t="s">
        <v>26</v>
      </c>
      <c r="K714" s="15">
        <f>'VZGTTQ00009371 - Anto Giscard'!F46</f>
        <v>22.162500000000005</v>
      </c>
      <c r="L714" s="15">
        <f>'VZGTTQ00009371 - Anto Giscard'!G46</f>
        <v>3900.6000000000008</v>
      </c>
      <c r="M714" s="15">
        <f>'VZGTTQ00009371 - Anto Giscard'!H46</f>
        <v>3900.6000000000008</v>
      </c>
      <c r="N714" s="15">
        <f>'VZGTTQ00009371 - Anto Giscard'!I46</f>
        <v>3900.6000000000008</v>
      </c>
      <c r="O714" s="15">
        <f>'VZGTTQ00009371 - Anto Giscard'!J46</f>
        <v>0</v>
      </c>
      <c r="P714" s="15">
        <f>'VZGTTQ00009371 - Anto Giscard'!K46</f>
        <v>0</v>
      </c>
      <c r="Q714" s="15">
        <f>'VZGTTQ00009371 - Anto Giscard'!L46</f>
        <v>0</v>
      </c>
      <c r="R714" s="15">
        <f>'VZGTTQ00009371 - Anto Giscard'!M46</f>
        <v>0</v>
      </c>
      <c r="S714" s="15">
        <f>'VZGTTQ00009371 - Anto Giscard'!N46</f>
        <v>7801.2000000000016</v>
      </c>
      <c r="T714" s="15">
        <f>'VZGTTQ00009371 - Anto Giscard'!O46</f>
        <v>0</v>
      </c>
      <c r="U714" s="15">
        <f>'VZGTTQ00009371 - Anto Giscard'!P46</f>
        <v>7801.2000000000016</v>
      </c>
      <c r="V714" s="98">
        <f>'VZGTTQ00009371 - Anto Giscard'!Q46</f>
        <v>0</v>
      </c>
    </row>
    <row r="715" spans="1:22" ht="23.15" hidden="1" customHeight="1">
      <c r="A715" s="98">
        <f>'VZGTTQ00009371 - Anto Giscard'!A47</f>
        <v>2025067</v>
      </c>
      <c r="B715" s="98" t="str">
        <f>'VZGTTQ00009371 - Anto Giscard'!B47</f>
        <v>Reddy,N Jayakumar</v>
      </c>
      <c r="C715" s="98" t="str">
        <f>'VZGTTQ00009371 - Anto Giscard'!C47</f>
        <v>Offshore</v>
      </c>
      <c r="D715" s="98" t="str">
        <f>'VZGTTQ00009371 - Anto Giscard'!D47</f>
        <v>ACT 200</v>
      </c>
      <c r="E715" s="103" t="str">
        <f>'VZGTTQ00009371 - Anto Giscard'!E47</f>
        <v>QA Analyst</v>
      </c>
      <c r="F715" s="111" t="s">
        <v>121</v>
      </c>
      <c r="G715" s="111" t="s">
        <v>116</v>
      </c>
      <c r="H715" s="98">
        <v>1000428977</v>
      </c>
      <c r="I715" s="98" t="s">
        <v>114</v>
      </c>
      <c r="J715" s="98" t="s">
        <v>26</v>
      </c>
      <c r="K715" s="15">
        <f>'VZGTTQ00009371 - Anto Giscard'!F47</f>
        <v>22.162500000000005</v>
      </c>
      <c r="L715" s="15">
        <f>'VZGTTQ00009371 - Anto Giscard'!G47</f>
        <v>3900.6000000000008</v>
      </c>
      <c r="M715" s="15">
        <f>'VZGTTQ00009371 - Anto Giscard'!H47</f>
        <v>3900.6000000000008</v>
      </c>
      <c r="N715" s="15">
        <f>'VZGTTQ00009371 - Anto Giscard'!I47</f>
        <v>3900.6000000000008</v>
      </c>
      <c r="O715" s="15">
        <f>'VZGTTQ00009371 - Anto Giscard'!J47</f>
        <v>0</v>
      </c>
      <c r="P715" s="15">
        <f>'VZGTTQ00009371 - Anto Giscard'!K47</f>
        <v>0</v>
      </c>
      <c r="Q715" s="15">
        <f>'VZGTTQ00009371 - Anto Giscard'!L47</f>
        <v>0</v>
      </c>
      <c r="R715" s="15">
        <f>'VZGTTQ00009371 - Anto Giscard'!M47</f>
        <v>0</v>
      </c>
      <c r="S715" s="15">
        <f>'VZGTTQ00009371 - Anto Giscard'!N47</f>
        <v>7801.2000000000016</v>
      </c>
      <c r="T715" s="15">
        <f>'VZGTTQ00009371 - Anto Giscard'!O47</f>
        <v>0</v>
      </c>
      <c r="U715" s="15">
        <f>'VZGTTQ00009371 - Anto Giscard'!P47</f>
        <v>7801.2000000000016</v>
      </c>
      <c r="V715" s="98">
        <f>'VZGTTQ00009371 - Anto Giscard'!Q47</f>
        <v>0</v>
      </c>
    </row>
    <row r="716" spans="1:22" ht="23.15" hidden="1" customHeight="1">
      <c r="A716" s="98">
        <f>'VZGTTQ00009371 - Anto Giscard'!A48</f>
        <v>2072516</v>
      </c>
      <c r="B716" s="98" t="str">
        <f>'VZGTTQ00009371 - Anto Giscard'!B48</f>
        <v>Deshni, Kiran</v>
      </c>
      <c r="C716" s="98" t="str">
        <f>'VZGTTQ00009371 - Anto Giscard'!C48</f>
        <v>Offshore</v>
      </c>
      <c r="D716" s="98" t="str">
        <f>'VZGTTQ00009371 - Anto Giscard'!D48</f>
        <v>ACT 200</v>
      </c>
      <c r="E716" s="103" t="str">
        <f>'VZGTTQ00009371 - Anto Giscard'!E48</f>
        <v>QA Analyst</v>
      </c>
      <c r="F716" s="111" t="s">
        <v>121</v>
      </c>
      <c r="G716" s="111" t="s">
        <v>116</v>
      </c>
      <c r="H716" s="98">
        <v>1000428977</v>
      </c>
      <c r="I716" s="98" t="s">
        <v>114</v>
      </c>
      <c r="J716" s="98" t="s">
        <v>26</v>
      </c>
      <c r="K716" s="15">
        <f>'VZGTTQ00009371 - Anto Giscard'!F48</f>
        <v>18.337499999999999</v>
      </c>
      <c r="L716" s="15">
        <f>'VZGTTQ00009371 - Anto Giscard'!G48</f>
        <v>3227.3999999999996</v>
      </c>
      <c r="M716" s="15">
        <f>'VZGTTQ00009371 - Anto Giscard'!H48</f>
        <v>3227.3999999999996</v>
      </c>
      <c r="N716" s="15">
        <f>'VZGTTQ00009371 - Anto Giscard'!I48</f>
        <v>3227.3999999999996</v>
      </c>
      <c r="O716" s="15">
        <f>'VZGTTQ00009371 - Anto Giscard'!J48</f>
        <v>0</v>
      </c>
      <c r="P716" s="15">
        <f>'VZGTTQ00009371 - Anto Giscard'!K48</f>
        <v>0</v>
      </c>
      <c r="Q716" s="15">
        <f>'VZGTTQ00009371 - Anto Giscard'!L48</f>
        <v>0</v>
      </c>
      <c r="R716" s="15">
        <f>'VZGTTQ00009371 - Anto Giscard'!M48</f>
        <v>0</v>
      </c>
      <c r="S716" s="15">
        <f>'VZGTTQ00009371 - Anto Giscard'!N48</f>
        <v>6454.7999999999993</v>
      </c>
      <c r="T716" s="15">
        <f>'VZGTTQ00009371 - Anto Giscard'!O48</f>
        <v>0</v>
      </c>
      <c r="U716" s="15">
        <f>'VZGTTQ00009371 - Anto Giscard'!P48</f>
        <v>6454.7999999999993</v>
      </c>
      <c r="V716" s="98">
        <f>'VZGTTQ00009371 - Anto Giscard'!Q48</f>
        <v>0</v>
      </c>
    </row>
    <row r="717" spans="1:22" ht="23.15" hidden="1" customHeight="1">
      <c r="A717" s="98">
        <f>'VZGTTQ00009371 - Anto Giscard'!A49</f>
        <v>630149</v>
      </c>
      <c r="B717" s="98" t="str">
        <f>'VZGTTQ00009371 - Anto Giscard'!B49</f>
        <v>Gattu,Vasu</v>
      </c>
      <c r="C717" s="98" t="str">
        <f>'VZGTTQ00009371 - Anto Giscard'!C49</f>
        <v>Offshore</v>
      </c>
      <c r="D717" s="98" t="str">
        <f>'VZGTTQ00009371 - Anto Giscard'!D49</f>
        <v>ACT 200</v>
      </c>
      <c r="E717" s="103" t="str">
        <f>'VZGTTQ00009371 - Anto Giscard'!E49</f>
        <v>QA Analyst</v>
      </c>
      <c r="F717" s="111" t="s">
        <v>121</v>
      </c>
      <c r="G717" s="111" t="s">
        <v>116</v>
      </c>
      <c r="H717" s="98">
        <v>1000430236</v>
      </c>
      <c r="I717" s="98" t="s">
        <v>116</v>
      </c>
      <c r="J717" s="98" t="s">
        <v>26</v>
      </c>
      <c r="K717" s="15">
        <f>'VZGTTQ00009371 - Anto Giscard'!F49</f>
        <v>18.337499999999999</v>
      </c>
      <c r="L717" s="15">
        <f>'VZGTTQ00009371 - Anto Giscard'!G49</f>
        <v>3227.3999999999996</v>
      </c>
      <c r="M717" s="15">
        <f>'VZGTTQ00009371 - Anto Giscard'!H49</f>
        <v>3227.3999999999996</v>
      </c>
      <c r="N717" s="15">
        <f>'VZGTTQ00009371 - Anto Giscard'!I49</f>
        <v>3227.3999999999996</v>
      </c>
      <c r="O717" s="15">
        <f>'VZGTTQ00009371 - Anto Giscard'!J49</f>
        <v>0</v>
      </c>
      <c r="P717" s="15">
        <f>'VZGTTQ00009371 - Anto Giscard'!K49</f>
        <v>0</v>
      </c>
      <c r="Q717" s="15">
        <f>'VZGTTQ00009371 - Anto Giscard'!L49</f>
        <v>0</v>
      </c>
      <c r="R717" s="15">
        <f>'VZGTTQ00009371 - Anto Giscard'!M49</f>
        <v>0</v>
      </c>
      <c r="S717" s="15">
        <f>'VZGTTQ00009371 - Anto Giscard'!N49</f>
        <v>6454.7999999999993</v>
      </c>
      <c r="T717" s="15">
        <f>'VZGTTQ00009371 - Anto Giscard'!O49</f>
        <v>0</v>
      </c>
      <c r="U717" s="15">
        <f>'VZGTTQ00009371 - Anto Giscard'!P49</f>
        <v>6454.7999999999993</v>
      </c>
      <c r="V717" s="98">
        <f>'VZGTTQ00009371 - Anto Giscard'!Q49</f>
        <v>0</v>
      </c>
    </row>
    <row r="718" spans="1:22" ht="23.15" hidden="1" customHeight="1">
      <c r="A718" s="98">
        <f>'VZGTTQ00009371 - Anto Giscard'!A50</f>
        <v>2102303</v>
      </c>
      <c r="B718" s="98" t="str">
        <f>'VZGTTQ00009371 - Anto Giscard'!B50</f>
        <v>Bhalerao,Shraddha</v>
      </c>
      <c r="C718" s="98" t="str">
        <f>'VZGTTQ00009371 - Anto Giscard'!C50</f>
        <v>Offshore</v>
      </c>
      <c r="D718" s="98" t="str">
        <f>'VZGTTQ00009371 - Anto Giscard'!D50</f>
        <v>ACT 200</v>
      </c>
      <c r="E718" s="103" t="str">
        <f>'VZGTTQ00009371 - Anto Giscard'!E50</f>
        <v>QA Analyst</v>
      </c>
      <c r="F718" s="111" t="s">
        <v>121</v>
      </c>
      <c r="G718" s="111" t="s">
        <v>116</v>
      </c>
      <c r="H718" s="98">
        <v>1000430236</v>
      </c>
      <c r="I718" s="98" t="s">
        <v>116</v>
      </c>
      <c r="J718" s="98" t="s">
        <v>26</v>
      </c>
      <c r="K718" s="15">
        <f>'VZGTTQ00009371 - Anto Giscard'!F50</f>
        <v>18.337499999999999</v>
      </c>
      <c r="L718" s="15">
        <f>'VZGTTQ00009371 - Anto Giscard'!G50</f>
        <v>3227.3999999999996</v>
      </c>
      <c r="M718" s="15">
        <f>'VZGTTQ00009371 - Anto Giscard'!H50</f>
        <v>3227.3999999999996</v>
      </c>
      <c r="N718" s="15">
        <f>'VZGTTQ00009371 - Anto Giscard'!I50</f>
        <v>3227.3999999999996</v>
      </c>
      <c r="O718" s="15">
        <f>'VZGTTQ00009371 - Anto Giscard'!J50</f>
        <v>0</v>
      </c>
      <c r="P718" s="15">
        <f>'VZGTTQ00009371 - Anto Giscard'!K50</f>
        <v>0</v>
      </c>
      <c r="Q718" s="15">
        <f>'VZGTTQ00009371 - Anto Giscard'!L50</f>
        <v>0</v>
      </c>
      <c r="R718" s="15">
        <f>'VZGTTQ00009371 - Anto Giscard'!M50</f>
        <v>0</v>
      </c>
      <c r="S718" s="15">
        <f>'VZGTTQ00009371 - Anto Giscard'!N50</f>
        <v>6454.7999999999993</v>
      </c>
      <c r="T718" s="15">
        <f>'VZGTTQ00009371 - Anto Giscard'!O50</f>
        <v>0</v>
      </c>
      <c r="U718" s="15">
        <f>'VZGTTQ00009371 - Anto Giscard'!P50</f>
        <v>6454.7999999999993</v>
      </c>
      <c r="V718" s="98">
        <f>'VZGTTQ00009371 - Anto Giscard'!Q50</f>
        <v>0</v>
      </c>
    </row>
    <row r="719" spans="1:22" ht="23.15" hidden="1" customHeight="1">
      <c r="A719" s="98">
        <f>'VZGTTQ00009371 - Anto Giscard'!A51</f>
        <v>2015120</v>
      </c>
      <c r="B719" s="98" t="str">
        <f>'VZGTTQ00009371 - Anto Giscard'!B51</f>
        <v>Palanisamy,Guha Prashanthini</v>
      </c>
      <c r="C719" s="98" t="str">
        <f>'VZGTTQ00009371 - Anto Giscard'!C51</f>
        <v>Offshore</v>
      </c>
      <c r="D719" s="98" t="str">
        <f>'VZGTTQ00009371 - Anto Giscard'!D51</f>
        <v>ACT 200</v>
      </c>
      <c r="E719" s="103" t="str">
        <f>'VZGTTQ00009371 - Anto Giscard'!E51</f>
        <v>QA Analyst</v>
      </c>
      <c r="F719" s="111" t="s">
        <v>121</v>
      </c>
      <c r="G719" s="111" t="s">
        <v>116</v>
      </c>
      <c r="H719" s="98">
        <v>1000430236</v>
      </c>
      <c r="I719" s="98" t="s">
        <v>116</v>
      </c>
      <c r="J719" s="98" t="s">
        <v>26</v>
      </c>
      <c r="K719" s="15">
        <f>'VZGTTQ00009371 - Anto Giscard'!F51</f>
        <v>18.337499999999999</v>
      </c>
      <c r="L719" s="15">
        <f>'VZGTTQ00009371 - Anto Giscard'!G51</f>
        <v>3227.3999999999996</v>
      </c>
      <c r="M719" s="15">
        <f>'VZGTTQ00009371 - Anto Giscard'!H51</f>
        <v>3227.3999999999996</v>
      </c>
      <c r="N719" s="15">
        <f>'VZGTTQ00009371 - Anto Giscard'!I51</f>
        <v>3227.3999999999996</v>
      </c>
      <c r="O719" s="15">
        <f>'VZGTTQ00009371 - Anto Giscard'!J51</f>
        <v>0</v>
      </c>
      <c r="P719" s="15">
        <f>'VZGTTQ00009371 - Anto Giscard'!K51</f>
        <v>0</v>
      </c>
      <c r="Q719" s="15">
        <f>'VZGTTQ00009371 - Anto Giscard'!L51</f>
        <v>0</v>
      </c>
      <c r="R719" s="15">
        <f>'VZGTTQ00009371 - Anto Giscard'!M51</f>
        <v>0</v>
      </c>
      <c r="S719" s="15">
        <f>'VZGTTQ00009371 - Anto Giscard'!N51</f>
        <v>6454.7999999999993</v>
      </c>
      <c r="T719" s="15">
        <f>'VZGTTQ00009371 - Anto Giscard'!O51</f>
        <v>0</v>
      </c>
      <c r="U719" s="15">
        <f>'VZGTTQ00009371 - Anto Giscard'!P51</f>
        <v>6454.7999999999993</v>
      </c>
      <c r="V719" s="98">
        <f>'VZGTTQ00009371 - Anto Giscard'!Q51</f>
        <v>0</v>
      </c>
    </row>
    <row r="720" spans="1:22" ht="23.15" hidden="1" customHeight="1">
      <c r="A720" s="98">
        <f>'VZGTTQ00009371 - Anto Giscard'!A52</f>
        <v>2086996</v>
      </c>
      <c r="B720" s="98" t="str">
        <f>'VZGTTQ00009371 - Anto Giscard'!B52</f>
        <v>Yamuna Vasanthavada</v>
      </c>
      <c r="C720" s="98" t="str">
        <f>'VZGTTQ00009371 - Anto Giscard'!C52</f>
        <v>Offshore</v>
      </c>
      <c r="D720" s="98" t="str">
        <f>'VZGTTQ00009371 - Anto Giscard'!D52</f>
        <v>ACT 200</v>
      </c>
      <c r="E720" s="103" t="str">
        <f>'VZGTTQ00009371 - Anto Giscard'!E52</f>
        <v>QA Analyst</v>
      </c>
      <c r="F720" s="111" t="s">
        <v>121</v>
      </c>
      <c r="G720" s="111" t="s">
        <v>116</v>
      </c>
      <c r="H720" s="98">
        <v>1000442860</v>
      </c>
      <c r="I720" s="98" t="s">
        <v>122</v>
      </c>
      <c r="J720" s="98" t="s">
        <v>26</v>
      </c>
      <c r="K720" s="15">
        <f>'VZGTTQ00009371 - Anto Giscard'!F52</f>
        <v>18.337499999999999</v>
      </c>
      <c r="L720" s="15">
        <f>'VZGTTQ00009371 - Anto Giscard'!G52</f>
        <v>3227.3999999999996</v>
      </c>
      <c r="M720" s="15">
        <f>'VZGTTQ00009371 - Anto Giscard'!H52</f>
        <v>3227.3999999999996</v>
      </c>
      <c r="N720" s="15">
        <f>'VZGTTQ00009371 - Anto Giscard'!I52</f>
        <v>3227.3999999999996</v>
      </c>
      <c r="O720" s="15">
        <f>'VZGTTQ00009371 - Anto Giscard'!J52</f>
        <v>0</v>
      </c>
      <c r="P720" s="15">
        <f>'VZGTTQ00009371 - Anto Giscard'!K52</f>
        <v>0</v>
      </c>
      <c r="Q720" s="15">
        <f>'VZGTTQ00009371 - Anto Giscard'!L52</f>
        <v>0</v>
      </c>
      <c r="R720" s="15">
        <f>'VZGTTQ00009371 - Anto Giscard'!M52</f>
        <v>0</v>
      </c>
      <c r="S720" s="15">
        <f>'VZGTTQ00009371 - Anto Giscard'!N52</f>
        <v>6454.7999999999993</v>
      </c>
      <c r="T720" s="15">
        <f>'VZGTTQ00009371 - Anto Giscard'!O52</f>
        <v>0</v>
      </c>
      <c r="U720" s="15">
        <f>'VZGTTQ00009371 - Anto Giscard'!P52</f>
        <v>6454.7999999999993</v>
      </c>
      <c r="V720" s="98">
        <f>'VZGTTQ00009371 - Anto Giscard'!Q52</f>
        <v>0</v>
      </c>
    </row>
    <row r="721" spans="1:22" ht="23.15" hidden="1" customHeight="1">
      <c r="A721" s="98">
        <f>'VZGTTQ00009371 - Anto Giscard'!A53</f>
        <v>480084</v>
      </c>
      <c r="B721" s="98" t="str">
        <f>'VZGTTQ00009371 - Anto Giscard'!B53</f>
        <v>Bandla ReddyLakshmi</v>
      </c>
      <c r="C721" s="98" t="str">
        <f>'VZGTTQ00009371 - Anto Giscard'!C53</f>
        <v>Offshore</v>
      </c>
      <c r="D721" s="98" t="str">
        <f>'VZGTTQ00009371 - Anto Giscard'!D53</f>
        <v>ACT 200</v>
      </c>
      <c r="E721" s="103" t="str">
        <f>'VZGTTQ00009371 - Anto Giscard'!E53</f>
        <v>QA Analyst</v>
      </c>
      <c r="F721" s="111" t="s">
        <v>121</v>
      </c>
      <c r="G721" s="111" t="s">
        <v>116</v>
      </c>
      <c r="H721" s="98">
        <v>1000428977</v>
      </c>
      <c r="I721" s="98" t="s">
        <v>114</v>
      </c>
      <c r="J721" s="98" t="s">
        <v>26</v>
      </c>
      <c r="K721" s="15">
        <f>'VZGTTQ00009371 - Anto Giscard'!F53</f>
        <v>18.337499999999999</v>
      </c>
      <c r="L721" s="15">
        <f>'VZGTTQ00009371 - Anto Giscard'!G53</f>
        <v>3227.3999999999996</v>
      </c>
      <c r="M721" s="15">
        <f>'VZGTTQ00009371 - Anto Giscard'!H53</f>
        <v>3227.3999999999996</v>
      </c>
      <c r="N721" s="15">
        <f>'VZGTTQ00009371 - Anto Giscard'!I53</f>
        <v>3227.3999999999996</v>
      </c>
      <c r="O721" s="15">
        <f>'VZGTTQ00009371 - Anto Giscard'!J53</f>
        <v>0</v>
      </c>
      <c r="P721" s="15">
        <f>'VZGTTQ00009371 - Anto Giscard'!K53</f>
        <v>0</v>
      </c>
      <c r="Q721" s="15">
        <f>'VZGTTQ00009371 - Anto Giscard'!L53</f>
        <v>0</v>
      </c>
      <c r="R721" s="15">
        <f>'VZGTTQ00009371 - Anto Giscard'!M53</f>
        <v>0</v>
      </c>
      <c r="S721" s="15">
        <f>'VZGTTQ00009371 - Anto Giscard'!N53</f>
        <v>6454.7999999999993</v>
      </c>
      <c r="T721" s="15">
        <f>'VZGTTQ00009371 - Anto Giscard'!O53</f>
        <v>0</v>
      </c>
      <c r="U721" s="15">
        <f>'VZGTTQ00009371 - Anto Giscard'!P53</f>
        <v>6454.7999999999993</v>
      </c>
      <c r="V721" s="98">
        <f>'VZGTTQ00009371 - Anto Giscard'!Q53</f>
        <v>0</v>
      </c>
    </row>
    <row r="722" spans="1:22" ht="23.15" hidden="1" customHeight="1">
      <c r="A722" s="98">
        <f>'VZGTTQ00009371 - Anto Giscard'!A54</f>
        <v>2300597</v>
      </c>
      <c r="B722" s="98" t="str">
        <f>'VZGTTQ00009371 - Anto Giscard'!B54</f>
        <v>Gummala,Sravani</v>
      </c>
      <c r="C722" s="98" t="str">
        <f>'VZGTTQ00009371 - Anto Giscard'!C54</f>
        <v>Offshore</v>
      </c>
      <c r="D722" s="98" t="str">
        <f>'VZGTTQ00009371 - Anto Giscard'!D54</f>
        <v>ACT 200</v>
      </c>
      <c r="E722" s="103" t="str">
        <f>'VZGTTQ00009371 - Anto Giscard'!E54</f>
        <v>QA Analyst</v>
      </c>
      <c r="F722" s="111" t="s">
        <v>121</v>
      </c>
      <c r="G722" s="111" t="s">
        <v>116</v>
      </c>
      <c r="H722" s="98">
        <v>1000430236</v>
      </c>
      <c r="I722" s="98" t="s">
        <v>116</v>
      </c>
      <c r="J722" s="98" t="s">
        <v>26</v>
      </c>
      <c r="K722" s="15">
        <f>'VZGTTQ00009371 - Anto Giscard'!F54</f>
        <v>18.337499999999999</v>
      </c>
      <c r="L722" s="15">
        <f>'VZGTTQ00009371 - Anto Giscard'!G54</f>
        <v>3227.3999999999996</v>
      </c>
      <c r="M722" s="15">
        <f>'VZGTTQ00009371 - Anto Giscard'!H54</f>
        <v>3227.3999999999996</v>
      </c>
      <c r="N722" s="15">
        <f>'VZGTTQ00009371 - Anto Giscard'!I54</f>
        <v>3227.3999999999996</v>
      </c>
      <c r="O722" s="15">
        <f>'VZGTTQ00009371 - Anto Giscard'!J54</f>
        <v>0</v>
      </c>
      <c r="P722" s="15">
        <f>'VZGTTQ00009371 - Anto Giscard'!K54</f>
        <v>0</v>
      </c>
      <c r="Q722" s="15">
        <f>'VZGTTQ00009371 - Anto Giscard'!L54</f>
        <v>0</v>
      </c>
      <c r="R722" s="15">
        <f>'VZGTTQ00009371 - Anto Giscard'!M54</f>
        <v>0</v>
      </c>
      <c r="S722" s="15">
        <f>'VZGTTQ00009371 - Anto Giscard'!N54</f>
        <v>6454.7999999999993</v>
      </c>
      <c r="T722" s="15">
        <f>'VZGTTQ00009371 - Anto Giscard'!O54</f>
        <v>0</v>
      </c>
      <c r="U722" s="15">
        <f>'VZGTTQ00009371 - Anto Giscard'!P54</f>
        <v>6454.7999999999993</v>
      </c>
      <c r="V722" s="98">
        <f>'VZGTTQ00009371 - Anto Giscard'!Q54</f>
        <v>0</v>
      </c>
    </row>
    <row r="723" spans="1:22" ht="23.15" hidden="1" customHeight="1">
      <c r="A723" s="98">
        <f>'VZGTTQ00009371 - Anto Giscard'!A55</f>
        <v>2210593</v>
      </c>
      <c r="B723" s="98" t="str">
        <f>'VZGTTQ00009371 - Anto Giscard'!B55</f>
        <v>Lagisetty,Pranitha</v>
      </c>
      <c r="C723" s="98" t="str">
        <f>'VZGTTQ00009371 - Anto Giscard'!C55</f>
        <v>Offshore</v>
      </c>
      <c r="D723" s="98" t="str">
        <f>'VZGTTQ00009371 - Anto Giscard'!D55</f>
        <v>ACT 200</v>
      </c>
      <c r="E723" s="103" t="str">
        <f>'VZGTTQ00009371 - Anto Giscard'!E55</f>
        <v>QA Analyst</v>
      </c>
      <c r="F723" s="111" t="s">
        <v>121</v>
      </c>
      <c r="G723" s="111" t="s">
        <v>116</v>
      </c>
      <c r="H723" s="98">
        <v>1000430236</v>
      </c>
      <c r="I723" s="98" t="s">
        <v>116</v>
      </c>
      <c r="J723" s="98" t="s">
        <v>26</v>
      </c>
      <c r="K723" s="15">
        <f>'VZGTTQ00009371 - Anto Giscard'!F55</f>
        <v>18.337499999999999</v>
      </c>
      <c r="L723" s="15">
        <f>'VZGTTQ00009371 - Anto Giscard'!G55</f>
        <v>3227.3999999999996</v>
      </c>
      <c r="M723" s="15">
        <f>'VZGTTQ00009371 - Anto Giscard'!H55</f>
        <v>3227.3999999999996</v>
      </c>
      <c r="N723" s="15">
        <f>'VZGTTQ00009371 - Anto Giscard'!I55</f>
        <v>3227.3999999999996</v>
      </c>
      <c r="O723" s="15">
        <f>'VZGTTQ00009371 - Anto Giscard'!J55</f>
        <v>0</v>
      </c>
      <c r="P723" s="15">
        <f>'VZGTTQ00009371 - Anto Giscard'!K55</f>
        <v>0</v>
      </c>
      <c r="Q723" s="15">
        <f>'VZGTTQ00009371 - Anto Giscard'!L55</f>
        <v>0</v>
      </c>
      <c r="R723" s="15">
        <f>'VZGTTQ00009371 - Anto Giscard'!M55</f>
        <v>0</v>
      </c>
      <c r="S723" s="15">
        <f>'VZGTTQ00009371 - Anto Giscard'!N55</f>
        <v>6454.7999999999993</v>
      </c>
      <c r="T723" s="15">
        <f>'VZGTTQ00009371 - Anto Giscard'!O55</f>
        <v>0</v>
      </c>
      <c r="U723" s="15">
        <f>'VZGTTQ00009371 - Anto Giscard'!P55</f>
        <v>6454.7999999999993</v>
      </c>
      <c r="V723" s="98">
        <f>'VZGTTQ00009371 - Anto Giscard'!Q55</f>
        <v>0</v>
      </c>
    </row>
    <row r="724" spans="1:22" ht="23.15" hidden="1" customHeight="1">
      <c r="A724" s="98">
        <f>'VZGTTQ00009371 - Anto Giscard'!A56</f>
        <v>2062979</v>
      </c>
      <c r="B724" s="98" t="str">
        <f>'VZGTTQ00009371 - Anto Giscard'!B56</f>
        <v>Venkata Vinith, Pothuru</v>
      </c>
      <c r="C724" s="98" t="str">
        <f>'VZGTTQ00009371 - Anto Giscard'!C56</f>
        <v>Offshore</v>
      </c>
      <c r="D724" s="98" t="str">
        <f>'VZGTTQ00009371 - Anto Giscard'!D56</f>
        <v>ACT 200</v>
      </c>
      <c r="E724" s="103" t="str">
        <f>'VZGTTQ00009371 - Anto Giscard'!E56</f>
        <v>QA Analyst</v>
      </c>
      <c r="F724" s="111" t="s">
        <v>121</v>
      </c>
      <c r="G724" s="111" t="s">
        <v>116</v>
      </c>
      <c r="H724" s="98">
        <v>1000428977</v>
      </c>
      <c r="I724" s="98" t="s">
        <v>114</v>
      </c>
      <c r="J724" s="98" t="s">
        <v>26</v>
      </c>
      <c r="K724" s="15">
        <f>'VZGTTQ00009371 - Anto Giscard'!F56</f>
        <v>20.137499999999999</v>
      </c>
      <c r="L724" s="15">
        <f>'VZGTTQ00009371 - Anto Giscard'!G56</f>
        <v>3544.2</v>
      </c>
      <c r="M724" s="15">
        <f>'VZGTTQ00009371 - Anto Giscard'!H56</f>
        <v>3544.2</v>
      </c>
      <c r="N724" s="15">
        <f>'VZGTTQ00009371 - Anto Giscard'!I56</f>
        <v>3544.2</v>
      </c>
      <c r="O724" s="15">
        <f>'VZGTTQ00009371 - Anto Giscard'!J56</f>
        <v>0</v>
      </c>
      <c r="P724" s="15">
        <f>'VZGTTQ00009371 - Anto Giscard'!K56</f>
        <v>0</v>
      </c>
      <c r="Q724" s="15">
        <f>'VZGTTQ00009371 - Anto Giscard'!L56</f>
        <v>0</v>
      </c>
      <c r="R724" s="15">
        <f>'VZGTTQ00009371 - Anto Giscard'!M56</f>
        <v>0</v>
      </c>
      <c r="S724" s="15">
        <f>'VZGTTQ00009371 - Anto Giscard'!N56</f>
        <v>7088.4</v>
      </c>
      <c r="T724" s="15">
        <f>'VZGTTQ00009371 - Anto Giscard'!O56</f>
        <v>0</v>
      </c>
      <c r="U724" s="15">
        <f>'VZGTTQ00009371 - Anto Giscard'!P56</f>
        <v>7088.4</v>
      </c>
      <c r="V724" s="98">
        <f>'VZGTTQ00009371 - Anto Giscard'!Q56</f>
        <v>0</v>
      </c>
    </row>
    <row r="725" spans="1:22" ht="23.15" hidden="1" customHeight="1">
      <c r="A725" s="98">
        <f>'VZGTTQ00009371 - Anto Giscard'!A57</f>
        <v>833931</v>
      </c>
      <c r="B725" s="98" t="str">
        <f>'VZGTTQ00009371 - Anto Giscard'!B57</f>
        <v>C S,Gowri Shankar</v>
      </c>
      <c r="C725" s="98" t="str">
        <f>'VZGTTQ00009371 - Anto Giscard'!C57</f>
        <v>Offshore</v>
      </c>
      <c r="D725" s="98" t="str">
        <f>'VZGTTQ00009371 - Anto Giscard'!D57</f>
        <v>ACT 200</v>
      </c>
      <c r="E725" s="103" t="str">
        <f>'VZGTTQ00009371 - Anto Giscard'!E57</f>
        <v>QA Analyst</v>
      </c>
      <c r="F725" s="111" t="s">
        <v>121</v>
      </c>
      <c r="G725" s="111" t="s">
        <v>116</v>
      </c>
      <c r="H725" s="98">
        <v>1000430236</v>
      </c>
      <c r="I725" s="98" t="s">
        <v>116</v>
      </c>
      <c r="J725" s="98" t="s">
        <v>26</v>
      </c>
      <c r="K725" s="15">
        <f>'VZGTTQ00009371 - Anto Giscard'!F57</f>
        <v>20.137499999999999</v>
      </c>
      <c r="L725" s="15">
        <f>'VZGTTQ00009371 - Anto Giscard'!G57</f>
        <v>3544.2</v>
      </c>
      <c r="M725" s="15">
        <f>'VZGTTQ00009371 - Anto Giscard'!H57</f>
        <v>3544.2</v>
      </c>
      <c r="N725" s="15">
        <f>'VZGTTQ00009371 - Anto Giscard'!I57</f>
        <v>3544.2</v>
      </c>
      <c r="O725" s="15">
        <f>'VZGTTQ00009371 - Anto Giscard'!J57</f>
        <v>0</v>
      </c>
      <c r="P725" s="15">
        <f>'VZGTTQ00009371 - Anto Giscard'!K57</f>
        <v>0</v>
      </c>
      <c r="Q725" s="15">
        <f>'VZGTTQ00009371 - Anto Giscard'!L57</f>
        <v>0</v>
      </c>
      <c r="R725" s="15">
        <f>'VZGTTQ00009371 - Anto Giscard'!M57</f>
        <v>0</v>
      </c>
      <c r="S725" s="15">
        <f>'VZGTTQ00009371 - Anto Giscard'!N57</f>
        <v>7088.4</v>
      </c>
      <c r="T725" s="15">
        <f>'VZGTTQ00009371 - Anto Giscard'!O57</f>
        <v>0</v>
      </c>
      <c r="U725" s="15">
        <f>'VZGTTQ00009371 - Anto Giscard'!P57</f>
        <v>7088.4</v>
      </c>
      <c r="V725" s="98">
        <f>'VZGTTQ00009371 - Anto Giscard'!Q57</f>
        <v>0</v>
      </c>
    </row>
    <row r="726" spans="1:22" ht="23.15" hidden="1" customHeight="1">
      <c r="A726" s="98">
        <f>'VZGTTQ00009371 - Anto Giscard'!A58</f>
        <v>2164726</v>
      </c>
      <c r="B726" s="98" t="str">
        <f>'VZGTTQ00009371 - Anto Giscard'!B58</f>
        <v>M N,Athmananda</v>
      </c>
      <c r="C726" s="98" t="str">
        <f>'VZGTTQ00009371 - Anto Giscard'!C58</f>
        <v>Offshore</v>
      </c>
      <c r="D726" s="98" t="str">
        <f>'VZGTTQ00009371 - Anto Giscard'!D58</f>
        <v>ACT 200</v>
      </c>
      <c r="E726" s="103" t="str">
        <f>'VZGTTQ00009371 - Anto Giscard'!E58</f>
        <v>QA Analyst</v>
      </c>
      <c r="F726" s="111" t="s">
        <v>121</v>
      </c>
      <c r="G726" s="111" t="s">
        <v>116</v>
      </c>
      <c r="H726" s="98">
        <v>1000430236</v>
      </c>
      <c r="I726" s="98" t="s">
        <v>116</v>
      </c>
      <c r="J726" s="98" t="s">
        <v>26</v>
      </c>
      <c r="K726" s="15">
        <f>'VZGTTQ00009371 - Anto Giscard'!F58</f>
        <v>20.137499999999999</v>
      </c>
      <c r="L726" s="15">
        <f>'VZGTTQ00009371 - Anto Giscard'!G58</f>
        <v>3544.2</v>
      </c>
      <c r="M726" s="15">
        <f>'VZGTTQ00009371 - Anto Giscard'!H58</f>
        <v>3544.2</v>
      </c>
      <c r="N726" s="15">
        <f>'VZGTTQ00009371 - Anto Giscard'!I58</f>
        <v>3544.2</v>
      </c>
      <c r="O726" s="15">
        <f>'VZGTTQ00009371 - Anto Giscard'!J58</f>
        <v>0</v>
      </c>
      <c r="P726" s="15">
        <f>'VZGTTQ00009371 - Anto Giscard'!K58</f>
        <v>0</v>
      </c>
      <c r="Q726" s="15">
        <f>'VZGTTQ00009371 - Anto Giscard'!L58</f>
        <v>0</v>
      </c>
      <c r="R726" s="15">
        <f>'VZGTTQ00009371 - Anto Giscard'!M58</f>
        <v>0</v>
      </c>
      <c r="S726" s="15">
        <f>'VZGTTQ00009371 - Anto Giscard'!N58</f>
        <v>7088.4</v>
      </c>
      <c r="T726" s="15">
        <f>'VZGTTQ00009371 - Anto Giscard'!O58</f>
        <v>0</v>
      </c>
      <c r="U726" s="15">
        <f>'VZGTTQ00009371 - Anto Giscard'!P58</f>
        <v>7088.4</v>
      </c>
      <c r="V726" s="98">
        <f>'VZGTTQ00009371 - Anto Giscard'!Q58</f>
        <v>0</v>
      </c>
    </row>
    <row r="727" spans="1:22" ht="23.15" hidden="1" customHeight="1">
      <c r="A727" s="98">
        <f>'VZGTTQ00009371 - Anto Giscard'!A59</f>
        <v>2073225</v>
      </c>
      <c r="B727" s="98" t="str">
        <f>'VZGTTQ00009371 - Anto Giscard'!B59</f>
        <v>Mounika,Yeddula</v>
      </c>
      <c r="C727" s="98" t="str">
        <f>'VZGTTQ00009371 - Anto Giscard'!C59</f>
        <v>Offshore</v>
      </c>
      <c r="D727" s="98" t="str">
        <f>'VZGTTQ00009371 - Anto Giscard'!D59</f>
        <v>ACT 200</v>
      </c>
      <c r="E727" s="103" t="str">
        <f>'VZGTTQ00009371 - Anto Giscard'!E59</f>
        <v>QA Analyst</v>
      </c>
      <c r="F727" s="111" t="s">
        <v>121</v>
      </c>
      <c r="G727" s="111" t="s">
        <v>116</v>
      </c>
      <c r="H727" s="98">
        <v>1000430236</v>
      </c>
      <c r="I727" s="98" t="s">
        <v>116</v>
      </c>
      <c r="J727" s="98" t="s">
        <v>26</v>
      </c>
      <c r="K727" s="15">
        <f>'VZGTTQ00009371 - Anto Giscard'!F59</f>
        <v>20.137499999999999</v>
      </c>
      <c r="L727" s="15">
        <f>'VZGTTQ00009371 - Anto Giscard'!G59</f>
        <v>3544.2</v>
      </c>
      <c r="M727" s="15">
        <f>'VZGTTQ00009371 - Anto Giscard'!H59</f>
        <v>3544.2</v>
      </c>
      <c r="N727" s="15">
        <f>'VZGTTQ00009371 - Anto Giscard'!I59</f>
        <v>3544.2</v>
      </c>
      <c r="O727" s="15">
        <f>'VZGTTQ00009371 - Anto Giscard'!J59</f>
        <v>0</v>
      </c>
      <c r="P727" s="15">
        <f>'VZGTTQ00009371 - Anto Giscard'!K59</f>
        <v>0</v>
      </c>
      <c r="Q727" s="15">
        <f>'VZGTTQ00009371 - Anto Giscard'!L59</f>
        <v>0</v>
      </c>
      <c r="R727" s="15">
        <f>'VZGTTQ00009371 - Anto Giscard'!M59</f>
        <v>0</v>
      </c>
      <c r="S727" s="15">
        <f>'VZGTTQ00009371 - Anto Giscard'!N59</f>
        <v>7088.4</v>
      </c>
      <c r="T727" s="15">
        <f>'VZGTTQ00009371 - Anto Giscard'!O59</f>
        <v>0</v>
      </c>
      <c r="U727" s="15">
        <f>'VZGTTQ00009371 - Anto Giscard'!P59</f>
        <v>7088.4</v>
      </c>
      <c r="V727" s="98">
        <f>'VZGTTQ00009371 - Anto Giscard'!Q59</f>
        <v>0</v>
      </c>
    </row>
    <row r="728" spans="1:22" ht="23.15" hidden="1" customHeight="1">
      <c r="A728" s="98">
        <f>'VZGTTQ00009371 - Anto Giscard'!A60</f>
        <v>2165448</v>
      </c>
      <c r="B728" s="98" t="str">
        <f>'VZGTTQ00009371 - Anto Giscard'!B60</f>
        <v>B,Manoj</v>
      </c>
      <c r="C728" s="98" t="str">
        <f>'VZGTTQ00009371 - Anto Giscard'!C60</f>
        <v>Offshore</v>
      </c>
      <c r="D728" s="98" t="str">
        <f>'VZGTTQ00009371 - Anto Giscard'!D60</f>
        <v>ACT 200</v>
      </c>
      <c r="E728" s="103" t="str">
        <f>'VZGTTQ00009371 - Anto Giscard'!E60</f>
        <v>QA Analyst</v>
      </c>
      <c r="F728" s="111" t="s">
        <v>121</v>
      </c>
      <c r="G728" s="111" t="s">
        <v>116</v>
      </c>
      <c r="H728" s="98" t="e">
        <v>#N/A</v>
      </c>
      <c r="I728" s="98" t="e">
        <v>#N/A</v>
      </c>
      <c r="J728" s="98" t="e">
        <v>#N/A</v>
      </c>
      <c r="K728" s="15">
        <f>'VZGTTQ00009371 - Anto Giscard'!F60</f>
        <v>20.137499999999999</v>
      </c>
      <c r="L728" s="15">
        <f>'VZGTTQ00009371 - Anto Giscard'!G60</f>
        <v>3544.2</v>
      </c>
      <c r="M728" s="15">
        <f>'VZGTTQ00009371 - Anto Giscard'!H60</f>
        <v>3544.2</v>
      </c>
      <c r="N728" s="15">
        <f>'VZGTTQ00009371 - Anto Giscard'!I60</f>
        <v>3544.2</v>
      </c>
      <c r="O728" s="15">
        <f>'VZGTTQ00009371 - Anto Giscard'!J60</f>
        <v>0</v>
      </c>
      <c r="P728" s="15">
        <f>'VZGTTQ00009371 - Anto Giscard'!K60</f>
        <v>0</v>
      </c>
      <c r="Q728" s="15">
        <f>'VZGTTQ00009371 - Anto Giscard'!L60</f>
        <v>0</v>
      </c>
      <c r="R728" s="15">
        <f>'VZGTTQ00009371 - Anto Giscard'!M60</f>
        <v>0</v>
      </c>
      <c r="S728" s="15">
        <f>'VZGTTQ00009371 - Anto Giscard'!N60</f>
        <v>7088.4</v>
      </c>
      <c r="T728" s="15">
        <f>'VZGTTQ00009371 - Anto Giscard'!O60</f>
        <v>0</v>
      </c>
      <c r="U728" s="15">
        <f>'VZGTTQ00009371 - Anto Giscard'!P60</f>
        <v>7088.4</v>
      </c>
      <c r="V728" s="98">
        <f>'VZGTTQ00009371 - Anto Giscard'!Q60</f>
        <v>0</v>
      </c>
    </row>
    <row r="729" spans="1:22" ht="23.15" hidden="1" customHeight="1">
      <c r="A729" s="98">
        <f>'VZGTTQ00009371 - Anto Giscard'!A61</f>
        <v>2091529</v>
      </c>
      <c r="B729" s="98" t="str">
        <f>'VZGTTQ00009371 - Anto Giscard'!B61</f>
        <v>Seggam,Vasu</v>
      </c>
      <c r="C729" s="98" t="str">
        <f>'VZGTTQ00009371 - Anto Giscard'!C61</f>
        <v>Offshore</v>
      </c>
      <c r="D729" s="98" t="str">
        <f>'VZGTTQ00009371 - Anto Giscard'!D61</f>
        <v>ACT 200</v>
      </c>
      <c r="E729" s="103" t="str">
        <f>'VZGTTQ00009371 - Anto Giscard'!E61</f>
        <v>QA Analyst</v>
      </c>
      <c r="F729" s="111" t="s">
        <v>121</v>
      </c>
      <c r="G729" s="111" t="s">
        <v>116</v>
      </c>
      <c r="H729" s="98">
        <v>1000430236</v>
      </c>
      <c r="I729" s="98" t="s">
        <v>116</v>
      </c>
      <c r="J729" s="98" t="s">
        <v>26</v>
      </c>
      <c r="K729" s="15">
        <f>'VZGTTQ00009371 - Anto Giscard'!F61</f>
        <v>23.537500000000005</v>
      </c>
      <c r="L729" s="15">
        <f>'VZGTTQ00009371 - Anto Giscard'!G61</f>
        <v>4142.6000000000013</v>
      </c>
      <c r="M729" s="15">
        <f>'VZGTTQ00009371 - Anto Giscard'!H61</f>
        <v>4142.6000000000013</v>
      </c>
      <c r="N729" s="15">
        <f>'VZGTTQ00009371 - Anto Giscard'!I61</f>
        <v>4142.6000000000013</v>
      </c>
      <c r="O729" s="15">
        <f>'VZGTTQ00009371 - Anto Giscard'!J61</f>
        <v>0</v>
      </c>
      <c r="P729" s="15">
        <f>'VZGTTQ00009371 - Anto Giscard'!K61</f>
        <v>0</v>
      </c>
      <c r="Q729" s="15">
        <f>'VZGTTQ00009371 - Anto Giscard'!L61</f>
        <v>0</v>
      </c>
      <c r="R729" s="15">
        <f>'VZGTTQ00009371 - Anto Giscard'!M61</f>
        <v>0</v>
      </c>
      <c r="S729" s="15">
        <f>'VZGTTQ00009371 - Anto Giscard'!N61</f>
        <v>8285.2000000000025</v>
      </c>
      <c r="T729" s="15">
        <f>'VZGTTQ00009371 - Anto Giscard'!O61</f>
        <v>0</v>
      </c>
      <c r="U729" s="15">
        <f>'VZGTTQ00009371 - Anto Giscard'!P61</f>
        <v>8285.2000000000025</v>
      </c>
      <c r="V729" s="98">
        <f>'VZGTTQ00009371 - Anto Giscard'!Q61</f>
        <v>0</v>
      </c>
    </row>
    <row r="730" spans="1:22" ht="23.15" hidden="1" customHeight="1">
      <c r="A730" s="98">
        <f>'VZGTTQ00009371 - Anto Giscard'!A62</f>
        <v>2376857</v>
      </c>
      <c r="B730" s="98" t="str">
        <f>'VZGTTQ00009371 - Anto Giscard'!B62</f>
        <v>Krovvidi,Pavan Kumar Siva Naga Sai</v>
      </c>
      <c r="C730" s="98" t="str">
        <f>'VZGTTQ00009371 - Anto Giscard'!C62</f>
        <v>Offshore</v>
      </c>
      <c r="D730" s="98" t="str">
        <f>'VZGTTQ00009371 - Anto Giscard'!D62</f>
        <v>ACT 200</v>
      </c>
      <c r="E730" s="103" t="str">
        <f>'VZGTTQ00009371 - Anto Giscard'!E62</f>
        <v>PEGA</v>
      </c>
      <c r="F730" s="111" t="s">
        <v>121</v>
      </c>
      <c r="G730" s="111" t="s">
        <v>116</v>
      </c>
      <c r="H730" s="98">
        <v>1000428976</v>
      </c>
      <c r="I730" s="98" t="s">
        <v>115</v>
      </c>
      <c r="J730" s="98" t="s">
        <v>27</v>
      </c>
      <c r="K730" s="15">
        <f>'VZGTTQ00009371 - Anto Giscard'!F62</f>
        <v>22.475000000000005</v>
      </c>
      <c r="L730" s="15">
        <f>'VZGTTQ00009371 - Anto Giscard'!G62</f>
        <v>3955.6000000000008</v>
      </c>
      <c r="M730" s="15">
        <f>'VZGTTQ00009371 - Anto Giscard'!H62</f>
        <v>3955.6000000000008</v>
      </c>
      <c r="N730" s="15">
        <f>'VZGTTQ00009371 - Anto Giscard'!I62</f>
        <v>3955.6000000000008</v>
      </c>
      <c r="O730" s="15">
        <f>'VZGTTQ00009371 - Anto Giscard'!J62</f>
        <v>0</v>
      </c>
      <c r="P730" s="15">
        <f>'VZGTTQ00009371 - Anto Giscard'!K62</f>
        <v>0</v>
      </c>
      <c r="Q730" s="15">
        <f>'VZGTTQ00009371 - Anto Giscard'!L62</f>
        <v>0</v>
      </c>
      <c r="R730" s="15">
        <f>'VZGTTQ00009371 - Anto Giscard'!M62</f>
        <v>0</v>
      </c>
      <c r="S730" s="15">
        <f>'VZGTTQ00009371 - Anto Giscard'!N62</f>
        <v>7911.2000000000016</v>
      </c>
      <c r="T730" s="15">
        <f>'VZGTTQ00009371 - Anto Giscard'!O62</f>
        <v>0</v>
      </c>
      <c r="U730" s="15">
        <f>'VZGTTQ00009371 - Anto Giscard'!P62</f>
        <v>7911.2000000000016</v>
      </c>
      <c r="V730" s="98">
        <f>'VZGTTQ00009371 - Anto Giscard'!Q62</f>
        <v>0</v>
      </c>
    </row>
    <row r="731" spans="1:22" ht="23.15" hidden="1" customHeight="1">
      <c r="A731" s="98">
        <f>'VZGTTQ00009371 - Anto Giscard'!A63</f>
        <v>2326541</v>
      </c>
      <c r="B731" s="98" t="str">
        <f>'VZGTTQ00009371 - Anto Giscard'!B63</f>
        <v>Siddavatam,Pavani</v>
      </c>
      <c r="C731" s="98" t="str">
        <f>'VZGTTQ00009371 - Anto Giscard'!C63</f>
        <v>Offshore</v>
      </c>
      <c r="D731" s="98" t="str">
        <f>'VZGTTQ00009371 - Anto Giscard'!D63</f>
        <v>ACT 200</v>
      </c>
      <c r="E731" s="103" t="str">
        <f>'VZGTTQ00009371 - Anto Giscard'!E63</f>
        <v>PEGA</v>
      </c>
      <c r="F731" s="111" t="s">
        <v>121</v>
      </c>
      <c r="G731" s="111" t="s">
        <v>116</v>
      </c>
      <c r="H731" s="98" t="e">
        <v>#N/A</v>
      </c>
      <c r="I731" s="98" t="e">
        <v>#N/A</v>
      </c>
      <c r="J731" s="98" t="e">
        <v>#N/A</v>
      </c>
      <c r="K731" s="15">
        <f>'VZGTTQ00009371 - Anto Giscard'!F63</f>
        <v>22.475000000000005</v>
      </c>
      <c r="L731" s="15">
        <f>'VZGTTQ00009371 - Anto Giscard'!G63</f>
        <v>3955.6000000000008</v>
      </c>
      <c r="M731" s="15">
        <f>'VZGTTQ00009371 - Anto Giscard'!H63</f>
        <v>3955.6000000000008</v>
      </c>
      <c r="N731" s="15">
        <f>'VZGTTQ00009371 - Anto Giscard'!I63</f>
        <v>3955.6000000000008</v>
      </c>
      <c r="O731" s="15">
        <f>'VZGTTQ00009371 - Anto Giscard'!J63</f>
        <v>0</v>
      </c>
      <c r="P731" s="15">
        <f>'VZGTTQ00009371 - Anto Giscard'!K63</f>
        <v>0</v>
      </c>
      <c r="Q731" s="15">
        <f>'VZGTTQ00009371 - Anto Giscard'!L63</f>
        <v>0</v>
      </c>
      <c r="R731" s="15">
        <f>'VZGTTQ00009371 - Anto Giscard'!M63</f>
        <v>0</v>
      </c>
      <c r="S731" s="15">
        <f>'VZGTTQ00009371 - Anto Giscard'!N63</f>
        <v>7911.2000000000016</v>
      </c>
      <c r="T731" s="15">
        <f>'VZGTTQ00009371 - Anto Giscard'!O63</f>
        <v>0</v>
      </c>
      <c r="U731" s="15">
        <f>'VZGTTQ00009371 - Anto Giscard'!P63</f>
        <v>7911.2000000000016</v>
      </c>
      <c r="V731" s="98">
        <f>'VZGTTQ00009371 - Anto Giscard'!Q63</f>
        <v>0</v>
      </c>
    </row>
    <row r="732" spans="1:22" ht="23.15" hidden="1" customHeight="1">
      <c r="A732" s="98">
        <f>'VZGTTQ00009371 - Anto Giscard'!A64</f>
        <v>2193474</v>
      </c>
      <c r="B732" s="98" t="str">
        <f>'VZGTTQ00009371 - Anto Giscard'!B64</f>
        <v>Gadamsetti,Sri Venkata Harshitha</v>
      </c>
      <c r="C732" s="98" t="str">
        <f>'VZGTTQ00009371 - Anto Giscard'!C64</f>
        <v>Offshore</v>
      </c>
      <c r="D732" s="98" t="str">
        <f>'VZGTTQ00009371 - Anto Giscard'!D64</f>
        <v>ACT 200</v>
      </c>
      <c r="E732" s="103" t="str">
        <f>'VZGTTQ00009371 - Anto Giscard'!E64</f>
        <v>PEGA</v>
      </c>
      <c r="F732" s="111" t="s">
        <v>121</v>
      </c>
      <c r="G732" s="111" t="s">
        <v>116</v>
      </c>
      <c r="H732" s="98">
        <v>1000428976</v>
      </c>
      <c r="I732" s="98" t="s">
        <v>115</v>
      </c>
      <c r="J732" s="98" t="s">
        <v>27</v>
      </c>
      <c r="K732" s="15">
        <f>'VZGTTQ00009371 - Anto Giscard'!F64</f>
        <v>22.475000000000005</v>
      </c>
      <c r="L732" s="15">
        <f>'VZGTTQ00009371 - Anto Giscard'!G64</f>
        <v>3955.6000000000008</v>
      </c>
      <c r="M732" s="15">
        <f>'VZGTTQ00009371 - Anto Giscard'!H64</f>
        <v>3955.6000000000008</v>
      </c>
      <c r="N732" s="15">
        <f>'VZGTTQ00009371 - Anto Giscard'!I64</f>
        <v>3955.6000000000008</v>
      </c>
      <c r="O732" s="15">
        <f>'VZGTTQ00009371 - Anto Giscard'!J64</f>
        <v>0</v>
      </c>
      <c r="P732" s="15">
        <f>'VZGTTQ00009371 - Anto Giscard'!K64</f>
        <v>0</v>
      </c>
      <c r="Q732" s="15">
        <f>'VZGTTQ00009371 - Anto Giscard'!L64</f>
        <v>0</v>
      </c>
      <c r="R732" s="15">
        <f>'VZGTTQ00009371 - Anto Giscard'!M64</f>
        <v>0</v>
      </c>
      <c r="S732" s="15">
        <f>'VZGTTQ00009371 - Anto Giscard'!N64</f>
        <v>7911.2000000000016</v>
      </c>
      <c r="T732" s="15">
        <f>'VZGTTQ00009371 - Anto Giscard'!O64</f>
        <v>0</v>
      </c>
      <c r="U732" s="15">
        <f>'VZGTTQ00009371 - Anto Giscard'!P64</f>
        <v>7911.2000000000016</v>
      </c>
      <c r="V732" s="98">
        <f>'VZGTTQ00009371 - Anto Giscard'!Q64</f>
        <v>0</v>
      </c>
    </row>
    <row r="733" spans="1:22" ht="23.15" hidden="1" customHeight="1">
      <c r="A733" s="98">
        <f>'VZGTTQ00009371 - Anto Giscard'!A65</f>
        <v>2253998</v>
      </c>
      <c r="B733" s="98" t="str">
        <f>'VZGTTQ00009371 - Anto Giscard'!B65</f>
        <v>Anand,Neelabh</v>
      </c>
      <c r="C733" s="98" t="str">
        <f>'VZGTTQ00009371 - Anto Giscard'!C65</f>
        <v>Offshore</v>
      </c>
      <c r="D733" s="98" t="str">
        <f>'VZGTTQ00009371 - Anto Giscard'!D65</f>
        <v>ACT 200</v>
      </c>
      <c r="E733" s="103" t="str">
        <f>'VZGTTQ00009371 - Anto Giscard'!E65</f>
        <v>PEGA</v>
      </c>
      <c r="F733" s="111" t="s">
        <v>121</v>
      </c>
      <c r="G733" s="111" t="s">
        <v>116</v>
      </c>
      <c r="H733" s="98">
        <v>1000410330</v>
      </c>
      <c r="I733" s="98" t="s">
        <v>113</v>
      </c>
      <c r="J733" s="98" t="s">
        <v>27</v>
      </c>
      <c r="K733" s="15">
        <f>'VZGTTQ00009371 - Anto Giscard'!F65</f>
        <v>29.425000000000004</v>
      </c>
      <c r="L733" s="15">
        <f>'VZGTTQ00009371 - Anto Giscard'!G65</f>
        <v>5178.8000000000011</v>
      </c>
      <c r="M733" s="15">
        <f>'VZGTTQ00009371 - Anto Giscard'!H65</f>
        <v>5178.8000000000011</v>
      </c>
      <c r="N733" s="15">
        <f>'VZGTTQ00009371 - Anto Giscard'!I65</f>
        <v>5178.8000000000011</v>
      </c>
      <c r="O733" s="15">
        <f>'VZGTTQ00009371 - Anto Giscard'!J65</f>
        <v>0</v>
      </c>
      <c r="P733" s="15">
        <f>'VZGTTQ00009371 - Anto Giscard'!K65</f>
        <v>0</v>
      </c>
      <c r="Q733" s="15">
        <f>'VZGTTQ00009371 - Anto Giscard'!L65</f>
        <v>0</v>
      </c>
      <c r="R733" s="15">
        <f>'VZGTTQ00009371 - Anto Giscard'!M65</f>
        <v>0</v>
      </c>
      <c r="S733" s="15">
        <f>'VZGTTQ00009371 - Anto Giscard'!N65</f>
        <v>10357.600000000002</v>
      </c>
      <c r="T733" s="15">
        <f>'VZGTTQ00009371 - Anto Giscard'!O65</f>
        <v>0</v>
      </c>
      <c r="U733" s="15">
        <f>'VZGTTQ00009371 - Anto Giscard'!P65</f>
        <v>10357.600000000002</v>
      </c>
      <c r="V733" s="98">
        <f>'VZGTTQ00009371 - Anto Giscard'!Q65</f>
        <v>0</v>
      </c>
    </row>
    <row r="734" spans="1:22" ht="23.15" hidden="1" customHeight="1">
      <c r="A734" s="98">
        <f>'VZGTTQ00009371 - Anto Giscard'!A66</f>
        <v>823296</v>
      </c>
      <c r="B734" s="98" t="str">
        <f>'VZGTTQ00009371 - Anto Giscard'!B66</f>
        <v>Chatterjee,Rudranil</v>
      </c>
      <c r="C734" s="98" t="str">
        <f>'VZGTTQ00009371 - Anto Giscard'!C66</f>
        <v>Offshore</v>
      </c>
      <c r="D734" s="98" t="str">
        <f>'VZGTTQ00009371 - Anto Giscard'!D66</f>
        <v>ACT 200</v>
      </c>
      <c r="E734" s="103" t="str">
        <f>'VZGTTQ00009371 - Anto Giscard'!E66</f>
        <v>PEGA</v>
      </c>
      <c r="F734" s="111" t="s">
        <v>121</v>
      </c>
      <c r="G734" s="111" t="s">
        <v>116</v>
      </c>
      <c r="H734" s="98">
        <v>1000347921</v>
      </c>
      <c r="I734" s="98" t="s">
        <v>92</v>
      </c>
      <c r="J734" s="98" t="s">
        <v>27</v>
      </c>
      <c r="K734" s="15">
        <f>'VZGTTQ00009371 - Anto Giscard'!F66</f>
        <v>33.287500000000009</v>
      </c>
      <c r="L734" s="15">
        <f>'VZGTTQ00009371 - Anto Giscard'!G66</f>
        <v>5858.6000000000013</v>
      </c>
      <c r="M734" s="15">
        <f>'VZGTTQ00009371 - Anto Giscard'!H66</f>
        <v>5858.6000000000013</v>
      </c>
      <c r="N734" s="15">
        <f>'VZGTTQ00009371 - Anto Giscard'!I66</f>
        <v>5858.6000000000013</v>
      </c>
      <c r="O734" s="15">
        <f>'VZGTTQ00009371 - Anto Giscard'!J66</f>
        <v>0</v>
      </c>
      <c r="P734" s="15">
        <f>'VZGTTQ00009371 - Anto Giscard'!K66</f>
        <v>0</v>
      </c>
      <c r="Q734" s="15">
        <f>'VZGTTQ00009371 - Anto Giscard'!L66</f>
        <v>0</v>
      </c>
      <c r="R734" s="15">
        <f>'VZGTTQ00009371 - Anto Giscard'!M66</f>
        <v>0</v>
      </c>
      <c r="S734" s="15">
        <f>'VZGTTQ00009371 - Anto Giscard'!N66</f>
        <v>11717.200000000003</v>
      </c>
      <c r="T734" s="15">
        <f>'VZGTTQ00009371 - Anto Giscard'!O66</f>
        <v>0</v>
      </c>
      <c r="U734" s="15">
        <f>'VZGTTQ00009371 - Anto Giscard'!P66</f>
        <v>11717.200000000003</v>
      </c>
      <c r="V734" s="98">
        <f>'VZGTTQ00009371 - Anto Giscard'!Q66</f>
        <v>0</v>
      </c>
    </row>
    <row r="735" spans="1:22" ht="23.15" hidden="1" customHeight="1">
      <c r="A735" s="98">
        <f>'VZGTTQ00009371 - Anto Giscard'!A67</f>
        <v>288101</v>
      </c>
      <c r="B735" s="98" t="str">
        <f>'VZGTTQ00009371 - Anto Giscard'!B67</f>
        <v xml:space="preserve">R, Victor Arokiaraj </v>
      </c>
      <c r="C735" s="98" t="str">
        <f>'VZGTTQ00009371 - Anto Giscard'!C67</f>
        <v>Offshore</v>
      </c>
      <c r="D735" s="98" t="str">
        <f>'VZGTTQ00009371 - Anto Giscard'!D67</f>
        <v>ACT 200</v>
      </c>
      <c r="E735" s="103" t="str">
        <f>'VZGTTQ00009371 - Anto Giscard'!E67</f>
        <v>Release Train Engineer</v>
      </c>
      <c r="F735" s="111" t="s">
        <v>121</v>
      </c>
      <c r="G735" s="111" t="s">
        <v>116</v>
      </c>
      <c r="H735" s="98">
        <v>1000428977</v>
      </c>
      <c r="I735" s="98" t="s">
        <v>114</v>
      </c>
      <c r="J735" s="98" t="s">
        <v>33</v>
      </c>
      <c r="K735" s="15">
        <f>'VZGTTQ00009371 - Anto Giscard'!F67</f>
        <v>23.13</v>
      </c>
      <c r="L735" s="15">
        <f>'VZGTTQ00009371 - Anto Giscard'!G67</f>
        <v>4070.8799999999997</v>
      </c>
      <c r="M735" s="15">
        <f>'VZGTTQ00009371 - Anto Giscard'!H67</f>
        <v>0</v>
      </c>
      <c r="N735" s="15">
        <f>'VZGTTQ00009371 - Anto Giscard'!I67</f>
        <v>0</v>
      </c>
      <c r="O735" s="15">
        <f>'VZGTTQ00009371 - Anto Giscard'!J67</f>
        <v>4070.8799999999997</v>
      </c>
      <c r="P735" s="15">
        <f>'VZGTTQ00009371 - Anto Giscard'!K67</f>
        <v>4070.8799999999997</v>
      </c>
      <c r="Q735" s="15">
        <f>'VZGTTQ00009371 - Anto Giscard'!L67</f>
        <v>4070.8799999999997</v>
      </c>
      <c r="R735" s="15">
        <f>'VZGTTQ00009371 - Anto Giscard'!M67</f>
        <v>4070.8799999999997</v>
      </c>
      <c r="S735" s="15">
        <f>'VZGTTQ00009371 - Anto Giscard'!N67</f>
        <v>4070.8799999999997</v>
      </c>
      <c r="T735" s="15">
        <f>'VZGTTQ00009371 - Anto Giscard'!O67</f>
        <v>12212.64</v>
      </c>
      <c r="U735" s="15">
        <f>'VZGTTQ00009371 - Anto Giscard'!P67</f>
        <v>16283.519999999999</v>
      </c>
      <c r="V735" s="98">
        <f>'VZGTTQ00009371 - Anto Giscard'!Q67</f>
        <v>0</v>
      </c>
    </row>
    <row r="736" spans="1:22" ht="23.15" hidden="1" customHeight="1">
      <c r="A736" s="98">
        <f>'VZGTTQ00009371 - Anto Giscard'!A68</f>
        <v>2399282</v>
      </c>
      <c r="B736" s="98" t="str">
        <f>'VZGTTQ00009371 - Anto Giscard'!B68</f>
        <v xml:space="preserve">Rajendran, Prabhu </v>
      </c>
      <c r="C736" s="98" t="str">
        <f>'VZGTTQ00009371 - Anto Giscard'!C68</f>
        <v>Offshore</v>
      </c>
      <c r="D736" s="98" t="str">
        <f>'VZGTTQ00009371 - Anto Giscard'!D68</f>
        <v>ACT 200</v>
      </c>
      <c r="E736" s="103" t="str">
        <f>'VZGTTQ00009371 - Anto Giscard'!E68</f>
        <v>Architect</v>
      </c>
      <c r="F736" s="111" t="s">
        <v>121</v>
      </c>
      <c r="G736" s="111" t="s">
        <v>116</v>
      </c>
      <c r="H736" s="98">
        <v>1000410331</v>
      </c>
      <c r="I736" s="98" t="s">
        <v>28</v>
      </c>
      <c r="J736" s="98" t="s">
        <v>55</v>
      </c>
      <c r="K736" s="15">
        <f>'VZGTTQ00009371 - Anto Giscard'!F68</f>
        <v>25.05</v>
      </c>
      <c r="L736" s="15">
        <f>'VZGTTQ00009371 - Anto Giscard'!G68</f>
        <v>4408.8</v>
      </c>
      <c r="M736" s="15">
        <f>'VZGTTQ00009371 - Anto Giscard'!H68</f>
        <v>0</v>
      </c>
      <c r="N736" s="15">
        <f>'VZGTTQ00009371 - Anto Giscard'!I68</f>
        <v>0</v>
      </c>
      <c r="O736" s="15">
        <f>'VZGTTQ00009371 - Anto Giscard'!J68</f>
        <v>0</v>
      </c>
      <c r="P736" s="15">
        <f>'VZGTTQ00009371 - Anto Giscard'!K68</f>
        <v>2204.4</v>
      </c>
      <c r="Q736" s="15">
        <f>'VZGTTQ00009371 - Anto Giscard'!L68</f>
        <v>4408.8</v>
      </c>
      <c r="R736" s="15">
        <f>'VZGTTQ00009371 - Anto Giscard'!M68</f>
        <v>4408.8</v>
      </c>
      <c r="S736" s="15">
        <f>'VZGTTQ00009371 - Anto Giscard'!N68</f>
        <v>0</v>
      </c>
      <c r="T736" s="15">
        <f>'VZGTTQ00009371 - Anto Giscard'!O68</f>
        <v>11022</v>
      </c>
      <c r="U736" s="15">
        <f>'VZGTTQ00009371 - Anto Giscard'!P68</f>
        <v>11022</v>
      </c>
      <c r="V736" s="98">
        <f>'VZGTTQ00009371 - Anto Giscard'!Q68</f>
        <v>0</v>
      </c>
    </row>
    <row r="737" spans="1:22" ht="23.15" hidden="1" customHeight="1">
      <c r="A737" s="98">
        <f>'VZGTTQ00009371 - Anto Giscard'!A69</f>
        <v>2048564</v>
      </c>
      <c r="B737" s="98" t="str">
        <f>'VZGTTQ00009371 - Anto Giscard'!B69</f>
        <v>Manoj Kumar G</v>
      </c>
      <c r="C737" s="98" t="str">
        <f>'VZGTTQ00009371 - Anto Giscard'!C69</f>
        <v>Offshore</v>
      </c>
      <c r="D737" s="98" t="str">
        <f>'VZGTTQ00009371 - Anto Giscard'!D69</f>
        <v>ACT 200</v>
      </c>
      <c r="E737" s="103" t="str">
        <f>'VZGTTQ00009371 - Anto Giscard'!E69</f>
        <v>Release Train Engineer</v>
      </c>
      <c r="F737" s="111" t="s">
        <v>121</v>
      </c>
      <c r="G737" s="111" t="s">
        <v>116</v>
      </c>
      <c r="H737" s="98" t="e">
        <v>#N/A</v>
      </c>
      <c r="I737" s="98" t="e">
        <v>#N/A</v>
      </c>
      <c r="J737" s="98" t="e">
        <v>#N/A</v>
      </c>
      <c r="K737" s="15">
        <f>'VZGTTQ00009371 - Anto Giscard'!F69</f>
        <v>23.13</v>
      </c>
      <c r="L737" s="15">
        <f>'VZGTTQ00009371 - Anto Giscard'!G69</f>
        <v>4070.8799999999997</v>
      </c>
      <c r="M737" s="15">
        <f>'VZGTTQ00009371 - Anto Giscard'!H69</f>
        <v>0</v>
      </c>
      <c r="N737" s="15">
        <f>'VZGTTQ00009371 - Anto Giscard'!I69</f>
        <v>0</v>
      </c>
      <c r="O737" s="15">
        <f>'VZGTTQ00009371 - Anto Giscard'!J69</f>
        <v>4070.8799999999997</v>
      </c>
      <c r="P737" s="15">
        <f>'VZGTTQ00009371 - Anto Giscard'!K69</f>
        <v>4070.8799999999997</v>
      </c>
      <c r="Q737" s="15">
        <f>'VZGTTQ00009371 - Anto Giscard'!L69</f>
        <v>4070.8799999999997</v>
      </c>
      <c r="R737" s="15">
        <f>'VZGTTQ00009371 - Anto Giscard'!M69</f>
        <v>4070.8799999999997</v>
      </c>
      <c r="S737" s="15">
        <f>'VZGTTQ00009371 - Anto Giscard'!N69</f>
        <v>4070.8799999999997</v>
      </c>
      <c r="T737" s="15">
        <f>'VZGTTQ00009371 - Anto Giscard'!O69</f>
        <v>12212.64</v>
      </c>
      <c r="U737" s="15">
        <f>'VZGTTQ00009371 - Anto Giscard'!P69</f>
        <v>16283.519999999999</v>
      </c>
      <c r="V737" s="98">
        <f>'VZGTTQ00009371 - Anto Giscard'!Q69</f>
        <v>0</v>
      </c>
    </row>
    <row r="738" spans="1:22" ht="23.15" hidden="1" customHeight="1">
      <c r="A738" s="98">
        <f>'VZGTTQ00009371 - Anto Giscard'!A70</f>
        <v>2170851</v>
      </c>
      <c r="B738" s="98" t="str">
        <f>'VZGTTQ00009371 - Anto Giscard'!B70</f>
        <v xml:space="preserve">Chowdhary, Ravi </v>
      </c>
      <c r="C738" s="98" t="str">
        <f>'VZGTTQ00009371 - Anto Giscard'!C70</f>
        <v>Offshore</v>
      </c>
      <c r="D738" s="98" t="str">
        <f>'VZGTTQ00009371 - Anto Giscard'!D70</f>
        <v>ACT 200</v>
      </c>
      <c r="E738" s="103" t="str">
        <f>'VZGTTQ00009371 - Anto Giscard'!E70</f>
        <v>Release Train Engineer</v>
      </c>
      <c r="F738" s="111" t="s">
        <v>121</v>
      </c>
      <c r="G738" s="111" t="s">
        <v>116</v>
      </c>
      <c r="H738" s="98">
        <v>1000428977</v>
      </c>
      <c r="I738" s="98" t="s">
        <v>114</v>
      </c>
      <c r="J738" s="98" t="s">
        <v>53</v>
      </c>
      <c r="K738" s="15">
        <f>'VZGTTQ00009371 - Anto Giscard'!F70</f>
        <v>23.13</v>
      </c>
      <c r="L738" s="15">
        <f>'VZGTTQ00009371 - Anto Giscard'!G70</f>
        <v>4070.8799999999997</v>
      </c>
      <c r="M738" s="15">
        <f>'VZGTTQ00009371 - Anto Giscard'!H70</f>
        <v>0</v>
      </c>
      <c r="N738" s="15">
        <f>'VZGTTQ00009371 - Anto Giscard'!I70</f>
        <v>0</v>
      </c>
      <c r="O738" s="15">
        <f>'VZGTTQ00009371 - Anto Giscard'!J70</f>
        <v>4070.8799999999997</v>
      </c>
      <c r="P738" s="15">
        <f>'VZGTTQ00009371 - Anto Giscard'!K70</f>
        <v>4070.8799999999997</v>
      </c>
      <c r="Q738" s="15">
        <f>'VZGTTQ00009371 - Anto Giscard'!L70</f>
        <v>4070.8799999999997</v>
      </c>
      <c r="R738" s="15">
        <f>'VZGTTQ00009371 - Anto Giscard'!M70</f>
        <v>4070.8799999999997</v>
      </c>
      <c r="S738" s="15">
        <f>'VZGTTQ00009371 - Anto Giscard'!N70</f>
        <v>4070.8799999999997</v>
      </c>
      <c r="T738" s="15">
        <f>'VZGTTQ00009371 - Anto Giscard'!O70</f>
        <v>12212.64</v>
      </c>
      <c r="U738" s="15">
        <f>'VZGTTQ00009371 - Anto Giscard'!P70</f>
        <v>16283.519999999999</v>
      </c>
      <c r="V738" s="98">
        <f>'VZGTTQ00009371 - Anto Giscard'!Q70</f>
        <v>0</v>
      </c>
    </row>
    <row r="739" spans="1:22" ht="23.15" hidden="1" customHeight="1">
      <c r="A739" s="98">
        <f>'VZGTTQ00009371 - Anto Giscard'!A71</f>
        <v>215138</v>
      </c>
      <c r="B739" s="98" t="str">
        <f>'VZGTTQ00009371 - Anto Giscard'!B71</f>
        <v>Koushik Mukherjee</v>
      </c>
      <c r="C739" s="98" t="str">
        <f>'VZGTTQ00009371 - Anto Giscard'!C71</f>
        <v>Offshore</v>
      </c>
      <c r="D739" s="98" t="str">
        <f>'VZGTTQ00009371 - Anto Giscard'!D71</f>
        <v>ACT 200</v>
      </c>
      <c r="E739" s="103" t="str">
        <f>'VZGTTQ00009371 - Anto Giscard'!E71</f>
        <v>PEGA</v>
      </c>
      <c r="F739" s="111" t="s">
        <v>121</v>
      </c>
      <c r="G739" s="111" t="s">
        <v>116</v>
      </c>
      <c r="H739" s="98" t="e">
        <v>#N/A</v>
      </c>
      <c r="I739" s="98" t="e">
        <v>#N/A</v>
      </c>
      <c r="J739" s="98" t="e">
        <v>#N/A</v>
      </c>
      <c r="K739" s="15">
        <f>'VZGTTQ00009371 - Anto Giscard'!F71</f>
        <v>27.78</v>
      </c>
      <c r="L739" s="15">
        <f>'VZGTTQ00009371 - Anto Giscard'!G71</f>
        <v>4889.2800000000007</v>
      </c>
      <c r="M739" s="15">
        <f>'VZGTTQ00009371 - Anto Giscard'!H71</f>
        <v>0</v>
      </c>
      <c r="N739" s="15">
        <f>'VZGTTQ00009371 - Anto Giscard'!I71</f>
        <v>0</v>
      </c>
      <c r="O739" s="15">
        <f>'VZGTTQ00009371 - Anto Giscard'!J71</f>
        <v>4889.2800000000007</v>
      </c>
      <c r="P739" s="15">
        <f>'VZGTTQ00009371 - Anto Giscard'!K71</f>
        <v>4889.2800000000007</v>
      </c>
      <c r="Q739" s="15">
        <f>'VZGTTQ00009371 - Anto Giscard'!L71</f>
        <v>4889.2800000000007</v>
      </c>
      <c r="R739" s="15">
        <f>'VZGTTQ00009371 - Anto Giscard'!M71</f>
        <v>4889.2800000000007</v>
      </c>
      <c r="S739" s="15">
        <f>'VZGTTQ00009371 - Anto Giscard'!N71</f>
        <v>4889.2800000000007</v>
      </c>
      <c r="T739" s="15">
        <f>'VZGTTQ00009371 - Anto Giscard'!O71</f>
        <v>14667.840000000002</v>
      </c>
      <c r="U739" s="15">
        <f>'VZGTTQ00009371 - Anto Giscard'!P71</f>
        <v>19557.120000000003</v>
      </c>
      <c r="V739" s="98">
        <f>'VZGTTQ00009371 - Anto Giscard'!Q71</f>
        <v>0</v>
      </c>
    </row>
    <row r="740" spans="1:22" ht="23.15" hidden="1" customHeight="1">
      <c r="A740" s="98">
        <f>'VZGTTQ00009371 - Anto Giscard'!A72</f>
        <v>2391433</v>
      </c>
      <c r="B740" s="98" t="str">
        <f>'VZGTTQ00009371 - Anto Giscard'!B72</f>
        <v>Pavan Kumar Dhulipala naga veera</v>
      </c>
      <c r="C740" s="98" t="str">
        <f>'VZGTTQ00009371 - Anto Giscard'!C72</f>
        <v>Offshore</v>
      </c>
      <c r="D740" s="98" t="str">
        <f>'VZGTTQ00009371 - Anto Giscard'!D72</f>
        <v>ACT 200</v>
      </c>
      <c r="E740" s="103" t="str">
        <f>'VZGTTQ00009371 - Anto Giscard'!E72</f>
        <v>PEGA</v>
      </c>
      <c r="F740" s="111" t="s">
        <v>121</v>
      </c>
      <c r="G740" s="111" t="s">
        <v>116</v>
      </c>
      <c r="H740" s="98">
        <v>1000410330</v>
      </c>
      <c r="I740" s="98" t="s">
        <v>113</v>
      </c>
      <c r="J740" s="98" t="s">
        <v>27</v>
      </c>
      <c r="K740" s="15">
        <f>'VZGTTQ00009371 - Anto Giscard'!F72</f>
        <v>23.02</v>
      </c>
      <c r="L740" s="15">
        <f>'VZGTTQ00009371 - Anto Giscard'!G72</f>
        <v>4051.52</v>
      </c>
      <c r="M740" s="15">
        <f>'VZGTTQ00009371 - Anto Giscard'!H72</f>
        <v>0</v>
      </c>
      <c r="N740" s="15">
        <f>'VZGTTQ00009371 - Anto Giscard'!I72</f>
        <v>0</v>
      </c>
      <c r="O740" s="15">
        <f>'VZGTTQ00009371 - Anto Giscard'!J72</f>
        <v>4051.52</v>
      </c>
      <c r="P740" s="15">
        <f>'VZGTTQ00009371 - Anto Giscard'!K72</f>
        <v>4051.52</v>
      </c>
      <c r="Q740" s="15">
        <f>'VZGTTQ00009371 - Anto Giscard'!L72</f>
        <v>4051.52</v>
      </c>
      <c r="R740" s="15">
        <f>'VZGTTQ00009371 - Anto Giscard'!M72</f>
        <v>4051.52</v>
      </c>
      <c r="S740" s="15">
        <f>'VZGTTQ00009371 - Anto Giscard'!N72</f>
        <v>4051.52</v>
      </c>
      <c r="T740" s="15">
        <f>'VZGTTQ00009371 - Anto Giscard'!O72</f>
        <v>12154.56</v>
      </c>
      <c r="U740" s="15">
        <f>'VZGTTQ00009371 - Anto Giscard'!P72</f>
        <v>16206.08</v>
      </c>
      <c r="V740" s="98">
        <f>'VZGTTQ00009371 - Anto Giscard'!Q72</f>
        <v>0</v>
      </c>
    </row>
    <row r="741" spans="1:22" ht="23.15" hidden="1" customHeight="1">
      <c r="A741" s="98">
        <f>'VZGTTQ00009371 - Anto Giscard'!A73</f>
        <v>823296</v>
      </c>
      <c r="B741" s="98" t="str">
        <f>'VZGTTQ00009371 - Anto Giscard'!B73</f>
        <v>Rudranil chaterjee</v>
      </c>
      <c r="C741" s="98" t="str">
        <f>'VZGTTQ00009371 - Anto Giscard'!C73</f>
        <v>Offshore</v>
      </c>
      <c r="D741" s="98" t="str">
        <f>'VZGTTQ00009371 - Anto Giscard'!D73</f>
        <v>ACT 200</v>
      </c>
      <c r="E741" s="103" t="str">
        <f>'VZGTTQ00009371 - Anto Giscard'!E73</f>
        <v>PEGA</v>
      </c>
      <c r="F741" s="111" t="s">
        <v>121</v>
      </c>
      <c r="G741" s="111" t="s">
        <v>116</v>
      </c>
      <c r="H741" s="98" t="e">
        <v>#N/A</v>
      </c>
      <c r="I741" s="98" t="e">
        <v>#N/A</v>
      </c>
      <c r="J741" s="98" t="e">
        <v>#N/A</v>
      </c>
      <c r="K741" s="15">
        <f>'VZGTTQ00009371 - Anto Giscard'!F73</f>
        <v>27.78</v>
      </c>
      <c r="L741" s="15">
        <f>'VZGTTQ00009371 - Anto Giscard'!G73</f>
        <v>4889.2800000000007</v>
      </c>
      <c r="M741" s="15">
        <f>'VZGTTQ00009371 - Anto Giscard'!H73</f>
        <v>0</v>
      </c>
      <c r="N741" s="15">
        <f>'VZGTTQ00009371 - Anto Giscard'!I73</f>
        <v>0</v>
      </c>
      <c r="O741" s="15">
        <f>'VZGTTQ00009371 - Anto Giscard'!J73</f>
        <v>4889.2800000000007</v>
      </c>
      <c r="P741" s="15">
        <f>'VZGTTQ00009371 - Anto Giscard'!K73</f>
        <v>4889.2800000000007</v>
      </c>
      <c r="Q741" s="15">
        <f>'VZGTTQ00009371 - Anto Giscard'!L73</f>
        <v>4889.2800000000007</v>
      </c>
      <c r="R741" s="15">
        <f>'VZGTTQ00009371 - Anto Giscard'!M73</f>
        <v>4889.2800000000007</v>
      </c>
      <c r="S741" s="15">
        <f>'VZGTTQ00009371 - Anto Giscard'!N73</f>
        <v>4889.2800000000007</v>
      </c>
      <c r="T741" s="15">
        <f>'VZGTTQ00009371 - Anto Giscard'!O73</f>
        <v>14667.840000000002</v>
      </c>
      <c r="U741" s="15">
        <f>'VZGTTQ00009371 - Anto Giscard'!P73</f>
        <v>19557.120000000003</v>
      </c>
      <c r="V741" s="98">
        <f>'VZGTTQ00009371 - Anto Giscard'!Q73</f>
        <v>0</v>
      </c>
    </row>
    <row r="742" spans="1:22" ht="23.15" hidden="1" customHeight="1">
      <c r="A742" s="98">
        <f>'VZGTTQ00009371 - Anto Giscard'!A74</f>
        <v>2096263</v>
      </c>
      <c r="B742" s="98" t="str">
        <f>'VZGTTQ00009371 - Anto Giscard'!B74</f>
        <v>Revathy G</v>
      </c>
      <c r="C742" s="98" t="str">
        <f>'VZGTTQ00009371 - Anto Giscard'!C74</f>
        <v>Offshore</v>
      </c>
      <c r="D742" s="98" t="str">
        <f>'VZGTTQ00009371 - Anto Giscard'!D74</f>
        <v>ACT 200</v>
      </c>
      <c r="E742" s="103" t="str">
        <f>'VZGTTQ00009371 - Anto Giscard'!E74</f>
        <v>PEGA</v>
      </c>
      <c r="F742" s="111" t="s">
        <v>121</v>
      </c>
      <c r="G742" s="111" t="s">
        <v>116</v>
      </c>
      <c r="H742" s="98">
        <v>1000347921</v>
      </c>
      <c r="I742" s="98" t="s">
        <v>92</v>
      </c>
      <c r="J742" s="98" t="s">
        <v>27</v>
      </c>
      <c r="K742" s="15">
        <f>'VZGTTQ00009371 - Anto Giscard'!F74</f>
        <v>23.02</v>
      </c>
      <c r="L742" s="15">
        <f>'VZGTTQ00009371 - Anto Giscard'!G74</f>
        <v>4051.52</v>
      </c>
      <c r="M742" s="15">
        <f>'VZGTTQ00009371 - Anto Giscard'!H74</f>
        <v>0</v>
      </c>
      <c r="N742" s="15">
        <f>'VZGTTQ00009371 - Anto Giscard'!I74</f>
        <v>0</v>
      </c>
      <c r="O742" s="15">
        <f>'VZGTTQ00009371 - Anto Giscard'!J74</f>
        <v>4051.52</v>
      </c>
      <c r="P742" s="15">
        <f>'VZGTTQ00009371 - Anto Giscard'!K74</f>
        <v>4051.52</v>
      </c>
      <c r="Q742" s="15">
        <f>'VZGTTQ00009371 - Anto Giscard'!L74</f>
        <v>4051.52</v>
      </c>
      <c r="R742" s="15">
        <f>'VZGTTQ00009371 - Anto Giscard'!M74</f>
        <v>4051.52</v>
      </c>
      <c r="S742" s="15">
        <f>'VZGTTQ00009371 - Anto Giscard'!N74</f>
        <v>4051.52</v>
      </c>
      <c r="T742" s="15">
        <f>'VZGTTQ00009371 - Anto Giscard'!O74</f>
        <v>12154.56</v>
      </c>
      <c r="U742" s="15">
        <f>'VZGTTQ00009371 - Anto Giscard'!P74</f>
        <v>16206.08</v>
      </c>
      <c r="V742" s="98">
        <f>'VZGTTQ00009371 - Anto Giscard'!Q74</f>
        <v>0</v>
      </c>
    </row>
    <row r="743" spans="1:22" ht="23.15" hidden="1" customHeight="1">
      <c r="A743" s="98">
        <f>'VZGTTQ00009371 - Anto Giscard'!A75</f>
        <v>919552</v>
      </c>
      <c r="B743" s="98" t="str">
        <f>'VZGTTQ00009371 - Anto Giscard'!B75</f>
        <v>Gangavarapu Vaishnavi Chowdary</v>
      </c>
      <c r="C743" s="98" t="str">
        <f>'VZGTTQ00009371 - Anto Giscard'!C75</f>
        <v>Offshore</v>
      </c>
      <c r="D743" s="98" t="str">
        <f>'VZGTTQ00009371 - Anto Giscard'!D75</f>
        <v>ACT 200</v>
      </c>
      <c r="E743" s="103" t="str">
        <f>'VZGTTQ00009371 - Anto Giscard'!E75</f>
        <v>PEGA</v>
      </c>
      <c r="F743" s="111" t="s">
        <v>121</v>
      </c>
      <c r="G743" s="111" t="s">
        <v>116</v>
      </c>
      <c r="H743" s="98">
        <v>1000347921</v>
      </c>
      <c r="I743" s="98" t="s">
        <v>92</v>
      </c>
      <c r="J743" s="98" t="s">
        <v>27</v>
      </c>
      <c r="K743" s="15">
        <f>'VZGTTQ00009371 - Anto Giscard'!F75</f>
        <v>23.02</v>
      </c>
      <c r="L743" s="15">
        <f>'VZGTTQ00009371 - Anto Giscard'!G75</f>
        <v>4051.52</v>
      </c>
      <c r="M743" s="15">
        <f>'VZGTTQ00009371 - Anto Giscard'!H75</f>
        <v>0</v>
      </c>
      <c r="N743" s="15">
        <f>'VZGTTQ00009371 - Anto Giscard'!I75</f>
        <v>0</v>
      </c>
      <c r="O743" s="15">
        <f>'VZGTTQ00009371 - Anto Giscard'!J75</f>
        <v>4051.52</v>
      </c>
      <c r="P743" s="15">
        <f>'VZGTTQ00009371 - Anto Giscard'!K75</f>
        <v>4051.52</v>
      </c>
      <c r="Q743" s="15">
        <f>'VZGTTQ00009371 - Anto Giscard'!L75</f>
        <v>4051.52</v>
      </c>
      <c r="R743" s="15">
        <f>'VZGTTQ00009371 - Anto Giscard'!M75</f>
        <v>4051.52</v>
      </c>
      <c r="S743" s="15">
        <f>'VZGTTQ00009371 - Anto Giscard'!N75</f>
        <v>4051.52</v>
      </c>
      <c r="T743" s="15">
        <f>'VZGTTQ00009371 - Anto Giscard'!O75</f>
        <v>12154.56</v>
      </c>
      <c r="U743" s="15">
        <f>'VZGTTQ00009371 - Anto Giscard'!P75</f>
        <v>16206.08</v>
      </c>
      <c r="V743" s="98">
        <f>'VZGTTQ00009371 - Anto Giscard'!Q75</f>
        <v>0</v>
      </c>
    </row>
    <row r="744" spans="1:22" ht="23.15" hidden="1" customHeight="1">
      <c r="A744" s="98">
        <f>'VZGTTQ00009371 - Anto Giscard'!A76</f>
        <v>2313667</v>
      </c>
      <c r="B744" s="98" t="str">
        <f>'VZGTTQ00009371 - Anto Giscard'!B76</f>
        <v>Shaik, Naveed</v>
      </c>
      <c r="C744" s="98" t="str">
        <f>'VZGTTQ00009371 - Anto Giscard'!C76</f>
        <v>Offshore</v>
      </c>
      <c r="D744" s="98" t="str">
        <f>'VZGTTQ00009371 - Anto Giscard'!D76</f>
        <v>ACT 200</v>
      </c>
      <c r="E744" s="103" t="str">
        <f>'VZGTTQ00009371 - Anto Giscard'!E76</f>
        <v>PEGA</v>
      </c>
      <c r="F744" s="111" t="s">
        <v>121</v>
      </c>
      <c r="G744" s="111" t="s">
        <v>116</v>
      </c>
      <c r="H744" s="98">
        <v>1000410330</v>
      </c>
      <c r="I744" s="98" t="s">
        <v>113</v>
      </c>
      <c r="J744" s="98" t="s">
        <v>27</v>
      </c>
      <c r="K744" s="15">
        <f>'VZGTTQ00009371 - Anto Giscard'!F76</f>
        <v>19.2</v>
      </c>
      <c r="L744" s="15">
        <f>'VZGTTQ00009371 - Anto Giscard'!G76</f>
        <v>3379.2</v>
      </c>
      <c r="M744" s="15">
        <f>'VZGTTQ00009371 - Anto Giscard'!H76</f>
        <v>0</v>
      </c>
      <c r="N744" s="15">
        <f>'VZGTTQ00009371 - Anto Giscard'!I76</f>
        <v>0</v>
      </c>
      <c r="O744" s="15">
        <f>'VZGTTQ00009371 - Anto Giscard'!J76</f>
        <v>3379.2</v>
      </c>
      <c r="P744" s="15">
        <f>'VZGTTQ00009371 - Anto Giscard'!K76</f>
        <v>3379.2</v>
      </c>
      <c r="Q744" s="15">
        <f>'VZGTTQ00009371 - Anto Giscard'!L76</f>
        <v>3379.2</v>
      </c>
      <c r="R744" s="15">
        <f>'VZGTTQ00009371 - Anto Giscard'!M76</f>
        <v>3379.2</v>
      </c>
      <c r="S744" s="15">
        <f>'VZGTTQ00009371 - Anto Giscard'!N76</f>
        <v>3379.2</v>
      </c>
      <c r="T744" s="15">
        <f>'VZGTTQ00009371 - Anto Giscard'!O76</f>
        <v>10137.599999999999</v>
      </c>
      <c r="U744" s="15">
        <f>'VZGTTQ00009371 - Anto Giscard'!P76</f>
        <v>13516.8</v>
      </c>
      <c r="V744" s="98">
        <f>'VZGTTQ00009371 - Anto Giscard'!Q76</f>
        <v>0</v>
      </c>
    </row>
    <row r="745" spans="1:22" ht="23.15" hidden="1" customHeight="1">
      <c r="A745" s="98">
        <f>'VZGTTQ00009371 - Anto Giscard'!A77</f>
        <v>2376857</v>
      </c>
      <c r="B745" s="98" t="str">
        <f>'VZGTTQ00009371 - Anto Giscard'!B77</f>
        <v xml:space="preserve">Siva Naga Sai Pavan Kumar Krovvidi </v>
      </c>
      <c r="C745" s="98" t="str">
        <f>'VZGTTQ00009371 - Anto Giscard'!C77</f>
        <v>Offshore</v>
      </c>
      <c r="D745" s="98" t="str">
        <f>'VZGTTQ00009371 - Anto Giscard'!D77</f>
        <v>ACT 200</v>
      </c>
      <c r="E745" s="103" t="str">
        <f>'VZGTTQ00009371 - Anto Giscard'!E77</f>
        <v>PEGA</v>
      </c>
      <c r="F745" s="111" t="s">
        <v>121</v>
      </c>
      <c r="G745" s="111" t="s">
        <v>116</v>
      </c>
      <c r="H745" s="98">
        <v>1000347921</v>
      </c>
      <c r="I745" s="98" t="s">
        <v>92</v>
      </c>
      <c r="J745" s="98" t="s">
        <v>27</v>
      </c>
      <c r="K745" s="15">
        <f>'VZGTTQ00009371 - Anto Giscard'!F77</f>
        <v>19.2</v>
      </c>
      <c r="L745" s="15">
        <f>'VZGTTQ00009371 - Anto Giscard'!G77</f>
        <v>3379.2</v>
      </c>
      <c r="M745" s="15">
        <f>'VZGTTQ00009371 - Anto Giscard'!H77</f>
        <v>0</v>
      </c>
      <c r="N745" s="15">
        <f>'VZGTTQ00009371 - Anto Giscard'!I77</f>
        <v>0</v>
      </c>
      <c r="O745" s="15">
        <f>'VZGTTQ00009371 - Anto Giscard'!J77</f>
        <v>3379.2</v>
      </c>
      <c r="P745" s="15">
        <f>'VZGTTQ00009371 - Anto Giscard'!K77</f>
        <v>3379.2</v>
      </c>
      <c r="Q745" s="15">
        <f>'VZGTTQ00009371 - Anto Giscard'!L77</f>
        <v>3379.2</v>
      </c>
      <c r="R745" s="15">
        <f>'VZGTTQ00009371 - Anto Giscard'!M77</f>
        <v>3379.2</v>
      </c>
      <c r="S745" s="15">
        <f>'VZGTTQ00009371 - Anto Giscard'!N77</f>
        <v>3379.2</v>
      </c>
      <c r="T745" s="15">
        <f>'VZGTTQ00009371 - Anto Giscard'!O77</f>
        <v>10137.599999999999</v>
      </c>
      <c r="U745" s="15">
        <f>'VZGTTQ00009371 - Anto Giscard'!P77</f>
        <v>13516.8</v>
      </c>
      <c r="V745" s="98">
        <f>'VZGTTQ00009371 - Anto Giscard'!Q77</f>
        <v>0</v>
      </c>
    </row>
    <row r="746" spans="1:22" ht="23.15" hidden="1" customHeight="1">
      <c r="A746" s="98">
        <f>'VZGTTQ00009371 - Anto Giscard'!A78</f>
        <v>2298348</v>
      </c>
      <c r="B746" s="98" t="str">
        <f>'VZGTTQ00009371 - Anto Giscard'!B78</f>
        <v>kalaiselvan Ganesan</v>
      </c>
      <c r="C746" s="98" t="str">
        <f>'VZGTTQ00009371 - Anto Giscard'!C78</f>
        <v>Offshore</v>
      </c>
      <c r="D746" s="98" t="str">
        <f>'VZGTTQ00009371 - Anto Giscard'!D78</f>
        <v>ACT 200</v>
      </c>
      <c r="E746" s="103" t="str">
        <f>'VZGTTQ00009371 - Anto Giscard'!E78</f>
        <v>Java Springboot Microservices SpringReactive</v>
      </c>
      <c r="F746" s="111" t="s">
        <v>121</v>
      </c>
      <c r="G746" s="111" t="s">
        <v>116</v>
      </c>
      <c r="H746" s="98">
        <v>1000428976</v>
      </c>
      <c r="I746" s="98" t="s">
        <v>115</v>
      </c>
      <c r="J746" s="98" t="s">
        <v>27</v>
      </c>
      <c r="K746" s="15">
        <f>'VZGTTQ00009371 - Anto Giscard'!F78</f>
        <v>25.05</v>
      </c>
      <c r="L746" s="15">
        <f>'VZGTTQ00009371 - Anto Giscard'!G78</f>
        <v>4408.8</v>
      </c>
      <c r="M746" s="15">
        <f>'VZGTTQ00009371 - Anto Giscard'!H78</f>
        <v>0</v>
      </c>
      <c r="N746" s="15">
        <f>'VZGTTQ00009371 - Anto Giscard'!I78</f>
        <v>0</v>
      </c>
      <c r="O746" s="15">
        <f>'VZGTTQ00009371 - Anto Giscard'!J78</f>
        <v>4408.8</v>
      </c>
      <c r="P746" s="15">
        <f>'VZGTTQ00009371 - Anto Giscard'!K78</f>
        <v>4408.8</v>
      </c>
      <c r="Q746" s="15">
        <f>'VZGTTQ00009371 - Anto Giscard'!L78</f>
        <v>4408.8</v>
      </c>
      <c r="R746" s="15">
        <f>'VZGTTQ00009371 - Anto Giscard'!M78</f>
        <v>4408.8</v>
      </c>
      <c r="S746" s="15">
        <f>'VZGTTQ00009371 - Anto Giscard'!N78</f>
        <v>4408.8</v>
      </c>
      <c r="T746" s="15">
        <f>'VZGTTQ00009371 - Anto Giscard'!O78</f>
        <v>13226.400000000001</v>
      </c>
      <c r="U746" s="15">
        <f>'VZGTTQ00009371 - Anto Giscard'!P78</f>
        <v>17635.2</v>
      </c>
      <c r="V746" s="98">
        <f>'VZGTTQ00009371 - Anto Giscard'!Q78</f>
        <v>0</v>
      </c>
    </row>
    <row r="747" spans="1:22" ht="23.15" hidden="1" customHeight="1">
      <c r="A747" s="98">
        <f>'VZGTTQ00009371 - Anto Giscard'!A79</f>
        <v>858373</v>
      </c>
      <c r="B747" s="98" t="str">
        <f>'VZGTTQ00009371 - Anto Giscard'!B79</f>
        <v>M Ajith Kumar</v>
      </c>
      <c r="C747" s="98" t="str">
        <f>'VZGTTQ00009371 - Anto Giscard'!C79</f>
        <v>Offshore</v>
      </c>
      <c r="D747" s="98" t="str">
        <f>'VZGTTQ00009371 - Anto Giscard'!D79</f>
        <v>ACT 200</v>
      </c>
      <c r="E747" s="103" t="str">
        <f>'VZGTTQ00009371 - Anto Giscard'!E79</f>
        <v>Java Springboot Microservices SpringReactive</v>
      </c>
      <c r="F747" s="111" t="s">
        <v>121</v>
      </c>
      <c r="G747" s="111" t="s">
        <v>116</v>
      </c>
      <c r="H747" s="98">
        <v>1000430236</v>
      </c>
      <c r="I747" s="98" t="s">
        <v>116</v>
      </c>
      <c r="J747" s="98" t="s">
        <v>33</v>
      </c>
      <c r="K747" s="15">
        <f>'VZGTTQ00009371 - Anto Giscard'!F79</f>
        <v>21.51</v>
      </c>
      <c r="L747" s="15">
        <f>'VZGTTQ00009371 - Anto Giscard'!G79</f>
        <v>3785.76</v>
      </c>
      <c r="M747" s="15">
        <f>'VZGTTQ00009371 - Anto Giscard'!H79</f>
        <v>0</v>
      </c>
      <c r="N747" s="15">
        <f>'VZGTTQ00009371 - Anto Giscard'!I79</f>
        <v>0</v>
      </c>
      <c r="O747" s="15">
        <f>'VZGTTQ00009371 - Anto Giscard'!J79</f>
        <v>3785.76</v>
      </c>
      <c r="P747" s="15">
        <f>'VZGTTQ00009371 - Anto Giscard'!K79</f>
        <v>3785.76</v>
      </c>
      <c r="Q747" s="15">
        <f>'VZGTTQ00009371 - Anto Giscard'!L79</f>
        <v>3785.76</v>
      </c>
      <c r="R747" s="15">
        <f>'VZGTTQ00009371 - Anto Giscard'!M79</f>
        <v>3785.76</v>
      </c>
      <c r="S747" s="15">
        <f>'VZGTTQ00009371 - Anto Giscard'!N79</f>
        <v>3785.76</v>
      </c>
      <c r="T747" s="15">
        <f>'VZGTTQ00009371 - Anto Giscard'!O79</f>
        <v>11357.28</v>
      </c>
      <c r="U747" s="15">
        <f>'VZGTTQ00009371 - Anto Giscard'!P79</f>
        <v>15143.04</v>
      </c>
      <c r="V747" s="98">
        <f>'VZGTTQ00009371 - Anto Giscard'!Q79</f>
        <v>0</v>
      </c>
    </row>
    <row r="748" spans="1:22" ht="23.15" hidden="1" customHeight="1">
      <c r="A748" s="98">
        <f>'VZGTTQ00009371 - Anto Giscard'!A80</f>
        <v>2153353</v>
      </c>
      <c r="B748" s="98" t="str">
        <f>'VZGTTQ00009371 - Anto Giscard'!B80</f>
        <v>Kalyankar Srinath</v>
      </c>
      <c r="C748" s="98" t="str">
        <f>'VZGTTQ00009371 - Anto Giscard'!C80</f>
        <v>Offshore</v>
      </c>
      <c r="D748" s="98" t="str">
        <f>'VZGTTQ00009371 - Anto Giscard'!D80</f>
        <v>ACT 200</v>
      </c>
      <c r="E748" s="103" t="str">
        <f>'VZGTTQ00009371 - Anto Giscard'!E80</f>
        <v>Java Springboot Microservices SpringReactive</v>
      </c>
      <c r="F748" s="111" t="s">
        <v>121</v>
      </c>
      <c r="G748" s="111" t="s">
        <v>116</v>
      </c>
      <c r="H748" s="98">
        <v>1000410331</v>
      </c>
      <c r="I748" s="98" t="s">
        <v>28</v>
      </c>
      <c r="J748" s="98" t="s">
        <v>33</v>
      </c>
      <c r="K748" s="15">
        <f>'VZGTTQ00009371 - Anto Giscard'!F80</f>
        <v>17.670000000000002</v>
      </c>
      <c r="L748" s="15">
        <f>'VZGTTQ00009371 - Anto Giscard'!G80</f>
        <v>3109.92</v>
      </c>
      <c r="M748" s="15">
        <f>'VZGTTQ00009371 - Anto Giscard'!H80</f>
        <v>0</v>
      </c>
      <c r="N748" s="15">
        <f>'VZGTTQ00009371 - Anto Giscard'!I80</f>
        <v>0</v>
      </c>
      <c r="O748" s="15">
        <f>'VZGTTQ00009371 - Anto Giscard'!J80</f>
        <v>3109.92</v>
      </c>
      <c r="P748" s="15">
        <f>'VZGTTQ00009371 - Anto Giscard'!K80</f>
        <v>3109.92</v>
      </c>
      <c r="Q748" s="15">
        <f>'VZGTTQ00009371 - Anto Giscard'!L80</f>
        <v>3109.92</v>
      </c>
      <c r="R748" s="15">
        <f>'VZGTTQ00009371 - Anto Giscard'!M80</f>
        <v>3109.92</v>
      </c>
      <c r="S748" s="15">
        <f>'VZGTTQ00009371 - Anto Giscard'!N80</f>
        <v>3109.92</v>
      </c>
      <c r="T748" s="15">
        <f>'VZGTTQ00009371 - Anto Giscard'!O80</f>
        <v>9329.76</v>
      </c>
      <c r="U748" s="15">
        <f>'VZGTTQ00009371 - Anto Giscard'!P80</f>
        <v>12439.68</v>
      </c>
      <c r="V748" s="98">
        <f>'VZGTTQ00009371 - Anto Giscard'!Q80</f>
        <v>0</v>
      </c>
    </row>
    <row r="749" spans="1:22" ht="23.15" hidden="1" customHeight="1">
      <c r="A749" s="98">
        <f>'VZGTTQ00009371 - Anto Giscard'!A81</f>
        <v>560353</v>
      </c>
      <c r="B749" s="98" t="str">
        <f>'VZGTTQ00009371 - Anto Giscard'!B81</f>
        <v>Ramamoorthy Swetha</v>
      </c>
      <c r="C749" s="98" t="str">
        <f>'VZGTTQ00009371 - Anto Giscard'!C81</f>
        <v>Offshore</v>
      </c>
      <c r="D749" s="98" t="str">
        <f>'VZGTTQ00009371 - Anto Giscard'!D81</f>
        <v>ACT 200</v>
      </c>
      <c r="E749" s="103" t="str">
        <f>'VZGTTQ00009371 - Anto Giscard'!E81</f>
        <v>Java Springboot Microservices SpringReactive</v>
      </c>
      <c r="F749" s="111" t="s">
        <v>121</v>
      </c>
      <c r="G749" s="111" t="s">
        <v>116</v>
      </c>
      <c r="H749" s="98">
        <v>1000430236</v>
      </c>
      <c r="I749" s="98" t="s">
        <v>116</v>
      </c>
      <c r="J749" s="98" t="s">
        <v>33</v>
      </c>
      <c r="K749" s="15">
        <f>'VZGTTQ00009371 - Anto Giscard'!F81</f>
        <v>25.05</v>
      </c>
      <c r="L749" s="15">
        <f>'VZGTTQ00009371 - Anto Giscard'!G81</f>
        <v>4408.8</v>
      </c>
      <c r="M749" s="15">
        <f>'VZGTTQ00009371 - Anto Giscard'!H81</f>
        <v>0</v>
      </c>
      <c r="N749" s="15">
        <f>'VZGTTQ00009371 - Anto Giscard'!I81</f>
        <v>0</v>
      </c>
      <c r="O749" s="15">
        <f>'VZGTTQ00009371 - Anto Giscard'!J81</f>
        <v>4408.8</v>
      </c>
      <c r="P749" s="15">
        <f>'VZGTTQ00009371 - Anto Giscard'!K81</f>
        <v>4408.8</v>
      </c>
      <c r="Q749" s="15">
        <f>'VZGTTQ00009371 - Anto Giscard'!L81</f>
        <v>4408.8</v>
      </c>
      <c r="R749" s="15">
        <f>'VZGTTQ00009371 - Anto Giscard'!M81</f>
        <v>4408.8</v>
      </c>
      <c r="S749" s="15">
        <f>'VZGTTQ00009371 - Anto Giscard'!N81</f>
        <v>4408.8</v>
      </c>
      <c r="T749" s="15">
        <f>'VZGTTQ00009371 - Anto Giscard'!O81</f>
        <v>13226.400000000001</v>
      </c>
      <c r="U749" s="15">
        <f>'VZGTTQ00009371 - Anto Giscard'!P81</f>
        <v>17635.2</v>
      </c>
      <c r="V749" s="98">
        <f>'VZGTTQ00009371 - Anto Giscard'!Q81</f>
        <v>0</v>
      </c>
    </row>
    <row r="750" spans="1:22" ht="23.15" hidden="1" customHeight="1">
      <c r="A750" s="98">
        <f>'VZGTTQ00009371 - Anto Giscard'!A82</f>
        <v>2124328</v>
      </c>
      <c r="B750" s="98" t="str">
        <f>'VZGTTQ00009371 - Anto Giscard'!B82</f>
        <v>Gadi sandhya</v>
      </c>
      <c r="C750" s="98" t="str">
        <f>'VZGTTQ00009371 - Anto Giscard'!C82</f>
        <v>Offshore</v>
      </c>
      <c r="D750" s="98" t="str">
        <f>'VZGTTQ00009371 - Anto Giscard'!D82</f>
        <v>ACT 200</v>
      </c>
      <c r="E750" s="103" t="str">
        <f>'VZGTTQ00009371 - Anto Giscard'!E82</f>
        <v>Java Springboot Microservices SpringReactive</v>
      </c>
      <c r="F750" s="111" t="s">
        <v>121</v>
      </c>
      <c r="G750" s="111" t="s">
        <v>116</v>
      </c>
      <c r="H750" s="98">
        <v>1000410330</v>
      </c>
      <c r="I750" s="98" t="s">
        <v>113</v>
      </c>
      <c r="J750" s="98" t="s">
        <v>33</v>
      </c>
      <c r="K750" s="15">
        <f>'VZGTTQ00009371 - Anto Giscard'!F82</f>
        <v>17.670000000000002</v>
      </c>
      <c r="L750" s="15">
        <f>'VZGTTQ00009371 - Anto Giscard'!G82</f>
        <v>3109.92</v>
      </c>
      <c r="M750" s="15">
        <f>'VZGTTQ00009371 - Anto Giscard'!H82</f>
        <v>0</v>
      </c>
      <c r="N750" s="15">
        <f>'VZGTTQ00009371 - Anto Giscard'!I82</f>
        <v>0</v>
      </c>
      <c r="O750" s="15">
        <f>'VZGTTQ00009371 - Anto Giscard'!J82</f>
        <v>3109.92</v>
      </c>
      <c r="P750" s="15">
        <f>'VZGTTQ00009371 - Anto Giscard'!K82</f>
        <v>3109.92</v>
      </c>
      <c r="Q750" s="15">
        <f>'VZGTTQ00009371 - Anto Giscard'!L82</f>
        <v>3109.92</v>
      </c>
      <c r="R750" s="15">
        <f>'VZGTTQ00009371 - Anto Giscard'!M82</f>
        <v>3109.92</v>
      </c>
      <c r="S750" s="15">
        <f>'VZGTTQ00009371 - Anto Giscard'!N82</f>
        <v>3109.92</v>
      </c>
      <c r="T750" s="15">
        <f>'VZGTTQ00009371 - Anto Giscard'!O82</f>
        <v>9329.76</v>
      </c>
      <c r="U750" s="15">
        <f>'VZGTTQ00009371 - Anto Giscard'!P82</f>
        <v>12439.68</v>
      </c>
      <c r="V750" s="98">
        <f>'VZGTTQ00009371 - Anto Giscard'!Q82</f>
        <v>0</v>
      </c>
    </row>
    <row r="751" spans="1:22" ht="23.15" hidden="1" customHeight="1">
      <c r="A751" s="98">
        <f>'VZGTTQ00009371 - Anto Giscard'!A83</f>
        <v>2116100</v>
      </c>
      <c r="B751" s="98" t="str">
        <f>'VZGTTQ00009371 - Anto Giscard'!B83</f>
        <v>Aarthi S</v>
      </c>
      <c r="C751" s="98" t="str">
        <f>'VZGTTQ00009371 - Anto Giscard'!C83</f>
        <v>Offshore</v>
      </c>
      <c r="D751" s="98" t="str">
        <f>'VZGTTQ00009371 - Anto Giscard'!D83</f>
        <v>ACT 200</v>
      </c>
      <c r="E751" s="103" t="str">
        <f>'VZGTTQ00009371 - Anto Giscard'!E83</f>
        <v>Java Springboot Microservices SpringReactive</v>
      </c>
      <c r="F751" s="111" t="s">
        <v>121</v>
      </c>
      <c r="G751" s="111" t="s">
        <v>116</v>
      </c>
      <c r="H751" s="98">
        <v>1000410330</v>
      </c>
      <c r="I751" s="98" t="s">
        <v>113</v>
      </c>
      <c r="J751" s="98" t="s">
        <v>33</v>
      </c>
      <c r="K751" s="15">
        <f>'VZGTTQ00009371 - Anto Giscard'!F83</f>
        <v>17.670000000000002</v>
      </c>
      <c r="L751" s="15">
        <f>'VZGTTQ00009371 - Anto Giscard'!G83</f>
        <v>3109.92</v>
      </c>
      <c r="M751" s="15">
        <f>'VZGTTQ00009371 - Anto Giscard'!H83</f>
        <v>0</v>
      </c>
      <c r="N751" s="15">
        <f>'VZGTTQ00009371 - Anto Giscard'!I83</f>
        <v>0</v>
      </c>
      <c r="O751" s="15">
        <f>'VZGTTQ00009371 - Anto Giscard'!J83</f>
        <v>3109.92</v>
      </c>
      <c r="P751" s="15">
        <f>'VZGTTQ00009371 - Anto Giscard'!K83</f>
        <v>3109.92</v>
      </c>
      <c r="Q751" s="15">
        <f>'VZGTTQ00009371 - Anto Giscard'!L83</f>
        <v>3109.92</v>
      </c>
      <c r="R751" s="15">
        <f>'VZGTTQ00009371 - Anto Giscard'!M83</f>
        <v>3109.92</v>
      </c>
      <c r="S751" s="15">
        <f>'VZGTTQ00009371 - Anto Giscard'!N83</f>
        <v>3109.92</v>
      </c>
      <c r="T751" s="15">
        <f>'VZGTTQ00009371 - Anto Giscard'!O83</f>
        <v>9329.76</v>
      </c>
      <c r="U751" s="15">
        <f>'VZGTTQ00009371 - Anto Giscard'!P83</f>
        <v>12439.68</v>
      </c>
      <c r="V751" s="98">
        <f>'VZGTTQ00009371 - Anto Giscard'!Q83</f>
        <v>0</v>
      </c>
    </row>
    <row r="752" spans="1:22" ht="23.15" hidden="1" customHeight="1">
      <c r="A752" s="98">
        <f>'VZGTTQ00009371 - Anto Giscard'!A84</f>
        <v>2385394</v>
      </c>
      <c r="B752" s="98" t="str">
        <f>'VZGTTQ00009371 - Anto Giscard'!B84</f>
        <v>Shivashankar, Yeshwant</v>
      </c>
      <c r="C752" s="98" t="str">
        <f>'VZGTTQ00009371 - Anto Giscard'!C84</f>
        <v>Offshore</v>
      </c>
      <c r="D752" s="98" t="str">
        <f>'VZGTTQ00009371 - Anto Giscard'!D84</f>
        <v>ACT 200</v>
      </c>
      <c r="E752" s="103" t="str">
        <f>'VZGTTQ00009371 - Anto Giscard'!E84</f>
        <v>Java Springboot Microservices SpringReactive</v>
      </c>
      <c r="F752" s="111" t="s">
        <v>121</v>
      </c>
      <c r="G752" s="111" t="s">
        <v>116</v>
      </c>
      <c r="H752" s="98">
        <v>1000430236</v>
      </c>
      <c r="I752" s="98" t="s">
        <v>116</v>
      </c>
      <c r="J752" s="98" t="s">
        <v>24</v>
      </c>
      <c r="K752" s="15">
        <f>'VZGTTQ00009371 - Anto Giscard'!F84</f>
        <v>21.51</v>
      </c>
      <c r="L752" s="15">
        <f>'VZGTTQ00009371 - Anto Giscard'!G84</f>
        <v>3785.76</v>
      </c>
      <c r="M752" s="15">
        <f>'VZGTTQ00009371 - Anto Giscard'!H84</f>
        <v>0</v>
      </c>
      <c r="N752" s="15">
        <f>'VZGTTQ00009371 - Anto Giscard'!I84</f>
        <v>0</v>
      </c>
      <c r="O752" s="15">
        <f>'VZGTTQ00009371 - Anto Giscard'!J84</f>
        <v>3785.76</v>
      </c>
      <c r="P752" s="15">
        <f>'VZGTTQ00009371 - Anto Giscard'!K84</f>
        <v>3785.76</v>
      </c>
      <c r="Q752" s="15">
        <f>'VZGTTQ00009371 - Anto Giscard'!L84</f>
        <v>3785.76</v>
      </c>
      <c r="R752" s="15">
        <f>'VZGTTQ00009371 - Anto Giscard'!M84</f>
        <v>3785.76</v>
      </c>
      <c r="S752" s="15">
        <f>'VZGTTQ00009371 - Anto Giscard'!N84</f>
        <v>3785.76</v>
      </c>
      <c r="T752" s="15">
        <f>'VZGTTQ00009371 - Anto Giscard'!O84</f>
        <v>11357.28</v>
      </c>
      <c r="U752" s="15">
        <f>'VZGTTQ00009371 - Anto Giscard'!P84</f>
        <v>15143.04</v>
      </c>
      <c r="V752" s="98">
        <f>'VZGTTQ00009371 - Anto Giscard'!Q84</f>
        <v>0</v>
      </c>
    </row>
    <row r="753" spans="1:22" ht="23.15" hidden="1" customHeight="1">
      <c r="A753" s="98">
        <f>'VZGTTQ00009371 - Anto Giscard'!A85</f>
        <v>2162286</v>
      </c>
      <c r="B753" s="98" t="str">
        <f>'VZGTTQ00009371 - Anto Giscard'!B85</f>
        <v>jaswant Singh</v>
      </c>
      <c r="C753" s="98" t="str">
        <f>'VZGTTQ00009371 - Anto Giscard'!C85</f>
        <v>Offshore</v>
      </c>
      <c r="D753" s="98" t="str">
        <f>'VZGTTQ00009371 - Anto Giscard'!D85</f>
        <v>ACT 200</v>
      </c>
      <c r="E753" s="103" t="str">
        <f>'VZGTTQ00009371 - Anto Giscard'!E85</f>
        <v>ReactJS</v>
      </c>
      <c r="F753" s="111" t="s">
        <v>121</v>
      </c>
      <c r="G753" s="111" t="s">
        <v>116</v>
      </c>
      <c r="H753" s="98">
        <v>1000410331</v>
      </c>
      <c r="I753" s="98" t="s">
        <v>28</v>
      </c>
      <c r="J753" s="98" t="s">
        <v>24</v>
      </c>
      <c r="K753" s="15">
        <f>'VZGTTQ00009371 - Anto Giscard'!F85</f>
        <v>21.51</v>
      </c>
      <c r="L753" s="15">
        <f>'VZGTTQ00009371 - Anto Giscard'!G85</f>
        <v>3785.76</v>
      </c>
      <c r="M753" s="15">
        <f>'VZGTTQ00009371 - Anto Giscard'!H85</f>
        <v>0</v>
      </c>
      <c r="N753" s="15">
        <f>'VZGTTQ00009371 - Anto Giscard'!I85</f>
        <v>0</v>
      </c>
      <c r="O753" s="15">
        <f>'VZGTTQ00009371 - Anto Giscard'!J85</f>
        <v>3785.76</v>
      </c>
      <c r="P753" s="15">
        <f>'VZGTTQ00009371 - Anto Giscard'!K85</f>
        <v>3785.76</v>
      </c>
      <c r="Q753" s="15">
        <f>'VZGTTQ00009371 - Anto Giscard'!L85</f>
        <v>3785.76</v>
      </c>
      <c r="R753" s="15">
        <f>'VZGTTQ00009371 - Anto Giscard'!M85</f>
        <v>3785.76</v>
      </c>
      <c r="S753" s="15">
        <f>'VZGTTQ00009371 - Anto Giscard'!N85</f>
        <v>3785.76</v>
      </c>
      <c r="T753" s="15">
        <f>'VZGTTQ00009371 - Anto Giscard'!O85</f>
        <v>11357.28</v>
      </c>
      <c r="U753" s="15">
        <f>'VZGTTQ00009371 - Anto Giscard'!P85</f>
        <v>15143.04</v>
      </c>
      <c r="V753" s="98">
        <f>'VZGTTQ00009371 - Anto Giscard'!Q85</f>
        <v>0</v>
      </c>
    </row>
    <row r="754" spans="1:22" ht="23.15" hidden="1" customHeight="1">
      <c r="A754" s="98">
        <f>'VZGTTQ00009371 - Anto Giscard'!A86</f>
        <v>2310737</v>
      </c>
      <c r="B754" s="98" t="str">
        <f>'VZGTTQ00009371 - Anto Giscard'!B86</f>
        <v>Laxmi, Vijay</v>
      </c>
      <c r="C754" s="98" t="str">
        <f>'VZGTTQ00009371 - Anto Giscard'!C86</f>
        <v>Offshore</v>
      </c>
      <c r="D754" s="98" t="str">
        <f>'VZGTTQ00009371 - Anto Giscard'!D86</f>
        <v>ACT 200</v>
      </c>
      <c r="E754" s="103" t="str">
        <f>'VZGTTQ00009371 - Anto Giscard'!E86</f>
        <v>ReactJS</v>
      </c>
      <c r="F754" s="111" t="s">
        <v>121</v>
      </c>
      <c r="G754" s="111" t="s">
        <v>116</v>
      </c>
      <c r="H754" s="98">
        <v>1000441057</v>
      </c>
      <c r="I754" s="98" t="s">
        <v>49</v>
      </c>
      <c r="J754" s="98" t="s">
        <v>33</v>
      </c>
      <c r="K754" s="15">
        <f>'VZGTTQ00009371 - Anto Giscard'!F86</f>
        <v>17.670000000000002</v>
      </c>
      <c r="L754" s="15">
        <f>'VZGTTQ00009371 - Anto Giscard'!G86</f>
        <v>3109.92</v>
      </c>
      <c r="M754" s="15">
        <f>'VZGTTQ00009371 - Anto Giscard'!H86</f>
        <v>0</v>
      </c>
      <c r="N754" s="15">
        <f>'VZGTTQ00009371 - Anto Giscard'!I86</f>
        <v>0</v>
      </c>
      <c r="O754" s="15">
        <f>'VZGTTQ00009371 - Anto Giscard'!J86</f>
        <v>3109.92</v>
      </c>
      <c r="P754" s="15">
        <f>'VZGTTQ00009371 - Anto Giscard'!K86</f>
        <v>3109.92</v>
      </c>
      <c r="Q754" s="15">
        <f>'VZGTTQ00009371 - Anto Giscard'!L86</f>
        <v>3109.92</v>
      </c>
      <c r="R754" s="15">
        <f>'VZGTTQ00009371 - Anto Giscard'!M86</f>
        <v>3109.92</v>
      </c>
      <c r="S754" s="15">
        <f>'VZGTTQ00009371 - Anto Giscard'!N86</f>
        <v>3109.92</v>
      </c>
      <c r="T754" s="15">
        <f>'VZGTTQ00009371 - Anto Giscard'!O86</f>
        <v>9329.76</v>
      </c>
      <c r="U754" s="15">
        <f>'VZGTTQ00009371 - Anto Giscard'!P86</f>
        <v>12439.68</v>
      </c>
      <c r="V754" s="98">
        <f>'VZGTTQ00009371 - Anto Giscard'!Q86</f>
        <v>0</v>
      </c>
    </row>
    <row r="755" spans="1:22" ht="23.15" hidden="1" customHeight="1">
      <c r="A755" s="98">
        <f>'VZGTTQ00009371 - Anto Giscard'!A87</f>
        <v>2359998</v>
      </c>
      <c r="B755" s="98" t="str">
        <f>'VZGTTQ00009371 - Anto Giscard'!B87</f>
        <v>Gnanasundaram M</v>
      </c>
      <c r="C755" s="98" t="str">
        <f>'VZGTTQ00009371 - Anto Giscard'!C87</f>
        <v>Offshore</v>
      </c>
      <c r="D755" s="98" t="str">
        <f>'VZGTTQ00009371 - Anto Giscard'!D87</f>
        <v>ACT 200</v>
      </c>
      <c r="E755" s="103" t="str">
        <f>'VZGTTQ00009371 - Anto Giscard'!E87</f>
        <v>ReactJS</v>
      </c>
      <c r="F755" s="111" t="s">
        <v>121</v>
      </c>
      <c r="G755" s="111" t="s">
        <v>116</v>
      </c>
      <c r="H755" s="98">
        <v>1000430236</v>
      </c>
      <c r="I755" s="98" t="s">
        <v>116</v>
      </c>
      <c r="J755" s="98" t="s">
        <v>33</v>
      </c>
      <c r="K755" s="15">
        <f>'VZGTTQ00009371 - Anto Giscard'!F87</f>
        <v>21.51</v>
      </c>
      <c r="L755" s="15">
        <f>'VZGTTQ00009371 - Anto Giscard'!G87</f>
        <v>3785.76</v>
      </c>
      <c r="M755" s="15">
        <f>'VZGTTQ00009371 - Anto Giscard'!H87</f>
        <v>0</v>
      </c>
      <c r="N755" s="15">
        <f>'VZGTTQ00009371 - Anto Giscard'!I87</f>
        <v>0</v>
      </c>
      <c r="O755" s="15">
        <f>'VZGTTQ00009371 - Anto Giscard'!J87</f>
        <v>3785.76</v>
      </c>
      <c r="P755" s="15">
        <f>'VZGTTQ00009371 - Anto Giscard'!K87</f>
        <v>3785.76</v>
      </c>
      <c r="Q755" s="15">
        <f>'VZGTTQ00009371 - Anto Giscard'!L87</f>
        <v>3785.76</v>
      </c>
      <c r="R755" s="15">
        <f>'VZGTTQ00009371 - Anto Giscard'!M87</f>
        <v>3785.76</v>
      </c>
      <c r="S755" s="15">
        <f>'VZGTTQ00009371 - Anto Giscard'!N87</f>
        <v>3785.76</v>
      </c>
      <c r="T755" s="15">
        <f>'VZGTTQ00009371 - Anto Giscard'!O87</f>
        <v>11357.28</v>
      </c>
      <c r="U755" s="15">
        <f>'VZGTTQ00009371 - Anto Giscard'!P87</f>
        <v>15143.04</v>
      </c>
      <c r="V755" s="98">
        <f>'VZGTTQ00009371 - Anto Giscard'!Q87</f>
        <v>0</v>
      </c>
    </row>
    <row r="756" spans="1:22" ht="23.15" hidden="1" customHeight="1">
      <c r="A756" s="98">
        <f>'VZGTTQ00009371 - Anto Giscard'!A88</f>
        <v>2175721</v>
      </c>
      <c r="B756" s="98" t="str">
        <f>'VZGTTQ00009371 - Anto Giscard'!B88</f>
        <v>Phani kumar, Prudhivi M</v>
      </c>
      <c r="C756" s="98" t="str">
        <f>'VZGTTQ00009371 - Anto Giscard'!C88</f>
        <v>Offshore</v>
      </c>
      <c r="D756" s="98" t="str">
        <f>'VZGTTQ00009371 - Anto Giscard'!D88</f>
        <v>ACT 200</v>
      </c>
      <c r="E756" s="103" t="str">
        <f>'VZGTTQ00009371 - Anto Giscard'!E88</f>
        <v>ReactJS</v>
      </c>
      <c r="F756" s="111" t="s">
        <v>121</v>
      </c>
      <c r="G756" s="111" t="s">
        <v>116</v>
      </c>
      <c r="H756" s="98">
        <v>1000410330</v>
      </c>
      <c r="I756" s="98" t="s">
        <v>113</v>
      </c>
      <c r="J756" s="98" t="s">
        <v>24</v>
      </c>
      <c r="K756" s="15">
        <f>'VZGTTQ00009371 - Anto Giscard'!F88</f>
        <v>25.05</v>
      </c>
      <c r="L756" s="15">
        <f>'VZGTTQ00009371 - Anto Giscard'!G88</f>
        <v>4408.8</v>
      </c>
      <c r="M756" s="15">
        <f>'VZGTTQ00009371 - Anto Giscard'!H88</f>
        <v>0</v>
      </c>
      <c r="N756" s="15">
        <f>'VZGTTQ00009371 - Anto Giscard'!I88</f>
        <v>0</v>
      </c>
      <c r="O756" s="15">
        <f>'VZGTTQ00009371 - Anto Giscard'!J88</f>
        <v>4408.8</v>
      </c>
      <c r="P756" s="15">
        <f>'VZGTTQ00009371 - Anto Giscard'!K88</f>
        <v>4408.8</v>
      </c>
      <c r="Q756" s="15">
        <f>'VZGTTQ00009371 - Anto Giscard'!L88</f>
        <v>4408.8</v>
      </c>
      <c r="R756" s="15">
        <f>'VZGTTQ00009371 - Anto Giscard'!M88</f>
        <v>4408.8</v>
      </c>
      <c r="S756" s="15">
        <f>'VZGTTQ00009371 - Anto Giscard'!N88</f>
        <v>4408.8</v>
      </c>
      <c r="T756" s="15">
        <f>'VZGTTQ00009371 - Anto Giscard'!O88</f>
        <v>13226.400000000001</v>
      </c>
      <c r="U756" s="15">
        <f>'VZGTTQ00009371 - Anto Giscard'!P88</f>
        <v>17635.2</v>
      </c>
      <c r="V756" s="98">
        <f>'VZGTTQ00009371 - Anto Giscard'!Q88</f>
        <v>0</v>
      </c>
    </row>
    <row r="757" spans="1:22" ht="23.15" hidden="1" customHeight="1">
      <c r="A757" s="98">
        <f>'VZGTTQ00009371 - Anto Giscard'!A89</f>
        <v>2138040</v>
      </c>
      <c r="B757" s="98" t="str">
        <f>'VZGTTQ00009371 - Anto Giscard'!B89</f>
        <v>Ashutosh Bharadwaj</v>
      </c>
      <c r="C757" s="98" t="str">
        <f>'VZGTTQ00009371 - Anto Giscard'!C89</f>
        <v>Offshore</v>
      </c>
      <c r="D757" s="98" t="str">
        <f>'VZGTTQ00009371 - Anto Giscard'!D89</f>
        <v>ACT 200</v>
      </c>
      <c r="E757" s="103" t="str">
        <f>'VZGTTQ00009371 - Anto Giscard'!E89</f>
        <v>ReactJS</v>
      </c>
      <c r="F757" s="111" t="s">
        <v>121</v>
      </c>
      <c r="G757" s="111" t="s">
        <v>116</v>
      </c>
      <c r="H757" s="98">
        <v>1000410330</v>
      </c>
      <c r="I757" s="98" t="s">
        <v>113</v>
      </c>
      <c r="J757" s="98" t="s">
        <v>33</v>
      </c>
      <c r="K757" s="15">
        <f>'VZGTTQ00009371 - Anto Giscard'!F89</f>
        <v>17.670000000000002</v>
      </c>
      <c r="L757" s="15">
        <f>'VZGTTQ00009371 - Anto Giscard'!G89</f>
        <v>3109.92</v>
      </c>
      <c r="M757" s="15">
        <f>'VZGTTQ00009371 - Anto Giscard'!H89</f>
        <v>0</v>
      </c>
      <c r="N757" s="15">
        <f>'VZGTTQ00009371 - Anto Giscard'!I89</f>
        <v>0</v>
      </c>
      <c r="O757" s="15">
        <f>'VZGTTQ00009371 - Anto Giscard'!J89</f>
        <v>3109.92</v>
      </c>
      <c r="P757" s="15">
        <f>'VZGTTQ00009371 - Anto Giscard'!K89</f>
        <v>3109.92</v>
      </c>
      <c r="Q757" s="15">
        <f>'VZGTTQ00009371 - Anto Giscard'!L89</f>
        <v>3109.92</v>
      </c>
      <c r="R757" s="15">
        <f>'VZGTTQ00009371 - Anto Giscard'!M89</f>
        <v>3109.92</v>
      </c>
      <c r="S757" s="15">
        <f>'VZGTTQ00009371 - Anto Giscard'!N89</f>
        <v>3109.92</v>
      </c>
      <c r="T757" s="15">
        <f>'VZGTTQ00009371 - Anto Giscard'!O89</f>
        <v>9329.76</v>
      </c>
      <c r="U757" s="15">
        <f>'VZGTTQ00009371 - Anto Giscard'!P89</f>
        <v>12439.68</v>
      </c>
      <c r="V757" s="98">
        <f>'VZGTTQ00009371 - Anto Giscard'!Q89</f>
        <v>0</v>
      </c>
    </row>
    <row r="758" spans="1:22" ht="23.15" hidden="1" customHeight="1">
      <c r="A758" s="98">
        <f>'VZGTTQ00009371 - Anto Giscard'!A90</f>
        <v>2102075</v>
      </c>
      <c r="B758" s="98" t="str">
        <f>'VZGTTQ00009371 - Anto Giscard'!B90</f>
        <v>Satyam Gautam</v>
      </c>
      <c r="C758" s="98" t="str">
        <f>'VZGTTQ00009371 - Anto Giscard'!C90</f>
        <v>Offshore</v>
      </c>
      <c r="D758" s="98" t="str">
        <f>'VZGTTQ00009371 - Anto Giscard'!D90</f>
        <v>ACT 200</v>
      </c>
      <c r="E758" s="103" t="str">
        <f>'VZGTTQ00009371 - Anto Giscard'!E90</f>
        <v>ReactJS</v>
      </c>
      <c r="F758" s="111" t="s">
        <v>121</v>
      </c>
      <c r="G758" s="111" t="s">
        <v>116</v>
      </c>
      <c r="H758" s="98">
        <v>1000430236</v>
      </c>
      <c r="I758" s="98" t="s">
        <v>116</v>
      </c>
      <c r="J758" s="98" t="s">
        <v>33</v>
      </c>
      <c r="K758" s="15">
        <f>'VZGTTQ00009371 - Anto Giscard'!F90</f>
        <v>21.51</v>
      </c>
      <c r="L758" s="15">
        <f>'VZGTTQ00009371 - Anto Giscard'!G90</f>
        <v>3785.76</v>
      </c>
      <c r="M758" s="15">
        <f>'VZGTTQ00009371 - Anto Giscard'!H90</f>
        <v>0</v>
      </c>
      <c r="N758" s="15">
        <f>'VZGTTQ00009371 - Anto Giscard'!I90</f>
        <v>0</v>
      </c>
      <c r="O758" s="15">
        <f>'VZGTTQ00009371 - Anto Giscard'!J90</f>
        <v>3785.76</v>
      </c>
      <c r="P758" s="15">
        <f>'VZGTTQ00009371 - Anto Giscard'!K90</f>
        <v>3785.76</v>
      </c>
      <c r="Q758" s="15">
        <f>'VZGTTQ00009371 - Anto Giscard'!L90</f>
        <v>3785.76</v>
      </c>
      <c r="R758" s="15">
        <f>'VZGTTQ00009371 - Anto Giscard'!M90</f>
        <v>3785.76</v>
      </c>
      <c r="S758" s="15">
        <f>'VZGTTQ00009371 - Anto Giscard'!N90</f>
        <v>3785.76</v>
      </c>
      <c r="T758" s="15">
        <f>'VZGTTQ00009371 - Anto Giscard'!O90</f>
        <v>11357.28</v>
      </c>
      <c r="U758" s="15">
        <f>'VZGTTQ00009371 - Anto Giscard'!P90</f>
        <v>15143.04</v>
      </c>
      <c r="V758" s="98">
        <f>'VZGTTQ00009371 - Anto Giscard'!Q90</f>
        <v>0</v>
      </c>
    </row>
    <row r="759" spans="1:22" ht="23.15" hidden="1" customHeight="1">
      <c r="A759" s="98">
        <f>'VZGTTQ00009371 - Anto Giscard'!A91</f>
        <v>2085375</v>
      </c>
      <c r="B759" s="98" t="str">
        <f>'VZGTTQ00009371 - Anto Giscard'!B91</f>
        <v>Hiremath, Sadanand</v>
      </c>
      <c r="C759" s="98" t="str">
        <f>'VZGTTQ00009371 - Anto Giscard'!C91</f>
        <v>Offshore</v>
      </c>
      <c r="D759" s="98" t="str">
        <f>'VZGTTQ00009371 - Anto Giscard'!D91</f>
        <v>ACT 200</v>
      </c>
      <c r="E759" s="103" t="str">
        <f>'VZGTTQ00009371 - Anto Giscard'!E91</f>
        <v>ReactJS</v>
      </c>
      <c r="F759" s="111" t="s">
        <v>121</v>
      </c>
      <c r="G759" s="111" t="s">
        <v>116</v>
      </c>
      <c r="H759" s="98" t="e">
        <v>#N/A</v>
      </c>
      <c r="I759" s="98" t="e">
        <v>#N/A</v>
      </c>
      <c r="J759" s="98" t="e">
        <v>#N/A</v>
      </c>
      <c r="K759" s="15">
        <f>'VZGTTQ00009371 - Anto Giscard'!F91</f>
        <v>17.670000000000002</v>
      </c>
      <c r="L759" s="15">
        <f>'VZGTTQ00009371 - Anto Giscard'!G91</f>
        <v>3109.92</v>
      </c>
      <c r="M759" s="15">
        <f>'VZGTTQ00009371 - Anto Giscard'!H91</f>
        <v>0</v>
      </c>
      <c r="N759" s="15">
        <f>'VZGTTQ00009371 - Anto Giscard'!I91</f>
        <v>0</v>
      </c>
      <c r="O759" s="15">
        <f>'VZGTTQ00009371 - Anto Giscard'!J91</f>
        <v>3109.92</v>
      </c>
      <c r="P759" s="15">
        <f>'VZGTTQ00009371 - Anto Giscard'!K91</f>
        <v>3109.92</v>
      </c>
      <c r="Q759" s="15">
        <f>'VZGTTQ00009371 - Anto Giscard'!L91</f>
        <v>3109.92</v>
      </c>
      <c r="R759" s="15">
        <f>'VZGTTQ00009371 - Anto Giscard'!M91</f>
        <v>3109.92</v>
      </c>
      <c r="S759" s="15">
        <f>'VZGTTQ00009371 - Anto Giscard'!N91</f>
        <v>3109.92</v>
      </c>
      <c r="T759" s="15">
        <f>'VZGTTQ00009371 - Anto Giscard'!O91</f>
        <v>9329.76</v>
      </c>
      <c r="U759" s="15">
        <f>'VZGTTQ00009371 - Anto Giscard'!P91</f>
        <v>12439.68</v>
      </c>
      <c r="V759" s="98">
        <f>'VZGTTQ00009371 - Anto Giscard'!Q91</f>
        <v>0</v>
      </c>
    </row>
    <row r="760" spans="1:22" ht="23.15" hidden="1" customHeight="1">
      <c r="A760" s="98">
        <f>'VZGTTQ00009371 - Anto Giscard'!A92</f>
        <v>2073225</v>
      </c>
      <c r="B760" s="98" t="str">
        <f>'VZGTTQ00009371 - Anto Giscard'!B92</f>
        <v>Mounika, Yeddula</v>
      </c>
      <c r="C760" s="98" t="str">
        <f>'VZGTTQ00009371 - Anto Giscard'!C92</f>
        <v>Offshore</v>
      </c>
      <c r="D760" s="98" t="str">
        <f>'VZGTTQ00009371 - Anto Giscard'!D92</f>
        <v>ACT 200</v>
      </c>
      <c r="E760" s="103" t="str">
        <f>'VZGTTQ00009371 - Anto Giscard'!E92</f>
        <v>QA Analyst</v>
      </c>
      <c r="F760" s="111" t="s">
        <v>121</v>
      </c>
      <c r="G760" s="111" t="s">
        <v>116</v>
      </c>
      <c r="H760" s="98">
        <v>1000430236</v>
      </c>
      <c r="I760" s="98" t="s">
        <v>116</v>
      </c>
      <c r="J760" s="98" t="s">
        <v>33</v>
      </c>
      <c r="K760" s="15">
        <f>'VZGTTQ00009371 - Anto Giscard'!F92</f>
        <v>17.07</v>
      </c>
      <c r="L760" s="15">
        <f>'VZGTTQ00009371 - Anto Giscard'!G92</f>
        <v>3004.32</v>
      </c>
      <c r="M760" s="15">
        <f>'VZGTTQ00009371 - Anto Giscard'!H92</f>
        <v>0</v>
      </c>
      <c r="N760" s="15">
        <f>'VZGTTQ00009371 - Anto Giscard'!I92</f>
        <v>0</v>
      </c>
      <c r="O760" s="15">
        <f>'VZGTTQ00009371 - Anto Giscard'!J92</f>
        <v>3004.32</v>
      </c>
      <c r="P760" s="15">
        <f>'VZGTTQ00009371 - Anto Giscard'!K92</f>
        <v>3004.32</v>
      </c>
      <c r="Q760" s="15">
        <f>'VZGTTQ00009371 - Anto Giscard'!L92</f>
        <v>3004.32</v>
      </c>
      <c r="R760" s="15">
        <f>'VZGTTQ00009371 - Anto Giscard'!M92</f>
        <v>3004.32</v>
      </c>
      <c r="S760" s="15">
        <f>'VZGTTQ00009371 - Anto Giscard'!N92</f>
        <v>3004.32</v>
      </c>
      <c r="T760" s="15">
        <f>'VZGTTQ00009371 - Anto Giscard'!O92</f>
        <v>9012.9600000000009</v>
      </c>
      <c r="U760" s="15">
        <f>'VZGTTQ00009371 - Anto Giscard'!P92</f>
        <v>12017.28</v>
      </c>
      <c r="V760" s="98">
        <f>'VZGTTQ00009371 - Anto Giscard'!Q92</f>
        <v>0</v>
      </c>
    </row>
    <row r="761" spans="1:22" ht="23.15" hidden="1" customHeight="1">
      <c r="A761" s="98">
        <f>'VZGTTQ00009371 - Anto Giscard'!A93</f>
        <v>630149</v>
      </c>
      <c r="B761" s="98" t="str">
        <f>'VZGTTQ00009371 - Anto Giscard'!B93</f>
        <v>Vasu Gattu</v>
      </c>
      <c r="C761" s="98" t="str">
        <f>'VZGTTQ00009371 - Anto Giscard'!C93</f>
        <v>Offshore</v>
      </c>
      <c r="D761" s="98" t="str">
        <f>'VZGTTQ00009371 - Anto Giscard'!D93</f>
        <v>ACT 200</v>
      </c>
      <c r="E761" s="103" t="str">
        <f>'VZGTTQ00009371 - Anto Giscard'!E93</f>
        <v>QA Analyst</v>
      </c>
      <c r="F761" s="111" t="s">
        <v>121</v>
      </c>
      <c r="G761" s="111" t="s">
        <v>116</v>
      </c>
      <c r="H761" s="98">
        <v>1000430236</v>
      </c>
      <c r="I761" s="98" t="s">
        <v>116</v>
      </c>
      <c r="J761" s="98" t="s">
        <v>26</v>
      </c>
      <c r="K761" s="15">
        <f>'VZGTTQ00009371 - Anto Giscard'!F93</f>
        <v>23.13</v>
      </c>
      <c r="L761" s="15">
        <f>'VZGTTQ00009371 - Anto Giscard'!G93</f>
        <v>4070.8799999999997</v>
      </c>
      <c r="M761" s="15">
        <f>'VZGTTQ00009371 - Anto Giscard'!H93</f>
        <v>0</v>
      </c>
      <c r="N761" s="15">
        <f>'VZGTTQ00009371 - Anto Giscard'!I93</f>
        <v>0</v>
      </c>
      <c r="O761" s="15">
        <f>'VZGTTQ00009371 - Anto Giscard'!J93</f>
        <v>4070.8799999999997</v>
      </c>
      <c r="P761" s="15">
        <f>'VZGTTQ00009371 - Anto Giscard'!K93</f>
        <v>4070.8799999999997</v>
      </c>
      <c r="Q761" s="15">
        <f>'VZGTTQ00009371 - Anto Giscard'!L93</f>
        <v>4070.8799999999997</v>
      </c>
      <c r="R761" s="15">
        <f>'VZGTTQ00009371 - Anto Giscard'!M93</f>
        <v>4070.8799999999997</v>
      </c>
      <c r="S761" s="15">
        <f>'VZGTTQ00009371 - Anto Giscard'!N93</f>
        <v>4070.8799999999997</v>
      </c>
      <c r="T761" s="15">
        <f>'VZGTTQ00009371 - Anto Giscard'!O93</f>
        <v>12212.64</v>
      </c>
      <c r="U761" s="15">
        <f>'VZGTTQ00009371 - Anto Giscard'!P93</f>
        <v>16283.519999999999</v>
      </c>
      <c r="V761" s="98">
        <f>'VZGTTQ00009371 - Anto Giscard'!Q93</f>
        <v>0</v>
      </c>
    </row>
    <row r="762" spans="1:22" ht="23.15" hidden="1" customHeight="1">
      <c r="A762" s="98">
        <f>'VZGTTQ00009371 - Anto Giscard'!A94</f>
        <v>2178381</v>
      </c>
      <c r="B762" s="98" t="str">
        <f>'VZGTTQ00009371 - Anto Giscard'!B94</f>
        <v>Tamil Selvam</v>
      </c>
      <c r="C762" s="98" t="str">
        <f>'VZGTTQ00009371 - Anto Giscard'!C94</f>
        <v>Offshore</v>
      </c>
      <c r="D762" s="98" t="str">
        <f>'VZGTTQ00009371 - Anto Giscard'!D94</f>
        <v>ACT 200</v>
      </c>
      <c r="E762" s="103" t="str">
        <f>'VZGTTQ00009371 - Anto Giscard'!E94</f>
        <v>QA Analyst</v>
      </c>
      <c r="F762" s="111" t="s">
        <v>121</v>
      </c>
      <c r="G762" s="111" t="s">
        <v>116</v>
      </c>
      <c r="H762" s="98">
        <v>1000430236</v>
      </c>
      <c r="I762" s="98" t="s">
        <v>116</v>
      </c>
      <c r="J762" s="98" t="s">
        <v>26</v>
      </c>
      <c r="K762" s="15">
        <f>'VZGTTQ00009371 - Anto Giscard'!F94</f>
        <v>20.2</v>
      </c>
      <c r="L762" s="15">
        <f>'VZGTTQ00009371 - Anto Giscard'!G94</f>
        <v>3555.2</v>
      </c>
      <c r="M762" s="15">
        <f>'VZGTTQ00009371 - Anto Giscard'!H94</f>
        <v>0</v>
      </c>
      <c r="N762" s="15">
        <f>'VZGTTQ00009371 - Anto Giscard'!I94</f>
        <v>0</v>
      </c>
      <c r="O762" s="15">
        <f>'VZGTTQ00009371 - Anto Giscard'!J94</f>
        <v>3555.2</v>
      </c>
      <c r="P762" s="15">
        <f>'VZGTTQ00009371 - Anto Giscard'!K94</f>
        <v>3555.2</v>
      </c>
      <c r="Q762" s="15">
        <f>'VZGTTQ00009371 - Anto Giscard'!L94</f>
        <v>3555.2</v>
      </c>
      <c r="R762" s="15">
        <f>'VZGTTQ00009371 - Anto Giscard'!M94</f>
        <v>3555.2</v>
      </c>
      <c r="S762" s="15">
        <f>'VZGTTQ00009371 - Anto Giscard'!N94</f>
        <v>3555.2</v>
      </c>
      <c r="T762" s="15">
        <f>'VZGTTQ00009371 - Anto Giscard'!O94</f>
        <v>10665.599999999999</v>
      </c>
      <c r="U762" s="15">
        <f>'VZGTTQ00009371 - Anto Giscard'!P94</f>
        <v>14220.8</v>
      </c>
      <c r="V762" s="98">
        <f>'VZGTTQ00009371 - Anto Giscard'!Q94</f>
        <v>0</v>
      </c>
    </row>
    <row r="763" spans="1:22" ht="23.15" hidden="1" customHeight="1">
      <c r="A763" s="98">
        <f>'VZGTTQ00009371 - Anto Giscard'!A95</f>
        <v>2300597</v>
      </c>
      <c r="B763" s="98" t="str">
        <f>'VZGTTQ00009371 - Anto Giscard'!B95</f>
        <v>Gummala Sravani</v>
      </c>
      <c r="C763" s="98" t="str">
        <f>'VZGTTQ00009371 - Anto Giscard'!C95</f>
        <v>Offshore</v>
      </c>
      <c r="D763" s="98" t="str">
        <f>'VZGTTQ00009371 - Anto Giscard'!D95</f>
        <v>ACT 200</v>
      </c>
      <c r="E763" s="103" t="str">
        <f>'VZGTTQ00009371 - Anto Giscard'!E95</f>
        <v>QA Analyst</v>
      </c>
      <c r="F763" s="111" t="s">
        <v>121</v>
      </c>
      <c r="G763" s="111" t="s">
        <v>116</v>
      </c>
      <c r="H763" s="98">
        <v>1000430236</v>
      </c>
      <c r="I763" s="98" t="s">
        <v>116</v>
      </c>
      <c r="J763" s="98" t="s">
        <v>26</v>
      </c>
      <c r="K763" s="15">
        <f>'VZGTTQ00009371 - Anto Giscard'!F95</f>
        <v>20.2</v>
      </c>
      <c r="L763" s="15">
        <f>'VZGTTQ00009371 - Anto Giscard'!G95</f>
        <v>3555.2</v>
      </c>
      <c r="M763" s="15">
        <f>'VZGTTQ00009371 - Anto Giscard'!H95</f>
        <v>0</v>
      </c>
      <c r="N763" s="15">
        <f>'VZGTTQ00009371 - Anto Giscard'!I95</f>
        <v>0</v>
      </c>
      <c r="O763" s="15">
        <f>'VZGTTQ00009371 - Anto Giscard'!J95</f>
        <v>3555.2</v>
      </c>
      <c r="P763" s="15">
        <f>'VZGTTQ00009371 - Anto Giscard'!K95</f>
        <v>3555.2</v>
      </c>
      <c r="Q763" s="15">
        <f>'VZGTTQ00009371 - Anto Giscard'!L95</f>
        <v>3555.2</v>
      </c>
      <c r="R763" s="15">
        <f>'VZGTTQ00009371 - Anto Giscard'!M95</f>
        <v>3555.2</v>
      </c>
      <c r="S763" s="15">
        <f>'VZGTTQ00009371 - Anto Giscard'!N95</f>
        <v>3555.2</v>
      </c>
      <c r="T763" s="15">
        <f>'VZGTTQ00009371 - Anto Giscard'!O95</f>
        <v>10665.599999999999</v>
      </c>
      <c r="U763" s="15">
        <f>'VZGTTQ00009371 - Anto Giscard'!P95</f>
        <v>14220.8</v>
      </c>
      <c r="V763" s="98">
        <f>'VZGTTQ00009371 - Anto Giscard'!Q95</f>
        <v>0</v>
      </c>
    </row>
    <row r="764" spans="1:22" ht="23.15" hidden="1" customHeight="1">
      <c r="A764" s="98">
        <f>'VZGTTQ00009371 - Anto Giscard'!A96</f>
        <v>2108228</v>
      </c>
      <c r="B764" s="98" t="str">
        <f>'VZGTTQ00009371 - Anto Giscard'!B96</f>
        <v>Sonu Kumar</v>
      </c>
      <c r="C764" s="98" t="str">
        <f>'VZGTTQ00009371 - Anto Giscard'!C96</f>
        <v>Offshore</v>
      </c>
      <c r="D764" s="98" t="str">
        <f>'VZGTTQ00009371 - Anto Giscard'!D96</f>
        <v>ACT 200</v>
      </c>
      <c r="E764" s="103" t="str">
        <f>'VZGTTQ00009371 - Anto Giscard'!E96</f>
        <v>QA Analyst</v>
      </c>
      <c r="F764" s="111" t="s">
        <v>121</v>
      </c>
      <c r="G764" s="111" t="s">
        <v>116</v>
      </c>
      <c r="H764" s="98">
        <v>1000430236</v>
      </c>
      <c r="I764" s="98" t="s">
        <v>116</v>
      </c>
      <c r="J764" s="98" t="s">
        <v>26</v>
      </c>
      <c r="K764" s="15">
        <f>'VZGTTQ00009371 - Anto Giscard'!F96</f>
        <v>17.07</v>
      </c>
      <c r="L764" s="15">
        <f>'VZGTTQ00009371 - Anto Giscard'!G96</f>
        <v>3004.32</v>
      </c>
      <c r="M764" s="15">
        <f>'VZGTTQ00009371 - Anto Giscard'!H96</f>
        <v>0</v>
      </c>
      <c r="N764" s="15">
        <f>'VZGTTQ00009371 - Anto Giscard'!I96</f>
        <v>0</v>
      </c>
      <c r="O764" s="15">
        <f>'VZGTTQ00009371 - Anto Giscard'!J96</f>
        <v>3004.32</v>
      </c>
      <c r="P764" s="15">
        <f>'VZGTTQ00009371 - Anto Giscard'!K96</f>
        <v>3004.32</v>
      </c>
      <c r="Q764" s="15">
        <f>'VZGTTQ00009371 - Anto Giscard'!L96</f>
        <v>3004.32</v>
      </c>
      <c r="R764" s="15">
        <f>'VZGTTQ00009371 - Anto Giscard'!M96</f>
        <v>3004.32</v>
      </c>
      <c r="S764" s="15">
        <f>'VZGTTQ00009371 - Anto Giscard'!N96</f>
        <v>3004.32</v>
      </c>
      <c r="T764" s="15">
        <f>'VZGTTQ00009371 - Anto Giscard'!O96</f>
        <v>9012.9600000000009</v>
      </c>
      <c r="U764" s="15">
        <f>'VZGTTQ00009371 - Anto Giscard'!P96</f>
        <v>12017.28</v>
      </c>
      <c r="V764" s="98">
        <f>'VZGTTQ00009371 - Anto Giscard'!Q96</f>
        <v>0</v>
      </c>
    </row>
    <row r="765" spans="1:22" ht="23.15" hidden="1" customHeight="1">
      <c r="A765" s="98">
        <f>'VZGTTQ00009371 - Anto Giscard'!A97</f>
        <v>2015120</v>
      </c>
      <c r="B765" s="98" t="str">
        <f>'VZGTTQ00009371 - Anto Giscard'!B97</f>
        <v>Palanisamy,Guha Prashanthini</v>
      </c>
      <c r="C765" s="98" t="str">
        <f>'VZGTTQ00009371 - Anto Giscard'!C97</f>
        <v>Offshore</v>
      </c>
      <c r="D765" s="98" t="str">
        <f>'VZGTTQ00009371 - Anto Giscard'!D97</f>
        <v>ACT 200</v>
      </c>
      <c r="E765" s="103" t="str">
        <f>'VZGTTQ00009371 - Anto Giscard'!E97</f>
        <v>QA Analyst</v>
      </c>
      <c r="F765" s="111" t="s">
        <v>121</v>
      </c>
      <c r="G765" s="111" t="s">
        <v>116</v>
      </c>
      <c r="H765" s="98">
        <v>1000430236</v>
      </c>
      <c r="I765" s="98" t="s">
        <v>116</v>
      </c>
      <c r="J765" s="98" t="s">
        <v>26</v>
      </c>
      <c r="K765" s="15">
        <f>'VZGTTQ00009371 - Anto Giscard'!F97</f>
        <v>20.2</v>
      </c>
      <c r="L765" s="15">
        <f>'VZGTTQ00009371 - Anto Giscard'!G97</f>
        <v>3555.2</v>
      </c>
      <c r="M765" s="15">
        <f>'VZGTTQ00009371 - Anto Giscard'!H97</f>
        <v>0</v>
      </c>
      <c r="N765" s="15">
        <f>'VZGTTQ00009371 - Anto Giscard'!I97</f>
        <v>0</v>
      </c>
      <c r="O765" s="15">
        <f>'VZGTTQ00009371 - Anto Giscard'!J97</f>
        <v>3555.2</v>
      </c>
      <c r="P765" s="15">
        <f>'VZGTTQ00009371 - Anto Giscard'!K97</f>
        <v>3555.2</v>
      </c>
      <c r="Q765" s="15">
        <f>'VZGTTQ00009371 - Anto Giscard'!L97</f>
        <v>3555.2</v>
      </c>
      <c r="R765" s="15">
        <f>'VZGTTQ00009371 - Anto Giscard'!M97</f>
        <v>3555.2</v>
      </c>
      <c r="S765" s="15">
        <f>'VZGTTQ00009371 - Anto Giscard'!N97</f>
        <v>3555.2</v>
      </c>
      <c r="T765" s="15">
        <f>'VZGTTQ00009371 - Anto Giscard'!O97</f>
        <v>10665.599999999999</v>
      </c>
      <c r="U765" s="15">
        <f>'VZGTTQ00009371 - Anto Giscard'!P97</f>
        <v>14220.8</v>
      </c>
      <c r="V765" s="98">
        <f>'VZGTTQ00009371 - Anto Giscard'!Q97</f>
        <v>0</v>
      </c>
    </row>
    <row r="766" spans="1:22" ht="23.15" hidden="1" customHeight="1">
      <c r="A766" s="98">
        <f>'VZGTTQ00009371 - Anto Giscard'!A98</f>
        <v>833931</v>
      </c>
      <c r="B766" s="98" t="str">
        <f>'VZGTTQ00009371 - Anto Giscard'!B98</f>
        <v>C S, Gowrishankar</v>
      </c>
      <c r="C766" s="98" t="str">
        <f>'VZGTTQ00009371 - Anto Giscard'!C98</f>
        <v>Offshore</v>
      </c>
      <c r="D766" s="98" t="str">
        <f>'VZGTTQ00009371 - Anto Giscard'!D98</f>
        <v>ACT 200</v>
      </c>
      <c r="E766" s="103" t="str">
        <f>'VZGTTQ00009371 - Anto Giscard'!E98</f>
        <v>QA Analyst</v>
      </c>
      <c r="F766" s="111" t="s">
        <v>121</v>
      </c>
      <c r="G766" s="111" t="s">
        <v>116</v>
      </c>
      <c r="H766" s="98">
        <v>1000430236</v>
      </c>
      <c r="I766" s="98" t="s">
        <v>116</v>
      </c>
      <c r="J766" s="98" t="s">
        <v>26</v>
      </c>
      <c r="K766" s="15">
        <f>'VZGTTQ00009371 - Anto Giscard'!F98</f>
        <v>18.18</v>
      </c>
      <c r="L766" s="15">
        <f>'VZGTTQ00009371 - Anto Giscard'!G98</f>
        <v>3199.68</v>
      </c>
      <c r="M766" s="15">
        <f>'VZGTTQ00009371 - Anto Giscard'!H98</f>
        <v>0</v>
      </c>
      <c r="N766" s="15">
        <f>'VZGTTQ00009371 - Anto Giscard'!I98</f>
        <v>0</v>
      </c>
      <c r="O766" s="15">
        <f>'VZGTTQ00009371 - Anto Giscard'!J98</f>
        <v>3199.68</v>
      </c>
      <c r="P766" s="15">
        <f>'VZGTTQ00009371 - Anto Giscard'!K98</f>
        <v>3199.68</v>
      </c>
      <c r="Q766" s="15">
        <f>'VZGTTQ00009371 - Anto Giscard'!L98</f>
        <v>3199.68</v>
      </c>
      <c r="R766" s="15">
        <f>'VZGTTQ00009371 - Anto Giscard'!M98</f>
        <v>3199.68</v>
      </c>
      <c r="S766" s="15">
        <f>'VZGTTQ00009371 - Anto Giscard'!N98</f>
        <v>3199.68</v>
      </c>
      <c r="T766" s="15">
        <f>'VZGTTQ00009371 - Anto Giscard'!O98</f>
        <v>9599.0399999999991</v>
      </c>
      <c r="U766" s="15">
        <f>'VZGTTQ00009371 - Anto Giscard'!P98</f>
        <v>12798.72</v>
      </c>
      <c r="V766" s="98">
        <f>'VZGTTQ00009371 - Anto Giscard'!Q98</f>
        <v>0</v>
      </c>
    </row>
    <row r="767" spans="1:22" ht="23.15" hidden="1" customHeight="1">
      <c r="A767" s="98">
        <f>'VZGTTQ00009371 - Anto Giscard'!A99</f>
        <v>2091529</v>
      </c>
      <c r="B767" s="98" t="str">
        <f>'VZGTTQ00009371 - Anto Giscard'!B99</f>
        <v>Seggam Vasu</v>
      </c>
      <c r="C767" s="98" t="str">
        <f>'VZGTTQ00009371 - Anto Giscard'!C99</f>
        <v>Offshore</v>
      </c>
      <c r="D767" s="98" t="str">
        <f>'VZGTTQ00009371 - Anto Giscard'!D99</f>
        <v>ACT 200</v>
      </c>
      <c r="E767" s="103" t="str">
        <f>'VZGTTQ00009371 - Anto Giscard'!E99</f>
        <v>QA Analyst</v>
      </c>
      <c r="F767" s="111" t="s">
        <v>121</v>
      </c>
      <c r="G767" s="111" t="s">
        <v>116</v>
      </c>
      <c r="H767" s="98">
        <v>1000430236</v>
      </c>
      <c r="I767" s="98" t="s">
        <v>116</v>
      </c>
      <c r="J767" s="98" t="s">
        <v>26</v>
      </c>
      <c r="K767" s="15">
        <f>'VZGTTQ00009371 - Anto Giscard'!F99</f>
        <v>18.18</v>
      </c>
      <c r="L767" s="15">
        <f>'VZGTTQ00009371 - Anto Giscard'!G99</f>
        <v>3199.68</v>
      </c>
      <c r="M767" s="15">
        <f>'VZGTTQ00009371 - Anto Giscard'!H99</f>
        <v>0</v>
      </c>
      <c r="N767" s="15">
        <f>'VZGTTQ00009371 - Anto Giscard'!I99</f>
        <v>0</v>
      </c>
      <c r="O767" s="15">
        <f>'VZGTTQ00009371 - Anto Giscard'!J99</f>
        <v>3199.68</v>
      </c>
      <c r="P767" s="15">
        <f>'VZGTTQ00009371 - Anto Giscard'!K99</f>
        <v>3199.68</v>
      </c>
      <c r="Q767" s="15">
        <f>'VZGTTQ00009371 - Anto Giscard'!L99</f>
        <v>3199.68</v>
      </c>
      <c r="R767" s="15">
        <f>'VZGTTQ00009371 - Anto Giscard'!M99</f>
        <v>3199.68</v>
      </c>
      <c r="S767" s="15">
        <f>'VZGTTQ00009371 - Anto Giscard'!N99</f>
        <v>3199.68</v>
      </c>
      <c r="T767" s="15">
        <f>'VZGTTQ00009371 - Anto Giscard'!O99</f>
        <v>9599.0399999999991</v>
      </c>
      <c r="U767" s="15">
        <f>'VZGTTQ00009371 - Anto Giscard'!P99</f>
        <v>12798.72</v>
      </c>
      <c r="V767" s="98">
        <f>'VZGTTQ00009371 - Anto Giscard'!Q99</f>
        <v>0</v>
      </c>
    </row>
    <row r="768" spans="1:22" ht="23.15" hidden="1" customHeight="1">
      <c r="A768" s="98">
        <f>'VZGTTQ00009371 - Anto Giscard'!A100</f>
        <v>2102700</v>
      </c>
      <c r="B768" s="98" t="str">
        <f>'VZGTTQ00009371 - Anto Giscard'!B100</f>
        <v>pratyusha parida</v>
      </c>
      <c r="C768" s="98" t="str">
        <f>'VZGTTQ00009371 - Anto Giscard'!C100</f>
        <v>Offshore</v>
      </c>
      <c r="D768" s="98" t="str">
        <f>'VZGTTQ00009371 - Anto Giscard'!D100</f>
        <v>ACT 200</v>
      </c>
      <c r="E768" s="103" t="str">
        <f>'VZGTTQ00009371 - Anto Giscard'!E100</f>
        <v>QA Analyst</v>
      </c>
      <c r="F768" s="111" t="s">
        <v>121</v>
      </c>
      <c r="G768" s="111" t="s">
        <v>116</v>
      </c>
      <c r="H768" s="98">
        <v>1000430236</v>
      </c>
      <c r="I768" s="98" t="s">
        <v>116</v>
      </c>
      <c r="J768" s="98" t="s">
        <v>26</v>
      </c>
      <c r="K768" s="15">
        <f>'VZGTTQ00009371 - Anto Giscard'!F100</f>
        <v>17.07</v>
      </c>
      <c r="L768" s="15">
        <f>'VZGTTQ00009371 - Anto Giscard'!G100</f>
        <v>3004.32</v>
      </c>
      <c r="M768" s="15">
        <f>'VZGTTQ00009371 - Anto Giscard'!H100</f>
        <v>0</v>
      </c>
      <c r="N768" s="15">
        <f>'VZGTTQ00009371 - Anto Giscard'!I100</f>
        <v>0</v>
      </c>
      <c r="O768" s="15">
        <f>'VZGTTQ00009371 - Anto Giscard'!J100</f>
        <v>3004.32</v>
      </c>
      <c r="P768" s="15">
        <f>'VZGTTQ00009371 - Anto Giscard'!K100</f>
        <v>3004.32</v>
      </c>
      <c r="Q768" s="15">
        <f>'VZGTTQ00009371 - Anto Giscard'!L100</f>
        <v>3004.32</v>
      </c>
      <c r="R768" s="15">
        <f>'VZGTTQ00009371 - Anto Giscard'!M100</f>
        <v>3004.32</v>
      </c>
      <c r="S768" s="15">
        <f>'VZGTTQ00009371 - Anto Giscard'!N100</f>
        <v>3004.32</v>
      </c>
      <c r="T768" s="15">
        <f>'VZGTTQ00009371 - Anto Giscard'!O100</f>
        <v>9012.9600000000009</v>
      </c>
      <c r="U768" s="15">
        <f>'VZGTTQ00009371 - Anto Giscard'!P100</f>
        <v>12017.28</v>
      </c>
      <c r="V768" s="98">
        <f>'VZGTTQ00009371 - Anto Giscard'!Q100</f>
        <v>0</v>
      </c>
    </row>
    <row r="769" spans="1:22" ht="23.15" hidden="1" customHeight="1">
      <c r="A769" s="98">
        <f>'VZGTTQ00009371 - Anto Giscard'!A101</f>
        <v>2339143</v>
      </c>
      <c r="B769" s="98" t="str">
        <f>'VZGTTQ00009371 - Anto Giscard'!B101</f>
        <v>Mohanasundaram S</v>
      </c>
      <c r="C769" s="98" t="str">
        <f>'VZGTTQ00009371 - Anto Giscard'!C101</f>
        <v>Offshore</v>
      </c>
      <c r="D769" s="98" t="str">
        <f>'VZGTTQ00009371 - Anto Giscard'!D101</f>
        <v>ACT 195</v>
      </c>
      <c r="E769" s="103" t="str">
        <f>'VZGTTQ00009371 - Anto Giscard'!E101</f>
        <v>Release Train Engineer</v>
      </c>
      <c r="F769" s="111" t="s">
        <v>121</v>
      </c>
      <c r="G769" s="111" t="s">
        <v>116</v>
      </c>
      <c r="H769" s="98" t="e">
        <v>#REF!</v>
      </c>
      <c r="I769" s="98" t="e">
        <v>#REF!</v>
      </c>
      <c r="J769" s="98" t="e">
        <v>#REF!</v>
      </c>
      <c r="K769" s="15">
        <f>'VZGTTQ00009371 - Anto Giscard'!F101</f>
        <v>20.2</v>
      </c>
      <c r="L769" s="15">
        <f>'VZGTTQ00009371 - Anto Giscard'!G101</f>
        <v>3555.2</v>
      </c>
      <c r="M769" s="15">
        <f>'VZGTTQ00009371 - Anto Giscard'!H101</f>
        <v>0</v>
      </c>
      <c r="N769" s="15">
        <f>'VZGTTQ00009371 - Anto Giscard'!I101</f>
        <v>0</v>
      </c>
      <c r="O769" s="15">
        <f>'VZGTTQ00009371 - Anto Giscard'!J101</f>
        <v>3555.2</v>
      </c>
      <c r="P769" s="15">
        <f>'VZGTTQ00009371 - Anto Giscard'!K101</f>
        <v>3555.2</v>
      </c>
      <c r="Q769" s="15">
        <f>'VZGTTQ00009371 - Anto Giscard'!L101</f>
        <v>3555.2</v>
      </c>
      <c r="R769" s="15">
        <f>'VZGTTQ00009371 - Anto Giscard'!M101</f>
        <v>3555.2</v>
      </c>
      <c r="S769" s="15">
        <f>'VZGTTQ00009371 - Anto Giscard'!N101</f>
        <v>3555.2</v>
      </c>
      <c r="T769" s="15">
        <f>'VZGTTQ00009371 - Anto Giscard'!O101</f>
        <v>10665.599999999999</v>
      </c>
      <c r="U769" s="15">
        <f>'VZGTTQ00009371 - Anto Giscard'!P101</f>
        <v>14220.8</v>
      </c>
      <c r="V769" s="98">
        <f>'VZGTTQ00009371 - Anto Giscard'!Q101</f>
        <v>0</v>
      </c>
    </row>
    <row r="770" spans="1:22" ht="23.15" hidden="1" customHeight="1">
      <c r="A770" s="98">
        <f>'VZGTTQ00009371 - Anto Giscard'!A102</f>
        <v>2330921</v>
      </c>
      <c r="B770" s="98" t="str">
        <f>'VZGTTQ00009371 - Anto Giscard'!B102</f>
        <v>Ramkumar Sivakumar</v>
      </c>
      <c r="C770" s="98" t="str">
        <f>'VZGTTQ00009371 - Anto Giscard'!C102</f>
        <v>Offshore</v>
      </c>
      <c r="D770" s="98" t="str">
        <f>'VZGTTQ00009371 - Anto Giscard'!D102</f>
        <v>ACT 195</v>
      </c>
      <c r="E770" s="103" t="str">
        <f>'VZGTTQ00009371 - Anto Giscard'!E102</f>
        <v>Java Springboot Microservices SpringReactive</v>
      </c>
      <c r="F770" s="111" t="s">
        <v>121</v>
      </c>
      <c r="G770" s="111" t="s">
        <v>116</v>
      </c>
      <c r="H770" s="98">
        <v>1000430236</v>
      </c>
      <c r="I770" s="98" t="s">
        <v>116</v>
      </c>
      <c r="J770" s="98" t="s">
        <v>26</v>
      </c>
      <c r="K770" s="15">
        <f>'VZGTTQ00009371 - Anto Giscard'!F102</f>
        <v>19.37</v>
      </c>
      <c r="L770" s="15">
        <f>'VZGTTQ00009371 - Anto Giscard'!G102</f>
        <v>3409.1200000000003</v>
      </c>
      <c r="M770" s="15">
        <f>'VZGTTQ00009371 - Anto Giscard'!H102</f>
        <v>0</v>
      </c>
      <c r="N770" s="15">
        <f>'VZGTTQ00009371 - Anto Giscard'!I102</f>
        <v>0</v>
      </c>
      <c r="O770" s="15">
        <f>'VZGTTQ00009371 - Anto Giscard'!J102</f>
        <v>3409.1200000000003</v>
      </c>
      <c r="P770" s="15">
        <f>'VZGTTQ00009371 - Anto Giscard'!K102</f>
        <v>3409.1200000000003</v>
      </c>
      <c r="Q770" s="15">
        <f>'VZGTTQ00009371 - Anto Giscard'!L102</f>
        <v>3409.1200000000003</v>
      </c>
      <c r="R770" s="15">
        <f>'VZGTTQ00009371 - Anto Giscard'!M102</f>
        <v>3409.1200000000003</v>
      </c>
      <c r="S770" s="15">
        <f>'VZGTTQ00009371 - Anto Giscard'!N102</f>
        <v>3409.1200000000003</v>
      </c>
      <c r="T770" s="15">
        <f>'VZGTTQ00009371 - Anto Giscard'!O102</f>
        <v>10227.36</v>
      </c>
      <c r="U770" s="15">
        <f>'VZGTTQ00009371 - Anto Giscard'!P102</f>
        <v>13636.480000000001</v>
      </c>
      <c r="V770" s="98">
        <f>'VZGTTQ00009371 - Anto Giscard'!Q102</f>
        <v>0</v>
      </c>
    </row>
    <row r="771" spans="1:22" ht="23.15" hidden="1" customHeight="1">
      <c r="A771" s="98">
        <f>'VZGTTQ00009371 - Anto Giscard'!A103</f>
        <v>2324686</v>
      </c>
      <c r="B771" s="98" t="str">
        <f>'VZGTTQ00009371 - Anto Giscard'!B103</f>
        <v>Janani Ramachandran</v>
      </c>
      <c r="C771" s="98" t="str">
        <f>'VZGTTQ00009371 - Anto Giscard'!C103</f>
        <v>Offshore</v>
      </c>
      <c r="D771" s="98" t="str">
        <f>'VZGTTQ00009371 - Anto Giscard'!D103</f>
        <v>ACT 195</v>
      </c>
      <c r="E771" s="103" t="str">
        <f>'VZGTTQ00009371 - Anto Giscard'!E103</f>
        <v>Java Springboot Microservices SpringReactive</v>
      </c>
      <c r="F771" s="111" t="s">
        <v>121</v>
      </c>
      <c r="G771" s="111" t="s">
        <v>116</v>
      </c>
      <c r="H771" s="98">
        <v>1000410330</v>
      </c>
      <c r="I771" s="98" t="s">
        <v>113</v>
      </c>
      <c r="J771" s="98" t="s">
        <v>53</v>
      </c>
      <c r="K771" s="15">
        <f>'VZGTTQ00009371 - Anto Giscard'!F103</f>
        <v>17.670000000000002</v>
      </c>
      <c r="L771" s="15">
        <f>'VZGTTQ00009371 - Anto Giscard'!G103</f>
        <v>3109.92</v>
      </c>
      <c r="M771" s="15">
        <f>'VZGTTQ00009371 - Anto Giscard'!H103</f>
        <v>0</v>
      </c>
      <c r="N771" s="15">
        <f>'VZGTTQ00009371 - Anto Giscard'!I103</f>
        <v>0</v>
      </c>
      <c r="O771" s="15">
        <f>'VZGTTQ00009371 - Anto Giscard'!J103</f>
        <v>3109.92</v>
      </c>
      <c r="P771" s="15">
        <f>'VZGTTQ00009371 - Anto Giscard'!K103</f>
        <v>3109.92</v>
      </c>
      <c r="Q771" s="15">
        <f>'VZGTTQ00009371 - Anto Giscard'!L103</f>
        <v>3109.92</v>
      </c>
      <c r="R771" s="15">
        <f>'VZGTTQ00009371 - Anto Giscard'!M103</f>
        <v>3109.92</v>
      </c>
      <c r="S771" s="15">
        <f>'VZGTTQ00009371 - Anto Giscard'!N103</f>
        <v>3109.92</v>
      </c>
      <c r="T771" s="15">
        <f>'VZGTTQ00009371 - Anto Giscard'!O103</f>
        <v>9329.76</v>
      </c>
      <c r="U771" s="15">
        <f>'VZGTTQ00009371 - Anto Giscard'!P103</f>
        <v>12439.68</v>
      </c>
      <c r="V771" s="98">
        <f>'VZGTTQ00009371 - Anto Giscard'!Q103</f>
        <v>0</v>
      </c>
    </row>
    <row r="772" spans="1:22" ht="23.15" hidden="1" customHeight="1">
      <c r="A772" s="98">
        <f>'VZGTTQ00009371 - Anto Giscard'!A104</f>
        <v>904233</v>
      </c>
      <c r="B772" s="98" t="str">
        <f>'VZGTTQ00009371 - Anto Giscard'!B104</f>
        <v>Ayush kumar Saksena</v>
      </c>
      <c r="C772" s="98" t="str">
        <f>'VZGTTQ00009371 - Anto Giscard'!C104</f>
        <v>Offshore</v>
      </c>
      <c r="D772" s="98" t="str">
        <f>'VZGTTQ00009371 - Anto Giscard'!D104</f>
        <v>ACT 195</v>
      </c>
      <c r="E772" s="103" t="str">
        <f>'VZGTTQ00009371 - Anto Giscard'!E104</f>
        <v>Java Springboot Microservices SpringReactive</v>
      </c>
      <c r="F772" s="111" t="s">
        <v>121</v>
      </c>
      <c r="G772" s="111" t="s">
        <v>116</v>
      </c>
      <c r="H772" s="98">
        <v>1000430236</v>
      </c>
      <c r="I772" s="98" t="s">
        <v>116</v>
      </c>
      <c r="J772" s="98" t="s">
        <v>33</v>
      </c>
      <c r="K772" s="15">
        <f>'VZGTTQ00009371 - Anto Giscard'!F104</f>
        <v>17.670000000000002</v>
      </c>
      <c r="L772" s="15">
        <f>'VZGTTQ00009371 - Anto Giscard'!G104</f>
        <v>3109.92</v>
      </c>
      <c r="M772" s="15">
        <f>'VZGTTQ00009371 - Anto Giscard'!H104</f>
        <v>0</v>
      </c>
      <c r="N772" s="15">
        <f>'VZGTTQ00009371 - Anto Giscard'!I104</f>
        <v>0</v>
      </c>
      <c r="O772" s="15">
        <f>'VZGTTQ00009371 - Anto Giscard'!J104</f>
        <v>3109.92</v>
      </c>
      <c r="P772" s="15">
        <f>'VZGTTQ00009371 - Anto Giscard'!K104</f>
        <v>3109.92</v>
      </c>
      <c r="Q772" s="15">
        <f>'VZGTTQ00009371 - Anto Giscard'!L104</f>
        <v>3109.92</v>
      </c>
      <c r="R772" s="15">
        <f>'VZGTTQ00009371 - Anto Giscard'!M104</f>
        <v>3109.92</v>
      </c>
      <c r="S772" s="15">
        <f>'VZGTTQ00009371 - Anto Giscard'!N104</f>
        <v>3109.92</v>
      </c>
      <c r="T772" s="15">
        <f>'VZGTTQ00009371 - Anto Giscard'!O104</f>
        <v>9329.76</v>
      </c>
      <c r="U772" s="15">
        <f>'VZGTTQ00009371 - Anto Giscard'!P104</f>
        <v>12439.68</v>
      </c>
      <c r="V772" s="98">
        <f>'VZGTTQ00009371 - Anto Giscard'!Q104</f>
        <v>0</v>
      </c>
    </row>
    <row r="773" spans="1:22" ht="23.15" hidden="1" customHeight="1">
      <c r="A773" s="98">
        <f>'VZGTTQ00009371 - Anto Giscard'!A105</f>
        <v>2063785</v>
      </c>
      <c r="B773" s="98" t="str">
        <f>'VZGTTQ00009371 - Anto Giscard'!B105</f>
        <v>kankal, Anand Bhalaji</v>
      </c>
      <c r="C773" s="98" t="str">
        <f>'VZGTTQ00009371 - Anto Giscard'!C105</f>
        <v>Offshore</v>
      </c>
      <c r="D773" s="98" t="str">
        <f>'VZGTTQ00009371 - Anto Giscard'!D105</f>
        <v>ACT 195</v>
      </c>
      <c r="E773" s="103" t="str">
        <f>'VZGTTQ00009371 - Anto Giscard'!E105</f>
        <v>Java Springboot Microservices SpringReactive</v>
      </c>
      <c r="F773" s="111" t="s">
        <v>121</v>
      </c>
      <c r="G773" s="111" t="s">
        <v>116</v>
      </c>
      <c r="H773" s="98">
        <v>1000430236</v>
      </c>
      <c r="I773" s="98" t="s">
        <v>116</v>
      </c>
      <c r="J773" s="98" t="s">
        <v>33</v>
      </c>
      <c r="K773" s="15">
        <f>'VZGTTQ00009371 - Anto Giscard'!F105</f>
        <v>19.37</v>
      </c>
      <c r="L773" s="15">
        <f>'VZGTTQ00009371 - Anto Giscard'!G105</f>
        <v>3409.1200000000003</v>
      </c>
      <c r="M773" s="15">
        <f>'VZGTTQ00009371 - Anto Giscard'!H105</f>
        <v>0</v>
      </c>
      <c r="N773" s="15">
        <f>'VZGTTQ00009371 - Anto Giscard'!I105</f>
        <v>0</v>
      </c>
      <c r="O773" s="15">
        <f>'VZGTTQ00009371 - Anto Giscard'!J105</f>
        <v>3409.1200000000003</v>
      </c>
      <c r="P773" s="15">
        <f>'VZGTTQ00009371 - Anto Giscard'!K105</f>
        <v>3409.1200000000003</v>
      </c>
      <c r="Q773" s="15">
        <f>'VZGTTQ00009371 - Anto Giscard'!L105</f>
        <v>3409.1200000000003</v>
      </c>
      <c r="R773" s="15">
        <f>'VZGTTQ00009371 - Anto Giscard'!M105</f>
        <v>3409.1200000000003</v>
      </c>
      <c r="S773" s="15">
        <f>'VZGTTQ00009371 - Anto Giscard'!N105</f>
        <v>3409.1200000000003</v>
      </c>
      <c r="T773" s="15">
        <f>'VZGTTQ00009371 - Anto Giscard'!O105</f>
        <v>10227.36</v>
      </c>
      <c r="U773" s="15">
        <f>'VZGTTQ00009371 - Anto Giscard'!P105</f>
        <v>13636.480000000001</v>
      </c>
      <c r="V773" s="98">
        <f>'VZGTTQ00009371 - Anto Giscard'!Q105</f>
        <v>0</v>
      </c>
    </row>
    <row r="774" spans="1:22" ht="23.15" hidden="1" customHeight="1">
      <c r="A774" s="98">
        <f>'VZGTTQ00009371 - Anto Giscard'!A106</f>
        <v>2134052</v>
      </c>
      <c r="B774" s="98" t="str">
        <f>'VZGTTQ00009371 - Anto Giscard'!B106</f>
        <v>Subhajit Ghosh</v>
      </c>
      <c r="C774" s="98" t="str">
        <f>'VZGTTQ00009371 - Anto Giscard'!C106</f>
        <v>Offshore</v>
      </c>
      <c r="D774" s="98" t="str">
        <f>'VZGTTQ00009371 - Anto Giscard'!D106</f>
        <v>ACT 195</v>
      </c>
      <c r="E774" s="103" t="str">
        <f>'VZGTTQ00009371 - Anto Giscard'!E106</f>
        <v>Java Springboot Microservices SpringReactive</v>
      </c>
      <c r="F774" s="111" t="s">
        <v>121</v>
      </c>
      <c r="G774" s="111" t="s">
        <v>116</v>
      </c>
      <c r="H774" s="98">
        <v>1000430236</v>
      </c>
      <c r="I774" s="98" t="s">
        <v>116</v>
      </c>
      <c r="J774" s="98" t="s">
        <v>33</v>
      </c>
      <c r="K774" s="15">
        <f>'VZGTTQ00009371 - Anto Giscard'!F106</f>
        <v>17.670000000000002</v>
      </c>
      <c r="L774" s="15">
        <f>'VZGTTQ00009371 - Anto Giscard'!G106</f>
        <v>3109.92</v>
      </c>
      <c r="M774" s="15">
        <f>'VZGTTQ00009371 - Anto Giscard'!H106</f>
        <v>0</v>
      </c>
      <c r="N774" s="15">
        <f>'VZGTTQ00009371 - Anto Giscard'!I106</f>
        <v>0</v>
      </c>
      <c r="O774" s="15">
        <f>'VZGTTQ00009371 - Anto Giscard'!J106</f>
        <v>3109.92</v>
      </c>
      <c r="P774" s="15">
        <f>'VZGTTQ00009371 - Anto Giscard'!K106</f>
        <v>3109.92</v>
      </c>
      <c r="Q774" s="15">
        <f>'VZGTTQ00009371 - Anto Giscard'!L106</f>
        <v>3109.92</v>
      </c>
      <c r="R774" s="15">
        <f>'VZGTTQ00009371 - Anto Giscard'!M106</f>
        <v>3109.92</v>
      </c>
      <c r="S774" s="15">
        <f>'VZGTTQ00009371 - Anto Giscard'!N106</f>
        <v>3109.92</v>
      </c>
      <c r="T774" s="15">
        <f>'VZGTTQ00009371 - Anto Giscard'!O106</f>
        <v>9329.76</v>
      </c>
      <c r="U774" s="15">
        <f>'VZGTTQ00009371 - Anto Giscard'!P106</f>
        <v>12439.68</v>
      </c>
      <c r="V774" s="98">
        <f>'VZGTTQ00009371 - Anto Giscard'!Q106</f>
        <v>0</v>
      </c>
    </row>
    <row r="775" spans="1:22" ht="23.15" hidden="1" customHeight="1">
      <c r="A775" s="98" t="str">
        <f>'VZGTTQ00009371 - Anto Giscard'!A107</f>
        <v>2181397 / 2316765</v>
      </c>
      <c r="B775" s="98" t="str">
        <f>'VZGTTQ00009371 - Anto Giscard'!B107</f>
        <v>Vanitha S / Rahul Patidar</v>
      </c>
      <c r="C775" s="98" t="str">
        <f>'VZGTTQ00009371 - Anto Giscard'!C107</f>
        <v>Offshore</v>
      </c>
      <c r="D775" s="98" t="str">
        <f>'VZGTTQ00009371 - Anto Giscard'!D107</f>
        <v>ACT 195</v>
      </c>
      <c r="E775" s="103" t="str">
        <f>'VZGTTQ00009371 - Anto Giscard'!E107</f>
        <v>ReactJS</v>
      </c>
      <c r="F775" s="111" t="s">
        <v>121</v>
      </c>
      <c r="G775" s="111" t="s">
        <v>116</v>
      </c>
      <c r="H775" s="98">
        <v>1000430236</v>
      </c>
      <c r="I775" s="98" t="s">
        <v>116</v>
      </c>
      <c r="J775" s="98" t="s">
        <v>33</v>
      </c>
      <c r="K775" s="15">
        <f>'VZGTTQ00009371 - Anto Giscard'!F107</f>
        <v>21.51</v>
      </c>
      <c r="L775" s="15">
        <f>'VZGTTQ00009371 - Anto Giscard'!G107</f>
        <v>3785.76</v>
      </c>
      <c r="M775" s="15">
        <f>'VZGTTQ00009371 - Anto Giscard'!H107</f>
        <v>0</v>
      </c>
      <c r="N775" s="15">
        <f>'VZGTTQ00009371 - Anto Giscard'!I107</f>
        <v>0</v>
      </c>
      <c r="O775" s="15">
        <f>'VZGTTQ00009371 - Anto Giscard'!J107</f>
        <v>3785.76</v>
      </c>
      <c r="P775" s="15">
        <f>'VZGTTQ00009371 - Anto Giscard'!K107</f>
        <v>3785.76</v>
      </c>
      <c r="Q775" s="15">
        <f>'VZGTTQ00009371 - Anto Giscard'!L107</f>
        <v>3785.76</v>
      </c>
      <c r="R775" s="15">
        <f>'VZGTTQ00009371 - Anto Giscard'!M107</f>
        <v>3785.76</v>
      </c>
      <c r="S775" s="15">
        <f>'VZGTTQ00009371 - Anto Giscard'!N107</f>
        <v>3785.76</v>
      </c>
      <c r="T775" s="15">
        <f>'VZGTTQ00009371 - Anto Giscard'!O107</f>
        <v>11357.28</v>
      </c>
      <c r="U775" s="15">
        <f>'VZGTTQ00009371 - Anto Giscard'!P107</f>
        <v>15143.04</v>
      </c>
      <c r="V775" s="98">
        <f>'VZGTTQ00009371 - Anto Giscard'!Q107</f>
        <v>0</v>
      </c>
    </row>
    <row r="776" spans="1:22" ht="23.15" hidden="1" customHeight="1">
      <c r="A776" s="98">
        <f>'VZGTTQ00009371 - Anto Giscard'!A108</f>
        <v>2144725</v>
      </c>
      <c r="B776" s="98" t="str">
        <f>'VZGTTQ00009371 - Anto Giscard'!B108</f>
        <v>Rakesh Byri</v>
      </c>
      <c r="C776" s="98" t="str">
        <f>'VZGTTQ00009371 - Anto Giscard'!C108</f>
        <v>Offshore</v>
      </c>
      <c r="D776" s="98" t="str">
        <f>'VZGTTQ00009371 - Anto Giscard'!D108</f>
        <v>ACT 195</v>
      </c>
      <c r="E776" s="103" t="str">
        <f>'VZGTTQ00009371 - Anto Giscard'!E108</f>
        <v>ReactJS</v>
      </c>
      <c r="F776" s="111" t="s">
        <v>121</v>
      </c>
      <c r="G776" s="111" t="s">
        <v>116</v>
      </c>
      <c r="H776" s="98">
        <v>1000430236</v>
      </c>
      <c r="I776" s="98" t="s">
        <v>116</v>
      </c>
      <c r="J776" s="98" t="s">
        <v>63</v>
      </c>
      <c r="K776" s="15">
        <f>'VZGTTQ00009371 - Anto Giscard'!F108</f>
        <v>21.51</v>
      </c>
      <c r="L776" s="15">
        <f>'VZGTTQ00009371 - Anto Giscard'!G108</f>
        <v>3785.76</v>
      </c>
      <c r="M776" s="15">
        <f>'VZGTTQ00009371 - Anto Giscard'!H108</f>
        <v>0</v>
      </c>
      <c r="N776" s="15">
        <f>'VZGTTQ00009371 - Anto Giscard'!I108</f>
        <v>0</v>
      </c>
      <c r="O776" s="15">
        <f>'VZGTTQ00009371 - Anto Giscard'!J108</f>
        <v>3785.76</v>
      </c>
      <c r="P776" s="15">
        <f>'VZGTTQ00009371 - Anto Giscard'!K108</f>
        <v>3785.76</v>
      </c>
      <c r="Q776" s="15">
        <f>'VZGTTQ00009371 - Anto Giscard'!L108</f>
        <v>3785.76</v>
      </c>
      <c r="R776" s="15">
        <f>'VZGTTQ00009371 - Anto Giscard'!M108</f>
        <v>3785.76</v>
      </c>
      <c r="S776" s="15">
        <f>'VZGTTQ00009371 - Anto Giscard'!N108</f>
        <v>3785.76</v>
      </c>
      <c r="T776" s="15">
        <f>'VZGTTQ00009371 - Anto Giscard'!O108</f>
        <v>11357.28</v>
      </c>
      <c r="U776" s="15">
        <f>'VZGTTQ00009371 - Anto Giscard'!P108</f>
        <v>15143.04</v>
      </c>
      <c r="V776" s="98">
        <f>'VZGTTQ00009371 - Anto Giscard'!Q108</f>
        <v>0</v>
      </c>
    </row>
    <row r="777" spans="1:22" ht="23.15" hidden="1" customHeight="1">
      <c r="A777" s="98">
        <f>'VZGTTQ00009371 - Anto Giscard'!A109</f>
        <v>748537</v>
      </c>
      <c r="B777" s="98" t="str">
        <f>'VZGTTQ00009371 - Anto Giscard'!B109</f>
        <v>Gowtaman VM</v>
      </c>
      <c r="C777" s="98" t="str">
        <f>'VZGTTQ00009371 - Anto Giscard'!C109</f>
        <v>Offshore</v>
      </c>
      <c r="D777" s="98" t="str">
        <f>'VZGTTQ00009371 - Anto Giscard'!D109</f>
        <v>ACT 195</v>
      </c>
      <c r="E777" s="103" t="str">
        <f>'VZGTTQ00009371 - Anto Giscard'!E109</f>
        <v>ReactJS</v>
      </c>
      <c r="F777" s="111" t="s">
        <v>121</v>
      </c>
      <c r="G777" s="111" t="s">
        <v>116</v>
      </c>
      <c r="H777" s="98">
        <v>1000430236</v>
      </c>
      <c r="I777" s="98" t="s">
        <v>116</v>
      </c>
      <c r="J777" s="98" t="s">
        <v>33</v>
      </c>
      <c r="K777" s="15">
        <f>'VZGTTQ00009371 - Anto Giscard'!F109</f>
        <v>25.05</v>
      </c>
      <c r="L777" s="15">
        <f>'VZGTTQ00009371 - Anto Giscard'!G109</f>
        <v>4408.8</v>
      </c>
      <c r="M777" s="15">
        <f>'VZGTTQ00009371 - Anto Giscard'!H109</f>
        <v>0</v>
      </c>
      <c r="N777" s="15">
        <f>'VZGTTQ00009371 - Anto Giscard'!I109</f>
        <v>0</v>
      </c>
      <c r="O777" s="15">
        <f>'VZGTTQ00009371 - Anto Giscard'!J109</f>
        <v>4408.8</v>
      </c>
      <c r="P777" s="15">
        <f>'VZGTTQ00009371 - Anto Giscard'!K109</f>
        <v>4408.8</v>
      </c>
      <c r="Q777" s="15">
        <f>'VZGTTQ00009371 - Anto Giscard'!L109</f>
        <v>4408.8</v>
      </c>
      <c r="R777" s="15">
        <f>'VZGTTQ00009371 - Anto Giscard'!M109</f>
        <v>4408.8</v>
      </c>
      <c r="S777" s="15">
        <f>'VZGTTQ00009371 - Anto Giscard'!N109</f>
        <v>4408.8</v>
      </c>
      <c r="T777" s="15">
        <f>'VZGTTQ00009371 - Anto Giscard'!O109</f>
        <v>13226.400000000001</v>
      </c>
      <c r="U777" s="15">
        <f>'VZGTTQ00009371 - Anto Giscard'!P109</f>
        <v>17635.2</v>
      </c>
      <c r="V777" s="98">
        <f>'VZGTTQ00009371 - Anto Giscard'!Q109</f>
        <v>0</v>
      </c>
    </row>
    <row r="778" spans="1:22" ht="23.15" hidden="1" customHeight="1">
      <c r="A778" s="98">
        <f>'VZGTTQ00009371 - Anto Giscard'!A110</f>
        <v>734466</v>
      </c>
      <c r="B778" s="98" t="str">
        <f>'VZGTTQ00009371 - Anto Giscard'!B110</f>
        <v>Deepak B</v>
      </c>
      <c r="C778" s="98" t="str">
        <f>'VZGTTQ00009371 - Anto Giscard'!C110</f>
        <v>Offshore</v>
      </c>
      <c r="D778" s="98" t="str">
        <f>'VZGTTQ00009371 - Anto Giscard'!D110</f>
        <v>ACT 195</v>
      </c>
      <c r="E778" s="103" t="str">
        <f>'VZGTTQ00009371 - Anto Giscard'!E110</f>
        <v>ReactJS</v>
      </c>
      <c r="F778" s="111" t="s">
        <v>121</v>
      </c>
      <c r="G778" s="111" t="s">
        <v>116</v>
      </c>
      <c r="H778" s="98">
        <v>1000410330</v>
      </c>
      <c r="I778" s="98" t="s">
        <v>113</v>
      </c>
      <c r="J778" s="98" t="s">
        <v>33</v>
      </c>
      <c r="K778" s="15">
        <f>'VZGTTQ00009371 - Anto Giscard'!F110</f>
        <v>21.51</v>
      </c>
      <c r="L778" s="15">
        <f>'VZGTTQ00009371 - Anto Giscard'!G110</f>
        <v>3785.76</v>
      </c>
      <c r="M778" s="15">
        <f>'VZGTTQ00009371 - Anto Giscard'!H110</f>
        <v>0</v>
      </c>
      <c r="N778" s="15">
        <f>'VZGTTQ00009371 - Anto Giscard'!I110</f>
        <v>0</v>
      </c>
      <c r="O778" s="15">
        <f>'VZGTTQ00009371 - Anto Giscard'!J110</f>
        <v>3785.76</v>
      </c>
      <c r="P778" s="15">
        <f>'VZGTTQ00009371 - Anto Giscard'!K110</f>
        <v>3785.76</v>
      </c>
      <c r="Q778" s="15">
        <f>'VZGTTQ00009371 - Anto Giscard'!L110</f>
        <v>3785.76</v>
      </c>
      <c r="R778" s="15">
        <f>'VZGTTQ00009371 - Anto Giscard'!M110</f>
        <v>3785.76</v>
      </c>
      <c r="S778" s="15">
        <f>'VZGTTQ00009371 - Anto Giscard'!N110</f>
        <v>3785.76</v>
      </c>
      <c r="T778" s="15">
        <f>'VZGTTQ00009371 - Anto Giscard'!O110</f>
        <v>11357.28</v>
      </c>
      <c r="U778" s="15">
        <f>'VZGTTQ00009371 - Anto Giscard'!P110</f>
        <v>15143.04</v>
      </c>
      <c r="V778" s="98">
        <f>'VZGTTQ00009371 - Anto Giscard'!Q110</f>
        <v>0</v>
      </c>
    </row>
    <row r="779" spans="1:22" ht="23.15" hidden="1" customHeight="1">
      <c r="A779" s="98">
        <f>'VZGTTQ00009371 - Anto Giscard'!A111</f>
        <v>2164726</v>
      </c>
      <c r="B779" s="98" t="str">
        <f>'VZGTTQ00009371 - Anto Giscard'!B111</f>
        <v>M N Athmananda</v>
      </c>
      <c r="C779" s="98" t="str">
        <f>'VZGTTQ00009371 - Anto Giscard'!C111</f>
        <v>Offshore</v>
      </c>
      <c r="D779" s="98" t="str">
        <f>'VZGTTQ00009371 - Anto Giscard'!D111</f>
        <v>ACT 195</v>
      </c>
      <c r="E779" s="103" t="str">
        <f>'VZGTTQ00009371 - Anto Giscard'!E111</f>
        <v>QA Analyst</v>
      </c>
      <c r="F779" s="111" t="s">
        <v>121</v>
      </c>
      <c r="G779" s="111" t="s">
        <v>116</v>
      </c>
      <c r="H779" s="98">
        <v>1000430236</v>
      </c>
      <c r="I779" s="98" t="s">
        <v>116</v>
      </c>
      <c r="J779" s="98" t="s">
        <v>33</v>
      </c>
      <c r="K779" s="15">
        <f>'VZGTTQ00009371 - Anto Giscard'!F111</f>
        <v>17.07</v>
      </c>
      <c r="L779" s="15">
        <f>'VZGTTQ00009371 - Anto Giscard'!G111</f>
        <v>3004.32</v>
      </c>
      <c r="M779" s="15">
        <f>'VZGTTQ00009371 - Anto Giscard'!H111</f>
        <v>0</v>
      </c>
      <c r="N779" s="15">
        <f>'VZGTTQ00009371 - Anto Giscard'!I111</f>
        <v>0</v>
      </c>
      <c r="O779" s="15">
        <f>'VZGTTQ00009371 - Anto Giscard'!J111</f>
        <v>3004.32</v>
      </c>
      <c r="P779" s="15">
        <f>'VZGTTQ00009371 - Anto Giscard'!K111</f>
        <v>3004.32</v>
      </c>
      <c r="Q779" s="15">
        <f>'VZGTTQ00009371 - Anto Giscard'!L111</f>
        <v>3004.32</v>
      </c>
      <c r="R779" s="15">
        <f>'VZGTTQ00009371 - Anto Giscard'!M111</f>
        <v>3004.32</v>
      </c>
      <c r="S779" s="15">
        <f>'VZGTTQ00009371 - Anto Giscard'!N111</f>
        <v>3004.32</v>
      </c>
      <c r="T779" s="15">
        <f>'VZGTTQ00009371 - Anto Giscard'!O111</f>
        <v>9012.9600000000009</v>
      </c>
      <c r="U779" s="15">
        <f>'VZGTTQ00009371 - Anto Giscard'!P111</f>
        <v>12017.28</v>
      </c>
      <c r="V779" s="98">
        <f>'VZGTTQ00009371 - Anto Giscard'!Q111</f>
        <v>0</v>
      </c>
    </row>
    <row r="780" spans="1:22" ht="23.15" hidden="1" customHeight="1">
      <c r="A780" s="98">
        <f>'VZGTTQ00009371 - Anto Giscard'!A112</f>
        <v>2072516</v>
      </c>
      <c r="B780" s="98" t="str">
        <f>'VZGTTQ00009371 - Anto Giscard'!B112</f>
        <v>Kiran Deshni</v>
      </c>
      <c r="C780" s="98" t="str">
        <f>'VZGTTQ00009371 - Anto Giscard'!C112</f>
        <v>Offshore</v>
      </c>
      <c r="D780" s="98" t="str">
        <f>'VZGTTQ00009371 - Anto Giscard'!D112</f>
        <v>ACT 195</v>
      </c>
      <c r="E780" s="103" t="str">
        <f>'VZGTTQ00009371 - Anto Giscard'!E112</f>
        <v>QA Analyst</v>
      </c>
      <c r="F780" s="111" t="s">
        <v>121</v>
      </c>
      <c r="G780" s="111" t="s">
        <v>116</v>
      </c>
      <c r="H780" s="98">
        <v>1000430236</v>
      </c>
      <c r="I780" s="98" t="s">
        <v>116</v>
      </c>
      <c r="J780" s="98" t="s">
        <v>33</v>
      </c>
      <c r="K780" s="15">
        <f>'VZGTTQ00009371 - Anto Giscard'!F112</f>
        <v>23.13</v>
      </c>
      <c r="L780" s="15">
        <f>'VZGTTQ00009371 - Anto Giscard'!G112</f>
        <v>4070.8799999999997</v>
      </c>
      <c r="M780" s="15">
        <f>'VZGTTQ00009371 - Anto Giscard'!H112</f>
        <v>0</v>
      </c>
      <c r="N780" s="15">
        <f>'VZGTTQ00009371 - Anto Giscard'!I112</f>
        <v>0</v>
      </c>
      <c r="O780" s="15">
        <f>'VZGTTQ00009371 - Anto Giscard'!J112</f>
        <v>4070.8799999999997</v>
      </c>
      <c r="P780" s="15">
        <f>'VZGTTQ00009371 - Anto Giscard'!K112</f>
        <v>4070.8799999999997</v>
      </c>
      <c r="Q780" s="15">
        <f>'VZGTTQ00009371 - Anto Giscard'!L112</f>
        <v>4070.8799999999997</v>
      </c>
      <c r="R780" s="15">
        <f>'VZGTTQ00009371 - Anto Giscard'!M112</f>
        <v>4070.8799999999997</v>
      </c>
      <c r="S780" s="15">
        <f>'VZGTTQ00009371 - Anto Giscard'!N112</f>
        <v>4070.8799999999997</v>
      </c>
      <c r="T780" s="15">
        <f>'VZGTTQ00009371 - Anto Giscard'!O112</f>
        <v>12212.64</v>
      </c>
      <c r="U780" s="15">
        <f>'VZGTTQ00009371 - Anto Giscard'!P112</f>
        <v>16283.519999999999</v>
      </c>
      <c r="V780" s="98">
        <f>'VZGTTQ00009371 - Anto Giscard'!Q112</f>
        <v>0</v>
      </c>
    </row>
    <row r="781" spans="1:22" ht="23.15" hidden="1" customHeight="1">
      <c r="A781" s="98">
        <f>'VZGTTQ00009371 - Anto Giscard'!A113</f>
        <v>2210593</v>
      </c>
      <c r="B781" s="98" t="str">
        <f>'VZGTTQ00009371 - Anto Giscard'!B113</f>
        <v>Pranitha, Lagisetty</v>
      </c>
      <c r="C781" s="98" t="str">
        <f>'VZGTTQ00009371 - Anto Giscard'!C113</f>
        <v>Offshore</v>
      </c>
      <c r="D781" s="98" t="str">
        <f>'VZGTTQ00009371 - Anto Giscard'!D113</f>
        <v>ACT 195</v>
      </c>
      <c r="E781" s="103" t="str">
        <f>'VZGTTQ00009371 - Anto Giscard'!E113</f>
        <v>QA Analyst</v>
      </c>
      <c r="F781" s="111" t="s">
        <v>121</v>
      </c>
      <c r="G781" s="111" t="s">
        <v>116</v>
      </c>
      <c r="H781" s="98">
        <v>1000430236</v>
      </c>
      <c r="I781" s="98" t="s">
        <v>116</v>
      </c>
      <c r="J781" s="98" t="s">
        <v>26</v>
      </c>
      <c r="K781" s="15">
        <f>'VZGTTQ00009371 - Anto Giscard'!F113</f>
        <v>18.18</v>
      </c>
      <c r="L781" s="15">
        <f>'VZGTTQ00009371 - Anto Giscard'!G113</f>
        <v>3199.68</v>
      </c>
      <c r="M781" s="15">
        <f>'VZGTTQ00009371 - Anto Giscard'!H113</f>
        <v>0</v>
      </c>
      <c r="N781" s="15">
        <f>'VZGTTQ00009371 - Anto Giscard'!I113</f>
        <v>0</v>
      </c>
      <c r="O781" s="15">
        <f>'VZGTTQ00009371 - Anto Giscard'!J113</f>
        <v>3199.68</v>
      </c>
      <c r="P781" s="15">
        <f>'VZGTTQ00009371 - Anto Giscard'!K113</f>
        <v>3199.68</v>
      </c>
      <c r="Q781" s="15">
        <f>'VZGTTQ00009371 - Anto Giscard'!L113</f>
        <v>3199.68</v>
      </c>
      <c r="R781" s="15">
        <f>'VZGTTQ00009371 - Anto Giscard'!M113</f>
        <v>3199.68</v>
      </c>
      <c r="S781" s="15">
        <f>'VZGTTQ00009371 - Anto Giscard'!N113</f>
        <v>3199.68</v>
      </c>
      <c r="T781" s="15">
        <f>'VZGTTQ00009371 - Anto Giscard'!O113</f>
        <v>9599.0399999999991</v>
      </c>
      <c r="U781" s="15">
        <f>'VZGTTQ00009371 - Anto Giscard'!P113</f>
        <v>12798.72</v>
      </c>
      <c r="V781" s="98">
        <f>'VZGTTQ00009371 - Anto Giscard'!Q113</f>
        <v>0</v>
      </c>
    </row>
    <row r="782" spans="1:22" ht="23.15" hidden="1" customHeight="1">
      <c r="A782" s="98">
        <f>'VZGTTQ00009371 - Anto Giscard'!A114</f>
        <v>2266485</v>
      </c>
      <c r="B782" s="98" t="str">
        <f>'VZGTTQ00009371 - Anto Giscard'!B114</f>
        <v>Kumar, Nishant</v>
      </c>
      <c r="C782" s="98" t="str">
        <f>'VZGTTQ00009371 - Anto Giscard'!C114</f>
        <v>Offshore</v>
      </c>
      <c r="D782" s="98" t="str">
        <f>'VZGTTQ00009371 - Anto Giscard'!D114</f>
        <v>ACT 195</v>
      </c>
      <c r="E782" s="103" t="str">
        <f>'VZGTTQ00009371 - Anto Giscard'!E114</f>
        <v>ReactJS</v>
      </c>
      <c r="F782" s="111" t="s">
        <v>121</v>
      </c>
      <c r="G782" s="111" t="s">
        <v>116</v>
      </c>
      <c r="H782" s="98">
        <v>1000428977</v>
      </c>
      <c r="I782" s="98" t="s">
        <v>114</v>
      </c>
      <c r="J782" s="98" t="s">
        <v>26</v>
      </c>
      <c r="K782" s="15">
        <f>'VZGTTQ00009371 - Anto Giscard'!F114</f>
        <v>17.670000000000002</v>
      </c>
      <c r="L782" s="15">
        <f>'VZGTTQ00009371 - Anto Giscard'!G114</f>
        <v>3109.92</v>
      </c>
      <c r="M782" s="15">
        <f>'VZGTTQ00009371 - Anto Giscard'!H114</f>
        <v>0</v>
      </c>
      <c r="N782" s="15">
        <f>'VZGTTQ00009371 - Anto Giscard'!I114</f>
        <v>0</v>
      </c>
      <c r="O782" s="15">
        <f>'VZGTTQ00009371 - Anto Giscard'!J114</f>
        <v>3109.92</v>
      </c>
      <c r="P782" s="15">
        <f>'VZGTTQ00009371 - Anto Giscard'!K114</f>
        <v>3109.92</v>
      </c>
      <c r="Q782" s="15">
        <f>'VZGTTQ00009371 - Anto Giscard'!L114</f>
        <v>3109.92</v>
      </c>
      <c r="R782" s="15">
        <f>'VZGTTQ00009371 - Anto Giscard'!M114</f>
        <v>3109.92</v>
      </c>
      <c r="S782" s="15">
        <f>'VZGTTQ00009371 - Anto Giscard'!N114</f>
        <v>3109.92</v>
      </c>
      <c r="T782" s="15">
        <f>'VZGTTQ00009371 - Anto Giscard'!O114</f>
        <v>9329.76</v>
      </c>
      <c r="U782" s="15">
        <f>'VZGTTQ00009371 - Anto Giscard'!P114</f>
        <v>12439.68</v>
      </c>
      <c r="V782" s="98">
        <f>'VZGTTQ00009371 - Anto Giscard'!Q114</f>
        <v>0</v>
      </c>
    </row>
    <row r="783" spans="1:22" ht="23.15" hidden="1" customHeight="1">
      <c r="A783" s="98">
        <f>'VZGTTQ00009371 - Anto Giscard'!A115</f>
        <v>2264640</v>
      </c>
      <c r="B783" s="98" t="str">
        <f>'VZGTTQ00009371 - Anto Giscard'!B115</f>
        <v>Ejaz , MD</v>
      </c>
      <c r="C783" s="98" t="str">
        <f>'VZGTTQ00009371 - Anto Giscard'!C115</f>
        <v>Offshore</v>
      </c>
      <c r="D783" s="98" t="str">
        <f>'VZGTTQ00009371 - Anto Giscard'!D115</f>
        <v>ACT 195</v>
      </c>
      <c r="E783" s="103" t="str">
        <f>'VZGTTQ00009371 - Anto Giscard'!E115</f>
        <v>QA Analyst</v>
      </c>
      <c r="F783" s="111" t="s">
        <v>121</v>
      </c>
      <c r="G783" s="111" t="s">
        <v>116</v>
      </c>
      <c r="H783" s="98">
        <v>1000430236</v>
      </c>
      <c r="I783" s="98" t="s">
        <v>116</v>
      </c>
      <c r="J783" s="98" t="s">
        <v>26</v>
      </c>
      <c r="K783" s="15">
        <f>'VZGTTQ00009371 - Anto Giscard'!F115</f>
        <v>17.07</v>
      </c>
      <c r="L783" s="15">
        <f>'VZGTTQ00009371 - Anto Giscard'!G115</f>
        <v>3004.32</v>
      </c>
      <c r="M783" s="15">
        <f>'VZGTTQ00009371 - Anto Giscard'!H115</f>
        <v>0</v>
      </c>
      <c r="N783" s="15">
        <f>'VZGTTQ00009371 - Anto Giscard'!I115</f>
        <v>0</v>
      </c>
      <c r="O783" s="15">
        <f>'VZGTTQ00009371 - Anto Giscard'!J115</f>
        <v>3004.32</v>
      </c>
      <c r="P783" s="15">
        <f>'VZGTTQ00009371 - Anto Giscard'!K115</f>
        <v>3004.32</v>
      </c>
      <c r="Q783" s="15">
        <f>'VZGTTQ00009371 - Anto Giscard'!L115</f>
        <v>3004.32</v>
      </c>
      <c r="R783" s="15">
        <f>'VZGTTQ00009371 - Anto Giscard'!M115</f>
        <v>3004.32</v>
      </c>
      <c r="S783" s="15">
        <f>'VZGTTQ00009371 - Anto Giscard'!N115</f>
        <v>3004.32</v>
      </c>
      <c r="T783" s="15">
        <f>'VZGTTQ00009371 - Anto Giscard'!O115</f>
        <v>9012.9600000000009</v>
      </c>
      <c r="U783" s="15">
        <f>'VZGTTQ00009371 - Anto Giscard'!P115</f>
        <v>12017.28</v>
      </c>
      <c r="V783" s="98">
        <f>'VZGTTQ00009371 - Anto Giscard'!Q115</f>
        <v>0</v>
      </c>
    </row>
    <row r="784" spans="1:22" ht="23.15" hidden="1" customHeight="1">
      <c r="A784" s="98">
        <f>'VZGTTQ00009371 - Anto Giscard'!A116</f>
        <v>0</v>
      </c>
      <c r="B784" s="98">
        <f>'VZGTTQ00009371 - Anto Giscard'!B116</f>
        <v>0</v>
      </c>
      <c r="C784" s="98">
        <f>'VZGTTQ00009371 - Anto Giscard'!C116</f>
        <v>0</v>
      </c>
      <c r="D784" s="98">
        <f>'VZGTTQ00009371 - Anto Giscard'!D116</f>
        <v>0</v>
      </c>
      <c r="E784" s="103">
        <f>'VZGTTQ00009371 - Anto Giscard'!E116</f>
        <v>0</v>
      </c>
      <c r="F784" s="111" t="s">
        <v>121</v>
      </c>
      <c r="G784" s="111" t="s">
        <v>116</v>
      </c>
      <c r="H784" s="98">
        <v>1000422102</v>
      </c>
      <c r="I784" s="98" t="s">
        <v>123</v>
      </c>
      <c r="J784" s="98" t="s">
        <v>33</v>
      </c>
      <c r="K784" s="15">
        <f>'VZGTTQ00009371 - Anto Giscard'!F116</f>
        <v>0</v>
      </c>
      <c r="L784" s="15">
        <f>'VZGTTQ00009371 - Anto Giscard'!G116</f>
        <v>0</v>
      </c>
      <c r="M784" s="15">
        <f>'VZGTTQ00009371 - Anto Giscard'!H116</f>
        <v>0</v>
      </c>
      <c r="N784" s="15">
        <f>'VZGTTQ00009371 - Anto Giscard'!I116</f>
        <v>0</v>
      </c>
      <c r="O784" s="15">
        <f>'VZGTTQ00009371 - Anto Giscard'!J116</f>
        <v>0</v>
      </c>
      <c r="P784" s="15">
        <f>'VZGTTQ00009371 - Anto Giscard'!K116</f>
        <v>0</v>
      </c>
      <c r="Q784" s="15">
        <f>'VZGTTQ00009371 - Anto Giscard'!L116</f>
        <v>0</v>
      </c>
      <c r="R784" s="15">
        <f>'VZGTTQ00009371 - Anto Giscard'!M116</f>
        <v>0</v>
      </c>
      <c r="S784" s="15">
        <f>'VZGTTQ00009371 - Anto Giscard'!N116</f>
        <v>0</v>
      </c>
      <c r="T784" s="15">
        <f>'VZGTTQ00009371 - Anto Giscard'!O116</f>
        <v>0</v>
      </c>
      <c r="U784" s="15">
        <f>'VZGTTQ00009371 - Anto Giscard'!P116</f>
        <v>0</v>
      </c>
      <c r="V784" s="98">
        <f>'VZGTTQ00009371 - Anto Giscard'!Q116</f>
        <v>0</v>
      </c>
    </row>
    <row r="785" spans="1:22" ht="23.15" hidden="1" customHeight="1">
      <c r="A785" s="98">
        <f>'VZGTTQ00009158 - Sunil Anthony'!A9</f>
        <v>254271</v>
      </c>
      <c r="B785" s="98" t="str">
        <f>'VZGTTQ00009158 - Sunil Anthony'!B9</f>
        <v>P, Arunkumar</v>
      </c>
      <c r="C785" s="98" t="str">
        <f>'VZGTTQ00009158 - Sunil Anthony'!C9</f>
        <v xml:space="preserve">Offshore </v>
      </c>
      <c r="D785" s="98" t="str">
        <f>'VZGTTQ00009158 - Sunil Anthony'!D9</f>
        <v>PCT 236/231</v>
      </c>
      <c r="E785" s="103" t="str">
        <f>'VZGTTQ00009158 - Sunil Anthony'!E9</f>
        <v>JAVA Dev_SR1</v>
      </c>
      <c r="F785" s="131" t="s">
        <v>124</v>
      </c>
      <c r="G785" s="131" t="s">
        <v>125</v>
      </c>
      <c r="H785" s="98">
        <v>1000425175</v>
      </c>
      <c r="I785" s="98" t="s">
        <v>126</v>
      </c>
      <c r="J785" s="98" t="s">
        <v>24</v>
      </c>
      <c r="K785" s="15">
        <f>'VZGTTQ00009158 - Sunil Anthony'!F9</f>
        <v>28.430000000000003</v>
      </c>
      <c r="L785" s="15">
        <f>'VZGTTQ00009158 - Sunil Anthony'!G9</f>
        <v>5003.68</v>
      </c>
      <c r="M785" s="15">
        <f>'VZGTTQ00009158 - Sunil Anthony'!H9</f>
        <v>5003.68</v>
      </c>
      <c r="N785" s="15">
        <f>'VZGTTQ00009158 - Sunil Anthony'!I9</f>
        <v>5003.68</v>
      </c>
      <c r="O785" s="15">
        <f>'VZGTTQ00009158 - Sunil Anthony'!J9</f>
        <v>0</v>
      </c>
      <c r="P785" s="15">
        <f>'VZGTTQ00009158 - Sunil Anthony'!K9</f>
        <v>0</v>
      </c>
      <c r="Q785" s="15">
        <f>'VZGTTQ00009158 - Sunil Anthony'!L9</f>
        <v>0</v>
      </c>
      <c r="R785" s="15">
        <f>'VZGTTQ00009158 - Sunil Anthony'!M9</f>
        <v>0</v>
      </c>
      <c r="S785" s="15">
        <f>'VZGTTQ00009158 - Sunil Anthony'!N9</f>
        <v>10007.36</v>
      </c>
      <c r="T785" s="15">
        <f>'VZGTTQ00009158 - Sunil Anthony'!O9</f>
        <v>0</v>
      </c>
      <c r="U785" s="15">
        <f>'VZGTTQ00009158 - Sunil Anthony'!P9</f>
        <v>10007.36</v>
      </c>
      <c r="V785" s="98">
        <f>'VZGTTQ00009158 - Sunil Anthony'!Q9</f>
        <v>0</v>
      </c>
    </row>
    <row r="786" spans="1:22" ht="23.15" hidden="1" customHeight="1">
      <c r="A786" s="98">
        <f>'VZGTTQ00009158 - Sunil Anthony'!A10</f>
        <v>671010</v>
      </c>
      <c r="B786" s="98" t="str">
        <f>'VZGTTQ00009158 - Sunil Anthony'!B10</f>
        <v>Rolla, Chandrasekhar</v>
      </c>
      <c r="C786" s="98" t="str">
        <f>'VZGTTQ00009158 - Sunil Anthony'!C10</f>
        <v xml:space="preserve">Offshore </v>
      </c>
      <c r="D786" s="98" t="str">
        <f>'VZGTTQ00009158 - Sunil Anthony'!D10</f>
        <v>PCT 236/231</v>
      </c>
      <c r="E786" s="103" t="str">
        <f>'VZGTTQ00009158 - Sunil Anthony'!E10</f>
        <v>JAVA Dev_SR1</v>
      </c>
      <c r="F786" s="131" t="s">
        <v>124</v>
      </c>
      <c r="G786" s="131" t="s">
        <v>125</v>
      </c>
      <c r="H786" s="98">
        <v>1000425175</v>
      </c>
      <c r="I786" s="98" t="s">
        <v>126</v>
      </c>
      <c r="J786" s="98" t="s">
        <v>24</v>
      </c>
      <c r="K786" s="15">
        <f>'VZGTTQ00009158 - Sunil Anthony'!F10</f>
        <v>28.430000000000003</v>
      </c>
      <c r="L786" s="15">
        <f>'VZGTTQ00009158 - Sunil Anthony'!G10</f>
        <v>5003.68</v>
      </c>
      <c r="M786" s="15">
        <f>'VZGTTQ00009158 - Sunil Anthony'!H10</f>
        <v>5003.68</v>
      </c>
      <c r="N786" s="15">
        <f>'VZGTTQ00009158 - Sunil Anthony'!I10</f>
        <v>5003.68</v>
      </c>
      <c r="O786" s="15">
        <f>'VZGTTQ00009158 - Sunil Anthony'!J10</f>
        <v>0</v>
      </c>
      <c r="P786" s="15">
        <f>'VZGTTQ00009158 - Sunil Anthony'!K10</f>
        <v>0</v>
      </c>
      <c r="Q786" s="15">
        <f>'VZGTTQ00009158 - Sunil Anthony'!L10</f>
        <v>0</v>
      </c>
      <c r="R786" s="15">
        <f>'VZGTTQ00009158 - Sunil Anthony'!M10</f>
        <v>0</v>
      </c>
      <c r="S786" s="15">
        <f>'VZGTTQ00009158 - Sunil Anthony'!N10</f>
        <v>10007.36</v>
      </c>
      <c r="T786" s="15">
        <f>'VZGTTQ00009158 - Sunil Anthony'!O10</f>
        <v>0</v>
      </c>
      <c r="U786" s="15">
        <f>'VZGTTQ00009158 - Sunil Anthony'!P10</f>
        <v>10007.36</v>
      </c>
      <c r="V786" s="98">
        <f>'VZGTTQ00009158 - Sunil Anthony'!Q10</f>
        <v>0</v>
      </c>
    </row>
    <row r="787" spans="1:22" ht="23.15" hidden="1" customHeight="1">
      <c r="A787" s="98">
        <f>'VZGTTQ00009158 - Sunil Anthony'!A11</f>
        <v>2077379</v>
      </c>
      <c r="B787" s="98" t="str">
        <f>'VZGTTQ00009158 - Sunil Anthony'!B11</f>
        <v>Athina, Venkata Vinay Kumar</v>
      </c>
      <c r="C787" s="98" t="str">
        <f>'VZGTTQ00009158 - Sunil Anthony'!C11</f>
        <v xml:space="preserve">Offshore </v>
      </c>
      <c r="D787" s="98" t="str">
        <f>'VZGTTQ00009158 - Sunil Anthony'!D11</f>
        <v>PCT 236</v>
      </c>
      <c r="E787" s="103" t="str">
        <f>'VZGTTQ00009158 - Sunil Anthony'!E11</f>
        <v>JAVA Dev_INT1</v>
      </c>
      <c r="F787" s="131" t="s">
        <v>124</v>
      </c>
      <c r="G787" s="131" t="s">
        <v>125</v>
      </c>
      <c r="H787" s="98">
        <v>1000425175</v>
      </c>
      <c r="I787" s="98" t="s">
        <v>126</v>
      </c>
      <c r="J787" s="98" t="s">
        <v>24</v>
      </c>
      <c r="K787" s="15">
        <f>'VZGTTQ00009158 - Sunil Anthony'!F11</f>
        <v>21.980000000000004</v>
      </c>
      <c r="L787" s="15">
        <f>'VZGTTQ00009158 - Sunil Anthony'!G11</f>
        <v>3868.4800000000005</v>
      </c>
      <c r="M787" s="15">
        <f>'VZGTTQ00009158 - Sunil Anthony'!H11</f>
        <v>3868.4800000000005</v>
      </c>
      <c r="N787" s="15">
        <f>'VZGTTQ00009158 - Sunil Anthony'!I11</f>
        <v>3868.4800000000005</v>
      </c>
      <c r="O787" s="15">
        <f>'VZGTTQ00009158 - Sunil Anthony'!J11</f>
        <v>0</v>
      </c>
      <c r="P787" s="15">
        <f>'VZGTTQ00009158 - Sunil Anthony'!K11</f>
        <v>0</v>
      </c>
      <c r="Q787" s="15">
        <f>'VZGTTQ00009158 - Sunil Anthony'!L11</f>
        <v>0</v>
      </c>
      <c r="R787" s="15">
        <f>'VZGTTQ00009158 - Sunil Anthony'!M11</f>
        <v>0</v>
      </c>
      <c r="S787" s="15">
        <f>'VZGTTQ00009158 - Sunil Anthony'!N11</f>
        <v>7736.9600000000009</v>
      </c>
      <c r="T787" s="15">
        <f>'VZGTTQ00009158 - Sunil Anthony'!O11</f>
        <v>0</v>
      </c>
      <c r="U787" s="15">
        <f>'VZGTTQ00009158 - Sunil Anthony'!P11</f>
        <v>7736.9600000000009</v>
      </c>
      <c r="V787" s="98">
        <f>'VZGTTQ00009158 - Sunil Anthony'!Q11</f>
        <v>0</v>
      </c>
    </row>
    <row r="788" spans="1:22" ht="23.15" hidden="1" customHeight="1">
      <c r="A788" s="98">
        <f>'VZGTTQ00009158 - Sunil Anthony'!A12</f>
        <v>2020909</v>
      </c>
      <c r="B788" s="98" t="str">
        <f>'VZGTTQ00009158 - Sunil Anthony'!B12</f>
        <v>Choudhury, Siba Prasad</v>
      </c>
      <c r="C788" s="98" t="str">
        <f>'VZGTTQ00009158 - Sunil Anthony'!C12</f>
        <v xml:space="preserve">Offshore </v>
      </c>
      <c r="D788" s="98" t="str">
        <f>'VZGTTQ00009158 - Sunil Anthony'!D12</f>
        <v>PCT 236</v>
      </c>
      <c r="E788" s="103" t="str">
        <f>'VZGTTQ00009158 - Sunil Anthony'!E12</f>
        <v>JAVA Dev_INT1</v>
      </c>
      <c r="F788" s="131" t="s">
        <v>124</v>
      </c>
      <c r="G788" s="131" t="s">
        <v>125</v>
      </c>
      <c r="H788" s="98">
        <v>1000425175</v>
      </c>
      <c r="I788" s="98" t="s">
        <v>126</v>
      </c>
      <c r="J788" s="98" t="s">
        <v>24</v>
      </c>
      <c r="K788" s="15">
        <f>'VZGTTQ00009158 - Sunil Anthony'!F12</f>
        <v>21.980000000000004</v>
      </c>
      <c r="L788" s="15">
        <f>'VZGTTQ00009158 - Sunil Anthony'!G12</f>
        <v>3868.4800000000005</v>
      </c>
      <c r="M788" s="15">
        <f>'VZGTTQ00009158 - Sunil Anthony'!H12</f>
        <v>3868.4800000000005</v>
      </c>
      <c r="N788" s="15">
        <f>'VZGTTQ00009158 - Sunil Anthony'!I12</f>
        <v>3868.4800000000005</v>
      </c>
      <c r="O788" s="15">
        <f>'VZGTTQ00009158 - Sunil Anthony'!J12</f>
        <v>0</v>
      </c>
      <c r="P788" s="15">
        <f>'VZGTTQ00009158 - Sunil Anthony'!K12</f>
        <v>0</v>
      </c>
      <c r="Q788" s="15">
        <f>'VZGTTQ00009158 - Sunil Anthony'!L12</f>
        <v>0</v>
      </c>
      <c r="R788" s="15">
        <f>'VZGTTQ00009158 - Sunil Anthony'!M12</f>
        <v>0</v>
      </c>
      <c r="S788" s="15">
        <f>'VZGTTQ00009158 - Sunil Anthony'!N12</f>
        <v>7736.9600000000009</v>
      </c>
      <c r="T788" s="15">
        <f>'VZGTTQ00009158 - Sunil Anthony'!O12</f>
        <v>0</v>
      </c>
      <c r="U788" s="15">
        <f>'VZGTTQ00009158 - Sunil Anthony'!P12</f>
        <v>7736.9600000000009</v>
      </c>
      <c r="V788" s="98">
        <f>'VZGTTQ00009158 - Sunil Anthony'!Q12</f>
        <v>0</v>
      </c>
    </row>
    <row r="789" spans="1:22" ht="23.15" hidden="1" customHeight="1">
      <c r="A789" s="98">
        <f>'VZGTTQ00009158 - Sunil Anthony'!A13</f>
        <v>2127941</v>
      </c>
      <c r="B789" s="98" t="str">
        <f>'VZGTTQ00009158 - Sunil Anthony'!B13</f>
        <v>S, Chennakrishnan</v>
      </c>
      <c r="C789" s="98" t="str">
        <f>'VZGTTQ00009158 - Sunil Anthony'!C13</f>
        <v xml:space="preserve">Offshore </v>
      </c>
      <c r="D789" s="98" t="str">
        <f>'VZGTTQ00009158 - Sunil Anthony'!D13</f>
        <v>PCT 236/231</v>
      </c>
      <c r="E789" s="103" t="str">
        <f>'VZGTTQ00009158 - Sunil Anthony'!E13</f>
        <v>JAVA Dev_JU1</v>
      </c>
      <c r="F789" s="131" t="s">
        <v>124</v>
      </c>
      <c r="G789" s="131" t="s">
        <v>125</v>
      </c>
      <c r="H789" s="98">
        <v>1000425175</v>
      </c>
      <c r="I789" s="98" t="s">
        <v>126</v>
      </c>
      <c r="J789" s="98" t="s">
        <v>24</v>
      </c>
      <c r="K789" s="15">
        <f>'VZGTTQ00009158 - Sunil Anthony'!F13</f>
        <v>21.21</v>
      </c>
      <c r="L789" s="15">
        <f>'VZGTTQ00009158 - Sunil Anthony'!G13</f>
        <v>3732.96</v>
      </c>
      <c r="M789" s="15">
        <f>'VZGTTQ00009158 - Sunil Anthony'!H13</f>
        <v>3732.96</v>
      </c>
      <c r="N789" s="15">
        <f>'VZGTTQ00009158 - Sunil Anthony'!I13</f>
        <v>3732.96</v>
      </c>
      <c r="O789" s="15">
        <f>'VZGTTQ00009158 - Sunil Anthony'!J13</f>
        <v>0</v>
      </c>
      <c r="P789" s="15">
        <f>'VZGTTQ00009158 - Sunil Anthony'!K13</f>
        <v>0</v>
      </c>
      <c r="Q789" s="15">
        <f>'VZGTTQ00009158 - Sunil Anthony'!L13</f>
        <v>0</v>
      </c>
      <c r="R789" s="15">
        <f>'VZGTTQ00009158 - Sunil Anthony'!M13</f>
        <v>0</v>
      </c>
      <c r="S789" s="15">
        <f>'VZGTTQ00009158 - Sunil Anthony'!N13</f>
        <v>7465.92</v>
      </c>
      <c r="T789" s="15">
        <f>'VZGTTQ00009158 - Sunil Anthony'!O13</f>
        <v>0</v>
      </c>
      <c r="U789" s="15">
        <f>'VZGTTQ00009158 - Sunil Anthony'!P13</f>
        <v>7465.92</v>
      </c>
      <c r="V789" s="98">
        <f>'VZGTTQ00009158 - Sunil Anthony'!Q13</f>
        <v>0</v>
      </c>
    </row>
    <row r="790" spans="1:22" ht="23.15" hidden="1" customHeight="1">
      <c r="A790" s="98">
        <f>'VZGTTQ00009158 - Sunil Anthony'!A14</f>
        <v>792244</v>
      </c>
      <c r="B790" s="98" t="str">
        <f>'VZGTTQ00009158 - Sunil Anthony'!B14</f>
        <v xml:space="preserve">S, Amirtha </v>
      </c>
      <c r="C790" s="98" t="str">
        <f>'VZGTTQ00009158 - Sunil Anthony'!C14</f>
        <v xml:space="preserve">Offshore </v>
      </c>
      <c r="D790" s="98" t="str">
        <f>'VZGTTQ00009158 - Sunil Anthony'!D14</f>
        <v>PCT 236/231</v>
      </c>
      <c r="E790" s="103" t="str">
        <f>'VZGTTQ00009158 - Sunil Anthony'!E14</f>
        <v>JAVA Tech Lead</v>
      </c>
      <c r="F790" s="131" t="s">
        <v>124</v>
      </c>
      <c r="G790" s="131" t="s">
        <v>125</v>
      </c>
      <c r="H790" s="98">
        <v>1000425175</v>
      </c>
      <c r="I790" s="98" t="s">
        <v>126</v>
      </c>
      <c r="J790" s="98" t="s">
        <v>33</v>
      </c>
      <c r="K790" s="15">
        <f>'VZGTTQ00009158 - Sunil Anthony'!F14</f>
        <v>28.430000000000003</v>
      </c>
      <c r="L790" s="15">
        <f>'VZGTTQ00009158 - Sunil Anthony'!G14</f>
        <v>5003.68</v>
      </c>
      <c r="M790" s="15">
        <f>'VZGTTQ00009158 - Sunil Anthony'!H14</f>
        <v>5003.68</v>
      </c>
      <c r="N790" s="15">
        <f>'VZGTTQ00009158 - Sunil Anthony'!I14</f>
        <v>5003.68</v>
      </c>
      <c r="O790" s="15">
        <f>'VZGTTQ00009158 - Sunil Anthony'!J14</f>
        <v>0</v>
      </c>
      <c r="P790" s="15">
        <f>'VZGTTQ00009158 - Sunil Anthony'!K14</f>
        <v>0</v>
      </c>
      <c r="Q790" s="15">
        <f>'VZGTTQ00009158 - Sunil Anthony'!L14</f>
        <v>0</v>
      </c>
      <c r="R790" s="15">
        <f>'VZGTTQ00009158 - Sunil Anthony'!M14</f>
        <v>0</v>
      </c>
      <c r="S790" s="15">
        <f>'VZGTTQ00009158 - Sunil Anthony'!N14</f>
        <v>10007.36</v>
      </c>
      <c r="T790" s="15">
        <f>'VZGTTQ00009158 - Sunil Anthony'!O14</f>
        <v>0</v>
      </c>
      <c r="U790" s="15">
        <f>'VZGTTQ00009158 - Sunil Anthony'!P14</f>
        <v>10007.36</v>
      </c>
      <c r="V790" s="98">
        <f>'VZGTTQ00009158 - Sunil Anthony'!Q14</f>
        <v>0</v>
      </c>
    </row>
    <row r="791" spans="1:22" ht="23.15" hidden="1" customHeight="1">
      <c r="A791" s="98">
        <f>'VZGTTQ00009158 - Sunil Anthony'!A15</f>
        <v>913499</v>
      </c>
      <c r="B791" s="98" t="str">
        <f>'VZGTTQ00009158 - Sunil Anthony'!B15</f>
        <v>Marimuthu, Rajaguru</v>
      </c>
      <c r="C791" s="98" t="str">
        <f>'VZGTTQ00009158 - Sunil Anthony'!C15</f>
        <v xml:space="preserve">Offshore </v>
      </c>
      <c r="D791" s="98" t="str">
        <f>'VZGTTQ00009158 - Sunil Anthony'!D15</f>
        <v>PCT 236</v>
      </c>
      <c r="E791" s="103" t="str">
        <f>'VZGTTQ00009158 - Sunil Anthony'!E15</f>
        <v>JAVA Tech Lead</v>
      </c>
      <c r="F791" s="131" t="s">
        <v>124</v>
      </c>
      <c r="G791" s="131" t="s">
        <v>125</v>
      </c>
      <c r="H791" s="98">
        <v>1000425175</v>
      </c>
      <c r="I791" s="98" t="s">
        <v>126</v>
      </c>
      <c r="J791" s="98" t="s">
        <v>33</v>
      </c>
      <c r="K791" s="15">
        <f>'VZGTTQ00009158 - Sunil Anthony'!F15</f>
        <v>28.430000000000003</v>
      </c>
      <c r="L791" s="15">
        <f>'VZGTTQ00009158 - Sunil Anthony'!G15</f>
        <v>5003.68</v>
      </c>
      <c r="M791" s="15">
        <f>'VZGTTQ00009158 - Sunil Anthony'!H15</f>
        <v>5003.68</v>
      </c>
      <c r="N791" s="15">
        <f>'VZGTTQ00009158 - Sunil Anthony'!I15</f>
        <v>5003.68</v>
      </c>
      <c r="O791" s="15">
        <f>'VZGTTQ00009158 - Sunil Anthony'!J15</f>
        <v>0</v>
      </c>
      <c r="P791" s="15">
        <f>'VZGTTQ00009158 - Sunil Anthony'!K15</f>
        <v>0</v>
      </c>
      <c r="Q791" s="15">
        <f>'VZGTTQ00009158 - Sunil Anthony'!L15</f>
        <v>0</v>
      </c>
      <c r="R791" s="15">
        <f>'VZGTTQ00009158 - Sunil Anthony'!M15</f>
        <v>0</v>
      </c>
      <c r="S791" s="15">
        <f>'VZGTTQ00009158 - Sunil Anthony'!N15</f>
        <v>10007.36</v>
      </c>
      <c r="T791" s="15">
        <f>'VZGTTQ00009158 - Sunil Anthony'!O15</f>
        <v>0</v>
      </c>
      <c r="U791" s="15">
        <f>'VZGTTQ00009158 - Sunil Anthony'!P15</f>
        <v>10007.36</v>
      </c>
      <c r="V791" s="98">
        <f>'VZGTTQ00009158 - Sunil Anthony'!Q15</f>
        <v>0</v>
      </c>
    </row>
    <row r="792" spans="1:22" ht="23.15" hidden="1" customHeight="1">
      <c r="A792" s="98">
        <f>'VZGTTQ00009158 - Sunil Anthony'!A16</f>
        <v>2339271</v>
      </c>
      <c r="B792" s="98" t="str">
        <f>'VZGTTQ00009158 - Sunil Anthony'!B16</f>
        <v>K, Vignesh</v>
      </c>
      <c r="C792" s="98" t="str">
        <f>'VZGTTQ00009158 - Sunil Anthony'!C16</f>
        <v xml:space="preserve">Offshore </v>
      </c>
      <c r="D792" s="98" t="str">
        <f>'VZGTTQ00009158 - Sunil Anthony'!D16</f>
        <v>PCT 236</v>
      </c>
      <c r="E792" s="103" t="str">
        <f>'VZGTTQ00009158 - Sunil Anthony'!E16</f>
        <v>JAVA Tech Intermediate</v>
      </c>
      <c r="F792" s="131" t="s">
        <v>124</v>
      </c>
      <c r="G792" s="131" t="s">
        <v>125</v>
      </c>
      <c r="H792" s="98">
        <v>1000425175</v>
      </c>
      <c r="I792" s="98" t="s">
        <v>126</v>
      </c>
      <c r="J792" s="98" t="s">
        <v>33</v>
      </c>
      <c r="K792" s="15">
        <f>'VZGTTQ00009158 - Sunil Anthony'!F16</f>
        <v>21.980000000000004</v>
      </c>
      <c r="L792" s="15">
        <f>'VZGTTQ00009158 - Sunil Anthony'!G16</f>
        <v>3868.4800000000005</v>
      </c>
      <c r="M792" s="15">
        <f>'VZGTTQ00009158 - Sunil Anthony'!H16</f>
        <v>3868.4800000000005</v>
      </c>
      <c r="N792" s="15">
        <f>'VZGTTQ00009158 - Sunil Anthony'!I16</f>
        <v>3868.4800000000005</v>
      </c>
      <c r="O792" s="15">
        <f>'VZGTTQ00009158 - Sunil Anthony'!J16</f>
        <v>0</v>
      </c>
      <c r="P792" s="15">
        <f>'VZGTTQ00009158 - Sunil Anthony'!K16</f>
        <v>0</v>
      </c>
      <c r="Q792" s="15">
        <f>'VZGTTQ00009158 - Sunil Anthony'!L16</f>
        <v>0</v>
      </c>
      <c r="R792" s="15">
        <f>'VZGTTQ00009158 - Sunil Anthony'!M16</f>
        <v>0</v>
      </c>
      <c r="S792" s="15">
        <f>'VZGTTQ00009158 - Sunil Anthony'!N16</f>
        <v>7736.9600000000009</v>
      </c>
      <c r="T792" s="15">
        <f>'VZGTTQ00009158 - Sunil Anthony'!O16</f>
        <v>0</v>
      </c>
      <c r="U792" s="15">
        <f>'VZGTTQ00009158 - Sunil Anthony'!P16</f>
        <v>7736.9600000000009</v>
      </c>
      <c r="V792" s="98">
        <f>'VZGTTQ00009158 - Sunil Anthony'!Q16</f>
        <v>0</v>
      </c>
    </row>
    <row r="793" spans="1:22" ht="23.15" hidden="1" customHeight="1">
      <c r="A793" s="98">
        <f>'VZGTTQ00009158 - Sunil Anthony'!A17</f>
        <v>765722</v>
      </c>
      <c r="B793" s="98" t="str">
        <f>'VZGTTQ00009158 - Sunil Anthony'!B17</f>
        <v>M, Akshatha</v>
      </c>
      <c r="C793" s="98" t="str">
        <f>'VZGTTQ00009158 - Sunil Anthony'!C17</f>
        <v xml:space="preserve">Offshore </v>
      </c>
      <c r="D793" s="98" t="str">
        <f>'VZGTTQ00009158 - Sunil Anthony'!D17</f>
        <v>PCT 236</v>
      </c>
      <c r="E793" s="103" t="str">
        <f>'VZGTTQ00009158 - Sunil Anthony'!E17</f>
        <v>JAVA Tech Intermediate</v>
      </c>
      <c r="F793" s="131" t="s">
        <v>124</v>
      </c>
      <c r="G793" s="131" t="s">
        <v>125</v>
      </c>
      <c r="H793" s="98">
        <v>1000425175</v>
      </c>
      <c r="I793" s="98" t="s">
        <v>126</v>
      </c>
      <c r="J793" s="98" t="s">
        <v>33</v>
      </c>
      <c r="K793" s="15">
        <f>'VZGTTQ00009158 - Sunil Anthony'!F17</f>
        <v>21.980000000000004</v>
      </c>
      <c r="L793" s="15">
        <f>'VZGTTQ00009158 - Sunil Anthony'!G17</f>
        <v>3868.4800000000005</v>
      </c>
      <c r="M793" s="15">
        <f>'VZGTTQ00009158 - Sunil Anthony'!H17</f>
        <v>3868.4800000000005</v>
      </c>
      <c r="N793" s="15">
        <f>'VZGTTQ00009158 - Sunil Anthony'!I17</f>
        <v>3868.4800000000005</v>
      </c>
      <c r="O793" s="15">
        <f>'VZGTTQ00009158 - Sunil Anthony'!J17</f>
        <v>0</v>
      </c>
      <c r="P793" s="15">
        <f>'VZGTTQ00009158 - Sunil Anthony'!K17</f>
        <v>0</v>
      </c>
      <c r="Q793" s="15">
        <f>'VZGTTQ00009158 - Sunil Anthony'!L17</f>
        <v>0</v>
      </c>
      <c r="R793" s="15">
        <f>'VZGTTQ00009158 - Sunil Anthony'!M17</f>
        <v>0</v>
      </c>
      <c r="S793" s="15">
        <f>'VZGTTQ00009158 - Sunil Anthony'!N17</f>
        <v>7736.9600000000009</v>
      </c>
      <c r="T793" s="15">
        <f>'VZGTTQ00009158 - Sunil Anthony'!O17</f>
        <v>0</v>
      </c>
      <c r="U793" s="15">
        <f>'VZGTTQ00009158 - Sunil Anthony'!P17</f>
        <v>7736.9600000000009</v>
      </c>
      <c r="V793" s="98">
        <f>'VZGTTQ00009158 - Sunil Anthony'!Q17</f>
        <v>0</v>
      </c>
    </row>
    <row r="794" spans="1:22" ht="23.15" hidden="1" customHeight="1">
      <c r="A794" s="98">
        <f>'VZGTTQ00009158 - Sunil Anthony'!A18</f>
        <v>2075252</v>
      </c>
      <c r="B794" s="98" t="str">
        <f>'VZGTTQ00009158 - Sunil Anthony'!B18</f>
        <v>K, Ganesh</v>
      </c>
      <c r="C794" s="98" t="str">
        <f>'VZGTTQ00009158 - Sunil Anthony'!C18</f>
        <v xml:space="preserve">Offshore </v>
      </c>
      <c r="D794" s="98" t="str">
        <f>'VZGTTQ00009158 - Sunil Anthony'!D18</f>
        <v>PCT 236</v>
      </c>
      <c r="E794" s="103" t="str">
        <f>'VZGTTQ00009158 - Sunil Anthony'!E18</f>
        <v>JAVA Tech Intermediate</v>
      </c>
      <c r="F794" s="131" t="s">
        <v>124</v>
      </c>
      <c r="G794" s="131" t="s">
        <v>125</v>
      </c>
      <c r="H794" s="98">
        <v>1000425175</v>
      </c>
      <c r="I794" s="98" t="s">
        <v>126</v>
      </c>
      <c r="J794" s="98" t="s">
        <v>33</v>
      </c>
      <c r="K794" s="15">
        <f>'VZGTTQ00009158 - Sunil Anthony'!F18</f>
        <v>21.980000000000004</v>
      </c>
      <c r="L794" s="15">
        <f>'VZGTTQ00009158 - Sunil Anthony'!G18</f>
        <v>3868.4800000000005</v>
      </c>
      <c r="M794" s="15">
        <f>'VZGTTQ00009158 - Sunil Anthony'!H18</f>
        <v>3868.4800000000005</v>
      </c>
      <c r="N794" s="15">
        <f>'VZGTTQ00009158 - Sunil Anthony'!I18</f>
        <v>3868.4800000000005</v>
      </c>
      <c r="O794" s="15">
        <f>'VZGTTQ00009158 - Sunil Anthony'!J18</f>
        <v>0</v>
      </c>
      <c r="P794" s="15">
        <f>'VZGTTQ00009158 - Sunil Anthony'!K18</f>
        <v>0</v>
      </c>
      <c r="Q794" s="15">
        <f>'VZGTTQ00009158 - Sunil Anthony'!L18</f>
        <v>0</v>
      </c>
      <c r="R794" s="15">
        <f>'VZGTTQ00009158 - Sunil Anthony'!M18</f>
        <v>0</v>
      </c>
      <c r="S794" s="15">
        <f>'VZGTTQ00009158 - Sunil Anthony'!N18</f>
        <v>7736.9600000000009</v>
      </c>
      <c r="T794" s="15">
        <f>'VZGTTQ00009158 - Sunil Anthony'!O18</f>
        <v>0</v>
      </c>
      <c r="U794" s="15">
        <f>'VZGTTQ00009158 - Sunil Anthony'!P18</f>
        <v>7736.9600000000009</v>
      </c>
      <c r="V794" s="98">
        <f>'VZGTTQ00009158 - Sunil Anthony'!Q18</f>
        <v>0</v>
      </c>
    </row>
    <row r="795" spans="1:22" ht="23.15" hidden="1" customHeight="1">
      <c r="A795" s="98">
        <f>'VZGTTQ00009158 - Sunil Anthony'!A19</f>
        <v>2152177</v>
      </c>
      <c r="B795" s="98" t="str">
        <f>'VZGTTQ00009158 - Sunil Anthony'!B19</f>
        <v>Ramakrishna, Pariki</v>
      </c>
      <c r="C795" s="98" t="str">
        <f>'VZGTTQ00009158 - Sunil Anthony'!C19</f>
        <v xml:space="preserve">Offshore </v>
      </c>
      <c r="D795" s="98" t="str">
        <f>'VZGTTQ00009158 - Sunil Anthony'!D19</f>
        <v>PCT 236</v>
      </c>
      <c r="E795" s="103" t="str">
        <f>'VZGTTQ00009158 - Sunil Anthony'!E19</f>
        <v>JAVA Dev_JU1</v>
      </c>
      <c r="F795" s="131" t="s">
        <v>124</v>
      </c>
      <c r="G795" s="131" t="s">
        <v>125</v>
      </c>
      <c r="H795" s="98">
        <v>1000425175</v>
      </c>
      <c r="I795" s="98" t="s">
        <v>126</v>
      </c>
      <c r="J795" s="98" t="s">
        <v>33</v>
      </c>
      <c r="K795" s="15">
        <f>'VZGTTQ00009158 - Sunil Anthony'!F19</f>
        <v>21.21</v>
      </c>
      <c r="L795" s="15">
        <f>'VZGTTQ00009158 - Sunil Anthony'!G19</f>
        <v>3732.96</v>
      </c>
      <c r="M795" s="15">
        <f>'VZGTTQ00009158 - Sunil Anthony'!H19</f>
        <v>3732.96</v>
      </c>
      <c r="N795" s="15">
        <f>'VZGTTQ00009158 - Sunil Anthony'!I19</f>
        <v>3732.96</v>
      </c>
      <c r="O795" s="15">
        <f>'VZGTTQ00009158 - Sunil Anthony'!J19</f>
        <v>0</v>
      </c>
      <c r="P795" s="15">
        <f>'VZGTTQ00009158 - Sunil Anthony'!K19</f>
        <v>0</v>
      </c>
      <c r="Q795" s="15">
        <f>'VZGTTQ00009158 - Sunil Anthony'!L19</f>
        <v>0</v>
      </c>
      <c r="R795" s="15">
        <f>'VZGTTQ00009158 - Sunil Anthony'!M19</f>
        <v>0</v>
      </c>
      <c r="S795" s="15">
        <f>'VZGTTQ00009158 - Sunil Anthony'!N19</f>
        <v>7465.92</v>
      </c>
      <c r="T795" s="15">
        <f>'VZGTTQ00009158 - Sunil Anthony'!O19</f>
        <v>0</v>
      </c>
      <c r="U795" s="15">
        <f>'VZGTTQ00009158 - Sunil Anthony'!P19</f>
        <v>7465.92</v>
      </c>
      <c r="V795" s="98">
        <f>'VZGTTQ00009158 - Sunil Anthony'!Q19</f>
        <v>0</v>
      </c>
    </row>
    <row r="796" spans="1:22" ht="23.15" hidden="1" customHeight="1">
      <c r="A796" s="98">
        <f>'VZGTTQ00009158 - Sunil Anthony'!A20</f>
        <v>839572</v>
      </c>
      <c r="B796" s="98" t="str">
        <f>'VZGTTQ00009158 - Sunil Anthony'!B20</f>
        <v>S, Dhinesh</v>
      </c>
      <c r="C796" s="98" t="str">
        <f>'VZGTTQ00009158 - Sunil Anthony'!C20</f>
        <v xml:space="preserve">Offshore </v>
      </c>
      <c r="D796" s="98" t="str">
        <f>'VZGTTQ00009158 - Sunil Anthony'!D20</f>
        <v>PCT 236</v>
      </c>
      <c r="E796" s="103" t="str">
        <f>'VZGTTQ00009158 - Sunil Anthony'!E20</f>
        <v>JAVA Dev_JU1</v>
      </c>
      <c r="F796" s="131" t="s">
        <v>124</v>
      </c>
      <c r="G796" s="131" t="s">
        <v>125</v>
      </c>
      <c r="H796" s="98">
        <v>1000425175</v>
      </c>
      <c r="I796" s="98" t="s">
        <v>126</v>
      </c>
      <c r="J796" s="98" t="s">
        <v>33</v>
      </c>
      <c r="K796" s="15">
        <f>'VZGTTQ00009158 - Sunil Anthony'!F20</f>
        <v>21.21</v>
      </c>
      <c r="L796" s="15">
        <f>'VZGTTQ00009158 - Sunil Anthony'!G20</f>
        <v>3732.96</v>
      </c>
      <c r="M796" s="15">
        <f>'VZGTTQ00009158 - Sunil Anthony'!H20</f>
        <v>3732.96</v>
      </c>
      <c r="N796" s="15">
        <f>'VZGTTQ00009158 - Sunil Anthony'!I20</f>
        <v>3732.96</v>
      </c>
      <c r="O796" s="15">
        <f>'VZGTTQ00009158 - Sunil Anthony'!J20</f>
        <v>0</v>
      </c>
      <c r="P796" s="15">
        <f>'VZGTTQ00009158 - Sunil Anthony'!K20</f>
        <v>0</v>
      </c>
      <c r="Q796" s="15">
        <f>'VZGTTQ00009158 - Sunil Anthony'!L20</f>
        <v>0</v>
      </c>
      <c r="R796" s="15">
        <f>'VZGTTQ00009158 - Sunil Anthony'!M20</f>
        <v>0</v>
      </c>
      <c r="S796" s="15">
        <f>'VZGTTQ00009158 - Sunil Anthony'!N20</f>
        <v>7465.92</v>
      </c>
      <c r="T796" s="15">
        <f>'VZGTTQ00009158 - Sunil Anthony'!O20</f>
        <v>0</v>
      </c>
      <c r="U796" s="15">
        <f>'VZGTTQ00009158 - Sunil Anthony'!P20</f>
        <v>7465.92</v>
      </c>
      <c r="V796" s="98">
        <f>'VZGTTQ00009158 - Sunil Anthony'!Q20</f>
        <v>0</v>
      </c>
    </row>
    <row r="797" spans="1:22" ht="23.15" hidden="1" customHeight="1">
      <c r="A797" s="98">
        <f>'VZGTTQ00009158 - Sunil Anthony'!A21</f>
        <v>254271</v>
      </c>
      <c r="B797" s="98" t="str">
        <f>'VZGTTQ00009158 - Sunil Anthony'!B21</f>
        <v>P, Arunkumar</v>
      </c>
      <c r="C797" s="98" t="str">
        <f>'VZGTTQ00009158 - Sunil Anthony'!C21</f>
        <v xml:space="preserve">Offshore </v>
      </c>
      <c r="D797" s="98" t="str">
        <f>'VZGTTQ00009158 - Sunil Anthony'!D21</f>
        <v>PCT 236/231</v>
      </c>
      <c r="E797" s="103" t="str">
        <f>'VZGTTQ00009158 - Sunil Anthony'!E21</f>
        <v>Java-Developer-Senior</v>
      </c>
      <c r="F797" s="131" t="s">
        <v>124</v>
      </c>
      <c r="G797" s="131" t="s">
        <v>125</v>
      </c>
      <c r="H797" s="98">
        <v>1000425175</v>
      </c>
      <c r="I797" s="98" t="s">
        <v>126</v>
      </c>
      <c r="J797" s="98" t="s">
        <v>24</v>
      </c>
      <c r="K797" s="15">
        <f>'VZGTTQ00009158 - Sunil Anthony'!F21</f>
        <v>23.134146341463413</v>
      </c>
      <c r="L797" s="15">
        <f>'VZGTTQ00009158 - Sunil Anthony'!G21</f>
        <v>4071.6097560975609</v>
      </c>
      <c r="M797" s="15">
        <f>'VZGTTQ00009158 - Sunil Anthony'!H21</f>
        <v>0</v>
      </c>
      <c r="N797" s="15">
        <f>'VZGTTQ00009158 - Sunil Anthony'!I21</f>
        <v>0</v>
      </c>
      <c r="O797" s="15">
        <f>'VZGTTQ00009158 - Sunil Anthony'!J21</f>
        <v>4071.6097560975609</v>
      </c>
      <c r="P797" s="15">
        <f>'VZGTTQ00009158 - Sunil Anthony'!K21</f>
        <v>4071.6097560975609</v>
      </c>
      <c r="Q797" s="15">
        <f>'VZGTTQ00009158 - Sunil Anthony'!L21</f>
        <v>4071.6097560975609</v>
      </c>
      <c r="R797" s="15">
        <f>'VZGTTQ00009158 - Sunil Anthony'!M21</f>
        <v>4071.6097560975609</v>
      </c>
      <c r="S797" s="15">
        <f>'VZGTTQ00009158 - Sunil Anthony'!N21</f>
        <v>4071.6097560975609</v>
      </c>
      <c r="T797" s="15">
        <f>'VZGTTQ00009158 - Sunil Anthony'!O21</f>
        <v>12214.829268292682</v>
      </c>
      <c r="U797" s="15">
        <f>'VZGTTQ00009158 - Sunil Anthony'!P21</f>
        <v>16286.439024390244</v>
      </c>
      <c r="V797" s="98">
        <f>'VZGTTQ00009158 - Sunil Anthony'!Q21</f>
        <v>0</v>
      </c>
    </row>
    <row r="798" spans="1:22" ht="23.15" hidden="1" customHeight="1">
      <c r="A798" s="98">
        <f>'VZGTTQ00009158 - Sunil Anthony'!A22</f>
        <v>671010</v>
      </c>
      <c r="B798" s="98" t="str">
        <f>'VZGTTQ00009158 - Sunil Anthony'!B22</f>
        <v>Rolla, Chandrasekhar</v>
      </c>
      <c r="C798" s="98" t="str">
        <f>'VZGTTQ00009158 - Sunil Anthony'!C22</f>
        <v xml:space="preserve">Offshore </v>
      </c>
      <c r="D798" s="98" t="str">
        <f>'VZGTTQ00009158 - Sunil Anthony'!D22</f>
        <v>PCT 236/231</v>
      </c>
      <c r="E798" s="103" t="str">
        <f>'VZGTTQ00009158 - Sunil Anthony'!E22</f>
        <v>Java-Developer-Senior</v>
      </c>
      <c r="F798" s="131" t="s">
        <v>124</v>
      </c>
      <c r="G798" s="131" t="s">
        <v>125</v>
      </c>
      <c r="H798" s="98">
        <v>1000425175</v>
      </c>
      <c r="I798" s="98" t="s">
        <v>126</v>
      </c>
      <c r="J798" s="98" t="s">
        <v>24</v>
      </c>
      <c r="K798" s="15">
        <f>'VZGTTQ00009158 - Sunil Anthony'!F22</f>
        <v>23.134146341463413</v>
      </c>
      <c r="L798" s="15">
        <f>'VZGTTQ00009158 - Sunil Anthony'!G22</f>
        <v>4071.6097560975609</v>
      </c>
      <c r="M798" s="15">
        <f>'VZGTTQ00009158 - Sunil Anthony'!H22</f>
        <v>0</v>
      </c>
      <c r="N798" s="15">
        <f>'VZGTTQ00009158 - Sunil Anthony'!I22</f>
        <v>0</v>
      </c>
      <c r="O798" s="15">
        <f>'VZGTTQ00009158 - Sunil Anthony'!J22</f>
        <v>4071.6097560975609</v>
      </c>
      <c r="P798" s="15">
        <f>'VZGTTQ00009158 - Sunil Anthony'!K22</f>
        <v>4071.6097560975609</v>
      </c>
      <c r="Q798" s="15">
        <f>'VZGTTQ00009158 - Sunil Anthony'!L22</f>
        <v>4071.6097560975609</v>
      </c>
      <c r="R798" s="15">
        <f>'VZGTTQ00009158 - Sunil Anthony'!M22</f>
        <v>4071.6097560975609</v>
      </c>
      <c r="S798" s="15">
        <f>'VZGTTQ00009158 - Sunil Anthony'!N22</f>
        <v>4071.6097560975609</v>
      </c>
      <c r="T798" s="15">
        <f>'VZGTTQ00009158 - Sunil Anthony'!O22</f>
        <v>12214.829268292682</v>
      </c>
      <c r="U798" s="15">
        <f>'VZGTTQ00009158 - Sunil Anthony'!P22</f>
        <v>16286.439024390244</v>
      </c>
      <c r="V798" s="98">
        <f>'VZGTTQ00009158 - Sunil Anthony'!Q22</f>
        <v>0</v>
      </c>
    </row>
    <row r="799" spans="1:22" ht="23.15" hidden="1" customHeight="1">
      <c r="A799" s="98">
        <f>'VZGTTQ00009158 - Sunil Anthony'!A23</f>
        <v>792244</v>
      </c>
      <c r="B799" s="98" t="str">
        <f>'VZGTTQ00009158 - Sunil Anthony'!B23</f>
        <v xml:space="preserve">S, Amirtha </v>
      </c>
      <c r="C799" s="98" t="str">
        <f>'VZGTTQ00009158 - Sunil Anthony'!C23</f>
        <v xml:space="preserve">Offshore </v>
      </c>
      <c r="D799" s="98" t="str">
        <f>'VZGTTQ00009158 - Sunil Anthony'!D23</f>
        <v>PCT 236/231</v>
      </c>
      <c r="E799" s="103" t="str">
        <f>'VZGTTQ00009158 - Sunil Anthony'!E23</f>
        <v>Java-Developer-Senior</v>
      </c>
      <c r="F799" s="131" t="s">
        <v>124</v>
      </c>
      <c r="G799" s="131" t="s">
        <v>125</v>
      </c>
      <c r="H799" s="98">
        <v>1000425175</v>
      </c>
      <c r="I799" s="98" t="s">
        <v>126</v>
      </c>
      <c r="J799" s="98" t="s">
        <v>33</v>
      </c>
      <c r="K799" s="15">
        <f>'VZGTTQ00009158 - Sunil Anthony'!F23</f>
        <v>23.134146341463413</v>
      </c>
      <c r="L799" s="15">
        <f>'VZGTTQ00009158 - Sunil Anthony'!G23</f>
        <v>4071.6097560975609</v>
      </c>
      <c r="M799" s="15">
        <f>'VZGTTQ00009158 - Sunil Anthony'!H23</f>
        <v>0</v>
      </c>
      <c r="N799" s="15">
        <f>'VZGTTQ00009158 - Sunil Anthony'!I23</f>
        <v>0</v>
      </c>
      <c r="O799" s="15">
        <f>'VZGTTQ00009158 - Sunil Anthony'!J23</f>
        <v>4071.6097560975609</v>
      </c>
      <c r="P799" s="15">
        <f>'VZGTTQ00009158 - Sunil Anthony'!K23</f>
        <v>4071.6097560975609</v>
      </c>
      <c r="Q799" s="15">
        <f>'VZGTTQ00009158 - Sunil Anthony'!L23</f>
        <v>4071.6097560975609</v>
      </c>
      <c r="R799" s="15">
        <f>'VZGTTQ00009158 - Sunil Anthony'!M23</f>
        <v>4071.6097560975609</v>
      </c>
      <c r="S799" s="15">
        <f>'VZGTTQ00009158 - Sunil Anthony'!N23</f>
        <v>4071.6097560975609</v>
      </c>
      <c r="T799" s="15">
        <f>'VZGTTQ00009158 - Sunil Anthony'!O23</f>
        <v>12214.829268292682</v>
      </c>
      <c r="U799" s="15">
        <f>'VZGTTQ00009158 - Sunil Anthony'!P23</f>
        <v>16286.439024390244</v>
      </c>
      <c r="V799" s="98">
        <f>'VZGTTQ00009158 - Sunil Anthony'!Q23</f>
        <v>0</v>
      </c>
    </row>
    <row r="800" spans="1:22" ht="23.15" hidden="1" customHeight="1">
      <c r="A800" s="98">
        <f>'VZGTTQ00009158 - Sunil Anthony'!A24</f>
        <v>2402109</v>
      </c>
      <c r="B800" s="98" t="str">
        <f>'VZGTTQ00009158 - Sunil Anthony'!B24</f>
        <v>R, Nivetha</v>
      </c>
      <c r="C800" s="98" t="str">
        <f>'VZGTTQ00009158 - Sunil Anthony'!C24</f>
        <v xml:space="preserve">Offshore </v>
      </c>
      <c r="D800" s="98" t="str">
        <f>'VZGTTQ00009158 - Sunil Anthony'!D24</f>
        <v>PCT 236</v>
      </c>
      <c r="E800" s="103" t="str">
        <f>'VZGTTQ00009158 - Sunil Anthony'!E24</f>
        <v>Java-Developer-Senior</v>
      </c>
      <c r="F800" s="131" t="s">
        <v>124</v>
      </c>
      <c r="G800" s="131" t="s">
        <v>125</v>
      </c>
      <c r="H800" s="98">
        <v>1000425175</v>
      </c>
      <c r="I800" s="98" t="s">
        <v>126</v>
      </c>
      <c r="J800" s="98" t="s">
        <v>33</v>
      </c>
      <c r="K800" s="15">
        <f>'VZGTTQ00009158 - Sunil Anthony'!F24</f>
        <v>23.134146341463413</v>
      </c>
      <c r="L800" s="15">
        <f>'VZGTTQ00009158 - Sunil Anthony'!G24</f>
        <v>4071.6097560975609</v>
      </c>
      <c r="M800" s="15">
        <f>'VZGTTQ00009158 - Sunil Anthony'!H24</f>
        <v>0</v>
      </c>
      <c r="N800" s="15">
        <f>'VZGTTQ00009158 - Sunil Anthony'!I24</f>
        <v>0</v>
      </c>
      <c r="O800" s="15">
        <f>'VZGTTQ00009158 - Sunil Anthony'!J24</f>
        <v>4071.6097560975609</v>
      </c>
      <c r="P800" s="15">
        <f>'VZGTTQ00009158 - Sunil Anthony'!K24</f>
        <v>4071.6097560975609</v>
      </c>
      <c r="Q800" s="15">
        <f>'VZGTTQ00009158 - Sunil Anthony'!L24</f>
        <v>4071.6097560975609</v>
      </c>
      <c r="R800" s="15">
        <f>'VZGTTQ00009158 - Sunil Anthony'!M24</f>
        <v>4071.6097560975609</v>
      </c>
      <c r="S800" s="15">
        <f>'VZGTTQ00009158 - Sunil Anthony'!N24</f>
        <v>4071.6097560975609</v>
      </c>
      <c r="T800" s="15">
        <f>'VZGTTQ00009158 - Sunil Anthony'!O24</f>
        <v>12214.829268292682</v>
      </c>
      <c r="U800" s="15">
        <f>'VZGTTQ00009158 - Sunil Anthony'!P24</f>
        <v>16286.439024390244</v>
      </c>
      <c r="V800" s="98">
        <f>'VZGTTQ00009158 - Sunil Anthony'!Q24</f>
        <v>0</v>
      </c>
    </row>
    <row r="801" spans="1:22" ht="23.15" hidden="1" customHeight="1">
      <c r="A801" s="98">
        <f>'VZGTTQ00009158 - Sunil Anthony'!A25</f>
        <v>2077379</v>
      </c>
      <c r="B801" s="98" t="str">
        <f>'VZGTTQ00009158 - Sunil Anthony'!B25</f>
        <v>Athina, Venkata Vinay Kumar</v>
      </c>
      <c r="C801" s="98" t="str">
        <f>'VZGTTQ00009158 - Sunil Anthony'!C25</f>
        <v xml:space="preserve">Offshore </v>
      </c>
      <c r="D801" s="98" t="str">
        <f>'VZGTTQ00009158 - Sunil Anthony'!D25</f>
        <v>PCT 236</v>
      </c>
      <c r="E801" s="103" t="str">
        <f>'VZGTTQ00009158 - Sunil Anthony'!E25</f>
        <v>Java-Developer-Intermediate</v>
      </c>
      <c r="F801" s="131" t="s">
        <v>124</v>
      </c>
      <c r="G801" s="131" t="s">
        <v>125</v>
      </c>
      <c r="H801" s="98">
        <v>1000425175</v>
      </c>
      <c r="I801" s="98" t="s">
        <v>126</v>
      </c>
      <c r="J801" s="98" t="s">
        <v>24</v>
      </c>
      <c r="K801" s="15">
        <f>'VZGTTQ00009158 - Sunil Anthony'!F25</f>
        <v>20.195121951219512</v>
      </c>
      <c r="L801" s="15">
        <f>'VZGTTQ00009158 - Sunil Anthony'!G25</f>
        <v>3554.3414634146343</v>
      </c>
      <c r="M801" s="15">
        <f>'VZGTTQ00009158 - Sunil Anthony'!H25</f>
        <v>0</v>
      </c>
      <c r="N801" s="15">
        <f>'VZGTTQ00009158 - Sunil Anthony'!I25</f>
        <v>0</v>
      </c>
      <c r="O801" s="15">
        <f>'VZGTTQ00009158 - Sunil Anthony'!J25</f>
        <v>3554.3414634146343</v>
      </c>
      <c r="P801" s="15">
        <f>'VZGTTQ00009158 - Sunil Anthony'!K25</f>
        <v>3554.3414634146343</v>
      </c>
      <c r="Q801" s="15">
        <f>'VZGTTQ00009158 - Sunil Anthony'!L25</f>
        <v>3554.3414634146343</v>
      </c>
      <c r="R801" s="15">
        <f>'VZGTTQ00009158 - Sunil Anthony'!M25</f>
        <v>3554.3414634146343</v>
      </c>
      <c r="S801" s="15">
        <f>'VZGTTQ00009158 - Sunil Anthony'!N25</f>
        <v>3554.3414634146343</v>
      </c>
      <c r="T801" s="15">
        <f>'VZGTTQ00009158 - Sunil Anthony'!O25</f>
        <v>10663.024390243903</v>
      </c>
      <c r="U801" s="15">
        <f>'VZGTTQ00009158 - Sunil Anthony'!P25</f>
        <v>14217.365853658537</v>
      </c>
      <c r="V801" s="98">
        <f>'VZGTTQ00009158 - Sunil Anthony'!Q25</f>
        <v>0</v>
      </c>
    </row>
    <row r="802" spans="1:22" ht="23.15" hidden="1" customHeight="1">
      <c r="A802" s="98">
        <f>'VZGTTQ00009158 - Sunil Anthony'!A26</f>
        <v>2020909</v>
      </c>
      <c r="B802" s="98" t="str">
        <f>'VZGTTQ00009158 - Sunil Anthony'!B26</f>
        <v>Choudhury, Siba Prasad</v>
      </c>
      <c r="C802" s="98" t="str">
        <f>'VZGTTQ00009158 - Sunil Anthony'!C26</f>
        <v xml:space="preserve">Offshore </v>
      </c>
      <c r="D802" s="98" t="str">
        <f>'VZGTTQ00009158 - Sunil Anthony'!D26</f>
        <v>PCT 236</v>
      </c>
      <c r="E802" s="103" t="str">
        <f>'VZGTTQ00009158 - Sunil Anthony'!E26</f>
        <v>Java-Developer-Intermediate</v>
      </c>
      <c r="F802" s="131" t="s">
        <v>124</v>
      </c>
      <c r="G802" s="131" t="s">
        <v>125</v>
      </c>
      <c r="H802" s="98">
        <v>1000425175</v>
      </c>
      <c r="I802" s="98" t="s">
        <v>126</v>
      </c>
      <c r="J802" s="98" t="s">
        <v>24</v>
      </c>
      <c r="K802" s="15">
        <f>'VZGTTQ00009158 - Sunil Anthony'!F26</f>
        <v>20.195121951219512</v>
      </c>
      <c r="L802" s="15">
        <f>'VZGTTQ00009158 - Sunil Anthony'!G26</f>
        <v>3554.3414634146343</v>
      </c>
      <c r="M802" s="15">
        <f>'VZGTTQ00009158 - Sunil Anthony'!H26</f>
        <v>0</v>
      </c>
      <c r="N802" s="15">
        <f>'VZGTTQ00009158 - Sunil Anthony'!I26</f>
        <v>0</v>
      </c>
      <c r="O802" s="15">
        <f>'VZGTTQ00009158 - Sunil Anthony'!J26</f>
        <v>3554.3414634146343</v>
      </c>
      <c r="P802" s="15">
        <f>'VZGTTQ00009158 - Sunil Anthony'!K26</f>
        <v>3554.3414634146343</v>
      </c>
      <c r="Q802" s="15">
        <f>'VZGTTQ00009158 - Sunil Anthony'!L26</f>
        <v>3554.3414634146343</v>
      </c>
      <c r="R802" s="15">
        <f>'VZGTTQ00009158 - Sunil Anthony'!M26</f>
        <v>3554.3414634146343</v>
      </c>
      <c r="S802" s="15">
        <f>'VZGTTQ00009158 - Sunil Anthony'!N26</f>
        <v>3554.3414634146343</v>
      </c>
      <c r="T802" s="15">
        <f>'VZGTTQ00009158 - Sunil Anthony'!O26</f>
        <v>10663.024390243903</v>
      </c>
      <c r="U802" s="15">
        <f>'VZGTTQ00009158 - Sunil Anthony'!P26</f>
        <v>14217.365853658537</v>
      </c>
      <c r="V802" s="98">
        <f>'VZGTTQ00009158 - Sunil Anthony'!Q26</f>
        <v>0</v>
      </c>
    </row>
    <row r="803" spans="1:22" ht="23.15" hidden="1" customHeight="1">
      <c r="A803" s="98">
        <f>'VZGTTQ00009158 - Sunil Anthony'!A27</f>
        <v>2339271</v>
      </c>
      <c r="B803" s="98" t="str">
        <f>'VZGTTQ00009158 - Sunil Anthony'!B27</f>
        <v>K, Vignesh</v>
      </c>
      <c r="C803" s="98" t="str">
        <f>'VZGTTQ00009158 - Sunil Anthony'!C27</f>
        <v xml:space="preserve">Offshore </v>
      </c>
      <c r="D803" s="98" t="str">
        <f>'VZGTTQ00009158 - Sunil Anthony'!D27</f>
        <v>PCT 236</v>
      </c>
      <c r="E803" s="103" t="str">
        <f>'VZGTTQ00009158 - Sunil Anthony'!E27</f>
        <v>Java-Developer-Intermediate</v>
      </c>
      <c r="F803" s="131" t="s">
        <v>124</v>
      </c>
      <c r="G803" s="131" t="s">
        <v>125</v>
      </c>
      <c r="H803" s="98">
        <v>1000425175</v>
      </c>
      <c r="I803" s="98" t="s">
        <v>126</v>
      </c>
      <c r="J803" s="98" t="s">
        <v>33</v>
      </c>
      <c r="K803" s="15">
        <f>'VZGTTQ00009158 - Sunil Anthony'!F27</f>
        <v>20.195121951219512</v>
      </c>
      <c r="L803" s="15">
        <f>'VZGTTQ00009158 - Sunil Anthony'!G27</f>
        <v>3554.3414634146343</v>
      </c>
      <c r="M803" s="15">
        <f>'VZGTTQ00009158 - Sunil Anthony'!H27</f>
        <v>0</v>
      </c>
      <c r="N803" s="15">
        <f>'VZGTTQ00009158 - Sunil Anthony'!I27</f>
        <v>0</v>
      </c>
      <c r="O803" s="15">
        <f>'VZGTTQ00009158 - Sunil Anthony'!J27</f>
        <v>3554.3414634146343</v>
      </c>
      <c r="P803" s="15">
        <f>'VZGTTQ00009158 - Sunil Anthony'!K27</f>
        <v>3554.3414634146343</v>
      </c>
      <c r="Q803" s="15">
        <f>'VZGTTQ00009158 - Sunil Anthony'!L27</f>
        <v>3554.3414634146343</v>
      </c>
      <c r="R803" s="15">
        <f>'VZGTTQ00009158 - Sunil Anthony'!M27</f>
        <v>3554.3414634146343</v>
      </c>
      <c r="S803" s="15">
        <f>'VZGTTQ00009158 - Sunil Anthony'!N27</f>
        <v>3554.3414634146343</v>
      </c>
      <c r="T803" s="15">
        <f>'VZGTTQ00009158 - Sunil Anthony'!O27</f>
        <v>10663.024390243903</v>
      </c>
      <c r="U803" s="15">
        <f>'VZGTTQ00009158 - Sunil Anthony'!P27</f>
        <v>14217.365853658537</v>
      </c>
      <c r="V803" s="98">
        <f>'VZGTTQ00009158 - Sunil Anthony'!Q27</f>
        <v>0</v>
      </c>
    </row>
    <row r="804" spans="1:22" ht="23.15" hidden="1" customHeight="1">
      <c r="A804" s="98">
        <f>'VZGTTQ00009158 - Sunil Anthony'!A28</f>
        <v>765722</v>
      </c>
      <c r="B804" s="98" t="str">
        <f>'VZGTTQ00009158 - Sunil Anthony'!B28</f>
        <v>M, Akshatha</v>
      </c>
      <c r="C804" s="98" t="str">
        <f>'VZGTTQ00009158 - Sunil Anthony'!C28</f>
        <v xml:space="preserve">Offshore </v>
      </c>
      <c r="D804" s="98" t="str">
        <f>'VZGTTQ00009158 - Sunil Anthony'!D28</f>
        <v>PCT 236</v>
      </c>
      <c r="E804" s="103" t="str">
        <f>'VZGTTQ00009158 - Sunil Anthony'!E28</f>
        <v>Java-Developer-Intermediate</v>
      </c>
      <c r="F804" s="131" t="s">
        <v>124</v>
      </c>
      <c r="G804" s="131" t="s">
        <v>125</v>
      </c>
      <c r="H804" s="98">
        <v>1000425175</v>
      </c>
      <c r="I804" s="98" t="s">
        <v>126</v>
      </c>
      <c r="J804" s="98" t="s">
        <v>33</v>
      </c>
      <c r="K804" s="15">
        <f>'VZGTTQ00009158 - Sunil Anthony'!F28</f>
        <v>20.195121951219512</v>
      </c>
      <c r="L804" s="15">
        <f>'VZGTTQ00009158 - Sunil Anthony'!G28</f>
        <v>3554.3414634146343</v>
      </c>
      <c r="M804" s="15">
        <f>'VZGTTQ00009158 - Sunil Anthony'!H28</f>
        <v>0</v>
      </c>
      <c r="N804" s="15">
        <f>'VZGTTQ00009158 - Sunil Anthony'!I28</f>
        <v>0</v>
      </c>
      <c r="O804" s="15">
        <f>'VZGTTQ00009158 - Sunil Anthony'!J28</f>
        <v>3554.3414634146343</v>
      </c>
      <c r="P804" s="15">
        <f>'VZGTTQ00009158 - Sunil Anthony'!K28</f>
        <v>3554.3414634146343</v>
      </c>
      <c r="Q804" s="15">
        <f>'VZGTTQ00009158 - Sunil Anthony'!L28</f>
        <v>3554.3414634146343</v>
      </c>
      <c r="R804" s="15">
        <f>'VZGTTQ00009158 - Sunil Anthony'!M28</f>
        <v>3554.3414634146343</v>
      </c>
      <c r="S804" s="15">
        <f>'VZGTTQ00009158 - Sunil Anthony'!N28</f>
        <v>3554.3414634146343</v>
      </c>
      <c r="T804" s="15">
        <f>'VZGTTQ00009158 - Sunil Anthony'!O28</f>
        <v>10663.024390243903</v>
      </c>
      <c r="U804" s="15">
        <f>'VZGTTQ00009158 - Sunil Anthony'!P28</f>
        <v>14217.365853658537</v>
      </c>
      <c r="V804" s="98">
        <f>'VZGTTQ00009158 - Sunil Anthony'!Q28</f>
        <v>0</v>
      </c>
    </row>
    <row r="805" spans="1:22" ht="23.15" hidden="1" customHeight="1">
      <c r="A805" s="98">
        <f>'VZGTTQ00009158 - Sunil Anthony'!A29</f>
        <v>2075252</v>
      </c>
      <c r="B805" s="98" t="str">
        <f>'VZGTTQ00009158 - Sunil Anthony'!B29</f>
        <v>K, Ganesh</v>
      </c>
      <c r="C805" s="98" t="str">
        <f>'VZGTTQ00009158 - Sunil Anthony'!C29</f>
        <v xml:space="preserve">Offshore </v>
      </c>
      <c r="D805" s="98" t="str">
        <f>'VZGTTQ00009158 - Sunil Anthony'!D29</f>
        <v>PCT 236</v>
      </c>
      <c r="E805" s="103" t="str">
        <f>'VZGTTQ00009158 - Sunil Anthony'!E29</f>
        <v>Java-Developer-Intermediate</v>
      </c>
      <c r="F805" s="131" t="s">
        <v>124</v>
      </c>
      <c r="G805" s="131" t="s">
        <v>125</v>
      </c>
      <c r="H805" s="98">
        <v>1000425175</v>
      </c>
      <c r="I805" s="98" t="s">
        <v>126</v>
      </c>
      <c r="J805" s="98" t="s">
        <v>33</v>
      </c>
      <c r="K805" s="15">
        <f>'VZGTTQ00009158 - Sunil Anthony'!F29</f>
        <v>20.195121951219512</v>
      </c>
      <c r="L805" s="15">
        <f>'VZGTTQ00009158 - Sunil Anthony'!G29</f>
        <v>3554.3414634146343</v>
      </c>
      <c r="M805" s="15">
        <f>'VZGTTQ00009158 - Sunil Anthony'!H29</f>
        <v>0</v>
      </c>
      <c r="N805" s="15">
        <f>'VZGTTQ00009158 - Sunil Anthony'!I29</f>
        <v>0</v>
      </c>
      <c r="O805" s="15">
        <f>'VZGTTQ00009158 - Sunil Anthony'!J29</f>
        <v>3554.3414634146343</v>
      </c>
      <c r="P805" s="15">
        <f>'VZGTTQ00009158 - Sunil Anthony'!K29</f>
        <v>3554.3414634146343</v>
      </c>
      <c r="Q805" s="15">
        <f>'VZGTTQ00009158 - Sunil Anthony'!L29</f>
        <v>3554.3414634146343</v>
      </c>
      <c r="R805" s="15">
        <f>'VZGTTQ00009158 - Sunil Anthony'!M29</f>
        <v>3554.3414634146343</v>
      </c>
      <c r="S805" s="15">
        <f>'VZGTTQ00009158 - Sunil Anthony'!N29</f>
        <v>3554.3414634146343</v>
      </c>
      <c r="T805" s="15">
        <f>'VZGTTQ00009158 - Sunil Anthony'!O29</f>
        <v>10663.024390243903</v>
      </c>
      <c r="U805" s="15">
        <f>'VZGTTQ00009158 - Sunil Anthony'!P29</f>
        <v>14217.365853658537</v>
      </c>
      <c r="V805" s="98">
        <f>'VZGTTQ00009158 - Sunil Anthony'!Q29</f>
        <v>0</v>
      </c>
    </row>
    <row r="806" spans="1:22" ht="23.15" hidden="1" customHeight="1">
      <c r="A806" s="98">
        <f>'VZGTTQ00009158 - Sunil Anthony'!A30</f>
        <v>839572</v>
      </c>
      <c r="B806" s="98" t="str">
        <f>'VZGTTQ00009158 - Sunil Anthony'!B30</f>
        <v>S, Dhinesh</v>
      </c>
      <c r="C806" s="98" t="str">
        <f>'VZGTTQ00009158 - Sunil Anthony'!C30</f>
        <v xml:space="preserve">Offshore </v>
      </c>
      <c r="D806" s="98" t="str">
        <f>'VZGTTQ00009158 - Sunil Anthony'!D30</f>
        <v>PCT 236</v>
      </c>
      <c r="E806" s="103" t="str">
        <f>'VZGTTQ00009158 - Sunil Anthony'!E30</f>
        <v>Java-Developer-Junior</v>
      </c>
      <c r="F806" s="131" t="s">
        <v>124</v>
      </c>
      <c r="G806" s="131" t="s">
        <v>125</v>
      </c>
      <c r="H806" s="98">
        <v>1000425175</v>
      </c>
      <c r="I806" s="98" t="s">
        <v>126</v>
      </c>
      <c r="J806" s="98" t="s">
        <v>33</v>
      </c>
      <c r="K806" s="15">
        <f>'VZGTTQ00009158 - Sunil Anthony'!F30</f>
        <v>17.073170731707318</v>
      </c>
      <c r="L806" s="15">
        <f>'VZGTTQ00009158 - Sunil Anthony'!G30</f>
        <v>3004.8780487804879</v>
      </c>
      <c r="M806" s="15">
        <f>'VZGTTQ00009158 - Sunil Anthony'!H30</f>
        <v>0</v>
      </c>
      <c r="N806" s="15">
        <f>'VZGTTQ00009158 - Sunil Anthony'!I30</f>
        <v>0</v>
      </c>
      <c r="O806" s="15">
        <f>'VZGTTQ00009158 - Sunil Anthony'!J30</f>
        <v>3004.8780487804879</v>
      </c>
      <c r="P806" s="15">
        <f>'VZGTTQ00009158 - Sunil Anthony'!K30</f>
        <v>3004.8780487804879</v>
      </c>
      <c r="Q806" s="15">
        <f>'VZGTTQ00009158 - Sunil Anthony'!L30</f>
        <v>3004.8780487804879</v>
      </c>
      <c r="R806" s="15">
        <f>'VZGTTQ00009158 - Sunil Anthony'!M30</f>
        <v>3004.8780487804879</v>
      </c>
      <c r="S806" s="15">
        <f>'VZGTTQ00009158 - Sunil Anthony'!N30</f>
        <v>3004.8780487804879</v>
      </c>
      <c r="T806" s="15">
        <f>'VZGTTQ00009158 - Sunil Anthony'!O30</f>
        <v>9014.6341463414647</v>
      </c>
      <c r="U806" s="15">
        <f>'VZGTTQ00009158 - Sunil Anthony'!P30</f>
        <v>12019.512195121952</v>
      </c>
      <c r="V806" s="98">
        <f>'VZGTTQ00009158 - Sunil Anthony'!Q30</f>
        <v>0</v>
      </c>
    </row>
    <row r="807" spans="1:22" ht="23.15" hidden="1" customHeight="1">
      <c r="A807" s="98">
        <f>'VZGTTQ00009158 - Sunil Anthony'!A31</f>
        <v>2152177</v>
      </c>
      <c r="B807" s="98" t="str">
        <f>'VZGTTQ00009158 - Sunil Anthony'!B31</f>
        <v>Ramakrishna, Pariki</v>
      </c>
      <c r="C807" s="98" t="str">
        <f>'VZGTTQ00009158 - Sunil Anthony'!C31</f>
        <v xml:space="preserve">Offshore </v>
      </c>
      <c r="D807" s="98" t="str">
        <f>'VZGTTQ00009158 - Sunil Anthony'!D31</f>
        <v>PCT 236</v>
      </c>
      <c r="E807" s="103" t="str">
        <f>'VZGTTQ00009158 - Sunil Anthony'!E31</f>
        <v>Java-Developer-Junior</v>
      </c>
      <c r="F807" s="131" t="s">
        <v>124</v>
      </c>
      <c r="G807" s="131" t="s">
        <v>125</v>
      </c>
      <c r="H807" s="98">
        <v>1000425175</v>
      </c>
      <c r="I807" s="98" t="s">
        <v>126</v>
      </c>
      <c r="J807" s="98" t="s">
        <v>33</v>
      </c>
      <c r="K807" s="15">
        <f>'VZGTTQ00009158 - Sunil Anthony'!F31</f>
        <v>17.073170731707318</v>
      </c>
      <c r="L807" s="15">
        <f>'VZGTTQ00009158 - Sunil Anthony'!G31</f>
        <v>3004.8780487804879</v>
      </c>
      <c r="M807" s="15">
        <f>'VZGTTQ00009158 - Sunil Anthony'!H31</f>
        <v>0</v>
      </c>
      <c r="N807" s="15">
        <f>'VZGTTQ00009158 - Sunil Anthony'!I31</f>
        <v>0</v>
      </c>
      <c r="O807" s="15">
        <f>'VZGTTQ00009158 - Sunil Anthony'!J31</f>
        <v>3004.8780487804879</v>
      </c>
      <c r="P807" s="15">
        <f>'VZGTTQ00009158 - Sunil Anthony'!K31</f>
        <v>3004.8780487804879</v>
      </c>
      <c r="Q807" s="15">
        <f>'VZGTTQ00009158 - Sunil Anthony'!L31</f>
        <v>3004.8780487804879</v>
      </c>
      <c r="R807" s="15">
        <f>'VZGTTQ00009158 - Sunil Anthony'!M31</f>
        <v>3004.8780487804879</v>
      </c>
      <c r="S807" s="15">
        <f>'VZGTTQ00009158 - Sunil Anthony'!N31</f>
        <v>3004.8780487804879</v>
      </c>
      <c r="T807" s="15">
        <f>'VZGTTQ00009158 - Sunil Anthony'!O31</f>
        <v>9014.6341463414647</v>
      </c>
      <c r="U807" s="15">
        <f>'VZGTTQ00009158 - Sunil Anthony'!P31</f>
        <v>12019.512195121952</v>
      </c>
      <c r="V807" s="98">
        <f>'VZGTTQ00009158 - Sunil Anthony'!Q31</f>
        <v>0</v>
      </c>
    </row>
    <row r="808" spans="1:22" ht="23.15" hidden="1" customHeight="1">
      <c r="A808" s="98">
        <f>'VZGTTQ00009158 - Sunil Anthony'!A32</f>
        <v>2127941</v>
      </c>
      <c r="B808" s="98" t="str">
        <f>'VZGTTQ00009158 - Sunil Anthony'!B32</f>
        <v>S, Chennakrishnan</v>
      </c>
      <c r="C808" s="98" t="str">
        <f>'VZGTTQ00009158 - Sunil Anthony'!C32</f>
        <v xml:space="preserve">Offshore </v>
      </c>
      <c r="D808" s="98" t="str">
        <f>'VZGTTQ00009158 - Sunil Anthony'!D32</f>
        <v>PCT 236/231</v>
      </c>
      <c r="E808" s="103" t="str">
        <f>'VZGTTQ00009158 - Sunil Anthony'!E32</f>
        <v>Java-Developer-Junior</v>
      </c>
      <c r="F808" s="131" t="s">
        <v>124</v>
      </c>
      <c r="G808" s="131" t="s">
        <v>125</v>
      </c>
      <c r="H808" s="98">
        <v>1000425175</v>
      </c>
      <c r="I808" s="98" t="s">
        <v>126</v>
      </c>
      <c r="J808" s="98" t="s">
        <v>24</v>
      </c>
      <c r="K808" s="15">
        <f>'VZGTTQ00009158 - Sunil Anthony'!F32</f>
        <v>17.073170731707318</v>
      </c>
      <c r="L808" s="15">
        <f>'VZGTTQ00009158 - Sunil Anthony'!G32</f>
        <v>3004.8780487804879</v>
      </c>
      <c r="M808" s="15">
        <f>'VZGTTQ00009158 - Sunil Anthony'!H32</f>
        <v>0</v>
      </c>
      <c r="N808" s="15">
        <f>'VZGTTQ00009158 - Sunil Anthony'!I32</f>
        <v>0</v>
      </c>
      <c r="O808" s="15">
        <f>'VZGTTQ00009158 - Sunil Anthony'!J32</f>
        <v>3004.8780487804879</v>
      </c>
      <c r="P808" s="15">
        <f>'VZGTTQ00009158 - Sunil Anthony'!K32</f>
        <v>3004.8780487804879</v>
      </c>
      <c r="Q808" s="15">
        <f>'VZGTTQ00009158 - Sunil Anthony'!L32</f>
        <v>3004.8780487804879</v>
      </c>
      <c r="R808" s="15">
        <f>'VZGTTQ00009158 - Sunil Anthony'!M32</f>
        <v>3004.8780487804879</v>
      </c>
      <c r="S808" s="15">
        <f>'VZGTTQ00009158 - Sunil Anthony'!N32</f>
        <v>3004.8780487804879</v>
      </c>
      <c r="T808" s="15">
        <f>'VZGTTQ00009158 - Sunil Anthony'!O32</f>
        <v>9014.6341463414647</v>
      </c>
      <c r="U808" s="15">
        <f>'VZGTTQ00009158 - Sunil Anthony'!P32</f>
        <v>12019.512195121952</v>
      </c>
      <c r="V808" s="98">
        <f>'VZGTTQ00009158 - Sunil Anthony'!Q32</f>
        <v>0</v>
      </c>
    </row>
    <row r="809" spans="1:22" ht="23.15" customHeight="1">
      <c r="F809" s="64"/>
      <c r="G809" s="118"/>
      <c r="H809" s="64"/>
      <c r="I809" s="64"/>
      <c r="J809" s="64"/>
    </row>
    <row r="810" spans="1:22" ht="23.15" customHeight="1">
      <c r="F810" s="64"/>
      <c r="G810" s="118"/>
      <c r="H810" s="64"/>
      <c r="I810" s="64"/>
      <c r="J810" s="64"/>
    </row>
    <row r="811" spans="1:22" ht="23.15" customHeight="1">
      <c r="F811" s="64"/>
      <c r="G811" s="118"/>
      <c r="H811" s="64"/>
      <c r="I811" s="64"/>
      <c r="J811" s="64"/>
    </row>
    <row r="812" spans="1:22" ht="23.15" customHeight="1">
      <c r="F812" s="64"/>
      <c r="G812" s="118"/>
      <c r="H812" s="64"/>
      <c r="I812" s="64"/>
      <c r="J812" s="64"/>
    </row>
    <row r="813" spans="1:22" ht="23.15" customHeight="1">
      <c r="F813" s="64"/>
      <c r="G813" s="118"/>
      <c r="H813" s="64"/>
      <c r="I813" s="64"/>
      <c r="J813" s="64"/>
    </row>
    <row r="814" spans="1:22" ht="23.15" customHeight="1">
      <c r="F814" s="64"/>
      <c r="G814" s="118"/>
      <c r="H814" s="64"/>
      <c r="I814" s="64"/>
      <c r="J814" s="64"/>
    </row>
    <row r="815" spans="1:22" ht="23.15" customHeight="1">
      <c r="F815" s="64"/>
      <c r="G815" s="118"/>
      <c r="H815" s="64"/>
      <c r="I815" s="64"/>
      <c r="J815" s="64"/>
    </row>
    <row r="816" spans="1:22" ht="23.15" customHeight="1">
      <c r="F816" s="64"/>
      <c r="G816" s="118"/>
      <c r="H816" s="64"/>
      <c r="I816" s="64"/>
      <c r="J816" s="64"/>
    </row>
    <row r="817" spans="6:10" ht="23.15" customHeight="1">
      <c r="F817" s="64"/>
      <c r="G817" s="118"/>
      <c r="H817" s="64"/>
      <c r="I817" s="64"/>
      <c r="J817" s="64"/>
    </row>
    <row r="818" spans="6:10" ht="23.15" customHeight="1">
      <c r="F818" s="64"/>
      <c r="G818" s="118"/>
      <c r="H818" s="64"/>
      <c r="I818" s="64"/>
      <c r="J818" s="64"/>
    </row>
    <row r="819" spans="6:10" ht="23.15" customHeight="1">
      <c r="F819" s="64"/>
      <c r="G819" s="118"/>
      <c r="H819" s="64"/>
      <c r="I819" s="64"/>
      <c r="J819" s="64"/>
    </row>
    <row r="820" spans="6:10" ht="23.15" customHeight="1">
      <c r="F820" s="64"/>
      <c r="G820" s="118"/>
      <c r="H820" s="64"/>
      <c r="I820" s="64"/>
      <c r="J820" s="64"/>
    </row>
    <row r="821" spans="6:10" ht="23.15" customHeight="1">
      <c r="F821" s="64"/>
      <c r="G821" s="118"/>
      <c r="H821" s="64"/>
      <c r="I821" s="64"/>
      <c r="J821" s="64"/>
    </row>
    <row r="822" spans="6:10" ht="23.15" customHeight="1">
      <c r="F822" s="64"/>
      <c r="G822" s="118"/>
      <c r="H822" s="64"/>
      <c r="I822" s="64"/>
      <c r="J822" s="64"/>
    </row>
    <row r="823" spans="6:10" ht="23.15" customHeight="1">
      <c r="F823" s="64"/>
      <c r="G823" s="118"/>
      <c r="H823" s="64"/>
      <c r="I823" s="64"/>
      <c r="J823" s="64"/>
    </row>
    <row r="824" spans="6:10" ht="23.15" customHeight="1">
      <c r="F824" s="64"/>
      <c r="G824" s="118"/>
      <c r="H824" s="64"/>
      <c r="I824" s="64"/>
      <c r="J824" s="64"/>
    </row>
    <row r="825" spans="6:10" ht="23.15" customHeight="1">
      <c r="F825" s="64"/>
      <c r="G825" s="118"/>
      <c r="H825" s="64"/>
      <c r="I825" s="64"/>
      <c r="J825" s="64"/>
    </row>
    <row r="826" spans="6:10" ht="23.15" customHeight="1">
      <c r="F826" s="64"/>
      <c r="G826" s="118"/>
      <c r="H826" s="64"/>
      <c r="I826" s="64"/>
      <c r="J826" s="64"/>
    </row>
    <row r="827" spans="6:10" ht="23.15" customHeight="1">
      <c r="F827" s="64"/>
      <c r="G827" s="118"/>
      <c r="H827" s="64"/>
      <c r="I827" s="64"/>
      <c r="J827" s="64"/>
    </row>
    <row r="828" spans="6:10" ht="23.15" customHeight="1">
      <c r="F828" s="64"/>
      <c r="G828" s="118"/>
      <c r="H828" s="64"/>
      <c r="I828" s="64"/>
      <c r="J828" s="64"/>
    </row>
    <row r="829" spans="6:10" ht="23.15" customHeight="1">
      <c r="F829" s="64"/>
      <c r="G829" s="118"/>
      <c r="H829" s="64"/>
      <c r="I829" s="64"/>
      <c r="J829" s="64"/>
    </row>
    <row r="830" spans="6:10" ht="23.15" customHeight="1">
      <c r="F830" s="64"/>
      <c r="G830" s="118"/>
      <c r="H830" s="64"/>
      <c r="I830" s="64"/>
      <c r="J830" s="64"/>
    </row>
    <row r="831" spans="6:10" ht="23.15" customHeight="1">
      <c r="F831" s="64"/>
      <c r="G831" s="118"/>
      <c r="H831" s="64"/>
      <c r="I831" s="64"/>
      <c r="J831" s="64"/>
    </row>
    <row r="832" spans="6:10" ht="23.15" customHeight="1">
      <c r="F832" s="64"/>
      <c r="G832" s="118"/>
      <c r="H832" s="64"/>
      <c r="I832" s="64"/>
      <c r="J832" s="64"/>
    </row>
    <row r="833" spans="6:10" ht="23.15" customHeight="1">
      <c r="F833" s="64"/>
      <c r="G833" s="118"/>
      <c r="H833" s="64"/>
      <c r="I833" s="64"/>
      <c r="J833" s="64"/>
    </row>
    <row r="834" spans="6:10" ht="23.15" customHeight="1">
      <c r="F834" s="64"/>
      <c r="G834" s="118"/>
      <c r="H834" s="64"/>
      <c r="I834" s="64"/>
      <c r="J834" s="64"/>
    </row>
    <row r="835" spans="6:10" ht="23.15" customHeight="1">
      <c r="F835" s="64"/>
      <c r="G835" s="118"/>
      <c r="H835" s="64"/>
      <c r="I835" s="64"/>
      <c r="J835" s="64"/>
    </row>
    <row r="836" spans="6:10" ht="23.15" customHeight="1">
      <c r="F836" s="64"/>
      <c r="G836" s="118"/>
      <c r="H836" s="64"/>
      <c r="I836" s="64"/>
      <c r="J836" s="64"/>
    </row>
    <row r="837" spans="6:10" ht="23.15" customHeight="1">
      <c r="F837" s="64"/>
      <c r="G837" s="118"/>
      <c r="H837" s="64"/>
      <c r="I837" s="64"/>
      <c r="J837" s="64"/>
    </row>
    <row r="838" spans="6:10" ht="23.15" customHeight="1">
      <c r="F838" s="64"/>
      <c r="G838" s="118"/>
      <c r="H838" s="64"/>
      <c r="I838" s="64"/>
      <c r="J838" s="64"/>
    </row>
    <row r="839" spans="6:10" ht="23.15" customHeight="1">
      <c r="F839" s="64"/>
      <c r="G839" s="118"/>
      <c r="H839" s="64"/>
      <c r="I839" s="64"/>
      <c r="J839" s="64"/>
    </row>
    <row r="840" spans="6:10" ht="23.15" customHeight="1">
      <c r="F840" s="64"/>
      <c r="G840" s="118"/>
      <c r="H840" s="64"/>
      <c r="I840" s="64"/>
      <c r="J840" s="64"/>
    </row>
    <row r="841" spans="6:10" ht="23.15" customHeight="1">
      <c r="F841" s="64"/>
      <c r="G841" s="118"/>
      <c r="H841" s="64"/>
      <c r="I841" s="64"/>
      <c r="J841" s="64"/>
    </row>
    <row r="842" spans="6:10" ht="23.15" customHeight="1">
      <c r="F842" s="64"/>
      <c r="G842" s="118"/>
      <c r="H842" s="64"/>
      <c r="I842" s="64"/>
      <c r="J842" s="64"/>
    </row>
    <row r="843" spans="6:10" ht="23.15" customHeight="1">
      <c r="F843" s="64"/>
      <c r="G843" s="118"/>
      <c r="H843" s="64"/>
      <c r="I843" s="64"/>
      <c r="J843" s="64"/>
    </row>
    <row r="844" spans="6:10" ht="23.15" customHeight="1">
      <c r="F844" s="64"/>
      <c r="G844" s="118"/>
      <c r="H844" s="64"/>
      <c r="I844" s="64"/>
      <c r="J844" s="64"/>
    </row>
    <row r="845" spans="6:10" ht="23.15" customHeight="1">
      <c r="F845" s="64"/>
      <c r="G845" s="118"/>
      <c r="H845" s="64"/>
      <c r="I845" s="64"/>
      <c r="J845" s="64"/>
    </row>
    <row r="846" spans="6:10" ht="23.15" customHeight="1">
      <c r="F846" s="64"/>
      <c r="G846" s="118"/>
      <c r="H846" s="64"/>
      <c r="I846" s="64"/>
      <c r="J846" s="64"/>
    </row>
    <row r="847" spans="6:10" ht="23.15" customHeight="1">
      <c r="F847" s="64"/>
      <c r="G847" s="118"/>
      <c r="H847" s="64"/>
      <c r="I847" s="64"/>
      <c r="J847" s="64"/>
    </row>
    <row r="848" spans="6:10" ht="23.15" customHeight="1">
      <c r="F848" s="64"/>
      <c r="G848" s="118"/>
      <c r="H848" s="64"/>
      <c r="I848" s="64"/>
      <c r="J848" s="64"/>
    </row>
    <row r="849" spans="6:10" ht="23.15" customHeight="1">
      <c r="F849" s="64"/>
      <c r="G849" s="118"/>
      <c r="H849" s="64"/>
      <c r="I849" s="64"/>
      <c r="J849" s="64"/>
    </row>
    <row r="850" spans="6:10" ht="23.15" customHeight="1">
      <c r="F850" s="64"/>
      <c r="G850" s="118"/>
      <c r="H850" s="64"/>
      <c r="I850" s="64"/>
      <c r="J850" s="64"/>
    </row>
    <row r="851" spans="6:10" ht="23.15" customHeight="1">
      <c r="F851" s="64"/>
      <c r="G851" s="118"/>
      <c r="H851" s="64"/>
      <c r="I851" s="64"/>
      <c r="J851" s="64"/>
    </row>
    <row r="852" spans="6:10" ht="23.15" customHeight="1">
      <c r="F852" s="64"/>
      <c r="G852" s="118"/>
      <c r="H852" s="64"/>
      <c r="I852" s="64"/>
      <c r="J852" s="64"/>
    </row>
    <row r="853" spans="6:10" ht="23.15" customHeight="1">
      <c r="F853" s="64"/>
      <c r="G853" s="118"/>
      <c r="H853" s="64"/>
      <c r="I853" s="64"/>
      <c r="J853" s="64"/>
    </row>
    <row r="854" spans="6:10" ht="23.15" customHeight="1">
      <c r="F854" s="64"/>
      <c r="G854" s="118"/>
      <c r="H854" s="64"/>
      <c r="I854" s="64"/>
      <c r="J854" s="64"/>
    </row>
    <row r="855" spans="6:10" ht="23.15" customHeight="1">
      <c r="F855" s="64"/>
      <c r="G855" s="118"/>
      <c r="H855" s="64"/>
      <c r="I855" s="64"/>
      <c r="J855" s="64"/>
    </row>
    <row r="856" spans="6:10" ht="23.15" customHeight="1">
      <c r="F856" s="64"/>
      <c r="G856" s="118"/>
      <c r="H856" s="64"/>
      <c r="I856" s="64"/>
      <c r="J856" s="64"/>
    </row>
    <row r="857" spans="6:10" ht="23.15" customHeight="1">
      <c r="F857" s="64"/>
      <c r="G857" s="118"/>
      <c r="H857" s="64"/>
      <c r="I857" s="64"/>
      <c r="J857" s="64"/>
    </row>
    <row r="858" spans="6:10" ht="23.15" customHeight="1">
      <c r="F858" s="64"/>
      <c r="G858" s="118"/>
      <c r="H858" s="64"/>
      <c r="I858" s="64"/>
      <c r="J858" s="64"/>
    </row>
    <row r="859" spans="6:10" ht="23.15" customHeight="1">
      <c r="F859" s="64"/>
      <c r="G859" s="118"/>
      <c r="H859" s="64"/>
      <c r="I859" s="64"/>
      <c r="J859" s="64"/>
    </row>
    <row r="860" spans="6:10" ht="23.15" customHeight="1">
      <c r="F860" s="64"/>
      <c r="G860" s="118"/>
      <c r="H860" s="64"/>
      <c r="I860" s="64"/>
      <c r="J860" s="64"/>
    </row>
    <row r="861" spans="6:10" ht="23.15" customHeight="1">
      <c r="F861" s="64"/>
      <c r="G861" s="118"/>
      <c r="H861" s="64"/>
      <c r="I861" s="64"/>
      <c r="J861" s="64"/>
    </row>
    <row r="862" spans="6:10" ht="23.15" customHeight="1">
      <c r="F862" s="64"/>
      <c r="G862" s="118"/>
      <c r="H862" s="64"/>
      <c r="I862" s="64"/>
      <c r="J862" s="64"/>
    </row>
    <row r="863" spans="6:10" ht="23.15" customHeight="1">
      <c r="F863" s="64"/>
      <c r="G863" s="118"/>
      <c r="H863" s="64"/>
      <c r="I863" s="64"/>
      <c r="J863" s="64"/>
    </row>
    <row r="864" spans="6:10" ht="23.15" customHeight="1">
      <c r="F864" s="64"/>
      <c r="G864" s="118"/>
      <c r="H864" s="64"/>
      <c r="I864" s="64"/>
      <c r="J864" s="64"/>
    </row>
    <row r="865" spans="6:10" ht="23.15" customHeight="1">
      <c r="F865" s="64"/>
      <c r="G865" s="118"/>
      <c r="H865" s="64"/>
      <c r="I865" s="64"/>
      <c r="J865" s="64"/>
    </row>
    <row r="866" spans="6:10" ht="23.15" customHeight="1">
      <c r="F866" s="64"/>
      <c r="G866" s="118"/>
      <c r="H866" s="64"/>
      <c r="I866" s="64"/>
      <c r="J866" s="64"/>
    </row>
    <row r="867" spans="6:10" ht="23.15" customHeight="1">
      <c r="F867" s="64"/>
      <c r="G867" s="118"/>
      <c r="H867" s="64"/>
      <c r="I867" s="64"/>
      <c r="J867" s="64"/>
    </row>
    <row r="868" spans="6:10" ht="23.15" customHeight="1">
      <c r="F868" s="64"/>
      <c r="G868" s="118"/>
      <c r="H868" s="64"/>
      <c r="I868" s="64"/>
      <c r="J868" s="64"/>
    </row>
    <row r="869" spans="6:10" ht="23.15" customHeight="1">
      <c r="F869" s="64"/>
      <c r="G869" s="118"/>
      <c r="H869" s="64"/>
      <c r="I869" s="64"/>
      <c r="J869" s="64"/>
    </row>
    <row r="870" spans="6:10" ht="23.15" customHeight="1">
      <c r="F870" s="64"/>
      <c r="G870" s="118"/>
      <c r="H870" s="64"/>
      <c r="I870" s="64"/>
      <c r="J870" s="64"/>
    </row>
    <row r="871" spans="6:10" ht="23.15" customHeight="1">
      <c r="F871" s="64"/>
      <c r="G871" s="118"/>
      <c r="H871" s="64"/>
      <c r="I871" s="64"/>
      <c r="J871" s="64"/>
    </row>
    <row r="872" spans="6:10" ht="23.15" customHeight="1">
      <c r="F872" s="64"/>
      <c r="G872" s="118"/>
      <c r="H872" s="64"/>
      <c r="I872" s="64"/>
      <c r="J872" s="64"/>
    </row>
    <row r="873" spans="6:10" ht="23.15" customHeight="1">
      <c r="F873" s="64"/>
      <c r="G873" s="118"/>
      <c r="H873" s="64"/>
      <c r="I873" s="64"/>
      <c r="J873" s="64"/>
    </row>
    <row r="874" spans="6:10" ht="23.15" customHeight="1">
      <c r="F874" s="64"/>
      <c r="G874" s="118"/>
      <c r="H874" s="64"/>
      <c r="I874" s="64"/>
      <c r="J874" s="64"/>
    </row>
    <row r="875" spans="6:10" ht="23.15" customHeight="1">
      <c r="F875" s="64"/>
      <c r="G875" s="118"/>
      <c r="H875" s="64"/>
      <c r="I875" s="64"/>
      <c r="J875" s="64"/>
    </row>
    <row r="876" spans="6:10" ht="23.15" customHeight="1">
      <c r="F876" s="64"/>
      <c r="G876" s="118"/>
      <c r="H876" s="64"/>
      <c r="I876" s="64"/>
      <c r="J876" s="64"/>
    </row>
    <row r="877" spans="6:10" ht="23.15" customHeight="1">
      <c r="F877" s="64"/>
      <c r="G877" s="118"/>
      <c r="H877" s="64"/>
      <c r="I877" s="64"/>
      <c r="J877" s="64"/>
    </row>
    <row r="878" spans="6:10" ht="23.15" customHeight="1">
      <c r="F878" s="64"/>
      <c r="G878" s="118"/>
      <c r="H878" s="64"/>
      <c r="I878" s="64"/>
      <c r="J878" s="64"/>
    </row>
    <row r="879" spans="6:10" ht="23.15" customHeight="1">
      <c r="F879" s="64"/>
      <c r="G879" s="118"/>
      <c r="H879" s="64"/>
      <c r="I879" s="64"/>
      <c r="J879" s="64"/>
    </row>
    <row r="880" spans="6:10" ht="23.15" customHeight="1">
      <c r="F880" s="64"/>
      <c r="G880" s="118"/>
      <c r="H880" s="64"/>
      <c r="I880" s="64"/>
      <c r="J880" s="64"/>
    </row>
    <row r="881" spans="6:10" ht="23.15" customHeight="1">
      <c r="F881" s="64"/>
      <c r="G881" s="118"/>
      <c r="H881" s="64"/>
      <c r="I881" s="64"/>
      <c r="J881" s="64"/>
    </row>
    <row r="882" spans="6:10" ht="23.15" customHeight="1">
      <c r="F882" s="64"/>
      <c r="G882" s="118"/>
      <c r="H882" s="64"/>
      <c r="I882" s="64"/>
      <c r="J882" s="64"/>
    </row>
    <row r="883" spans="6:10" ht="23.15" customHeight="1">
      <c r="F883" s="64"/>
      <c r="G883" s="118"/>
      <c r="H883" s="64"/>
      <c r="I883" s="64"/>
      <c r="J883" s="64"/>
    </row>
    <row r="884" spans="6:10" ht="23.15" customHeight="1">
      <c r="F884" s="64"/>
      <c r="G884" s="118"/>
      <c r="H884" s="64"/>
      <c r="I884" s="64"/>
      <c r="J884" s="64"/>
    </row>
    <row r="885" spans="6:10" ht="23.15" customHeight="1">
      <c r="F885" s="64"/>
      <c r="G885" s="118"/>
      <c r="H885" s="64"/>
      <c r="I885" s="64"/>
      <c r="J885" s="64"/>
    </row>
    <row r="886" spans="6:10" ht="23.15" customHeight="1">
      <c r="F886" s="64"/>
      <c r="G886" s="118"/>
      <c r="H886" s="64"/>
      <c r="I886" s="64"/>
      <c r="J886" s="64"/>
    </row>
    <row r="887" spans="6:10" ht="23.15" customHeight="1">
      <c r="F887" s="64"/>
      <c r="G887" s="118"/>
      <c r="H887" s="64"/>
      <c r="I887" s="64"/>
      <c r="J887" s="64"/>
    </row>
    <row r="888" spans="6:10" ht="23.15" customHeight="1">
      <c r="F888" s="64"/>
      <c r="G888" s="118"/>
      <c r="H888" s="64"/>
      <c r="I888" s="64"/>
      <c r="J888" s="64"/>
    </row>
    <row r="889" spans="6:10" ht="23.15" customHeight="1">
      <c r="F889" s="64"/>
      <c r="G889" s="118"/>
      <c r="H889" s="64"/>
      <c r="I889" s="64"/>
      <c r="J889" s="64"/>
    </row>
    <row r="890" spans="6:10" ht="23.15" customHeight="1">
      <c r="F890" s="64"/>
      <c r="G890" s="118"/>
      <c r="H890" s="64"/>
      <c r="I890" s="64"/>
      <c r="J890" s="64"/>
    </row>
    <row r="891" spans="6:10" ht="23.15" customHeight="1">
      <c r="F891" s="64"/>
      <c r="G891" s="118"/>
      <c r="H891" s="64"/>
      <c r="I891" s="64"/>
      <c r="J891" s="64"/>
    </row>
    <row r="892" spans="6:10" ht="23.15" customHeight="1">
      <c r="F892" s="64"/>
      <c r="G892" s="118"/>
      <c r="H892" s="64"/>
      <c r="I892" s="64"/>
      <c r="J892" s="64"/>
    </row>
    <row r="893" spans="6:10" ht="23.15" customHeight="1">
      <c r="F893" s="64"/>
      <c r="G893" s="118"/>
      <c r="H893" s="64"/>
      <c r="I893" s="64"/>
      <c r="J893" s="64"/>
    </row>
    <row r="894" spans="6:10" ht="23.15" customHeight="1">
      <c r="F894" s="64"/>
      <c r="G894" s="118"/>
      <c r="H894" s="64"/>
      <c r="I894" s="64"/>
      <c r="J894" s="64"/>
    </row>
    <row r="895" spans="6:10" ht="23.15" customHeight="1">
      <c r="F895" s="64"/>
      <c r="G895" s="118"/>
      <c r="H895" s="64"/>
      <c r="I895" s="64"/>
      <c r="J895" s="64"/>
    </row>
    <row r="896" spans="6:10" ht="23.15" customHeight="1">
      <c r="F896" s="64"/>
      <c r="G896" s="118"/>
      <c r="H896" s="64"/>
      <c r="I896" s="64"/>
      <c r="J896" s="64"/>
    </row>
    <row r="897" spans="6:10" ht="23.15" customHeight="1">
      <c r="F897" s="64"/>
      <c r="G897" s="118"/>
      <c r="H897" s="64"/>
      <c r="I897" s="64"/>
      <c r="J897" s="64"/>
    </row>
    <row r="898" spans="6:10" ht="23.15" customHeight="1">
      <c r="F898" s="64"/>
      <c r="G898" s="118"/>
      <c r="H898" s="64"/>
      <c r="I898" s="64"/>
      <c r="J898" s="64"/>
    </row>
    <row r="899" spans="6:10" ht="23.15" customHeight="1">
      <c r="F899" s="64"/>
      <c r="G899" s="118"/>
      <c r="H899" s="64"/>
      <c r="I899" s="64"/>
      <c r="J899" s="64"/>
    </row>
    <row r="900" spans="6:10" ht="23.15" customHeight="1">
      <c r="F900" s="64"/>
      <c r="G900" s="118"/>
      <c r="H900" s="64"/>
      <c r="I900" s="64"/>
      <c r="J900" s="64"/>
    </row>
    <row r="901" spans="6:10" ht="23.15" customHeight="1">
      <c r="F901" s="64"/>
      <c r="G901" s="118"/>
      <c r="H901" s="64"/>
      <c r="I901" s="64"/>
      <c r="J901" s="64"/>
    </row>
    <row r="902" spans="6:10" ht="23.15" customHeight="1">
      <c r="F902" s="64"/>
      <c r="G902" s="118"/>
      <c r="H902" s="64"/>
      <c r="I902" s="64"/>
      <c r="J902" s="64"/>
    </row>
    <row r="903" spans="6:10" ht="23.15" customHeight="1">
      <c r="F903" s="64"/>
      <c r="G903" s="118"/>
      <c r="H903" s="64"/>
      <c r="I903" s="64"/>
      <c r="J903" s="64"/>
    </row>
    <row r="904" spans="6:10" ht="23.15" customHeight="1">
      <c r="F904" s="64"/>
      <c r="G904" s="118"/>
      <c r="H904" s="64"/>
      <c r="I904" s="64"/>
      <c r="J904" s="64"/>
    </row>
    <row r="905" spans="6:10" ht="23.15" customHeight="1">
      <c r="F905" s="64"/>
      <c r="G905" s="118"/>
      <c r="H905" s="64"/>
      <c r="I905" s="64"/>
      <c r="J905" s="64"/>
    </row>
    <row r="906" spans="6:10" ht="23.15" customHeight="1">
      <c r="F906" s="64"/>
      <c r="G906" s="118"/>
      <c r="H906" s="64"/>
      <c r="I906" s="64"/>
      <c r="J906" s="64"/>
    </row>
  </sheetData>
  <sheetProtection sheet="1" objects="1" scenarios="1"/>
  <autoFilter ref="A3:V3" xr:uid="{38BF2746-5EF1-4AA9-90A8-79A2DAE5B809}">
    <filterColumn colId="3">
      <filters>
        <filter val="ACT211"/>
        <filter val="ACT-211"/>
      </filters>
    </filterColumn>
  </autoFilter>
  <mergeCells count="2">
    <mergeCell ref="M1:O1"/>
    <mergeCell ref="P1:R1"/>
  </mergeCells>
  <phoneticPr fontId="8" type="noConversion"/>
  <dataValidations count="1">
    <dataValidation type="list" allowBlank="1" showInputMessage="1" showErrorMessage="1" sqref="E4:E7" xr:uid="{829BFFCC-1534-4C4F-BCEB-61A6F12BC8F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C475-0F4B-4EDA-8181-EF18DB77DB0E}">
  <sheetPr codeName="Sheet14">
    <tabColor theme="5"/>
  </sheetPr>
  <dimension ref="A1:M1048576"/>
  <sheetViews>
    <sheetView topLeftCell="C30" zoomScale="70" zoomScaleNormal="70" workbookViewId="0">
      <selection activeCell="L31" sqref="L31"/>
    </sheetView>
  </sheetViews>
  <sheetFormatPr defaultColWidth="32.453125" defaultRowHeight="24.65" customHeight="1"/>
  <cols>
    <col min="1" max="1" width="12.453125" style="498" bestFit="1" customWidth="1"/>
    <col min="2" max="2" width="16.54296875" style="501" bestFit="1" customWidth="1"/>
    <col min="3" max="3" width="36.453125" style="498" bestFit="1" customWidth="1"/>
    <col min="4" max="4" width="25.54296875" style="193" bestFit="1" customWidth="1"/>
    <col min="5" max="5" width="59.54296875" style="498" bestFit="1" customWidth="1"/>
    <col min="6" max="6" width="23.54296875" style="498" bestFit="1" customWidth="1"/>
    <col min="7" max="7" width="20" style="498" bestFit="1" customWidth="1"/>
    <col min="8" max="8" width="14" style="498" bestFit="1" customWidth="1"/>
    <col min="9" max="9" width="57.54296875" style="498" bestFit="1" customWidth="1"/>
    <col min="10" max="10" width="23.453125" style="498" customWidth="1"/>
    <col min="11" max="11" width="15.453125" style="498" bestFit="1" customWidth="1"/>
    <col min="12" max="12" width="83" style="498" bestFit="1" customWidth="1"/>
    <col min="13" max="16384" width="32.453125" style="498"/>
  </cols>
  <sheetData>
    <row r="1" spans="1:13" s="193" customFormat="1" ht="24.65" customHeight="1">
      <c r="A1" s="180" t="s">
        <v>127</v>
      </c>
      <c r="B1" s="494" t="s">
        <v>128</v>
      </c>
      <c r="C1" s="180" t="s">
        <v>129</v>
      </c>
      <c r="D1" s="180" t="s">
        <v>130</v>
      </c>
      <c r="E1" s="180" t="s">
        <v>131</v>
      </c>
      <c r="F1" s="180" t="s">
        <v>132</v>
      </c>
      <c r="G1" s="180" t="s">
        <v>133</v>
      </c>
      <c r="H1" s="180" t="s">
        <v>134</v>
      </c>
      <c r="I1" s="180" t="s">
        <v>135</v>
      </c>
      <c r="J1" s="180" t="s">
        <v>136</v>
      </c>
      <c r="K1" s="180" t="s">
        <v>137</v>
      </c>
      <c r="L1" s="180" t="s">
        <v>138</v>
      </c>
      <c r="M1" s="180" t="s">
        <v>139</v>
      </c>
    </row>
    <row r="2" spans="1:13" ht="24.65" customHeight="1">
      <c r="A2" s="495" t="s">
        <v>140</v>
      </c>
      <c r="B2" s="496">
        <v>1000445090</v>
      </c>
      <c r="C2" s="496" t="s">
        <v>141</v>
      </c>
      <c r="D2" s="497">
        <v>1000456940</v>
      </c>
      <c r="E2" s="495" t="s">
        <v>142</v>
      </c>
      <c r="F2" s="491" t="s">
        <v>143</v>
      </c>
      <c r="G2" s="491" t="s">
        <v>76</v>
      </c>
      <c r="H2" s="491" t="s">
        <v>134</v>
      </c>
      <c r="I2" s="491" t="s">
        <v>77</v>
      </c>
      <c r="J2" s="491" t="s">
        <v>144</v>
      </c>
      <c r="K2" s="491" t="s">
        <v>137</v>
      </c>
      <c r="L2" s="491" t="s">
        <v>145</v>
      </c>
      <c r="M2" s="491" t="s">
        <v>146</v>
      </c>
    </row>
    <row r="3" spans="1:13" ht="24.65" customHeight="1">
      <c r="A3" s="495" t="s">
        <v>140</v>
      </c>
      <c r="B3" s="496">
        <v>1000410706</v>
      </c>
      <c r="C3" s="496" t="s">
        <v>147</v>
      </c>
      <c r="D3" s="497">
        <v>1000456928</v>
      </c>
      <c r="E3" s="495" t="s">
        <v>148</v>
      </c>
      <c r="F3" s="491" t="s">
        <v>143</v>
      </c>
      <c r="G3" s="495" t="s">
        <v>149</v>
      </c>
      <c r="H3" s="495" t="s">
        <v>134</v>
      </c>
      <c r="I3" s="495" t="s">
        <v>73</v>
      </c>
      <c r="J3" s="491" t="s">
        <v>150</v>
      </c>
      <c r="K3" s="491" t="s">
        <v>137</v>
      </c>
      <c r="L3" s="491" t="s">
        <v>151</v>
      </c>
      <c r="M3" s="491" t="s">
        <v>146</v>
      </c>
    </row>
    <row r="4" spans="1:13" ht="24.65" customHeight="1">
      <c r="A4" s="495" t="s">
        <v>140</v>
      </c>
      <c r="B4" s="496">
        <v>1000410707</v>
      </c>
      <c r="C4" s="496" t="s">
        <v>152</v>
      </c>
      <c r="D4" s="497">
        <v>1000456930</v>
      </c>
      <c r="E4" s="495" t="s">
        <v>153</v>
      </c>
      <c r="F4" s="491" t="s">
        <v>143</v>
      </c>
      <c r="G4" s="495" t="s">
        <v>81</v>
      </c>
      <c r="H4" s="495" t="s">
        <v>134</v>
      </c>
      <c r="I4" s="495" t="s">
        <v>82</v>
      </c>
      <c r="J4" s="491" t="s">
        <v>154</v>
      </c>
      <c r="K4" s="491" t="s">
        <v>137</v>
      </c>
      <c r="L4" s="491" t="s">
        <v>155</v>
      </c>
      <c r="M4" s="491" t="s">
        <v>146</v>
      </c>
    </row>
    <row r="5" spans="1:13" ht="24.65" customHeight="1">
      <c r="A5" s="495"/>
      <c r="B5" s="496"/>
      <c r="C5" s="496"/>
      <c r="D5" s="497">
        <v>1000460544</v>
      </c>
      <c r="E5" s="495" t="s">
        <v>156</v>
      </c>
      <c r="F5" s="491" t="s">
        <v>143</v>
      </c>
      <c r="G5" s="495"/>
      <c r="H5" s="495"/>
      <c r="I5" s="495"/>
      <c r="J5" s="491" t="s">
        <v>157</v>
      </c>
      <c r="K5" s="491" t="s">
        <v>137</v>
      </c>
      <c r="L5" s="491" t="s">
        <v>158</v>
      </c>
      <c r="M5" s="491" t="s">
        <v>146</v>
      </c>
    </row>
    <row r="6" spans="1:13" ht="24.65" customHeight="1">
      <c r="A6" s="495" t="s">
        <v>140</v>
      </c>
      <c r="B6" s="496">
        <v>1000412773</v>
      </c>
      <c r="C6" s="496" t="s">
        <v>159</v>
      </c>
      <c r="D6" s="497">
        <v>1000456932</v>
      </c>
      <c r="E6" s="495" t="s">
        <v>160</v>
      </c>
      <c r="F6" s="491" t="s">
        <v>161</v>
      </c>
      <c r="G6" s="499" t="s">
        <v>50</v>
      </c>
      <c r="H6" s="491" t="s">
        <v>134</v>
      </c>
      <c r="I6" s="491" t="s">
        <v>51</v>
      </c>
      <c r="J6" s="499" t="s">
        <v>162</v>
      </c>
      <c r="K6" s="491" t="s">
        <v>137</v>
      </c>
      <c r="L6" s="491" t="s">
        <v>163</v>
      </c>
      <c r="M6" s="491" t="s">
        <v>164</v>
      </c>
    </row>
    <row r="7" spans="1:13" ht="24.65" customHeight="1">
      <c r="A7" s="495" t="s">
        <v>140</v>
      </c>
      <c r="B7" s="496">
        <v>1000416318</v>
      </c>
      <c r="C7" s="496" t="s">
        <v>165</v>
      </c>
      <c r="D7" s="497">
        <v>1000456939</v>
      </c>
      <c r="E7" s="495" t="s">
        <v>166</v>
      </c>
      <c r="F7" s="491" t="s">
        <v>167</v>
      </c>
      <c r="G7" s="491" t="s">
        <v>29</v>
      </c>
      <c r="H7" s="491" t="s">
        <v>134</v>
      </c>
      <c r="I7" s="491" t="s">
        <v>30</v>
      </c>
      <c r="J7" s="491" t="s">
        <v>168</v>
      </c>
      <c r="K7" s="491" t="s">
        <v>137</v>
      </c>
      <c r="L7" s="491" t="s">
        <v>169</v>
      </c>
      <c r="M7" s="491" t="s">
        <v>170</v>
      </c>
    </row>
    <row r="8" spans="1:13" ht="24.65" customHeight="1">
      <c r="A8" s="495" t="s">
        <v>140</v>
      </c>
      <c r="B8" s="496">
        <v>1000430852</v>
      </c>
      <c r="C8" s="495" t="s">
        <v>171</v>
      </c>
      <c r="D8" s="497">
        <v>1000430852</v>
      </c>
      <c r="E8" s="495" t="s">
        <v>171</v>
      </c>
      <c r="F8" s="491" t="s">
        <v>167</v>
      </c>
      <c r="G8" s="491" t="s">
        <v>172</v>
      </c>
      <c r="H8" s="491" t="s">
        <v>134</v>
      </c>
      <c r="I8" s="491" t="s">
        <v>173</v>
      </c>
      <c r="J8" s="491" t="s">
        <v>172</v>
      </c>
      <c r="K8" s="491" t="s">
        <v>137</v>
      </c>
      <c r="L8" s="491" t="s">
        <v>173</v>
      </c>
      <c r="M8" s="491" t="s">
        <v>170</v>
      </c>
    </row>
    <row r="9" spans="1:13" ht="24.65" customHeight="1">
      <c r="A9" s="495" t="s">
        <v>140</v>
      </c>
      <c r="B9" s="496">
        <v>1000431127</v>
      </c>
      <c r="C9" s="495" t="s">
        <v>174</v>
      </c>
      <c r="D9" s="497">
        <v>1000459566</v>
      </c>
      <c r="E9" s="495" t="s">
        <v>175</v>
      </c>
      <c r="F9" s="491" t="s">
        <v>167</v>
      </c>
      <c r="G9" s="491" t="s">
        <v>21</v>
      </c>
      <c r="H9" s="491" t="s">
        <v>134</v>
      </c>
      <c r="I9" s="491" t="s">
        <v>22</v>
      </c>
      <c r="J9" s="491" t="s">
        <v>176</v>
      </c>
      <c r="K9" s="491" t="s">
        <v>137</v>
      </c>
      <c r="L9" s="491" t="s">
        <v>177</v>
      </c>
      <c r="M9" s="491" t="s">
        <v>170</v>
      </c>
    </row>
    <row r="10" spans="1:13" ht="24.65" customHeight="1">
      <c r="A10" s="495" t="s">
        <v>140</v>
      </c>
      <c r="B10" s="677">
        <v>1000454900</v>
      </c>
      <c r="C10" s="495" t="s">
        <v>178</v>
      </c>
      <c r="D10" s="497">
        <v>1000454900</v>
      </c>
      <c r="E10" s="495" t="s">
        <v>178</v>
      </c>
      <c r="F10" s="491" t="s">
        <v>167</v>
      </c>
      <c r="G10" s="491" t="s">
        <v>179</v>
      </c>
      <c r="H10" s="491" t="s">
        <v>134</v>
      </c>
      <c r="I10" s="491" t="s">
        <v>180</v>
      </c>
      <c r="J10" s="491" t="s">
        <v>179</v>
      </c>
      <c r="K10" s="491" t="s">
        <v>137</v>
      </c>
      <c r="L10" s="491" t="s">
        <v>180</v>
      </c>
      <c r="M10" s="491" t="s">
        <v>170</v>
      </c>
    </row>
    <row r="11" spans="1:13" ht="24.65" customHeight="1">
      <c r="A11" s="495" t="s">
        <v>140</v>
      </c>
      <c r="B11" s="496">
        <v>1000415076</v>
      </c>
      <c r="C11" s="495" t="s">
        <v>181</v>
      </c>
      <c r="D11" s="497">
        <v>1000459568</v>
      </c>
      <c r="E11" s="495" t="s">
        <v>182</v>
      </c>
      <c r="F11" s="491" t="s">
        <v>167</v>
      </c>
      <c r="G11" s="491" t="s">
        <v>183</v>
      </c>
      <c r="H11" s="491" t="s">
        <v>134</v>
      </c>
      <c r="I11" s="491" t="s">
        <v>184</v>
      </c>
      <c r="J11" s="491" t="s">
        <v>185</v>
      </c>
      <c r="K11" s="491" t="s">
        <v>137</v>
      </c>
      <c r="L11" s="491" t="s">
        <v>184</v>
      </c>
      <c r="M11" s="491" t="s">
        <v>170</v>
      </c>
    </row>
    <row r="12" spans="1:13" ht="24.65" customHeight="1">
      <c r="A12" s="495" t="s">
        <v>140</v>
      </c>
      <c r="B12" s="496">
        <v>1000451136</v>
      </c>
      <c r="C12" s="495" t="s">
        <v>186</v>
      </c>
      <c r="D12" s="497">
        <v>1000456941</v>
      </c>
      <c r="E12" s="495" t="s">
        <v>187</v>
      </c>
      <c r="F12" s="491" t="s">
        <v>167</v>
      </c>
      <c r="G12" s="491" t="s">
        <v>42</v>
      </c>
      <c r="H12" s="491" t="s">
        <v>134</v>
      </c>
      <c r="I12" s="491" t="s">
        <v>188</v>
      </c>
      <c r="J12" s="491" t="s">
        <v>189</v>
      </c>
      <c r="K12" s="491" t="s">
        <v>137</v>
      </c>
      <c r="L12" s="491" t="s">
        <v>188</v>
      </c>
      <c r="M12" s="491" t="s">
        <v>170</v>
      </c>
    </row>
    <row r="13" spans="1:13" ht="24.65" customHeight="1">
      <c r="A13" s="495" t="s">
        <v>140</v>
      </c>
      <c r="B13" s="496">
        <v>1000447309</v>
      </c>
      <c r="C13" s="495" t="s">
        <v>40</v>
      </c>
      <c r="D13" s="497">
        <v>1000459572</v>
      </c>
      <c r="E13" s="495" t="s">
        <v>190</v>
      </c>
      <c r="F13" s="491" t="s">
        <v>167</v>
      </c>
      <c r="G13" s="491" t="s">
        <v>191</v>
      </c>
      <c r="H13" s="491" t="s">
        <v>134</v>
      </c>
      <c r="I13" s="491" t="s">
        <v>192</v>
      </c>
      <c r="J13" s="491" t="s">
        <v>191</v>
      </c>
      <c r="K13" s="491" t="s">
        <v>137</v>
      </c>
      <c r="L13" s="491" t="s">
        <v>192</v>
      </c>
      <c r="M13" s="491" t="s">
        <v>170</v>
      </c>
    </row>
    <row r="14" spans="1:13" ht="24.65" customHeight="1">
      <c r="A14" s="495" t="s">
        <v>140</v>
      </c>
      <c r="B14" s="496">
        <v>1000422748</v>
      </c>
      <c r="C14" s="495" t="s">
        <v>193</v>
      </c>
      <c r="D14" s="497">
        <v>1000456890</v>
      </c>
      <c r="E14" s="495" t="s">
        <v>194</v>
      </c>
      <c r="F14" s="491" t="s">
        <v>195</v>
      </c>
      <c r="G14" s="491" t="s">
        <v>88</v>
      </c>
      <c r="H14" s="491" t="s">
        <v>134</v>
      </c>
      <c r="I14" s="491" t="s">
        <v>89</v>
      </c>
      <c r="J14" s="491" t="s">
        <v>196</v>
      </c>
      <c r="K14" s="491" t="s">
        <v>137</v>
      </c>
      <c r="L14" s="491" t="s">
        <v>197</v>
      </c>
      <c r="M14" s="491" t="s">
        <v>146</v>
      </c>
    </row>
    <row r="15" spans="1:13" ht="24.65" customHeight="1">
      <c r="A15" s="495" t="s">
        <v>140</v>
      </c>
      <c r="B15" s="496">
        <v>1000445724</v>
      </c>
      <c r="C15" s="495" t="s">
        <v>198</v>
      </c>
      <c r="D15" s="497">
        <v>1000456890</v>
      </c>
      <c r="E15" s="495" t="s">
        <v>86</v>
      </c>
      <c r="F15" s="491" t="s">
        <v>195</v>
      </c>
      <c r="G15" s="491" t="s">
        <v>85</v>
      </c>
      <c r="H15" s="491" t="s">
        <v>134</v>
      </c>
      <c r="I15" s="491" t="s">
        <v>89</v>
      </c>
      <c r="J15" s="491" t="s">
        <v>196</v>
      </c>
      <c r="K15" s="491" t="s">
        <v>137</v>
      </c>
      <c r="L15" s="491" t="s">
        <v>197</v>
      </c>
      <c r="M15" s="491" t="s">
        <v>146</v>
      </c>
    </row>
    <row r="16" spans="1:13" ht="24.65" customHeight="1">
      <c r="A16" s="495" t="s">
        <v>140</v>
      </c>
      <c r="B16" s="496">
        <v>1000417402</v>
      </c>
      <c r="C16" s="495" t="s">
        <v>199</v>
      </c>
      <c r="D16" s="497">
        <v>1000459563</v>
      </c>
      <c r="E16" s="495" t="s">
        <v>200</v>
      </c>
      <c r="F16" s="491" t="s">
        <v>201</v>
      </c>
      <c r="G16" s="491" t="s">
        <v>46</v>
      </c>
      <c r="H16" s="491" t="s">
        <v>134</v>
      </c>
      <c r="I16" s="491" t="s">
        <v>47</v>
      </c>
      <c r="J16" s="491" t="s">
        <v>202</v>
      </c>
      <c r="K16" s="491" t="s">
        <v>137</v>
      </c>
      <c r="L16" s="491" t="s">
        <v>203</v>
      </c>
      <c r="M16" s="491" t="s">
        <v>204</v>
      </c>
    </row>
    <row r="17" spans="1:13" ht="24.65" customHeight="1">
      <c r="A17" s="495" t="s">
        <v>140</v>
      </c>
      <c r="B17" s="496">
        <v>1000417403</v>
      </c>
      <c r="C17" s="495" t="s">
        <v>205</v>
      </c>
      <c r="D17" s="497">
        <v>1000456926</v>
      </c>
      <c r="E17" s="495" t="s">
        <v>206</v>
      </c>
      <c r="F17" s="491" t="s">
        <v>207</v>
      </c>
      <c r="G17" s="491" t="s">
        <v>60</v>
      </c>
      <c r="H17" s="491" t="s">
        <v>134</v>
      </c>
      <c r="I17" s="491" t="s">
        <v>61</v>
      </c>
      <c r="J17" s="491" t="s">
        <v>208</v>
      </c>
      <c r="K17" s="491" t="s">
        <v>137</v>
      </c>
      <c r="L17" s="491" t="s">
        <v>209</v>
      </c>
      <c r="M17" s="491" t="s">
        <v>204</v>
      </c>
    </row>
    <row r="18" spans="1:13" ht="24.65" customHeight="1">
      <c r="A18" s="495" t="s">
        <v>140</v>
      </c>
      <c r="B18" s="496">
        <v>1000416320</v>
      </c>
      <c r="C18" s="495" t="s">
        <v>64</v>
      </c>
      <c r="D18" s="497">
        <v>1000456896</v>
      </c>
      <c r="E18" s="495" t="s">
        <v>210</v>
      </c>
      <c r="F18" s="491" t="s">
        <v>207</v>
      </c>
      <c r="G18" s="491" t="s">
        <v>66</v>
      </c>
      <c r="H18" s="491" t="s">
        <v>134</v>
      </c>
      <c r="I18" s="491" t="s">
        <v>67</v>
      </c>
      <c r="J18" s="491" t="s">
        <v>211</v>
      </c>
      <c r="K18" s="491" t="s">
        <v>137</v>
      </c>
      <c r="L18" s="491" t="s">
        <v>67</v>
      </c>
      <c r="M18" s="491" t="s">
        <v>204</v>
      </c>
    </row>
    <row r="19" spans="1:13" ht="24.65" customHeight="1">
      <c r="A19" s="495" t="s">
        <v>140</v>
      </c>
      <c r="B19" s="496">
        <v>1000455006</v>
      </c>
      <c r="C19" s="495" t="s">
        <v>212</v>
      </c>
      <c r="D19" s="497">
        <v>1000456949</v>
      </c>
      <c r="E19" s="495" t="s">
        <v>213</v>
      </c>
      <c r="F19" s="491" t="s">
        <v>207</v>
      </c>
      <c r="G19" s="491" t="s">
        <v>214</v>
      </c>
      <c r="H19" s="491" t="s">
        <v>134</v>
      </c>
      <c r="I19" s="491" t="s">
        <v>215</v>
      </c>
      <c r="J19" s="491" t="s">
        <v>216</v>
      </c>
      <c r="K19" s="491" t="s">
        <v>137</v>
      </c>
      <c r="L19" s="491" t="s">
        <v>217</v>
      </c>
      <c r="M19" s="491" t="s">
        <v>204</v>
      </c>
    </row>
    <row r="20" spans="1:13" ht="24.65" customHeight="1">
      <c r="A20" s="495" t="s">
        <v>140</v>
      </c>
      <c r="B20" s="500"/>
      <c r="C20" s="491"/>
      <c r="D20" s="497">
        <v>1000440471</v>
      </c>
      <c r="E20" s="495" t="s">
        <v>218</v>
      </c>
      <c r="F20" s="491"/>
      <c r="G20" s="491"/>
      <c r="H20" s="491"/>
      <c r="I20" s="491"/>
      <c r="J20" s="491" t="s">
        <v>219</v>
      </c>
      <c r="K20" s="491" t="s">
        <v>137</v>
      </c>
      <c r="L20" s="491" t="s">
        <v>220</v>
      </c>
      <c r="M20" s="491" t="s">
        <v>221</v>
      </c>
    </row>
    <row r="21" spans="1:13" ht="24.65" customHeight="1">
      <c r="A21" s="495" t="s">
        <v>140</v>
      </c>
      <c r="B21" s="500"/>
      <c r="C21" s="491"/>
      <c r="D21" s="497">
        <v>1000449935</v>
      </c>
      <c r="E21" s="495" t="s">
        <v>222</v>
      </c>
      <c r="F21" s="491"/>
      <c r="G21" s="491"/>
      <c r="H21" s="491"/>
      <c r="I21" s="491"/>
      <c r="J21" s="491" t="s">
        <v>223</v>
      </c>
      <c r="K21" s="491" t="s">
        <v>137</v>
      </c>
      <c r="L21" s="491" t="s">
        <v>224</v>
      </c>
      <c r="M21" s="491" t="s">
        <v>221</v>
      </c>
    </row>
    <row r="22" spans="1:13" ht="24.65" customHeight="1">
      <c r="A22" s="495" t="s">
        <v>225</v>
      </c>
      <c r="B22" s="500"/>
      <c r="C22" s="491"/>
      <c r="D22" s="497">
        <v>1000458633</v>
      </c>
      <c r="E22" s="495" t="s">
        <v>226</v>
      </c>
      <c r="F22" s="491" t="s">
        <v>227</v>
      </c>
      <c r="G22" s="491"/>
      <c r="H22" s="491"/>
      <c r="I22" s="491"/>
      <c r="J22" s="491" t="s">
        <v>228</v>
      </c>
      <c r="K22" s="491" t="s">
        <v>137</v>
      </c>
      <c r="L22" s="491" t="s">
        <v>229</v>
      </c>
      <c r="M22" s="491" t="s">
        <v>204</v>
      </c>
    </row>
    <row r="23" spans="1:13" ht="24.65" customHeight="1">
      <c r="A23" s="495" t="s">
        <v>225</v>
      </c>
      <c r="B23" s="500"/>
      <c r="C23" s="491"/>
      <c r="D23" s="497">
        <v>1000458648</v>
      </c>
      <c r="E23" s="495" t="s">
        <v>230</v>
      </c>
      <c r="F23" s="491" t="s">
        <v>227</v>
      </c>
      <c r="G23" s="491"/>
      <c r="H23" s="491"/>
      <c r="I23" s="491"/>
      <c r="J23" s="491" t="s">
        <v>231</v>
      </c>
      <c r="K23" s="491" t="s">
        <v>137</v>
      </c>
      <c r="L23" s="491" t="s">
        <v>232</v>
      </c>
      <c r="M23" s="491" t="s">
        <v>204</v>
      </c>
    </row>
    <row r="24" spans="1:13" ht="24.65" customHeight="1">
      <c r="A24" s="495" t="s">
        <v>225</v>
      </c>
      <c r="B24" s="500"/>
      <c r="C24" s="491"/>
      <c r="D24" s="497">
        <v>1000458649</v>
      </c>
      <c r="E24" s="495" t="s">
        <v>233</v>
      </c>
      <c r="F24" s="491" t="s">
        <v>227</v>
      </c>
      <c r="G24" s="491"/>
      <c r="H24" s="491"/>
      <c r="I24" s="491"/>
      <c r="J24" s="495" t="s">
        <v>234</v>
      </c>
      <c r="K24" s="491" t="s">
        <v>137</v>
      </c>
      <c r="L24" s="491" t="s">
        <v>235</v>
      </c>
      <c r="M24" s="491" t="s">
        <v>236</v>
      </c>
    </row>
    <row r="25" spans="1:13" ht="24.65" customHeight="1">
      <c r="A25" s="495" t="s">
        <v>225</v>
      </c>
      <c r="B25" s="500"/>
      <c r="C25" s="491"/>
      <c r="D25" s="497">
        <v>1000458637</v>
      </c>
      <c r="E25" s="495" t="s">
        <v>237</v>
      </c>
      <c r="F25" s="491" t="s">
        <v>227</v>
      </c>
      <c r="G25" s="491"/>
      <c r="H25" s="491"/>
      <c r="I25" s="491"/>
      <c r="J25" s="495" t="s">
        <v>238</v>
      </c>
      <c r="K25" s="491" t="s">
        <v>137</v>
      </c>
      <c r="L25" s="491" t="s">
        <v>239</v>
      </c>
      <c r="M25" s="491" t="s">
        <v>240</v>
      </c>
    </row>
    <row r="26" spans="1:13" ht="24.65" customHeight="1">
      <c r="A26" s="495" t="s">
        <v>225</v>
      </c>
      <c r="B26" s="500"/>
      <c r="C26" s="491"/>
      <c r="D26" s="678">
        <v>1000458636</v>
      </c>
      <c r="E26" s="679" t="s">
        <v>241</v>
      </c>
      <c r="F26" s="491" t="s">
        <v>242</v>
      </c>
      <c r="G26" s="491"/>
      <c r="H26" s="491"/>
      <c r="I26" s="491"/>
      <c r="J26" s="495" t="s">
        <v>243</v>
      </c>
      <c r="K26" s="491" t="s">
        <v>137</v>
      </c>
      <c r="L26" s="491" t="s">
        <v>244</v>
      </c>
      <c r="M26" s="491" t="s">
        <v>245</v>
      </c>
    </row>
    <row r="27" spans="1:13" ht="24.65" customHeight="1">
      <c r="A27" s="495" t="s">
        <v>225</v>
      </c>
      <c r="B27" s="500"/>
      <c r="C27" s="491"/>
      <c r="D27" s="678">
        <v>1000458645</v>
      </c>
      <c r="E27" s="679" t="s">
        <v>246</v>
      </c>
      <c r="F27" s="491" t="s">
        <v>242</v>
      </c>
      <c r="G27" s="491"/>
      <c r="H27" s="491"/>
      <c r="I27" s="491"/>
      <c r="J27" s="495" t="s">
        <v>247</v>
      </c>
      <c r="K27" s="491" t="s">
        <v>137</v>
      </c>
      <c r="L27" s="491" t="s">
        <v>248</v>
      </c>
      <c r="M27" s="491" t="s">
        <v>245</v>
      </c>
    </row>
    <row r="28" spans="1:13" ht="24.65" customHeight="1">
      <c r="A28" s="495" t="s">
        <v>225</v>
      </c>
      <c r="B28" s="500"/>
      <c r="C28" s="491"/>
      <c r="D28" s="497">
        <v>1000458868</v>
      </c>
      <c r="E28" s="495" t="s">
        <v>249</v>
      </c>
      <c r="F28" s="491" t="s">
        <v>242</v>
      </c>
      <c r="G28" s="491"/>
      <c r="H28" s="491"/>
      <c r="I28" s="491"/>
      <c r="J28" s="495" t="s">
        <v>250</v>
      </c>
      <c r="K28" s="491" t="s">
        <v>137</v>
      </c>
      <c r="L28" s="491" t="s">
        <v>251</v>
      </c>
      <c r="M28" s="491" t="s">
        <v>245</v>
      </c>
    </row>
    <row r="29" spans="1:13" ht="24.65" customHeight="1">
      <c r="A29" s="495" t="s">
        <v>225</v>
      </c>
      <c r="B29" s="500"/>
      <c r="C29" s="491"/>
      <c r="D29" s="497">
        <v>1000458647</v>
      </c>
      <c r="E29" s="495" t="s">
        <v>252</v>
      </c>
      <c r="F29" s="491" t="s">
        <v>242</v>
      </c>
      <c r="G29" s="491"/>
      <c r="H29" s="491"/>
      <c r="I29" s="491"/>
      <c r="J29" s="495" t="s">
        <v>253</v>
      </c>
      <c r="K29" s="491" t="s">
        <v>137</v>
      </c>
      <c r="L29" s="491" t="s">
        <v>254</v>
      </c>
      <c r="M29" s="491" t="s">
        <v>245</v>
      </c>
    </row>
    <row r="30" spans="1:13" ht="24.65" customHeight="1">
      <c r="A30" s="495" t="s">
        <v>225</v>
      </c>
      <c r="B30" s="500"/>
      <c r="C30" s="491"/>
      <c r="D30" s="497">
        <v>1000458654</v>
      </c>
      <c r="E30" s="495" t="s">
        <v>255</v>
      </c>
      <c r="F30" s="491" t="s">
        <v>242</v>
      </c>
      <c r="G30" s="491"/>
      <c r="H30" s="491"/>
      <c r="I30" s="491"/>
      <c r="J30" s="495" t="s">
        <v>256</v>
      </c>
      <c r="K30" s="491" t="s">
        <v>137</v>
      </c>
      <c r="L30" s="491" t="s">
        <v>257</v>
      </c>
      <c r="M30" s="491" t="s">
        <v>204</v>
      </c>
    </row>
    <row r="31" spans="1:13" ht="24.65" customHeight="1">
      <c r="A31" s="495" t="s">
        <v>225</v>
      </c>
      <c r="B31" s="500"/>
      <c r="C31" s="491"/>
      <c r="D31" s="497">
        <v>1000458651</v>
      </c>
      <c r="E31" s="495" t="s">
        <v>258</v>
      </c>
      <c r="F31" s="491" t="s">
        <v>242</v>
      </c>
      <c r="G31" s="491"/>
      <c r="H31" s="491"/>
      <c r="I31" s="491"/>
      <c r="J31" s="495" t="s">
        <v>259</v>
      </c>
      <c r="K31" s="495" t="s">
        <v>137</v>
      </c>
      <c r="L31" s="495" t="s">
        <v>260</v>
      </c>
      <c r="M31" s="491" t="s">
        <v>204</v>
      </c>
    </row>
    <row r="32" spans="1:13" ht="24.65" customHeight="1">
      <c r="A32" s="495" t="s">
        <v>140</v>
      </c>
      <c r="B32" s="495"/>
      <c r="C32" s="497"/>
      <c r="D32" s="678">
        <v>1000456935</v>
      </c>
      <c r="E32" s="679" t="s">
        <v>261</v>
      </c>
      <c r="F32" s="491"/>
      <c r="G32" s="497"/>
      <c r="H32" s="495"/>
      <c r="I32" s="497"/>
      <c r="J32" s="499"/>
      <c r="K32" s="495"/>
      <c r="L32" s="495"/>
      <c r="M32" s="491" t="s">
        <v>221</v>
      </c>
    </row>
    <row r="33" spans="1:13" ht="24.65" customHeight="1">
      <c r="A33" s="495" t="s">
        <v>140</v>
      </c>
      <c r="B33" s="500"/>
      <c r="C33" s="491"/>
      <c r="D33" s="497">
        <v>1000458009</v>
      </c>
      <c r="E33" s="495" t="s">
        <v>262</v>
      </c>
      <c r="F33" s="491" t="s">
        <v>167</v>
      </c>
      <c r="G33" s="491"/>
      <c r="H33" s="491"/>
      <c r="I33" s="491"/>
      <c r="J33" s="495" t="s">
        <v>263</v>
      </c>
      <c r="K33" s="495" t="s">
        <v>137</v>
      </c>
      <c r="L33" s="495" t="s">
        <v>264</v>
      </c>
      <c r="M33" s="491" t="s">
        <v>170</v>
      </c>
    </row>
    <row r="34" spans="1:13" ht="24.65" customHeight="1">
      <c r="A34" s="495" t="s">
        <v>140</v>
      </c>
      <c r="B34" s="500"/>
      <c r="C34" s="491"/>
      <c r="D34" s="616">
        <v>1000462526</v>
      </c>
      <c r="E34" s="491" t="s">
        <v>265</v>
      </c>
      <c r="F34" s="491" t="s">
        <v>207</v>
      </c>
      <c r="G34" s="491"/>
      <c r="H34" s="491"/>
      <c r="I34" s="491"/>
      <c r="J34" s="495" t="s">
        <v>266</v>
      </c>
      <c r="K34" s="495" t="s">
        <v>137</v>
      </c>
      <c r="L34" s="491" t="s">
        <v>267</v>
      </c>
      <c r="M34" s="491" t="s">
        <v>204</v>
      </c>
    </row>
    <row r="35" spans="1:13" ht="24.65" customHeight="1">
      <c r="A35" s="495" t="s">
        <v>140</v>
      </c>
      <c r="B35" s="500"/>
      <c r="C35" s="491"/>
      <c r="D35" s="616">
        <v>1000462570</v>
      </c>
      <c r="E35" s="491" t="s">
        <v>268</v>
      </c>
      <c r="F35" s="491" t="s">
        <v>207</v>
      </c>
      <c r="G35" s="491"/>
      <c r="H35" s="491"/>
      <c r="I35" s="491"/>
      <c r="J35" s="499"/>
      <c r="K35" s="491"/>
      <c r="L35" s="491"/>
      <c r="M35" s="491" t="s">
        <v>204</v>
      </c>
    </row>
    <row r="36" spans="1:13" ht="24.65" customHeight="1">
      <c r="A36" s="491"/>
      <c r="B36" s="500"/>
      <c r="C36" s="491"/>
      <c r="D36" s="678">
        <v>1000467271</v>
      </c>
      <c r="E36" s="679" t="s">
        <v>269</v>
      </c>
      <c r="F36" s="491" t="s">
        <v>227</v>
      </c>
      <c r="G36" s="491"/>
      <c r="H36" s="491"/>
      <c r="I36" s="491"/>
      <c r="J36" s="491"/>
      <c r="K36" s="491"/>
      <c r="L36" s="491"/>
      <c r="M36" s="491" t="s">
        <v>204</v>
      </c>
    </row>
    <row r="1048576" spans="13:13" ht="24.65" customHeight="1">
      <c r="M1048576" s="498"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D6A0-C3CF-4026-9572-BD4CBDE01610}">
  <sheetPr codeName="Sheet55"/>
  <dimension ref="A1:AB55"/>
  <sheetViews>
    <sheetView topLeftCell="A25" workbookViewId="0">
      <selection activeCell="F30" sqref="F30"/>
    </sheetView>
  </sheetViews>
  <sheetFormatPr defaultColWidth="9.453125" defaultRowHeight="24.65" customHeight="1"/>
  <cols>
    <col min="1" max="1" width="18.54296875" style="155" bestFit="1" customWidth="1"/>
    <col min="2" max="2" width="38.54296875" style="155" customWidth="1"/>
    <col min="3" max="3" width="22.54296875" style="155" bestFit="1" customWidth="1"/>
    <col min="4" max="4" width="57" style="155" customWidth="1"/>
    <col min="5" max="5" width="29.54296875" style="155" customWidth="1"/>
    <col min="6" max="6" width="15.54296875" style="182" bestFit="1" customWidth="1"/>
    <col min="7" max="8" width="12.54296875" style="182" bestFit="1" customWidth="1"/>
    <col min="9" max="9" width="11.54296875" style="182" bestFit="1" customWidth="1"/>
    <col min="10" max="10" width="14.453125" style="182" bestFit="1" customWidth="1"/>
    <col min="11" max="12" width="12.54296875" style="182" bestFit="1" customWidth="1"/>
    <col min="13" max="14" width="14.453125" style="182" bestFit="1" customWidth="1"/>
    <col min="15" max="15" width="13.54296875" style="182" bestFit="1" customWidth="1"/>
    <col min="16" max="16" width="15.54296875" style="182" bestFit="1" customWidth="1"/>
    <col min="17" max="17" width="12.54296875" style="155" bestFit="1" customWidth="1"/>
    <col min="18" max="25" width="9.453125" style="155"/>
    <col min="26" max="26" width="13" style="155" customWidth="1"/>
    <col min="27" max="27" width="19" style="155" customWidth="1"/>
    <col min="28" max="28" width="17.54296875" style="155" customWidth="1"/>
    <col min="29" max="16384" width="9.453125" style="155"/>
  </cols>
  <sheetData>
    <row r="1" spans="1:28" ht="24.65" customHeight="1">
      <c r="A1" s="186">
        <v>45778</v>
      </c>
      <c r="B1" s="789" t="s">
        <v>270</v>
      </c>
      <c r="C1" s="789"/>
      <c r="D1" s="789"/>
      <c r="E1" s="789"/>
      <c r="F1" s="789"/>
      <c r="G1" s="789"/>
      <c r="H1" s="789"/>
      <c r="I1" s="789"/>
      <c r="J1" s="789"/>
      <c r="K1" s="789"/>
      <c r="L1" s="789"/>
      <c r="M1" s="789"/>
      <c r="N1" s="789"/>
      <c r="O1" s="789"/>
      <c r="P1" s="789"/>
      <c r="Q1" s="205"/>
      <c r="R1" s="152"/>
      <c r="S1" s="152"/>
      <c r="T1" s="152"/>
      <c r="U1" s="152"/>
      <c r="V1" s="152"/>
      <c r="W1" s="152"/>
      <c r="X1" s="152"/>
      <c r="Y1" s="152"/>
      <c r="Z1" s="152"/>
      <c r="AA1" s="152"/>
      <c r="AB1" s="152"/>
    </row>
    <row r="2" spans="1:28" s="183" customFormat="1" ht="24.65" customHeight="1">
      <c r="A2" s="152" t="s">
        <v>271</v>
      </c>
      <c r="B2" s="152" t="s">
        <v>272</v>
      </c>
      <c r="C2" s="152" t="s">
        <v>273</v>
      </c>
      <c r="D2" s="152" t="s">
        <v>274</v>
      </c>
      <c r="E2" s="152" t="s">
        <v>275</v>
      </c>
      <c r="F2" s="187" t="s">
        <v>24</v>
      </c>
      <c r="G2" s="187" t="s">
        <v>63</v>
      </c>
      <c r="H2" s="187" t="s">
        <v>41</v>
      </c>
      <c r="I2" s="187" t="s">
        <v>118</v>
      </c>
      <c r="J2" s="187" t="s">
        <v>33</v>
      </c>
      <c r="K2" s="187" t="s">
        <v>53</v>
      </c>
      <c r="L2" s="187" t="s">
        <v>37</v>
      </c>
      <c r="M2" s="187" t="s">
        <v>27</v>
      </c>
      <c r="N2" s="187" t="s">
        <v>26</v>
      </c>
      <c r="O2" s="187" t="s">
        <v>276</v>
      </c>
      <c r="P2" s="187" t="s">
        <v>277</v>
      </c>
      <c r="R2" s="187" t="s">
        <v>24</v>
      </c>
      <c r="S2" s="187" t="s">
        <v>63</v>
      </c>
      <c r="T2" s="187" t="s">
        <v>41</v>
      </c>
      <c r="U2" s="187" t="s">
        <v>118</v>
      </c>
      <c r="V2" s="187" t="s">
        <v>33</v>
      </c>
      <c r="W2" s="187" t="s">
        <v>53</v>
      </c>
      <c r="X2" s="187" t="s">
        <v>37</v>
      </c>
      <c r="Y2" s="187" t="s">
        <v>27</v>
      </c>
      <c r="Z2" s="187" t="s">
        <v>26</v>
      </c>
      <c r="AA2" s="187" t="s">
        <v>276</v>
      </c>
      <c r="AB2" s="187" t="s">
        <v>277</v>
      </c>
    </row>
    <row r="3" spans="1:28" ht="24.65" customHeight="1">
      <c r="A3" s="188">
        <v>1000348365</v>
      </c>
      <c r="B3" s="189" t="s">
        <v>278</v>
      </c>
      <c r="C3" s="153" t="s">
        <v>103</v>
      </c>
      <c r="D3" s="189" t="s">
        <v>104</v>
      </c>
      <c r="E3" s="189" t="s">
        <v>279</v>
      </c>
      <c r="F3" s="190">
        <v>57378.14634146342</v>
      </c>
      <c r="G3" s="190">
        <v>18823.414634146342</v>
      </c>
      <c r="H3" s="190">
        <v>0</v>
      </c>
      <c r="I3" s="190"/>
      <c r="J3" s="190">
        <v>0</v>
      </c>
      <c r="K3" s="190">
        <v>0</v>
      </c>
      <c r="L3" s="190"/>
      <c r="M3" s="190"/>
      <c r="N3" s="190">
        <v>0</v>
      </c>
      <c r="O3" s="190"/>
      <c r="P3" s="190">
        <f t="shared" ref="P3:P23" si="0">SUM(F3:O3)</f>
        <v>76201.560975609755</v>
      </c>
      <c r="Q3" s="205"/>
      <c r="R3" s="211">
        <f>F3/$P3</f>
        <v>0.75297862152494166</v>
      </c>
      <c r="S3" s="211">
        <f>G3/$P3</f>
        <v>0.24702137847505845</v>
      </c>
      <c r="T3" s="211">
        <f t="shared" ref="T3:AA3" si="1">H3/$P3</f>
        <v>0</v>
      </c>
      <c r="U3" s="211">
        <f t="shared" si="1"/>
        <v>0</v>
      </c>
      <c r="V3" s="211">
        <f t="shared" si="1"/>
        <v>0</v>
      </c>
      <c r="W3" s="211">
        <f t="shared" si="1"/>
        <v>0</v>
      </c>
      <c r="X3" s="211">
        <f t="shared" si="1"/>
        <v>0</v>
      </c>
      <c r="Y3" s="211">
        <f t="shared" si="1"/>
        <v>0</v>
      </c>
      <c r="Z3" s="211">
        <f t="shared" si="1"/>
        <v>0</v>
      </c>
      <c r="AA3" s="211">
        <f t="shared" si="1"/>
        <v>0</v>
      </c>
      <c r="AB3" s="190">
        <f t="shared" ref="AB3" si="2">SUM(R3:AA3)</f>
        <v>1</v>
      </c>
    </row>
    <row r="4" spans="1:28" ht="24.65" customHeight="1">
      <c r="A4" s="188">
        <v>1000415076</v>
      </c>
      <c r="B4" s="189" t="s">
        <v>181</v>
      </c>
      <c r="C4" s="153" t="s">
        <v>34</v>
      </c>
      <c r="D4" s="189" t="s">
        <v>35</v>
      </c>
      <c r="E4" s="189" t="s">
        <v>280</v>
      </c>
      <c r="F4" s="190">
        <v>49392</v>
      </c>
      <c r="G4" s="190"/>
      <c r="H4" s="190"/>
      <c r="I4" s="190"/>
      <c r="J4" s="190">
        <v>4200</v>
      </c>
      <c r="K4" s="190"/>
      <c r="L4" s="190">
        <v>16296</v>
      </c>
      <c r="M4" s="190">
        <v>57288</v>
      </c>
      <c r="N4" s="190">
        <v>12600</v>
      </c>
      <c r="O4" s="190"/>
      <c r="P4" s="190">
        <f t="shared" si="0"/>
        <v>139776</v>
      </c>
      <c r="Q4" s="205"/>
      <c r="R4" s="211">
        <f t="shared" ref="R4:R26" si="3">F4/$P4</f>
        <v>0.35336538461538464</v>
      </c>
      <c r="S4" s="211">
        <f t="shared" ref="S4:S26" si="4">G4/$P4</f>
        <v>0</v>
      </c>
      <c r="T4" s="211">
        <f t="shared" ref="T4:T26" si="5">H4/$P4</f>
        <v>0</v>
      </c>
      <c r="U4" s="211">
        <f t="shared" ref="U4:U26" si="6">I4/$P4</f>
        <v>0</v>
      </c>
      <c r="V4" s="211">
        <f t="shared" ref="V4:V26" si="7">J4/$P4</f>
        <v>3.0048076923076924E-2</v>
      </c>
      <c r="W4" s="211">
        <f t="shared" ref="W4:W26" si="8">K4/$P4</f>
        <v>0</v>
      </c>
      <c r="X4" s="211">
        <f t="shared" ref="X4:X26" si="9">L4/$P4</f>
        <v>0.11658653846153846</v>
      </c>
      <c r="Y4" s="211">
        <f t="shared" ref="Y4:Y26" si="10">M4/$P4</f>
        <v>0.40985576923076922</v>
      </c>
      <c r="Z4" s="211">
        <f t="shared" ref="Z4:Z26" si="11">N4/$P4</f>
        <v>9.0144230769230768E-2</v>
      </c>
      <c r="AA4" s="211">
        <f t="shared" ref="AA4:AA26" si="12">O4/$P4</f>
        <v>0</v>
      </c>
      <c r="AB4" s="190">
        <f t="shared" ref="AB4:AB26" si="13">SUM(R4:AA4)</f>
        <v>0.99999999999999989</v>
      </c>
    </row>
    <row r="5" spans="1:28" ht="24.65" customHeight="1">
      <c r="A5" s="188">
        <v>1000410707</v>
      </c>
      <c r="B5" s="189" t="s">
        <v>152</v>
      </c>
      <c r="C5" s="153" t="s">
        <v>78</v>
      </c>
      <c r="D5" s="189" t="s">
        <v>79</v>
      </c>
      <c r="E5" s="189" t="s">
        <v>281</v>
      </c>
      <c r="F5" s="190">
        <v>36960</v>
      </c>
      <c r="G5" s="190"/>
      <c r="H5" s="190"/>
      <c r="I5" s="190"/>
      <c r="J5" s="190">
        <v>17640</v>
      </c>
      <c r="K5" s="190"/>
      <c r="L5" s="190"/>
      <c r="M5" s="190"/>
      <c r="N5" s="190">
        <v>16800</v>
      </c>
      <c r="O5" s="190"/>
      <c r="P5" s="190">
        <f t="shared" si="0"/>
        <v>71400</v>
      </c>
      <c r="Q5" s="205"/>
      <c r="R5" s="211">
        <f t="shared" si="3"/>
        <v>0.51764705882352946</v>
      </c>
      <c r="S5" s="211">
        <f t="shared" si="4"/>
        <v>0</v>
      </c>
      <c r="T5" s="211">
        <f t="shared" si="5"/>
        <v>0</v>
      </c>
      <c r="U5" s="211">
        <f t="shared" si="6"/>
        <v>0</v>
      </c>
      <c r="V5" s="211">
        <f t="shared" si="7"/>
        <v>0.24705882352941178</v>
      </c>
      <c r="W5" s="211">
        <f t="shared" si="8"/>
        <v>0</v>
      </c>
      <c r="X5" s="211">
        <f t="shared" si="9"/>
        <v>0</v>
      </c>
      <c r="Y5" s="211">
        <f t="shared" si="10"/>
        <v>0</v>
      </c>
      <c r="Z5" s="211">
        <f t="shared" si="11"/>
        <v>0.23529411764705882</v>
      </c>
      <c r="AA5" s="211">
        <f t="shared" si="12"/>
        <v>0</v>
      </c>
      <c r="AB5" s="190">
        <f t="shared" si="13"/>
        <v>1</v>
      </c>
    </row>
    <row r="6" spans="1:28" ht="24.65" customHeight="1">
      <c r="A6" s="188">
        <v>1000410706</v>
      </c>
      <c r="B6" s="189" t="s">
        <v>147</v>
      </c>
      <c r="C6" s="153" t="s">
        <v>72</v>
      </c>
      <c r="D6" s="189" t="s">
        <v>73</v>
      </c>
      <c r="E6" s="189" t="s">
        <v>282</v>
      </c>
      <c r="F6" s="190">
        <v>81480</v>
      </c>
      <c r="G6" s="190"/>
      <c r="H6" s="190"/>
      <c r="I6" s="190"/>
      <c r="J6" s="190">
        <v>33600</v>
      </c>
      <c r="K6" s="190"/>
      <c r="L6" s="190"/>
      <c r="M6" s="190">
        <v>0</v>
      </c>
      <c r="N6" s="190">
        <v>0</v>
      </c>
      <c r="O6" s="190"/>
      <c r="P6" s="190">
        <f t="shared" si="0"/>
        <v>115080</v>
      </c>
      <c r="Q6" s="205"/>
      <c r="R6" s="211">
        <f t="shared" si="3"/>
        <v>0.70802919708029199</v>
      </c>
      <c r="S6" s="211">
        <f t="shared" si="4"/>
        <v>0</v>
      </c>
      <c r="T6" s="211">
        <f t="shared" si="5"/>
        <v>0</v>
      </c>
      <c r="U6" s="211">
        <f t="shared" si="6"/>
        <v>0</v>
      </c>
      <c r="V6" s="211">
        <f t="shared" si="7"/>
        <v>0.29197080291970801</v>
      </c>
      <c r="W6" s="211">
        <f t="shared" si="8"/>
        <v>0</v>
      </c>
      <c r="X6" s="211">
        <f t="shared" si="9"/>
        <v>0</v>
      </c>
      <c r="Y6" s="211">
        <f t="shared" si="10"/>
        <v>0</v>
      </c>
      <c r="Z6" s="211">
        <f t="shared" si="11"/>
        <v>0</v>
      </c>
      <c r="AA6" s="211">
        <f t="shared" si="12"/>
        <v>0</v>
      </c>
      <c r="AB6" s="190">
        <f t="shared" si="13"/>
        <v>1</v>
      </c>
    </row>
    <row r="7" spans="1:28" ht="24.65" customHeight="1">
      <c r="A7" s="188">
        <v>1000416318</v>
      </c>
      <c r="B7" s="189" t="s">
        <v>165</v>
      </c>
      <c r="C7" s="153" t="s">
        <v>29</v>
      </c>
      <c r="D7" s="189" t="s">
        <v>30</v>
      </c>
      <c r="E7" s="189" t="s">
        <v>280</v>
      </c>
      <c r="F7" s="190">
        <v>229656</v>
      </c>
      <c r="G7" s="190"/>
      <c r="H7" s="190"/>
      <c r="I7" s="190"/>
      <c r="J7" s="190">
        <v>16296</v>
      </c>
      <c r="K7" s="190"/>
      <c r="L7" s="190"/>
      <c r="M7" s="190"/>
      <c r="N7" s="190"/>
      <c r="O7" s="190"/>
      <c r="P7" s="190">
        <f t="shared" si="0"/>
        <v>245952</v>
      </c>
      <c r="Q7" s="205"/>
      <c r="R7" s="211">
        <f t="shared" si="3"/>
        <v>0.93374316939890711</v>
      </c>
      <c r="S7" s="211">
        <f t="shared" si="4"/>
        <v>0</v>
      </c>
      <c r="T7" s="211">
        <f t="shared" si="5"/>
        <v>0</v>
      </c>
      <c r="U7" s="211">
        <f t="shared" si="6"/>
        <v>0</v>
      </c>
      <c r="V7" s="211">
        <f t="shared" si="7"/>
        <v>6.62568306010929E-2</v>
      </c>
      <c r="W7" s="211">
        <f t="shared" si="8"/>
        <v>0</v>
      </c>
      <c r="X7" s="211">
        <f t="shared" si="9"/>
        <v>0</v>
      </c>
      <c r="Y7" s="211">
        <f t="shared" si="10"/>
        <v>0</v>
      </c>
      <c r="Z7" s="211">
        <f t="shared" si="11"/>
        <v>0</v>
      </c>
      <c r="AA7" s="211">
        <f t="shared" si="12"/>
        <v>0</v>
      </c>
      <c r="AB7" s="190">
        <f t="shared" si="13"/>
        <v>1</v>
      </c>
    </row>
    <row r="8" spans="1:28" ht="24.65" customHeight="1">
      <c r="A8" s="188">
        <v>1000417403</v>
      </c>
      <c r="B8" s="189" t="s">
        <v>205</v>
      </c>
      <c r="C8" s="153" t="s">
        <v>60</v>
      </c>
      <c r="D8" s="189" t="s">
        <v>61</v>
      </c>
      <c r="E8" s="189" t="s">
        <v>283</v>
      </c>
      <c r="F8" s="190">
        <v>0</v>
      </c>
      <c r="G8" s="190">
        <v>42000</v>
      </c>
      <c r="H8" s="190"/>
      <c r="I8" s="190"/>
      <c r="J8" s="190"/>
      <c r="K8" s="190"/>
      <c r="L8" s="190"/>
      <c r="M8" s="190"/>
      <c r="N8" s="190">
        <v>0</v>
      </c>
      <c r="O8" s="190"/>
      <c r="P8" s="190">
        <f t="shared" si="0"/>
        <v>42000</v>
      </c>
      <c r="Q8" s="205"/>
      <c r="R8" s="211">
        <f t="shared" si="3"/>
        <v>0</v>
      </c>
      <c r="S8" s="211">
        <f t="shared" si="4"/>
        <v>1</v>
      </c>
      <c r="T8" s="211">
        <f t="shared" si="5"/>
        <v>0</v>
      </c>
      <c r="U8" s="211">
        <f t="shared" si="6"/>
        <v>0</v>
      </c>
      <c r="V8" s="211">
        <f t="shared" si="7"/>
        <v>0</v>
      </c>
      <c r="W8" s="211">
        <f t="shared" si="8"/>
        <v>0</v>
      </c>
      <c r="X8" s="211">
        <f t="shared" si="9"/>
        <v>0</v>
      </c>
      <c r="Y8" s="211">
        <f t="shared" si="10"/>
        <v>0</v>
      </c>
      <c r="Z8" s="211">
        <f t="shared" si="11"/>
        <v>0</v>
      </c>
      <c r="AA8" s="211">
        <f t="shared" si="12"/>
        <v>0</v>
      </c>
      <c r="AB8" s="190">
        <f t="shared" si="13"/>
        <v>1</v>
      </c>
    </row>
    <row r="9" spans="1:28" ht="24.65" customHeight="1">
      <c r="A9" s="188">
        <v>1000412773</v>
      </c>
      <c r="B9" s="189" t="s">
        <v>159</v>
      </c>
      <c r="C9" s="153" t="s">
        <v>50</v>
      </c>
      <c r="D9" s="189" t="s">
        <v>51</v>
      </c>
      <c r="E9" s="189" t="s">
        <v>284</v>
      </c>
      <c r="F9" s="190">
        <v>425712</v>
      </c>
      <c r="G9" s="190"/>
      <c r="H9" s="190"/>
      <c r="I9" s="190"/>
      <c r="J9" s="190">
        <v>192528</v>
      </c>
      <c r="K9" s="190">
        <v>3696</v>
      </c>
      <c r="L9" s="190">
        <v>48552</v>
      </c>
      <c r="M9" s="190">
        <v>133056</v>
      </c>
      <c r="N9" s="190">
        <v>50400</v>
      </c>
      <c r="O9" s="190"/>
      <c r="P9" s="190">
        <f t="shared" si="0"/>
        <v>853944</v>
      </c>
      <c r="Q9" s="205"/>
      <c r="R9" s="211">
        <f t="shared" si="3"/>
        <v>0.49852449340940391</v>
      </c>
      <c r="S9" s="211">
        <f t="shared" si="4"/>
        <v>0</v>
      </c>
      <c r="T9" s="211">
        <f t="shared" si="5"/>
        <v>0</v>
      </c>
      <c r="U9" s="211">
        <f t="shared" si="6"/>
        <v>0</v>
      </c>
      <c r="V9" s="211">
        <f t="shared" si="7"/>
        <v>0.22545740704308478</v>
      </c>
      <c r="W9" s="211">
        <f t="shared" si="8"/>
        <v>4.3281526657485735E-3</v>
      </c>
      <c r="X9" s="211">
        <f t="shared" si="9"/>
        <v>5.6856187290969896E-2</v>
      </c>
      <c r="Y9" s="211">
        <f t="shared" si="10"/>
        <v>0.15581349596694866</v>
      </c>
      <c r="Z9" s="211">
        <f t="shared" si="11"/>
        <v>5.9020263623844188E-2</v>
      </c>
      <c r="AA9" s="211">
        <f t="shared" si="12"/>
        <v>0</v>
      </c>
      <c r="AB9" s="190">
        <f t="shared" si="13"/>
        <v>1</v>
      </c>
    </row>
    <row r="10" spans="1:28" ht="24.65" customHeight="1">
      <c r="A10" s="188">
        <v>1000422748</v>
      </c>
      <c r="B10" s="189" t="s">
        <v>193</v>
      </c>
      <c r="C10" s="153" t="s">
        <v>88</v>
      </c>
      <c r="D10" s="189" t="s">
        <v>89</v>
      </c>
      <c r="E10" s="189" t="s">
        <v>285</v>
      </c>
      <c r="F10" s="190">
        <v>101160</v>
      </c>
      <c r="G10" s="190"/>
      <c r="H10" s="190">
        <v>6256</v>
      </c>
      <c r="I10" s="190"/>
      <c r="J10" s="190"/>
      <c r="K10" s="190"/>
      <c r="L10" s="190"/>
      <c r="M10" s="190"/>
      <c r="N10" s="190"/>
      <c r="O10" s="190"/>
      <c r="P10" s="190">
        <f t="shared" si="0"/>
        <v>107416</v>
      </c>
      <c r="Q10" s="205"/>
      <c r="R10" s="211">
        <f t="shared" si="3"/>
        <v>0.94175914202725852</v>
      </c>
      <c r="S10" s="211">
        <f t="shared" si="4"/>
        <v>0</v>
      </c>
      <c r="T10" s="211">
        <f t="shared" si="5"/>
        <v>5.8240857972741492E-2</v>
      </c>
      <c r="U10" s="211">
        <f t="shared" si="6"/>
        <v>0</v>
      </c>
      <c r="V10" s="211">
        <f t="shared" si="7"/>
        <v>0</v>
      </c>
      <c r="W10" s="211">
        <f t="shared" si="8"/>
        <v>0</v>
      </c>
      <c r="X10" s="211">
        <f t="shared" si="9"/>
        <v>0</v>
      </c>
      <c r="Y10" s="211">
        <f t="shared" si="10"/>
        <v>0</v>
      </c>
      <c r="Z10" s="211">
        <f t="shared" si="11"/>
        <v>0</v>
      </c>
      <c r="AA10" s="211">
        <f t="shared" si="12"/>
        <v>0</v>
      </c>
      <c r="AB10" s="190">
        <f t="shared" si="13"/>
        <v>1</v>
      </c>
    </row>
    <row r="11" spans="1:28" ht="24.65" customHeight="1">
      <c r="A11" s="188">
        <v>1000422753</v>
      </c>
      <c r="B11" s="189" t="s">
        <v>286</v>
      </c>
      <c r="C11" s="153" t="s">
        <v>81</v>
      </c>
      <c r="D11" s="189" t="s">
        <v>82</v>
      </c>
      <c r="E11" s="189" t="s">
        <v>282</v>
      </c>
      <c r="F11" s="190">
        <v>15960</v>
      </c>
      <c r="G11" s="190"/>
      <c r="H11" s="190"/>
      <c r="I11" s="190"/>
      <c r="J11" s="190">
        <v>0</v>
      </c>
      <c r="K11" s="190"/>
      <c r="L11" s="190"/>
      <c r="M11" s="190">
        <v>19320</v>
      </c>
      <c r="N11" s="190">
        <v>30576</v>
      </c>
      <c r="O11" s="190"/>
      <c r="P11" s="190">
        <f t="shared" si="0"/>
        <v>65856</v>
      </c>
      <c r="Q11" s="205"/>
      <c r="R11" s="211">
        <f t="shared" si="3"/>
        <v>0.2423469387755102</v>
      </c>
      <c r="S11" s="211">
        <f t="shared" si="4"/>
        <v>0</v>
      </c>
      <c r="T11" s="211">
        <f t="shared" si="5"/>
        <v>0</v>
      </c>
      <c r="U11" s="211">
        <f t="shared" si="6"/>
        <v>0</v>
      </c>
      <c r="V11" s="211">
        <f t="shared" si="7"/>
        <v>0</v>
      </c>
      <c r="W11" s="211">
        <f t="shared" si="8"/>
        <v>0</v>
      </c>
      <c r="X11" s="211">
        <f t="shared" si="9"/>
        <v>0</v>
      </c>
      <c r="Y11" s="211">
        <f t="shared" si="10"/>
        <v>0.29336734693877553</v>
      </c>
      <c r="Z11" s="211">
        <f t="shared" si="11"/>
        <v>0.4642857142857143</v>
      </c>
      <c r="AA11" s="211">
        <f t="shared" si="12"/>
        <v>0</v>
      </c>
      <c r="AB11" s="190">
        <f t="shared" si="13"/>
        <v>1</v>
      </c>
    </row>
    <row r="12" spans="1:28" ht="24.65" customHeight="1">
      <c r="A12" s="188">
        <v>1000416320</v>
      </c>
      <c r="B12" s="189" t="s">
        <v>287</v>
      </c>
      <c r="C12" s="153" t="s">
        <v>66</v>
      </c>
      <c r="D12" s="189" t="s">
        <v>67</v>
      </c>
      <c r="E12" s="189" t="s">
        <v>288</v>
      </c>
      <c r="F12" s="190">
        <v>105000</v>
      </c>
      <c r="G12" s="190"/>
      <c r="H12" s="190"/>
      <c r="I12" s="190"/>
      <c r="J12" s="190"/>
      <c r="K12" s="190"/>
      <c r="L12" s="190"/>
      <c r="M12" s="190">
        <v>16296</v>
      </c>
      <c r="N12" s="190">
        <v>12600</v>
      </c>
      <c r="O12" s="190"/>
      <c r="P12" s="190">
        <f t="shared" si="0"/>
        <v>133896</v>
      </c>
      <c r="Q12" s="205"/>
      <c r="R12" s="211">
        <f t="shared" si="3"/>
        <v>0.78419071518193229</v>
      </c>
      <c r="S12" s="211">
        <f t="shared" si="4"/>
        <v>0</v>
      </c>
      <c r="T12" s="211">
        <f t="shared" si="5"/>
        <v>0</v>
      </c>
      <c r="U12" s="211">
        <f t="shared" si="6"/>
        <v>0</v>
      </c>
      <c r="V12" s="211">
        <f t="shared" si="7"/>
        <v>0</v>
      </c>
      <c r="W12" s="211">
        <f t="shared" si="8"/>
        <v>0</v>
      </c>
      <c r="X12" s="211">
        <f t="shared" si="9"/>
        <v>0</v>
      </c>
      <c r="Y12" s="211">
        <f t="shared" si="10"/>
        <v>0.12170639899623588</v>
      </c>
      <c r="Z12" s="211">
        <f t="shared" si="11"/>
        <v>9.4102885821831864E-2</v>
      </c>
      <c r="AA12" s="211">
        <f t="shared" si="12"/>
        <v>0</v>
      </c>
      <c r="AB12" s="190">
        <f t="shared" si="13"/>
        <v>1</v>
      </c>
    </row>
    <row r="13" spans="1:28" ht="24.65" customHeight="1">
      <c r="A13" s="188">
        <v>1000425394</v>
      </c>
      <c r="B13" s="189" t="s">
        <v>289</v>
      </c>
      <c r="C13" s="153" t="s">
        <v>99</v>
      </c>
      <c r="D13" s="189" t="s">
        <v>100</v>
      </c>
      <c r="E13" s="189" t="s">
        <v>290</v>
      </c>
      <c r="F13" s="190">
        <v>7572.292682926829</v>
      </c>
      <c r="G13" s="190">
        <v>21083.512195121948</v>
      </c>
      <c r="H13" s="190"/>
      <c r="I13" s="190"/>
      <c r="J13" s="190"/>
      <c r="K13" s="190"/>
      <c r="L13" s="190"/>
      <c r="M13" s="190"/>
      <c r="N13" s="190">
        <v>7108.6829268292686</v>
      </c>
      <c r="O13" s="190"/>
      <c r="P13" s="190">
        <f t="shared" si="0"/>
        <v>35764.487804878045</v>
      </c>
      <c r="Q13" s="205"/>
      <c r="R13" s="211">
        <f t="shared" si="3"/>
        <v>0.21172657984756649</v>
      </c>
      <c r="S13" s="211">
        <f t="shared" si="4"/>
        <v>0.58950969213226911</v>
      </c>
      <c r="T13" s="211">
        <f t="shared" si="5"/>
        <v>0</v>
      </c>
      <c r="U13" s="211">
        <f t="shared" si="6"/>
        <v>0</v>
      </c>
      <c r="V13" s="211">
        <f t="shared" si="7"/>
        <v>0</v>
      </c>
      <c r="W13" s="211">
        <f t="shared" si="8"/>
        <v>0</v>
      </c>
      <c r="X13" s="211">
        <f t="shared" si="9"/>
        <v>0</v>
      </c>
      <c r="Y13" s="211">
        <f t="shared" si="10"/>
        <v>0</v>
      </c>
      <c r="Z13" s="211">
        <f t="shared" si="11"/>
        <v>0.19876372802016445</v>
      </c>
      <c r="AA13" s="211">
        <f t="shared" si="12"/>
        <v>0</v>
      </c>
      <c r="AB13" s="190">
        <f t="shared" si="13"/>
        <v>1</v>
      </c>
    </row>
    <row r="14" spans="1:28" ht="24.65" customHeight="1">
      <c r="A14" s="188">
        <v>1000425175</v>
      </c>
      <c r="B14" s="189" t="s">
        <v>291</v>
      </c>
      <c r="C14" s="153" t="s">
        <v>124</v>
      </c>
      <c r="D14" s="189" t="s">
        <v>125</v>
      </c>
      <c r="E14" s="189" t="s">
        <v>292</v>
      </c>
      <c r="F14" s="190">
        <v>22328.390243902439</v>
      </c>
      <c r="G14" s="190"/>
      <c r="H14" s="190"/>
      <c r="I14" s="190"/>
      <c r="J14" s="190">
        <v>20744.390243902439</v>
      </c>
      <c r="K14" s="190"/>
      <c r="L14" s="190"/>
      <c r="M14" s="190"/>
      <c r="N14" s="190"/>
      <c r="O14" s="190"/>
      <c r="P14" s="190">
        <f t="shared" si="0"/>
        <v>43072.780487804877</v>
      </c>
      <c r="Q14" s="205"/>
      <c r="R14" s="211">
        <f t="shared" si="3"/>
        <v>0.51838748255929834</v>
      </c>
      <c r="S14" s="211">
        <f t="shared" si="4"/>
        <v>0</v>
      </c>
      <c r="T14" s="211">
        <f t="shared" si="5"/>
        <v>0</v>
      </c>
      <c r="U14" s="211">
        <f t="shared" si="6"/>
        <v>0</v>
      </c>
      <c r="V14" s="211">
        <f t="shared" si="7"/>
        <v>0.4816125174407016</v>
      </c>
      <c r="W14" s="211">
        <f t="shared" si="8"/>
        <v>0</v>
      </c>
      <c r="X14" s="211">
        <f t="shared" si="9"/>
        <v>0</v>
      </c>
      <c r="Y14" s="211">
        <f t="shared" si="10"/>
        <v>0</v>
      </c>
      <c r="Z14" s="211">
        <f t="shared" si="11"/>
        <v>0</v>
      </c>
      <c r="AA14" s="211">
        <f t="shared" si="12"/>
        <v>0</v>
      </c>
      <c r="AB14" s="190">
        <f t="shared" si="13"/>
        <v>1</v>
      </c>
    </row>
    <row r="15" spans="1:28" ht="24.65" customHeight="1">
      <c r="A15" s="188">
        <v>1000428977</v>
      </c>
      <c r="B15" s="189" t="s">
        <v>293</v>
      </c>
      <c r="C15" s="153" t="s">
        <v>111</v>
      </c>
      <c r="D15" s="189" t="s">
        <v>112</v>
      </c>
      <c r="E15" s="189" t="s">
        <v>294</v>
      </c>
      <c r="F15" s="190">
        <v>81642.536585365844</v>
      </c>
      <c r="G15" s="190"/>
      <c r="H15" s="190">
        <v>16524.682926829268</v>
      </c>
      <c r="I15" s="190">
        <v>3786.1463414634145</v>
      </c>
      <c r="J15" s="190">
        <v>75879.609756097561</v>
      </c>
      <c r="K15" s="190">
        <v>0</v>
      </c>
      <c r="L15" s="190"/>
      <c r="M15" s="190">
        <v>8817.170731707316</v>
      </c>
      <c r="N15" s="190">
        <v>74439.414634146349</v>
      </c>
      <c r="O15" s="190"/>
      <c r="P15" s="190">
        <f t="shared" si="0"/>
        <v>261089.56097560973</v>
      </c>
      <c r="Q15" s="205"/>
      <c r="R15" s="211">
        <f t="shared" si="3"/>
        <v>0.31269935220808259</v>
      </c>
      <c r="S15" s="211">
        <f t="shared" si="4"/>
        <v>0</v>
      </c>
      <c r="T15" s="211">
        <f t="shared" si="5"/>
        <v>6.3291243300121675E-2</v>
      </c>
      <c r="U15" s="211">
        <f t="shared" si="6"/>
        <v>1.4501331754957089E-2</v>
      </c>
      <c r="V15" s="211">
        <f t="shared" si="7"/>
        <v>0.29062674690079249</v>
      </c>
      <c r="W15" s="211">
        <f t="shared" si="8"/>
        <v>0</v>
      </c>
      <c r="X15" s="211">
        <f t="shared" si="9"/>
        <v>0</v>
      </c>
      <c r="Y15" s="211">
        <f t="shared" si="10"/>
        <v>3.377067508467331E-2</v>
      </c>
      <c r="Z15" s="211">
        <f t="shared" si="11"/>
        <v>0.28511065075137293</v>
      </c>
      <c r="AA15" s="211">
        <f t="shared" si="12"/>
        <v>0</v>
      </c>
      <c r="AB15" s="190">
        <f t="shared" si="13"/>
        <v>1.0000000000000002</v>
      </c>
    </row>
    <row r="16" spans="1:28" ht="24.65" customHeight="1">
      <c r="A16" s="188">
        <v>1000428976</v>
      </c>
      <c r="B16" s="189" t="s">
        <v>295</v>
      </c>
      <c r="C16" s="153" t="s">
        <v>119</v>
      </c>
      <c r="D16" s="189" t="s">
        <v>120</v>
      </c>
      <c r="E16" s="189" t="s">
        <v>294</v>
      </c>
      <c r="F16" s="190">
        <v>14442.731707317073</v>
      </c>
      <c r="G16" s="190"/>
      <c r="H16" s="190"/>
      <c r="I16" s="190"/>
      <c r="J16" s="190">
        <v>127872.58536585369</v>
      </c>
      <c r="K16" s="190">
        <v>23513.170731707316</v>
      </c>
      <c r="L16" s="190"/>
      <c r="M16" s="190">
        <v>30810.731707317078</v>
      </c>
      <c r="N16" s="190">
        <v>65987.121951219538</v>
      </c>
      <c r="O16" s="190"/>
      <c r="P16" s="190">
        <f t="shared" si="0"/>
        <v>262626.34146341472</v>
      </c>
      <c r="Q16" s="205"/>
      <c r="R16" s="211">
        <f t="shared" si="3"/>
        <v>5.4993461915658688E-2</v>
      </c>
      <c r="S16" s="211">
        <f t="shared" si="4"/>
        <v>0</v>
      </c>
      <c r="T16" s="211">
        <f t="shared" si="5"/>
        <v>0</v>
      </c>
      <c r="U16" s="211">
        <f t="shared" si="6"/>
        <v>0</v>
      </c>
      <c r="V16" s="211">
        <f t="shared" si="7"/>
        <v>0.48689931350114413</v>
      </c>
      <c r="W16" s="211">
        <f t="shared" si="8"/>
        <v>8.9530892448512547E-2</v>
      </c>
      <c r="X16" s="211">
        <f t="shared" si="9"/>
        <v>0</v>
      </c>
      <c r="Y16" s="211">
        <f t="shared" si="10"/>
        <v>0.11731775089898658</v>
      </c>
      <c r="Z16" s="211">
        <f t="shared" si="11"/>
        <v>0.25125858123569794</v>
      </c>
      <c r="AA16" s="211">
        <f t="shared" si="12"/>
        <v>0</v>
      </c>
      <c r="AB16" s="190">
        <f t="shared" si="13"/>
        <v>0.99999999999999978</v>
      </c>
    </row>
    <row r="17" spans="1:28" ht="24.65" customHeight="1">
      <c r="A17" s="188">
        <v>1000430236</v>
      </c>
      <c r="B17" s="189" t="s">
        <v>116</v>
      </c>
      <c r="C17" s="153" t="s">
        <v>121</v>
      </c>
      <c r="D17" s="189" t="s">
        <v>116</v>
      </c>
      <c r="E17" s="189" t="s">
        <v>296</v>
      </c>
      <c r="F17" s="190">
        <v>25699.520000000004</v>
      </c>
      <c r="G17" s="190">
        <v>3109.92</v>
      </c>
      <c r="H17" s="190"/>
      <c r="I17" s="190"/>
      <c r="J17" s="190">
        <v>69222.560000000012</v>
      </c>
      <c r="K17" s="190">
        <v>7626.08</v>
      </c>
      <c r="L17" s="190"/>
      <c r="M17" s="190">
        <v>24640.000000000004</v>
      </c>
      <c r="N17" s="190">
        <v>43428</v>
      </c>
      <c r="O17" s="190">
        <v>4408.8</v>
      </c>
      <c r="P17" s="190">
        <f t="shared" si="0"/>
        <v>178134.88</v>
      </c>
      <c r="Q17" s="205"/>
      <c r="R17" s="211">
        <f t="shared" si="3"/>
        <v>0.14427000484127536</v>
      </c>
      <c r="S17" s="211">
        <f t="shared" si="4"/>
        <v>1.7458231650084477E-2</v>
      </c>
      <c r="T17" s="211">
        <f t="shared" si="5"/>
        <v>0</v>
      </c>
      <c r="U17" s="211">
        <f t="shared" si="6"/>
        <v>0</v>
      </c>
      <c r="V17" s="211">
        <f t="shared" si="7"/>
        <v>0.3885963265588413</v>
      </c>
      <c r="W17" s="211">
        <f t="shared" si="8"/>
        <v>4.2810706134587449E-2</v>
      </c>
      <c r="X17" s="211">
        <f t="shared" si="9"/>
        <v>0</v>
      </c>
      <c r="Y17" s="211">
        <f t="shared" si="10"/>
        <v>0.13832215229268968</v>
      </c>
      <c r="Z17" s="211">
        <f t="shared" si="11"/>
        <v>0.24379279341586554</v>
      </c>
      <c r="AA17" s="211">
        <f t="shared" si="12"/>
        <v>2.474978510665626E-2</v>
      </c>
      <c r="AB17" s="190">
        <f t="shared" si="13"/>
        <v>1</v>
      </c>
    </row>
    <row r="18" spans="1:28" ht="24.65" customHeight="1">
      <c r="A18" s="188">
        <v>1000431127</v>
      </c>
      <c r="B18" s="189" t="s">
        <v>174</v>
      </c>
      <c r="C18" s="153" t="s">
        <v>21</v>
      </c>
      <c r="D18" s="189" t="s">
        <v>22</v>
      </c>
      <c r="E18" s="189" t="s">
        <v>280</v>
      </c>
      <c r="F18" s="190">
        <v>37296</v>
      </c>
      <c r="G18" s="190"/>
      <c r="H18" s="190"/>
      <c r="I18" s="190"/>
      <c r="J18" s="190">
        <v>4200</v>
      </c>
      <c r="K18" s="190"/>
      <c r="L18" s="190"/>
      <c r="M18" s="190">
        <v>32592</v>
      </c>
      <c r="N18" s="190">
        <v>40992</v>
      </c>
      <c r="O18" s="190"/>
      <c r="P18" s="190">
        <f t="shared" si="0"/>
        <v>115080</v>
      </c>
      <c r="Q18" s="205"/>
      <c r="R18" s="211">
        <f t="shared" si="3"/>
        <v>0.32408759124087594</v>
      </c>
      <c r="S18" s="211">
        <f t="shared" si="4"/>
        <v>0</v>
      </c>
      <c r="T18" s="211">
        <f t="shared" si="5"/>
        <v>0</v>
      </c>
      <c r="U18" s="211">
        <f t="shared" si="6"/>
        <v>0</v>
      </c>
      <c r="V18" s="211">
        <f t="shared" si="7"/>
        <v>3.6496350364963501E-2</v>
      </c>
      <c r="W18" s="211">
        <f t="shared" si="8"/>
        <v>0</v>
      </c>
      <c r="X18" s="211">
        <f t="shared" si="9"/>
        <v>0</v>
      </c>
      <c r="Y18" s="211">
        <f t="shared" si="10"/>
        <v>0.28321167883211679</v>
      </c>
      <c r="Z18" s="211">
        <f t="shared" si="11"/>
        <v>0.35620437956204382</v>
      </c>
      <c r="AA18" s="211">
        <f t="shared" si="12"/>
        <v>0</v>
      </c>
      <c r="AB18" s="190">
        <f t="shared" si="13"/>
        <v>1</v>
      </c>
    </row>
    <row r="19" spans="1:28" ht="24.65" customHeight="1">
      <c r="A19" s="188">
        <v>1000417402</v>
      </c>
      <c r="B19" s="189" t="s">
        <v>199</v>
      </c>
      <c r="C19" s="153" t="s">
        <v>46</v>
      </c>
      <c r="D19" s="189" t="s">
        <v>47</v>
      </c>
      <c r="E19" s="189" t="s">
        <v>297</v>
      </c>
      <c r="F19" s="190">
        <v>134904</v>
      </c>
      <c r="G19" s="190"/>
      <c r="H19" s="190"/>
      <c r="I19" s="190"/>
      <c r="J19" s="190">
        <v>15456</v>
      </c>
      <c r="K19" s="190"/>
      <c r="L19" s="190"/>
      <c r="M19" s="190">
        <v>76272</v>
      </c>
      <c r="N19" s="190">
        <v>86352</v>
      </c>
      <c r="O19" s="190"/>
      <c r="P19" s="190">
        <f t="shared" si="0"/>
        <v>312984</v>
      </c>
      <c r="Q19" s="205"/>
      <c r="R19" s="211">
        <f t="shared" si="3"/>
        <v>0.43102522812667743</v>
      </c>
      <c r="S19" s="211">
        <f t="shared" si="4"/>
        <v>0</v>
      </c>
      <c r="T19" s="211">
        <f t="shared" si="5"/>
        <v>0</v>
      </c>
      <c r="U19" s="211">
        <f t="shared" si="6"/>
        <v>0</v>
      </c>
      <c r="V19" s="211">
        <f t="shared" si="7"/>
        <v>4.9382716049382713E-2</v>
      </c>
      <c r="W19" s="211">
        <f t="shared" si="8"/>
        <v>0</v>
      </c>
      <c r="X19" s="211">
        <f t="shared" si="9"/>
        <v>0</v>
      </c>
      <c r="Y19" s="211">
        <f t="shared" si="10"/>
        <v>0.24369296833064949</v>
      </c>
      <c r="Z19" s="211">
        <f t="shared" si="11"/>
        <v>0.2758990874932904</v>
      </c>
      <c r="AA19" s="211">
        <f t="shared" si="12"/>
        <v>0</v>
      </c>
      <c r="AB19" s="190">
        <f t="shared" si="13"/>
        <v>1</v>
      </c>
    </row>
    <row r="20" spans="1:28" ht="24.65" customHeight="1">
      <c r="A20" s="188">
        <v>1000432850</v>
      </c>
      <c r="B20" s="189" t="s">
        <v>298</v>
      </c>
      <c r="C20" s="153" t="s">
        <v>90</v>
      </c>
      <c r="D20" s="189" t="s">
        <v>91</v>
      </c>
      <c r="E20" s="189" t="s">
        <v>299</v>
      </c>
      <c r="F20" s="190">
        <v>16674.92682926829</v>
      </c>
      <c r="G20" s="190"/>
      <c r="H20" s="190"/>
      <c r="I20" s="190"/>
      <c r="J20" s="190"/>
      <c r="K20" s="190"/>
      <c r="L20" s="190"/>
      <c r="M20" s="190">
        <v>28518.439024390245</v>
      </c>
      <c r="N20" s="190">
        <v>4889.3658536585372</v>
      </c>
      <c r="O20" s="190"/>
      <c r="P20" s="190">
        <f t="shared" si="0"/>
        <v>50082.731707317071</v>
      </c>
      <c r="Q20" s="205"/>
      <c r="R20" s="211">
        <f t="shared" si="3"/>
        <v>0.33294763006771233</v>
      </c>
      <c r="S20" s="211">
        <f t="shared" si="4"/>
        <v>0</v>
      </c>
      <c r="T20" s="211">
        <f t="shared" si="5"/>
        <v>0</v>
      </c>
      <c r="U20" s="211">
        <f t="shared" si="6"/>
        <v>0</v>
      </c>
      <c r="V20" s="211">
        <f t="shared" si="7"/>
        <v>0</v>
      </c>
      <c r="W20" s="211">
        <f t="shared" si="8"/>
        <v>0</v>
      </c>
      <c r="X20" s="211">
        <f t="shared" si="9"/>
        <v>0</v>
      </c>
      <c r="Y20" s="211">
        <f t="shared" si="10"/>
        <v>0.56942658781177691</v>
      </c>
      <c r="Z20" s="211">
        <f t="shared" si="11"/>
        <v>9.7625782120510859E-2</v>
      </c>
      <c r="AA20" s="211">
        <f t="shared" si="12"/>
        <v>0</v>
      </c>
      <c r="AB20" s="190">
        <f t="shared" si="13"/>
        <v>1</v>
      </c>
    </row>
    <row r="21" spans="1:28" ht="24.65" customHeight="1">
      <c r="A21" s="188">
        <v>1000445090</v>
      </c>
      <c r="B21" s="189" t="s">
        <v>141</v>
      </c>
      <c r="C21" s="153" t="s">
        <v>76</v>
      </c>
      <c r="D21" s="189" t="s">
        <v>77</v>
      </c>
      <c r="E21" s="189" t="s">
        <v>282</v>
      </c>
      <c r="F21" s="190">
        <v>182952</v>
      </c>
      <c r="G21" s="190"/>
      <c r="H21" s="190"/>
      <c r="I21" s="190"/>
      <c r="J21" s="190">
        <v>50106</v>
      </c>
      <c r="K21" s="190"/>
      <c r="L21" s="190">
        <v>15960</v>
      </c>
      <c r="M21" s="190">
        <v>77280</v>
      </c>
      <c r="N21" s="190">
        <v>44520</v>
      </c>
      <c r="O21" s="190"/>
      <c r="P21" s="190">
        <f t="shared" si="0"/>
        <v>370818</v>
      </c>
      <c r="Q21" s="205"/>
      <c r="R21" s="211">
        <f t="shared" si="3"/>
        <v>0.49337410805300713</v>
      </c>
      <c r="S21" s="211">
        <f t="shared" si="4"/>
        <v>0</v>
      </c>
      <c r="T21" s="211">
        <f t="shared" si="5"/>
        <v>0</v>
      </c>
      <c r="U21" s="211">
        <f t="shared" si="6"/>
        <v>0</v>
      </c>
      <c r="V21" s="211">
        <f t="shared" si="7"/>
        <v>0.13512289047457243</v>
      </c>
      <c r="W21" s="211">
        <f t="shared" si="8"/>
        <v>0</v>
      </c>
      <c r="X21" s="211">
        <f t="shared" si="9"/>
        <v>4.3039981877902367E-2</v>
      </c>
      <c r="Y21" s="211">
        <f t="shared" si="10"/>
        <v>0.20840412277721146</v>
      </c>
      <c r="Z21" s="211">
        <f t="shared" si="11"/>
        <v>0.12005889681730661</v>
      </c>
      <c r="AA21" s="211">
        <f t="shared" si="12"/>
        <v>0</v>
      </c>
      <c r="AB21" s="190">
        <f t="shared" si="13"/>
        <v>1</v>
      </c>
    </row>
    <row r="22" spans="1:28" ht="24.65" customHeight="1">
      <c r="A22" s="188">
        <v>1000422748</v>
      </c>
      <c r="B22" s="189" t="s">
        <v>193</v>
      </c>
      <c r="C22" s="153" t="s">
        <v>85</v>
      </c>
      <c r="D22" s="189" t="s">
        <v>86</v>
      </c>
      <c r="E22" s="189" t="s">
        <v>285</v>
      </c>
      <c r="F22" s="190">
        <v>58800</v>
      </c>
      <c r="G22" s="190"/>
      <c r="H22" s="190"/>
      <c r="I22" s="190"/>
      <c r="J22" s="190"/>
      <c r="K22" s="190"/>
      <c r="L22" s="190"/>
      <c r="M22" s="190"/>
      <c r="N22" s="190"/>
      <c r="O22" s="190"/>
      <c r="P22" s="190">
        <f t="shared" si="0"/>
        <v>58800</v>
      </c>
      <c r="Q22" s="205"/>
      <c r="R22" s="211">
        <f t="shared" si="3"/>
        <v>1</v>
      </c>
      <c r="S22" s="211">
        <f t="shared" si="4"/>
        <v>0</v>
      </c>
      <c r="T22" s="211">
        <f t="shared" si="5"/>
        <v>0</v>
      </c>
      <c r="U22" s="211">
        <f t="shared" si="6"/>
        <v>0</v>
      </c>
      <c r="V22" s="211">
        <f t="shared" si="7"/>
        <v>0</v>
      </c>
      <c r="W22" s="211">
        <f t="shared" si="8"/>
        <v>0</v>
      </c>
      <c r="X22" s="211">
        <f t="shared" si="9"/>
        <v>0</v>
      </c>
      <c r="Y22" s="211">
        <f t="shared" si="10"/>
        <v>0</v>
      </c>
      <c r="Z22" s="211">
        <f t="shared" si="11"/>
        <v>0</v>
      </c>
      <c r="AA22" s="211">
        <f t="shared" si="12"/>
        <v>0</v>
      </c>
      <c r="AB22" s="190">
        <f t="shared" si="13"/>
        <v>1</v>
      </c>
    </row>
    <row r="23" spans="1:28" ht="24.65" customHeight="1">
      <c r="A23" s="188">
        <v>1000446727</v>
      </c>
      <c r="B23" s="189" t="s">
        <v>300</v>
      </c>
      <c r="C23" s="153" t="s">
        <v>301</v>
      </c>
      <c r="D23" s="191" t="s">
        <v>39</v>
      </c>
      <c r="E23" s="189" t="s">
        <v>302</v>
      </c>
      <c r="F23" s="190">
        <v>45192</v>
      </c>
      <c r="G23" s="190"/>
      <c r="H23" s="190">
        <v>16296</v>
      </c>
      <c r="I23" s="190"/>
      <c r="J23" s="190"/>
      <c r="K23" s="190"/>
      <c r="L23" s="190"/>
      <c r="M23" s="190">
        <v>16296</v>
      </c>
      <c r="N23" s="190"/>
      <c r="O23" s="190"/>
      <c r="P23" s="190">
        <f t="shared" si="0"/>
        <v>77784</v>
      </c>
      <c r="Q23" s="205"/>
      <c r="R23" s="211">
        <f t="shared" si="3"/>
        <v>0.58099352051835851</v>
      </c>
      <c r="S23" s="211">
        <f t="shared" si="4"/>
        <v>0</v>
      </c>
      <c r="T23" s="211">
        <f t="shared" si="5"/>
        <v>0.20950323974082075</v>
      </c>
      <c r="U23" s="211">
        <f t="shared" si="6"/>
        <v>0</v>
      </c>
      <c r="V23" s="211">
        <f t="shared" si="7"/>
        <v>0</v>
      </c>
      <c r="W23" s="211">
        <f t="shared" si="8"/>
        <v>0</v>
      </c>
      <c r="X23" s="211">
        <f t="shared" si="9"/>
        <v>0</v>
      </c>
      <c r="Y23" s="211">
        <f t="shared" si="10"/>
        <v>0.20950323974082075</v>
      </c>
      <c r="Z23" s="211">
        <f t="shared" si="11"/>
        <v>0</v>
      </c>
      <c r="AA23" s="211">
        <f t="shared" si="12"/>
        <v>0</v>
      </c>
      <c r="AB23" s="190">
        <f t="shared" si="13"/>
        <v>1</v>
      </c>
    </row>
    <row r="24" spans="1:28" ht="24.65" customHeight="1">
      <c r="A24" s="188">
        <v>1000448064</v>
      </c>
      <c r="B24" s="189" t="s">
        <v>303</v>
      </c>
      <c r="C24" s="153" t="s">
        <v>69</v>
      </c>
      <c r="D24" s="191" t="s">
        <v>304</v>
      </c>
      <c r="E24" s="189" t="s">
        <v>305</v>
      </c>
      <c r="F24" s="190">
        <v>0</v>
      </c>
      <c r="G24" s="190">
        <v>0</v>
      </c>
      <c r="H24" s="190">
        <v>0</v>
      </c>
      <c r="I24" s="190">
        <v>0</v>
      </c>
      <c r="J24" s="190">
        <v>0</v>
      </c>
      <c r="K24" s="190">
        <v>0</v>
      </c>
      <c r="L24" s="190">
        <v>0</v>
      </c>
      <c r="M24" s="190">
        <v>0</v>
      </c>
      <c r="N24" s="190">
        <v>0</v>
      </c>
      <c r="O24" s="190">
        <v>0</v>
      </c>
      <c r="P24" s="190">
        <v>0</v>
      </c>
      <c r="Q24" s="205"/>
      <c r="R24" s="211" t="e">
        <f t="shared" si="3"/>
        <v>#DIV/0!</v>
      </c>
      <c r="S24" s="211" t="e">
        <f t="shared" si="4"/>
        <v>#DIV/0!</v>
      </c>
      <c r="T24" s="211" t="e">
        <f t="shared" si="5"/>
        <v>#DIV/0!</v>
      </c>
      <c r="U24" s="211" t="e">
        <f t="shared" si="6"/>
        <v>#DIV/0!</v>
      </c>
      <c r="V24" s="211" t="e">
        <f t="shared" si="7"/>
        <v>#DIV/0!</v>
      </c>
      <c r="W24" s="211" t="e">
        <f t="shared" si="8"/>
        <v>#DIV/0!</v>
      </c>
      <c r="X24" s="211" t="e">
        <f t="shared" si="9"/>
        <v>#DIV/0!</v>
      </c>
      <c r="Y24" s="211" t="e">
        <f t="shared" si="10"/>
        <v>#DIV/0!</v>
      </c>
      <c r="Z24" s="211" t="e">
        <f t="shared" si="11"/>
        <v>#DIV/0!</v>
      </c>
      <c r="AA24" s="211" t="e">
        <f t="shared" si="12"/>
        <v>#DIV/0!</v>
      </c>
      <c r="AB24" s="190" t="e">
        <f t="shared" si="13"/>
        <v>#DIV/0!</v>
      </c>
    </row>
    <row r="25" spans="1:28" ht="24.65" customHeight="1">
      <c r="A25" s="188">
        <v>1000451136</v>
      </c>
      <c r="B25" s="189" t="s">
        <v>186</v>
      </c>
      <c r="C25" s="153" t="s">
        <v>42</v>
      </c>
      <c r="D25" s="191" t="s">
        <v>188</v>
      </c>
      <c r="E25" s="189" t="s">
        <v>306</v>
      </c>
      <c r="F25" s="190">
        <v>19096</v>
      </c>
      <c r="G25" s="190"/>
      <c r="H25" s="190"/>
      <c r="I25" s="190"/>
      <c r="J25" s="190">
        <v>19696</v>
      </c>
      <c r="K25" s="190"/>
      <c r="L25" s="190"/>
      <c r="M25" s="190"/>
      <c r="N25" s="190">
        <v>3200</v>
      </c>
      <c r="O25" s="190"/>
      <c r="P25" s="190">
        <f>SUM(F25:O25)</f>
        <v>41992</v>
      </c>
      <c r="Q25" s="205"/>
      <c r="R25" s="211">
        <f t="shared" si="3"/>
        <v>0.4547532863402553</v>
      </c>
      <c r="S25" s="211">
        <f t="shared" si="4"/>
        <v>0</v>
      </c>
      <c r="T25" s="211">
        <f t="shared" si="5"/>
        <v>0</v>
      </c>
      <c r="U25" s="211">
        <f t="shared" si="6"/>
        <v>0</v>
      </c>
      <c r="V25" s="211">
        <f t="shared" si="7"/>
        <v>0.46904172223280627</v>
      </c>
      <c r="W25" s="211">
        <f t="shared" si="8"/>
        <v>0</v>
      </c>
      <c r="X25" s="211">
        <f t="shared" si="9"/>
        <v>0</v>
      </c>
      <c r="Y25" s="211">
        <f t="shared" si="10"/>
        <v>0</v>
      </c>
      <c r="Z25" s="211">
        <f t="shared" si="11"/>
        <v>7.620499142693847E-2</v>
      </c>
      <c r="AA25" s="211">
        <f t="shared" si="12"/>
        <v>0</v>
      </c>
      <c r="AB25" s="190">
        <f t="shared" si="13"/>
        <v>1</v>
      </c>
    </row>
    <row r="26" spans="1:28" ht="24.65" customHeight="1">
      <c r="A26" s="188">
        <v>1000453836</v>
      </c>
      <c r="B26" s="189" t="s">
        <v>307</v>
      </c>
      <c r="C26" s="153" t="s">
        <v>214</v>
      </c>
      <c r="D26" s="191" t="s">
        <v>215</v>
      </c>
      <c r="E26" s="189" t="s">
        <v>308</v>
      </c>
      <c r="F26" s="190">
        <v>61488</v>
      </c>
      <c r="G26" s="190">
        <v>4200</v>
      </c>
      <c r="H26" s="190"/>
      <c r="I26" s="190"/>
      <c r="J26" s="190"/>
      <c r="K26" s="190"/>
      <c r="L26" s="190"/>
      <c r="M26" s="190"/>
      <c r="N26" s="190">
        <v>3000</v>
      </c>
      <c r="O26" s="190"/>
      <c r="P26" s="190">
        <f>SUM(F26:O26)</f>
        <v>68688</v>
      </c>
      <c r="Q26" s="205"/>
      <c r="R26" s="211">
        <f t="shared" si="3"/>
        <v>0.89517819706498947</v>
      </c>
      <c r="S26" s="211">
        <f t="shared" si="4"/>
        <v>6.114605171208945E-2</v>
      </c>
      <c r="T26" s="211">
        <f t="shared" si="5"/>
        <v>0</v>
      </c>
      <c r="U26" s="211">
        <f t="shared" si="6"/>
        <v>0</v>
      </c>
      <c r="V26" s="211">
        <f t="shared" si="7"/>
        <v>0</v>
      </c>
      <c r="W26" s="211">
        <f t="shared" si="8"/>
        <v>0</v>
      </c>
      <c r="X26" s="211">
        <f t="shared" si="9"/>
        <v>0</v>
      </c>
      <c r="Y26" s="211">
        <f t="shared" si="10"/>
        <v>0</v>
      </c>
      <c r="Z26" s="211">
        <f t="shared" si="11"/>
        <v>4.3675751222921035E-2</v>
      </c>
      <c r="AA26" s="211">
        <f t="shared" si="12"/>
        <v>0</v>
      </c>
      <c r="AB26" s="190">
        <f t="shared" si="13"/>
        <v>0.99999999999999989</v>
      </c>
    </row>
    <row r="27" spans="1:28" ht="24.65" customHeight="1">
      <c r="A27" s="786" t="s">
        <v>277</v>
      </c>
      <c r="B27" s="787"/>
      <c r="C27" s="787"/>
      <c r="D27" s="788"/>
      <c r="E27" s="152"/>
      <c r="F27" s="187">
        <f t="shared" ref="F27:P27" si="14">SUM(F3:F26)</f>
        <v>1810786.5443902439</v>
      </c>
      <c r="G27" s="187">
        <f t="shared" si="14"/>
        <v>89216.846829268281</v>
      </c>
      <c r="H27" s="187">
        <f t="shared" si="14"/>
        <v>39076.682926829264</v>
      </c>
      <c r="I27" s="187">
        <f t="shared" si="14"/>
        <v>3786.1463414634145</v>
      </c>
      <c r="J27" s="187">
        <f t="shared" si="14"/>
        <v>647441.14536585368</v>
      </c>
      <c r="K27" s="187">
        <f t="shared" si="14"/>
        <v>34835.250731707318</v>
      </c>
      <c r="L27" s="187">
        <f t="shared" si="14"/>
        <v>80808</v>
      </c>
      <c r="M27" s="187">
        <f t="shared" si="14"/>
        <v>521186.3414634146</v>
      </c>
      <c r="N27" s="187">
        <f t="shared" si="14"/>
        <v>496892.58536585368</v>
      </c>
      <c r="O27" s="187">
        <f t="shared" si="14"/>
        <v>4408.8</v>
      </c>
      <c r="P27" s="187">
        <f t="shared" si="14"/>
        <v>3728438.343414634</v>
      </c>
      <c r="Q27" s="205"/>
      <c r="R27" s="187" t="e">
        <f t="shared" ref="R27:AB27" si="15">SUM(R3:R26)</f>
        <v>#DIV/0!</v>
      </c>
      <c r="S27" s="187" t="e">
        <f t="shared" si="15"/>
        <v>#DIV/0!</v>
      </c>
      <c r="T27" s="187" t="e">
        <f t="shared" si="15"/>
        <v>#DIV/0!</v>
      </c>
      <c r="U27" s="187" t="e">
        <f t="shared" si="15"/>
        <v>#DIV/0!</v>
      </c>
      <c r="V27" s="187" t="e">
        <f t="shared" si="15"/>
        <v>#DIV/0!</v>
      </c>
      <c r="W27" s="187" t="e">
        <f t="shared" si="15"/>
        <v>#DIV/0!</v>
      </c>
      <c r="X27" s="187" t="e">
        <f t="shared" si="15"/>
        <v>#DIV/0!</v>
      </c>
      <c r="Y27" s="187" t="e">
        <f t="shared" si="15"/>
        <v>#DIV/0!</v>
      </c>
      <c r="Z27" s="187" t="e">
        <f t="shared" si="15"/>
        <v>#DIV/0!</v>
      </c>
      <c r="AA27" s="187" t="e">
        <f t="shared" si="15"/>
        <v>#DIV/0!</v>
      </c>
      <c r="AB27" s="187" t="e">
        <f t="shared" si="15"/>
        <v>#DIV/0!</v>
      </c>
    </row>
    <row r="28" spans="1:28" ht="24.65" customHeight="1">
      <c r="A28" s="205"/>
      <c r="B28" s="205"/>
      <c r="C28" s="205"/>
      <c r="D28" s="205"/>
      <c r="E28" s="205"/>
      <c r="F28" s="212"/>
      <c r="G28" s="212"/>
      <c r="H28" s="212"/>
      <c r="I28" s="212"/>
      <c r="J28" s="212"/>
      <c r="K28" s="212"/>
      <c r="L28" s="212"/>
      <c r="M28" s="212"/>
      <c r="N28" s="212"/>
      <c r="O28" s="212"/>
      <c r="P28" s="212"/>
      <c r="Q28" s="205"/>
      <c r="R28" s="212"/>
      <c r="S28" s="212"/>
      <c r="T28" s="212"/>
      <c r="U28" s="212"/>
      <c r="V28" s="212"/>
      <c r="W28" s="212"/>
      <c r="X28" s="212"/>
      <c r="Y28" s="212"/>
      <c r="Z28" s="212"/>
      <c r="AA28" s="212"/>
      <c r="AB28" s="212"/>
    </row>
    <row r="29" spans="1:28" ht="24.65" customHeight="1">
      <c r="A29" s="152" t="s">
        <v>271</v>
      </c>
      <c r="B29" s="152" t="s">
        <v>272</v>
      </c>
      <c r="C29" s="152" t="s">
        <v>273</v>
      </c>
      <c r="D29" s="152" t="s">
        <v>274</v>
      </c>
      <c r="E29" s="152"/>
      <c r="F29" s="187" t="s">
        <v>24</v>
      </c>
      <c r="G29" s="187" t="s">
        <v>63</v>
      </c>
      <c r="H29" s="187" t="s">
        <v>41</v>
      </c>
      <c r="I29" s="187" t="s">
        <v>118</v>
      </c>
      <c r="J29" s="187" t="s">
        <v>33</v>
      </c>
      <c r="K29" s="187" t="s">
        <v>53</v>
      </c>
      <c r="L29" s="187" t="s">
        <v>37</v>
      </c>
      <c r="M29" s="187" t="s">
        <v>27</v>
      </c>
      <c r="N29" s="187" t="s">
        <v>26</v>
      </c>
      <c r="O29" s="187" t="s">
        <v>276</v>
      </c>
      <c r="P29" s="187" t="s">
        <v>277</v>
      </c>
      <c r="Q29" s="205"/>
      <c r="R29" s="187" t="s">
        <v>24</v>
      </c>
      <c r="S29" s="187" t="s">
        <v>63</v>
      </c>
      <c r="T29" s="187" t="s">
        <v>41</v>
      </c>
      <c r="U29" s="187" t="s">
        <v>118</v>
      </c>
      <c r="V29" s="187" t="s">
        <v>33</v>
      </c>
      <c r="W29" s="187" t="s">
        <v>53</v>
      </c>
      <c r="X29" s="187" t="s">
        <v>37</v>
      </c>
      <c r="Y29" s="187" t="s">
        <v>27</v>
      </c>
      <c r="Z29" s="187" t="s">
        <v>26</v>
      </c>
      <c r="AA29" s="187" t="s">
        <v>276</v>
      </c>
      <c r="AB29" s="187" t="s">
        <v>277</v>
      </c>
    </row>
    <row r="30" spans="1:28" ht="24.65" customHeight="1">
      <c r="A30" s="188">
        <v>1000348365</v>
      </c>
      <c r="B30" s="189" t="s">
        <v>278</v>
      </c>
      <c r="C30" s="153" t="s">
        <v>103</v>
      </c>
      <c r="D30" s="189" t="s">
        <v>104</v>
      </c>
      <c r="E30" s="189" t="s">
        <v>279</v>
      </c>
      <c r="F30" s="192">
        <f t="shared" ref="F30:P30" si="16">F3/$P3</f>
        <v>0.75297862152494166</v>
      </c>
      <c r="G30" s="192">
        <f t="shared" si="16"/>
        <v>0.24702137847505845</v>
      </c>
      <c r="H30" s="192">
        <f t="shared" si="16"/>
        <v>0</v>
      </c>
      <c r="I30" s="192">
        <f t="shared" si="16"/>
        <v>0</v>
      </c>
      <c r="J30" s="192">
        <f t="shared" si="16"/>
        <v>0</v>
      </c>
      <c r="K30" s="192">
        <f t="shared" si="16"/>
        <v>0</v>
      </c>
      <c r="L30" s="192">
        <f t="shared" si="16"/>
        <v>0</v>
      </c>
      <c r="M30" s="192">
        <f t="shared" si="16"/>
        <v>0</v>
      </c>
      <c r="N30" s="192">
        <f t="shared" si="16"/>
        <v>0</v>
      </c>
      <c r="O30" s="192">
        <f t="shared" si="16"/>
        <v>0</v>
      </c>
      <c r="P30" s="192">
        <f t="shared" si="16"/>
        <v>1</v>
      </c>
      <c r="Q30" s="205"/>
      <c r="R30" s="211">
        <f>F30/$P30</f>
        <v>0.75297862152494166</v>
      </c>
      <c r="S30" s="211">
        <f t="shared" ref="S30" si="17">G30/$P30</f>
        <v>0.24702137847505845</v>
      </c>
      <c r="T30" s="211">
        <f t="shared" ref="T30" si="18">H30/$P30</f>
        <v>0</v>
      </c>
      <c r="U30" s="211">
        <f t="shared" ref="U30" si="19">I30/$P30</f>
        <v>0</v>
      </c>
      <c r="V30" s="211">
        <f t="shared" ref="V30" si="20">J30/$P30</f>
        <v>0</v>
      </c>
      <c r="W30" s="211">
        <f t="shared" ref="W30" si="21">K30/$P30</f>
        <v>0</v>
      </c>
      <c r="X30" s="211">
        <f t="shared" ref="X30" si="22">L30/$P30</f>
        <v>0</v>
      </c>
      <c r="Y30" s="211">
        <f t="shared" ref="Y30" si="23">M30/$P30</f>
        <v>0</v>
      </c>
      <c r="Z30" s="211">
        <f t="shared" ref="Z30" si="24">N30/$P30</f>
        <v>0</v>
      </c>
      <c r="AA30" s="211">
        <f t="shared" ref="AA30" si="25">O30/$P30</f>
        <v>0</v>
      </c>
      <c r="AB30" s="211">
        <f t="shared" ref="AB30" si="26">P30/$P30</f>
        <v>1</v>
      </c>
    </row>
    <row r="31" spans="1:28" ht="24.65" customHeight="1">
      <c r="A31" s="188">
        <v>1000415076</v>
      </c>
      <c r="B31" s="189" t="s">
        <v>181</v>
      </c>
      <c r="C31" s="153" t="s">
        <v>34</v>
      </c>
      <c r="D31" s="189" t="s">
        <v>35</v>
      </c>
      <c r="E31" s="189" t="s">
        <v>280</v>
      </c>
      <c r="F31" s="192">
        <f t="shared" ref="F31:P31" si="27">F4/$P4</f>
        <v>0.35336538461538464</v>
      </c>
      <c r="G31" s="192">
        <f t="shared" si="27"/>
        <v>0</v>
      </c>
      <c r="H31" s="192">
        <f t="shared" si="27"/>
        <v>0</v>
      </c>
      <c r="I31" s="192">
        <f t="shared" si="27"/>
        <v>0</v>
      </c>
      <c r="J31" s="192">
        <f t="shared" si="27"/>
        <v>3.0048076923076924E-2</v>
      </c>
      <c r="K31" s="192">
        <f t="shared" si="27"/>
        <v>0</v>
      </c>
      <c r="L31" s="192">
        <f t="shared" si="27"/>
        <v>0.11658653846153846</v>
      </c>
      <c r="M31" s="192">
        <f t="shared" si="27"/>
        <v>0.40985576923076922</v>
      </c>
      <c r="N31" s="192">
        <f t="shared" si="27"/>
        <v>9.0144230769230768E-2</v>
      </c>
      <c r="O31" s="192">
        <f t="shared" si="27"/>
        <v>0</v>
      </c>
      <c r="P31" s="192">
        <f t="shared" si="27"/>
        <v>1</v>
      </c>
      <c r="Q31" s="205"/>
      <c r="R31" s="211">
        <f t="shared" ref="R31:R54" si="28">F31/$P31</f>
        <v>0.35336538461538464</v>
      </c>
      <c r="S31" s="211">
        <f t="shared" ref="S31:S54" si="29">G31/$P31</f>
        <v>0</v>
      </c>
      <c r="T31" s="211">
        <f t="shared" ref="T31:T54" si="30">H31/$P31</f>
        <v>0</v>
      </c>
      <c r="U31" s="211">
        <f t="shared" ref="U31:U54" si="31">I31/$P31</f>
        <v>0</v>
      </c>
      <c r="V31" s="211">
        <f t="shared" ref="V31:V54" si="32">J31/$P31</f>
        <v>3.0048076923076924E-2</v>
      </c>
      <c r="W31" s="211">
        <f t="shared" ref="W31:W54" si="33">K31/$P31</f>
        <v>0</v>
      </c>
      <c r="X31" s="211">
        <f t="shared" ref="X31:X54" si="34">L31/$P31</f>
        <v>0.11658653846153846</v>
      </c>
      <c r="Y31" s="211">
        <f t="shared" ref="Y31:Y54" si="35">M31/$P31</f>
        <v>0.40985576923076922</v>
      </c>
      <c r="Z31" s="211">
        <f t="shared" ref="Z31:Z54" si="36">N31/$P31</f>
        <v>9.0144230769230768E-2</v>
      </c>
      <c r="AA31" s="211">
        <f t="shared" ref="AA31:AA54" si="37">O31/$P31</f>
        <v>0</v>
      </c>
      <c r="AB31" s="211">
        <f t="shared" ref="AB31:AB54" si="38">P31/$P31</f>
        <v>1</v>
      </c>
    </row>
    <row r="33" spans="1:28" ht="24.65" customHeight="1">
      <c r="A33" s="188">
        <v>1000410707</v>
      </c>
      <c r="B33" s="189" t="s">
        <v>152</v>
      </c>
      <c r="C33" s="153" t="s">
        <v>78</v>
      </c>
      <c r="D33" s="189" t="s">
        <v>79</v>
      </c>
      <c r="E33" s="189" t="s">
        <v>281</v>
      </c>
      <c r="F33" s="192">
        <f t="shared" ref="F33:P33" si="39">F5/$P5</f>
        <v>0.51764705882352946</v>
      </c>
      <c r="G33" s="192">
        <f t="shared" si="39"/>
        <v>0</v>
      </c>
      <c r="H33" s="192">
        <f t="shared" si="39"/>
        <v>0</v>
      </c>
      <c r="I33" s="192">
        <f t="shared" si="39"/>
        <v>0</v>
      </c>
      <c r="J33" s="192">
        <f t="shared" si="39"/>
        <v>0.24705882352941178</v>
      </c>
      <c r="K33" s="192">
        <f t="shared" si="39"/>
        <v>0</v>
      </c>
      <c r="L33" s="192">
        <f t="shared" si="39"/>
        <v>0</v>
      </c>
      <c r="M33" s="192">
        <f t="shared" si="39"/>
        <v>0</v>
      </c>
      <c r="N33" s="192">
        <f t="shared" si="39"/>
        <v>0.23529411764705882</v>
      </c>
      <c r="O33" s="192">
        <f t="shared" si="39"/>
        <v>0</v>
      </c>
      <c r="P33" s="192">
        <f t="shared" si="39"/>
        <v>1</v>
      </c>
      <c r="Q33" s="205"/>
      <c r="R33" s="211">
        <f t="shared" si="28"/>
        <v>0.51764705882352946</v>
      </c>
      <c r="S33" s="211">
        <f t="shared" si="29"/>
        <v>0</v>
      </c>
      <c r="T33" s="211">
        <f t="shared" si="30"/>
        <v>0</v>
      </c>
      <c r="U33" s="211">
        <f t="shared" si="31"/>
        <v>0</v>
      </c>
      <c r="V33" s="211">
        <f t="shared" si="32"/>
        <v>0.24705882352941178</v>
      </c>
      <c r="W33" s="211">
        <f t="shared" si="33"/>
        <v>0</v>
      </c>
      <c r="X33" s="211">
        <f t="shared" si="34"/>
        <v>0</v>
      </c>
      <c r="Y33" s="211">
        <f t="shared" si="35"/>
        <v>0</v>
      </c>
      <c r="Z33" s="211">
        <f t="shared" si="36"/>
        <v>0.23529411764705882</v>
      </c>
      <c r="AA33" s="211">
        <f t="shared" si="37"/>
        <v>0</v>
      </c>
      <c r="AB33" s="211">
        <f t="shared" si="38"/>
        <v>1</v>
      </c>
    </row>
    <row r="34" spans="1:28" ht="24.65" customHeight="1">
      <c r="A34" s="188">
        <v>1000410706</v>
      </c>
      <c r="B34" s="189" t="s">
        <v>147</v>
      </c>
      <c r="C34" s="153" t="s">
        <v>72</v>
      </c>
      <c r="D34" s="189" t="s">
        <v>73</v>
      </c>
      <c r="E34" s="189" t="s">
        <v>282</v>
      </c>
      <c r="F34" s="192">
        <f t="shared" ref="F34:P34" si="40">F6/$P6</f>
        <v>0.70802919708029199</v>
      </c>
      <c r="G34" s="192">
        <f t="shared" si="40"/>
        <v>0</v>
      </c>
      <c r="H34" s="192">
        <f t="shared" si="40"/>
        <v>0</v>
      </c>
      <c r="I34" s="192">
        <f t="shared" si="40"/>
        <v>0</v>
      </c>
      <c r="J34" s="192">
        <f t="shared" si="40"/>
        <v>0.29197080291970801</v>
      </c>
      <c r="K34" s="192">
        <f t="shared" si="40"/>
        <v>0</v>
      </c>
      <c r="L34" s="192">
        <f t="shared" si="40"/>
        <v>0</v>
      </c>
      <c r="M34" s="192">
        <f t="shared" si="40"/>
        <v>0</v>
      </c>
      <c r="N34" s="192">
        <f t="shared" si="40"/>
        <v>0</v>
      </c>
      <c r="O34" s="192">
        <f t="shared" si="40"/>
        <v>0</v>
      </c>
      <c r="P34" s="192">
        <f t="shared" si="40"/>
        <v>1</v>
      </c>
      <c r="Q34" s="205"/>
      <c r="R34" s="211">
        <f t="shared" si="28"/>
        <v>0.70802919708029199</v>
      </c>
      <c r="S34" s="211">
        <f t="shared" si="29"/>
        <v>0</v>
      </c>
      <c r="T34" s="211">
        <f t="shared" si="30"/>
        <v>0</v>
      </c>
      <c r="U34" s="211">
        <f t="shared" si="31"/>
        <v>0</v>
      </c>
      <c r="V34" s="211">
        <f t="shared" si="32"/>
        <v>0.29197080291970801</v>
      </c>
      <c r="W34" s="211">
        <f t="shared" si="33"/>
        <v>0</v>
      </c>
      <c r="X34" s="211">
        <f t="shared" si="34"/>
        <v>0</v>
      </c>
      <c r="Y34" s="211">
        <f t="shared" si="35"/>
        <v>0</v>
      </c>
      <c r="Z34" s="211">
        <f t="shared" si="36"/>
        <v>0</v>
      </c>
      <c r="AA34" s="211">
        <f t="shared" si="37"/>
        <v>0</v>
      </c>
      <c r="AB34" s="211">
        <f t="shared" si="38"/>
        <v>1</v>
      </c>
    </row>
    <row r="35" spans="1:28" ht="24.65" customHeight="1">
      <c r="A35" s="188">
        <v>1000416318</v>
      </c>
      <c r="B35" s="189" t="s">
        <v>165</v>
      </c>
      <c r="C35" s="153" t="s">
        <v>29</v>
      </c>
      <c r="D35" s="189" t="s">
        <v>30</v>
      </c>
      <c r="E35" s="189" t="s">
        <v>280</v>
      </c>
      <c r="F35" s="192">
        <f t="shared" ref="F35:P35" si="41">F7/$P7</f>
        <v>0.93374316939890711</v>
      </c>
      <c r="G35" s="192">
        <f t="shared" si="41"/>
        <v>0</v>
      </c>
      <c r="H35" s="192">
        <f t="shared" si="41"/>
        <v>0</v>
      </c>
      <c r="I35" s="192">
        <f t="shared" si="41"/>
        <v>0</v>
      </c>
      <c r="J35" s="192">
        <f t="shared" si="41"/>
        <v>6.62568306010929E-2</v>
      </c>
      <c r="K35" s="192">
        <f t="shared" si="41"/>
        <v>0</v>
      </c>
      <c r="L35" s="192">
        <f t="shared" si="41"/>
        <v>0</v>
      </c>
      <c r="M35" s="192">
        <f t="shared" si="41"/>
        <v>0</v>
      </c>
      <c r="N35" s="192">
        <f t="shared" si="41"/>
        <v>0</v>
      </c>
      <c r="O35" s="192">
        <f t="shared" si="41"/>
        <v>0</v>
      </c>
      <c r="P35" s="192">
        <f t="shared" si="41"/>
        <v>1</v>
      </c>
      <c r="Q35" s="205"/>
      <c r="R35" s="211">
        <f t="shared" si="28"/>
        <v>0.93374316939890711</v>
      </c>
      <c r="S35" s="211">
        <f t="shared" si="29"/>
        <v>0</v>
      </c>
      <c r="T35" s="211">
        <f t="shared" si="30"/>
        <v>0</v>
      </c>
      <c r="U35" s="211">
        <f t="shared" si="31"/>
        <v>0</v>
      </c>
      <c r="V35" s="211">
        <f t="shared" si="32"/>
        <v>6.62568306010929E-2</v>
      </c>
      <c r="W35" s="211">
        <f t="shared" si="33"/>
        <v>0</v>
      </c>
      <c r="X35" s="211">
        <f t="shared" si="34"/>
        <v>0</v>
      </c>
      <c r="Y35" s="211">
        <f t="shared" si="35"/>
        <v>0</v>
      </c>
      <c r="Z35" s="211">
        <f t="shared" si="36"/>
        <v>0</v>
      </c>
      <c r="AA35" s="211">
        <f t="shared" si="37"/>
        <v>0</v>
      </c>
      <c r="AB35" s="211">
        <f t="shared" si="38"/>
        <v>1</v>
      </c>
    </row>
    <row r="36" spans="1:28" ht="24.65" customHeight="1">
      <c r="A36" s="188">
        <v>1000417403</v>
      </c>
      <c r="B36" s="189" t="s">
        <v>205</v>
      </c>
      <c r="C36" s="153" t="s">
        <v>60</v>
      </c>
      <c r="D36" s="189" t="s">
        <v>61</v>
      </c>
      <c r="E36" s="189" t="s">
        <v>283</v>
      </c>
      <c r="F36" s="192">
        <f t="shared" ref="F36:P36" si="42">F8/$P8</f>
        <v>0</v>
      </c>
      <c r="G36" s="192">
        <f t="shared" si="42"/>
        <v>1</v>
      </c>
      <c r="H36" s="192">
        <f t="shared" si="42"/>
        <v>0</v>
      </c>
      <c r="I36" s="192">
        <f t="shared" si="42"/>
        <v>0</v>
      </c>
      <c r="J36" s="192">
        <f t="shared" si="42"/>
        <v>0</v>
      </c>
      <c r="K36" s="192">
        <f t="shared" si="42"/>
        <v>0</v>
      </c>
      <c r="L36" s="192">
        <f t="shared" si="42"/>
        <v>0</v>
      </c>
      <c r="M36" s="192">
        <f t="shared" si="42"/>
        <v>0</v>
      </c>
      <c r="N36" s="192">
        <f t="shared" si="42"/>
        <v>0</v>
      </c>
      <c r="O36" s="192">
        <f t="shared" si="42"/>
        <v>0</v>
      </c>
      <c r="P36" s="192">
        <f t="shared" si="42"/>
        <v>1</v>
      </c>
      <c r="Q36" s="205"/>
      <c r="R36" s="211">
        <f t="shared" si="28"/>
        <v>0</v>
      </c>
      <c r="S36" s="211">
        <f t="shared" si="29"/>
        <v>1</v>
      </c>
      <c r="T36" s="211">
        <f t="shared" si="30"/>
        <v>0</v>
      </c>
      <c r="U36" s="211">
        <f t="shared" si="31"/>
        <v>0</v>
      </c>
      <c r="V36" s="211">
        <f t="shared" si="32"/>
        <v>0</v>
      </c>
      <c r="W36" s="211">
        <f t="shared" si="33"/>
        <v>0</v>
      </c>
      <c r="X36" s="211">
        <f t="shared" si="34"/>
        <v>0</v>
      </c>
      <c r="Y36" s="211">
        <f t="shared" si="35"/>
        <v>0</v>
      </c>
      <c r="Z36" s="211">
        <f t="shared" si="36"/>
        <v>0</v>
      </c>
      <c r="AA36" s="211">
        <f t="shared" si="37"/>
        <v>0</v>
      </c>
      <c r="AB36" s="211">
        <f t="shared" si="38"/>
        <v>1</v>
      </c>
    </row>
    <row r="37" spans="1:28" ht="24.65" customHeight="1">
      <c r="A37" s="188">
        <v>1000412773</v>
      </c>
      <c r="B37" s="189" t="s">
        <v>159</v>
      </c>
      <c r="C37" s="153" t="s">
        <v>50</v>
      </c>
      <c r="D37" s="189" t="s">
        <v>51</v>
      </c>
      <c r="E37" s="189" t="s">
        <v>284</v>
      </c>
      <c r="F37" s="192">
        <f t="shared" ref="F37:P37" si="43">F9/$P9</f>
        <v>0.49852449340940391</v>
      </c>
      <c r="G37" s="192">
        <f t="shared" si="43"/>
        <v>0</v>
      </c>
      <c r="H37" s="192">
        <f t="shared" si="43"/>
        <v>0</v>
      </c>
      <c r="I37" s="192">
        <f t="shared" si="43"/>
        <v>0</v>
      </c>
      <c r="J37" s="192">
        <f t="shared" si="43"/>
        <v>0.22545740704308478</v>
      </c>
      <c r="K37" s="192">
        <f t="shared" si="43"/>
        <v>4.3281526657485735E-3</v>
      </c>
      <c r="L37" s="192">
        <f t="shared" si="43"/>
        <v>5.6856187290969896E-2</v>
      </c>
      <c r="M37" s="192">
        <f t="shared" si="43"/>
        <v>0.15581349596694866</v>
      </c>
      <c r="N37" s="192">
        <f t="shared" si="43"/>
        <v>5.9020263623844188E-2</v>
      </c>
      <c r="O37" s="192">
        <f t="shared" si="43"/>
        <v>0</v>
      </c>
      <c r="P37" s="192">
        <f t="shared" si="43"/>
        <v>1</v>
      </c>
      <c r="Q37" s="205"/>
      <c r="R37" s="211">
        <f t="shared" si="28"/>
        <v>0.49852449340940391</v>
      </c>
      <c r="S37" s="211">
        <f t="shared" si="29"/>
        <v>0</v>
      </c>
      <c r="T37" s="211">
        <f t="shared" si="30"/>
        <v>0</v>
      </c>
      <c r="U37" s="211">
        <f t="shared" si="31"/>
        <v>0</v>
      </c>
      <c r="V37" s="211">
        <f t="shared" si="32"/>
        <v>0.22545740704308478</v>
      </c>
      <c r="W37" s="211">
        <f t="shared" si="33"/>
        <v>4.3281526657485735E-3</v>
      </c>
      <c r="X37" s="211">
        <f t="shared" si="34"/>
        <v>5.6856187290969896E-2</v>
      </c>
      <c r="Y37" s="211">
        <f t="shared" si="35"/>
        <v>0.15581349596694866</v>
      </c>
      <c r="Z37" s="211">
        <f t="shared" si="36"/>
        <v>5.9020263623844188E-2</v>
      </c>
      <c r="AA37" s="211">
        <f t="shared" si="37"/>
        <v>0</v>
      </c>
      <c r="AB37" s="211">
        <f t="shared" si="38"/>
        <v>1</v>
      </c>
    </row>
    <row r="38" spans="1:28" ht="24.65" customHeight="1">
      <c r="A38" s="188">
        <v>1000422748</v>
      </c>
      <c r="B38" s="189" t="s">
        <v>193</v>
      </c>
      <c r="C38" s="153" t="s">
        <v>88</v>
      </c>
      <c r="D38" s="189" t="s">
        <v>89</v>
      </c>
      <c r="E38" s="189" t="s">
        <v>285</v>
      </c>
      <c r="F38" s="192">
        <f t="shared" ref="F38:P38" si="44">F10/$P10</f>
        <v>0.94175914202725852</v>
      </c>
      <c r="G38" s="192">
        <f t="shared" si="44"/>
        <v>0</v>
      </c>
      <c r="H38" s="192">
        <f t="shared" si="44"/>
        <v>5.8240857972741492E-2</v>
      </c>
      <c r="I38" s="192">
        <f t="shared" si="44"/>
        <v>0</v>
      </c>
      <c r="J38" s="192">
        <f t="shared" si="44"/>
        <v>0</v>
      </c>
      <c r="K38" s="192">
        <f t="shared" si="44"/>
        <v>0</v>
      </c>
      <c r="L38" s="192">
        <f t="shared" si="44"/>
        <v>0</v>
      </c>
      <c r="M38" s="192">
        <f t="shared" si="44"/>
        <v>0</v>
      </c>
      <c r="N38" s="192">
        <f t="shared" si="44"/>
        <v>0</v>
      </c>
      <c r="O38" s="192">
        <f t="shared" si="44"/>
        <v>0</v>
      </c>
      <c r="P38" s="192">
        <f t="shared" si="44"/>
        <v>1</v>
      </c>
      <c r="Q38" s="205"/>
      <c r="R38" s="211">
        <f t="shared" si="28"/>
        <v>0.94175914202725852</v>
      </c>
      <c r="S38" s="211">
        <f t="shared" si="29"/>
        <v>0</v>
      </c>
      <c r="T38" s="211">
        <f t="shared" si="30"/>
        <v>5.8240857972741492E-2</v>
      </c>
      <c r="U38" s="211">
        <f t="shared" si="31"/>
        <v>0</v>
      </c>
      <c r="V38" s="211">
        <f t="shared" si="32"/>
        <v>0</v>
      </c>
      <c r="W38" s="211">
        <f t="shared" si="33"/>
        <v>0</v>
      </c>
      <c r="X38" s="211">
        <f t="shared" si="34"/>
        <v>0</v>
      </c>
      <c r="Y38" s="211">
        <f t="shared" si="35"/>
        <v>0</v>
      </c>
      <c r="Z38" s="211">
        <f t="shared" si="36"/>
        <v>0</v>
      </c>
      <c r="AA38" s="211">
        <f t="shared" si="37"/>
        <v>0</v>
      </c>
      <c r="AB38" s="211">
        <f t="shared" si="38"/>
        <v>1</v>
      </c>
    </row>
    <row r="39" spans="1:28" ht="24.65" customHeight="1">
      <c r="A39" s="188">
        <v>1000422753</v>
      </c>
      <c r="B39" s="189" t="s">
        <v>286</v>
      </c>
      <c r="C39" s="153" t="s">
        <v>81</v>
      </c>
      <c r="D39" s="189" t="s">
        <v>82</v>
      </c>
      <c r="E39" s="189" t="s">
        <v>282</v>
      </c>
      <c r="F39" s="192">
        <f t="shared" ref="F39:P39" si="45">F11/$P11</f>
        <v>0.2423469387755102</v>
      </c>
      <c r="G39" s="192">
        <f t="shared" si="45"/>
        <v>0</v>
      </c>
      <c r="H39" s="192">
        <f t="shared" si="45"/>
        <v>0</v>
      </c>
      <c r="I39" s="192">
        <f t="shared" si="45"/>
        <v>0</v>
      </c>
      <c r="J39" s="192">
        <f t="shared" si="45"/>
        <v>0</v>
      </c>
      <c r="K39" s="192">
        <f t="shared" si="45"/>
        <v>0</v>
      </c>
      <c r="L39" s="192">
        <f t="shared" si="45"/>
        <v>0</v>
      </c>
      <c r="M39" s="192">
        <f t="shared" si="45"/>
        <v>0.29336734693877553</v>
      </c>
      <c r="N39" s="192">
        <f t="shared" si="45"/>
        <v>0.4642857142857143</v>
      </c>
      <c r="O39" s="192">
        <f t="shared" si="45"/>
        <v>0</v>
      </c>
      <c r="P39" s="192">
        <f t="shared" si="45"/>
        <v>1</v>
      </c>
      <c r="Q39" s="205"/>
      <c r="R39" s="211">
        <f t="shared" si="28"/>
        <v>0.2423469387755102</v>
      </c>
      <c r="S39" s="211">
        <f t="shared" si="29"/>
        <v>0</v>
      </c>
      <c r="T39" s="211">
        <f t="shared" si="30"/>
        <v>0</v>
      </c>
      <c r="U39" s="211">
        <f t="shared" si="31"/>
        <v>0</v>
      </c>
      <c r="V39" s="211">
        <f t="shared" si="32"/>
        <v>0</v>
      </c>
      <c r="W39" s="211">
        <f t="shared" si="33"/>
        <v>0</v>
      </c>
      <c r="X39" s="211">
        <f t="shared" si="34"/>
        <v>0</v>
      </c>
      <c r="Y39" s="211">
        <f t="shared" si="35"/>
        <v>0.29336734693877553</v>
      </c>
      <c r="Z39" s="211">
        <f t="shared" si="36"/>
        <v>0.4642857142857143</v>
      </c>
      <c r="AA39" s="211">
        <f t="shared" si="37"/>
        <v>0</v>
      </c>
      <c r="AB39" s="211">
        <f t="shared" si="38"/>
        <v>1</v>
      </c>
    </row>
    <row r="40" spans="1:28" ht="24.65" customHeight="1">
      <c r="A40" s="188">
        <v>1000416320</v>
      </c>
      <c r="B40" s="189" t="s">
        <v>287</v>
      </c>
      <c r="C40" s="153" t="s">
        <v>66</v>
      </c>
      <c r="D40" s="189" t="s">
        <v>67</v>
      </c>
      <c r="E40" s="189" t="s">
        <v>288</v>
      </c>
      <c r="F40" s="192">
        <f t="shared" ref="F40:P40" si="46">F12/$P12</f>
        <v>0.78419071518193229</v>
      </c>
      <c r="G40" s="192">
        <f t="shared" si="46"/>
        <v>0</v>
      </c>
      <c r="H40" s="192">
        <f t="shared" si="46"/>
        <v>0</v>
      </c>
      <c r="I40" s="192">
        <f t="shared" si="46"/>
        <v>0</v>
      </c>
      <c r="J40" s="192">
        <f t="shared" si="46"/>
        <v>0</v>
      </c>
      <c r="K40" s="192">
        <f t="shared" si="46"/>
        <v>0</v>
      </c>
      <c r="L40" s="192">
        <f t="shared" si="46"/>
        <v>0</v>
      </c>
      <c r="M40" s="192">
        <f t="shared" si="46"/>
        <v>0.12170639899623588</v>
      </c>
      <c r="N40" s="192">
        <f t="shared" si="46"/>
        <v>9.4102885821831864E-2</v>
      </c>
      <c r="O40" s="192">
        <f t="shared" si="46"/>
        <v>0</v>
      </c>
      <c r="P40" s="192">
        <f t="shared" si="46"/>
        <v>1</v>
      </c>
      <c r="Q40" s="205"/>
      <c r="R40" s="211">
        <f t="shared" si="28"/>
        <v>0.78419071518193229</v>
      </c>
      <c r="S40" s="211">
        <f t="shared" si="29"/>
        <v>0</v>
      </c>
      <c r="T40" s="211">
        <f t="shared" si="30"/>
        <v>0</v>
      </c>
      <c r="U40" s="211">
        <f t="shared" si="31"/>
        <v>0</v>
      </c>
      <c r="V40" s="211">
        <f t="shared" si="32"/>
        <v>0</v>
      </c>
      <c r="W40" s="211">
        <f t="shared" si="33"/>
        <v>0</v>
      </c>
      <c r="X40" s="211">
        <f t="shared" si="34"/>
        <v>0</v>
      </c>
      <c r="Y40" s="211">
        <f t="shared" si="35"/>
        <v>0.12170639899623588</v>
      </c>
      <c r="Z40" s="211">
        <f t="shared" si="36"/>
        <v>9.4102885821831864E-2</v>
      </c>
      <c r="AA40" s="211">
        <f t="shared" si="37"/>
        <v>0</v>
      </c>
      <c r="AB40" s="211">
        <f t="shared" si="38"/>
        <v>1</v>
      </c>
    </row>
    <row r="41" spans="1:28" ht="24.65" customHeight="1">
      <c r="A41" s="188">
        <v>1000425394</v>
      </c>
      <c r="B41" s="189" t="s">
        <v>289</v>
      </c>
      <c r="C41" s="153" t="s">
        <v>99</v>
      </c>
      <c r="D41" s="189" t="s">
        <v>100</v>
      </c>
      <c r="E41" s="189" t="s">
        <v>290</v>
      </c>
      <c r="F41" s="192">
        <f t="shared" ref="F41:P41" si="47">F13/$P13</f>
        <v>0.21172657984756649</v>
      </c>
      <c r="G41" s="192">
        <f t="shared" si="47"/>
        <v>0.58950969213226911</v>
      </c>
      <c r="H41" s="192">
        <f t="shared" si="47"/>
        <v>0</v>
      </c>
      <c r="I41" s="192">
        <f t="shared" si="47"/>
        <v>0</v>
      </c>
      <c r="J41" s="192">
        <f t="shared" si="47"/>
        <v>0</v>
      </c>
      <c r="K41" s="192">
        <f t="shared" si="47"/>
        <v>0</v>
      </c>
      <c r="L41" s="192">
        <f t="shared" si="47"/>
        <v>0</v>
      </c>
      <c r="M41" s="192">
        <f t="shared" si="47"/>
        <v>0</v>
      </c>
      <c r="N41" s="192">
        <f t="shared" si="47"/>
        <v>0.19876372802016445</v>
      </c>
      <c r="O41" s="192">
        <f t="shared" si="47"/>
        <v>0</v>
      </c>
      <c r="P41" s="192">
        <f t="shared" si="47"/>
        <v>1</v>
      </c>
      <c r="Q41" s="205"/>
      <c r="R41" s="211">
        <f t="shared" si="28"/>
        <v>0.21172657984756649</v>
      </c>
      <c r="S41" s="211">
        <f t="shared" si="29"/>
        <v>0.58950969213226911</v>
      </c>
      <c r="T41" s="211">
        <f t="shared" si="30"/>
        <v>0</v>
      </c>
      <c r="U41" s="211">
        <f t="shared" si="31"/>
        <v>0</v>
      </c>
      <c r="V41" s="211">
        <f t="shared" si="32"/>
        <v>0</v>
      </c>
      <c r="W41" s="211">
        <f t="shared" si="33"/>
        <v>0</v>
      </c>
      <c r="X41" s="211">
        <f t="shared" si="34"/>
        <v>0</v>
      </c>
      <c r="Y41" s="211">
        <f t="shared" si="35"/>
        <v>0</v>
      </c>
      <c r="Z41" s="211">
        <f t="shared" si="36"/>
        <v>0.19876372802016445</v>
      </c>
      <c r="AA41" s="211">
        <f t="shared" si="37"/>
        <v>0</v>
      </c>
      <c r="AB41" s="211">
        <f t="shared" si="38"/>
        <v>1</v>
      </c>
    </row>
    <row r="42" spans="1:28" ht="24.65" customHeight="1">
      <c r="A42" s="188">
        <v>1000425175</v>
      </c>
      <c r="B42" s="189" t="s">
        <v>291</v>
      </c>
      <c r="C42" s="153" t="s">
        <v>124</v>
      </c>
      <c r="D42" s="189" t="s">
        <v>125</v>
      </c>
      <c r="E42" s="189" t="s">
        <v>292</v>
      </c>
      <c r="F42" s="192">
        <f t="shared" ref="F42:P42" si="48">F14/$P14</f>
        <v>0.51838748255929834</v>
      </c>
      <c r="G42" s="192">
        <f t="shared" si="48"/>
        <v>0</v>
      </c>
      <c r="H42" s="192">
        <f t="shared" si="48"/>
        <v>0</v>
      </c>
      <c r="I42" s="192">
        <f t="shared" si="48"/>
        <v>0</v>
      </c>
      <c r="J42" s="192">
        <f t="shared" si="48"/>
        <v>0.4816125174407016</v>
      </c>
      <c r="K42" s="192">
        <f t="shared" si="48"/>
        <v>0</v>
      </c>
      <c r="L42" s="192">
        <f t="shared" si="48"/>
        <v>0</v>
      </c>
      <c r="M42" s="192">
        <f t="shared" si="48"/>
        <v>0</v>
      </c>
      <c r="N42" s="192">
        <f t="shared" si="48"/>
        <v>0</v>
      </c>
      <c r="O42" s="192">
        <f t="shared" si="48"/>
        <v>0</v>
      </c>
      <c r="P42" s="192">
        <f t="shared" si="48"/>
        <v>1</v>
      </c>
      <c r="Q42" s="205"/>
      <c r="R42" s="211">
        <f t="shared" si="28"/>
        <v>0.51838748255929834</v>
      </c>
      <c r="S42" s="211">
        <f t="shared" si="29"/>
        <v>0</v>
      </c>
      <c r="T42" s="211">
        <f t="shared" si="30"/>
        <v>0</v>
      </c>
      <c r="U42" s="211">
        <f t="shared" si="31"/>
        <v>0</v>
      </c>
      <c r="V42" s="211">
        <f t="shared" si="32"/>
        <v>0.4816125174407016</v>
      </c>
      <c r="W42" s="211">
        <f t="shared" si="33"/>
        <v>0</v>
      </c>
      <c r="X42" s="211">
        <f t="shared" si="34"/>
        <v>0</v>
      </c>
      <c r="Y42" s="211">
        <f t="shared" si="35"/>
        <v>0</v>
      </c>
      <c r="Z42" s="211">
        <f t="shared" si="36"/>
        <v>0</v>
      </c>
      <c r="AA42" s="211">
        <f t="shared" si="37"/>
        <v>0</v>
      </c>
      <c r="AB42" s="211">
        <f t="shared" si="38"/>
        <v>1</v>
      </c>
    </row>
    <row r="43" spans="1:28" ht="24.65" customHeight="1">
      <c r="A43" s="188">
        <v>1000428977</v>
      </c>
      <c r="B43" s="189" t="s">
        <v>293</v>
      </c>
      <c r="C43" s="153" t="s">
        <v>111</v>
      </c>
      <c r="D43" s="189" t="s">
        <v>112</v>
      </c>
      <c r="E43" s="189" t="s">
        <v>294</v>
      </c>
      <c r="F43" s="192">
        <f t="shared" ref="F43:P43" si="49">F15/$P15</f>
        <v>0.31269935220808259</v>
      </c>
      <c r="G43" s="192">
        <f t="shared" si="49"/>
        <v>0</v>
      </c>
      <c r="H43" s="192">
        <f t="shared" si="49"/>
        <v>6.3291243300121675E-2</v>
      </c>
      <c r="I43" s="192">
        <f t="shared" si="49"/>
        <v>1.4501331754957089E-2</v>
      </c>
      <c r="J43" s="192">
        <f t="shared" si="49"/>
        <v>0.29062674690079249</v>
      </c>
      <c r="K43" s="192">
        <f t="shared" si="49"/>
        <v>0</v>
      </c>
      <c r="L43" s="192">
        <f t="shared" si="49"/>
        <v>0</v>
      </c>
      <c r="M43" s="192">
        <f t="shared" si="49"/>
        <v>3.377067508467331E-2</v>
      </c>
      <c r="N43" s="192">
        <f t="shared" si="49"/>
        <v>0.28511065075137293</v>
      </c>
      <c r="O43" s="192">
        <f t="shared" si="49"/>
        <v>0</v>
      </c>
      <c r="P43" s="192">
        <f t="shared" si="49"/>
        <v>1</v>
      </c>
      <c r="Q43" s="205"/>
      <c r="R43" s="211">
        <f t="shared" si="28"/>
        <v>0.31269935220808259</v>
      </c>
      <c r="S43" s="211">
        <f t="shared" si="29"/>
        <v>0</v>
      </c>
      <c r="T43" s="211">
        <f t="shared" si="30"/>
        <v>6.3291243300121675E-2</v>
      </c>
      <c r="U43" s="211">
        <f t="shared" si="31"/>
        <v>1.4501331754957089E-2</v>
      </c>
      <c r="V43" s="211">
        <f t="shared" si="32"/>
        <v>0.29062674690079249</v>
      </c>
      <c r="W43" s="211">
        <f t="shared" si="33"/>
        <v>0</v>
      </c>
      <c r="X43" s="211">
        <f t="shared" si="34"/>
        <v>0</v>
      </c>
      <c r="Y43" s="211">
        <f t="shared" si="35"/>
        <v>3.377067508467331E-2</v>
      </c>
      <c r="Z43" s="211">
        <f t="shared" si="36"/>
        <v>0.28511065075137293</v>
      </c>
      <c r="AA43" s="211">
        <f t="shared" si="37"/>
        <v>0</v>
      </c>
      <c r="AB43" s="211">
        <f t="shared" si="38"/>
        <v>1</v>
      </c>
    </row>
    <row r="44" spans="1:28" ht="24.65" customHeight="1">
      <c r="A44" s="188">
        <v>1000428976</v>
      </c>
      <c r="B44" s="189" t="s">
        <v>295</v>
      </c>
      <c r="C44" s="153" t="s">
        <v>119</v>
      </c>
      <c r="D44" s="189" t="s">
        <v>120</v>
      </c>
      <c r="E44" s="189" t="s">
        <v>294</v>
      </c>
      <c r="F44" s="192">
        <f t="shared" ref="F44:P44" si="50">F16/$P16</f>
        <v>5.4993461915658688E-2</v>
      </c>
      <c r="G44" s="192">
        <f t="shared" si="50"/>
        <v>0</v>
      </c>
      <c r="H44" s="192">
        <f t="shared" si="50"/>
        <v>0</v>
      </c>
      <c r="I44" s="192">
        <f t="shared" si="50"/>
        <v>0</v>
      </c>
      <c r="J44" s="192">
        <f t="shared" si="50"/>
        <v>0.48689931350114413</v>
      </c>
      <c r="K44" s="192">
        <f t="shared" si="50"/>
        <v>8.9530892448512547E-2</v>
      </c>
      <c r="L44" s="192">
        <f t="shared" si="50"/>
        <v>0</v>
      </c>
      <c r="M44" s="192">
        <f t="shared" si="50"/>
        <v>0.11731775089898658</v>
      </c>
      <c r="N44" s="192">
        <f t="shared" si="50"/>
        <v>0.25125858123569794</v>
      </c>
      <c r="O44" s="192">
        <f t="shared" si="50"/>
        <v>0</v>
      </c>
      <c r="P44" s="192">
        <f t="shared" si="50"/>
        <v>1</v>
      </c>
      <c r="Q44" s="205"/>
      <c r="R44" s="211">
        <f t="shared" si="28"/>
        <v>5.4993461915658688E-2</v>
      </c>
      <c r="S44" s="211">
        <f t="shared" si="29"/>
        <v>0</v>
      </c>
      <c r="T44" s="211">
        <f t="shared" si="30"/>
        <v>0</v>
      </c>
      <c r="U44" s="211">
        <f t="shared" si="31"/>
        <v>0</v>
      </c>
      <c r="V44" s="211">
        <f t="shared" si="32"/>
        <v>0.48689931350114413</v>
      </c>
      <c r="W44" s="211">
        <f t="shared" si="33"/>
        <v>8.9530892448512547E-2</v>
      </c>
      <c r="X44" s="211">
        <f t="shared" si="34"/>
        <v>0</v>
      </c>
      <c r="Y44" s="211">
        <f t="shared" si="35"/>
        <v>0.11731775089898658</v>
      </c>
      <c r="Z44" s="211">
        <f t="shared" si="36"/>
        <v>0.25125858123569794</v>
      </c>
      <c r="AA44" s="211">
        <f t="shared" si="37"/>
        <v>0</v>
      </c>
      <c r="AB44" s="211">
        <f t="shared" si="38"/>
        <v>1</v>
      </c>
    </row>
    <row r="45" spans="1:28" ht="24.65" customHeight="1">
      <c r="A45" s="188">
        <v>1000430236</v>
      </c>
      <c r="B45" s="189" t="s">
        <v>116</v>
      </c>
      <c r="C45" s="153" t="s">
        <v>121</v>
      </c>
      <c r="D45" s="189" t="s">
        <v>116</v>
      </c>
      <c r="E45" s="189" t="s">
        <v>296</v>
      </c>
      <c r="F45" s="192">
        <f t="shared" ref="F45:P45" si="51">F17/$P17</f>
        <v>0.14427000484127536</v>
      </c>
      <c r="G45" s="192">
        <f t="shared" si="51"/>
        <v>1.7458231650084477E-2</v>
      </c>
      <c r="H45" s="192">
        <f t="shared" si="51"/>
        <v>0</v>
      </c>
      <c r="I45" s="192">
        <f t="shared" si="51"/>
        <v>0</v>
      </c>
      <c r="J45" s="192">
        <f t="shared" si="51"/>
        <v>0.3885963265588413</v>
      </c>
      <c r="K45" s="192">
        <f t="shared" si="51"/>
        <v>4.2810706134587449E-2</v>
      </c>
      <c r="L45" s="192">
        <f t="shared" si="51"/>
        <v>0</v>
      </c>
      <c r="M45" s="192">
        <f t="shared" si="51"/>
        <v>0.13832215229268968</v>
      </c>
      <c r="N45" s="192">
        <f t="shared" si="51"/>
        <v>0.24379279341586554</v>
      </c>
      <c r="O45" s="192">
        <f t="shared" si="51"/>
        <v>2.474978510665626E-2</v>
      </c>
      <c r="P45" s="192">
        <f t="shared" si="51"/>
        <v>1</v>
      </c>
      <c r="Q45" s="205"/>
      <c r="R45" s="211">
        <f t="shared" si="28"/>
        <v>0.14427000484127536</v>
      </c>
      <c r="S45" s="211">
        <f t="shared" si="29"/>
        <v>1.7458231650084477E-2</v>
      </c>
      <c r="T45" s="211">
        <f t="shared" si="30"/>
        <v>0</v>
      </c>
      <c r="U45" s="211">
        <f t="shared" si="31"/>
        <v>0</v>
      </c>
      <c r="V45" s="211">
        <f t="shared" si="32"/>
        <v>0.3885963265588413</v>
      </c>
      <c r="W45" s="211">
        <f t="shared" si="33"/>
        <v>4.2810706134587449E-2</v>
      </c>
      <c r="X45" s="211">
        <f t="shared" si="34"/>
        <v>0</v>
      </c>
      <c r="Y45" s="211">
        <f t="shared" si="35"/>
        <v>0.13832215229268968</v>
      </c>
      <c r="Z45" s="211">
        <f t="shared" si="36"/>
        <v>0.24379279341586554</v>
      </c>
      <c r="AA45" s="211">
        <f t="shared" si="37"/>
        <v>2.474978510665626E-2</v>
      </c>
      <c r="AB45" s="211">
        <f t="shared" si="38"/>
        <v>1</v>
      </c>
    </row>
    <row r="46" spans="1:28" ht="24.65" customHeight="1">
      <c r="A46" s="188">
        <v>1000431127</v>
      </c>
      <c r="B46" s="189" t="s">
        <v>174</v>
      </c>
      <c r="C46" s="153" t="s">
        <v>21</v>
      </c>
      <c r="D46" s="189" t="s">
        <v>22</v>
      </c>
      <c r="E46" s="189" t="s">
        <v>280</v>
      </c>
      <c r="F46" s="192">
        <f t="shared" ref="F46:P46" si="52">F18/$P18</f>
        <v>0.32408759124087594</v>
      </c>
      <c r="G46" s="192">
        <f t="shared" si="52"/>
        <v>0</v>
      </c>
      <c r="H46" s="192">
        <f t="shared" si="52"/>
        <v>0</v>
      </c>
      <c r="I46" s="192">
        <f t="shared" si="52"/>
        <v>0</v>
      </c>
      <c r="J46" s="192">
        <f t="shared" si="52"/>
        <v>3.6496350364963501E-2</v>
      </c>
      <c r="K46" s="192">
        <f t="shared" si="52"/>
        <v>0</v>
      </c>
      <c r="L46" s="192">
        <f t="shared" si="52"/>
        <v>0</v>
      </c>
      <c r="M46" s="192">
        <f t="shared" si="52"/>
        <v>0.28321167883211679</v>
      </c>
      <c r="N46" s="192">
        <f t="shared" si="52"/>
        <v>0.35620437956204382</v>
      </c>
      <c r="O46" s="192">
        <f t="shared" si="52"/>
        <v>0</v>
      </c>
      <c r="P46" s="192">
        <f t="shared" si="52"/>
        <v>1</v>
      </c>
      <c r="Q46" s="205"/>
      <c r="R46" s="211">
        <f t="shared" si="28"/>
        <v>0.32408759124087594</v>
      </c>
      <c r="S46" s="211">
        <f t="shared" si="29"/>
        <v>0</v>
      </c>
      <c r="T46" s="211">
        <f t="shared" si="30"/>
        <v>0</v>
      </c>
      <c r="U46" s="211">
        <f t="shared" si="31"/>
        <v>0</v>
      </c>
      <c r="V46" s="211">
        <f t="shared" si="32"/>
        <v>3.6496350364963501E-2</v>
      </c>
      <c r="W46" s="211">
        <f t="shared" si="33"/>
        <v>0</v>
      </c>
      <c r="X46" s="211">
        <f t="shared" si="34"/>
        <v>0</v>
      </c>
      <c r="Y46" s="211">
        <f t="shared" si="35"/>
        <v>0.28321167883211679</v>
      </c>
      <c r="Z46" s="211">
        <f t="shared" si="36"/>
        <v>0.35620437956204382</v>
      </c>
      <c r="AA46" s="211">
        <f t="shared" si="37"/>
        <v>0</v>
      </c>
      <c r="AB46" s="211">
        <f t="shared" si="38"/>
        <v>1</v>
      </c>
    </row>
    <row r="47" spans="1:28" ht="24.65" customHeight="1">
      <c r="A47" s="188">
        <v>1000417402</v>
      </c>
      <c r="B47" s="189" t="s">
        <v>199</v>
      </c>
      <c r="C47" s="153" t="s">
        <v>46</v>
      </c>
      <c r="D47" s="189" t="s">
        <v>47</v>
      </c>
      <c r="E47" s="189" t="s">
        <v>297</v>
      </c>
      <c r="F47" s="192">
        <f t="shared" ref="F47:P47" si="53">F19/$P19</f>
        <v>0.43102522812667743</v>
      </c>
      <c r="G47" s="192">
        <f t="shared" si="53"/>
        <v>0</v>
      </c>
      <c r="H47" s="192">
        <f t="shared" si="53"/>
        <v>0</v>
      </c>
      <c r="I47" s="192">
        <f t="shared" si="53"/>
        <v>0</v>
      </c>
      <c r="J47" s="192">
        <f t="shared" si="53"/>
        <v>4.9382716049382713E-2</v>
      </c>
      <c r="K47" s="192">
        <f t="shared" si="53"/>
        <v>0</v>
      </c>
      <c r="L47" s="192">
        <f t="shared" si="53"/>
        <v>0</v>
      </c>
      <c r="M47" s="192">
        <f t="shared" si="53"/>
        <v>0.24369296833064949</v>
      </c>
      <c r="N47" s="192">
        <f t="shared" si="53"/>
        <v>0.2758990874932904</v>
      </c>
      <c r="O47" s="192">
        <f t="shared" si="53"/>
        <v>0</v>
      </c>
      <c r="P47" s="192">
        <f t="shared" si="53"/>
        <v>1</v>
      </c>
      <c r="Q47" s="205"/>
      <c r="R47" s="211">
        <f t="shared" si="28"/>
        <v>0.43102522812667743</v>
      </c>
      <c r="S47" s="211">
        <f t="shared" si="29"/>
        <v>0</v>
      </c>
      <c r="T47" s="211">
        <f t="shared" si="30"/>
        <v>0</v>
      </c>
      <c r="U47" s="211">
        <f t="shared" si="31"/>
        <v>0</v>
      </c>
      <c r="V47" s="211">
        <f t="shared" si="32"/>
        <v>4.9382716049382713E-2</v>
      </c>
      <c r="W47" s="211">
        <f t="shared" si="33"/>
        <v>0</v>
      </c>
      <c r="X47" s="211">
        <f t="shared" si="34"/>
        <v>0</v>
      </c>
      <c r="Y47" s="211">
        <f t="shared" si="35"/>
        <v>0.24369296833064949</v>
      </c>
      <c r="Z47" s="211">
        <f t="shared" si="36"/>
        <v>0.2758990874932904</v>
      </c>
      <c r="AA47" s="211">
        <f t="shared" si="37"/>
        <v>0</v>
      </c>
      <c r="AB47" s="211">
        <f t="shared" si="38"/>
        <v>1</v>
      </c>
    </row>
    <row r="48" spans="1:28" ht="24.65" customHeight="1">
      <c r="A48" s="188">
        <v>1000432850</v>
      </c>
      <c r="B48" s="189" t="s">
        <v>298</v>
      </c>
      <c r="C48" s="153" t="s">
        <v>90</v>
      </c>
      <c r="D48" s="189" t="s">
        <v>91</v>
      </c>
      <c r="E48" s="189" t="s">
        <v>299</v>
      </c>
      <c r="F48" s="192">
        <f t="shared" ref="F48:P48" si="54">F20/$P20</f>
        <v>0.33294763006771233</v>
      </c>
      <c r="G48" s="192">
        <f t="shared" si="54"/>
        <v>0</v>
      </c>
      <c r="H48" s="192">
        <f t="shared" si="54"/>
        <v>0</v>
      </c>
      <c r="I48" s="192">
        <f t="shared" si="54"/>
        <v>0</v>
      </c>
      <c r="J48" s="192">
        <f t="shared" si="54"/>
        <v>0</v>
      </c>
      <c r="K48" s="192">
        <f t="shared" si="54"/>
        <v>0</v>
      </c>
      <c r="L48" s="192">
        <f t="shared" si="54"/>
        <v>0</v>
      </c>
      <c r="M48" s="192">
        <f t="shared" si="54"/>
        <v>0.56942658781177691</v>
      </c>
      <c r="N48" s="192">
        <f t="shared" si="54"/>
        <v>9.7625782120510859E-2</v>
      </c>
      <c r="O48" s="192">
        <f t="shared" si="54"/>
        <v>0</v>
      </c>
      <c r="P48" s="192">
        <f t="shared" si="54"/>
        <v>1</v>
      </c>
      <c r="Q48" s="205"/>
      <c r="R48" s="211">
        <f t="shared" si="28"/>
        <v>0.33294763006771233</v>
      </c>
      <c r="S48" s="211">
        <f t="shared" si="29"/>
        <v>0</v>
      </c>
      <c r="T48" s="211">
        <f t="shared" si="30"/>
        <v>0</v>
      </c>
      <c r="U48" s="211">
        <f t="shared" si="31"/>
        <v>0</v>
      </c>
      <c r="V48" s="211">
        <f t="shared" si="32"/>
        <v>0</v>
      </c>
      <c r="W48" s="211">
        <f t="shared" si="33"/>
        <v>0</v>
      </c>
      <c r="X48" s="211">
        <f t="shared" si="34"/>
        <v>0</v>
      </c>
      <c r="Y48" s="211">
        <f t="shared" si="35"/>
        <v>0.56942658781177691</v>
      </c>
      <c r="Z48" s="211">
        <f t="shared" si="36"/>
        <v>9.7625782120510859E-2</v>
      </c>
      <c r="AA48" s="211">
        <f t="shared" si="37"/>
        <v>0</v>
      </c>
      <c r="AB48" s="211">
        <f t="shared" si="38"/>
        <v>1</v>
      </c>
    </row>
    <row r="49" spans="1:28" ht="24.65" customHeight="1">
      <c r="A49" s="188">
        <v>1000445090</v>
      </c>
      <c r="B49" s="189" t="s">
        <v>141</v>
      </c>
      <c r="C49" s="153" t="s">
        <v>76</v>
      </c>
      <c r="D49" s="189" t="s">
        <v>77</v>
      </c>
      <c r="E49" s="189" t="s">
        <v>282</v>
      </c>
      <c r="F49" s="192">
        <f t="shared" ref="F49:P49" si="55">F21/$P21</f>
        <v>0.49337410805300713</v>
      </c>
      <c r="G49" s="192">
        <f t="shared" si="55"/>
        <v>0</v>
      </c>
      <c r="H49" s="192">
        <f t="shared" si="55"/>
        <v>0</v>
      </c>
      <c r="I49" s="192">
        <f t="shared" si="55"/>
        <v>0</v>
      </c>
      <c r="J49" s="192">
        <f t="shared" si="55"/>
        <v>0.13512289047457243</v>
      </c>
      <c r="K49" s="192">
        <f t="shared" si="55"/>
        <v>0</v>
      </c>
      <c r="L49" s="192">
        <f t="shared" si="55"/>
        <v>4.3039981877902367E-2</v>
      </c>
      <c r="M49" s="192">
        <f t="shared" si="55"/>
        <v>0.20840412277721146</v>
      </c>
      <c r="N49" s="192">
        <f t="shared" si="55"/>
        <v>0.12005889681730661</v>
      </c>
      <c r="O49" s="192">
        <f t="shared" si="55"/>
        <v>0</v>
      </c>
      <c r="P49" s="192">
        <f t="shared" si="55"/>
        <v>1</v>
      </c>
      <c r="Q49" s="205"/>
      <c r="R49" s="211">
        <f t="shared" si="28"/>
        <v>0.49337410805300713</v>
      </c>
      <c r="S49" s="211">
        <f t="shared" si="29"/>
        <v>0</v>
      </c>
      <c r="T49" s="211">
        <f t="shared" si="30"/>
        <v>0</v>
      </c>
      <c r="U49" s="211">
        <f t="shared" si="31"/>
        <v>0</v>
      </c>
      <c r="V49" s="211">
        <f t="shared" si="32"/>
        <v>0.13512289047457243</v>
      </c>
      <c r="W49" s="211">
        <f t="shared" si="33"/>
        <v>0</v>
      </c>
      <c r="X49" s="211">
        <f t="shared" si="34"/>
        <v>4.3039981877902367E-2</v>
      </c>
      <c r="Y49" s="211">
        <f t="shared" si="35"/>
        <v>0.20840412277721146</v>
      </c>
      <c r="Z49" s="211">
        <f t="shared" si="36"/>
        <v>0.12005889681730661</v>
      </c>
      <c r="AA49" s="211">
        <f t="shared" si="37"/>
        <v>0</v>
      </c>
      <c r="AB49" s="211">
        <f t="shared" si="38"/>
        <v>1</v>
      </c>
    </row>
    <row r="50" spans="1:28" ht="24.65" customHeight="1">
      <c r="A50" s="188">
        <v>1000422748</v>
      </c>
      <c r="B50" s="189" t="s">
        <v>193</v>
      </c>
      <c r="C50" s="153" t="s">
        <v>85</v>
      </c>
      <c r="D50" s="189" t="s">
        <v>86</v>
      </c>
      <c r="E50" s="189" t="s">
        <v>285</v>
      </c>
      <c r="F50" s="192">
        <f t="shared" ref="F50:P50" si="56">F22/$P22</f>
        <v>1</v>
      </c>
      <c r="G50" s="192">
        <f t="shared" si="56"/>
        <v>0</v>
      </c>
      <c r="H50" s="192">
        <f t="shared" si="56"/>
        <v>0</v>
      </c>
      <c r="I50" s="192">
        <f t="shared" si="56"/>
        <v>0</v>
      </c>
      <c r="J50" s="192">
        <f t="shared" si="56"/>
        <v>0</v>
      </c>
      <c r="K50" s="192">
        <f t="shared" si="56"/>
        <v>0</v>
      </c>
      <c r="L50" s="192">
        <f t="shared" si="56"/>
        <v>0</v>
      </c>
      <c r="M50" s="192">
        <f t="shared" si="56"/>
        <v>0</v>
      </c>
      <c r="N50" s="192">
        <f t="shared" si="56"/>
        <v>0</v>
      </c>
      <c r="O50" s="192">
        <f t="shared" si="56"/>
        <v>0</v>
      </c>
      <c r="P50" s="192">
        <f t="shared" si="56"/>
        <v>1</v>
      </c>
      <c r="Q50" s="205"/>
      <c r="R50" s="211">
        <f t="shared" si="28"/>
        <v>1</v>
      </c>
      <c r="S50" s="211">
        <f t="shared" si="29"/>
        <v>0</v>
      </c>
      <c r="T50" s="211">
        <f t="shared" si="30"/>
        <v>0</v>
      </c>
      <c r="U50" s="211">
        <f t="shared" si="31"/>
        <v>0</v>
      </c>
      <c r="V50" s="211">
        <f t="shared" si="32"/>
        <v>0</v>
      </c>
      <c r="W50" s="211">
        <f t="shared" si="33"/>
        <v>0</v>
      </c>
      <c r="X50" s="211">
        <f t="shared" si="34"/>
        <v>0</v>
      </c>
      <c r="Y50" s="211">
        <f t="shared" si="35"/>
        <v>0</v>
      </c>
      <c r="Z50" s="211">
        <f t="shared" si="36"/>
        <v>0</v>
      </c>
      <c r="AA50" s="211">
        <f t="shared" si="37"/>
        <v>0</v>
      </c>
      <c r="AB50" s="211">
        <f t="shared" si="38"/>
        <v>1</v>
      </c>
    </row>
    <row r="51" spans="1:28" ht="24.65" customHeight="1">
      <c r="A51" s="188">
        <v>1000446727</v>
      </c>
      <c r="B51" s="189" t="s">
        <v>300</v>
      </c>
      <c r="C51" s="153" t="s">
        <v>301</v>
      </c>
      <c r="D51" s="191" t="s">
        <v>39</v>
      </c>
      <c r="E51" s="189" t="s">
        <v>302</v>
      </c>
      <c r="F51" s="192">
        <f t="shared" ref="F51:P51" si="57">F23/$P23</f>
        <v>0.58099352051835851</v>
      </c>
      <c r="G51" s="192">
        <f t="shared" si="57"/>
        <v>0</v>
      </c>
      <c r="H51" s="192">
        <f t="shared" si="57"/>
        <v>0.20950323974082075</v>
      </c>
      <c r="I51" s="192">
        <f t="shared" si="57"/>
        <v>0</v>
      </c>
      <c r="J51" s="192">
        <f t="shared" si="57"/>
        <v>0</v>
      </c>
      <c r="K51" s="192">
        <f t="shared" si="57"/>
        <v>0</v>
      </c>
      <c r="L51" s="192">
        <f t="shared" si="57"/>
        <v>0</v>
      </c>
      <c r="M51" s="192">
        <f t="shared" si="57"/>
        <v>0.20950323974082075</v>
      </c>
      <c r="N51" s="192">
        <f t="shared" si="57"/>
        <v>0</v>
      </c>
      <c r="O51" s="192">
        <f t="shared" si="57"/>
        <v>0</v>
      </c>
      <c r="P51" s="192">
        <f t="shared" si="57"/>
        <v>1</v>
      </c>
      <c r="Q51" s="205"/>
      <c r="R51" s="211">
        <f t="shared" si="28"/>
        <v>0.58099352051835851</v>
      </c>
      <c r="S51" s="211">
        <f t="shared" si="29"/>
        <v>0</v>
      </c>
      <c r="T51" s="211">
        <f t="shared" si="30"/>
        <v>0.20950323974082075</v>
      </c>
      <c r="U51" s="211">
        <f t="shared" si="31"/>
        <v>0</v>
      </c>
      <c r="V51" s="211">
        <f t="shared" si="32"/>
        <v>0</v>
      </c>
      <c r="W51" s="211">
        <f t="shared" si="33"/>
        <v>0</v>
      </c>
      <c r="X51" s="211">
        <f t="shared" si="34"/>
        <v>0</v>
      </c>
      <c r="Y51" s="211">
        <f t="shared" si="35"/>
        <v>0.20950323974082075</v>
      </c>
      <c r="Z51" s="211">
        <f t="shared" si="36"/>
        <v>0</v>
      </c>
      <c r="AA51" s="211">
        <f t="shared" si="37"/>
        <v>0</v>
      </c>
      <c r="AB51" s="211">
        <f t="shared" si="38"/>
        <v>1</v>
      </c>
    </row>
    <row r="52" spans="1:28" ht="24.65" customHeight="1">
      <c r="A52" s="188">
        <v>1000448064</v>
      </c>
      <c r="B52" s="189" t="s">
        <v>303</v>
      </c>
      <c r="C52" s="153" t="s">
        <v>69</v>
      </c>
      <c r="D52" s="191" t="s">
        <v>304</v>
      </c>
      <c r="E52" s="189" t="s">
        <v>305</v>
      </c>
      <c r="F52" s="192">
        <v>0</v>
      </c>
      <c r="G52" s="192">
        <v>0</v>
      </c>
      <c r="H52" s="192">
        <v>0</v>
      </c>
      <c r="I52" s="192">
        <v>0</v>
      </c>
      <c r="J52" s="192">
        <v>0</v>
      </c>
      <c r="K52" s="192">
        <v>0</v>
      </c>
      <c r="L52" s="192">
        <v>0</v>
      </c>
      <c r="M52" s="192">
        <v>0</v>
      </c>
      <c r="N52" s="192">
        <v>0</v>
      </c>
      <c r="O52" s="192">
        <v>0</v>
      </c>
      <c r="P52" s="192">
        <v>0</v>
      </c>
      <c r="Q52" s="205"/>
      <c r="R52" s="211" t="e">
        <f t="shared" si="28"/>
        <v>#DIV/0!</v>
      </c>
      <c r="S52" s="211" t="e">
        <f t="shared" si="29"/>
        <v>#DIV/0!</v>
      </c>
      <c r="T52" s="211" t="e">
        <f t="shared" si="30"/>
        <v>#DIV/0!</v>
      </c>
      <c r="U52" s="211" t="e">
        <f t="shared" si="31"/>
        <v>#DIV/0!</v>
      </c>
      <c r="V52" s="211" t="e">
        <f t="shared" si="32"/>
        <v>#DIV/0!</v>
      </c>
      <c r="W52" s="211" t="e">
        <f t="shared" si="33"/>
        <v>#DIV/0!</v>
      </c>
      <c r="X52" s="211" t="e">
        <f t="shared" si="34"/>
        <v>#DIV/0!</v>
      </c>
      <c r="Y52" s="211" t="e">
        <f t="shared" si="35"/>
        <v>#DIV/0!</v>
      </c>
      <c r="Z52" s="211" t="e">
        <f t="shared" si="36"/>
        <v>#DIV/0!</v>
      </c>
      <c r="AA52" s="211" t="e">
        <f t="shared" si="37"/>
        <v>#DIV/0!</v>
      </c>
      <c r="AB52" s="211" t="e">
        <f t="shared" si="38"/>
        <v>#DIV/0!</v>
      </c>
    </row>
    <row r="53" spans="1:28" ht="24.65" customHeight="1">
      <c r="A53" s="188">
        <v>1000451136</v>
      </c>
      <c r="B53" s="189" t="s">
        <v>186</v>
      </c>
      <c r="C53" s="153" t="s">
        <v>42</v>
      </c>
      <c r="D53" s="191" t="s">
        <v>188</v>
      </c>
      <c r="E53" s="189" t="s">
        <v>306</v>
      </c>
      <c r="F53" s="192">
        <f t="shared" ref="F53:P53" si="58">F25/$P25</f>
        <v>0.4547532863402553</v>
      </c>
      <c r="G53" s="192">
        <f t="shared" si="58"/>
        <v>0</v>
      </c>
      <c r="H53" s="192">
        <f t="shared" si="58"/>
        <v>0</v>
      </c>
      <c r="I53" s="192">
        <f t="shared" si="58"/>
        <v>0</v>
      </c>
      <c r="J53" s="192">
        <f t="shared" si="58"/>
        <v>0.46904172223280627</v>
      </c>
      <c r="K53" s="192">
        <f t="shared" si="58"/>
        <v>0</v>
      </c>
      <c r="L53" s="192">
        <f t="shared" si="58"/>
        <v>0</v>
      </c>
      <c r="M53" s="192">
        <f t="shared" si="58"/>
        <v>0</v>
      </c>
      <c r="N53" s="192">
        <f t="shared" si="58"/>
        <v>7.620499142693847E-2</v>
      </c>
      <c r="O53" s="192">
        <f t="shared" si="58"/>
        <v>0</v>
      </c>
      <c r="P53" s="192">
        <f t="shared" si="58"/>
        <v>1</v>
      </c>
      <c r="Q53" s="205"/>
      <c r="R53" s="211">
        <f t="shared" si="28"/>
        <v>0.4547532863402553</v>
      </c>
      <c r="S53" s="211">
        <f t="shared" si="29"/>
        <v>0</v>
      </c>
      <c r="T53" s="211">
        <f t="shared" si="30"/>
        <v>0</v>
      </c>
      <c r="U53" s="211">
        <f t="shared" si="31"/>
        <v>0</v>
      </c>
      <c r="V53" s="211">
        <f t="shared" si="32"/>
        <v>0.46904172223280627</v>
      </c>
      <c r="W53" s="211">
        <f t="shared" si="33"/>
        <v>0</v>
      </c>
      <c r="X53" s="211">
        <f t="shared" si="34"/>
        <v>0</v>
      </c>
      <c r="Y53" s="211">
        <f t="shared" si="35"/>
        <v>0</v>
      </c>
      <c r="Z53" s="211">
        <f t="shared" si="36"/>
        <v>7.620499142693847E-2</v>
      </c>
      <c r="AA53" s="211">
        <f t="shared" si="37"/>
        <v>0</v>
      </c>
      <c r="AB53" s="211">
        <f t="shared" si="38"/>
        <v>1</v>
      </c>
    </row>
    <row r="54" spans="1:28" ht="24.65" customHeight="1">
      <c r="A54" s="188">
        <v>1000453836</v>
      </c>
      <c r="B54" s="189" t="s">
        <v>307</v>
      </c>
      <c r="C54" s="153" t="s">
        <v>214</v>
      </c>
      <c r="D54" s="191" t="s">
        <v>215</v>
      </c>
      <c r="E54" s="189" t="s">
        <v>308</v>
      </c>
      <c r="F54" s="192">
        <f t="shared" ref="F54:P54" si="59">F26/$P26</f>
        <v>0.89517819706498947</v>
      </c>
      <c r="G54" s="192">
        <f t="shared" si="59"/>
        <v>6.114605171208945E-2</v>
      </c>
      <c r="H54" s="192">
        <f t="shared" si="59"/>
        <v>0</v>
      </c>
      <c r="I54" s="192">
        <f t="shared" si="59"/>
        <v>0</v>
      </c>
      <c r="J54" s="192">
        <f t="shared" si="59"/>
        <v>0</v>
      </c>
      <c r="K54" s="192">
        <f t="shared" si="59"/>
        <v>0</v>
      </c>
      <c r="L54" s="192">
        <f t="shared" si="59"/>
        <v>0</v>
      </c>
      <c r="M54" s="192">
        <f t="shared" si="59"/>
        <v>0</v>
      </c>
      <c r="N54" s="192">
        <f t="shared" si="59"/>
        <v>4.3675751222921035E-2</v>
      </c>
      <c r="O54" s="192">
        <f t="shared" si="59"/>
        <v>0</v>
      </c>
      <c r="P54" s="192">
        <f t="shared" si="59"/>
        <v>1</v>
      </c>
      <c r="Q54" s="205"/>
      <c r="R54" s="211">
        <f t="shared" si="28"/>
        <v>0.89517819706498947</v>
      </c>
      <c r="S54" s="211">
        <f t="shared" si="29"/>
        <v>6.114605171208945E-2</v>
      </c>
      <c r="T54" s="211">
        <f t="shared" si="30"/>
        <v>0</v>
      </c>
      <c r="U54" s="211">
        <f t="shared" si="31"/>
        <v>0</v>
      </c>
      <c r="V54" s="211">
        <f t="shared" si="32"/>
        <v>0</v>
      </c>
      <c r="W54" s="211">
        <f t="shared" si="33"/>
        <v>0</v>
      </c>
      <c r="X54" s="211">
        <f t="shared" si="34"/>
        <v>0</v>
      </c>
      <c r="Y54" s="211">
        <f t="shared" si="35"/>
        <v>0</v>
      </c>
      <c r="Z54" s="211">
        <f t="shared" si="36"/>
        <v>4.3675751222921035E-2</v>
      </c>
      <c r="AA54" s="211">
        <f t="shared" si="37"/>
        <v>0</v>
      </c>
      <c r="AB54" s="211">
        <f t="shared" si="38"/>
        <v>1</v>
      </c>
    </row>
    <row r="55" spans="1:28" ht="24.65" customHeight="1">
      <c r="A55" s="789" t="s">
        <v>277</v>
      </c>
      <c r="B55" s="789"/>
      <c r="C55" s="789"/>
      <c r="D55" s="789"/>
      <c r="E55" s="152"/>
      <c r="F55" s="184">
        <f t="shared" ref="F55:P55" si="60">F27/$P27</f>
        <v>0.48566889877327635</v>
      </c>
      <c r="G55" s="184">
        <f t="shared" si="60"/>
        <v>2.3928744050936989E-2</v>
      </c>
      <c r="H55" s="184">
        <f t="shared" si="60"/>
        <v>1.0480710508690207E-2</v>
      </c>
      <c r="I55" s="184">
        <f t="shared" si="60"/>
        <v>1.0154777933100885E-3</v>
      </c>
      <c r="J55" s="184">
        <f t="shared" si="60"/>
        <v>0.17364941719081894</v>
      </c>
      <c r="K55" s="184">
        <f t="shared" si="60"/>
        <v>9.3431210397337504E-3</v>
      </c>
      <c r="L55" s="184">
        <f t="shared" si="60"/>
        <v>2.1673417274749196E-2</v>
      </c>
      <c r="M55" s="184">
        <f t="shared" si="60"/>
        <v>0.13978676686016858</v>
      </c>
      <c r="N55" s="184">
        <f t="shared" si="60"/>
        <v>0.13327096752008566</v>
      </c>
      <c r="O55" s="184">
        <f t="shared" si="60"/>
        <v>1.1824789882303021E-3</v>
      </c>
      <c r="P55" s="184">
        <f t="shared" si="60"/>
        <v>1</v>
      </c>
      <c r="Q55" s="205"/>
      <c r="R55" s="184" t="e">
        <f t="shared" ref="R55:AB55" si="61">R27/$P27</f>
        <v>#DIV/0!</v>
      </c>
      <c r="S55" s="184" t="e">
        <f t="shared" si="61"/>
        <v>#DIV/0!</v>
      </c>
      <c r="T55" s="184" t="e">
        <f t="shared" si="61"/>
        <v>#DIV/0!</v>
      </c>
      <c r="U55" s="184" t="e">
        <f t="shared" si="61"/>
        <v>#DIV/0!</v>
      </c>
      <c r="V55" s="184" t="e">
        <f t="shared" si="61"/>
        <v>#DIV/0!</v>
      </c>
      <c r="W55" s="184" t="e">
        <f t="shared" si="61"/>
        <v>#DIV/0!</v>
      </c>
      <c r="X55" s="184" t="e">
        <f t="shared" si="61"/>
        <v>#DIV/0!</v>
      </c>
      <c r="Y55" s="184" t="e">
        <f t="shared" si="61"/>
        <v>#DIV/0!</v>
      </c>
      <c r="Z55" s="184" t="e">
        <f t="shared" si="61"/>
        <v>#DIV/0!</v>
      </c>
      <c r="AA55" s="184" t="e">
        <f t="shared" si="61"/>
        <v>#DIV/0!</v>
      </c>
      <c r="AB55" s="184" t="e">
        <f t="shared" si="61"/>
        <v>#DIV/0!</v>
      </c>
    </row>
  </sheetData>
  <autoFilter ref="A2:AB2" xr:uid="{EEA7D6A0-C3CF-4026-9572-BD4CBDE01610}"/>
  <mergeCells count="3">
    <mergeCell ref="A27:D27"/>
    <mergeCell ref="B1:P1"/>
    <mergeCell ref="A55:D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6DA1-D5D9-49F6-93B2-39F9D0A90523}">
  <sheetPr codeName="Sheet34">
    <tabColor theme="5"/>
  </sheetPr>
  <dimension ref="A1:T942"/>
  <sheetViews>
    <sheetView topLeftCell="A904" workbookViewId="0">
      <selection activeCell="P310" sqref="P310:Q337"/>
    </sheetView>
  </sheetViews>
  <sheetFormatPr defaultColWidth="8.54296875" defaultRowHeight="11.5"/>
  <cols>
    <col min="1" max="1" width="7.54296875" style="553" bestFit="1" customWidth="1"/>
    <col min="2" max="2" width="44.453125" style="553" bestFit="1" customWidth="1"/>
    <col min="3" max="3" width="21.453125" style="553" hidden="1" customWidth="1"/>
    <col min="4" max="4" width="13.453125" style="553" hidden="1" customWidth="1"/>
    <col min="5" max="5" width="36.453125" style="553" hidden="1" customWidth="1"/>
    <col min="6" max="6" width="19.54296875" style="553" hidden="1" customWidth="1"/>
    <col min="7" max="7" width="0" style="553" hidden="1" customWidth="1"/>
    <col min="8" max="8" width="8.453125" style="553" hidden="1" customWidth="1"/>
    <col min="9" max="12" width="10.54296875" style="553" hidden="1" customWidth="1"/>
    <col min="13" max="13" width="11.453125" style="553" hidden="1" customWidth="1"/>
    <col min="14" max="15" width="10.54296875" style="553" hidden="1" customWidth="1"/>
    <col min="16" max="16" width="19.54296875" style="553" bestFit="1" customWidth="1"/>
    <col min="17" max="17" width="36.453125" style="553" bestFit="1" customWidth="1"/>
    <col min="18" max="18" width="19.54296875" style="553" customWidth="1"/>
    <col min="19" max="19" width="47.54296875" style="553" bestFit="1" customWidth="1"/>
    <col min="20" max="21" width="16.453125" style="553" customWidth="1"/>
    <col min="22" max="16384" width="8.54296875" style="553"/>
  </cols>
  <sheetData>
    <row r="1" spans="1:20">
      <c r="A1" s="63"/>
      <c r="B1" s="63"/>
      <c r="C1" s="63"/>
      <c r="D1" s="63"/>
      <c r="E1" s="63"/>
      <c r="F1" s="63"/>
      <c r="G1" s="63"/>
      <c r="H1" s="62"/>
      <c r="I1" s="62"/>
      <c r="J1" s="790" t="s">
        <v>309</v>
      </c>
      <c r="K1" s="791"/>
      <c r="L1" s="791"/>
      <c r="M1" s="792" t="s">
        <v>310</v>
      </c>
      <c r="N1" s="793"/>
      <c r="O1" s="793"/>
    </row>
    <row r="2" spans="1:20" ht="34.5">
      <c r="A2" s="125" t="s">
        <v>5</v>
      </c>
      <c r="B2" s="125" t="s">
        <v>6</v>
      </c>
      <c r="C2" s="125" t="s">
        <v>7</v>
      </c>
      <c r="D2" s="125" t="s">
        <v>8</v>
      </c>
      <c r="E2" s="125" t="s">
        <v>9</v>
      </c>
      <c r="F2" s="125" t="s">
        <v>311</v>
      </c>
      <c r="G2" s="125" t="s">
        <v>312</v>
      </c>
      <c r="H2" s="126" t="s">
        <v>15</v>
      </c>
      <c r="I2" s="126" t="s">
        <v>16</v>
      </c>
      <c r="J2" s="110">
        <v>45839</v>
      </c>
      <c r="K2" s="110">
        <v>45870</v>
      </c>
      <c r="L2" s="110">
        <v>45901</v>
      </c>
      <c r="M2" s="110">
        <v>45931</v>
      </c>
      <c r="N2" s="110">
        <v>45962</v>
      </c>
      <c r="O2" s="110">
        <v>45992</v>
      </c>
      <c r="P2" s="127" t="s">
        <v>130</v>
      </c>
      <c r="Q2" s="127" t="s">
        <v>131</v>
      </c>
      <c r="R2" s="127" t="s">
        <v>136</v>
      </c>
      <c r="S2" s="127" t="s">
        <v>138</v>
      </c>
      <c r="T2" s="127" t="s">
        <v>313</v>
      </c>
    </row>
    <row r="3" spans="1:20">
      <c r="A3" s="520">
        <v>421594</v>
      </c>
      <c r="B3" s="297" t="s">
        <v>314</v>
      </c>
      <c r="C3" s="297" t="s">
        <v>315</v>
      </c>
      <c r="D3" s="297" t="s">
        <v>316</v>
      </c>
      <c r="E3" s="297" t="s">
        <v>20</v>
      </c>
      <c r="F3" s="297" t="s">
        <v>317</v>
      </c>
      <c r="G3" s="297" t="s">
        <v>318</v>
      </c>
      <c r="H3" s="1">
        <v>96.56</v>
      </c>
      <c r="I3" s="128">
        <v>16222.08</v>
      </c>
      <c r="J3" s="128">
        <v>16222.08</v>
      </c>
      <c r="K3" s="128">
        <v>16222.08</v>
      </c>
      <c r="L3" s="128">
        <v>16222.08</v>
      </c>
      <c r="M3" s="128">
        <v>16222.08</v>
      </c>
      <c r="N3" s="128">
        <v>16222.08</v>
      </c>
      <c r="O3" s="128">
        <v>16222.08</v>
      </c>
      <c r="P3" s="368">
        <v>1000459566</v>
      </c>
      <c r="Q3" s="554" t="s">
        <v>175</v>
      </c>
      <c r="R3" s="103" t="s">
        <v>176</v>
      </c>
      <c r="S3" s="103" t="s">
        <v>177</v>
      </c>
      <c r="T3" s="553" t="s">
        <v>24</v>
      </c>
    </row>
    <row r="4" spans="1:20">
      <c r="A4" s="520">
        <v>630134</v>
      </c>
      <c r="B4" s="297" t="s">
        <v>319</v>
      </c>
      <c r="C4" s="297" t="s">
        <v>315</v>
      </c>
      <c r="D4" s="297" t="s">
        <v>316</v>
      </c>
      <c r="E4" s="297" t="s">
        <v>25</v>
      </c>
      <c r="F4" s="297" t="s">
        <v>320</v>
      </c>
      <c r="G4" s="297" t="s">
        <v>318</v>
      </c>
      <c r="H4" s="1">
        <v>91.9</v>
      </c>
      <c r="I4" s="128">
        <v>15439.2</v>
      </c>
      <c r="J4" s="128">
        <v>15439.2</v>
      </c>
      <c r="K4" s="128">
        <v>15439.2</v>
      </c>
      <c r="L4" s="128">
        <v>15439.2</v>
      </c>
      <c r="M4" s="128">
        <v>15439.2</v>
      </c>
      <c r="N4" s="128">
        <v>15439.2</v>
      </c>
      <c r="O4" s="128">
        <v>15439.2</v>
      </c>
      <c r="P4" s="368">
        <v>1000459566</v>
      </c>
      <c r="Q4" s="554" t="s">
        <v>175</v>
      </c>
      <c r="R4" s="103" t="s">
        <v>321</v>
      </c>
      <c r="S4" s="103" t="s">
        <v>177</v>
      </c>
      <c r="T4" s="553" t="s">
        <v>26</v>
      </c>
    </row>
    <row r="5" spans="1:20">
      <c r="A5" s="520">
        <v>955164</v>
      </c>
      <c r="B5" s="297" t="s">
        <v>322</v>
      </c>
      <c r="C5" s="297" t="s">
        <v>315</v>
      </c>
      <c r="D5" s="297" t="s">
        <v>316</v>
      </c>
      <c r="E5" s="297" t="s">
        <v>25</v>
      </c>
      <c r="F5" s="297" t="s">
        <v>323</v>
      </c>
      <c r="G5" s="297" t="s">
        <v>324</v>
      </c>
      <c r="H5" s="1">
        <v>77</v>
      </c>
      <c r="I5" s="128">
        <v>12936</v>
      </c>
      <c r="J5" s="128">
        <v>12936</v>
      </c>
      <c r="K5" s="128">
        <v>12936</v>
      </c>
      <c r="L5" s="128">
        <v>12936</v>
      </c>
      <c r="M5" s="128">
        <v>12936</v>
      </c>
      <c r="N5" s="128">
        <v>12936</v>
      </c>
      <c r="O5" s="128">
        <v>12936</v>
      </c>
      <c r="P5" s="368">
        <v>1000459566</v>
      </c>
      <c r="Q5" s="554" t="s">
        <v>175</v>
      </c>
      <c r="R5" s="103" t="s">
        <v>325</v>
      </c>
      <c r="S5" s="103" t="s">
        <v>177</v>
      </c>
      <c r="T5" s="553" t="s">
        <v>26</v>
      </c>
    </row>
    <row r="6" spans="1:20">
      <c r="A6" s="520">
        <v>2387626</v>
      </c>
      <c r="B6" s="297" t="s">
        <v>326</v>
      </c>
      <c r="C6" s="297" t="s">
        <v>327</v>
      </c>
      <c r="D6" s="297" t="s">
        <v>316</v>
      </c>
      <c r="E6" s="297" t="s">
        <v>20</v>
      </c>
      <c r="F6" s="297" t="s">
        <v>317</v>
      </c>
      <c r="G6" s="297" t="s">
        <v>318</v>
      </c>
      <c r="H6" s="1">
        <v>24.8</v>
      </c>
      <c r="I6" s="128">
        <v>4687.2</v>
      </c>
      <c r="J6" s="128">
        <v>4687.2</v>
      </c>
      <c r="K6" s="128">
        <v>4687.2</v>
      </c>
      <c r="L6" s="128">
        <v>4687.2</v>
      </c>
      <c r="M6" s="128">
        <v>4687.2</v>
      </c>
      <c r="N6" s="128">
        <v>4687.2</v>
      </c>
      <c r="O6" s="128">
        <v>4687.2</v>
      </c>
      <c r="P6" s="368">
        <v>1000459566</v>
      </c>
      <c r="Q6" s="554" t="s">
        <v>175</v>
      </c>
      <c r="R6" s="103" t="s">
        <v>328</v>
      </c>
      <c r="S6" s="103" t="s">
        <v>177</v>
      </c>
      <c r="T6" s="553" t="s">
        <v>24</v>
      </c>
    </row>
    <row r="7" spans="1:20">
      <c r="A7" s="520">
        <v>2397654</v>
      </c>
      <c r="B7" s="297" t="s">
        <v>329</v>
      </c>
      <c r="C7" s="297" t="s">
        <v>327</v>
      </c>
      <c r="D7" s="297" t="s">
        <v>316</v>
      </c>
      <c r="E7" s="297" t="s">
        <v>20</v>
      </c>
      <c r="F7" s="297" t="s">
        <v>330</v>
      </c>
      <c r="G7" s="297" t="s">
        <v>331</v>
      </c>
      <c r="H7" s="1">
        <v>21.3</v>
      </c>
      <c r="I7" s="128">
        <v>4025.7000000000003</v>
      </c>
      <c r="J7" s="128">
        <v>4025.7000000000003</v>
      </c>
      <c r="K7" s="128">
        <v>4025.7000000000003</v>
      </c>
      <c r="L7" s="128">
        <v>4025.7000000000003</v>
      </c>
      <c r="M7" s="128">
        <v>4025.7000000000003</v>
      </c>
      <c r="N7" s="128">
        <v>4025.7000000000003</v>
      </c>
      <c r="O7" s="128">
        <v>4025.7000000000003</v>
      </c>
      <c r="P7" s="368">
        <v>1000459566</v>
      </c>
      <c r="Q7" s="554" t="s">
        <v>175</v>
      </c>
      <c r="R7" s="103" t="s">
        <v>332</v>
      </c>
      <c r="S7" s="103" t="s">
        <v>177</v>
      </c>
      <c r="T7" s="553" t="s">
        <v>33</v>
      </c>
    </row>
    <row r="8" spans="1:20">
      <c r="A8" s="520">
        <v>2089658</v>
      </c>
      <c r="B8" s="297" t="s">
        <v>333</v>
      </c>
      <c r="C8" s="297" t="s">
        <v>327</v>
      </c>
      <c r="D8" s="297" t="s">
        <v>316</v>
      </c>
      <c r="E8" s="297" t="s">
        <v>25</v>
      </c>
      <c r="F8" s="297" t="s">
        <v>323</v>
      </c>
      <c r="G8" s="297" t="s">
        <v>324</v>
      </c>
      <c r="H8" s="1">
        <v>20</v>
      </c>
      <c r="I8" s="128">
        <v>3780</v>
      </c>
      <c r="J8" s="128">
        <v>3780</v>
      </c>
      <c r="K8" s="128">
        <v>3780</v>
      </c>
      <c r="L8" s="128">
        <v>3780</v>
      </c>
      <c r="M8" s="128">
        <v>3780</v>
      </c>
      <c r="N8" s="128">
        <v>3780</v>
      </c>
      <c r="O8" s="128">
        <v>3780</v>
      </c>
      <c r="P8" s="368">
        <v>1000459566</v>
      </c>
      <c r="Q8" s="554" t="s">
        <v>175</v>
      </c>
      <c r="R8" s="103" t="s">
        <v>334</v>
      </c>
      <c r="S8" s="103" t="s">
        <v>177</v>
      </c>
      <c r="T8" s="553" t="s">
        <v>26</v>
      </c>
    </row>
    <row r="9" spans="1:20">
      <c r="A9" s="520">
        <v>912357</v>
      </c>
      <c r="B9" s="297" t="s">
        <v>335</v>
      </c>
      <c r="C9" s="297" t="s">
        <v>327</v>
      </c>
      <c r="D9" s="297" t="s">
        <v>316</v>
      </c>
      <c r="E9" s="297" t="s">
        <v>25</v>
      </c>
      <c r="F9" s="297" t="s">
        <v>323</v>
      </c>
      <c r="G9" s="297" t="s">
        <v>324</v>
      </c>
      <c r="H9" s="1">
        <v>20</v>
      </c>
      <c r="I9" s="128">
        <v>3780</v>
      </c>
      <c r="J9" s="128">
        <v>3780</v>
      </c>
      <c r="K9" s="128">
        <v>3780</v>
      </c>
      <c r="L9" s="128">
        <v>3780</v>
      </c>
      <c r="M9" s="128">
        <v>3780</v>
      </c>
      <c r="N9" s="128">
        <v>3780</v>
      </c>
      <c r="O9" s="128">
        <v>3780</v>
      </c>
      <c r="P9" s="368">
        <v>1000459566</v>
      </c>
      <c r="Q9" s="554" t="s">
        <v>175</v>
      </c>
      <c r="R9" s="103" t="s">
        <v>336</v>
      </c>
      <c r="S9" s="103" t="s">
        <v>177</v>
      </c>
      <c r="T9" s="553" t="s">
        <v>26</v>
      </c>
    </row>
    <row r="10" spans="1:20">
      <c r="A10" s="520">
        <v>783316</v>
      </c>
      <c r="B10" s="297" t="s">
        <v>337</v>
      </c>
      <c r="C10" s="297" t="s">
        <v>327</v>
      </c>
      <c r="D10" s="297" t="s">
        <v>316</v>
      </c>
      <c r="E10" s="297" t="s">
        <v>20</v>
      </c>
      <c r="F10" s="297" t="s">
        <v>317</v>
      </c>
      <c r="G10" s="297" t="s">
        <v>338</v>
      </c>
      <c r="H10" s="1">
        <v>24.8</v>
      </c>
      <c r="I10" s="128">
        <v>4687.2</v>
      </c>
      <c r="J10" s="128">
        <v>4687.2</v>
      </c>
      <c r="K10" s="128">
        <v>4687.2</v>
      </c>
      <c r="L10" s="128">
        <v>4687.2</v>
      </c>
      <c r="M10" s="128">
        <v>4687.2</v>
      </c>
      <c r="N10" s="128">
        <v>4687.2</v>
      </c>
      <c r="O10" s="128">
        <v>4687.2</v>
      </c>
      <c r="P10" s="368">
        <v>1000459566</v>
      </c>
      <c r="Q10" s="554" t="s">
        <v>175</v>
      </c>
      <c r="R10" s="103" t="s">
        <v>339</v>
      </c>
      <c r="S10" s="103" t="s">
        <v>177</v>
      </c>
      <c r="T10" s="553" t="s">
        <v>33</v>
      </c>
    </row>
    <row r="11" spans="1:20">
      <c r="A11" s="520">
        <v>2345201</v>
      </c>
      <c r="B11" s="297" t="s">
        <v>340</v>
      </c>
      <c r="C11" s="297" t="s">
        <v>315</v>
      </c>
      <c r="D11" s="297" t="s">
        <v>316</v>
      </c>
      <c r="E11" s="297" t="s">
        <v>341</v>
      </c>
      <c r="F11" s="297" t="s">
        <v>342</v>
      </c>
      <c r="G11" s="297" t="s">
        <v>331</v>
      </c>
      <c r="H11" s="1">
        <v>98.21</v>
      </c>
      <c r="I11" s="128">
        <v>18561.689999999999</v>
      </c>
      <c r="J11" s="128">
        <v>16499.28</v>
      </c>
      <c r="K11" s="128">
        <v>16499.28</v>
      </c>
      <c r="L11" s="128">
        <v>16499.28</v>
      </c>
      <c r="M11" s="128">
        <v>16499.28</v>
      </c>
      <c r="N11" s="128">
        <v>16499.28</v>
      </c>
      <c r="O11" s="128">
        <v>16499.28</v>
      </c>
      <c r="P11" s="368">
        <v>1000459566</v>
      </c>
      <c r="Q11" s="554" t="s">
        <v>175</v>
      </c>
      <c r="R11" s="103" t="s">
        <v>343</v>
      </c>
      <c r="S11" s="103" t="s">
        <v>177</v>
      </c>
      <c r="T11" s="553" t="s">
        <v>344</v>
      </c>
    </row>
    <row r="12" spans="1:20">
      <c r="A12" s="520">
        <v>2138272</v>
      </c>
      <c r="B12" s="297" t="s">
        <v>345</v>
      </c>
      <c r="C12" s="297" t="s">
        <v>327</v>
      </c>
      <c r="D12" s="297" t="s">
        <v>316</v>
      </c>
      <c r="E12" s="46" t="s">
        <v>346</v>
      </c>
      <c r="F12" s="297" t="s">
        <v>320</v>
      </c>
      <c r="G12" s="297" t="s">
        <v>338</v>
      </c>
      <c r="H12" s="1">
        <v>22.9</v>
      </c>
      <c r="I12" s="128">
        <v>4328.0999999999995</v>
      </c>
      <c r="J12" s="128">
        <v>4328.0999999999995</v>
      </c>
      <c r="K12" s="128">
        <v>4328.0999999999995</v>
      </c>
      <c r="L12" s="128">
        <v>4328.0999999999995</v>
      </c>
      <c r="M12" s="128">
        <v>4328.0999999999995</v>
      </c>
      <c r="N12" s="128">
        <v>4328.0999999999995</v>
      </c>
      <c r="O12" s="128">
        <v>4328.0999999999995</v>
      </c>
      <c r="P12" s="368">
        <v>1000459566</v>
      </c>
      <c r="Q12" s="554" t="s">
        <v>175</v>
      </c>
      <c r="R12" s="103" t="s">
        <v>347</v>
      </c>
      <c r="S12" s="103" t="s">
        <v>177</v>
      </c>
      <c r="T12" s="553" t="s">
        <v>53</v>
      </c>
    </row>
    <row r="13" spans="1:20">
      <c r="A13" s="520">
        <v>2088900</v>
      </c>
      <c r="B13" s="299" t="s">
        <v>348</v>
      </c>
      <c r="C13" s="297" t="s">
        <v>315</v>
      </c>
      <c r="D13" s="297" t="s">
        <v>316</v>
      </c>
      <c r="E13" s="297" t="s">
        <v>341</v>
      </c>
      <c r="F13" s="297" t="s">
        <v>342</v>
      </c>
      <c r="G13" s="297" t="s">
        <v>331</v>
      </c>
      <c r="H13" s="1">
        <v>98.21</v>
      </c>
      <c r="I13" s="128">
        <v>16499.28</v>
      </c>
      <c r="J13" s="128">
        <v>16499.28</v>
      </c>
      <c r="K13" s="128">
        <v>16499.28</v>
      </c>
      <c r="L13" s="128">
        <v>16499.28</v>
      </c>
      <c r="M13" s="128">
        <v>16499.28</v>
      </c>
      <c r="N13" s="128">
        <v>16499.28</v>
      </c>
      <c r="O13" s="128">
        <v>16499.28</v>
      </c>
      <c r="P13" s="368">
        <v>1000459566</v>
      </c>
      <c r="Q13" s="554" t="s">
        <v>175</v>
      </c>
      <c r="R13" s="103" t="s">
        <v>349</v>
      </c>
      <c r="S13" s="103" t="s">
        <v>177</v>
      </c>
      <c r="T13" s="553" t="s">
        <v>344</v>
      </c>
    </row>
    <row r="14" spans="1:20">
      <c r="A14" s="520">
        <v>527576</v>
      </c>
      <c r="B14" s="299" t="s">
        <v>350</v>
      </c>
      <c r="C14" s="299" t="s">
        <v>327</v>
      </c>
      <c r="D14" s="299" t="s">
        <v>316</v>
      </c>
      <c r="E14" s="297" t="s">
        <v>20</v>
      </c>
      <c r="F14" s="299" t="s">
        <v>317</v>
      </c>
      <c r="G14" s="297" t="s">
        <v>338</v>
      </c>
      <c r="H14" s="1">
        <v>24.8</v>
      </c>
      <c r="I14" s="128">
        <v>4687.2</v>
      </c>
      <c r="J14" s="128">
        <v>4687.2</v>
      </c>
      <c r="K14" s="128">
        <v>4687.2</v>
      </c>
      <c r="L14" s="128">
        <v>4687.2</v>
      </c>
      <c r="M14" s="128">
        <v>4687.2</v>
      </c>
      <c r="N14" s="128">
        <v>4687.2</v>
      </c>
      <c r="O14" s="128">
        <v>4687.2</v>
      </c>
      <c r="P14" s="368">
        <v>1000459566</v>
      </c>
      <c r="Q14" s="554" t="s">
        <v>175</v>
      </c>
      <c r="R14" s="103" t="s">
        <v>351</v>
      </c>
      <c r="S14" s="103" t="s">
        <v>177</v>
      </c>
      <c r="T14" s="553" t="s">
        <v>24</v>
      </c>
    </row>
    <row r="15" spans="1:20">
      <c r="A15" s="520">
        <v>2405817</v>
      </c>
      <c r="B15" s="297" t="s">
        <v>352</v>
      </c>
      <c r="C15" s="297" t="s">
        <v>327</v>
      </c>
      <c r="D15" s="297" t="s">
        <v>316</v>
      </c>
      <c r="E15" s="297" t="s">
        <v>20</v>
      </c>
      <c r="F15" s="299" t="s">
        <v>317</v>
      </c>
      <c r="G15" s="297" t="s">
        <v>318</v>
      </c>
      <c r="H15" s="1">
        <v>24.8</v>
      </c>
      <c r="I15" s="128">
        <v>4687.2</v>
      </c>
      <c r="J15" s="128">
        <v>4687.2</v>
      </c>
      <c r="K15" s="128">
        <v>4687.2</v>
      </c>
      <c r="L15" s="128">
        <v>4687.2</v>
      </c>
      <c r="M15" s="128">
        <v>4687.2</v>
      </c>
      <c r="N15" s="128">
        <v>4687.2</v>
      </c>
      <c r="O15" s="128">
        <v>4687.2</v>
      </c>
      <c r="P15" s="368">
        <v>1000459566</v>
      </c>
      <c r="Q15" s="554" t="s">
        <v>175</v>
      </c>
      <c r="R15" s="103" t="s">
        <v>353</v>
      </c>
      <c r="S15" s="103" t="s">
        <v>177</v>
      </c>
      <c r="T15" s="553" t="s">
        <v>24</v>
      </c>
    </row>
    <row r="16" spans="1:20">
      <c r="A16" s="521" t="s">
        <v>354</v>
      </c>
      <c r="B16" s="297" t="s">
        <v>354</v>
      </c>
      <c r="C16" s="299" t="s">
        <v>315</v>
      </c>
      <c r="D16" s="297" t="s">
        <v>316</v>
      </c>
      <c r="E16" s="297" t="s">
        <v>341</v>
      </c>
      <c r="F16" s="299" t="s">
        <v>342</v>
      </c>
      <c r="G16" s="297" t="s">
        <v>318</v>
      </c>
      <c r="H16" s="15">
        <v>98.21</v>
      </c>
      <c r="I16" s="298">
        <v>16499.28</v>
      </c>
      <c r="J16" s="10">
        <v>16499.28</v>
      </c>
      <c r="K16" s="10">
        <v>16499.28</v>
      </c>
      <c r="L16" s="10">
        <v>16499.28</v>
      </c>
      <c r="M16" s="10">
        <v>16499.28</v>
      </c>
      <c r="N16" s="10">
        <v>16499.28</v>
      </c>
      <c r="O16" s="10">
        <v>16499.28</v>
      </c>
      <c r="P16" s="368">
        <v>1000459566</v>
      </c>
      <c r="Q16" s="554" t="s">
        <v>175</v>
      </c>
      <c r="R16" s="103" t="s">
        <v>355</v>
      </c>
      <c r="S16" s="103" t="s">
        <v>177</v>
      </c>
      <c r="T16" s="553" t="s">
        <v>24</v>
      </c>
    </row>
    <row r="17" spans="1:20">
      <c r="A17" s="522">
        <v>973537</v>
      </c>
      <c r="B17" s="13" t="s">
        <v>356</v>
      </c>
      <c r="C17" s="297" t="s">
        <v>315</v>
      </c>
      <c r="D17" s="297" t="s">
        <v>357</v>
      </c>
      <c r="E17" s="297" t="s">
        <v>20</v>
      </c>
      <c r="F17" s="297" t="s">
        <v>317</v>
      </c>
      <c r="G17" s="297" t="s">
        <v>318</v>
      </c>
      <c r="H17" s="1">
        <v>96.56</v>
      </c>
      <c r="I17" s="128">
        <v>16222.08</v>
      </c>
      <c r="J17" s="10">
        <v>16222.08</v>
      </c>
      <c r="K17" s="10">
        <v>16222.08</v>
      </c>
      <c r="L17" s="10">
        <v>16222.08</v>
      </c>
      <c r="M17" s="10">
        <v>16222.08</v>
      </c>
      <c r="N17" s="10">
        <v>16222.08</v>
      </c>
      <c r="O17" s="10">
        <v>16222.08</v>
      </c>
      <c r="P17" s="368">
        <v>1000456939</v>
      </c>
      <c r="Q17" s="554" t="s">
        <v>166</v>
      </c>
      <c r="R17" s="103" t="s">
        <v>168</v>
      </c>
      <c r="S17" s="103" t="s">
        <v>169</v>
      </c>
      <c r="T17" s="553" t="s">
        <v>24</v>
      </c>
    </row>
    <row r="18" spans="1:20">
      <c r="A18" s="522">
        <v>953609</v>
      </c>
      <c r="B18" s="13" t="s">
        <v>358</v>
      </c>
      <c r="C18" s="297" t="s">
        <v>315</v>
      </c>
      <c r="D18" s="297" t="s">
        <v>357</v>
      </c>
      <c r="E18" s="297" t="s">
        <v>359</v>
      </c>
      <c r="F18" s="297" t="s">
        <v>320</v>
      </c>
      <c r="G18" s="297" t="s">
        <v>338</v>
      </c>
      <c r="H18" s="1">
        <v>91.9</v>
      </c>
      <c r="I18" s="128">
        <v>15439.2</v>
      </c>
      <c r="J18" s="10">
        <v>15439.2</v>
      </c>
      <c r="K18" s="10">
        <v>15439.2</v>
      </c>
      <c r="L18" s="10">
        <v>15439.2</v>
      </c>
      <c r="M18" s="10">
        <v>15439.2</v>
      </c>
      <c r="N18" s="10">
        <v>15439.2</v>
      </c>
      <c r="O18" s="10">
        <v>15439.2</v>
      </c>
      <c r="P18" s="368">
        <v>1000456939</v>
      </c>
      <c r="Q18" s="554" t="s">
        <v>166</v>
      </c>
      <c r="R18" s="103" t="s">
        <v>360</v>
      </c>
      <c r="S18" s="103" t="s">
        <v>361</v>
      </c>
      <c r="T18" s="553" t="s">
        <v>24</v>
      </c>
    </row>
    <row r="19" spans="1:20">
      <c r="A19" s="522">
        <v>973456</v>
      </c>
      <c r="B19" s="13" t="s">
        <v>362</v>
      </c>
      <c r="C19" s="297" t="s">
        <v>315</v>
      </c>
      <c r="D19" s="297" t="s">
        <v>357</v>
      </c>
      <c r="E19" s="297" t="s">
        <v>20</v>
      </c>
      <c r="F19" s="297" t="s">
        <v>330</v>
      </c>
      <c r="G19" s="297" t="s">
        <v>324</v>
      </c>
      <c r="H19" s="1">
        <v>82.05</v>
      </c>
      <c r="I19" s="128">
        <v>13784.4</v>
      </c>
      <c r="J19" s="10">
        <v>13784.4</v>
      </c>
      <c r="K19" s="10">
        <v>13784.4</v>
      </c>
      <c r="L19" s="10">
        <v>13784.4</v>
      </c>
      <c r="M19" s="10">
        <v>13784.4</v>
      </c>
      <c r="N19" s="10">
        <v>13784.4</v>
      </c>
      <c r="O19" s="10">
        <v>13784.4</v>
      </c>
      <c r="P19" s="368">
        <v>1000456939</v>
      </c>
      <c r="Q19" s="554" t="s">
        <v>166</v>
      </c>
      <c r="R19" s="103" t="s">
        <v>363</v>
      </c>
      <c r="S19" s="103" t="s">
        <v>364</v>
      </c>
      <c r="T19" s="553" t="s">
        <v>24</v>
      </c>
    </row>
    <row r="20" spans="1:20">
      <c r="A20" s="522">
        <v>978430</v>
      </c>
      <c r="B20" s="13" t="s">
        <v>365</v>
      </c>
      <c r="C20" s="297" t="s">
        <v>315</v>
      </c>
      <c r="D20" s="297" t="s">
        <v>357</v>
      </c>
      <c r="E20" s="297" t="s">
        <v>20</v>
      </c>
      <c r="F20" s="297" t="s">
        <v>317</v>
      </c>
      <c r="G20" s="297" t="s">
        <v>318</v>
      </c>
      <c r="H20" s="1">
        <v>96.56</v>
      </c>
      <c r="I20" s="128">
        <v>16222.08</v>
      </c>
      <c r="J20" s="10">
        <v>16222.08</v>
      </c>
      <c r="K20" s="10">
        <v>16222.08</v>
      </c>
      <c r="L20" s="10">
        <v>16222.08</v>
      </c>
      <c r="M20" s="10">
        <v>16222.08</v>
      </c>
      <c r="N20" s="10">
        <v>16222.08</v>
      </c>
      <c r="O20" s="10">
        <v>16222.08</v>
      </c>
      <c r="P20" s="368">
        <v>1000456939</v>
      </c>
      <c r="Q20" s="554" t="s">
        <v>166</v>
      </c>
      <c r="R20" s="103" t="s">
        <v>366</v>
      </c>
      <c r="S20" s="103" t="s">
        <v>367</v>
      </c>
      <c r="T20" s="553" t="s">
        <v>24</v>
      </c>
    </row>
    <row r="21" spans="1:20">
      <c r="A21" s="522">
        <v>968349</v>
      </c>
      <c r="B21" s="13" t="s">
        <v>368</v>
      </c>
      <c r="C21" s="297" t="s">
        <v>315</v>
      </c>
      <c r="D21" s="297" t="s">
        <v>369</v>
      </c>
      <c r="E21" s="297" t="s">
        <v>370</v>
      </c>
      <c r="F21" s="297" t="s">
        <v>371</v>
      </c>
      <c r="G21" s="297" t="s">
        <v>318</v>
      </c>
      <c r="H21" s="1">
        <v>128</v>
      </c>
      <c r="I21" s="128">
        <v>21504</v>
      </c>
      <c r="J21" s="10">
        <v>21504</v>
      </c>
      <c r="K21" s="10">
        <v>21504</v>
      </c>
      <c r="L21" s="10">
        <v>21504</v>
      </c>
      <c r="M21" s="10">
        <v>21504</v>
      </c>
      <c r="N21" s="10">
        <v>21504</v>
      </c>
      <c r="O21" s="10">
        <v>21504</v>
      </c>
      <c r="P21" s="368">
        <v>1000456939</v>
      </c>
      <c r="Q21" s="554" t="s">
        <v>166</v>
      </c>
      <c r="R21" s="103" t="s">
        <v>372</v>
      </c>
      <c r="S21" s="103" t="s">
        <v>373</v>
      </c>
      <c r="T21" s="553" t="s">
        <v>24</v>
      </c>
    </row>
    <row r="22" spans="1:20">
      <c r="A22" s="522">
        <v>952025</v>
      </c>
      <c r="B22" s="13" t="s">
        <v>374</v>
      </c>
      <c r="C22" s="297" t="s">
        <v>315</v>
      </c>
      <c r="D22" s="297" t="s">
        <v>369</v>
      </c>
      <c r="E22" s="297" t="s">
        <v>370</v>
      </c>
      <c r="F22" s="297" t="s">
        <v>371</v>
      </c>
      <c r="G22" s="297" t="s">
        <v>338</v>
      </c>
      <c r="H22" s="1">
        <v>128</v>
      </c>
      <c r="I22" s="128">
        <v>21504</v>
      </c>
      <c r="J22" s="10">
        <v>21504</v>
      </c>
      <c r="K22" s="10">
        <v>21504</v>
      </c>
      <c r="L22" s="10">
        <v>21504</v>
      </c>
      <c r="M22" s="10">
        <v>21504</v>
      </c>
      <c r="N22" s="10">
        <v>21504</v>
      </c>
      <c r="O22" s="10">
        <v>21504</v>
      </c>
      <c r="P22" s="368">
        <v>1000456939</v>
      </c>
      <c r="Q22" s="554" t="s">
        <v>166</v>
      </c>
      <c r="R22" s="103" t="s">
        <v>375</v>
      </c>
      <c r="S22" s="103" t="s">
        <v>376</v>
      </c>
      <c r="T22" s="553" t="s">
        <v>24</v>
      </c>
    </row>
    <row r="23" spans="1:20">
      <c r="A23" s="522">
        <v>758494</v>
      </c>
      <c r="B23" s="13" t="s">
        <v>377</v>
      </c>
      <c r="C23" s="297" t="s">
        <v>315</v>
      </c>
      <c r="D23" s="297" t="s">
        <v>378</v>
      </c>
      <c r="E23" s="297" t="s">
        <v>20</v>
      </c>
      <c r="F23" s="297" t="s">
        <v>317</v>
      </c>
      <c r="G23" s="297" t="s">
        <v>338</v>
      </c>
      <c r="H23" s="1">
        <v>96.56</v>
      </c>
      <c r="I23" s="128">
        <v>16222.08</v>
      </c>
      <c r="J23" s="10">
        <v>16222.08</v>
      </c>
      <c r="K23" s="10">
        <v>16222.08</v>
      </c>
      <c r="L23" s="10">
        <v>16222.08</v>
      </c>
      <c r="M23" s="10">
        <v>16222.08</v>
      </c>
      <c r="N23" s="10">
        <v>16222.08</v>
      </c>
      <c r="O23" s="10">
        <v>16222.08</v>
      </c>
      <c r="P23" s="368">
        <v>1000456939</v>
      </c>
      <c r="Q23" s="554" t="s">
        <v>166</v>
      </c>
      <c r="R23" s="103" t="s">
        <v>379</v>
      </c>
      <c r="S23" s="103" t="s">
        <v>380</v>
      </c>
      <c r="T23" s="553" t="s">
        <v>24</v>
      </c>
    </row>
    <row r="24" spans="1:20">
      <c r="A24" s="522">
        <v>969710</v>
      </c>
      <c r="B24" s="13" t="s">
        <v>381</v>
      </c>
      <c r="C24" s="297" t="s">
        <v>315</v>
      </c>
      <c r="D24" s="297" t="s">
        <v>378</v>
      </c>
      <c r="E24" s="297" t="s">
        <v>20</v>
      </c>
      <c r="F24" s="297" t="s">
        <v>371</v>
      </c>
      <c r="G24" s="297" t="s">
        <v>324</v>
      </c>
      <c r="H24" s="1">
        <v>128</v>
      </c>
      <c r="I24" s="128">
        <v>21504</v>
      </c>
      <c r="J24" s="10">
        <v>21504</v>
      </c>
      <c r="K24" s="10">
        <v>21504</v>
      </c>
      <c r="L24" s="10">
        <v>21504</v>
      </c>
      <c r="M24" s="10">
        <v>21504</v>
      </c>
      <c r="N24" s="10">
        <v>21504</v>
      </c>
      <c r="O24" s="10">
        <v>21504</v>
      </c>
      <c r="P24" s="368">
        <v>1000456939</v>
      </c>
      <c r="Q24" s="554" t="s">
        <v>166</v>
      </c>
      <c r="R24" s="103" t="s">
        <v>382</v>
      </c>
      <c r="S24" s="103" t="s">
        <v>383</v>
      </c>
      <c r="T24" s="553" t="s">
        <v>24</v>
      </c>
    </row>
    <row r="25" spans="1:20">
      <c r="A25" s="522">
        <v>970927</v>
      </c>
      <c r="B25" s="13" t="s">
        <v>384</v>
      </c>
      <c r="C25" s="297" t="s">
        <v>315</v>
      </c>
      <c r="D25" s="297" t="s">
        <v>385</v>
      </c>
      <c r="E25" s="297" t="s">
        <v>20</v>
      </c>
      <c r="F25" s="297" t="s">
        <v>317</v>
      </c>
      <c r="G25" s="297" t="s">
        <v>338</v>
      </c>
      <c r="H25" s="1">
        <v>96.56</v>
      </c>
      <c r="I25" s="128">
        <v>16222.08</v>
      </c>
      <c r="J25" s="10">
        <v>16222.08</v>
      </c>
      <c r="K25" s="10">
        <v>16222.08</v>
      </c>
      <c r="L25" s="10">
        <v>16222.08</v>
      </c>
      <c r="M25" s="10">
        <v>16222.08</v>
      </c>
      <c r="N25" s="10">
        <v>16222.08</v>
      </c>
      <c r="O25" s="10">
        <v>16222.08</v>
      </c>
      <c r="P25" s="368">
        <v>1000456939</v>
      </c>
      <c r="Q25" s="554" t="s">
        <v>166</v>
      </c>
      <c r="R25" s="103" t="s">
        <v>386</v>
      </c>
      <c r="S25" s="103" t="s">
        <v>387</v>
      </c>
      <c r="T25" s="553" t="s">
        <v>24</v>
      </c>
    </row>
    <row r="26" spans="1:20">
      <c r="A26" s="522">
        <v>968444</v>
      </c>
      <c r="B26" s="13" t="s">
        <v>388</v>
      </c>
      <c r="C26" s="297" t="s">
        <v>315</v>
      </c>
      <c r="D26" s="297" t="s">
        <v>378</v>
      </c>
      <c r="E26" s="297" t="s">
        <v>370</v>
      </c>
      <c r="F26" s="297" t="s">
        <v>371</v>
      </c>
      <c r="G26" s="297" t="s">
        <v>318</v>
      </c>
      <c r="H26" s="1">
        <v>128</v>
      </c>
      <c r="I26" s="128">
        <v>21504</v>
      </c>
      <c r="J26" s="10">
        <v>21504</v>
      </c>
      <c r="K26" s="10">
        <v>21504</v>
      </c>
      <c r="L26" s="10">
        <v>21504</v>
      </c>
      <c r="M26" s="10">
        <v>21504</v>
      </c>
      <c r="N26" s="10">
        <v>21504</v>
      </c>
      <c r="O26" s="10">
        <v>21504</v>
      </c>
      <c r="P26" s="368">
        <v>1000456939</v>
      </c>
      <c r="Q26" s="554" t="s">
        <v>166</v>
      </c>
      <c r="R26" s="103" t="s">
        <v>389</v>
      </c>
      <c r="S26" s="103" t="s">
        <v>390</v>
      </c>
      <c r="T26" s="553" t="s">
        <v>24</v>
      </c>
    </row>
    <row r="27" spans="1:20">
      <c r="A27" s="522">
        <v>970667</v>
      </c>
      <c r="B27" s="13" t="s">
        <v>391</v>
      </c>
      <c r="C27" s="297" t="s">
        <v>315</v>
      </c>
      <c r="D27" s="297" t="s">
        <v>369</v>
      </c>
      <c r="E27" s="297" t="s">
        <v>370</v>
      </c>
      <c r="F27" s="297" t="s">
        <v>371</v>
      </c>
      <c r="G27" s="297" t="s">
        <v>338</v>
      </c>
      <c r="H27" s="1">
        <v>128</v>
      </c>
      <c r="I27" s="128">
        <v>21504</v>
      </c>
      <c r="J27" s="10">
        <v>21504</v>
      </c>
      <c r="K27" s="10">
        <v>21504</v>
      </c>
      <c r="L27" s="10">
        <v>21504</v>
      </c>
      <c r="M27" s="10">
        <v>21504</v>
      </c>
      <c r="N27" s="10">
        <v>21504</v>
      </c>
      <c r="O27" s="10">
        <v>21504</v>
      </c>
      <c r="P27" s="368">
        <v>1000456939</v>
      </c>
      <c r="Q27" s="554" t="s">
        <v>166</v>
      </c>
      <c r="R27" s="103" t="s">
        <v>392</v>
      </c>
      <c r="S27" s="103" t="s">
        <v>393</v>
      </c>
      <c r="T27" s="553" t="s">
        <v>24</v>
      </c>
    </row>
    <row r="28" spans="1:20">
      <c r="A28" s="522">
        <v>769131</v>
      </c>
      <c r="B28" s="13" t="s">
        <v>394</v>
      </c>
      <c r="C28" s="297" t="s">
        <v>315</v>
      </c>
      <c r="D28" s="297" t="s">
        <v>395</v>
      </c>
      <c r="E28" s="297" t="s">
        <v>20</v>
      </c>
      <c r="F28" s="297" t="s">
        <v>317</v>
      </c>
      <c r="G28" s="297" t="s">
        <v>318</v>
      </c>
      <c r="H28" s="1">
        <v>96.56</v>
      </c>
      <c r="I28" s="128">
        <v>16222.08</v>
      </c>
      <c r="J28" s="10">
        <v>16222.08</v>
      </c>
      <c r="K28" s="10">
        <v>16222.08</v>
      </c>
      <c r="L28" s="10">
        <v>16222.08</v>
      </c>
      <c r="M28" s="10">
        <v>16222.08</v>
      </c>
      <c r="N28" s="10">
        <v>16222.08</v>
      </c>
      <c r="O28" s="10">
        <v>16222.08</v>
      </c>
      <c r="P28" s="368">
        <v>1000456939</v>
      </c>
      <c r="Q28" s="554" t="s">
        <v>166</v>
      </c>
      <c r="R28" s="103" t="s">
        <v>396</v>
      </c>
      <c r="S28" s="103" t="s">
        <v>397</v>
      </c>
      <c r="T28" s="553" t="s">
        <v>24</v>
      </c>
    </row>
    <row r="29" spans="1:20">
      <c r="A29" s="522">
        <v>968812</v>
      </c>
      <c r="B29" s="13" t="s">
        <v>398</v>
      </c>
      <c r="C29" s="297" t="s">
        <v>315</v>
      </c>
      <c r="D29" s="297" t="s">
        <v>378</v>
      </c>
      <c r="E29" s="297" t="s">
        <v>25</v>
      </c>
      <c r="F29" s="297" t="s">
        <v>320</v>
      </c>
      <c r="G29" s="297" t="s">
        <v>318</v>
      </c>
      <c r="H29" s="1">
        <v>91.9</v>
      </c>
      <c r="I29" s="128">
        <v>15439.2</v>
      </c>
      <c r="J29" s="10">
        <v>15439.2</v>
      </c>
      <c r="K29" s="10">
        <v>15439.2</v>
      </c>
      <c r="L29" s="10">
        <v>15439.2</v>
      </c>
      <c r="M29" s="10">
        <v>15439.2</v>
      </c>
      <c r="N29" s="10">
        <v>15439.2</v>
      </c>
      <c r="O29" s="10">
        <v>15439.2</v>
      </c>
      <c r="P29" s="368">
        <v>1000456939</v>
      </c>
      <c r="Q29" s="554" t="s">
        <v>166</v>
      </c>
      <c r="R29" s="103" t="s">
        <v>399</v>
      </c>
      <c r="S29" s="103" t="s">
        <v>400</v>
      </c>
      <c r="T29" s="553" t="s">
        <v>24</v>
      </c>
    </row>
    <row r="30" spans="1:20">
      <c r="A30" s="522">
        <v>951880</v>
      </c>
      <c r="B30" s="13" t="s">
        <v>401</v>
      </c>
      <c r="C30" s="297" t="s">
        <v>315</v>
      </c>
      <c r="D30" s="297" t="s">
        <v>395</v>
      </c>
      <c r="E30" s="297" t="s">
        <v>359</v>
      </c>
      <c r="F30" s="297" t="s">
        <v>320</v>
      </c>
      <c r="G30" s="297" t="s">
        <v>318</v>
      </c>
      <c r="H30" s="1">
        <v>91.9</v>
      </c>
      <c r="I30" s="128">
        <v>15439.2</v>
      </c>
      <c r="J30" s="10">
        <v>15439.2</v>
      </c>
      <c r="K30" s="10">
        <v>15439.2</v>
      </c>
      <c r="L30" s="10">
        <v>15439.2</v>
      </c>
      <c r="M30" s="10">
        <v>15439.2</v>
      </c>
      <c r="N30" s="10">
        <v>15439.2</v>
      </c>
      <c r="O30" s="10">
        <v>15439.2</v>
      </c>
      <c r="P30" s="368">
        <v>1000456939</v>
      </c>
      <c r="Q30" s="554" t="s">
        <v>166</v>
      </c>
      <c r="R30" s="103" t="s">
        <v>402</v>
      </c>
      <c r="S30" s="103" t="s">
        <v>403</v>
      </c>
      <c r="T30" s="553" t="s">
        <v>24</v>
      </c>
    </row>
    <row r="31" spans="1:20">
      <c r="A31" s="522">
        <v>969303</v>
      </c>
      <c r="B31" s="13" t="s">
        <v>404</v>
      </c>
      <c r="C31" s="297" t="s">
        <v>315</v>
      </c>
      <c r="D31" s="297" t="s">
        <v>395</v>
      </c>
      <c r="E31" s="297" t="s">
        <v>20</v>
      </c>
      <c r="F31" s="297" t="s">
        <v>317</v>
      </c>
      <c r="G31" s="297" t="s">
        <v>338</v>
      </c>
      <c r="H31" s="1">
        <v>96.56</v>
      </c>
      <c r="I31" s="128">
        <v>16222.08</v>
      </c>
      <c r="J31" s="10">
        <v>16222.08</v>
      </c>
      <c r="K31" s="10">
        <v>16222.08</v>
      </c>
      <c r="L31" s="10">
        <v>16222.08</v>
      </c>
      <c r="M31" s="10">
        <v>16222.08</v>
      </c>
      <c r="N31" s="10">
        <v>16222.08</v>
      </c>
      <c r="O31" s="10">
        <v>16222.08</v>
      </c>
      <c r="P31" s="368">
        <v>1000456939</v>
      </c>
      <c r="Q31" s="554" t="s">
        <v>166</v>
      </c>
      <c r="R31" s="103" t="s">
        <v>405</v>
      </c>
      <c r="S31" s="103" t="s">
        <v>406</v>
      </c>
      <c r="T31" s="553" t="s">
        <v>24</v>
      </c>
    </row>
    <row r="32" spans="1:20">
      <c r="A32" s="522">
        <v>971472</v>
      </c>
      <c r="B32" s="13" t="s">
        <v>407</v>
      </c>
      <c r="C32" s="297" t="s">
        <v>315</v>
      </c>
      <c r="D32" s="297" t="s">
        <v>395</v>
      </c>
      <c r="E32" s="297" t="s">
        <v>20</v>
      </c>
      <c r="F32" s="297" t="s">
        <v>317</v>
      </c>
      <c r="G32" s="297" t="s">
        <v>338</v>
      </c>
      <c r="H32" s="1">
        <v>96.56</v>
      </c>
      <c r="I32" s="128">
        <v>16222.08</v>
      </c>
      <c r="J32" s="10">
        <v>16222.08</v>
      </c>
      <c r="K32" s="10">
        <v>16222.08</v>
      </c>
      <c r="L32" s="10">
        <v>16222.08</v>
      </c>
      <c r="M32" s="10">
        <v>16222.08</v>
      </c>
      <c r="N32" s="10">
        <v>16222.08</v>
      </c>
      <c r="O32" s="10">
        <v>16222.08</v>
      </c>
      <c r="P32" s="368">
        <v>1000456939</v>
      </c>
      <c r="Q32" s="554" t="s">
        <v>166</v>
      </c>
      <c r="R32" s="103" t="s">
        <v>408</v>
      </c>
      <c r="S32" s="103" t="s">
        <v>409</v>
      </c>
      <c r="T32" s="553" t="s">
        <v>33</v>
      </c>
    </row>
    <row r="33" spans="1:20">
      <c r="A33" s="555">
        <v>902065</v>
      </c>
      <c r="B33" s="299" t="s">
        <v>410</v>
      </c>
      <c r="C33" s="299" t="s">
        <v>315</v>
      </c>
      <c r="D33" s="299" t="s">
        <v>411</v>
      </c>
      <c r="E33" s="299" t="s">
        <v>412</v>
      </c>
      <c r="F33" s="299" t="s">
        <v>317</v>
      </c>
      <c r="G33" s="299" t="s">
        <v>338</v>
      </c>
      <c r="H33" s="15">
        <v>96.56</v>
      </c>
      <c r="I33" s="298">
        <v>16222.08</v>
      </c>
      <c r="J33" s="10">
        <v>16222.08</v>
      </c>
      <c r="K33" s="10">
        <v>16222.08</v>
      </c>
      <c r="L33" s="10">
        <v>16222.08</v>
      </c>
      <c r="M33" s="10">
        <v>16222.08</v>
      </c>
      <c r="N33" s="10">
        <v>16222.08</v>
      </c>
      <c r="O33" s="10">
        <v>16222.08</v>
      </c>
      <c r="P33" s="368">
        <v>1000459568</v>
      </c>
      <c r="Q33" s="554" t="s">
        <v>182</v>
      </c>
      <c r="R33" s="103" t="s">
        <v>183</v>
      </c>
      <c r="S33" s="103" t="s">
        <v>184</v>
      </c>
      <c r="T33" s="553" t="s">
        <v>413</v>
      </c>
    </row>
    <row r="34" spans="1:20">
      <c r="A34" s="555">
        <v>717683</v>
      </c>
      <c r="B34" s="299" t="s">
        <v>414</v>
      </c>
      <c r="C34" s="299" t="s">
        <v>315</v>
      </c>
      <c r="D34" s="299" t="s">
        <v>415</v>
      </c>
      <c r="E34" s="299" t="s">
        <v>412</v>
      </c>
      <c r="F34" s="299" t="s">
        <v>317</v>
      </c>
      <c r="G34" s="299" t="s">
        <v>338</v>
      </c>
      <c r="H34" s="15">
        <v>96.56</v>
      </c>
      <c r="I34" s="298">
        <v>16222.08</v>
      </c>
      <c r="J34" s="10">
        <v>16222.08</v>
      </c>
      <c r="K34" s="10">
        <v>16222.08</v>
      </c>
      <c r="L34" s="10">
        <v>16222.08</v>
      </c>
      <c r="M34" s="10">
        <v>16222.08</v>
      </c>
      <c r="N34" s="10">
        <v>16222.08</v>
      </c>
      <c r="O34" s="10">
        <v>16222.08</v>
      </c>
      <c r="P34" s="368">
        <v>1000459568</v>
      </c>
      <c r="Q34" s="554" t="s">
        <v>182</v>
      </c>
      <c r="R34" s="103" t="s">
        <v>183</v>
      </c>
      <c r="S34" s="103" t="s">
        <v>184</v>
      </c>
      <c r="T34" s="553" t="s">
        <v>24</v>
      </c>
    </row>
    <row r="35" spans="1:20">
      <c r="A35" s="555">
        <v>894281</v>
      </c>
      <c r="B35" s="299" t="s">
        <v>416</v>
      </c>
      <c r="C35" s="299" t="s">
        <v>315</v>
      </c>
      <c r="D35" s="299" t="s">
        <v>417</v>
      </c>
      <c r="E35" s="299" t="s">
        <v>341</v>
      </c>
      <c r="F35" s="299" t="s">
        <v>342</v>
      </c>
      <c r="G35" s="299" t="s">
        <v>331</v>
      </c>
      <c r="H35" s="15">
        <v>98.21</v>
      </c>
      <c r="I35" s="298">
        <v>16499.28</v>
      </c>
      <c r="J35" s="10">
        <v>16499.28</v>
      </c>
      <c r="K35" s="10">
        <v>16499.28</v>
      </c>
      <c r="L35" s="10">
        <v>16499.28</v>
      </c>
      <c r="M35" s="10">
        <v>16499.28</v>
      </c>
      <c r="N35" s="10">
        <v>16499.28</v>
      </c>
      <c r="O35" s="10">
        <v>16499.28</v>
      </c>
      <c r="P35" s="368">
        <v>1000459568</v>
      </c>
      <c r="Q35" s="554" t="s">
        <v>182</v>
      </c>
      <c r="R35" s="103" t="s">
        <v>183</v>
      </c>
      <c r="S35" s="103" t="s">
        <v>184</v>
      </c>
      <c r="T35" s="553" t="s">
        <v>344</v>
      </c>
    </row>
    <row r="36" spans="1:20">
      <c r="A36" s="555">
        <v>553283</v>
      </c>
      <c r="B36" s="299" t="s">
        <v>418</v>
      </c>
      <c r="C36" s="299" t="s">
        <v>315</v>
      </c>
      <c r="D36" s="299" t="s">
        <v>415</v>
      </c>
      <c r="E36" s="299" t="s">
        <v>412</v>
      </c>
      <c r="F36" s="299" t="s">
        <v>317</v>
      </c>
      <c r="G36" s="299" t="s">
        <v>318</v>
      </c>
      <c r="H36" s="15">
        <v>96.56</v>
      </c>
      <c r="I36" s="298">
        <v>18249.84</v>
      </c>
      <c r="J36" s="10">
        <v>16222.08</v>
      </c>
      <c r="K36" s="10">
        <v>16222.08</v>
      </c>
      <c r="L36" s="10">
        <v>16222.08</v>
      </c>
      <c r="M36" s="10">
        <v>16222.08</v>
      </c>
      <c r="N36" s="10">
        <v>16222.08</v>
      </c>
      <c r="O36" s="10">
        <v>16222.08</v>
      </c>
      <c r="P36" s="368">
        <v>1000459568</v>
      </c>
      <c r="Q36" s="554" t="s">
        <v>182</v>
      </c>
      <c r="R36" s="103" t="s">
        <v>183</v>
      </c>
      <c r="S36" s="103" t="s">
        <v>184</v>
      </c>
      <c r="T36" s="553" t="s">
        <v>24</v>
      </c>
    </row>
    <row r="37" spans="1:20">
      <c r="A37" s="555">
        <v>440701</v>
      </c>
      <c r="B37" s="299" t="s">
        <v>419</v>
      </c>
      <c r="C37" s="299" t="s">
        <v>315</v>
      </c>
      <c r="D37" s="299" t="s">
        <v>420</v>
      </c>
      <c r="E37" s="299" t="s">
        <v>341</v>
      </c>
      <c r="F37" s="299" t="s">
        <v>342</v>
      </c>
      <c r="G37" s="299" t="s">
        <v>318</v>
      </c>
      <c r="H37" s="15">
        <v>98.21</v>
      </c>
      <c r="I37" s="298">
        <v>16499.28</v>
      </c>
      <c r="J37" s="10">
        <v>16499.28</v>
      </c>
      <c r="K37" s="10">
        <v>16499.28</v>
      </c>
      <c r="L37" s="10">
        <v>16499.28</v>
      </c>
      <c r="M37" s="10">
        <v>16499.28</v>
      </c>
      <c r="N37" s="10">
        <v>16499.28</v>
      </c>
      <c r="O37" s="10">
        <v>16499.28</v>
      </c>
      <c r="P37" s="368">
        <v>1000459568</v>
      </c>
      <c r="Q37" s="554" t="s">
        <v>182</v>
      </c>
      <c r="R37" s="103" t="s">
        <v>183</v>
      </c>
      <c r="S37" s="103" t="s">
        <v>184</v>
      </c>
      <c r="T37" s="553" t="s">
        <v>344</v>
      </c>
    </row>
    <row r="38" spans="1:20">
      <c r="A38" s="555">
        <v>559000</v>
      </c>
      <c r="B38" s="299" t="s">
        <v>421</v>
      </c>
      <c r="C38" s="299" t="s">
        <v>315</v>
      </c>
      <c r="D38" s="299" t="s">
        <v>420</v>
      </c>
      <c r="E38" s="299" t="s">
        <v>341</v>
      </c>
      <c r="F38" s="299" t="s">
        <v>342</v>
      </c>
      <c r="G38" s="299" t="s">
        <v>422</v>
      </c>
      <c r="H38" s="15">
        <v>98.21</v>
      </c>
      <c r="I38" s="298">
        <v>16499.28</v>
      </c>
      <c r="J38" s="10">
        <v>16499.28</v>
      </c>
      <c r="K38" s="10">
        <v>16499.28</v>
      </c>
      <c r="L38" s="10">
        <v>16499.28</v>
      </c>
      <c r="M38" s="10">
        <v>16499.28</v>
      </c>
      <c r="N38" s="10">
        <v>16499.28</v>
      </c>
      <c r="O38" s="10">
        <v>16499.28</v>
      </c>
      <c r="P38" s="368">
        <v>1000459568</v>
      </c>
      <c r="Q38" s="554" t="s">
        <v>182</v>
      </c>
      <c r="R38" s="103" t="s">
        <v>183</v>
      </c>
      <c r="S38" s="103" t="s">
        <v>184</v>
      </c>
      <c r="T38" s="553" t="s">
        <v>344</v>
      </c>
    </row>
    <row r="39" spans="1:20">
      <c r="A39" s="556">
        <v>645749</v>
      </c>
      <c r="B39" s="505" t="s">
        <v>423</v>
      </c>
      <c r="C39" s="505" t="s">
        <v>315</v>
      </c>
      <c r="D39" s="505" t="s">
        <v>424</v>
      </c>
      <c r="E39" s="505" t="s">
        <v>359</v>
      </c>
      <c r="F39" s="505" t="s">
        <v>320</v>
      </c>
      <c r="G39" s="505" t="s">
        <v>318</v>
      </c>
      <c r="H39" s="1">
        <v>91.9</v>
      </c>
      <c r="I39" s="1">
        <v>15439.2</v>
      </c>
      <c r="J39" s="10">
        <v>15439.2</v>
      </c>
      <c r="K39" s="10">
        <v>15439.2</v>
      </c>
      <c r="L39" s="10">
        <v>15439.2</v>
      </c>
      <c r="M39" s="10">
        <v>15439.2</v>
      </c>
      <c r="N39" s="10">
        <v>15439.2</v>
      </c>
      <c r="O39" s="10">
        <v>15439.2</v>
      </c>
      <c r="P39" s="368">
        <v>1000459572</v>
      </c>
      <c r="Q39" s="554" t="s">
        <v>190</v>
      </c>
      <c r="R39" s="103" t="s">
        <v>191</v>
      </c>
      <c r="S39" s="103" t="s">
        <v>192</v>
      </c>
      <c r="T39" s="553" t="s">
        <v>24</v>
      </c>
    </row>
    <row r="40" spans="1:20">
      <c r="A40" s="523">
        <v>606058</v>
      </c>
      <c r="B40" s="504" t="s">
        <v>425</v>
      </c>
      <c r="C40" s="505" t="s">
        <v>315</v>
      </c>
      <c r="D40" s="505" t="s">
        <v>424</v>
      </c>
      <c r="E40" s="505" t="s">
        <v>426</v>
      </c>
      <c r="F40" s="505" t="s">
        <v>317</v>
      </c>
      <c r="G40" s="505" t="s">
        <v>318</v>
      </c>
      <c r="H40" s="1">
        <v>96.56</v>
      </c>
      <c r="I40" s="1">
        <v>16222.08</v>
      </c>
      <c r="J40" s="10">
        <v>16222.08</v>
      </c>
      <c r="K40" s="10">
        <v>16222.08</v>
      </c>
      <c r="L40" s="10">
        <v>16222.08</v>
      </c>
      <c r="M40" s="10">
        <v>16222.08</v>
      </c>
      <c r="N40" s="10">
        <v>16222.08</v>
      </c>
      <c r="O40" s="10">
        <v>16222.08</v>
      </c>
      <c r="P40" s="368">
        <v>1000459572</v>
      </c>
      <c r="Q40" s="554" t="s">
        <v>190</v>
      </c>
      <c r="R40" s="103" t="s">
        <v>191</v>
      </c>
      <c r="S40" s="103" t="s">
        <v>192</v>
      </c>
      <c r="T40" s="553" t="s">
        <v>41</v>
      </c>
    </row>
    <row r="41" spans="1:20">
      <c r="A41" s="524">
        <v>2434950</v>
      </c>
      <c r="B41" s="504" t="s">
        <v>427</v>
      </c>
      <c r="C41" s="505" t="s">
        <v>315</v>
      </c>
      <c r="D41" s="504" t="s">
        <v>424</v>
      </c>
      <c r="E41" s="504" t="s">
        <v>428</v>
      </c>
      <c r="F41" s="505" t="s">
        <v>317</v>
      </c>
      <c r="G41" s="505" t="s">
        <v>331</v>
      </c>
      <c r="H41" s="1">
        <v>96.56</v>
      </c>
      <c r="I41" s="1">
        <v>16222.08</v>
      </c>
      <c r="J41" s="10">
        <v>16222.08</v>
      </c>
      <c r="K41" s="10">
        <v>16222.08</v>
      </c>
      <c r="L41" s="10">
        <v>16222.08</v>
      </c>
      <c r="M41" s="10">
        <v>16222.08</v>
      </c>
      <c r="N41" s="10">
        <v>16222.08</v>
      </c>
      <c r="O41" s="10">
        <v>16222.08</v>
      </c>
      <c r="P41" s="368">
        <v>1000459572</v>
      </c>
      <c r="Q41" s="554" t="s">
        <v>190</v>
      </c>
      <c r="R41" s="103" t="s">
        <v>191</v>
      </c>
      <c r="S41" s="103" t="s">
        <v>192</v>
      </c>
      <c r="T41" s="553" t="s">
        <v>24</v>
      </c>
    </row>
    <row r="42" spans="1:20">
      <c r="A42" s="523">
        <v>609168</v>
      </c>
      <c r="B42" s="504" t="s">
        <v>429</v>
      </c>
      <c r="C42" s="505" t="s">
        <v>315</v>
      </c>
      <c r="D42" s="505" t="s">
        <v>424</v>
      </c>
      <c r="E42" s="505" t="s">
        <v>341</v>
      </c>
      <c r="F42" s="505" t="s">
        <v>342</v>
      </c>
      <c r="G42" s="505" t="s">
        <v>331</v>
      </c>
      <c r="H42" s="1">
        <v>98.21</v>
      </c>
      <c r="I42" s="1">
        <v>16499.28</v>
      </c>
      <c r="J42" s="10">
        <v>16499.28</v>
      </c>
      <c r="K42" s="10">
        <v>16499.28</v>
      </c>
      <c r="L42" s="10">
        <v>16499.28</v>
      </c>
      <c r="M42" s="10">
        <v>16499.28</v>
      </c>
      <c r="N42" s="10">
        <v>16499.28</v>
      </c>
      <c r="O42" s="10">
        <v>16499.28</v>
      </c>
      <c r="P42" s="368">
        <v>1000459572</v>
      </c>
      <c r="Q42" s="554" t="s">
        <v>190</v>
      </c>
      <c r="R42" s="103" t="s">
        <v>191</v>
      </c>
      <c r="S42" s="103" t="s">
        <v>192</v>
      </c>
      <c r="T42" s="553" t="s">
        <v>344</v>
      </c>
    </row>
    <row r="43" spans="1:20">
      <c r="A43" s="557">
        <v>2392543</v>
      </c>
      <c r="B43" s="504" t="s">
        <v>430</v>
      </c>
      <c r="C43" s="505" t="s">
        <v>327</v>
      </c>
      <c r="D43" s="505" t="s">
        <v>424</v>
      </c>
      <c r="E43" s="505" t="s">
        <v>20</v>
      </c>
      <c r="F43" s="505" t="s">
        <v>330</v>
      </c>
      <c r="G43" s="505" t="s">
        <v>324</v>
      </c>
      <c r="H43" s="1">
        <v>21.3</v>
      </c>
      <c r="I43" s="1">
        <v>4025.7000000000003</v>
      </c>
      <c r="J43" s="10">
        <v>4025.7000000000003</v>
      </c>
      <c r="K43" s="10">
        <v>4025.7000000000003</v>
      </c>
      <c r="L43" s="10">
        <v>4025.7000000000003</v>
      </c>
      <c r="M43" s="10">
        <v>4025.7000000000003</v>
      </c>
      <c r="N43" s="10">
        <v>4025.7000000000003</v>
      </c>
      <c r="O43" s="10">
        <v>4025.7000000000003</v>
      </c>
      <c r="P43" s="368">
        <v>1000459572</v>
      </c>
      <c r="Q43" s="554" t="s">
        <v>190</v>
      </c>
      <c r="R43" s="103" t="s">
        <v>191</v>
      </c>
      <c r="S43" s="103" t="s">
        <v>192</v>
      </c>
      <c r="T43" s="553" t="s">
        <v>24</v>
      </c>
    </row>
    <row r="44" spans="1:20">
      <c r="A44" s="558">
        <v>2392148</v>
      </c>
      <c r="B44" s="504" t="s">
        <v>431</v>
      </c>
      <c r="C44" s="505" t="s">
        <v>327</v>
      </c>
      <c r="D44" s="505" t="s">
        <v>424</v>
      </c>
      <c r="E44" s="505" t="s">
        <v>20</v>
      </c>
      <c r="F44" s="505" t="s">
        <v>330</v>
      </c>
      <c r="G44" s="505" t="s">
        <v>324</v>
      </c>
      <c r="H44" s="1">
        <v>21.3</v>
      </c>
      <c r="I44" s="1">
        <v>4025.7000000000003</v>
      </c>
      <c r="J44" s="10">
        <v>4025.7000000000003</v>
      </c>
      <c r="K44" s="10">
        <v>4025.7000000000003</v>
      </c>
      <c r="L44" s="10">
        <v>4025.7000000000003</v>
      </c>
      <c r="M44" s="10">
        <v>4025.7000000000003</v>
      </c>
      <c r="N44" s="10">
        <v>4025.7000000000003</v>
      </c>
      <c r="O44" s="10">
        <v>4025.7000000000003</v>
      </c>
      <c r="P44" s="368">
        <v>1000459572</v>
      </c>
      <c r="Q44" s="554" t="s">
        <v>190</v>
      </c>
      <c r="R44" s="103" t="s">
        <v>191</v>
      </c>
      <c r="S44" s="103" t="s">
        <v>192</v>
      </c>
      <c r="T44" s="553" t="s">
        <v>24</v>
      </c>
    </row>
    <row r="45" spans="1:20">
      <c r="A45" s="558">
        <v>2389831</v>
      </c>
      <c r="B45" s="504" t="s">
        <v>432</v>
      </c>
      <c r="C45" s="505" t="s">
        <v>327</v>
      </c>
      <c r="D45" s="505" t="s">
        <v>424</v>
      </c>
      <c r="E45" s="505" t="s">
        <v>428</v>
      </c>
      <c r="F45" s="505" t="s">
        <v>317</v>
      </c>
      <c r="G45" s="505" t="s">
        <v>338</v>
      </c>
      <c r="H45" s="1">
        <v>24.8</v>
      </c>
      <c r="I45" s="1">
        <v>4687.2</v>
      </c>
      <c r="J45" s="10">
        <v>4687.2</v>
      </c>
      <c r="K45" s="10">
        <v>4687.2</v>
      </c>
      <c r="L45" s="10">
        <v>4687.2</v>
      </c>
      <c r="M45" s="10">
        <v>4687.2</v>
      </c>
      <c r="N45" s="10">
        <v>4687.2</v>
      </c>
      <c r="O45" s="10">
        <v>4687.2</v>
      </c>
      <c r="P45" s="368">
        <v>1000459572</v>
      </c>
      <c r="Q45" s="554" t="s">
        <v>190</v>
      </c>
      <c r="R45" s="103" t="s">
        <v>191</v>
      </c>
      <c r="S45" s="103" t="s">
        <v>192</v>
      </c>
      <c r="T45" s="553" t="s">
        <v>24</v>
      </c>
    </row>
    <row r="46" spans="1:20">
      <c r="A46" s="558">
        <v>767528</v>
      </c>
      <c r="B46" s="504" t="s">
        <v>433</v>
      </c>
      <c r="C46" s="505" t="s">
        <v>327</v>
      </c>
      <c r="D46" s="505" t="s">
        <v>424</v>
      </c>
      <c r="E46" s="505" t="s">
        <v>25</v>
      </c>
      <c r="F46" s="505" t="s">
        <v>323</v>
      </c>
      <c r="G46" s="505" t="s">
        <v>324</v>
      </c>
      <c r="H46" s="1">
        <v>20</v>
      </c>
      <c r="I46" s="1">
        <v>3780</v>
      </c>
      <c r="J46" s="10">
        <v>3780</v>
      </c>
      <c r="K46" s="10">
        <v>3780</v>
      </c>
      <c r="L46" s="10">
        <v>3780</v>
      </c>
      <c r="M46" s="10">
        <v>3780</v>
      </c>
      <c r="N46" s="10">
        <v>3780</v>
      </c>
      <c r="O46" s="10">
        <v>3780</v>
      </c>
      <c r="P46" s="368">
        <v>1000459572</v>
      </c>
      <c r="Q46" s="554" t="s">
        <v>190</v>
      </c>
      <c r="R46" s="103" t="s">
        <v>191</v>
      </c>
      <c r="S46" s="103" t="s">
        <v>192</v>
      </c>
      <c r="T46" s="553" t="s">
        <v>26</v>
      </c>
    </row>
    <row r="47" spans="1:20">
      <c r="A47" s="558">
        <v>2397497</v>
      </c>
      <c r="B47" s="504" t="s">
        <v>434</v>
      </c>
      <c r="C47" s="505" t="s">
        <v>327</v>
      </c>
      <c r="D47" s="505" t="s">
        <v>424</v>
      </c>
      <c r="E47" s="505" t="s">
        <v>20</v>
      </c>
      <c r="F47" s="505" t="s">
        <v>317</v>
      </c>
      <c r="G47" s="505" t="s">
        <v>338</v>
      </c>
      <c r="H47" s="1">
        <v>24.8</v>
      </c>
      <c r="I47" s="1">
        <v>4687.2</v>
      </c>
      <c r="J47" s="10">
        <v>4687.2</v>
      </c>
      <c r="K47" s="10">
        <v>4687.2</v>
      </c>
      <c r="L47" s="10">
        <v>4687.2</v>
      </c>
      <c r="M47" s="10">
        <v>4687.2</v>
      </c>
      <c r="N47" s="10">
        <v>4687.2</v>
      </c>
      <c r="O47" s="10">
        <v>4687.2</v>
      </c>
      <c r="P47" s="368">
        <v>1000459572</v>
      </c>
      <c r="Q47" s="554" t="s">
        <v>190</v>
      </c>
      <c r="R47" s="103" t="s">
        <v>191</v>
      </c>
      <c r="S47" s="103" t="s">
        <v>192</v>
      </c>
      <c r="T47" s="553" t="s">
        <v>24</v>
      </c>
    </row>
    <row r="48" spans="1:20">
      <c r="A48" s="524">
        <v>2390941</v>
      </c>
      <c r="B48" s="504" t="s">
        <v>435</v>
      </c>
      <c r="C48" s="505" t="s">
        <v>327</v>
      </c>
      <c r="D48" s="505" t="s">
        <v>424</v>
      </c>
      <c r="E48" s="505" t="s">
        <v>20</v>
      </c>
      <c r="F48" s="505" t="s">
        <v>317</v>
      </c>
      <c r="G48" s="505" t="s">
        <v>338</v>
      </c>
      <c r="H48" s="1">
        <v>24.8</v>
      </c>
      <c r="I48" s="1">
        <v>4687.2</v>
      </c>
      <c r="J48" s="10">
        <v>4687.2</v>
      </c>
      <c r="K48" s="10">
        <v>4687.2</v>
      </c>
      <c r="L48" s="10">
        <v>4687.2</v>
      </c>
      <c r="M48" s="10">
        <v>4687.2</v>
      </c>
      <c r="N48" s="10">
        <v>4687.2</v>
      </c>
      <c r="O48" s="10">
        <v>4687.2</v>
      </c>
      <c r="P48" s="368">
        <v>1000459572</v>
      </c>
      <c r="Q48" s="554" t="s">
        <v>190</v>
      </c>
      <c r="R48" s="103" t="s">
        <v>191</v>
      </c>
      <c r="S48" s="103" t="s">
        <v>192</v>
      </c>
      <c r="T48" s="553" t="s">
        <v>24</v>
      </c>
    </row>
    <row r="49" spans="1:20">
      <c r="A49" s="524">
        <v>2229960</v>
      </c>
      <c r="B49" s="504" t="s">
        <v>436</v>
      </c>
      <c r="C49" s="505" t="s">
        <v>327</v>
      </c>
      <c r="D49" s="505" t="s">
        <v>424</v>
      </c>
      <c r="E49" s="505" t="s">
        <v>428</v>
      </c>
      <c r="F49" s="505" t="s">
        <v>317</v>
      </c>
      <c r="G49" s="505" t="s">
        <v>338</v>
      </c>
      <c r="H49" s="1">
        <v>24.8</v>
      </c>
      <c r="I49" s="1">
        <v>4687.2</v>
      </c>
      <c r="J49" s="10">
        <v>4687.2</v>
      </c>
      <c r="K49" s="10">
        <v>4687.2</v>
      </c>
      <c r="L49" s="10">
        <v>4687.2</v>
      </c>
      <c r="M49" s="10">
        <v>4687.2</v>
      </c>
      <c r="N49" s="10">
        <v>4687.2</v>
      </c>
      <c r="O49" s="10">
        <v>4687.2</v>
      </c>
      <c r="P49" s="368">
        <v>1000459572</v>
      </c>
      <c r="Q49" s="554" t="s">
        <v>190</v>
      </c>
      <c r="R49" s="103" t="s">
        <v>191</v>
      </c>
      <c r="S49" s="103" t="s">
        <v>192</v>
      </c>
      <c r="T49" s="553" t="s">
        <v>24</v>
      </c>
    </row>
    <row r="50" spans="1:20">
      <c r="A50" s="524">
        <v>2137735</v>
      </c>
      <c r="B50" s="504" t="s">
        <v>437</v>
      </c>
      <c r="C50" s="505" t="s">
        <v>327</v>
      </c>
      <c r="D50" s="505" t="s">
        <v>424</v>
      </c>
      <c r="E50" s="505" t="s">
        <v>428</v>
      </c>
      <c r="F50" s="505" t="s">
        <v>317</v>
      </c>
      <c r="G50" s="505" t="s">
        <v>338</v>
      </c>
      <c r="H50" s="1">
        <v>24.8</v>
      </c>
      <c r="I50" s="1">
        <v>4687.2</v>
      </c>
      <c r="J50" s="10">
        <v>4687.2</v>
      </c>
      <c r="K50" s="10">
        <v>4687.2</v>
      </c>
      <c r="L50" s="10">
        <v>4687.2</v>
      </c>
      <c r="M50" s="10">
        <v>4687.2</v>
      </c>
      <c r="N50" s="10">
        <v>4687.2</v>
      </c>
      <c r="O50" s="10">
        <v>4687.2</v>
      </c>
      <c r="P50" s="368">
        <v>1000459572</v>
      </c>
      <c r="Q50" s="554" t="s">
        <v>190</v>
      </c>
      <c r="R50" s="103" t="s">
        <v>191</v>
      </c>
      <c r="S50" s="103" t="s">
        <v>192</v>
      </c>
      <c r="T50" s="553" t="s">
        <v>33</v>
      </c>
    </row>
    <row r="51" spans="1:20">
      <c r="A51" s="524">
        <v>2428609</v>
      </c>
      <c r="B51" s="504" t="s">
        <v>438</v>
      </c>
      <c r="C51" s="505" t="s">
        <v>315</v>
      </c>
      <c r="D51" s="505" t="s">
        <v>424</v>
      </c>
      <c r="E51" s="505" t="s">
        <v>439</v>
      </c>
      <c r="F51" s="505" t="s">
        <v>371</v>
      </c>
      <c r="G51" s="505" t="s">
        <v>331</v>
      </c>
      <c r="H51" s="1">
        <v>128</v>
      </c>
      <c r="I51" s="1">
        <v>21504</v>
      </c>
      <c r="J51" s="10">
        <v>21504</v>
      </c>
      <c r="K51" s="10">
        <v>21504</v>
      </c>
      <c r="L51" s="10">
        <v>21504</v>
      </c>
      <c r="M51" s="10">
        <v>21504</v>
      </c>
      <c r="N51" s="10">
        <v>21504</v>
      </c>
      <c r="O51" s="10">
        <v>21504</v>
      </c>
      <c r="P51" s="368">
        <v>1000459572</v>
      </c>
      <c r="Q51" s="554" t="s">
        <v>190</v>
      </c>
      <c r="R51" s="103" t="s">
        <v>191</v>
      </c>
      <c r="S51" s="103" t="s">
        <v>192</v>
      </c>
      <c r="T51" s="553" t="s">
        <v>440</v>
      </c>
    </row>
    <row r="52" spans="1:20">
      <c r="A52" s="523">
        <v>972712</v>
      </c>
      <c r="B52" s="504" t="s">
        <v>441</v>
      </c>
      <c r="C52" s="505" t="s">
        <v>315</v>
      </c>
      <c r="D52" s="505" t="s">
        <v>442</v>
      </c>
      <c r="E52" s="505" t="s">
        <v>412</v>
      </c>
      <c r="F52" s="505" t="s">
        <v>317</v>
      </c>
      <c r="G52" s="505" t="s">
        <v>443</v>
      </c>
      <c r="H52" s="1">
        <v>96.56</v>
      </c>
      <c r="I52" s="1">
        <v>16222.08</v>
      </c>
      <c r="J52" s="10">
        <v>16222.08</v>
      </c>
      <c r="K52" s="10">
        <v>16222.08</v>
      </c>
      <c r="L52" s="10">
        <v>16222.08</v>
      </c>
      <c r="M52" s="10">
        <v>16222.08</v>
      </c>
      <c r="N52" s="10">
        <v>16222.08</v>
      </c>
      <c r="O52" s="10">
        <v>16222.08</v>
      </c>
      <c r="P52" s="368">
        <v>1000459572</v>
      </c>
      <c r="Q52" s="554" t="s">
        <v>190</v>
      </c>
      <c r="R52" s="103" t="s">
        <v>191</v>
      </c>
      <c r="S52" s="103" t="s">
        <v>192</v>
      </c>
      <c r="T52" s="553" t="s">
        <v>24</v>
      </c>
    </row>
    <row r="53" spans="1:20">
      <c r="A53" s="524">
        <v>967873</v>
      </c>
      <c r="B53" s="504" t="s">
        <v>444</v>
      </c>
      <c r="C53" s="505" t="s">
        <v>315</v>
      </c>
      <c r="D53" s="505" t="s">
        <v>445</v>
      </c>
      <c r="E53" s="505" t="s">
        <v>20</v>
      </c>
      <c r="F53" s="505" t="s">
        <v>317</v>
      </c>
      <c r="G53" s="505" t="s">
        <v>318</v>
      </c>
      <c r="H53" s="1">
        <v>96.56</v>
      </c>
      <c r="I53" s="1">
        <v>16222.08</v>
      </c>
      <c r="J53" s="10">
        <v>16222.08</v>
      </c>
      <c r="K53" s="10">
        <v>16222.08</v>
      </c>
      <c r="L53" s="10">
        <v>16222.08</v>
      </c>
      <c r="M53" s="10">
        <v>16222.08</v>
      </c>
      <c r="N53" s="10">
        <v>16222.08</v>
      </c>
      <c r="O53" s="10">
        <v>16222.08</v>
      </c>
      <c r="P53" s="368">
        <v>1000459572</v>
      </c>
      <c r="Q53" s="554" t="s">
        <v>190</v>
      </c>
      <c r="R53" s="103" t="s">
        <v>191</v>
      </c>
      <c r="S53" s="103" t="s">
        <v>192</v>
      </c>
      <c r="T53" s="553" t="s">
        <v>24</v>
      </c>
    </row>
    <row r="54" spans="1:20">
      <c r="A54" s="523">
        <v>603935</v>
      </c>
      <c r="B54" s="504" t="s">
        <v>446</v>
      </c>
      <c r="C54" s="505" t="s">
        <v>315</v>
      </c>
      <c r="D54" s="504" t="s">
        <v>417</v>
      </c>
      <c r="E54" s="505" t="s">
        <v>20</v>
      </c>
      <c r="F54" s="505" t="s">
        <v>317</v>
      </c>
      <c r="G54" s="505" t="s">
        <v>318</v>
      </c>
      <c r="H54" s="1">
        <v>96.56</v>
      </c>
      <c r="I54" s="1">
        <v>16222.08</v>
      </c>
      <c r="J54" s="10">
        <v>16222.08</v>
      </c>
      <c r="K54" s="10">
        <v>16222.08</v>
      </c>
      <c r="L54" s="10">
        <v>16222.08</v>
      </c>
      <c r="M54" s="10">
        <v>16222.08</v>
      </c>
      <c r="N54" s="10">
        <v>16222.08</v>
      </c>
      <c r="O54" s="10">
        <v>16222.08</v>
      </c>
      <c r="P54" s="368">
        <v>1000459572</v>
      </c>
      <c r="Q54" s="554" t="s">
        <v>190</v>
      </c>
      <c r="R54" s="103" t="s">
        <v>191</v>
      </c>
      <c r="S54" s="103" t="s">
        <v>192</v>
      </c>
      <c r="T54" s="553" t="s">
        <v>24</v>
      </c>
    </row>
    <row r="55" spans="1:20">
      <c r="A55" s="523">
        <v>224715</v>
      </c>
      <c r="B55" s="504" t="s">
        <v>447</v>
      </c>
      <c r="C55" s="505" t="s">
        <v>315</v>
      </c>
      <c r="D55" s="504" t="s">
        <v>417</v>
      </c>
      <c r="E55" s="505" t="s">
        <v>20</v>
      </c>
      <c r="F55" s="505" t="s">
        <v>317</v>
      </c>
      <c r="G55" s="505" t="s">
        <v>318</v>
      </c>
      <c r="H55" s="1">
        <v>96.56</v>
      </c>
      <c r="I55" s="1">
        <v>16222.08</v>
      </c>
      <c r="J55" s="10">
        <v>16222.08</v>
      </c>
      <c r="K55" s="10">
        <v>16222.08</v>
      </c>
      <c r="L55" s="10">
        <v>0</v>
      </c>
      <c r="M55" s="10">
        <v>16222.08</v>
      </c>
      <c r="N55" s="10">
        <v>16222.08</v>
      </c>
      <c r="O55" s="10">
        <v>16222.08</v>
      </c>
      <c r="P55" s="368">
        <v>1000459572</v>
      </c>
      <c r="Q55" s="554" t="s">
        <v>190</v>
      </c>
      <c r="R55" s="103" t="s">
        <v>191</v>
      </c>
      <c r="S55" s="103" t="s">
        <v>192</v>
      </c>
      <c r="T55" s="553" t="s">
        <v>24</v>
      </c>
    </row>
    <row r="56" spans="1:20">
      <c r="A56" s="524">
        <v>102708</v>
      </c>
      <c r="B56" s="504" t="s">
        <v>448</v>
      </c>
      <c r="C56" s="505" t="s">
        <v>315</v>
      </c>
      <c r="D56" s="505" t="s">
        <v>445</v>
      </c>
      <c r="E56" s="505" t="s">
        <v>20</v>
      </c>
      <c r="F56" s="505" t="s">
        <v>317</v>
      </c>
      <c r="G56" s="505" t="s">
        <v>449</v>
      </c>
      <c r="H56" s="1">
        <v>96.56</v>
      </c>
      <c r="I56" s="1">
        <v>16222.08</v>
      </c>
      <c r="J56" s="10">
        <v>16222.08</v>
      </c>
      <c r="K56" s="10">
        <v>16222.08</v>
      </c>
      <c r="L56" s="10">
        <v>16222.08</v>
      </c>
      <c r="M56" s="10">
        <v>16222.08</v>
      </c>
      <c r="N56" s="10">
        <v>16222.08</v>
      </c>
      <c r="O56" s="10">
        <v>16222.08</v>
      </c>
      <c r="P56" s="368">
        <v>1000459572</v>
      </c>
      <c r="Q56" s="554" t="s">
        <v>190</v>
      </c>
      <c r="R56" s="103" t="s">
        <v>191</v>
      </c>
      <c r="S56" s="103" t="s">
        <v>192</v>
      </c>
      <c r="T56" s="553" t="s">
        <v>24</v>
      </c>
    </row>
    <row r="57" spans="1:20">
      <c r="A57" s="559">
        <v>104285</v>
      </c>
      <c r="B57" s="46" t="s">
        <v>450</v>
      </c>
      <c r="C57" s="46" t="s">
        <v>315</v>
      </c>
      <c r="D57" s="297" t="s">
        <v>451</v>
      </c>
      <c r="E57" s="46" t="s">
        <v>359</v>
      </c>
      <c r="F57" s="46" t="s">
        <v>320</v>
      </c>
      <c r="G57" s="504" t="s">
        <v>449</v>
      </c>
      <c r="H57" s="1">
        <v>91.9</v>
      </c>
      <c r="I57" s="128">
        <v>15439.2</v>
      </c>
      <c r="J57" s="10">
        <v>13895.28</v>
      </c>
      <c r="K57" s="10">
        <v>13895.28</v>
      </c>
      <c r="L57" s="10">
        <v>13895.28</v>
      </c>
      <c r="M57" s="10">
        <v>13895.28</v>
      </c>
      <c r="N57" s="10">
        <v>13895.28</v>
      </c>
      <c r="O57" s="10">
        <v>3308.4000000000005</v>
      </c>
      <c r="P57" s="368">
        <v>1000456941</v>
      </c>
      <c r="Q57" s="554" t="s">
        <v>187</v>
      </c>
      <c r="R57" s="103" t="s">
        <v>189</v>
      </c>
      <c r="S57" s="103" t="s">
        <v>188</v>
      </c>
      <c r="T57" s="553" t="s">
        <v>33</v>
      </c>
    </row>
    <row r="58" spans="1:20">
      <c r="A58" s="559">
        <v>173560</v>
      </c>
      <c r="B58" s="306" t="s">
        <v>452</v>
      </c>
      <c r="C58" s="297" t="s">
        <v>327</v>
      </c>
      <c r="D58" s="297" t="s">
        <v>451</v>
      </c>
      <c r="E58" s="297" t="s">
        <v>20</v>
      </c>
      <c r="F58" s="46" t="s">
        <v>317</v>
      </c>
      <c r="G58" s="504" t="s">
        <v>318</v>
      </c>
      <c r="H58" s="1">
        <v>24.8</v>
      </c>
      <c r="I58" s="128">
        <v>4687.2</v>
      </c>
      <c r="J58" s="10">
        <v>4218.4800000000005</v>
      </c>
      <c r="K58" s="10">
        <v>4218.4800000000005</v>
      </c>
      <c r="L58" s="10">
        <v>4218.4800000000005</v>
      </c>
      <c r="M58" s="10">
        <v>4218.4800000000005</v>
      </c>
      <c r="N58" s="10">
        <v>4218.4800000000005</v>
      </c>
      <c r="O58" s="10">
        <v>1004.4</v>
      </c>
      <c r="P58" s="368">
        <v>1000456941</v>
      </c>
      <c r="Q58" s="554" t="s">
        <v>187</v>
      </c>
      <c r="R58" s="103" t="s">
        <v>189</v>
      </c>
      <c r="S58" s="103" t="s">
        <v>188</v>
      </c>
      <c r="T58" s="553" t="s">
        <v>24</v>
      </c>
    </row>
    <row r="59" spans="1:20">
      <c r="A59" s="559">
        <v>2403299</v>
      </c>
      <c r="B59" s="297" t="s">
        <v>453</v>
      </c>
      <c r="C59" s="297" t="s">
        <v>327</v>
      </c>
      <c r="D59" s="297" t="s">
        <v>451</v>
      </c>
      <c r="E59" s="297" t="s">
        <v>428</v>
      </c>
      <c r="F59" s="46" t="s">
        <v>317</v>
      </c>
      <c r="G59" s="504" t="s">
        <v>338</v>
      </c>
      <c r="H59" s="1">
        <v>24.8</v>
      </c>
      <c r="I59" s="128">
        <v>4687.2</v>
      </c>
      <c r="J59" s="10">
        <v>4218.4800000000005</v>
      </c>
      <c r="K59" s="10">
        <v>4218.4800000000005</v>
      </c>
      <c r="L59" s="10">
        <v>4218.4800000000005</v>
      </c>
      <c r="M59" s="10">
        <v>4218.4800000000005</v>
      </c>
      <c r="N59" s="10">
        <v>4218.4800000000005</v>
      </c>
      <c r="O59" s="10">
        <v>1004.4</v>
      </c>
      <c r="P59" s="368">
        <v>1000456941</v>
      </c>
      <c r="Q59" s="554" t="s">
        <v>187</v>
      </c>
      <c r="R59" s="103" t="s">
        <v>189</v>
      </c>
      <c r="S59" s="103" t="s">
        <v>188</v>
      </c>
      <c r="T59" s="553" t="s">
        <v>33</v>
      </c>
    </row>
    <row r="60" spans="1:20">
      <c r="A60" s="559">
        <v>312342</v>
      </c>
      <c r="B60" s="297" t="s">
        <v>454</v>
      </c>
      <c r="C60" s="297" t="s">
        <v>327</v>
      </c>
      <c r="D60" s="297" t="s">
        <v>451</v>
      </c>
      <c r="E60" s="297" t="s">
        <v>25</v>
      </c>
      <c r="F60" s="46" t="s">
        <v>320</v>
      </c>
      <c r="G60" s="504" t="s">
        <v>338</v>
      </c>
      <c r="H60" s="1">
        <v>22.9</v>
      </c>
      <c r="I60" s="128">
        <v>4328.0999999999995</v>
      </c>
      <c r="J60" s="10">
        <v>3895.29</v>
      </c>
      <c r="K60" s="10">
        <v>3895.29</v>
      </c>
      <c r="L60" s="10">
        <v>3895.29</v>
      </c>
      <c r="M60" s="10">
        <v>3895.29</v>
      </c>
      <c r="N60" s="10">
        <v>3895.29</v>
      </c>
      <c r="O60" s="10">
        <v>927.44999999999993</v>
      </c>
      <c r="P60" s="368">
        <v>1000456941</v>
      </c>
      <c r="Q60" s="554" t="s">
        <v>187</v>
      </c>
      <c r="R60" s="103" t="s">
        <v>189</v>
      </c>
      <c r="S60" s="103" t="s">
        <v>188</v>
      </c>
      <c r="T60" s="553" t="s">
        <v>26</v>
      </c>
    </row>
    <row r="61" spans="1:20">
      <c r="A61" s="560">
        <v>2423639</v>
      </c>
      <c r="B61" s="297" t="s">
        <v>455</v>
      </c>
      <c r="C61" s="297" t="s">
        <v>327</v>
      </c>
      <c r="D61" s="297" t="s">
        <v>451</v>
      </c>
      <c r="E61" s="297" t="s">
        <v>20</v>
      </c>
      <c r="F61" s="46" t="s">
        <v>317</v>
      </c>
      <c r="G61" s="504" t="s">
        <v>338</v>
      </c>
      <c r="H61" s="1">
        <v>24.8</v>
      </c>
      <c r="I61" s="128">
        <v>4687.2</v>
      </c>
      <c r="J61" s="10">
        <v>4218.4800000000005</v>
      </c>
      <c r="K61" s="10">
        <v>4218.4800000000005</v>
      </c>
      <c r="L61" s="10">
        <v>4218.4800000000005</v>
      </c>
      <c r="M61" s="10">
        <v>4218.4800000000005</v>
      </c>
      <c r="N61" s="10">
        <v>4218.4800000000005</v>
      </c>
      <c r="O61" s="10">
        <v>1004.4</v>
      </c>
      <c r="P61" s="368">
        <v>1000456941</v>
      </c>
      <c r="Q61" s="554" t="s">
        <v>187</v>
      </c>
      <c r="R61" s="103" t="s">
        <v>189</v>
      </c>
      <c r="S61" s="103" t="s">
        <v>188</v>
      </c>
      <c r="T61" s="553" t="s">
        <v>33</v>
      </c>
    </row>
    <row r="62" spans="1:20">
      <c r="A62" s="560">
        <v>2426223</v>
      </c>
      <c r="B62" s="297" t="s">
        <v>456</v>
      </c>
      <c r="C62" s="297" t="s">
        <v>327</v>
      </c>
      <c r="D62" s="297" t="s">
        <v>451</v>
      </c>
      <c r="E62" s="297" t="s">
        <v>20</v>
      </c>
      <c r="F62" s="46" t="s">
        <v>317</v>
      </c>
      <c r="G62" s="504" t="s">
        <v>338</v>
      </c>
      <c r="H62" s="1">
        <v>24.8</v>
      </c>
      <c r="I62" s="128">
        <v>4687.2</v>
      </c>
      <c r="J62" s="10">
        <v>4218.4800000000005</v>
      </c>
      <c r="K62" s="10">
        <v>4218.4800000000005</v>
      </c>
      <c r="L62" s="10">
        <v>4218.4800000000005</v>
      </c>
      <c r="M62" s="10">
        <v>4218.4800000000005</v>
      </c>
      <c r="N62" s="10">
        <v>4218.4800000000005</v>
      </c>
      <c r="O62" s="10"/>
      <c r="P62" s="368">
        <v>1000456941</v>
      </c>
      <c r="Q62" s="554" t="s">
        <v>187</v>
      </c>
      <c r="R62" s="103" t="s">
        <v>189</v>
      </c>
      <c r="S62" s="103" t="s">
        <v>188</v>
      </c>
      <c r="T62" s="553" t="s">
        <v>33</v>
      </c>
    </row>
    <row r="63" spans="1:20">
      <c r="A63" s="560">
        <v>2220280</v>
      </c>
      <c r="B63" s="297" t="s">
        <v>457</v>
      </c>
      <c r="C63" s="297" t="s">
        <v>327</v>
      </c>
      <c r="D63" s="297" t="s">
        <v>451</v>
      </c>
      <c r="E63" s="297" t="s">
        <v>428</v>
      </c>
      <c r="F63" s="46" t="s">
        <v>330</v>
      </c>
      <c r="G63" s="504" t="s">
        <v>324</v>
      </c>
      <c r="H63" s="1">
        <v>21.3</v>
      </c>
      <c r="I63" s="128">
        <v>4025.7000000000003</v>
      </c>
      <c r="J63" s="10">
        <v>3623.13</v>
      </c>
      <c r="K63" s="10">
        <v>3623.13</v>
      </c>
      <c r="L63" s="10">
        <v>3623.13</v>
      </c>
      <c r="M63" s="10">
        <v>3623.13</v>
      </c>
      <c r="N63" s="10">
        <v>3623.13</v>
      </c>
      <c r="O63" s="10"/>
      <c r="P63" s="368">
        <v>1000456941</v>
      </c>
      <c r="Q63" s="554" t="s">
        <v>187</v>
      </c>
      <c r="R63" s="103" t="s">
        <v>189</v>
      </c>
      <c r="S63" s="103" t="s">
        <v>188</v>
      </c>
      <c r="T63" s="553" t="s">
        <v>33</v>
      </c>
    </row>
    <row r="64" spans="1:20">
      <c r="A64" s="560" t="s">
        <v>354</v>
      </c>
      <c r="B64" s="297" t="s">
        <v>354</v>
      </c>
      <c r="C64" s="297" t="s">
        <v>327</v>
      </c>
      <c r="D64" s="297" t="s">
        <v>451</v>
      </c>
      <c r="E64" s="297" t="s">
        <v>20</v>
      </c>
      <c r="F64" s="46" t="s">
        <v>317</v>
      </c>
      <c r="G64" s="504" t="s">
        <v>338</v>
      </c>
      <c r="H64" s="1">
        <v>24.8</v>
      </c>
      <c r="I64" s="128">
        <v>4687.2</v>
      </c>
      <c r="J64" s="10"/>
      <c r="K64" s="10">
        <v>4218.4800000000005</v>
      </c>
      <c r="L64" s="10">
        <v>4218.4800000000005</v>
      </c>
      <c r="M64" s="10">
        <v>4218.4800000000005</v>
      </c>
      <c r="N64" s="10">
        <v>4218.4800000000005</v>
      </c>
      <c r="O64" s="10"/>
      <c r="P64" s="368">
        <v>1000456941</v>
      </c>
      <c r="Q64" s="554" t="s">
        <v>187</v>
      </c>
      <c r="R64" s="103" t="s">
        <v>189</v>
      </c>
      <c r="S64" s="103" t="s">
        <v>188</v>
      </c>
      <c r="T64" s="553" t="s">
        <v>24</v>
      </c>
    </row>
    <row r="65" spans="1:20">
      <c r="A65" s="560" t="s">
        <v>354</v>
      </c>
      <c r="B65" s="297" t="s">
        <v>354</v>
      </c>
      <c r="C65" s="297" t="s">
        <v>327</v>
      </c>
      <c r="D65" s="297" t="s">
        <v>451</v>
      </c>
      <c r="E65" s="297" t="s">
        <v>20</v>
      </c>
      <c r="F65" s="46" t="s">
        <v>317</v>
      </c>
      <c r="G65" s="504" t="s">
        <v>338</v>
      </c>
      <c r="H65" s="1">
        <v>24.8</v>
      </c>
      <c r="I65" s="128">
        <v>4687.2</v>
      </c>
      <c r="J65" s="10"/>
      <c r="K65" s="10">
        <v>4218.4800000000005</v>
      </c>
      <c r="L65" s="10">
        <v>4218.4800000000005</v>
      </c>
      <c r="M65" s="10">
        <v>4218.4800000000005</v>
      </c>
      <c r="N65" s="10">
        <v>4218.4800000000005</v>
      </c>
      <c r="O65" s="10"/>
      <c r="P65" s="368">
        <v>1000456941</v>
      </c>
      <c r="Q65" s="554" t="s">
        <v>187</v>
      </c>
      <c r="R65" s="103" t="s">
        <v>189</v>
      </c>
      <c r="S65" s="103" t="s">
        <v>188</v>
      </c>
      <c r="T65" s="553" t="s">
        <v>24</v>
      </c>
    </row>
    <row r="66" spans="1:20">
      <c r="A66" s="560" t="s">
        <v>354</v>
      </c>
      <c r="B66" s="297" t="s">
        <v>354</v>
      </c>
      <c r="C66" s="297" t="s">
        <v>327</v>
      </c>
      <c r="D66" s="297" t="s">
        <v>451</v>
      </c>
      <c r="E66" s="297" t="s">
        <v>428</v>
      </c>
      <c r="F66" s="46" t="s">
        <v>330</v>
      </c>
      <c r="G66" s="504" t="s">
        <v>324</v>
      </c>
      <c r="H66" s="1">
        <v>21.3</v>
      </c>
      <c r="I66" s="128">
        <v>4025.7000000000003</v>
      </c>
      <c r="J66" s="10"/>
      <c r="K66" s="10">
        <v>3623.13</v>
      </c>
      <c r="L66" s="10">
        <v>3623.13</v>
      </c>
      <c r="M66" s="10">
        <v>3623.13</v>
      </c>
      <c r="N66" s="10">
        <v>3623.13</v>
      </c>
      <c r="O66" s="10"/>
      <c r="P66" s="368">
        <v>1000456941</v>
      </c>
      <c r="Q66" s="554" t="s">
        <v>187</v>
      </c>
      <c r="R66" s="103" t="s">
        <v>189</v>
      </c>
      <c r="S66" s="103" t="s">
        <v>188</v>
      </c>
      <c r="T66" s="553" t="s">
        <v>24</v>
      </c>
    </row>
    <row r="67" spans="1:20">
      <c r="A67" s="525">
        <v>2399848</v>
      </c>
      <c r="B67" s="46" t="s">
        <v>458</v>
      </c>
      <c r="C67" s="46" t="s">
        <v>327</v>
      </c>
      <c r="D67" s="297" t="s">
        <v>459</v>
      </c>
      <c r="E67" s="46" t="s">
        <v>428</v>
      </c>
      <c r="F67" s="46" t="s">
        <v>317</v>
      </c>
      <c r="G67" s="98" t="s">
        <v>338</v>
      </c>
      <c r="H67" s="1">
        <v>24.8</v>
      </c>
      <c r="I67" s="128">
        <v>4166.4000000000005</v>
      </c>
      <c r="J67" s="10">
        <v>4166.4000000000005</v>
      </c>
      <c r="K67" s="10">
        <v>4166.4000000000005</v>
      </c>
      <c r="L67" s="10">
        <v>4166.4000000000005</v>
      </c>
      <c r="M67" s="10">
        <v>4166.4000000000005</v>
      </c>
      <c r="N67" s="10">
        <v>4166.4000000000005</v>
      </c>
      <c r="O67" s="10">
        <v>4166.4000000000005</v>
      </c>
      <c r="P67" s="368">
        <v>1000454900</v>
      </c>
      <c r="Q67" s="554" t="s">
        <v>178</v>
      </c>
      <c r="R67" s="103" t="s">
        <v>179</v>
      </c>
      <c r="S67" s="103" t="s">
        <v>180</v>
      </c>
      <c r="T67" s="553" t="s">
        <v>24</v>
      </c>
    </row>
    <row r="68" spans="1:20">
      <c r="A68" s="525">
        <v>2418189</v>
      </c>
      <c r="B68" s="297" t="s">
        <v>460</v>
      </c>
      <c r="C68" s="46" t="s">
        <v>327</v>
      </c>
      <c r="D68" s="297" t="s">
        <v>459</v>
      </c>
      <c r="E68" s="297" t="s">
        <v>20</v>
      </c>
      <c r="F68" s="46" t="s">
        <v>317</v>
      </c>
      <c r="G68" s="98" t="s">
        <v>338</v>
      </c>
      <c r="H68" s="1">
        <v>24.8</v>
      </c>
      <c r="I68" s="128">
        <v>4166.4000000000005</v>
      </c>
      <c r="J68" s="10">
        <v>4166.4000000000005</v>
      </c>
      <c r="K68" s="10">
        <v>4166.4000000000005</v>
      </c>
      <c r="L68" s="10">
        <v>4166.4000000000005</v>
      </c>
      <c r="M68" s="10">
        <v>4166.4000000000005</v>
      </c>
      <c r="N68" s="10">
        <v>4166.4000000000005</v>
      </c>
      <c r="O68" s="10">
        <v>4166.4000000000005</v>
      </c>
      <c r="P68" s="368">
        <v>1000454900</v>
      </c>
      <c r="Q68" s="554" t="s">
        <v>178</v>
      </c>
      <c r="R68" s="103" t="s">
        <v>461</v>
      </c>
      <c r="S68" s="103" t="s">
        <v>180</v>
      </c>
      <c r="T68" s="553" t="s">
        <v>24</v>
      </c>
    </row>
    <row r="69" spans="1:20">
      <c r="A69" s="525">
        <v>2415358</v>
      </c>
      <c r="B69" s="306" t="s">
        <v>462</v>
      </c>
      <c r="C69" s="297" t="s">
        <v>327</v>
      </c>
      <c r="D69" s="297" t="s">
        <v>459</v>
      </c>
      <c r="E69" s="297" t="s">
        <v>20</v>
      </c>
      <c r="F69" s="46" t="s">
        <v>317</v>
      </c>
      <c r="G69" s="98" t="s">
        <v>338</v>
      </c>
      <c r="H69" s="1">
        <v>24.8</v>
      </c>
      <c r="I69" s="128">
        <v>4687.2</v>
      </c>
      <c r="J69" s="10">
        <v>4687.2</v>
      </c>
      <c r="K69" s="10">
        <v>4687.2</v>
      </c>
      <c r="L69" s="10">
        <v>4687.2</v>
      </c>
      <c r="M69" s="10">
        <v>4687.2</v>
      </c>
      <c r="N69" s="10">
        <v>4687.2</v>
      </c>
      <c r="O69" s="10">
        <v>4687.2</v>
      </c>
      <c r="P69" s="368">
        <v>1000454900</v>
      </c>
      <c r="Q69" s="554" t="s">
        <v>178</v>
      </c>
      <c r="R69" s="103" t="s">
        <v>463</v>
      </c>
      <c r="S69" s="103" t="s">
        <v>180</v>
      </c>
      <c r="T69" s="553" t="s">
        <v>24</v>
      </c>
    </row>
    <row r="70" spans="1:20">
      <c r="A70" s="525">
        <v>554718</v>
      </c>
      <c r="B70" s="297" t="s">
        <v>464</v>
      </c>
      <c r="C70" s="297" t="s">
        <v>315</v>
      </c>
      <c r="D70" s="297" t="s">
        <v>459</v>
      </c>
      <c r="E70" s="297" t="s">
        <v>465</v>
      </c>
      <c r="F70" s="46" t="s">
        <v>371</v>
      </c>
      <c r="G70" s="98" t="s">
        <v>422</v>
      </c>
      <c r="H70" s="1">
        <v>128</v>
      </c>
      <c r="I70" s="128">
        <v>24192</v>
      </c>
      <c r="J70" s="10">
        <v>21504</v>
      </c>
      <c r="K70" s="10">
        <v>21504</v>
      </c>
      <c r="L70" s="10">
        <v>21504</v>
      </c>
      <c r="M70" s="10">
        <v>21504</v>
      </c>
      <c r="N70" s="10">
        <v>21504</v>
      </c>
      <c r="O70" s="10">
        <v>21504</v>
      </c>
      <c r="P70" s="368">
        <v>1000454900</v>
      </c>
      <c r="Q70" s="554" t="s">
        <v>178</v>
      </c>
      <c r="R70" s="103" t="s">
        <v>466</v>
      </c>
      <c r="S70" s="103" t="s">
        <v>180</v>
      </c>
      <c r="T70" s="553" t="s">
        <v>24</v>
      </c>
    </row>
    <row r="71" spans="1:20">
      <c r="A71" s="525">
        <v>292063</v>
      </c>
      <c r="B71" s="297" t="s">
        <v>467</v>
      </c>
      <c r="C71" s="297" t="s">
        <v>327</v>
      </c>
      <c r="D71" s="297" t="s">
        <v>459</v>
      </c>
      <c r="E71" s="297" t="s">
        <v>25</v>
      </c>
      <c r="F71" s="46" t="s">
        <v>320</v>
      </c>
      <c r="G71" s="98" t="s">
        <v>338</v>
      </c>
      <c r="H71" s="1">
        <v>22.9</v>
      </c>
      <c r="I71" s="128">
        <v>4328.0999999999995</v>
      </c>
      <c r="J71" s="10">
        <v>4328.0999999999995</v>
      </c>
      <c r="K71" s="10">
        <v>4328.0999999999995</v>
      </c>
      <c r="L71" s="10">
        <v>4328.0999999999995</v>
      </c>
      <c r="M71" s="10">
        <v>4328.0999999999995</v>
      </c>
      <c r="N71" s="10">
        <v>4328.0999999999995</v>
      </c>
      <c r="O71" s="10">
        <v>4328.0999999999995</v>
      </c>
      <c r="P71" s="368">
        <v>1000454900</v>
      </c>
      <c r="Q71" s="554" t="s">
        <v>178</v>
      </c>
      <c r="R71" s="103" t="s">
        <v>468</v>
      </c>
      <c r="S71" s="103" t="s">
        <v>180</v>
      </c>
      <c r="T71" s="553" t="s">
        <v>26</v>
      </c>
    </row>
    <row r="72" spans="1:20">
      <c r="A72" s="526">
        <v>489559</v>
      </c>
      <c r="B72" s="297" t="s">
        <v>469</v>
      </c>
      <c r="C72" s="297" t="s">
        <v>327</v>
      </c>
      <c r="D72" s="297" t="s">
        <v>459</v>
      </c>
      <c r="E72" s="297" t="s">
        <v>25</v>
      </c>
      <c r="F72" s="46" t="s">
        <v>320</v>
      </c>
      <c r="G72" s="98" t="s">
        <v>318</v>
      </c>
      <c r="H72" s="1">
        <v>22.9</v>
      </c>
      <c r="I72" s="128">
        <v>4328.0999999999995</v>
      </c>
      <c r="J72" s="10">
        <v>4328.0999999999995</v>
      </c>
      <c r="K72" s="10">
        <v>4328.0999999999995</v>
      </c>
      <c r="L72" s="10">
        <v>4328.0999999999995</v>
      </c>
      <c r="M72" s="10">
        <v>4328.0999999999995</v>
      </c>
      <c r="N72" s="10">
        <v>4328.0999999999995</v>
      </c>
      <c r="O72" s="10">
        <v>4328.0999999999995</v>
      </c>
      <c r="P72" s="368">
        <v>1000454900</v>
      </c>
      <c r="Q72" s="554" t="s">
        <v>178</v>
      </c>
      <c r="R72" s="103" t="s">
        <v>470</v>
      </c>
      <c r="S72" s="103" t="s">
        <v>180</v>
      </c>
      <c r="T72" s="553" t="s">
        <v>26</v>
      </c>
    </row>
    <row r="73" spans="1:20">
      <c r="A73" s="526">
        <v>2304870</v>
      </c>
      <c r="B73" s="297" t="s">
        <v>471</v>
      </c>
      <c r="C73" s="297" t="s">
        <v>327</v>
      </c>
      <c r="D73" s="297" t="s">
        <v>459</v>
      </c>
      <c r="E73" s="297" t="s">
        <v>359</v>
      </c>
      <c r="F73" s="46" t="s">
        <v>317</v>
      </c>
      <c r="G73" s="98" t="s">
        <v>338</v>
      </c>
      <c r="H73" s="1">
        <v>24.8</v>
      </c>
      <c r="I73" s="128">
        <v>4687.2</v>
      </c>
      <c r="J73" s="10">
        <v>4687.2</v>
      </c>
      <c r="K73" s="10">
        <v>4687.2</v>
      </c>
      <c r="L73" s="10">
        <v>4687.2</v>
      </c>
      <c r="M73" s="10">
        <v>4687.2</v>
      </c>
      <c r="N73" s="10">
        <v>4687.2</v>
      </c>
      <c r="O73" s="10">
        <v>4687.2</v>
      </c>
      <c r="P73" s="368">
        <v>1000454900</v>
      </c>
      <c r="Q73" s="554" t="s">
        <v>178</v>
      </c>
      <c r="R73" s="103" t="s">
        <v>154</v>
      </c>
      <c r="S73" s="103" t="s">
        <v>180</v>
      </c>
      <c r="T73" s="553" t="s">
        <v>53</v>
      </c>
    </row>
    <row r="74" spans="1:20">
      <c r="A74" s="526">
        <v>2417441</v>
      </c>
      <c r="B74" s="297" t="s">
        <v>472</v>
      </c>
      <c r="C74" s="297" t="s">
        <v>327</v>
      </c>
      <c r="D74" s="297" t="s">
        <v>459</v>
      </c>
      <c r="E74" s="297" t="s">
        <v>465</v>
      </c>
      <c r="F74" s="46" t="s">
        <v>317</v>
      </c>
      <c r="G74" s="98" t="s">
        <v>318</v>
      </c>
      <c r="H74" s="1">
        <v>24.8</v>
      </c>
      <c r="I74" s="128">
        <v>4687.2</v>
      </c>
      <c r="J74" s="10">
        <v>4687.2</v>
      </c>
      <c r="K74" s="10">
        <v>4687.2</v>
      </c>
      <c r="L74" s="10">
        <v>4687.2</v>
      </c>
      <c r="M74" s="10">
        <v>4687.2</v>
      </c>
      <c r="N74" s="10">
        <v>4687.2</v>
      </c>
      <c r="O74" s="10">
        <v>4687.2</v>
      </c>
      <c r="P74" s="368">
        <v>1000454900</v>
      </c>
      <c r="Q74" s="554" t="s">
        <v>178</v>
      </c>
      <c r="R74" s="103" t="s">
        <v>473</v>
      </c>
      <c r="S74" s="103" t="s">
        <v>180</v>
      </c>
      <c r="T74" s="553" t="s">
        <v>33</v>
      </c>
    </row>
    <row r="75" spans="1:20">
      <c r="A75" s="525">
        <v>2409286</v>
      </c>
      <c r="B75" s="297" t="s">
        <v>474</v>
      </c>
      <c r="C75" s="297" t="s">
        <v>315</v>
      </c>
      <c r="D75" s="297" t="s">
        <v>459</v>
      </c>
      <c r="E75" s="297" t="s">
        <v>428</v>
      </c>
      <c r="F75" s="46" t="s">
        <v>317</v>
      </c>
      <c r="G75" s="98" t="s">
        <v>331</v>
      </c>
      <c r="H75" s="1">
        <v>96.56</v>
      </c>
      <c r="I75" s="128">
        <v>18249.84</v>
      </c>
      <c r="J75" s="10">
        <v>16222.08</v>
      </c>
      <c r="K75" s="10">
        <v>16222.08</v>
      </c>
      <c r="L75" s="10">
        <v>16222.08</v>
      </c>
      <c r="M75" s="10">
        <v>16222.08</v>
      </c>
      <c r="N75" s="10">
        <v>16222.08</v>
      </c>
      <c r="O75" s="10">
        <v>16222.08</v>
      </c>
      <c r="P75" s="368">
        <v>1000454900</v>
      </c>
      <c r="Q75" s="554" t="s">
        <v>178</v>
      </c>
      <c r="R75" s="103" t="s">
        <v>475</v>
      </c>
      <c r="S75" s="103" t="s">
        <v>180</v>
      </c>
      <c r="T75" s="553" t="s">
        <v>24</v>
      </c>
    </row>
    <row r="76" spans="1:20">
      <c r="A76" s="561">
        <v>972854</v>
      </c>
      <c r="B76" s="509" t="s">
        <v>476</v>
      </c>
      <c r="C76" s="509" t="s">
        <v>315</v>
      </c>
      <c r="D76" s="509" t="s">
        <v>459</v>
      </c>
      <c r="E76" s="509" t="s">
        <v>465</v>
      </c>
      <c r="F76" s="510" t="s">
        <v>371</v>
      </c>
      <c r="G76" s="98" t="s">
        <v>449</v>
      </c>
      <c r="H76" s="511">
        <v>128</v>
      </c>
      <c r="I76" s="511">
        <v>24192</v>
      </c>
      <c r="J76" s="10">
        <v>21504</v>
      </c>
      <c r="K76" s="10">
        <v>21504</v>
      </c>
      <c r="L76" s="10">
        <v>21504</v>
      </c>
      <c r="M76" s="10"/>
      <c r="N76" s="10"/>
      <c r="O76" s="10"/>
      <c r="P76" s="368">
        <v>1000454900</v>
      </c>
      <c r="Q76" s="554" t="s">
        <v>178</v>
      </c>
      <c r="R76" s="103" t="s">
        <v>477</v>
      </c>
      <c r="S76" s="103" t="s">
        <v>180</v>
      </c>
      <c r="T76" s="553" t="s">
        <v>33</v>
      </c>
    </row>
    <row r="77" spans="1:20">
      <c r="A77" s="527" t="s">
        <v>354</v>
      </c>
      <c r="B77" s="362" t="s">
        <v>354</v>
      </c>
      <c r="C77" s="362" t="s">
        <v>315</v>
      </c>
      <c r="D77" s="299" t="s">
        <v>445</v>
      </c>
      <c r="E77" s="362" t="s">
        <v>20</v>
      </c>
      <c r="F77" s="362" t="s">
        <v>317</v>
      </c>
      <c r="G77" s="98" t="s">
        <v>318</v>
      </c>
      <c r="H77" s="15">
        <v>96.56</v>
      </c>
      <c r="I77" s="298">
        <v>16222.08</v>
      </c>
      <c r="J77" s="10">
        <v>16222.08</v>
      </c>
      <c r="K77" s="10">
        <v>16222.08</v>
      </c>
      <c r="L77" s="10">
        <v>16222.08</v>
      </c>
      <c r="M77" s="10">
        <v>16222.08</v>
      </c>
      <c r="N77" s="10">
        <v>16222.08</v>
      </c>
      <c r="O77" s="10">
        <v>16222.08</v>
      </c>
      <c r="P77" s="368">
        <v>1000458009</v>
      </c>
      <c r="Q77" s="554" t="s">
        <v>262</v>
      </c>
      <c r="R77" s="554" t="s">
        <v>263</v>
      </c>
      <c r="S77" s="554" t="s">
        <v>264</v>
      </c>
      <c r="T77" s="553" t="s">
        <v>24</v>
      </c>
    </row>
    <row r="78" spans="1:20">
      <c r="A78" s="527" t="s">
        <v>354</v>
      </c>
      <c r="B78" s="362" t="s">
        <v>354</v>
      </c>
      <c r="C78" s="362" t="s">
        <v>315</v>
      </c>
      <c r="D78" s="299" t="s">
        <v>445</v>
      </c>
      <c r="E78" s="362" t="s">
        <v>20</v>
      </c>
      <c r="F78" s="362" t="s">
        <v>317</v>
      </c>
      <c r="G78" s="98" t="s">
        <v>338</v>
      </c>
      <c r="H78" s="15">
        <v>96.56</v>
      </c>
      <c r="I78" s="298">
        <v>16222.08</v>
      </c>
      <c r="J78" s="10">
        <v>16222.08</v>
      </c>
      <c r="K78" s="10">
        <v>16222.08</v>
      </c>
      <c r="L78" s="10">
        <v>16222.08</v>
      </c>
      <c r="M78" s="10">
        <v>16222.08</v>
      </c>
      <c r="N78" s="10">
        <v>16222.08</v>
      </c>
      <c r="O78" s="10">
        <v>16222.08</v>
      </c>
      <c r="P78" s="368">
        <v>1000458009</v>
      </c>
      <c r="Q78" s="554" t="s">
        <v>262</v>
      </c>
      <c r="R78" s="554" t="s">
        <v>478</v>
      </c>
      <c r="S78" s="554" t="s">
        <v>264</v>
      </c>
      <c r="T78" s="553" t="s">
        <v>24</v>
      </c>
    </row>
    <row r="79" spans="1:20">
      <c r="A79" s="527" t="s">
        <v>354</v>
      </c>
      <c r="B79" s="362" t="s">
        <v>354</v>
      </c>
      <c r="C79" s="362" t="s">
        <v>315</v>
      </c>
      <c r="D79" s="299" t="s">
        <v>445</v>
      </c>
      <c r="E79" s="362" t="s">
        <v>20</v>
      </c>
      <c r="F79" s="362" t="s">
        <v>317</v>
      </c>
      <c r="G79" s="98" t="s">
        <v>338</v>
      </c>
      <c r="H79" s="15">
        <v>96.56</v>
      </c>
      <c r="I79" s="298">
        <v>16222.08</v>
      </c>
      <c r="J79" s="10">
        <v>16222.08</v>
      </c>
      <c r="K79" s="10">
        <v>16222.08</v>
      </c>
      <c r="L79" s="10">
        <v>16222.08</v>
      </c>
      <c r="M79" s="10">
        <v>16222.08</v>
      </c>
      <c r="N79" s="10">
        <v>16222.08</v>
      </c>
      <c r="O79" s="10">
        <v>16222.08</v>
      </c>
      <c r="P79" s="368">
        <v>1000458009</v>
      </c>
      <c r="Q79" s="554" t="s">
        <v>262</v>
      </c>
      <c r="R79" s="554" t="s">
        <v>479</v>
      </c>
      <c r="S79" s="554" t="s">
        <v>264</v>
      </c>
      <c r="T79" s="553" t="s">
        <v>24</v>
      </c>
    </row>
    <row r="80" spans="1:20">
      <c r="A80" s="527" t="s">
        <v>354</v>
      </c>
      <c r="B80" s="362" t="s">
        <v>354</v>
      </c>
      <c r="C80" s="362" t="s">
        <v>315</v>
      </c>
      <c r="D80" s="299" t="s">
        <v>445</v>
      </c>
      <c r="E80" s="362" t="s">
        <v>20</v>
      </c>
      <c r="F80" s="362" t="s">
        <v>371</v>
      </c>
      <c r="G80" s="98" t="s">
        <v>422</v>
      </c>
      <c r="H80" s="15">
        <v>128</v>
      </c>
      <c r="I80" s="298">
        <v>21504</v>
      </c>
      <c r="J80" s="10">
        <v>21504</v>
      </c>
      <c r="K80" s="10">
        <v>21504</v>
      </c>
      <c r="L80" s="10">
        <v>21504</v>
      </c>
      <c r="M80" s="10">
        <v>21504</v>
      </c>
      <c r="N80" s="10">
        <v>21504</v>
      </c>
      <c r="O80" s="10">
        <v>21504</v>
      </c>
      <c r="P80" s="368">
        <v>1000458009</v>
      </c>
      <c r="Q80" s="554" t="s">
        <v>262</v>
      </c>
      <c r="R80" s="554" t="s">
        <v>480</v>
      </c>
      <c r="S80" s="554" t="s">
        <v>264</v>
      </c>
      <c r="T80" s="553" t="s">
        <v>24</v>
      </c>
    </row>
    <row r="81" spans="1:20">
      <c r="A81" s="527" t="s">
        <v>354</v>
      </c>
      <c r="B81" s="362" t="s">
        <v>354</v>
      </c>
      <c r="C81" s="362" t="s">
        <v>315</v>
      </c>
      <c r="D81" s="299" t="s">
        <v>445</v>
      </c>
      <c r="E81" s="362" t="s">
        <v>20</v>
      </c>
      <c r="F81" s="362" t="s">
        <v>317</v>
      </c>
      <c r="G81" s="98" t="s">
        <v>318</v>
      </c>
      <c r="H81" s="15">
        <v>96.56</v>
      </c>
      <c r="I81" s="298">
        <v>16222.08</v>
      </c>
      <c r="J81" s="10">
        <v>16222.08</v>
      </c>
      <c r="K81" s="10">
        <v>16222.08</v>
      </c>
      <c r="L81" s="10">
        <v>16222.08</v>
      </c>
      <c r="M81" s="10">
        <v>16222.08</v>
      </c>
      <c r="N81" s="10">
        <v>16222.08</v>
      </c>
      <c r="O81" s="10">
        <v>16222.08</v>
      </c>
      <c r="P81" s="368">
        <v>1000458009</v>
      </c>
      <c r="Q81" s="554" t="s">
        <v>262</v>
      </c>
      <c r="R81" s="554" t="s">
        <v>481</v>
      </c>
      <c r="S81" s="554" t="s">
        <v>264</v>
      </c>
      <c r="T81" s="553" t="s">
        <v>24</v>
      </c>
    </row>
    <row r="82" spans="1:20">
      <c r="A82" s="527" t="s">
        <v>354</v>
      </c>
      <c r="B82" s="362" t="s">
        <v>354</v>
      </c>
      <c r="C82" s="362" t="s">
        <v>315</v>
      </c>
      <c r="D82" s="299" t="s">
        <v>445</v>
      </c>
      <c r="E82" s="362" t="s">
        <v>20</v>
      </c>
      <c r="F82" s="362" t="s">
        <v>317</v>
      </c>
      <c r="G82" s="98" t="s">
        <v>318</v>
      </c>
      <c r="H82" s="15">
        <v>96.56</v>
      </c>
      <c r="I82" s="298">
        <v>16222.08</v>
      </c>
      <c r="J82" s="10">
        <v>16222.08</v>
      </c>
      <c r="K82" s="10">
        <v>16222.08</v>
      </c>
      <c r="L82" s="10">
        <v>16222.08</v>
      </c>
      <c r="M82" s="10">
        <v>16222.08</v>
      </c>
      <c r="N82" s="10">
        <v>16222.08</v>
      </c>
      <c r="O82" s="10">
        <v>16222.08</v>
      </c>
      <c r="P82" s="368">
        <v>1000458009</v>
      </c>
      <c r="Q82" s="554" t="s">
        <v>262</v>
      </c>
      <c r="R82" s="554" t="s">
        <v>482</v>
      </c>
      <c r="S82" s="554" t="s">
        <v>264</v>
      </c>
      <c r="T82" s="553" t="s">
        <v>24</v>
      </c>
    </row>
    <row r="83" spans="1:20">
      <c r="A83" s="527">
        <v>940159</v>
      </c>
      <c r="B83" s="46" t="s">
        <v>483</v>
      </c>
      <c r="C83" s="46" t="s">
        <v>327</v>
      </c>
      <c r="D83" s="297" t="s">
        <v>445</v>
      </c>
      <c r="E83" s="46" t="s">
        <v>20</v>
      </c>
      <c r="F83" s="46" t="s">
        <v>371</v>
      </c>
      <c r="G83" s="98" t="s">
        <v>422</v>
      </c>
      <c r="H83" s="1">
        <v>34.5</v>
      </c>
      <c r="I83" s="128">
        <v>5796</v>
      </c>
      <c r="J83" s="10">
        <v>5796</v>
      </c>
      <c r="K83" s="10">
        <v>5796</v>
      </c>
      <c r="L83" s="10">
        <v>5796</v>
      </c>
      <c r="M83" s="10">
        <v>5796</v>
      </c>
      <c r="N83" s="10">
        <v>5796</v>
      </c>
      <c r="O83" s="10">
        <v>5796</v>
      </c>
      <c r="P83" s="368">
        <v>1000458009</v>
      </c>
      <c r="Q83" s="554" t="s">
        <v>262</v>
      </c>
      <c r="R83" s="554" t="s">
        <v>484</v>
      </c>
      <c r="S83" s="554" t="s">
        <v>264</v>
      </c>
      <c r="T83" s="553" t="s">
        <v>485</v>
      </c>
    </row>
    <row r="84" spans="1:20">
      <c r="A84" s="528">
        <v>2391797</v>
      </c>
      <c r="B84" s="46" t="s">
        <v>486</v>
      </c>
      <c r="C84" s="46" t="s">
        <v>327</v>
      </c>
      <c r="D84" s="297" t="s">
        <v>445</v>
      </c>
      <c r="E84" s="46" t="s">
        <v>20</v>
      </c>
      <c r="F84" s="46" t="s">
        <v>317</v>
      </c>
      <c r="G84" s="98" t="s">
        <v>318</v>
      </c>
      <c r="H84" s="1">
        <v>24.8</v>
      </c>
      <c r="I84" s="128">
        <v>4166.4000000000005</v>
      </c>
      <c r="J84" s="10">
        <v>4166.4000000000005</v>
      </c>
      <c r="K84" s="10">
        <v>4166.4000000000005</v>
      </c>
      <c r="L84" s="10">
        <v>4166.4000000000005</v>
      </c>
      <c r="M84" s="10">
        <v>4166.4000000000005</v>
      </c>
      <c r="N84" s="10">
        <v>4166.4000000000005</v>
      </c>
      <c r="O84" s="10">
        <v>4166.4000000000005</v>
      </c>
      <c r="P84" s="368">
        <v>1000458009</v>
      </c>
      <c r="Q84" s="554" t="s">
        <v>262</v>
      </c>
      <c r="R84" s="554" t="s">
        <v>487</v>
      </c>
      <c r="S84" s="554" t="s">
        <v>264</v>
      </c>
      <c r="T84" s="553" t="s">
        <v>33</v>
      </c>
    </row>
    <row r="85" spans="1:20">
      <c r="A85" s="528">
        <v>2432275</v>
      </c>
      <c r="B85" s="46" t="s">
        <v>488</v>
      </c>
      <c r="C85" s="46" t="s">
        <v>327</v>
      </c>
      <c r="D85" s="297" t="s">
        <v>445</v>
      </c>
      <c r="E85" s="46" t="s">
        <v>20</v>
      </c>
      <c r="F85" s="46" t="s">
        <v>317</v>
      </c>
      <c r="G85" s="98" t="s">
        <v>318</v>
      </c>
      <c r="H85" s="1">
        <v>24.8</v>
      </c>
      <c r="I85" s="128">
        <v>4166.4000000000005</v>
      </c>
      <c r="J85" s="10">
        <v>4166.4000000000005</v>
      </c>
      <c r="K85" s="10">
        <v>4166.4000000000005</v>
      </c>
      <c r="L85" s="10">
        <v>4166.4000000000005</v>
      </c>
      <c r="M85" s="10">
        <v>4166.4000000000005</v>
      </c>
      <c r="N85" s="10">
        <v>4166.4000000000005</v>
      </c>
      <c r="O85" s="10">
        <v>4166.4000000000005</v>
      </c>
      <c r="P85" s="368">
        <v>1000458009</v>
      </c>
      <c r="Q85" s="554" t="s">
        <v>262</v>
      </c>
      <c r="R85" s="554" t="s">
        <v>489</v>
      </c>
      <c r="S85" s="554" t="s">
        <v>264</v>
      </c>
      <c r="T85" s="553" t="s">
        <v>33</v>
      </c>
    </row>
    <row r="86" spans="1:20">
      <c r="A86" s="527">
        <v>2423295</v>
      </c>
      <c r="B86" s="46" t="s">
        <v>490</v>
      </c>
      <c r="C86" s="46" t="s">
        <v>327</v>
      </c>
      <c r="D86" s="297" t="s">
        <v>445</v>
      </c>
      <c r="E86" s="46" t="s">
        <v>20</v>
      </c>
      <c r="F86" s="46" t="s">
        <v>317</v>
      </c>
      <c r="G86" s="98" t="s">
        <v>338</v>
      </c>
      <c r="H86" s="1">
        <v>24.8</v>
      </c>
      <c r="I86" s="128">
        <v>4166.4000000000005</v>
      </c>
      <c r="J86" s="10">
        <v>4166.4000000000005</v>
      </c>
      <c r="K86" s="10">
        <v>4166.4000000000005</v>
      </c>
      <c r="L86" s="10">
        <v>4166.4000000000005</v>
      </c>
      <c r="M86" s="10">
        <v>4166.4000000000005</v>
      </c>
      <c r="N86" s="10">
        <v>4166.4000000000005</v>
      </c>
      <c r="O86" s="10">
        <v>4166.4000000000005</v>
      </c>
      <c r="P86" s="368">
        <v>1000458009</v>
      </c>
      <c r="Q86" s="554" t="s">
        <v>262</v>
      </c>
      <c r="R86" s="554" t="s">
        <v>491</v>
      </c>
      <c r="S86" s="554" t="s">
        <v>264</v>
      </c>
      <c r="T86" s="553" t="s">
        <v>33</v>
      </c>
    </row>
    <row r="87" spans="1:20">
      <c r="A87" s="527">
        <v>2314270</v>
      </c>
      <c r="B87" s="46" t="s">
        <v>492</v>
      </c>
      <c r="C87" s="46" t="s">
        <v>327</v>
      </c>
      <c r="D87" s="297" t="s">
        <v>445</v>
      </c>
      <c r="E87" s="46" t="s">
        <v>20</v>
      </c>
      <c r="F87" s="46" t="s">
        <v>317</v>
      </c>
      <c r="G87" s="98" t="s">
        <v>338</v>
      </c>
      <c r="H87" s="1">
        <v>24.8</v>
      </c>
      <c r="I87" s="128">
        <v>4166.4000000000005</v>
      </c>
      <c r="J87" s="10">
        <v>4166.4000000000005</v>
      </c>
      <c r="K87" s="10">
        <v>4166.4000000000005</v>
      </c>
      <c r="L87" s="10">
        <v>4166.4000000000005</v>
      </c>
      <c r="M87" s="10">
        <v>4166.4000000000005</v>
      </c>
      <c r="N87" s="10">
        <v>4166.4000000000005</v>
      </c>
      <c r="O87" s="10">
        <v>4166.4000000000005</v>
      </c>
      <c r="P87" s="368">
        <v>1000458009</v>
      </c>
      <c r="Q87" s="554" t="s">
        <v>262</v>
      </c>
      <c r="R87" s="554" t="s">
        <v>493</v>
      </c>
      <c r="S87" s="554" t="s">
        <v>264</v>
      </c>
      <c r="T87" s="553" t="s">
        <v>33</v>
      </c>
    </row>
    <row r="88" spans="1:20">
      <c r="A88" s="527">
        <v>2421988</v>
      </c>
      <c r="B88" s="46" t="s">
        <v>494</v>
      </c>
      <c r="C88" s="46" t="s">
        <v>327</v>
      </c>
      <c r="D88" s="297" t="s">
        <v>445</v>
      </c>
      <c r="E88" s="46" t="s">
        <v>20</v>
      </c>
      <c r="F88" s="46" t="s">
        <v>317</v>
      </c>
      <c r="G88" s="98" t="s">
        <v>338</v>
      </c>
      <c r="H88" s="1">
        <v>24.8</v>
      </c>
      <c r="I88" s="128">
        <v>4166.4000000000005</v>
      </c>
      <c r="J88" s="10">
        <v>4166.4000000000005</v>
      </c>
      <c r="K88" s="10">
        <v>4166.4000000000005</v>
      </c>
      <c r="L88" s="10">
        <v>4166.4000000000005</v>
      </c>
      <c r="M88" s="10">
        <v>4166.4000000000005</v>
      </c>
      <c r="N88" s="10">
        <v>4166.4000000000005</v>
      </c>
      <c r="O88" s="10">
        <v>4166.4000000000005</v>
      </c>
      <c r="P88" s="368">
        <v>1000458009</v>
      </c>
      <c r="Q88" s="554" t="s">
        <v>262</v>
      </c>
      <c r="R88" s="554" t="s">
        <v>495</v>
      </c>
      <c r="S88" s="554" t="s">
        <v>264</v>
      </c>
      <c r="T88" s="553" t="s">
        <v>33</v>
      </c>
    </row>
    <row r="89" spans="1:20">
      <c r="A89" s="527">
        <v>2421456</v>
      </c>
      <c r="B89" s="46" t="s">
        <v>496</v>
      </c>
      <c r="C89" s="46" t="s">
        <v>327</v>
      </c>
      <c r="D89" s="297" t="s">
        <v>445</v>
      </c>
      <c r="E89" s="46" t="s">
        <v>20</v>
      </c>
      <c r="F89" s="46" t="s">
        <v>317</v>
      </c>
      <c r="G89" s="98" t="s">
        <v>338</v>
      </c>
      <c r="H89" s="1">
        <v>24.8</v>
      </c>
      <c r="I89" s="128">
        <v>4166.4000000000005</v>
      </c>
      <c r="J89" s="10">
        <v>4166.4000000000005</v>
      </c>
      <c r="K89" s="10">
        <v>4166.4000000000005</v>
      </c>
      <c r="L89" s="10">
        <v>4166.4000000000005</v>
      </c>
      <c r="M89" s="10">
        <v>4166.4000000000005</v>
      </c>
      <c r="N89" s="10">
        <v>4166.4000000000005</v>
      </c>
      <c r="O89" s="10">
        <v>4166.4000000000005</v>
      </c>
      <c r="P89" s="368">
        <v>1000458009</v>
      </c>
      <c r="Q89" s="554" t="s">
        <v>262</v>
      </c>
      <c r="R89" s="554" t="s">
        <v>497</v>
      </c>
      <c r="S89" s="554" t="s">
        <v>264</v>
      </c>
      <c r="T89" s="553" t="s">
        <v>33</v>
      </c>
    </row>
    <row r="90" spans="1:20">
      <c r="A90" s="527">
        <v>2422197</v>
      </c>
      <c r="B90" s="46" t="s">
        <v>498</v>
      </c>
      <c r="C90" s="46" t="s">
        <v>327</v>
      </c>
      <c r="D90" s="297" t="s">
        <v>445</v>
      </c>
      <c r="E90" s="46" t="s">
        <v>20</v>
      </c>
      <c r="F90" s="46" t="s">
        <v>317</v>
      </c>
      <c r="G90" s="98" t="s">
        <v>338</v>
      </c>
      <c r="H90" s="1">
        <v>24.8</v>
      </c>
      <c r="I90" s="128">
        <v>4166.4000000000005</v>
      </c>
      <c r="J90" s="10">
        <v>4166.4000000000005</v>
      </c>
      <c r="K90" s="10">
        <v>4166.4000000000005</v>
      </c>
      <c r="L90" s="10">
        <v>4166.4000000000005</v>
      </c>
      <c r="M90" s="10">
        <v>4166.4000000000005</v>
      </c>
      <c r="N90" s="10">
        <v>4166.4000000000005</v>
      </c>
      <c r="O90" s="10">
        <v>4166.4000000000005</v>
      </c>
      <c r="P90" s="368">
        <v>1000458009</v>
      </c>
      <c r="Q90" s="554" t="s">
        <v>262</v>
      </c>
      <c r="R90" s="554" t="s">
        <v>499</v>
      </c>
      <c r="S90" s="554" t="s">
        <v>264</v>
      </c>
      <c r="T90" s="553" t="s">
        <v>33</v>
      </c>
    </row>
    <row r="91" spans="1:20">
      <c r="A91" s="527">
        <v>2424784</v>
      </c>
      <c r="B91" s="46" t="s">
        <v>500</v>
      </c>
      <c r="C91" s="46" t="s">
        <v>327</v>
      </c>
      <c r="D91" s="297" t="s">
        <v>445</v>
      </c>
      <c r="E91" s="46" t="s">
        <v>20</v>
      </c>
      <c r="F91" s="46" t="s">
        <v>317</v>
      </c>
      <c r="G91" s="98" t="s">
        <v>338</v>
      </c>
      <c r="H91" s="1">
        <v>24.8</v>
      </c>
      <c r="I91" s="128">
        <v>4166.4000000000005</v>
      </c>
      <c r="J91" s="10">
        <v>4166.4000000000005</v>
      </c>
      <c r="K91" s="10">
        <v>4166.4000000000005</v>
      </c>
      <c r="L91" s="10">
        <v>4166.4000000000005</v>
      </c>
      <c r="M91" s="10">
        <v>4166.4000000000005</v>
      </c>
      <c r="N91" s="10">
        <v>4166.4000000000005</v>
      </c>
      <c r="O91" s="10">
        <v>4166.4000000000005</v>
      </c>
      <c r="P91" s="368">
        <v>1000458009</v>
      </c>
      <c r="Q91" s="554" t="s">
        <v>262</v>
      </c>
      <c r="R91" s="554" t="s">
        <v>501</v>
      </c>
      <c r="S91" s="554" t="s">
        <v>264</v>
      </c>
      <c r="T91" s="553" t="s">
        <v>33</v>
      </c>
    </row>
    <row r="92" spans="1:20">
      <c r="A92" s="527">
        <v>2314997</v>
      </c>
      <c r="B92" s="46" t="s">
        <v>502</v>
      </c>
      <c r="C92" s="46" t="s">
        <v>327</v>
      </c>
      <c r="D92" s="297" t="s">
        <v>445</v>
      </c>
      <c r="E92" s="46" t="s">
        <v>20</v>
      </c>
      <c r="F92" s="46" t="s">
        <v>317</v>
      </c>
      <c r="G92" s="98" t="s">
        <v>338</v>
      </c>
      <c r="H92" s="1">
        <v>24.8</v>
      </c>
      <c r="I92" s="128">
        <v>4166.4000000000005</v>
      </c>
      <c r="J92" s="10">
        <v>4166.4000000000005</v>
      </c>
      <c r="K92" s="10">
        <v>4166.4000000000005</v>
      </c>
      <c r="L92" s="10">
        <v>4166.4000000000005</v>
      </c>
      <c r="M92" s="10">
        <v>4166.4000000000005</v>
      </c>
      <c r="N92" s="10">
        <v>4166.4000000000005</v>
      </c>
      <c r="O92" s="10">
        <v>4166.4000000000005</v>
      </c>
      <c r="P92" s="368">
        <v>1000458009</v>
      </c>
      <c r="Q92" s="554" t="s">
        <v>262</v>
      </c>
      <c r="R92" s="554" t="s">
        <v>503</v>
      </c>
      <c r="S92" s="554" t="s">
        <v>264</v>
      </c>
      <c r="T92" s="553" t="s">
        <v>24</v>
      </c>
    </row>
    <row r="93" spans="1:20">
      <c r="A93" s="527">
        <v>2414207</v>
      </c>
      <c r="B93" s="46" t="s">
        <v>504</v>
      </c>
      <c r="C93" s="46" t="s">
        <v>327</v>
      </c>
      <c r="D93" s="297" t="s">
        <v>445</v>
      </c>
      <c r="E93" s="46" t="s">
        <v>20</v>
      </c>
      <c r="F93" s="46" t="s">
        <v>330</v>
      </c>
      <c r="G93" s="98" t="s">
        <v>324</v>
      </c>
      <c r="H93" s="1">
        <v>21.3</v>
      </c>
      <c r="I93" s="128">
        <v>3578.4</v>
      </c>
      <c r="J93" s="10">
        <v>3578.4</v>
      </c>
      <c r="K93" s="10">
        <v>3578.4</v>
      </c>
      <c r="L93" s="10">
        <v>3578.4</v>
      </c>
      <c r="M93" s="10">
        <v>3578.4</v>
      </c>
      <c r="N93" s="10">
        <v>3578.4</v>
      </c>
      <c r="O93" s="10">
        <v>3578.4</v>
      </c>
      <c r="P93" s="368">
        <v>1000458009</v>
      </c>
      <c r="Q93" s="554" t="s">
        <v>262</v>
      </c>
      <c r="R93" s="554" t="s">
        <v>505</v>
      </c>
      <c r="S93" s="554" t="s">
        <v>264</v>
      </c>
      <c r="T93" s="553" t="s">
        <v>33</v>
      </c>
    </row>
    <row r="94" spans="1:20">
      <c r="A94" s="527">
        <v>2421644</v>
      </c>
      <c r="B94" s="46" t="s">
        <v>506</v>
      </c>
      <c r="C94" s="46" t="s">
        <v>327</v>
      </c>
      <c r="D94" s="297" t="s">
        <v>445</v>
      </c>
      <c r="E94" s="46" t="s">
        <v>20</v>
      </c>
      <c r="F94" s="46" t="s">
        <v>330</v>
      </c>
      <c r="G94" s="98" t="s">
        <v>324</v>
      </c>
      <c r="H94" s="1">
        <v>21.3</v>
      </c>
      <c r="I94" s="128">
        <v>3578.4</v>
      </c>
      <c r="J94" s="10">
        <v>3578.4</v>
      </c>
      <c r="K94" s="10">
        <v>3578.4</v>
      </c>
      <c r="L94" s="10">
        <v>3578.4</v>
      </c>
      <c r="M94" s="10">
        <v>3578.4</v>
      </c>
      <c r="N94" s="10">
        <v>3578.4</v>
      </c>
      <c r="O94" s="10">
        <v>3578.4</v>
      </c>
      <c r="P94" s="368">
        <v>1000458009</v>
      </c>
      <c r="Q94" s="554" t="s">
        <v>262</v>
      </c>
      <c r="R94" s="554" t="s">
        <v>507</v>
      </c>
      <c r="S94" s="554" t="s">
        <v>264</v>
      </c>
      <c r="T94" s="553" t="s">
        <v>33</v>
      </c>
    </row>
    <row r="95" spans="1:20">
      <c r="A95" s="527">
        <v>2424418</v>
      </c>
      <c r="B95" s="46" t="s">
        <v>508</v>
      </c>
      <c r="C95" s="46" t="s">
        <v>327</v>
      </c>
      <c r="D95" s="297" t="s">
        <v>445</v>
      </c>
      <c r="E95" s="46" t="s">
        <v>20</v>
      </c>
      <c r="F95" s="46" t="s">
        <v>330</v>
      </c>
      <c r="G95" s="98" t="s">
        <v>324</v>
      </c>
      <c r="H95" s="1">
        <v>21.3</v>
      </c>
      <c r="I95" s="128">
        <v>3578.4</v>
      </c>
      <c r="J95" s="10">
        <v>3578.4</v>
      </c>
      <c r="K95" s="10">
        <v>3578.4</v>
      </c>
      <c r="L95" s="10">
        <v>3578.4</v>
      </c>
      <c r="M95" s="10">
        <v>3578.4</v>
      </c>
      <c r="N95" s="10">
        <v>3578.4</v>
      </c>
      <c r="O95" s="10">
        <v>3578.4</v>
      </c>
      <c r="P95" s="368">
        <v>1000458009</v>
      </c>
      <c r="Q95" s="554" t="s">
        <v>262</v>
      </c>
      <c r="R95" s="554" t="s">
        <v>509</v>
      </c>
      <c r="S95" s="554" t="s">
        <v>264</v>
      </c>
      <c r="T95" s="553" t="s">
        <v>33</v>
      </c>
    </row>
    <row r="96" spans="1:20">
      <c r="A96" s="527">
        <v>2424992</v>
      </c>
      <c r="B96" s="46" t="s">
        <v>510</v>
      </c>
      <c r="C96" s="46" t="s">
        <v>327</v>
      </c>
      <c r="D96" s="297" t="s">
        <v>445</v>
      </c>
      <c r="E96" s="46" t="s">
        <v>20</v>
      </c>
      <c r="F96" s="46" t="s">
        <v>330</v>
      </c>
      <c r="G96" s="98" t="s">
        <v>324</v>
      </c>
      <c r="H96" s="1">
        <v>21.3</v>
      </c>
      <c r="I96" s="128">
        <v>3578.4</v>
      </c>
      <c r="J96" s="10">
        <v>3578.4</v>
      </c>
      <c r="K96" s="10">
        <v>3578.4</v>
      </c>
      <c r="L96" s="10">
        <v>3578.4</v>
      </c>
      <c r="M96" s="10">
        <v>3578.4</v>
      </c>
      <c r="N96" s="10">
        <v>3578.4</v>
      </c>
      <c r="O96" s="10">
        <v>3578.4</v>
      </c>
      <c r="P96" s="368">
        <v>1000458009</v>
      </c>
      <c r="Q96" s="554" t="s">
        <v>262</v>
      </c>
      <c r="R96" s="554" t="s">
        <v>511</v>
      </c>
      <c r="S96" s="554" t="s">
        <v>264</v>
      </c>
      <c r="T96" s="553" t="s">
        <v>33</v>
      </c>
    </row>
    <row r="97" spans="1:20">
      <c r="A97" s="527">
        <v>2418881</v>
      </c>
      <c r="B97" s="46" t="s">
        <v>512</v>
      </c>
      <c r="C97" s="46" t="s">
        <v>327</v>
      </c>
      <c r="D97" s="297" t="s">
        <v>445</v>
      </c>
      <c r="E97" s="46" t="s">
        <v>20</v>
      </c>
      <c r="F97" s="46" t="s">
        <v>330</v>
      </c>
      <c r="G97" s="98" t="s">
        <v>324</v>
      </c>
      <c r="H97" s="1">
        <v>21.3</v>
      </c>
      <c r="I97" s="128">
        <v>3578.4</v>
      </c>
      <c r="J97" s="10">
        <v>3578.4</v>
      </c>
      <c r="K97" s="10">
        <v>3578.4</v>
      </c>
      <c r="L97" s="10">
        <v>3578.4</v>
      </c>
      <c r="M97" s="10">
        <v>3578.4</v>
      </c>
      <c r="N97" s="10">
        <v>3578.4</v>
      </c>
      <c r="O97" s="10">
        <v>3578.4</v>
      </c>
      <c r="P97" s="368">
        <v>1000458009</v>
      </c>
      <c r="Q97" s="554" t="s">
        <v>262</v>
      </c>
      <c r="R97" s="554" t="s">
        <v>513</v>
      </c>
      <c r="S97" s="554" t="s">
        <v>264</v>
      </c>
      <c r="T97" s="553" t="s">
        <v>24</v>
      </c>
    </row>
    <row r="98" spans="1:20">
      <c r="A98" s="527">
        <v>2433025</v>
      </c>
      <c r="B98" s="46" t="s">
        <v>514</v>
      </c>
      <c r="C98" s="46" t="s">
        <v>327</v>
      </c>
      <c r="D98" s="297" t="s">
        <v>445</v>
      </c>
      <c r="E98" s="46" t="s">
        <v>20</v>
      </c>
      <c r="F98" s="46" t="s">
        <v>330</v>
      </c>
      <c r="G98" s="98" t="s">
        <v>324</v>
      </c>
      <c r="H98" s="1">
        <v>21.3</v>
      </c>
      <c r="I98" s="128">
        <v>3578.4</v>
      </c>
      <c r="J98" s="10">
        <v>3578.4</v>
      </c>
      <c r="K98" s="10">
        <v>3578.4</v>
      </c>
      <c r="L98" s="10">
        <v>3578.4</v>
      </c>
      <c r="M98" s="10">
        <v>3578.4</v>
      </c>
      <c r="N98" s="10">
        <v>3578.4</v>
      </c>
      <c r="O98" s="10">
        <v>3578.4</v>
      </c>
      <c r="P98" s="368">
        <v>1000458009</v>
      </c>
      <c r="Q98" s="554" t="s">
        <v>262</v>
      </c>
      <c r="R98" s="554" t="s">
        <v>515</v>
      </c>
      <c r="S98" s="554" t="s">
        <v>264</v>
      </c>
      <c r="T98" s="553" t="s">
        <v>33</v>
      </c>
    </row>
    <row r="99" spans="1:20">
      <c r="A99" s="527">
        <v>2432656</v>
      </c>
      <c r="B99" s="46" t="s">
        <v>516</v>
      </c>
      <c r="C99" s="46" t="s">
        <v>327</v>
      </c>
      <c r="D99" s="297" t="s">
        <v>445</v>
      </c>
      <c r="E99" s="46" t="s">
        <v>20</v>
      </c>
      <c r="F99" s="46" t="s">
        <v>330</v>
      </c>
      <c r="G99" s="98" t="s">
        <v>324</v>
      </c>
      <c r="H99" s="1">
        <v>21.3</v>
      </c>
      <c r="I99" s="128">
        <v>3578.4</v>
      </c>
      <c r="J99" s="10">
        <v>3578.4</v>
      </c>
      <c r="K99" s="10">
        <v>3578.4</v>
      </c>
      <c r="L99" s="10">
        <v>3578.4</v>
      </c>
      <c r="M99" s="10">
        <v>3578.4</v>
      </c>
      <c r="N99" s="10">
        <v>3578.4</v>
      </c>
      <c r="O99" s="10">
        <v>3578.4</v>
      </c>
      <c r="P99" s="368">
        <v>1000458009</v>
      </c>
      <c r="Q99" s="554" t="s">
        <v>262</v>
      </c>
      <c r="R99" s="554" t="s">
        <v>517</v>
      </c>
      <c r="S99" s="554" t="s">
        <v>264</v>
      </c>
      <c r="T99" s="553" t="s">
        <v>33</v>
      </c>
    </row>
    <row r="100" spans="1:20">
      <c r="A100" s="527">
        <v>2420835</v>
      </c>
      <c r="B100" s="46" t="s">
        <v>518</v>
      </c>
      <c r="C100" s="46" t="s">
        <v>327</v>
      </c>
      <c r="D100" s="297" t="s">
        <v>445</v>
      </c>
      <c r="E100" s="46" t="s">
        <v>20</v>
      </c>
      <c r="F100" s="46" t="s">
        <v>330</v>
      </c>
      <c r="G100" s="98" t="s">
        <v>324</v>
      </c>
      <c r="H100" s="1">
        <v>21.3</v>
      </c>
      <c r="I100" s="128">
        <v>3578.4</v>
      </c>
      <c r="J100" s="10">
        <v>3578.4</v>
      </c>
      <c r="K100" s="10">
        <v>3578.4</v>
      </c>
      <c r="L100" s="10">
        <v>3578.4</v>
      </c>
      <c r="M100" s="10">
        <v>3578.4</v>
      </c>
      <c r="N100" s="10">
        <v>3578.4</v>
      </c>
      <c r="O100" s="10">
        <v>3578.4</v>
      </c>
      <c r="P100" s="368">
        <v>1000458009</v>
      </c>
      <c r="Q100" s="554" t="s">
        <v>262</v>
      </c>
      <c r="R100" s="554" t="s">
        <v>519</v>
      </c>
      <c r="S100" s="554" t="s">
        <v>264</v>
      </c>
      <c r="T100" s="553" t="s">
        <v>33</v>
      </c>
    </row>
    <row r="101" spans="1:20">
      <c r="A101" s="527">
        <v>2428663</v>
      </c>
      <c r="B101" s="46" t="s">
        <v>520</v>
      </c>
      <c r="C101" s="46" t="s">
        <v>327</v>
      </c>
      <c r="D101" s="297" t="s">
        <v>445</v>
      </c>
      <c r="E101" s="46" t="s">
        <v>359</v>
      </c>
      <c r="F101" s="46" t="s">
        <v>320</v>
      </c>
      <c r="G101" s="98" t="s">
        <v>338</v>
      </c>
      <c r="H101" s="1">
        <v>22.9</v>
      </c>
      <c r="I101" s="128">
        <v>3847.2</v>
      </c>
      <c r="J101" s="10">
        <v>3847.2</v>
      </c>
      <c r="K101" s="10">
        <v>3847.2</v>
      </c>
      <c r="L101" s="10">
        <v>3847.2</v>
      </c>
      <c r="M101" s="10">
        <v>3847.2</v>
      </c>
      <c r="N101" s="10">
        <v>3847.2</v>
      </c>
      <c r="O101" s="10">
        <v>3847.2</v>
      </c>
      <c r="P101" s="368">
        <v>1000458009</v>
      </c>
      <c r="Q101" s="554" t="s">
        <v>262</v>
      </c>
      <c r="R101" s="554" t="s">
        <v>521</v>
      </c>
      <c r="S101" s="554" t="s">
        <v>264</v>
      </c>
      <c r="T101" s="553" t="s">
        <v>522</v>
      </c>
    </row>
    <row r="102" spans="1:20">
      <c r="A102" s="562">
        <v>650820</v>
      </c>
      <c r="B102" s="445" t="s">
        <v>523</v>
      </c>
      <c r="C102" s="46" t="s">
        <v>327</v>
      </c>
      <c r="D102" s="297" t="s">
        <v>459</v>
      </c>
      <c r="E102" s="46" t="s">
        <v>428</v>
      </c>
      <c r="F102" s="46" t="s">
        <v>330</v>
      </c>
      <c r="G102" s="98" t="s">
        <v>324</v>
      </c>
      <c r="H102" s="1">
        <v>21.3</v>
      </c>
      <c r="I102" s="128">
        <v>4025.7000000000003</v>
      </c>
      <c r="J102" s="10">
        <v>4025.7000000000003</v>
      </c>
      <c r="K102" s="10">
        <v>3780</v>
      </c>
      <c r="L102" s="10">
        <v>4025.7000000000003</v>
      </c>
      <c r="M102" s="10">
        <v>4025.7000000000003</v>
      </c>
      <c r="N102" s="10">
        <v>4025.7000000000003</v>
      </c>
      <c r="O102" s="10">
        <v>4025.7000000000003</v>
      </c>
      <c r="P102" s="368">
        <v>1000449935</v>
      </c>
      <c r="Q102" s="554" t="s">
        <v>222</v>
      </c>
      <c r="R102" s="563" t="s">
        <v>223</v>
      </c>
      <c r="S102" s="103" t="s">
        <v>224</v>
      </c>
      <c r="T102" s="553" t="s">
        <v>53</v>
      </c>
    </row>
    <row r="103" spans="1:20">
      <c r="A103" s="562">
        <v>957225</v>
      </c>
      <c r="B103" s="564" t="s">
        <v>524</v>
      </c>
      <c r="C103" s="297" t="s">
        <v>315</v>
      </c>
      <c r="D103" s="297" t="s">
        <v>459</v>
      </c>
      <c r="E103" s="297" t="s">
        <v>20</v>
      </c>
      <c r="F103" s="46" t="s">
        <v>317</v>
      </c>
      <c r="G103" s="98" t="s">
        <v>318</v>
      </c>
      <c r="H103" s="1">
        <v>96.56</v>
      </c>
      <c r="I103" s="128">
        <v>16222.08</v>
      </c>
      <c r="J103" s="10">
        <v>16222.08</v>
      </c>
      <c r="K103" s="10">
        <v>16222.08</v>
      </c>
      <c r="L103" s="10">
        <v>16222.08</v>
      </c>
      <c r="M103" s="10">
        <v>16222.08</v>
      </c>
      <c r="N103" s="10">
        <v>16222.08</v>
      </c>
      <c r="O103" s="10">
        <v>16222.08</v>
      </c>
      <c r="P103" s="368">
        <v>1000449935</v>
      </c>
      <c r="Q103" s="554" t="s">
        <v>222</v>
      </c>
      <c r="R103" s="563" t="s">
        <v>223</v>
      </c>
      <c r="S103" s="103" t="s">
        <v>224</v>
      </c>
      <c r="T103" s="553" t="s">
        <v>24</v>
      </c>
    </row>
    <row r="104" spans="1:20">
      <c r="A104" s="562">
        <v>968016</v>
      </c>
      <c r="B104" s="565" t="s">
        <v>525</v>
      </c>
      <c r="C104" s="297" t="s">
        <v>315</v>
      </c>
      <c r="D104" s="297" t="s">
        <v>459</v>
      </c>
      <c r="E104" s="297" t="s">
        <v>20</v>
      </c>
      <c r="F104" s="46" t="s">
        <v>317</v>
      </c>
      <c r="G104" s="98" t="s">
        <v>318</v>
      </c>
      <c r="H104" s="1">
        <v>96.56</v>
      </c>
      <c r="I104" s="128">
        <v>16222.08</v>
      </c>
      <c r="J104" s="10">
        <v>16222.08</v>
      </c>
      <c r="K104" s="10">
        <v>16222.08</v>
      </c>
      <c r="L104" s="10">
        <v>16222.08</v>
      </c>
      <c r="M104" s="10">
        <v>16222.08</v>
      </c>
      <c r="N104" s="10">
        <v>16222.08</v>
      </c>
      <c r="O104" s="10">
        <v>16222.08</v>
      </c>
      <c r="P104" s="368">
        <v>1000449935</v>
      </c>
      <c r="Q104" s="554" t="s">
        <v>222</v>
      </c>
      <c r="R104" s="563" t="s">
        <v>223</v>
      </c>
      <c r="S104" s="103" t="s">
        <v>224</v>
      </c>
      <c r="T104" s="553" t="s">
        <v>24</v>
      </c>
    </row>
    <row r="105" spans="1:20">
      <c r="A105" s="562">
        <v>968019</v>
      </c>
      <c r="B105" s="564" t="s">
        <v>526</v>
      </c>
      <c r="C105" s="297" t="s">
        <v>315</v>
      </c>
      <c r="D105" s="297" t="s">
        <v>459</v>
      </c>
      <c r="E105" s="297" t="s">
        <v>465</v>
      </c>
      <c r="F105" s="46" t="s">
        <v>317</v>
      </c>
      <c r="G105" s="98" t="s">
        <v>318</v>
      </c>
      <c r="H105" s="1">
        <v>96.56</v>
      </c>
      <c r="I105" s="128">
        <v>16222.08</v>
      </c>
      <c r="J105" s="10">
        <v>16222.08</v>
      </c>
      <c r="K105" s="10">
        <v>16222.08</v>
      </c>
      <c r="L105" s="10">
        <v>16222.08</v>
      </c>
      <c r="M105" s="10">
        <v>16222.08</v>
      </c>
      <c r="N105" s="10">
        <v>16222.08</v>
      </c>
      <c r="O105" s="10">
        <v>16222.08</v>
      </c>
      <c r="P105" s="368">
        <v>1000449935</v>
      </c>
      <c r="Q105" s="554" t="s">
        <v>222</v>
      </c>
      <c r="R105" s="563" t="s">
        <v>223</v>
      </c>
      <c r="S105" s="103" t="s">
        <v>224</v>
      </c>
      <c r="T105" s="553" t="s">
        <v>24</v>
      </c>
    </row>
    <row r="106" spans="1:20">
      <c r="A106" s="566">
        <v>113273</v>
      </c>
      <c r="B106" s="297" t="s">
        <v>527</v>
      </c>
      <c r="C106" s="297" t="s">
        <v>315</v>
      </c>
      <c r="D106" s="297" t="s">
        <v>528</v>
      </c>
      <c r="E106" s="297" t="s">
        <v>346</v>
      </c>
      <c r="F106" s="297" t="s">
        <v>320</v>
      </c>
      <c r="G106" s="297" t="s">
        <v>422</v>
      </c>
      <c r="H106" s="1">
        <v>91.9</v>
      </c>
      <c r="I106" s="128">
        <v>15439.2</v>
      </c>
      <c r="J106" s="10">
        <v>15439.2</v>
      </c>
      <c r="K106" s="10">
        <v>15439.2</v>
      </c>
      <c r="L106" s="10">
        <v>15439.2</v>
      </c>
      <c r="M106" s="10">
        <v>15439.2</v>
      </c>
      <c r="N106" s="10">
        <v>15439.2</v>
      </c>
      <c r="O106" s="10">
        <v>15439.2</v>
      </c>
      <c r="P106" s="368">
        <v>1000459563</v>
      </c>
      <c r="Q106" s="554" t="s">
        <v>200</v>
      </c>
      <c r="R106" s="103" t="s">
        <v>202</v>
      </c>
      <c r="S106" s="103" t="s">
        <v>203</v>
      </c>
      <c r="T106" s="553" t="s">
        <v>24</v>
      </c>
    </row>
    <row r="107" spans="1:20">
      <c r="A107" s="566">
        <v>131306</v>
      </c>
      <c r="B107" s="297" t="s">
        <v>529</v>
      </c>
      <c r="C107" s="297" t="s">
        <v>315</v>
      </c>
      <c r="D107" s="297" t="s">
        <v>528</v>
      </c>
      <c r="E107" s="297" t="s">
        <v>341</v>
      </c>
      <c r="F107" s="297" t="s">
        <v>342</v>
      </c>
      <c r="G107" s="297" t="s">
        <v>331</v>
      </c>
      <c r="H107" s="1">
        <v>98.21</v>
      </c>
      <c r="I107" s="128">
        <v>16499.28</v>
      </c>
      <c r="J107" s="10">
        <v>16499.28</v>
      </c>
      <c r="K107" s="10">
        <v>16499.28</v>
      </c>
      <c r="L107" s="10">
        <v>16499.28</v>
      </c>
      <c r="M107" s="10">
        <v>16499.28</v>
      </c>
      <c r="N107" s="10">
        <v>16499.28</v>
      </c>
      <c r="O107" s="10">
        <v>16499.28</v>
      </c>
      <c r="P107" s="368">
        <v>1000459563</v>
      </c>
      <c r="Q107" s="554" t="s">
        <v>200</v>
      </c>
      <c r="R107" s="103" t="s">
        <v>202</v>
      </c>
      <c r="S107" s="103" t="s">
        <v>203</v>
      </c>
      <c r="T107" s="553" t="s">
        <v>344</v>
      </c>
    </row>
    <row r="108" spans="1:20">
      <c r="A108" s="566">
        <v>2351076</v>
      </c>
      <c r="B108" s="297" t="s">
        <v>530</v>
      </c>
      <c r="C108" s="297" t="s">
        <v>315</v>
      </c>
      <c r="D108" s="297" t="s">
        <v>528</v>
      </c>
      <c r="E108" s="297" t="s">
        <v>341</v>
      </c>
      <c r="F108" s="297" t="s">
        <v>342</v>
      </c>
      <c r="G108" s="297" t="s">
        <v>331</v>
      </c>
      <c r="H108" s="1">
        <v>98.21</v>
      </c>
      <c r="I108" s="128">
        <v>16499.28</v>
      </c>
      <c r="J108" s="10">
        <v>16499.28</v>
      </c>
      <c r="K108" s="10">
        <v>16499.28</v>
      </c>
      <c r="L108" s="10">
        <v>16499.28</v>
      </c>
      <c r="M108" s="10">
        <v>16499.28</v>
      </c>
      <c r="N108" s="10">
        <v>16499.28</v>
      </c>
      <c r="O108" s="10">
        <v>16499.28</v>
      </c>
      <c r="P108" s="368">
        <v>1000459563</v>
      </c>
      <c r="Q108" s="554" t="s">
        <v>200</v>
      </c>
      <c r="R108" s="103" t="s">
        <v>202</v>
      </c>
      <c r="S108" s="103" t="s">
        <v>203</v>
      </c>
      <c r="T108" s="553" t="s">
        <v>344</v>
      </c>
    </row>
    <row r="109" spans="1:20">
      <c r="A109" s="566">
        <v>2284939</v>
      </c>
      <c r="B109" s="297" t="s">
        <v>531</v>
      </c>
      <c r="C109" s="297" t="s">
        <v>315</v>
      </c>
      <c r="D109" s="297" t="s">
        <v>528</v>
      </c>
      <c r="E109" s="297" t="s">
        <v>341</v>
      </c>
      <c r="F109" s="297" t="s">
        <v>342</v>
      </c>
      <c r="G109" s="297" t="s">
        <v>331</v>
      </c>
      <c r="H109" s="1">
        <v>98.21</v>
      </c>
      <c r="I109" s="128">
        <v>16499.28</v>
      </c>
      <c r="J109" s="10">
        <v>16499.28</v>
      </c>
      <c r="K109" s="10">
        <v>16499.28</v>
      </c>
      <c r="L109" s="10">
        <v>16499.28</v>
      </c>
      <c r="M109" s="10">
        <v>16499.28</v>
      </c>
      <c r="N109" s="10">
        <v>16499.28</v>
      </c>
      <c r="O109" s="10">
        <v>16499.28</v>
      </c>
      <c r="P109" s="368">
        <v>1000459563</v>
      </c>
      <c r="Q109" s="554" t="s">
        <v>200</v>
      </c>
      <c r="R109" s="103" t="s">
        <v>202</v>
      </c>
      <c r="S109" s="103" t="s">
        <v>203</v>
      </c>
      <c r="T109" s="553" t="s">
        <v>344</v>
      </c>
    </row>
    <row r="110" spans="1:20">
      <c r="A110" s="566">
        <v>225706</v>
      </c>
      <c r="B110" s="297" t="s">
        <v>532</v>
      </c>
      <c r="C110" s="297" t="s">
        <v>315</v>
      </c>
      <c r="D110" s="297" t="s">
        <v>528</v>
      </c>
      <c r="E110" s="297" t="s">
        <v>341</v>
      </c>
      <c r="F110" s="297" t="s">
        <v>342</v>
      </c>
      <c r="G110" s="297" t="s">
        <v>331</v>
      </c>
      <c r="H110" s="1">
        <v>98.21</v>
      </c>
      <c r="I110" s="128">
        <v>16499.28</v>
      </c>
      <c r="J110" s="10">
        <v>16499.28</v>
      </c>
      <c r="K110" s="10">
        <v>16499.28</v>
      </c>
      <c r="L110" s="10">
        <v>16499.28</v>
      </c>
      <c r="M110" s="10">
        <v>16499.28</v>
      </c>
      <c r="N110" s="10">
        <v>16499.28</v>
      </c>
      <c r="O110" s="10">
        <v>16499.28</v>
      </c>
      <c r="P110" s="368">
        <v>1000459563</v>
      </c>
      <c r="Q110" s="554" t="s">
        <v>200</v>
      </c>
      <c r="R110" s="103" t="s">
        <v>202</v>
      </c>
      <c r="S110" s="103" t="s">
        <v>203</v>
      </c>
      <c r="T110" s="553" t="s">
        <v>344</v>
      </c>
    </row>
    <row r="111" spans="1:20">
      <c r="A111" s="566">
        <v>747085</v>
      </c>
      <c r="B111" s="297" t="s">
        <v>533</v>
      </c>
      <c r="C111" s="297" t="s">
        <v>315</v>
      </c>
      <c r="D111" s="297" t="s">
        <v>528</v>
      </c>
      <c r="E111" s="297" t="s">
        <v>20</v>
      </c>
      <c r="F111" s="297" t="s">
        <v>317</v>
      </c>
      <c r="G111" s="297" t="s">
        <v>338</v>
      </c>
      <c r="H111" s="1">
        <v>96.56</v>
      </c>
      <c r="I111" s="128">
        <v>16222.08</v>
      </c>
      <c r="J111" s="10">
        <v>16222.08</v>
      </c>
      <c r="K111" s="10">
        <v>16222.08</v>
      </c>
      <c r="L111" s="10">
        <v>16222.08</v>
      </c>
      <c r="M111" s="10">
        <v>16222.08</v>
      </c>
      <c r="N111" s="10">
        <v>16222.08</v>
      </c>
      <c r="O111" s="10">
        <v>16222.08</v>
      </c>
      <c r="P111" s="368">
        <v>1000459563</v>
      </c>
      <c r="Q111" s="554" t="s">
        <v>200</v>
      </c>
      <c r="R111" s="103" t="s">
        <v>202</v>
      </c>
      <c r="S111" s="103" t="s">
        <v>203</v>
      </c>
      <c r="T111" s="553" t="s">
        <v>24</v>
      </c>
    </row>
    <row r="112" spans="1:20">
      <c r="A112" s="566">
        <v>2385172</v>
      </c>
      <c r="B112" s="297" t="s">
        <v>534</v>
      </c>
      <c r="C112" s="297" t="s">
        <v>315</v>
      </c>
      <c r="D112" s="297" t="s">
        <v>528</v>
      </c>
      <c r="E112" s="297" t="s">
        <v>20</v>
      </c>
      <c r="F112" s="297" t="s">
        <v>317</v>
      </c>
      <c r="G112" s="297" t="s">
        <v>338</v>
      </c>
      <c r="H112" s="1">
        <v>96.56</v>
      </c>
      <c r="I112" s="128">
        <v>16222.08</v>
      </c>
      <c r="J112" s="10">
        <v>16222.08</v>
      </c>
      <c r="K112" s="10"/>
      <c r="L112" s="10"/>
      <c r="M112" s="10"/>
      <c r="N112" s="10"/>
      <c r="O112" s="10"/>
      <c r="P112" s="368">
        <v>1000459563</v>
      </c>
      <c r="Q112" s="554" t="s">
        <v>200</v>
      </c>
      <c r="R112" s="103" t="s">
        <v>202</v>
      </c>
      <c r="S112" s="103" t="s">
        <v>203</v>
      </c>
      <c r="T112" s="553" t="s">
        <v>24</v>
      </c>
    </row>
    <row r="113" spans="1:20">
      <c r="A113" s="566">
        <v>2443796</v>
      </c>
      <c r="B113" s="297" t="s">
        <v>535</v>
      </c>
      <c r="C113" s="297" t="s">
        <v>315</v>
      </c>
      <c r="D113" s="297" t="s">
        <v>528</v>
      </c>
      <c r="E113" s="297" t="s">
        <v>20</v>
      </c>
      <c r="F113" s="297" t="s">
        <v>317</v>
      </c>
      <c r="G113" s="297" t="s">
        <v>331</v>
      </c>
      <c r="H113" s="1">
        <v>96.56</v>
      </c>
      <c r="I113" s="128">
        <v>16222.08</v>
      </c>
      <c r="J113" s="10"/>
      <c r="K113" s="10">
        <v>16222.08</v>
      </c>
      <c r="L113" s="10">
        <v>16222.08</v>
      </c>
      <c r="M113" s="10">
        <v>16222.08</v>
      </c>
      <c r="N113" s="10">
        <v>16222.08</v>
      </c>
      <c r="O113" s="10">
        <v>16222.08</v>
      </c>
      <c r="P113" s="368">
        <v>1000459563</v>
      </c>
      <c r="Q113" s="554" t="s">
        <v>200</v>
      </c>
      <c r="R113" s="103" t="s">
        <v>202</v>
      </c>
      <c r="S113" s="103" t="s">
        <v>203</v>
      </c>
      <c r="T113" s="553" t="s">
        <v>24</v>
      </c>
    </row>
    <row r="114" spans="1:20">
      <c r="A114" s="566">
        <v>969389</v>
      </c>
      <c r="B114" s="297" t="s">
        <v>536</v>
      </c>
      <c r="C114" s="297" t="s">
        <v>315</v>
      </c>
      <c r="D114" s="297" t="s">
        <v>528</v>
      </c>
      <c r="E114" s="297" t="s">
        <v>20</v>
      </c>
      <c r="F114" s="297" t="s">
        <v>317</v>
      </c>
      <c r="G114" s="297" t="s">
        <v>318</v>
      </c>
      <c r="H114" s="1">
        <v>96.56</v>
      </c>
      <c r="I114" s="128">
        <v>16222.08</v>
      </c>
      <c r="J114" s="10">
        <v>16222.08</v>
      </c>
      <c r="K114" s="10">
        <v>16222.08</v>
      </c>
      <c r="L114" s="10">
        <v>16222.08</v>
      </c>
      <c r="M114" s="10">
        <v>16222.08</v>
      </c>
      <c r="N114" s="10">
        <v>16222.08</v>
      </c>
      <c r="O114" s="10">
        <v>16222.08</v>
      </c>
      <c r="P114" s="368">
        <v>1000459563</v>
      </c>
      <c r="Q114" s="554" t="s">
        <v>200</v>
      </c>
      <c r="R114" s="103" t="s">
        <v>202</v>
      </c>
      <c r="S114" s="103" t="s">
        <v>203</v>
      </c>
      <c r="T114" s="553" t="s">
        <v>24</v>
      </c>
    </row>
    <row r="115" spans="1:20">
      <c r="A115" s="566">
        <v>2304317</v>
      </c>
      <c r="B115" s="297" t="s">
        <v>537</v>
      </c>
      <c r="C115" s="297" t="s">
        <v>315</v>
      </c>
      <c r="D115" s="297" t="s">
        <v>528</v>
      </c>
      <c r="E115" s="297" t="s">
        <v>20</v>
      </c>
      <c r="F115" s="297" t="s">
        <v>317</v>
      </c>
      <c r="G115" s="297" t="s">
        <v>331</v>
      </c>
      <c r="H115" s="1">
        <v>96.56</v>
      </c>
      <c r="I115" s="128">
        <v>16222.08</v>
      </c>
      <c r="J115" s="10">
        <v>16222.08</v>
      </c>
      <c r="K115" s="10">
        <v>16222.08</v>
      </c>
      <c r="L115" s="10">
        <v>16222.08</v>
      </c>
      <c r="M115" s="10">
        <v>16222.08</v>
      </c>
      <c r="N115" s="10">
        <v>16222.08</v>
      </c>
      <c r="O115" s="10">
        <v>16222.08</v>
      </c>
      <c r="P115" s="368">
        <v>1000459563</v>
      </c>
      <c r="Q115" s="554" t="s">
        <v>200</v>
      </c>
      <c r="R115" s="103" t="s">
        <v>202</v>
      </c>
      <c r="S115" s="103" t="s">
        <v>203</v>
      </c>
      <c r="T115" s="553" t="s">
        <v>24</v>
      </c>
    </row>
    <row r="116" spans="1:20">
      <c r="A116" s="566">
        <v>148110</v>
      </c>
      <c r="B116" s="297" t="s">
        <v>538</v>
      </c>
      <c r="C116" s="297" t="s">
        <v>315</v>
      </c>
      <c r="D116" s="297" t="s">
        <v>528</v>
      </c>
      <c r="E116" s="297" t="s">
        <v>25</v>
      </c>
      <c r="F116" s="297" t="s">
        <v>320</v>
      </c>
      <c r="G116" s="297" t="s">
        <v>318</v>
      </c>
      <c r="H116" s="1">
        <v>91.9</v>
      </c>
      <c r="I116" s="128">
        <v>15439.2</v>
      </c>
      <c r="J116" s="10">
        <v>15439.2</v>
      </c>
      <c r="K116" s="10">
        <v>15439.2</v>
      </c>
      <c r="L116" s="10">
        <v>15439.2</v>
      </c>
      <c r="M116" s="10">
        <v>15439.2</v>
      </c>
      <c r="N116" s="10">
        <v>15439.2</v>
      </c>
      <c r="O116" s="10">
        <v>15439.2</v>
      </c>
      <c r="P116" s="368">
        <v>1000459563</v>
      </c>
      <c r="Q116" s="554" t="s">
        <v>200</v>
      </c>
      <c r="R116" s="103" t="s">
        <v>202</v>
      </c>
      <c r="S116" s="103" t="s">
        <v>203</v>
      </c>
      <c r="T116" s="553" t="s">
        <v>26</v>
      </c>
    </row>
    <row r="117" spans="1:20">
      <c r="A117" s="566">
        <v>343415</v>
      </c>
      <c r="B117" s="297" t="s">
        <v>539</v>
      </c>
      <c r="C117" s="297" t="s">
        <v>315</v>
      </c>
      <c r="D117" s="297" t="s">
        <v>528</v>
      </c>
      <c r="E117" s="297" t="s">
        <v>25</v>
      </c>
      <c r="F117" s="297" t="s">
        <v>320</v>
      </c>
      <c r="G117" s="297" t="s">
        <v>338</v>
      </c>
      <c r="H117" s="1">
        <v>91.9</v>
      </c>
      <c r="I117" s="128">
        <v>15439.2</v>
      </c>
      <c r="J117" s="10">
        <v>15439.2</v>
      </c>
      <c r="K117" s="10">
        <v>15439.2</v>
      </c>
      <c r="L117" s="10">
        <v>15439.2</v>
      </c>
      <c r="M117" s="10">
        <v>15439.2</v>
      </c>
      <c r="N117" s="10">
        <v>15439.2</v>
      </c>
      <c r="O117" s="10">
        <v>15439.2</v>
      </c>
      <c r="P117" s="368">
        <v>1000459563</v>
      </c>
      <c r="Q117" s="554" t="s">
        <v>200</v>
      </c>
      <c r="R117" s="103" t="s">
        <v>202</v>
      </c>
      <c r="S117" s="103" t="s">
        <v>203</v>
      </c>
      <c r="T117" s="553" t="s">
        <v>26</v>
      </c>
    </row>
    <row r="118" spans="1:20">
      <c r="A118" s="566">
        <v>844102</v>
      </c>
      <c r="B118" s="299" t="s">
        <v>540</v>
      </c>
      <c r="C118" s="297" t="s">
        <v>315</v>
      </c>
      <c r="D118" s="297" t="s">
        <v>528</v>
      </c>
      <c r="E118" s="297" t="s">
        <v>25</v>
      </c>
      <c r="F118" s="297" t="s">
        <v>320</v>
      </c>
      <c r="G118" s="297" t="s">
        <v>331</v>
      </c>
      <c r="H118" s="1">
        <v>91.9</v>
      </c>
      <c r="I118" s="128">
        <v>15439.2</v>
      </c>
      <c r="J118" s="10">
        <v>15439.2</v>
      </c>
      <c r="K118" s="10">
        <v>15439.2</v>
      </c>
      <c r="L118" s="10">
        <v>15439.2</v>
      </c>
      <c r="M118" s="10">
        <v>15439.2</v>
      </c>
      <c r="N118" s="10">
        <v>15439.2</v>
      </c>
      <c r="O118" s="10">
        <v>15439.2</v>
      </c>
      <c r="P118" s="368">
        <v>1000459563</v>
      </c>
      <c r="Q118" s="554" t="s">
        <v>200</v>
      </c>
      <c r="R118" s="103" t="s">
        <v>202</v>
      </c>
      <c r="S118" s="103" t="s">
        <v>203</v>
      </c>
      <c r="T118" s="553" t="s">
        <v>26</v>
      </c>
    </row>
    <row r="119" spans="1:20">
      <c r="A119" s="566">
        <v>2319504</v>
      </c>
      <c r="B119" s="297" t="s">
        <v>541</v>
      </c>
      <c r="C119" s="297" t="s">
        <v>315</v>
      </c>
      <c r="D119" s="297" t="s">
        <v>528</v>
      </c>
      <c r="E119" s="297" t="s">
        <v>25</v>
      </c>
      <c r="F119" s="297" t="s">
        <v>320</v>
      </c>
      <c r="G119" s="297" t="s">
        <v>331</v>
      </c>
      <c r="H119" s="1">
        <v>91.9</v>
      </c>
      <c r="I119" s="128">
        <v>15439.2</v>
      </c>
      <c r="J119" s="10">
        <v>15439.2</v>
      </c>
      <c r="K119" s="10">
        <v>15439.2</v>
      </c>
      <c r="L119" s="10">
        <v>15439.2</v>
      </c>
      <c r="M119" s="10">
        <v>15439.2</v>
      </c>
      <c r="N119" s="10">
        <v>15439.2</v>
      </c>
      <c r="O119" s="10">
        <v>15439.2</v>
      </c>
      <c r="P119" s="368">
        <v>1000459563</v>
      </c>
      <c r="Q119" s="554" t="s">
        <v>200</v>
      </c>
      <c r="R119" s="103" t="s">
        <v>202</v>
      </c>
      <c r="S119" s="103" t="s">
        <v>203</v>
      </c>
      <c r="T119" s="553" t="s">
        <v>26</v>
      </c>
    </row>
    <row r="120" spans="1:20">
      <c r="A120" s="566">
        <v>295426</v>
      </c>
      <c r="B120" s="297" t="s">
        <v>542</v>
      </c>
      <c r="C120" s="297" t="s">
        <v>327</v>
      </c>
      <c r="D120" s="297" t="s">
        <v>528</v>
      </c>
      <c r="E120" s="297" t="s">
        <v>25</v>
      </c>
      <c r="F120" s="297" t="s">
        <v>320</v>
      </c>
      <c r="G120" s="297" t="s">
        <v>318</v>
      </c>
      <c r="H120" s="1">
        <v>22.9</v>
      </c>
      <c r="I120" s="128">
        <v>4328.0999999999995</v>
      </c>
      <c r="J120" s="10">
        <v>4328.0999999999995</v>
      </c>
      <c r="K120" s="10">
        <v>4328.0999999999995</v>
      </c>
      <c r="L120" s="10">
        <v>4328.0999999999995</v>
      </c>
      <c r="M120" s="10">
        <v>4328.0999999999995</v>
      </c>
      <c r="N120" s="10">
        <v>4328.0999999999995</v>
      </c>
      <c r="O120" s="10">
        <v>4328.0999999999995</v>
      </c>
      <c r="P120" s="368">
        <v>1000459563</v>
      </c>
      <c r="Q120" s="554" t="s">
        <v>200</v>
      </c>
      <c r="R120" s="103" t="s">
        <v>202</v>
      </c>
      <c r="S120" s="103" t="s">
        <v>203</v>
      </c>
      <c r="T120" s="553" t="s">
        <v>26</v>
      </c>
    </row>
    <row r="121" spans="1:20">
      <c r="A121" s="566">
        <v>2239596</v>
      </c>
      <c r="B121" s="297" t="s">
        <v>543</v>
      </c>
      <c r="C121" s="297" t="s">
        <v>327</v>
      </c>
      <c r="D121" s="297" t="s">
        <v>528</v>
      </c>
      <c r="E121" s="297" t="s">
        <v>25</v>
      </c>
      <c r="F121" s="297" t="s">
        <v>323</v>
      </c>
      <c r="G121" s="297" t="s">
        <v>324</v>
      </c>
      <c r="H121" s="1">
        <v>20</v>
      </c>
      <c r="I121" s="128">
        <v>3780</v>
      </c>
      <c r="J121" s="10">
        <v>3780</v>
      </c>
      <c r="K121" s="10">
        <v>3780</v>
      </c>
      <c r="L121" s="10">
        <v>3780</v>
      </c>
      <c r="M121" s="10">
        <v>3780</v>
      </c>
      <c r="N121" s="10">
        <v>3780</v>
      </c>
      <c r="O121" s="10">
        <v>3780</v>
      </c>
      <c r="P121" s="368">
        <v>1000459563</v>
      </c>
      <c r="Q121" s="554" t="s">
        <v>200</v>
      </c>
      <c r="R121" s="103" t="s">
        <v>202</v>
      </c>
      <c r="S121" s="103" t="s">
        <v>203</v>
      </c>
      <c r="T121" s="553" t="s">
        <v>26</v>
      </c>
    </row>
    <row r="122" spans="1:20">
      <c r="A122" s="566">
        <v>2150491</v>
      </c>
      <c r="B122" s="297" t="s">
        <v>544</v>
      </c>
      <c r="C122" s="297" t="s">
        <v>327</v>
      </c>
      <c r="D122" s="297" t="s">
        <v>528</v>
      </c>
      <c r="E122" s="297" t="s">
        <v>25</v>
      </c>
      <c r="F122" s="297" t="s">
        <v>323</v>
      </c>
      <c r="G122" s="297" t="s">
        <v>324</v>
      </c>
      <c r="H122" s="1">
        <v>20</v>
      </c>
      <c r="I122" s="128">
        <v>3780</v>
      </c>
      <c r="J122" s="10">
        <v>3780</v>
      </c>
      <c r="K122" s="10">
        <v>3780</v>
      </c>
      <c r="L122" s="10">
        <v>3780</v>
      </c>
      <c r="M122" s="10">
        <v>3780</v>
      </c>
      <c r="N122" s="10">
        <v>3780</v>
      </c>
      <c r="O122" s="10">
        <v>3780</v>
      </c>
      <c r="P122" s="368">
        <v>1000459563</v>
      </c>
      <c r="Q122" s="554" t="s">
        <v>200</v>
      </c>
      <c r="R122" s="103" t="s">
        <v>202</v>
      </c>
      <c r="S122" s="103" t="s">
        <v>203</v>
      </c>
      <c r="T122" s="553" t="s">
        <v>26</v>
      </c>
    </row>
    <row r="123" spans="1:20">
      <c r="A123" s="566">
        <v>679999</v>
      </c>
      <c r="B123" s="297" t="s">
        <v>545</v>
      </c>
      <c r="C123" s="297" t="s">
        <v>327</v>
      </c>
      <c r="D123" s="297" t="s">
        <v>528</v>
      </c>
      <c r="E123" s="297" t="s">
        <v>25</v>
      </c>
      <c r="F123" s="297" t="s">
        <v>323</v>
      </c>
      <c r="G123" s="297" t="s">
        <v>324</v>
      </c>
      <c r="H123" s="1">
        <v>20</v>
      </c>
      <c r="I123" s="128">
        <v>3780</v>
      </c>
      <c r="J123" s="10">
        <v>3780</v>
      </c>
      <c r="K123" s="10">
        <v>3780</v>
      </c>
      <c r="L123" s="10">
        <v>3780</v>
      </c>
      <c r="M123" s="10">
        <v>3780</v>
      </c>
      <c r="N123" s="10">
        <v>3780</v>
      </c>
      <c r="O123" s="10">
        <v>3780</v>
      </c>
      <c r="P123" s="368">
        <v>1000459563</v>
      </c>
      <c r="Q123" s="554" t="s">
        <v>200</v>
      </c>
      <c r="R123" s="103" t="s">
        <v>202</v>
      </c>
      <c r="S123" s="103" t="s">
        <v>203</v>
      </c>
      <c r="T123" s="553" t="s">
        <v>26</v>
      </c>
    </row>
    <row r="124" spans="1:20">
      <c r="A124" s="566">
        <v>2244652</v>
      </c>
      <c r="B124" s="297" t="s">
        <v>546</v>
      </c>
      <c r="C124" s="297" t="s">
        <v>327</v>
      </c>
      <c r="D124" s="297" t="s">
        <v>528</v>
      </c>
      <c r="E124" s="297" t="s">
        <v>25</v>
      </c>
      <c r="F124" s="297" t="s">
        <v>323</v>
      </c>
      <c r="G124" s="297" t="s">
        <v>324</v>
      </c>
      <c r="H124" s="1">
        <v>20</v>
      </c>
      <c r="I124" s="128">
        <v>3780</v>
      </c>
      <c r="J124" s="10">
        <v>3780</v>
      </c>
      <c r="K124" s="10">
        <v>3780</v>
      </c>
      <c r="L124" s="10">
        <v>3780</v>
      </c>
      <c r="M124" s="10">
        <v>3780</v>
      </c>
      <c r="N124" s="10">
        <v>3780</v>
      </c>
      <c r="O124" s="10">
        <v>3780</v>
      </c>
      <c r="P124" s="368">
        <v>1000459563</v>
      </c>
      <c r="Q124" s="554" t="s">
        <v>200</v>
      </c>
      <c r="R124" s="103" t="s">
        <v>202</v>
      </c>
      <c r="S124" s="103" t="s">
        <v>203</v>
      </c>
      <c r="T124" s="553" t="s">
        <v>26</v>
      </c>
    </row>
    <row r="125" spans="1:20">
      <c r="A125" s="566">
        <v>2115852</v>
      </c>
      <c r="B125" s="297" t="s">
        <v>547</v>
      </c>
      <c r="C125" s="297" t="s">
        <v>327</v>
      </c>
      <c r="D125" s="297" t="s">
        <v>528</v>
      </c>
      <c r="E125" s="297" t="s">
        <v>25</v>
      </c>
      <c r="F125" s="297" t="s">
        <v>320</v>
      </c>
      <c r="G125" s="297" t="s">
        <v>338</v>
      </c>
      <c r="H125" s="1">
        <v>22.9</v>
      </c>
      <c r="I125" s="128">
        <v>4328.0999999999995</v>
      </c>
      <c r="J125" s="10">
        <v>4328.0999999999995</v>
      </c>
      <c r="K125" s="10">
        <v>4328.0999999999995</v>
      </c>
      <c r="L125" s="10">
        <v>4328.0999999999995</v>
      </c>
      <c r="M125" s="10">
        <v>4328.0999999999995</v>
      </c>
      <c r="N125" s="10">
        <v>4328.0999999999995</v>
      </c>
      <c r="O125" s="10">
        <v>4328.0999999999995</v>
      </c>
      <c r="P125" s="368">
        <v>1000459563</v>
      </c>
      <c r="Q125" s="554" t="s">
        <v>200</v>
      </c>
      <c r="R125" s="103" t="s">
        <v>202</v>
      </c>
      <c r="S125" s="103" t="s">
        <v>203</v>
      </c>
      <c r="T125" s="553" t="s">
        <v>26</v>
      </c>
    </row>
    <row r="126" spans="1:20">
      <c r="A126" s="566">
        <v>2178169</v>
      </c>
      <c r="B126" s="297" t="s">
        <v>548</v>
      </c>
      <c r="C126" s="297" t="s">
        <v>327</v>
      </c>
      <c r="D126" s="297" t="s">
        <v>528</v>
      </c>
      <c r="E126" s="297" t="s">
        <v>25</v>
      </c>
      <c r="F126" s="297" t="s">
        <v>323</v>
      </c>
      <c r="G126" s="297" t="s">
        <v>324</v>
      </c>
      <c r="H126" s="1">
        <v>20</v>
      </c>
      <c r="I126" s="128">
        <v>3780</v>
      </c>
      <c r="J126" s="10">
        <v>3780</v>
      </c>
      <c r="K126" s="10">
        <v>3780</v>
      </c>
      <c r="L126" s="10">
        <v>3780</v>
      </c>
      <c r="M126" s="10">
        <v>3780</v>
      </c>
      <c r="N126" s="10">
        <v>3780</v>
      </c>
      <c r="O126" s="10">
        <v>3780</v>
      </c>
      <c r="P126" s="368">
        <v>1000459563</v>
      </c>
      <c r="Q126" s="554" t="s">
        <v>200</v>
      </c>
      <c r="R126" s="103" t="s">
        <v>202</v>
      </c>
      <c r="S126" s="103" t="s">
        <v>203</v>
      </c>
      <c r="T126" s="553" t="s">
        <v>26</v>
      </c>
    </row>
    <row r="127" spans="1:20">
      <c r="A127" s="566">
        <v>2115851</v>
      </c>
      <c r="B127" s="297" t="s">
        <v>549</v>
      </c>
      <c r="C127" s="297" t="s">
        <v>327</v>
      </c>
      <c r="D127" s="297" t="s">
        <v>528</v>
      </c>
      <c r="E127" s="297" t="s">
        <v>25</v>
      </c>
      <c r="F127" s="297" t="s">
        <v>323</v>
      </c>
      <c r="G127" s="297" t="s">
        <v>324</v>
      </c>
      <c r="H127" s="1">
        <v>20</v>
      </c>
      <c r="I127" s="128">
        <v>3780</v>
      </c>
      <c r="J127" s="10">
        <v>3780</v>
      </c>
      <c r="K127" s="10">
        <v>3780</v>
      </c>
      <c r="L127" s="10">
        <v>3780</v>
      </c>
      <c r="M127" s="10">
        <v>3780</v>
      </c>
      <c r="N127" s="10">
        <v>3780</v>
      </c>
      <c r="O127" s="10">
        <v>3780</v>
      </c>
      <c r="P127" s="368">
        <v>1000459563</v>
      </c>
      <c r="Q127" s="554" t="s">
        <v>200</v>
      </c>
      <c r="R127" s="103" t="s">
        <v>202</v>
      </c>
      <c r="S127" s="103" t="s">
        <v>203</v>
      </c>
      <c r="T127" s="553" t="s">
        <v>26</v>
      </c>
    </row>
    <row r="128" spans="1:20">
      <c r="A128" s="566">
        <v>955356</v>
      </c>
      <c r="B128" s="297" t="s">
        <v>550</v>
      </c>
      <c r="C128" s="297" t="s">
        <v>315</v>
      </c>
      <c r="D128" s="297" t="s">
        <v>551</v>
      </c>
      <c r="E128" s="297" t="s">
        <v>20</v>
      </c>
      <c r="F128" s="297" t="s">
        <v>320</v>
      </c>
      <c r="G128" s="297" t="s">
        <v>338</v>
      </c>
      <c r="H128" s="1">
        <v>91.9</v>
      </c>
      <c r="I128" s="128">
        <v>15439.2</v>
      </c>
      <c r="J128" s="10">
        <v>15439.2</v>
      </c>
      <c r="K128" s="10">
        <v>15439.2</v>
      </c>
      <c r="L128" s="10">
        <v>15439.2</v>
      </c>
      <c r="M128" s="10">
        <v>15439.2</v>
      </c>
      <c r="N128" s="10">
        <v>15439.2</v>
      </c>
      <c r="O128" s="10">
        <v>15439.2</v>
      </c>
      <c r="P128" s="368">
        <v>1000459563</v>
      </c>
      <c r="Q128" s="554" t="s">
        <v>200</v>
      </c>
      <c r="R128" s="103" t="s">
        <v>202</v>
      </c>
      <c r="S128" s="103" t="s">
        <v>203</v>
      </c>
      <c r="T128" s="553" t="s">
        <v>24</v>
      </c>
    </row>
    <row r="129" spans="1:20">
      <c r="A129" s="566">
        <v>956648</v>
      </c>
      <c r="B129" s="297" t="s">
        <v>552</v>
      </c>
      <c r="C129" s="297" t="s">
        <v>315</v>
      </c>
      <c r="D129" s="297" t="s">
        <v>553</v>
      </c>
      <c r="E129" s="297" t="s">
        <v>20</v>
      </c>
      <c r="F129" s="297" t="s">
        <v>317</v>
      </c>
      <c r="G129" s="297" t="s">
        <v>338</v>
      </c>
      <c r="H129" s="1">
        <v>96.56</v>
      </c>
      <c r="I129" s="128">
        <v>16222.08</v>
      </c>
      <c r="J129" s="10">
        <v>16222.08</v>
      </c>
      <c r="K129" s="10">
        <v>16222.08</v>
      </c>
      <c r="L129" s="10">
        <v>16222.08</v>
      </c>
      <c r="M129" s="10">
        <v>16222.08</v>
      </c>
      <c r="N129" s="10">
        <v>16222.08</v>
      </c>
      <c r="O129" s="10">
        <v>16222.08</v>
      </c>
      <c r="P129" s="368">
        <v>1000459563</v>
      </c>
      <c r="Q129" s="554" t="s">
        <v>200</v>
      </c>
      <c r="R129" s="103" t="s">
        <v>202</v>
      </c>
      <c r="S129" s="103" t="s">
        <v>203</v>
      </c>
      <c r="T129" s="553" t="s">
        <v>24</v>
      </c>
    </row>
    <row r="130" spans="1:20">
      <c r="A130" s="566">
        <v>2171414</v>
      </c>
      <c r="B130" s="297" t="s">
        <v>554</v>
      </c>
      <c r="C130" s="297" t="s">
        <v>315</v>
      </c>
      <c r="D130" s="297" t="s">
        <v>555</v>
      </c>
      <c r="E130" s="297" t="s">
        <v>20</v>
      </c>
      <c r="F130" s="297" t="s">
        <v>371</v>
      </c>
      <c r="G130" s="297" t="s">
        <v>331</v>
      </c>
      <c r="H130" s="1">
        <v>128</v>
      </c>
      <c r="I130" s="128">
        <v>21504</v>
      </c>
      <c r="J130" s="10">
        <v>21504</v>
      </c>
      <c r="K130" s="10">
        <v>21504</v>
      </c>
      <c r="L130" s="10">
        <v>21504</v>
      </c>
      <c r="M130" s="10">
        <v>21504</v>
      </c>
      <c r="N130" s="10">
        <v>21504</v>
      </c>
      <c r="O130" s="10">
        <v>21504</v>
      </c>
      <c r="P130" s="368">
        <v>1000459563</v>
      </c>
      <c r="Q130" s="554" t="s">
        <v>200</v>
      </c>
      <c r="R130" s="103" t="s">
        <v>202</v>
      </c>
      <c r="S130" s="103" t="s">
        <v>203</v>
      </c>
      <c r="T130" s="553" t="s">
        <v>24</v>
      </c>
    </row>
    <row r="131" spans="1:20">
      <c r="A131" s="566">
        <v>2191339</v>
      </c>
      <c r="B131" s="297" t="s">
        <v>556</v>
      </c>
      <c r="C131" s="297" t="s">
        <v>315</v>
      </c>
      <c r="D131" s="297" t="s">
        <v>557</v>
      </c>
      <c r="E131" s="297" t="s">
        <v>20</v>
      </c>
      <c r="F131" s="297" t="s">
        <v>317</v>
      </c>
      <c r="G131" s="297" t="s">
        <v>331</v>
      </c>
      <c r="H131" s="1">
        <v>96.56</v>
      </c>
      <c r="I131" s="128">
        <v>16222.08</v>
      </c>
      <c r="J131" s="10">
        <v>16222.08</v>
      </c>
      <c r="K131" s="10">
        <v>16222.08</v>
      </c>
      <c r="L131" s="10">
        <v>16222.08</v>
      </c>
      <c r="M131" s="10">
        <v>16222.08</v>
      </c>
      <c r="N131" s="10">
        <v>16222.08</v>
      </c>
      <c r="O131" s="10">
        <v>16222.08</v>
      </c>
      <c r="P131" s="368">
        <v>1000459563</v>
      </c>
      <c r="Q131" s="554" t="s">
        <v>200</v>
      </c>
      <c r="R131" s="103" t="s">
        <v>202</v>
      </c>
      <c r="S131" s="103" t="s">
        <v>203</v>
      </c>
      <c r="T131" s="553" t="s">
        <v>24</v>
      </c>
    </row>
    <row r="132" spans="1:20">
      <c r="A132" s="566">
        <v>977683</v>
      </c>
      <c r="B132" s="299" t="s">
        <v>558</v>
      </c>
      <c r="C132" s="299" t="s">
        <v>559</v>
      </c>
      <c r="D132" s="299" t="s">
        <v>528</v>
      </c>
      <c r="E132" s="299" t="s">
        <v>20</v>
      </c>
      <c r="F132" s="299" t="s">
        <v>371</v>
      </c>
      <c r="G132" s="297" t="s">
        <v>318</v>
      </c>
      <c r="H132" s="15">
        <v>118</v>
      </c>
      <c r="I132" s="298">
        <v>19824</v>
      </c>
      <c r="J132" s="10">
        <v>9912</v>
      </c>
      <c r="K132" s="10">
        <v>19824</v>
      </c>
      <c r="L132" s="10">
        <v>19824</v>
      </c>
      <c r="M132" s="10">
        <v>19824</v>
      </c>
      <c r="N132" s="10">
        <v>19824</v>
      </c>
      <c r="O132" s="10">
        <v>19824</v>
      </c>
      <c r="P132" s="368">
        <v>1000459563</v>
      </c>
      <c r="Q132" s="554" t="s">
        <v>200</v>
      </c>
      <c r="R132" s="103" t="s">
        <v>202</v>
      </c>
      <c r="S132" s="103" t="s">
        <v>203</v>
      </c>
      <c r="T132" s="553" t="s">
        <v>33</v>
      </c>
    </row>
    <row r="133" spans="1:20">
      <c r="A133" s="566">
        <v>977758</v>
      </c>
      <c r="B133" s="299" t="s">
        <v>560</v>
      </c>
      <c r="C133" s="299" t="s">
        <v>315</v>
      </c>
      <c r="D133" s="299" t="s">
        <v>528</v>
      </c>
      <c r="E133" s="299" t="s">
        <v>20</v>
      </c>
      <c r="F133" s="299" t="s">
        <v>317</v>
      </c>
      <c r="G133" s="297" t="s">
        <v>338</v>
      </c>
      <c r="H133" s="15">
        <v>96.56</v>
      </c>
      <c r="I133" s="298">
        <v>16222.08</v>
      </c>
      <c r="J133" s="10">
        <v>8111.04</v>
      </c>
      <c r="K133" s="10">
        <v>16222.08</v>
      </c>
      <c r="L133" s="10">
        <v>16222.08</v>
      </c>
      <c r="M133" s="10">
        <v>16222.08</v>
      </c>
      <c r="N133" s="10">
        <v>16222.08</v>
      </c>
      <c r="O133" s="10">
        <v>16222.08</v>
      </c>
      <c r="P133" s="368">
        <v>1000459563</v>
      </c>
      <c r="Q133" s="554" t="s">
        <v>200</v>
      </c>
      <c r="R133" s="103" t="s">
        <v>202</v>
      </c>
      <c r="S133" s="103" t="s">
        <v>203</v>
      </c>
      <c r="T133" s="553" t="s">
        <v>33</v>
      </c>
    </row>
    <row r="134" spans="1:20">
      <c r="A134" s="566">
        <v>811382</v>
      </c>
      <c r="B134" s="299" t="s">
        <v>561</v>
      </c>
      <c r="C134" s="299" t="s">
        <v>327</v>
      </c>
      <c r="D134" s="299" t="s">
        <v>528</v>
      </c>
      <c r="E134" s="299" t="s">
        <v>20</v>
      </c>
      <c r="F134" s="299" t="s">
        <v>317</v>
      </c>
      <c r="G134" s="297" t="s">
        <v>338</v>
      </c>
      <c r="H134" s="15">
        <v>24.8</v>
      </c>
      <c r="I134" s="298">
        <v>4687.2</v>
      </c>
      <c r="J134" s="10">
        <v>1171.8</v>
      </c>
      <c r="K134" s="10">
        <v>4687.2</v>
      </c>
      <c r="L134" s="10">
        <v>4687.2</v>
      </c>
      <c r="M134" s="10">
        <v>4687.2</v>
      </c>
      <c r="N134" s="10">
        <v>4687.2</v>
      </c>
      <c r="O134" s="10">
        <v>4687.2</v>
      </c>
      <c r="P134" s="368">
        <v>1000459563</v>
      </c>
      <c r="Q134" s="554" t="s">
        <v>200</v>
      </c>
      <c r="R134" s="103" t="s">
        <v>202</v>
      </c>
      <c r="S134" s="103" t="s">
        <v>203</v>
      </c>
      <c r="T134" s="553" t="s">
        <v>24</v>
      </c>
    </row>
    <row r="135" spans="1:20">
      <c r="A135" s="566">
        <v>2199428</v>
      </c>
      <c r="B135" s="299" t="s">
        <v>562</v>
      </c>
      <c r="C135" s="299" t="s">
        <v>327</v>
      </c>
      <c r="D135" s="299" t="s">
        <v>528</v>
      </c>
      <c r="E135" s="299" t="s">
        <v>20</v>
      </c>
      <c r="F135" s="299" t="s">
        <v>317</v>
      </c>
      <c r="G135" s="297" t="s">
        <v>338</v>
      </c>
      <c r="H135" s="15">
        <v>24.8</v>
      </c>
      <c r="I135" s="298">
        <v>4687.2</v>
      </c>
      <c r="J135" s="10">
        <v>1171.8</v>
      </c>
      <c r="K135" s="10">
        <v>4687.2</v>
      </c>
      <c r="L135" s="10">
        <v>4687.2</v>
      </c>
      <c r="M135" s="10">
        <v>4687.2</v>
      </c>
      <c r="N135" s="10">
        <v>4687.2</v>
      </c>
      <c r="O135" s="10">
        <v>4687.2</v>
      </c>
      <c r="P135" s="368">
        <v>1000459563</v>
      </c>
      <c r="Q135" s="554" t="s">
        <v>200</v>
      </c>
      <c r="R135" s="103" t="s">
        <v>202</v>
      </c>
      <c r="S135" s="103" t="s">
        <v>203</v>
      </c>
      <c r="T135" s="553" t="s">
        <v>24</v>
      </c>
    </row>
    <row r="136" spans="1:20">
      <c r="A136" s="566">
        <v>480231</v>
      </c>
      <c r="B136" s="299" t="s">
        <v>563</v>
      </c>
      <c r="C136" s="299" t="s">
        <v>327</v>
      </c>
      <c r="D136" s="299" t="s">
        <v>528</v>
      </c>
      <c r="E136" s="299" t="s">
        <v>20</v>
      </c>
      <c r="F136" s="299" t="s">
        <v>317</v>
      </c>
      <c r="G136" s="297" t="s">
        <v>338</v>
      </c>
      <c r="H136" s="15">
        <v>24.8</v>
      </c>
      <c r="I136" s="298">
        <v>4687.2</v>
      </c>
      <c r="J136" s="10">
        <v>1171.8</v>
      </c>
      <c r="K136" s="10">
        <v>4687.2</v>
      </c>
      <c r="L136" s="10">
        <v>4687.2</v>
      </c>
      <c r="M136" s="10">
        <v>4687.2</v>
      </c>
      <c r="N136" s="10">
        <v>4687.2</v>
      </c>
      <c r="O136" s="10">
        <v>4687.2</v>
      </c>
      <c r="P136" s="368">
        <v>1000459563</v>
      </c>
      <c r="Q136" s="554" t="s">
        <v>200</v>
      </c>
      <c r="R136" s="103" t="s">
        <v>202</v>
      </c>
      <c r="S136" s="103" t="s">
        <v>203</v>
      </c>
      <c r="T136" s="553" t="s">
        <v>33</v>
      </c>
    </row>
    <row r="137" spans="1:20">
      <c r="A137" s="566">
        <v>2422605</v>
      </c>
      <c r="B137" s="299" t="s">
        <v>564</v>
      </c>
      <c r="C137" s="299" t="s">
        <v>327</v>
      </c>
      <c r="D137" s="299" t="s">
        <v>528</v>
      </c>
      <c r="E137" s="299" t="s">
        <v>20</v>
      </c>
      <c r="F137" s="299" t="s">
        <v>330</v>
      </c>
      <c r="G137" s="297" t="s">
        <v>324</v>
      </c>
      <c r="H137" s="15">
        <v>21.3</v>
      </c>
      <c r="I137" s="298">
        <v>4025.7000000000003</v>
      </c>
      <c r="J137" s="10">
        <v>0</v>
      </c>
      <c r="K137" s="10">
        <v>4025.7000000000003</v>
      </c>
      <c r="L137" s="10">
        <v>4025.7000000000003</v>
      </c>
      <c r="M137" s="10">
        <v>4025.7000000000003</v>
      </c>
      <c r="N137" s="10">
        <v>4025.7000000000003</v>
      </c>
      <c r="O137" s="10">
        <v>4025.7000000000003</v>
      </c>
      <c r="P137" s="368">
        <v>1000459563</v>
      </c>
      <c r="Q137" s="554" t="s">
        <v>200</v>
      </c>
      <c r="R137" s="103" t="s">
        <v>202</v>
      </c>
      <c r="S137" s="103" t="s">
        <v>203</v>
      </c>
      <c r="T137" s="553" t="s">
        <v>24</v>
      </c>
    </row>
    <row r="138" spans="1:20">
      <c r="A138" s="566">
        <v>2424232</v>
      </c>
      <c r="B138" s="299" t="s">
        <v>565</v>
      </c>
      <c r="C138" s="299" t="s">
        <v>327</v>
      </c>
      <c r="D138" s="299" t="s">
        <v>528</v>
      </c>
      <c r="E138" s="299" t="s">
        <v>20</v>
      </c>
      <c r="F138" s="299" t="s">
        <v>330</v>
      </c>
      <c r="G138" s="297" t="s">
        <v>324</v>
      </c>
      <c r="H138" s="15">
        <v>21.3</v>
      </c>
      <c r="I138" s="298">
        <v>4025.7000000000003</v>
      </c>
      <c r="J138" s="10">
        <v>0</v>
      </c>
      <c r="K138" s="10">
        <v>4025.7000000000003</v>
      </c>
      <c r="L138" s="10">
        <v>4025.7000000000003</v>
      </c>
      <c r="M138" s="10">
        <v>4025.7000000000003</v>
      </c>
      <c r="N138" s="10">
        <v>4025.7000000000003</v>
      </c>
      <c r="O138" s="10">
        <v>4025.7000000000003</v>
      </c>
      <c r="P138" s="368">
        <v>1000459563</v>
      </c>
      <c r="Q138" s="554" t="s">
        <v>200</v>
      </c>
      <c r="R138" s="103" t="s">
        <v>202</v>
      </c>
      <c r="S138" s="103" t="s">
        <v>203</v>
      </c>
      <c r="T138" s="553" t="s">
        <v>24</v>
      </c>
    </row>
    <row r="139" spans="1:20">
      <c r="A139" s="566">
        <v>158171</v>
      </c>
      <c r="B139" s="299" t="s">
        <v>566</v>
      </c>
      <c r="C139" s="299" t="s">
        <v>327</v>
      </c>
      <c r="D139" s="299" t="s">
        <v>528</v>
      </c>
      <c r="E139" s="299" t="s">
        <v>20</v>
      </c>
      <c r="F139" s="299" t="s">
        <v>317</v>
      </c>
      <c r="G139" s="297" t="s">
        <v>318</v>
      </c>
      <c r="H139" s="15">
        <v>24.8</v>
      </c>
      <c r="I139" s="298">
        <v>4687.2</v>
      </c>
      <c r="J139" s="10">
        <v>0</v>
      </c>
      <c r="K139" s="10">
        <v>4687.2</v>
      </c>
      <c r="L139" s="10">
        <v>4687.2</v>
      </c>
      <c r="M139" s="10">
        <v>4687.2</v>
      </c>
      <c r="N139" s="10">
        <v>4687.2</v>
      </c>
      <c r="O139" s="10">
        <v>4687.2</v>
      </c>
      <c r="P139" s="368">
        <v>1000459563</v>
      </c>
      <c r="Q139" s="554" t="s">
        <v>200</v>
      </c>
      <c r="R139" s="103" t="s">
        <v>202</v>
      </c>
      <c r="S139" s="103" t="s">
        <v>203</v>
      </c>
      <c r="T139" s="553" t="s">
        <v>24</v>
      </c>
    </row>
    <row r="140" spans="1:20">
      <c r="A140" s="566">
        <v>443763</v>
      </c>
      <c r="B140" s="299" t="s">
        <v>567</v>
      </c>
      <c r="C140" s="299" t="s">
        <v>327</v>
      </c>
      <c r="D140" s="299" t="s">
        <v>528</v>
      </c>
      <c r="E140" s="299" t="s">
        <v>20</v>
      </c>
      <c r="F140" s="299" t="s">
        <v>317</v>
      </c>
      <c r="G140" s="297" t="s">
        <v>318</v>
      </c>
      <c r="H140" s="15">
        <v>24.8</v>
      </c>
      <c r="I140" s="298">
        <v>4687.2</v>
      </c>
      <c r="J140" s="10">
        <v>0</v>
      </c>
      <c r="K140" s="10">
        <v>4687.2</v>
      </c>
      <c r="L140" s="10">
        <v>4687.2</v>
      </c>
      <c r="M140" s="10">
        <v>4687.2</v>
      </c>
      <c r="N140" s="10">
        <v>4687.2</v>
      </c>
      <c r="O140" s="10">
        <v>4687.2</v>
      </c>
      <c r="P140" s="368">
        <v>1000459563</v>
      </c>
      <c r="Q140" s="554" t="s">
        <v>200</v>
      </c>
      <c r="R140" s="103" t="s">
        <v>202</v>
      </c>
      <c r="S140" s="103" t="s">
        <v>203</v>
      </c>
      <c r="T140" s="553" t="s">
        <v>24</v>
      </c>
    </row>
    <row r="141" spans="1:20">
      <c r="A141" s="566">
        <v>2078876</v>
      </c>
      <c r="B141" s="299" t="s">
        <v>568</v>
      </c>
      <c r="C141" s="299" t="s">
        <v>327</v>
      </c>
      <c r="D141" s="299" t="s">
        <v>528</v>
      </c>
      <c r="E141" s="299" t="s">
        <v>20</v>
      </c>
      <c r="F141" s="299" t="s">
        <v>317</v>
      </c>
      <c r="G141" s="297" t="s">
        <v>338</v>
      </c>
      <c r="H141" s="15">
        <v>24.8</v>
      </c>
      <c r="I141" s="298">
        <v>4687.2</v>
      </c>
      <c r="J141" s="10">
        <v>0</v>
      </c>
      <c r="K141" s="10">
        <v>4687.2</v>
      </c>
      <c r="L141" s="10">
        <v>4687.2</v>
      </c>
      <c r="M141" s="10">
        <v>4687.2</v>
      </c>
      <c r="N141" s="10">
        <v>4687.2</v>
      </c>
      <c r="O141" s="10">
        <v>4687.2</v>
      </c>
      <c r="P141" s="368">
        <v>1000459563</v>
      </c>
      <c r="Q141" s="554" t="s">
        <v>200</v>
      </c>
      <c r="R141" s="103" t="s">
        <v>202</v>
      </c>
      <c r="S141" s="103" t="s">
        <v>203</v>
      </c>
      <c r="T141" s="553" t="s">
        <v>24</v>
      </c>
    </row>
    <row r="142" spans="1:20">
      <c r="A142" s="566">
        <v>2368109</v>
      </c>
      <c r="B142" s="299" t="s">
        <v>569</v>
      </c>
      <c r="C142" s="299" t="s">
        <v>327</v>
      </c>
      <c r="D142" s="299" t="s">
        <v>528</v>
      </c>
      <c r="E142" s="299" t="s">
        <v>20</v>
      </c>
      <c r="F142" s="299" t="s">
        <v>371</v>
      </c>
      <c r="G142" s="297" t="s">
        <v>422</v>
      </c>
      <c r="H142" s="15">
        <v>34.5</v>
      </c>
      <c r="I142" s="298">
        <v>6520.5</v>
      </c>
      <c r="J142" s="10">
        <v>0</v>
      </c>
      <c r="K142" s="10">
        <v>6520.5</v>
      </c>
      <c r="L142" s="10">
        <v>6520.5</v>
      </c>
      <c r="M142" s="10">
        <v>6520.5</v>
      </c>
      <c r="N142" s="10">
        <v>6520.5</v>
      </c>
      <c r="O142" s="10">
        <v>6520.5</v>
      </c>
      <c r="P142" s="368">
        <v>1000459563</v>
      </c>
      <c r="Q142" s="554" t="s">
        <v>200</v>
      </c>
      <c r="R142" s="103" t="s">
        <v>202</v>
      </c>
      <c r="S142" s="103" t="s">
        <v>203</v>
      </c>
      <c r="T142" s="553" t="s">
        <v>24</v>
      </c>
    </row>
    <row r="143" spans="1:20">
      <c r="A143" s="567">
        <v>732850</v>
      </c>
      <c r="B143" s="299" t="s">
        <v>570</v>
      </c>
      <c r="C143" s="299" t="s">
        <v>559</v>
      </c>
      <c r="D143" s="299" t="s">
        <v>528</v>
      </c>
      <c r="E143" s="299" t="s">
        <v>20</v>
      </c>
      <c r="F143" s="299" t="s">
        <v>371</v>
      </c>
      <c r="G143" s="297" t="s">
        <v>331</v>
      </c>
      <c r="H143" s="15">
        <v>118</v>
      </c>
      <c r="I143" s="298">
        <v>19824</v>
      </c>
      <c r="J143" s="10">
        <v>9912</v>
      </c>
      <c r="K143" s="10">
        <v>19824</v>
      </c>
      <c r="L143" s="10">
        <v>19824</v>
      </c>
      <c r="M143" s="10">
        <v>19824</v>
      </c>
      <c r="N143" s="10">
        <v>19824</v>
      </c>
      <c r="O143" s="10">
        <v>19824</v>
      </c>
      <c r="P143" s="368">
        <v>1000459563</v>
      </c>
      <c r="Q143" s="554" t="s">
        <v>200</v>
      </c>
      <c r="R143" s="103" t="s">
        <v>202</v>
      </c>
      <c r="S143" s="103" t="s">
        <v>203</v>
      </c>
      <c r="T143" s="553" t="s">
        <v>24</v>
      </c>
    </row>
    <row r="144" spans="1:20">
      <c r="A144" s="566">
        <v>971322</v>
      </c>
      <c r="B144" s="299" t="s">
        <v>571</v>
      </c>
      <c r="C144" s="299" t="s">
        <v>315</v>
      </c>
      <c r="D144" s="299" t="s">
        <v>528</v>
      </c>
      <c r="E144" s="299" t="s">
        <v>20</v>
      </c>
      <c r="F144" s="299" t="s">
        <v>317</v>
      </c>
      <c r="G144" s="297" t="s">
        <v>338</v>
      </c>
      <c r="H144" s="15">
        <v>96.56</v>
      </c>
      <c r="I144" s="298">
        <v>16222.08</v>
      </c>
      <c r="J144" s="10">
        <v>8111.04</v>
      </c>
      <c r="K144" s="10">
        <v>16222.08</v>
      </c>
      <c r="L144" s="10">
        <v>16222.08</v>
      </c>
      <c r="M144" s="10">
        <v>16222.08</v>
      </c>
      <c r="N144" s="10">
        <v>16222.08</v>
      </c>
      <c r="O144" s="10">
        <v>16222.08</v>
      </c>
      <c r="P144" s="368">
        <v>1000459563</v>
      </c>
      <c r="Q144" s="554" t="s">
        <v>200</v>
      </c>
      <c r="R144" s="103" t="s">
        <v>202</v>
      </c>
      <c r="S144" s="103" t="s">
        <v>203</v>
      </c>
      <c r="T144" s="553" t="s">
        <v>24</v>
      </c>
    </row>
    <row r="145" spans="1:20">
      <c r="A145" s="566">
        <v>178483</v>
      </c>
      <c r="B145" s="299" t="s">
        <v>572</v>
      </c>
      <c r="C145" s="299" t="s">
        <v>315</v>
      </c>
      <c r="D145" s="299" t="s">
        <v>528</v>
      </c>
      <c r="E145" s="299" t="s">
        <v>25</v>
      </c>
      <c r="F145" s="299" t="s">
        <v>320</v>
      </c>
      <c r="G145" s="297" t="s">
        <v>318</v>
      </c>
      <c r="H145" s="15">
        <v>91.9</v>
      </c>
      <c r="I145" s="298">
        <v>15439.2</v>
      </c>
      <c r="J145" s="10">
        <v>7719.6</v>
      </c>
      <c r="K145" s="10">
        <v>15439.2</v>
      </c>
      <c r="L145" s="10">
        <v>15439.2</v>
      </c>
      <c r="M145" s="10">
        <v>15439.2</v>
      </c>
      <c r="N145" s="10">
        <v>15439.2</v>
      </c>
      <c r="O145" s="10">
        <v>15439.2</v>
      </c>
      <c r="P145" s="368">
        <v>1000459563</v>
      </c>
      <c r="Q145" s="554" t="s">
        <v>200</v>
      </c>
      <c r="R145" s="103" t="s">
        <v>202</v>
      </c>
      <c r="S145" s="103" t="s">
        <v>203</v>
      </c>
      <c r="T145" s="553" t="s">
        <v>26</v>
      </c>
    </row>
    <row r="146" spans="1:20">
      <c r="A146" s="566">
        <v>194249</v>
      </c>
      <c r="B146" s="299" t="s">
        <v>573</v>
      </c>
      <c r="C146" s="299" t="s">
        <v>315</v>
      </c>
      <c r="D146" s="299" t="s">
        <v>528</v>
      </c>
      <c r="E146" s="299" t="s">
        <v>25</v>
      </c>
      <c r="F146" s="299" t="s">
        <v>320</v>
      </c>
      <c r="G146" s="297" t="s">
        <v>318</v>
      </c>
      <c r="H146" s="15">
        <v>91.9</v>
      </c>
      <c r="I146" s="298">
        <v>15439.2</v>
      </c>
      <c r="J146" s="10">
        <v>7719.6</v>
      </c>
      <c r="K146" s="10">
        <v>15439.2</v>
      </c>
      <c r="L146" s="10">
        <v>15439.2</v>
      </c>
      <c r="M146" s="10">
        <v>15439.2</v>
      </c>
      <c r="N146" s="10">
        <v>15439.2</v>
      </c>
      <c r="O146" s="10">
        <v>15439.2</v>
      </c>
      <c r="P146" s="368">
        <v>1000459563</v>
      </c>
      <c r="Q146" s="554" t="s">
        <v>200</v>
      </c>
      <c r="R146" s="103" t="s">
        <v>202</v>
      </c>
      <c r="S146" s="103" t="s">
        <v>203</v>
      </c>
      <c r="T146" s="553" t="s">
        <v>26</v>
      </c>
    </row>
    <row r="147" spans="1:20">
      <c r="A147" s="567">
        <v>838421</v>
      </c>
      <c r="B147" s="299" t="s">
        <v>574</v>
      </c>
      <c r="C147" s="299" t="s">
        <v>315</v>
      </c>
      <c r="D147" s="299" t="s">
        <v>528</v>
      </c>
      <c r="E147" s="299" t="s">
        <v>25</v>
      </c>
      <c r="F147" s="299" t="s">
        <v>320</v>
      </c>
      <c r="G147" s="297" t="s">
        <v>338</v>
      </c>
      <c r="H147" s="15">
        <v>91.9</v>
      </c>
      <c r="I147" s="298">
        <v>15439.2</v>
      </c>
      <c r="J147" s="10">
        <v>3859.8</v>
      </c>
      <c r="K147" s="10">
        <v>15439.2</v>
      </c>
      <c r="L147" s="10">
        <v>15439.2</v>
      </c>
      <c r="M147" s="10">
        <v>15439.2</v>
      </c>
      <c r="N147" s="10">
        <v>15439.2</v>
      </c>
      <c r="O147" s="10">
        <v>15439.2</v>
      </c>
      <c r="P147" s="368">
        <v>1000459563</v>
      </c>
      <c r="Q147" s="554" t="s">
        <v>200</v>
      </c>
      <c r="R147" s="103" t="s">
        <v>202</v>
      </c>
      <c r="S147" s="103" t="s">
        <v>203</v>
      </c>
      <c r="T147" s="553" t="s">
        <v>26</v>
      </c>
    </row>
    <row r="148" spans="1:20">
      <c r="A148" s="566">
        <v>206141</v>
      </c>
      <c r="B148" s="299" t="s">
        <v>575</v>
      </c>
      <c r="C148" s="299" t="s">
        <v>327</v>
      </c>
      <c r="D148" s="299" t="s">
        <v>528</v>
      </c>
      <c r="E148" s="299" t="s">
        <v>25</v>
      </c>
      <c r="F148" s="299" t="s">
        <v>320</v>
      </c>
      <c r="G148" s="297" t="s">
        <v>338</v>
      </c>
      <c r="H148" s="15">
        <v>22.9</v>
      </c>
      <c r="I148" s="298">
        <v>4328.0999999999995</v>
      </c>
      <c r="J148" s="10">
        <v>1082.0249999999999</v>
      </c>
      <c r="K148" s="10">
        <v>4328.0999999999995</v>
      </c>
      <c r="L148" s="10">
        <v>4328.0999999999995</v>
      </c>
      <c r="M148" s="10">
        <v>4328.0999999999995</v>
      </c>
      <c r="N148" s="10">
        <v>4328.0999999999995</v>
      </c>
      <c r="O148" s="10">
        <v>4328.0999999999995</v>
      </c>
      <c r="P148" s="368">
        <v>1000459563</v>
      </c>
      <c r="Q148" s="554" t="s">
        <v>200</v>
      </c>
      <c r="R148" s="103" t="s">
        <v>202</v>
      </c>
      <c r="S148" s="103" t="s">
        <v>203</v>
      </c>
      <c r="T148" s="553" t="s">
        <v>26</v>
      </c>
    </row>
    <row r="149" spans="1:20">
      <c r="A149" s="566">
        <v>445038</v>
      </c>
      <c r="B149" s="299" t="s">
        <v>576</v>
      </c>
      <c r="C149" s="299" t="s">
        <v>327</v>
      </c>
      <c r="D149" s="299" t="s">
        <v>528</v>
      </c>
      <c r="E149" s="299" t="s">
        <v>25</v>
      </c>
      <c r="F149" s="299" t="s">
        <v>320</v>
      </c>
      <c r="G149" s="297" t="s">
        <v>338</v>
      </c>
      <c r="H149" s="15">
        <v>22.9</v>
      </c>
      <c r="I149" s="298">
        <v>4328.0999999999995</v>
      </c>
      <c r="J149" s="10">
        <v>1082.0249999999999</v>
      </c>
      <c r="K149" s="10">
        <v>4328.0999999999995</v>
      </c>
      <c r="L149" s="10">
        <v>4328.0999999999995</v>
      </c>
      <c r="M149" s="10">
        <v>4328.0999999999995</v>
      </c>
      <c r="N149" s="10">
        <v>4328.0999999999995</v>
      </c>
      <c r="O149" s="10">
        <v>4328.0999999999995</v>
      </c>
      <c r="P149" s="368">
        <v>1000459563</v>
      </c>
      <c r="Q149" s="554" t="s">
        <v>200</v>
      </c>
      <c r="R149" s="103" t="s">
        <v>202</v>
      </c>
      <c r="S149" s="103" t="s">
        <v>203</v>
      </c>
      <c r="T149" s="553" t="s">
        <v>26</v>
      </c>
    </row>
    <row r="150" spans="1:20">
      <c r="A150" s="566">
        <v>2099459</v>
      </c>
      <c r="B150" s="299" t="s">
        <v>577</v>
      </c>
      <c r="C150" s="299" t="s">
        <v>327</v>
      </c>
      <c r="D150" s="299" t="s">
        <v>528</v>
      </c>
      <c r="E150" s="299" t="s">
        <v>25</v>
      </c>
      <c r="F150" s="297" t="s">
        <v>323</v>
      </c>
      <c r="G150" s="297" t="s">
        <v>324</v>
      </c>
      <c r="H150" s="15">
        <v>20</v>
      </c>
      <c r="I150" s="298">
        <v>3780</v>
      </c>
      <c r="J150" s="10">
        <v>0</v>
      </c>
      <c r="K150" s="10">
        <v>3780</v>
      </c>
      <c r="L150" s="10">
        <v>3780</v>
      </c>
      <c r="M150" s="10">
        <v>3780</v>
      </c>
      <c r="N150" s="10">
        <v>3780</v>
      </c>
      <c r="O150" s="10">
        <v>3780</v>
      </c>
      <c r="P150" s="368">
        <v>1000459563</v>
      </c>
      <c r="Q150" s="554" t="s">
        <v>200</v>
      </c>
      <c r="R150" s="103" t="s">
        <v>202</v>
      </c>
      <c r="S150" s="103" t="s">
        <v>203</v>
      </c>
      <c r="T150" s="553" t="s">
        <v>26</v>
      </c>
    </row>
    <row r="151" spans="1:20">
      <c r="A151" s="566">
        <v>936121</v>
      </c>
      <c r="B151" s="299" t="s">
        <v>578</v>
      </c>
      <c r="C151" s="299" t="s">
        <v>327</v>
      </c>
      <c r="D151" s="299" t="s">
        <v>528</v>
      </c>
      <c r="E151" s="299" t="s">
        <v>25</v>
      </c>
      <c r="F151" s="297" t="s">
        <v>323</v>
      </c>
      <c r="G151" s="297" t="s">
        <v>324</v>
      </c>
      <c r="H151" s="15">
        <v>20</v>
      </c>
      <c r="I151" s="298">
        <v>3780</v>
      </c>
      <c r="J151" s="10">
        <v>0</v>
      </c>
      <c r="K151" s="10">
        <v>3780</v>
      </c>
      <c r="L151" s="10">
        <v>3780</v>
      </c>
      <c r="M151" s="10">
        <v>3780</v>
      </c>
      <c r="N151" s="10">
        <v>3780</v>
      </c>
      <c r="O151" s="10">
        <v>3780</v>
      </c>
      <c r="P151" s="368">
        <v>1000459563</v>
      </c>
      <c r="Q151" s="554" t="s">
        <v>200</v>
      </c>
      <c r="R151" s="103" t="s">
        <v>202</v>
      </c>
      <c r="S151" s="103" t="s">
        <v>203</v>
      </c>
      <c r="T151" s="553" t="s">
        <v>26</v>
      </c>
    </row>
    <row r="152" spans="1:20">
      <c r="A152" s="566">
        <v>2426951</v>
      </c>
      <c r="B152" s="299" t="s">
        <v>579</v>
      </c>
      <c r="C152" s="299" t="s">
        <v>327</v>
      </c>
      <c r="D152" s="299" t="s">
        <v>528</v>
      </c>
      <c r="E152" s="299" t="s">
        <v>25</v>
      </c>
      <c r="F152" s="297" t="s">
        <v>323</v>
      </c>
      <c r="G152" s="297" t="s">
        <v>324</v>
      </c>
      <c r="H152" s="15">
        <v>20</v>
      </c>
      <c r="I152" s="298">
        <v>3780</v>
      </c>
      <c r="J152" s="10">
        <v>0</v>
      </c>
      <c r="K152" s="10">
        <v>3780</v>
      </c>
      <c r="L152" s="10">
        <v>3780</v>
      </c>
      <c r="M152" s="10">
        <v>3780</v>
      </c>
      <c r="N152" s="10">
        <v>3780</v>
      </c>
      <c r="O152" s="10">
        <v>3780</v>
      </c>
      <c r="P152" s="368">
        <v>1000459563</v>
      </c>
      <c r="Q152" s="554" t="s">
        <v>200</v>
      </c>
      <c r="R152" s="103" t="s">
        <v>202</v>
      </c>
      <c r="S152" s="103" t="s">
        <v>203</v>
      </c>
      <c r="T152" s="553" t="s">
        <v>26</v>
      </c>
    </row>
    <row r="153" spans="1:20">
      <c r="A153" s="567">
        <v>2119094</v>
      </c>
      <c r="B153" s="299" t="s">
        <v>580</v>
      </c>
      <c r="C153" s="299" t="s">
        <v>327</v>
      </c>
      <c r="D153" s="299" t="s">
        <v>528</v>
      </c>
      <c r="E153" s="299" t="s">
        <v>25</v>
      </c>
      <c r="F153" s="299" t="s">
        <v>581</v>
      </c>
      <c r="G153" s="297" t="s">
        <v>582</v>
      </c>
      <c r="H153" s="15">
        <v>16.3</v>
      </c>
      <c r="I153" s="298">
        <v>3080.7000000000003</v>
      </c>
      <c r="J153" s="10">
        <v>0</v>
      </c>
      <c r="K153" s="10">
        <v>3080.7000000000003</v>
      </c>
      <c r="L153" s="10">
        <v>3080.7000000000003</v>
      </c>
      <c r="M153" s="10">
        <v>3080.7000000000003</v>
      </c>
      <c r="N153" s="10">
        <v>3080.7000000000003</v>
      </c>
      <c r="O153" s="10">
        <v>3080.7000000000003</v>
      </c>
      <c r="P153" s="368">
        <v>1000459563</v>
      </c>
      <c r="Q153" s="554" t="s">
        <v>200</v>
      </c>
      <c r="R153" s="103" t="s">
        <v>202</v>
      </c>
      <c r="S153" s="103" t="s">
        <v>203</v>
      </c>
      <c r="T153" s="553" t="s">
        <v>26</v>
      </c>
    </row>
    <row r="154" spans="1:20">
      <c r="A154" s="567">
        <v>2161499</v>
      </c>
      <c r="B154" s="299" t="s">
        <v>583</v>
      </c>
      <c r="C154" s="299" t="s">
        <v>327</v>
      </c>
      <c r="D154" s="299" t="s">
        <v>528</v>
      </c>
      <c r="E154" s="299" t="s">
        <v>25</v>
      </c>
      <c r="F154" s="297" t="s">
        <v>323</v>
      </c>
      <c r="G154" s="297" t="s">
        <v>324</v>
      </c>
      <c r="H154" s="15">
        <v>20</v>
      </c>
      <c r="I154" s="298">
        <v>3780</v>
      </c>
      <c r="J154" s="10">
        <v>0</v>
      </c>
      <c r="K154" s="10">
        <v>3780</v>
      </c>
      <c r="L154" s="10">
        <v>3780</v>
      </c>
      <c r="M154" s="10">
        <v>3780</v>
      </c>
      <c r="N154" s="10">
        <v>3780</v>
      </c>
      <c r="O154" s="10">
        <v>3780</v>
      </c>
      <c r="P154" s="368">
        <v>1000459563</v>
      </c>
      <c r="Q154" s="554" t="s">
        <v>200</v>
      </c>
      <c r="R154" s="103" t="s">
        <v>202</v>
      </c>
      <c r="S154" s="103" t="s">
        <v>203</v>
      </c>
      <c r="T154" s="553" t="s">
        <v>26</v>
      </c>
    </row>
    <row r="155" spans="1:20">
      <c r="A155" s="567">
        <v>2364451</v>
      </c>
      <c r="B155" s="299" t="s">
        <v>584</v>
      </c>
      <c r="C155" s="299" t="s">
        <v>327</v>
      </c>
      <c r="D155" s="299" t="s">
        <v>528</v>
      </c>
      <c r="E155" s="299" t="s">
        <v>25</v>
      </c>
      <c r="F155" s="299" t="s">
        <v>320</v>
      </c>
      <c r="G155" s="297" t="s">
        <v>331</v>
      </c>
      <c r="H155" s="15">
        <v>22.9</v>
      </c>
      <c r="I155" s="298">
        <v>4328.0999999999995</v>
      </c>
      <c r="J155" s="10">
        <v>0</v>
      </c>
      <c r="K155" s="10">
        <v>4328.0999999999995</v>
      </c>
      <c r="L155" s="10">
        <v>4328.0999999999995</v>
      </c>
      <c r="M155" s="10">
        <v>4328.0999999999995</v>
      </c>
      <c r="N155" s="10">
        <v>4328.0999999999995</v>
      </c>
      <c r="O155" s="10">
        <v>4328.0999999999995</v>
      </c>
      <c r="P155" s="368">
        <v>1000459563</v>
      </c>
      <c r="Q155" s="554" t="s">
        <v>200</v>
      </c>
      <c r="R155" s="103" t="s">
        <v>202</v>
      </c>
      <c r="S155" s="103" t="s">
        <v>203</v>
      </c>
      <c r="T155" s="553" t="s">
        <v>26</v>
      </c>
    </row>
    <row r="156" spans="1:20">
      <c r="A156" s="567">
        <v>742141</v>
      </c>
      <c r="B156" s="299" t="s">
        <v>585</v>
      </c>
      <c r="C156" s="299" t="s">
        <v>327</v>
      </c>
      <c r="D156" s="299" t="s">
        <v>528</v>
      </c>
      <c r="E156" s="299" t="s">
        <v>25</v>
      </c>
      <c r="F156" s="299" t="s">
        <v>320</v>
      </c>
      <c r="G156" s="297" t="s">
        <v>338</v>
      </c>
      <c r="H156" s="15">
        <v>22.9</v>
      </c>
      <c r="I156" s="298">
        <v>4328.0999999999995</v>
      </c>
      <c r="J156" s="10">
        <v>0</v>
      </c>
      <c r="K156" s="10">
        <v>4328.0999999999995</v>
      </c>
      <c r="L156" s="10">
        <v>4328.0999999999995</v>
      </c>
      <c r="M156" s="10">
        <v>4328.0999999999995</v>
      </c>
      <c r="N156" s="10">
        <v>4328.0999999999995</v>
      </c>
      <c r="O156" s="10">
        <v>4328.0999999999995</v>
      </c>
      <c r="P156" s="368">
        <v>1000459563</v>
      </c>
      <c r="Q156" s="554" t="s">
        <v>200</v>
      </c>
      <c r="R156" s="103" t="s">
        <v>202</v>
      </c>
      <c r="S156" s="103" t="s">
        <v>203</v>
      </c>
      <c r="T156" s="553" t="s">
        <v>26</v>
      </c>
    </row>
    <row r="157" spans="1:20">
      <c r="A157" s="567">
        <v>2442918</v>
      </c>
      <c r="B157" s="299" t="s">
        <v>586</v>
      </c>
      <c r="C157" s="299" t="s">
        <v>315</v>
      </c>
      <c r="D157" s="299" t="s">
        <v>528</v>
      </c>
      <c r="E157" s="299" t="s">
        <v>370</v>
      </c>
      <c r="F157" s="299" t="s">
        <v>317</v>
      </c>
      <c r="G157" s="297" t="s">
        <v>331</v>
      </c>
      <c r="H157" s="15">
        <v>96.56</v>
      </c>
      <c r="I157" s="298">
        <v>16222.08</v>
      </c>
      <c r="J157" s="10">
        <v>8111.04</v>
      </c>
      <c r="K157" s="10">
        <v>16222.08</v>
      </c>
      <c r="L157" s="10">
        <v>16222.08</v>
      </c>
      <c r="M157" s="10">
        <v>16222.08</v>
      </c>
      <c r="N157" s="10">
        <v>16222.08</v>
      </c>
      <c r="O157" s="10">
        <v>16222.08</v>
      </c>
      <c r="P157" s="368">
        <v>1000459563</v>
      </c>
      <c r="Q157" s="554" t="s">
        <v>200</v>
      </c>
      <c r="R157" s="103" t="s">
        <v>202</v>
      </c>
      <c r="S157" s="103" t="s">
        <v>203</v>
      </c>
      <c r="T157" s="553" t="s">
        <v>24</v>
      </c>
    </row>
    <row r="158" spans="1:20">
      <c r="A158" s="567">
        <v>719919</v>
      </c>
      <c r="B158" s="299" t="s">
        <v>587</v>
      </c>
      <c r="C158" s="299" t="s">
        <v>315</v>
      </c>
      <c r="D158" s="299" t="s">
        <v>528</v>
      </c>
      <c r="E158" s="299" t="s">
        <v>588</v>
      </c>
      <c r="F158" s="299" t="s">
        <v>371</v>
      </c>
      <c r="G158" s="297" t="s">
        <v>449</v>
      </c>
      <c r="H158" s="15">
        <v>128</v>
      </c>
      <c r="I158" s="298">
        <v>21504</v>
      </c>
      <c r="J158" s="10">
        <v>10752</v>
      </c>
      <c r="K158" s="10">
        <v>21504</v>
      </c>
      <c r="L158" s="10">
        <v>21504</v>
      </c>
      <c r="M158" s="10">
        <v>21504</v>
      </c>
      <c r="N158" s="10">
        <v>21504</v>
      </c>
      <c r="O158" s="10">
        <v>21504</v>
      </c>
      <c r="P158" s="368">
        <v>1000459563</v>
      </c>
      <c r="Q158" s="554" t="s">
        <v>200</v>
      </c>
      <c r="R158" s="103" t="s">
        <v>202</v>
      </c>
      <c r="S158" s="103" t="s">
        <v>203</v>
      </c>
      <c r="T158" s="553" t="s">
        <v>589</v>
      </c>
    </row>
    <row r="159" spans="1:20">
      <c r="A159" s="567">
        <v>2103868</v>
      </c>
      <c r="B159" s="299" t="s">
        <v>590</v>
      </c>
      <c r="C159" s="299" t="s">
        <v>559</v>
      </c>
      <c r="D159" s="299" t="s">
        <v>528</v>
      </c>
      <c r="E159" s="299" t="s">
        <v>341</v>
      </c>
      <c r="F159" s="297" t="s">
        <v>342</v>
      </c>
      <c r="G159" s="297" t="s">
        <v>331</v>
      </c>
      <c r="H159" s="15">
        <v>92</v>
      </c>
      <c r="I159" s="298">
        <v>15456</v>
      </c>
      <c r="J159" s="10">
        <v>0</v>
      </c>
      <c r="K159" s="10">
        <v>15456</v>
      </c>
      <c r="L159" s="10">
        <v>15456</v>
      </c>
      <c r="M159" s="10">
        <v>15456</v>
      </c>
      <c r="N159" s="10">
        <v>15456</v>
      </c>
      <c r="O159" s="10">
        <v>15456</v>
      </c>
      <c r="P159" s="368">
        <v>1000459563</v>
      </c>
      <c r="Q159" s="554" t="s">
        <v>200</v>
      </c>
      <c r="R159" s="103" t="s">
        <v>202</v>
      </c>
      <c r="S159" s="103" t="s">
        <v>203</v>
      </c>
      <c r="T159" s="553" t="s">
        <v>344</v>
      </c>
    </row>
    <row r="160" spans="1:20">
      <c r="A160" s="567">
        <v>402751</v>
      </c>
      <c r="B160" s="299" t="s">
        <v>591</v>
      </c>
      <c r="C160" s="299" t="s">
        <v>559</v>
      </c>
      <c r="D160" s="299" t="s">
        <v>528</v>
      </c>
      <c r="E160" s="299" t="s">
        <v>341</v>
      </c>
      <c r="F160" s="297" t="s">
        <v>342</v>
      </c>
      <c r="G160" s="297" t="s">
        <v>422</v>
      </c>
      <c r="H160" s="15">
        <v>92</v>
      </c>
      <c r="I160" s="298">
        <v>15456</v>
      </c>
      <c r="J160" s="10">
        <v>0</v>
      </c>
      <c r="K160" s="10">
        <v>15456</v>
      </c>
      <c r="L160" s="10">
        <v>15456</v>
      </c>
      <c r="M160" s="10">
        <v>15456</v>
      </c>
      <c r="N160" s="10">
        <v>15456</v>
      </c>
      <c r="O160" s="10">
        <v>15456</v>
      </c>
      <c r="P160" s="368">
        <v>1000459563</v>
      </c>
      <c r="Q160" s="554" t="s">
        <v>200</v>
      </c>
      <c r="R160" s="103" t="s">
        <v>202</v>
      </c>
      <c r="S160" s="103" t="s">
        <v>203</v>
      </c>
      <c r="T160" s="553" t="s">
        <v>344</v>
      </c>
    </row>
    <row r="161" spans="1:20">
      <c r="A161" s="567">
        <v>2192369</v>
      </c>
      <c r="B161" s="299" t="s">
        <v>592</v>
      </c>
      <c r="C161" s="299" t="s">
        <v>327</v>
      </c>
      <c r="D161" s="299" t="s">
        <v>528</v>
      </c>
      <c r="E161" s="299" t="s">
        <v>346</v>
      </c>
      <c r="F161" s="299" t="s">
        <v>320</v>
      </c>
      <c r="G161" s="297" t="s">
        <v>338</v>
      </c>
      <c r="H161" s="15">
        <v>22.9</v>
      </c>
      <c r="I161" s="298">
        <v>4328.0999999999995</v>
      </c>
      <c r="J161" s="10">
        <v>2164.0499999999997</v>
      </c>
      <c r="K161" s="10">
        <v>4328.0999999999995</v>
      </c>
      <c r="L161" s="10">
        <v>4328.0999999999995</v>
      </c>
      <c r="M161" s="10">
        <v>4328.0999999999995</v>
      </c>
      <c r="N161" s="10">
        <v>4328.0999999999995</v>
      </c>
      <c r="O161" s="10">
        <v>4328.0999999999995</v>
      </c>
      <c r="P161" s="368">
        <v>1000459563</v>
      </c>
      <c r="Q161" s="554" t="s">
        <v>200</v>
      </c>
      <c r="R161" s="103" t="s">
        <v>202</v>
      </c>
      <c r="S161" s="103" t="s">
        <v>203</v>
      </c>
      <c r="T161" s="553" t="s">
        <v>53</v>
      </c>
    </row>
    <row r="162" spans="1:20">
      <c r="A162" s="567">
        <v>2408531</v>
      </c>
      <c r="B162" s="299" t="s">
        <v>593</v>
      </c>
      <c r="C162" s="299" t="s">
        <v>327</v>
      </c>
      <c r="D162" s="299" t="s">
        <v>528</v>
      </c>
      <c r="E162" s="299" t="s">
        <v>20</v>
      </c>
      <c r="F162" s="299" t="s">
        <v>594</v>
      </c>
      <c r="G162" s="297" t="s">
        <v>595</v>
      </c>
      <c r="H162" s="15">
        <v>17.5</v>
      </c>
      <c r="I162" s="298">
        <v>3307.5</v>
      </c>
      <c r="J162" s="10">
        <v>0</v>
      </c>
      <c r="K162" s="10">
        <v>0</v>
      </c>
      <c r="L162" s="10">
        <v>0</v>
      </c>
      <c r="M162" s="10">
        <v>0</v>
      </c>
      <c r="N162" s="10">
        <v>0</v>
      </c>
      <c r="O162" s="10">
        <v>0</v>
      </c>
      <c r="P162" s="368">
        <v>1000459563</v>
      </c>
      <c r="Q162" s="554" t="s">
        <v>200</v>
      </c>
      <c r="R162" s="103" t="s">
        <v>202</v>
      </c>
      <c r="S162" s="103" t="s">
        <v>203</v>
      </c>
      <c r="T162" s="553" t="s">
        <v>24</v>
      </c>
    </row>
    <row r="163" spans="1:20">
      <c r="A163" s="567">
        <v>2389419</v>
      </c>
      <c r="B163" s="299" t="s">
        <v>596</v>
      </c>
      <c r="C163" s="299" t="s">
        <v>327</v>
      </c>
      <c r="D163" s="299" t="s">
        <v>528</v>
      </c>
      <c r="E163" s="299" t="s">
        <v>20</v>
      </c>
      <c r="F163" s="299" t="s">
        <v>594</v>
      </c>
      <c r="G163" s="297" t="s">
        <v>595</v>
      </c>
      <c r="H163" s="15">
        <v>17.5</v>
      </c>
      <c r="I163" s="298">
        <v>3307.5</v>
      </c>
      <c r="J163" s="10">
        <v>0</v>
      </c>
      <c r="K163" s="10">
        <v>0</v>
      </c>
      <c r="L163" s="10">
        <v>0</v>
      </c>
      <c r="M163" s="10">
        <v>0</v>
      </c>
      <c r="N163" s="10">
        <v>0</v>
      </c>
      <c r="O163" s="10">
        <v>0</v>
      </c>
      <c r="P163" s="368">
        <v>1000459563</v>
      </c>
      <c r="Q163" s="554" t="s">
        <v>200</v>
      </c>
      <c r="R163" s="103" t="s">
        <v>202</v>
      </c>
      <c r="S163" s="103" t="s">
        <v>203</v>
      </c>
      <c r="T163" s="553" t="s">
        <v>24</v>
      </c>
    </row>
    <row r="164" spans="1:20">
      <c r="A164" s="567">
        <v>2408532</v>
      </c>
      <c r="B164" s="299" t="s">
        <v>597</v>
      </c>
      <c r="C164" s="299" t="s">
        <v>327</v>
      </c>
      <c r="D164" s="299" t="s">
        <v>528</v>
      </c>
      <c r="E164" s="299" t="s">
        <v>20</v>
      </c>
      <c r="F164" s="299" t="s">
        <v>594</v>
      </c>
      <c r="G164" s="297" t="s">
        <v>595</v>
      </c>
      <c r="H164" s="15">
        <v>17.5</v>
      </c>
      <c r="I164" s="298">
        <v>3307.5</v>
      </c>
      <c r="J164" s="10">
        <v>0</v>
      </c>
      <c r="K164" s="10">
        <v>0</v>
      </c>
      <c r="L164" s="10">
        <v>0</v>
      </c>
      <c r="M164" s="10">
        <v>0</v>
      </c>
      <c r="N164" s="10">
        <v>0</v>
      </c>
      <c r="O164" s="10">
        <v>0</v>
      </c>
      <c r="P164" s="368">
        <v>1000459563</v>
      </c>
      <c r="Q164" s="554" t="s">
        <v>200</v>
      </c>
      <c r="R164" s="103" t="s">
        <v>202</v>
      </c>
      <c r="S164" s="103" t="s">
        <v>203</v>
      </c>
      <c r="T164" s="553" t="s">
        <v>24</v>
      </c>
    </row>
    <row r="165" spans="1:20">
      <c r="A165" s="567">
        <v>2389421</v>
      </c>
      <c r="B165" s="299" t="s">
        <v>598</v>
      </c>
      <c r="C165" s="299" t="s">
        <v>327</v>
      </c>
      <c r="D165" s="299" t="s">
        <v>528</v>
      </c>
      <c r="E165" s="299" t="s">
        <v>20</v>
      </c>
      <c r="F165" s="299" t="s">
        <v>594</v>
      </c>
      <c r="G165" s="297" t="s">
        <v>595</v>
      </c>
      <c r="H165" s="15">
        <v>17.5</v>
      </c>
      <c r="I165" s="298">
        <v>3307.5</v>
      </c>
      <c r="J165" s="10">
        <v>0</v>
      </c>
      <c r="K165" s="10">
        <v>0</v>
      </c>
      <c r="L165" s="10">
        <v>0</v>
      </c>
      <c r="M165" s="10">
        <v>0</v>
      </c>
      <c r="N165" s="10">
        <v>0</v>
      </c>
      <c r="O165" s="10">
        <v>0</v>
      </c>
      <c r="P165" s="368">
        <v>1000459563</v>
      </c>
      <c r="Q165" s="554" t="s">
        <v>200</v>
      </c>
      <c r="R165" s="103" t="s">
        <v>202</v>
      </c>
      <c r="S165" s="103" t="s">
        <v>203</v>
      </c>
      <c r="T165" s="553" t="s">
        <v>24</v>
      </c>
    </row>
    <row r="166" spans="1:20">
      <c r="A166" s="567">
        <v>2408530</v>
      </c>
      <c r="B166" s="299" t="s">
        <v>599</v>
      </c>
      <c r="C166" s="299" t="s">
        <v>327</v>
      </c>
      <c r="D166" s="299" t="s">
        <v>528</v>
      </c>
      <c r="E166" s="299" t="s">
        <v>20</v>
      </c>
      <c r="F166" s="299" t="s">
        <v>594</v>
      </c>
      <c r="G166" s="297" t="s">
        <v>595</v>
      </c>
      <c r="H166" s="15">
        <v>17.5</v>
      </c>
      <c r="I166" s="298">
        <v>3307.5</v>
      </c>
      <c r="J166" s="10">
        <v>0</v>
      </c>
      <c r="K166" s="10">
        <v>0</v>
      </c>
      <c r="L166" s="10">
        <v>0</v>
      </c>
      <c r="M166" s="10">
        <v>0</v>
      </c>
      <c r="N166" s="10">
        <v>0</v>
      </c>
      <c r="O166" s="10">
        <v>0</v>
      </c>
      <c r="P166" s="368">
        <v>1000459563</v>
      </c>
      <c r="Q166" s="554" t="s">
        <v>200</v>
      </c>
      <c r="R166" s="103" t="s">
        <v>202</v>
      </c>
      <c r="S166" s="103" t="s">
        <v>203</v>
      </c>
      <c r="T166" s="553" t="s">
        <v>24</v>
      </c>
    </row>
    <row r="167" spans="1:20">
      <c r="A167" s="567">
        <v>2408639</v>
      </c>
      <c r="B167" s="299" t="s">
        <v>600</v>
      </c>
      <c r="C167" s="299" t="s">
        <v>327</v>
      </c>
      <c r="D167" s="299" t="s">
        <v>528</v>
      </c>
      <c r="E167" s="299" t="s">
        <v>20</v>
      </c>
      <c r="F167" s="299" t="s">
        <v>594</v>
      </c>
      <c r="G167" s="297" t="s">
        <v>595</v>
      </c>
      <c r="H167" s="15">
        <v>17.5</v>
      </c>
      <c r="I167" s="298">
        <v>3307.5</v>
      </c>
      <c r="J167" s="10">
        <v>0</v>
      </c>
      <c r="K167" s="10">
        <v>0</v>
      </c>
      <c r="L167" s="10">
        <v>0</v>
      </c>
      <c r="M167" s="10">
        <v>0</v>
      </c>
      <c r="N167" s="10">
        <v>0</v>
      </c>
      <c r="O167" s="10">
        <v>0</v>
      </c>
      <c r="P167" s="368">
        <v>1000459563</v>
      </c>
      <c r="Q167" s="554" t="s">
        <v>200</v>
      </c>
      <c r="R167" s="103" t="s">
        <v>202</v>
      </c>
      <c r="S167" s="103" t="s">
        <v>203</v>
      </c>
      <c r="T167" s="553" t="s">
        <v>24</v>
      </c>
    </row>
    <row r="168" spans="1:20">
      <c r="A168" s="567">
        <v>2395568</v>
      </c>
      <c r="B168" s="299" t="s">
        <v>601</v>
      </c>
      <c r="C168" s="299" t="s">
        <v>327</v>
      </c>
      <c r="D168" s="299" t="s">
        <v>528</v>
      </c>
      <c r="E168" s="299" t="s">
        <v>20</v>
      </c>
      <c r="F168" s="299" t="s">
        <v>594</v>
      </c>
      <c r="G168" s="297" t="s">
        <v>595</v>
      </c>
      <c r="H168" s="15">
        <v>17.5</v>
      </c>
      <c r="I168" s="298">
        <v>3307.5</v>
      </c>
      <c r="J168" s="10">
        <v>0</v>
      </c>
      <c r="K168" s="10">
        <v>0</v>
      </c>
      <c r="L168" s="10">
        <v>0</v>
      </c>
      <c r="M168" s="10">
        <v>0</v>
      </c>
      <c r="N168" s="10">
        <v>0</v>
      </c>
      <c r="O168" s="10">
        <v>0</v>
      </c>
      <c r="P168" s="368">
        <v>1000459563</v>
      </c>
      <c r="Q168" s="554" t="s">
        <v>200</v>
      </c>
      <c r="R168" s="103" t="s">
        <v>202</v>
      </c>
      <c r="S168" s="103" t="s">
        <v>203</v>
      </c>
      <c r="T168" s="553" t="s">
        <v>24</v>
      </c>
    </row>
    <row r="169" spans="1:20">
      <c r="A169" s="567">
        <v>2389431</v>
      </c>
      <c r="B169" s="299" t="s">
        <v>602</v>
      </c>
      <c r="C169" s="299" t="s">
        <v>327</v>
      </c>
      <c r="D169" s="299" t="s">
        <v>528</v>
      </c>
      <c r="E169" s="299" t="s">
        <v>20</v>
      </c>
      <c r="F169" s="299" t="s">
        <v>594</v>
      </c>
      <c r="G169" s="297" t="s">
        <v>595</v>
      </c>
      <c r="H169" s="15">
        <v>17.5</v>
      </c>
      <c r="I169" s="298">
        <v>3307.5</v>
      </c>
      <c r="J169" s="10">
        <v>0</v>
      </c>
      <c r="K169" s="10">
        <v>0</v>
      </c>
      <c r="L169" s="10">
        <v>0</v>
      </c>
      <c r="M169" s="10">
        <v>0</v>
      </c>
      <c r="N169" s="10">
        <v>0</v>
      </c>
      <c r="O169" s="10">
        <v>0</v>
      </c>
      <c r="P169" s="368">
        <v>1000459563</v>
      </c>
      <c r="Q169" s="554" t="s">
        <v>200</v>
      </c>
      <c r="R169" s="103" t="s">
        <v>202</v>
      </c>
      <c r="S169" s="103" t="s">
        <v>203</v>
      </c>
      <c r="T169" s="553" t="s">
        <v>24</v>
      </c>
    </row>
    <row r="170" spans="1:20">
      <c r="A170" s="567">
        <v>2318701</v>
      </c>
      <c r="B170" s="299" t="s">
        <v>603</v>
      </c>
      <c r="C170" s="299" t="s">
        <v>327</v>
      </c>
      <c r="D170" s="299" t="s">
        <v>528</v>
      </c>
      <c r="E170" s="299" t="s">
        <v>20</v>
      </c>
      <c r="F170" s="299" t="s">
        <v>594</v>
      </c>
      <c r="G170" s="297" t="s">
        <v>595</v>
      </c>
      <c r="H170" s="15">
        <v>17.5</v>
      </c>
      <c r="I170" s="298">
        <v>3307.5</v>
      </c>
      <c r="J170" s="10">
        <v>0</v>
      </c>
      <c r="K170" s="10">
        <v>0</v>
      </c>
      <c r="L170" s="10">
        <v>0</v>
      </c>
      <c r="M170" s="10">
        <v>0</v>
      </c>
      <c r="N170" s="10">
        <v>0</v>
      </c>
      <c r="O170" s="10">
        <v>0</v>
      </c>
      <c r="P170" s="368">
        <v>1000459563</v>
      </c>
      <c r="Q170" s="554" t="s">
        <v>200</v>
      </c>
      <c r="R170" s="103" t="s">
        <v>202</v>
      </c>
      <c r="S170" s="103" t="s">
        <v>203</v>
      </c>
      <c r="T170" s="553" t="s">
        <v>24</v>
      </c>
    </row>
    <row r="171" spans="1:20">
      <c r="A171" s="567">
        <v>2408620</v>
      </c>
      <c r="B171" s="299" t="s">
        <v>604</v>
      </c>
      <c r="C171" s="299" t="s">
        <v>327</v>
      </c>
      <c r="D171" s="299" t="s">
        <v>528</v>
      </c>
      <c r="E171" s="299" t="s">
        <v>20</v>
      </c>
      <c r="F171" s="299" t="s">
        <v>594</v>
      </c>
      <c r="G171" s="297" t="s">
        <v>595</v>
      </c>
      <c r="H171" s="15">
        <v>17.5</v>
      </c>
      <c r="I171" s="298">
        <v>3307.5</v>
      </c>
      <c r="J171" s="10">
        <v>0</v>
      </c>
      <c r="K171" s="10">
        <v>0</v>
      </c>
      <c r="L171" s="10">
        <v>0</v>
      </c>
      <c r="M171" s="10">
        <v>0</v>
      </c>
      <c r="N171" s="10">
        <v>0</v>
      </c>
      <c r="O171" s="10">
        <v>0</v>
      </c>
      <c r="P171" s="368">
        <v>1000459563</v>
      </c>
      <c r="Q171" s="554" t="s">
        <v>200</v>
      </c>
      <c r="R171" s="103" t="s">
        <v>202</v>
      </c>
      <c r="S171" s="103" t="s">
        <v>203</v>
      </c>
      <c r="T171" s="553" t="s">
        <v>24</v>
      </c>
    </row>
    <row r="172" spans="1:20">
      <c r="A172" s="567">
        <v>2397947</v>
      </c>
      <c r="B172" s="299" t="s">
        <v>605</v>
      </c>
      <c r="C172" s="299" t="s">
        <v>327</v>
      </c>
      <c r="D172" s="299" t="s">
        <v>528</v>
      </c>
      <c r="E172" s="299" t="s">
        <v>341</v>
      </c>
      <c r="F172" s="297" t="s">
        <v>606</v>
      </c>
      <c r="G172" s="297" t="s">
        <v>595</v>
      </c>
      <c r="H172" s="15">
        <v>19</v>
      </c>
      <c r="I172" s="298">
        <v>3591</v>
      </c>
      <c r="J172" s="10">
        <v>0</v>
      </c>
      <c r="K172" s="10">
        <v>0</v>
      </c>
      <c r="L172" s="10">
        <v>0</v>
      </c>
      <c r="M172" s="10">
        <v>0</v>
      </c>
      <c r="N172" s="10">
        <v>0</v>
      </c>
      <c r="O172" s="10">
        <v>0</v>
      </c>
      <c r="P172" s="368">
        <v>1000459563</v>
      </c>
      <c r="Q172" s="554" t="s">
        <v>200</v>
      </c>
      <c r="R172" s="103" t="s">
        <v>202</v>
      </c>
      <c r="S172" s="103" t="s">
        <v>203</v>
      </c>
      <c r="T172" s="553" t="s">
        <v>344</v>
      </c>
    </row>
    <row r="173" spans="1:20">
      <c r="A173" s="567">
        <v>2389043</v>
      </c>
      <c r="B173" s="299" t="s">
        <v>607</v>
      </c>
      <c r="C173" s="299" t="s">
        <v>327</v>
      </c>
      <c r="D173" s="299" t="s">
        <v>528</v>
      </c>
      <c r="E173" s="299" t="s">
        <v>341</v>
      </c>
      <c r="F173" s="297" t="s">
        <v>606</v>
      </c>
      <c r="G173" s="297" t="s">
        <v>595</v>
      </c>
      <c r="H173" s="15">
        <v>19</v>
      </c>
      <c r="I173" s="298">
        <v>3591</v>
      </c>
      <c r="J173" s="10">
        <v>0</v>
      </c>
      <c r="K173" s="10">
        <v>0</v>
      </c>
      <c r="L173" s="10">
        <v>0</v>
      </c>
      <c r="M173" s="10">
        <v>0</v>
      </c>
      <c r="N173" s="10">
        <v>0</v>
      </c>
      <c r="O173" s="10">
        <v>0</v>
      </c>
      <c r="P173" s="368">
        <v>1000459563</v>
      </c>
      <c r="Q173" s="554" t="s">
        <v>200</v>
      </c>
      <c r="R173" s="103" t="s">
        <v>202</v>
      </c>
      <c r="S173" s="103" t="s">
        <v>203</v>
      </c>
      <c r="T173" s="553" t="s">
        <v>344</v>
      </c>
    </row>
    <row r="174" spans="1:20">
      <c r="A174" s="567">
        <v>2426576</v>
      </c>
      <c r="B174" s="299" t="s">
        <v>608</v>
      </c>
      <c r="C174" s="299" t="s">
        <v>315</v>
      </c>
      <c r="D174" s="299" t="s">
        <v>528</v>
      </c>
      <c r="E174" s="299" t="s">
        <v>25</v>
      </c>
      <c r="F174" s="299" t="s">
        <v>581</v>
      </c>
      <c r="G174" s="297" t="s">
        <v>331</v>
      </c>
      <c r="H174" s="15">
        <v>68.7</v>
      </c>
      <c r="I174" s="298">
        <v>12984.300000000001</v>
      </c>
      <c r="J174" s="10">
        <v>0</v>
      </c>
      <c r="K174" s="10">
        <v>0</v>
      </c>
      <c r="L174" s="10">
        <v>0</v>
      </c>
      <c r="M174" s="10">
        <v>0</v>
      </c>
      <c r="N174" s="10">
        <v>0</v>
      </c>
      <c r="O174" s="10">
        <v>0</v>
      </c>
      <c r="P174" s="368">
        <v>1000459563</v>
      </c>
      <c r="Q174" s="554" t="s">
        <v>200</v>
      </c>
      <c r="R174" s="103" t="s">
        <v>202</v>
      </c>
      <c r="S174" s="103" t="s">
        <v>203</v>
      </c>
      <c r="T174" s="553" t="s">
        <v>26</v>
      </c>
    </row>
    <row r="175" spans="1:20">
      <c r="A175" s="567">
        <v>2389156</v>
      </c>
      <c r="B175" s="299" t="s">
        <v>609</v>
      </c>
      <c r="C175" s="299" t="s">
        <v>327</v>
      </c>
      <c r="D175" s="299" t="s">
        <v>528</v>
      </c>
      <c r="E175" s="299" t="s">
        <v>25</v>
      </c>
      <c r="F175" s="299" t="s">
        <v>581</v>
      </c>
      <c r="G175" s="297" t="s">
        <v>595</v>
      </c>
      <c r="H175" s="15">
        <v>16.3</v>
      </c>
      <c r="I175" s="298">
        <v>3080.7000000000003</v>
      </c>
      <c r="J175" s="10">
        <v>0</v>
      </c>
      <c r="K175" s="10">
        <v>0</v>
      </c>
      <c r="L175" s="10">
        <v>0</v>
      </c>
      <c r="M175" s="10">
        <v>0</v>
      </c>
      <c r="N175" s="10">
        <v>0</v>
      </c>
      <c r="O175" s="10">
        <v>0</v>
      </c>
      <c r="P175" s="368">
        <v>1000459563</v>
      </c>
      <c r="Q175" s="554" t="s">
        <v>200</v>
      </c>
      <c r="R175" s="103" t="s">
        <v>202</v>
      </c>
      <c r="S175" s="103" t="s">
        <v>203</v>
      </c>
      <c r="T175" s="553" t="s">
        <v>26</v>
      </c>
    </row>
    <row r="176" spans="1:20">
      <c r="A176" s="567">
        <v>2389161</v>
      </c>
      <c r="B176" s="299" t="s">
        <v>610</v>
      </c>
      <c r="C176" s="299" t="s">
        <v>327</v>
      </c>
      <c r="D176" s="299" t="s">
        <v>528</v>
      </c>
      <c r="E176" s="299" t="s">
        <v>25</v>
      </c>
      <c r="F176" s="299" t="s">
        <v>581</v>
      </c>
      <c r="G176" s="297" t="s">
        <v>595</v>
      </c>
      <c r="H176" s="15">
        <v>16.3</v>
      </c>
      <c r="I176" s="298">
        <v>3080.7000000000003</v>
      </c>
      <c r="J176" s="10">
        <v>0</v>
      </c>
      <c r="K176" s="10">
        <v>0</v>
      </c>
      <c r="L176" s="10">
        <v>0</v>
      </c>
      <c r="M176" s="10">
        <v>0</v>
      </c>
      <c r="N176" s="10">
        <v>0</v>
      </c>
      <c r="O176" s="10">
        <v>0</v>
      </c>
      <c r="P176" s="368">
        <v>1000459563</v>
      </c>
      <c r="Q176" s="554" t="s">
        <v>200</v>
      </c>
      <c r="R176" s="103" t="s">
        <v>202</v>
      </c>
      <c r="S176" s="103" t="s">
        <v>203</v>
      </c>
      <c r="T176" s="553" t="s">
        <v>24</v>
      </c>
    </row>
    <row r="177" spans="1:20">
      <c r="A177" s="567" t="s">
        <v>354</v>
      </c>
      <c r="B177" s="299" t="s">
        <v>611</v>
      </c>
      <c r="C177" s="299" t="s">
        <v>327</v>
      </c>
      <c r="D177" s="299" t="s">
        <v>528</v>
      </c>
      <c r="E177" s="299" t="s">
        <v>25</v>
      </c>
      <c r="F177" s="299" t="s">
        <v>581</v>
      </c>
      <c r="G177" s="297" t="s">
        <v>595</v>
      </c>
      <c r="H177" s="15">
        <v>16.3</v>
      </c>
      <c r="I177" s="298">
        <v>3080.7000000000003</v>
      </c>
      <c r="J177" s="10">
        <v>0</v>
      </c>
      <c r="K177" s="10">
        <v>0</v>
      </c>
      <c r="L177" s="10">
        <v>0</v>
      </c>
      <c r="M177" s="10">
        <v>0</v>
      </c>
      <c r="N177" s="10">
        <v>0</v>
      </c>
      <c r="O177" s="10">
        <v>0</v>
      </c>
      <c r="P177" s="368">
        <v>1000459563</v>
      </c>
      <c r="Q177" s="554" t="s">
        <v>200</v>
      </c>
      <c r="R177" s="103" t="s">
        <v>202</v>
      </c>
      <c r="S177" s="103" t="s">
        <v>203</v>
      </c>
      <c r="T177" s="553" t="s">
        <v>24</v>
      </c>
    </row>
    <row r="178" spans="1:20">
      <c r="A178" s="567" t="s">
        <v>354</v>
      </c>
      <c r="B178" s="299" t="s">
        <v>611</v>
      </c>
      <c r="C178" s="299" t="s">
        <v>327</v>
      </c>
      <c r="D178" s="299" t="s">
        <v>528</v>
      </c>
      <c r="E178" s="299" t="s">
        <v>25</v>
      </c>
      <c r="F178" s="299" t="s">
        <v>581</v>
      </c>
      <c r="G178" s="297" t="s">
        <v>595</v>
      </c>
      <c r="H178" s="15">
        <v>16.3</v>
      </c>
      <c r="I178" s="298">
        <v>3080.7000000000003</v>
      </c>
      <c r="J178" s="10">
        <v>0</v>
      </c>
      <c r="K178" s="10">
        <v>0</v>
      </c>
      <c r="L178" s="10">
        <v>0</v>
      </c>
      <c r="M178" s="10">
        <v>0</v>
      </c>
      <c r="N178" s="10">
        <v>0</v>
      </c>
      <c r="O178" s="10">
        <v>0</v>
      </c>
      <c r="P178" s="368">
        <v>1000459563</v>
      </c>
      <c r="Q178" s="554" t="s">
        <v>200</v>
      </c>
      <c r="R178" s="103" t="s">
        <v>202</v>
      </c>
      <c r="S178" s="103" t="s">
        <v>203</v>
      </c>
      <c r="T178" s="553" t="s">
        <v>24</v>
      </c>
    </row>
    <row r="179" spans="1:20">
      <c r="A179" s="567" t="s">
        <v>354</v>
      </c>
      <c r="B179" s="299" t="s">
        <v>611</v>
      </c>
      <c r="C179" s="299" t="s">
        <v>327</v>
      </c>
      <c r="D179" s="299" t="s">
        <v>528</v>
      </c>
      <c r="E179" s="299" t="s">
        <v>25</v>
      </c>
      <c r="F179" s="299" t="s">
        <v>581</v>
      </c>
      <c r="G179" s="297" t="s">
        <v>595</v>
      </c>
      <c r="H179" s="15">
        <v>16.3</v>
      </c>
      <c r="I179" s="298">
        <v>3080.7000000000003</v>
      </c>
      <c r="J179" s="10">
        <v>0</v>
      </c>
      <c r="K179" s="10">
        <v>0</v>
      </c>
      <c r="L179" s="10">
        <v>0</v>
      </c>
      <c r="M179" s="10">
        <v>0</v>
      </c>
      <c r="N179" s="10">
        <v>0</v>
      </c>
      <c r="O179" s="10">
        <v>0</v>
      </c>
      <c r="P179" s="368">
        <v>1000459563</v>
      </c>
      <c r="Q179" s="554" t="s">
        <v>200</v>
      </c>
      <c r="R179" s="103" t="s">
        <v>202</v>
      </c>
      <c r="S179" s="103" t="s">
        <v>203</v>
      </c>
      <c r="T179" s="553" t="s">
        <v>24</v>
      </c>
    </row>
    <row r="180" spans="1:20">
      <c r="A180" s="567" t="s">
        <v>354</v>
      </c>
      <c r="B180" s="299" t="s">
        <v>611</v>
      </c>
      <c r="C180" s="299" t="s">
        <v>327</v>
      </c>
      <c r="D180" s="299" t="s">
        <v>528</v>
      </c>
      <c r="E180" s="299" t="s">
        <v>25</v>
      </c>
      <c r="F180" s="299" t="s">
        <v>581</v>
      </c>
      <c r="G180" s="297" t="s">
        <v>595</v>
      </c>
      <c r="H180" s="15">
        <v>16.3</v>
      </c>
      <c r="I180" s="298">
        <v>3080.7000000000003</v>
      </c>
      <c r="J180" s="10">
        <v>0</v>
      </c>
      <c r="K180" s="10">
        <v>0</v>
      </c>
      <c r="L180" s="10">
        <v>0</v>
      </c>
      <c r="M180" s="10">
        <v>0</v>
      </c>
      <c r="N180" s="10">
        <v>0</v>
      </c>
      <c r="O180" s="10">
        <v>0</v>
      </c>
      <c r="P180" s="368">
        <v>1000459563</v>
      </c>
      <c r="Q180" s="554" t="s">
        <v>200</v>
      </c>
      <c r="R180" s="103" t="s">
        <v>202</v>
      </c>
      <c r="S180" s="103" t="s">
        <v>203</v>
      </c>
      <c r="T180" s="553" t="s">
        <v>24</v>
      </c>
    </row>
    <row r="181" spans="1:20">
      <c r="A181" s="567" t="s">
        <v>354</v>
      </c>
      <c r="B181" s="299" t="s">
        <v>611</v>
      </c>
      <c r="C181" s="299" t="s">
        <v>327</v>
      </c>
      <c r="D181" s="299" t="s">
        <v>528</v>
      </c>
      <c r="E181" s="299" t="s">
        <v>25</v>
      </c>
      <c r="F181" s="299" t="s">
        <v>581</v>
      </c>
      <c r="G181" s="297" t="s">
        <v>595</v>
      </c>
      <c r="H181" s="15">
        <v>16.3</v>
      </c>
      <c r="I181" s="298">
        <v>3080.7000000000003</v>
      </c>
      <c r="J181" s="10">
        <v>0</v>
      </c>
      <c r="K181" s="10">
        <v>0</v>
      </c>
      <c r="L181" s="10">
        <v>0</v>
      </c>
      <c r="M181" s="10">
        <v>0</v>
      </c>
      <c r="N181" s="10">
        <v>0</v>
      </c>
      <c r="O181" s="10">
        <v>0</v>
      </c>
      <c r="P181" s="368">
        <v>1000459563</v>
      </c>
      <c r="Q181" s="554" t="s">
        <v>200</v>
      </c>
      <c r="R181" s="103" t="s">
        <v>202</v>
      </c>
      <c r="S181" s="103" t="s">
        <v>203</v>
      </c>
      <c r="T181" s="553" t="s">
        <v>24</v>
      </c>
    </row>
    <row r="182" spans="1:20">
      <c r="A182" s="567" t="s">
        <v>354</v>
      </c>
      <c r="B182" s="299" t="s">
        <v>611</v>
      </c>
      <c r="C182" s="299" t="s">
        <v>327</v>
      </c>
      <c r="D182" s="299" t="s">
        <v>528</v>
      </c>
      <c r="E182" s="299" t="s">
        <v>25</v>
      </c>
      <c r="F182" s="299" t="s">
        <v>581</v>
      </c>
      <c r="G182" s="297" t="s">
        <v>595</v>
      </c>
      <c r="H182" s="15">
        <v>16.3</v>
      </c>
      <c r="I182" s="298">
        <v>3080.7000000000003</v>
      </c>
      <c r="J182" s="10">
        <v>0</v>
      </c>
      <c r="K182" s="10">
        <v>0</v>
      </c>
      <c r="L182" s="10">
        <v>0</v>
      </c>
      <c r="M182" s="10">
        <v>0</v>
      </c>
      <c r="N182" s="10">
        <v>0</v>
      </c>
      <c r="O182" s="10">
        <v>0</v>
      </c>
      <c r="P182" s="368">
        <v>1000459563</v>
      </c>
      <c r="Q182" s="554" t="s">
        <v>200</v>
      </c>
      <c r="R182" s="103" t="s">
        <v>202</v>
      </c>
      <c r="S182" s="103" t="s">
        <v>203</v>
      </c>
      <c r="T182" s="553" t="s">
        <v>24</v>
      </c>
    </row>
    <row r="183" spans="1:20">
      <c r="A183" s="567" t="s">
        <v>354</v>
      </c>
      <c r="B183" s="299" t="s">
        <v>611</v>
      </c>
      <c r="C183" s="299" t="s">
        <v>327</v>
      </c>
      <c r="D183" s="299" t="s">
        <v>528</v>
      </c>
      <c r="E183" s="299" t="s">
        <v>25</v>
      </c>
      <c r="F183" s="299" t="s">
        <v>581</v>
      </c>
      <c r="G183" s="297" t="s">
        <v>595</v>
      </c>
      <c r="H183" s="15">
        <v>16.3</v>
      </c>
      <c r="I183" s="298">
        <v>3080.7000000000003</v>
      </c>
      <c r="J183" s="10">
        <v>0</v>
      </c>
      <c r="K183" s="10">
        <v>0</v>
      </c>
      <c r="L183" s="10">
        <v>0</v>
      </c>
      <c r="M183" s="10">
        <v>0</v>
      </c>
      <c r="N183" s="10">
        <v>0</v>
      </c>
      <c r="O183" s="10">
        <v>0</v>
      </c>
      <c r="P183" s="368">
        <v>1000459563</v>
      </c>
      <c r="Q183" s="554" t="s">
        <v>200</v>
      </c>
      <c r="R183" s="103" t="s">
        <v>202</v>
      </c>
      <c r="S183" s="103" t="s">
        <v>203</v>
      </c>
      <c r="T183" s="553" t="s">
        <v>24</v>
      </c>
    </row>
    <row r="184" spans="1:20">
      <c r="A184" s="568">
        <v>793528</v>
      </c>
      <c r="B184" s="129" t="s">
        <v>612</v>
      </c>
      <c r="C184" s="297" t="s">
        <v>315</v>
      </c>
      <c r="D184" s="564" t="s">
        <v>613</v>
      </c>
      <c r="E184" s="24" t="s">
        <v>428</v>
      </c>
      <c r="F184" s="24" t="s">
        <v>317</v>
      </c>
      <c r="G184" s="373" t="s">
        <v>338</v>
      </c>
      <c r="H184" s="373">
        <v>96.56</v>
      </c>
      <c r="I184" s="373">
        <v>16222.08</v>
      </c>
      <c r="J184" s="124">
        <v>16222.08</v>
      </c>
      <c r="K184" s="124">
        <v>16222.08</v>
      </c>
      <c r="L184" s="124">
        <v>16222.08</v>
      </c>
      <c r="M184" s="10">
        <v>16222.08</v>
      </c>
      <c r="N184" s="10">
        <v>16222.08</v>
      </c>
      <c r="O184" s="10">
        <v>16222.08</v>
      </c>
      <c r="P184" s="368">
        <v>1000456932</v>
      </c>
      <c r="Q184" s="554" t="s">
        <v>160</v>
      </c>
      <c r="R184" s="103" t="s">
        <v>162</v>
      </c>
      <c r="S184" s="103" t="s">
        <v>163</v>
      </c>
      <c r="T184" s="553" t="s">
        <v>24</v>
      </c>
    </row>
    <row r="185" spans="1:20">
      <c r="A185" s="568">
        <v>970768</v>
      </c>
      <c r="B185" s="129" t="s">
        <v>614</v>
      </c>
      <c r="C185" s="297" t="s">
        <v>315</v>
      </c>
      <c r="D185" s="564" t="s">
        <v>615</v>
      </c>
      <c r="E185" s="24" t="s">
        <v>25</v>
      </c>
      <c r="F185" s="24" t="s">
        <v>317</v>
      </c>
      <c r="G185" s="373" t="s">
        <v>318</v>
      </c>
      <c r="H185" s="373">
        <v>96.56</v>
      </c>
      <c r="I185" s="373">
        <v>16222.08</v>
      </c>
      <c r="J185" s="124">
        <v>16222.08</v>
      </c>
      <c r="K185" s="124">
        <v>16222.08</v>
      </c>
      <c r="L185" s="124">
        <v>16222.08</v>
      </c>
      <c r="M185" s="10">
        <v>16222.08</v>
      </c>
      <c r="N185" s="10">
        <v>16222.08</v>
      </c>
      <c r="O185" s="10">
        <v>16222.08</v>
      </c>
      <c r="P185" s="368">
        <v>1000456932</v>
      </c>
      <c r="Q185" s="554" t="s">
        <v>160</v>
      </c>
      <c r="R185" s="103" t="s">
        <v>162</v>
      </c>
      <c r="S185" s="103" t="s">
        <v>163</v>
      </c>
      <c r="T185" s="553" t="s">
        <v>26</v>
      </c>
    </row>
    <row r="186" spans="1:20">
      <c r="A186" s="568">
        <v>622443</v>
      </c>
      <c r="B186" s="129" t="s">
        <v>616</v>
      </c>
      <c r="C186" s="297" t="s">
        <v>315</v>
      </c>
      <c r="D186" s="564" t="s">
        <v>615</v>
      </c>
      <c r="E186" s="569" t="s">
        <v>617</v>
      </c>
      <c r="F186" s="569" t="s">
        <v>371</v>
      </c>
      <c r="G186" s="373" t="s">
        <v>449</v>
      </c>
      <c r="H186" s="373">
        <v>128</v>
      </c>
      <c r="I186" s="373">
        <v>21504</v>
      </c>
      <c r="J186" s="124">
        <v>21504</v>
      </c>
      <c r="K186" s="124">
        <v>21504</v>
      </c>
      <c r="L186" s="124">
        <v>21504</v>
      </c>
      <c r="M186" s="10">
        <v>21504</v>
      </c>
      <c r="N186" s="10">
        <v>21504</v>
      </c>
      <c r="O186" s="10">
        <v>21504</v>
      </c>
      <c r="P186" s="368">
        <v>1000456932</v>
      </c>
      <c r="Q186" s="554" t="s">
        <v>160</v>
      </c>
      <c r="R186" s="103" t="s">
        <v>162</v>
      </c>
      <c r="S186" s="103" t="s">
        <v>163</v>
      </c>
      <c r="T186" s="553" t="s">
        <v>24</v>
      </c>
    </row>
    <row r="187" spans="1:20">
      <c r="A187" s="568">
        <v>630305</v>
      </c>
      <c r="B187" s="129" t="s">
        <v>618</v>
      </c>
      <c r="C187" s="297" t="s">
        <v>315</v>
      </c>
      <c r="D187" s="564" t="s">
        <v>615</v>
      </c>
      <c r="E187" s="24" t="s">
        <v>20</v>
      </c>
      <c r="F187" s="24" t="s">
        <v>317</v>
      </c>
      <c r="G187" s="373" t="s">
        <v>318</v>
      </c>
      <c r="H187" s="373">
        <v>96.56</v>
      </c>
      <c r="I187" s="373">
        <v>16222.08</v>
      </c>
      <c r="J187" s="124">
        <v>16222.08</v>
      </c>
      <c r="K187" s="124">
        <v>16222.08</v>
      </c>
      <c r="L187" s="124">
        <v>16222.08</v>
      </c>
      <c r="M187" s="10">
        <v>16222.08</v>
      </c>
      <c r="N187" s="10">
        <v>16222.08</v>
      </c>
      <c r="O187" s="10">
        <v>16222.08</v>
      </c>
      <c r="P187" s="368">
        <v>1000456932</v>
      </c>
      <c r="Q187" s="554" t="s">
        <v>160</v>
      </c>
      <c r="R187" s="103" t="s">
        <v>162</v>
      </c>
      <c r="S187" s="103" t="s">
        <v>163</v>
      </c>
      <c r="T187" s="553" t="s">
        <v>24</v>
      </c>
    </row>
    <row r="188" spans="1:20">
      <c r="A188" s="568">
        <v>630304</v>
      </c>
      <c r="B188" s="129" t="s">
        <v>619</v>
      </c>
      <c r="C188" s="297" t="s">
        <v>315</v>
      </c>
      <c r="D188" s="564" t="s">
        <v>613</v>
      </c>
      <c r="E188" s="24" t="s">
        <v>20</v>
      </c>
      <c r="F188" s="24" t="s">
        <v>317</v>
      </c>
      <c r="G188" s="373" t="s">
        <v>318</v>
      </c>
      <c r="H188" s="373">
        <v>96.56</v>
      </c>
      <c r="I188" s="373">
        <v>16222.08</v>
      </c>
      <c r="J188" s="124">
        <v>16222.08</v>
      </c>
      <c r="K188" s="124">
        <v>16222.08</v>
      </c>
      <c r="L188" s="124">
        <v>16222.08</v>
      </c>
      <c r="M188" s="10">
        <v>16222.08</v>
      </c>
      <c r="N188" s="10">
        <v>16222.08</v>
      </c>
      <c r="O188" s="10">
        <v>16222.08</v>
      </c>
      <c r="P188" s="368">
        <v>1000456932</v>
      </c>
      <c r="Q188" s="554" t="s">
        <v>160</v>
      </c>
      <c r="R188" s="103" t="s">
        <v>162</v>
      </c>
      <c r="S188" s="103" t="s">
        <v>163</v>
      </c>
      <c r="T188" s="553" t="s">
        <v>24</v>
      </c>
    </row>
    <row r="189" spans="1:20">
      <c r="A189" s="568">
        <v>913405</v>
      </c>
      <c r="B189" s="129" t="s">
        <v>620</v>
      </c>
      <c r="C189" s="297" t="s">
        <v>315</v>
      </c>
      <c r="D189" s="564" t="s">
        <v>615</v>
      </c>
      <c r="E189" s="24" t="s">
        <v>341</v>
      </c>
      <c r="F189" s="24" t="s">
        <v>342</v>
      </c>
      <c r="G189" s="373" t="s">
        <v>331</v>
      </c>
      <c r="H189" s="373">
        <v>98.21</v>
      </c>
      <c r="I189" s="373">
        <v>16499.28</v>
      </c>
      <c r="J189" s="124">
        <v>16499.28</v>
      </c>
      <c r="K189" s="124">
        <v>16499.28</v>
      </c>
      <c r="L189" s="124">
        <v>16499.28</v>
      </c>
      <c r="M189" s="10">
        <v>16499.28</v>
      </c>
      <c r="N189" s="10">
        <v>16499.28</v>
      </c>
      <c r="O189" s="10">
        <v>16499.28</v>
      </c>
      <c r="P189" s="368">
        <v>1000456932</v>
      </c>
      <c r="Q189" s="554" t="s">
        <v>160</v>
      </c>
      <c r="R189" s="103" t="s">
        <v>162</v>
      </c>
      <c r="S189" s="103" t="s">
        <v>163</v>
      </c>
      <c r="T189" s="553" t="s">
        <v>344</v>
      </c>
    </row>
    <row r="190" spans="1:20">
      <c r="A190" s="568">
        <v>952674</v>
      </c>
      <c r="B190" s="129" t="s">
        <v>621</v>
      </c>
      <c r="C190" s="297" t="s">
        <v>315</v>
      </c>
      <c r="D190" s="564" t="s">
        <v>613</v>
      </c>
      <c r="E190" s="24" t="s">
        <v>341</v>
      </c>
      <c r="F190" s="24" t="s">
        <v>371</v>
      </c>
      <c r="G190" s="373" t="s">
        <v>422</v>
      </c>
      <c r="H190" s="373">
        <v>128</v>
      </c>
      <c r="I190" s="373">
        <v>21504</v>
      </c>
      <c r="J190" s="124">
        <v>21504</v>
      </c>
      <c r="K190" s="124">
        <v>21504</v>
      </c>
      <c r="L190" s="124">
        <v>21504</v>
      </c>
      <c r="M190" s="10">
        <v>21504</v>
      </c>
      <c r="N190" s="10">
        <v>21504</v>
      </c>
      <c r="O190" s="10">
        <v>21504</v>
      </c>
      <c r="P190" s="368">
        <v>1000456932</v>
      </c>
      <c r="Q190" s="554" t="s">
        <v>160</v>
      </c>
      <c r="R190" s="103" t="s">
        <v>162</v>
      </c>
      <c r="S190" s="103" t="s">
        <v>163</v>
      </c>
      <c r="T190" s="553" t="s">
        <v>33</v>
      </c>
    </row>
    <row r="191" spans="1:20">
      <c r="A191" s="568">
        <v>883179</v>
      </c>
      <c r="B191" s="129" t="s">
        <v>622</v>
      </c>
      <c r="C191" s="297" t="s">
        <v>315</v>
      </c>
      <c r="D191" s="564" t="s">
        <v>623</v>
      </c>
      <c r="E191" s="570" t="s">
        <v>624</v>
      </c>
      <c r="F191" s="570" t="s">
        <v>342</v>
      </c>
      <c r="G191" s="373" t="s">
        <v>338</v>
      </c>
      <c r="H191" s="373">
        <v>98.21</v>
      </c>
      <c r="I191" s="373">
        <v>16499.28</v>
      </c>
      <c r="J191" s="124">
        <v>16499.28</v>
      </c>
      <c r="K191" s="124">
        <v>16499.28</v>
      </c>
      <c r="L191" s="124">
        <v>16499.28</v>
      </c>
      <c r="M191" s="10">
        <v>16499.28</v>
      </c>
      <c r="N191" s="10">
        <v>16499.28</v>
      </c>
      <c r="O191" s="10">
        <v>16499.28</v>
      </c>
      <c r="P191" s="368">
        <v>1000456932</v>
      </c>
      <c r="Q191" s="554" t="s">
        <v>160</v>
      </c>
      <c r="R191" s="103" t="s">
        <v>162</v>
      </c>
      <c r="S191" s="103" t="s">
        <v>163</v>
      </c>
      <c r="T191" s="553" t="s">
        <v>413</v>
      </c>
    </row>
    <row r="192" spans="1:20">
      <c r="A192" s="568">
        <v>969769</v>
      </c>
      <c r="B192" s="129" t="s">
        <v>625</v>
      </c>
      <c r="C192" s="297" t="s">
        <v>315</v>
      </c>
      <c r="D192" s="564" t="s">
        <v>626</v>
      </c>
      <c r="E192" s="24" t="s">
        <v>346</v>
      </c>
      <c r="F192" s="24" t="s">
        <v>317</v>
      </c>
      <c r="G192" s="373" t="s">
        <v>422</v>
      </c>
      <c r="H192" s="373">
        <v>96.56</v>
      </c>
      <c r="I192" s="373">
        <v>16222.08</v>
      </c>
      <c r="J192" s="124">
        <v>16222.08</v>
      </c>
      <c r="K192" s="124">
        <v>16222.08</v>
      </c>
      <c r="L192" s="124">
        <v>16222.08</v>
      </c>
      <c r="M192" s="10">
        <v>16222.08</v>
      </c>
      <c r="N192" s="10">
        <v>16222.08</v>
      </c>
      <c r="O192" s="10">
        <v>16222.08</v>
      </c>
      <c r="P192" s="368">
        <v>1000456932</v>
      </c>
      <c r="Q192" s="554" t="s">
        <v>160</v>
      </c>
      <c r="R192" s="103" t="s">
        <v>162</v>
      </c>
      <c r="S192" s="103" t="s">
        <v>163</v>
      </c>
      <c r="T192" s="553" t="s">
        <v>24</v>
      </c>
    </row>
    <row r="193" spans="1:20">
      <c r="A193" s="568">
        <v>2101630</v>
      </c>
      <c r="B193" s="129" t="s">
        <v>627</v>
      </c>
      <c r="C193" s="297" t="s">
        <v>327</v>
      </c>
      <c r="D193" s="564" t="s">
        <v>615</v>
      </c>
      <c r="E193" s="24" t="s">
        <v>428</v>
      </c>
      <c r="F193" s="24" t="s">
        <v>317</v>
      </c>
      <c r="G193" s="373" t="s">
        <v>324</v>
      </c>
      <c r="H193" s="373">
        <v>24.8</v>
      </c>
      <c r="I193" s="373">
        <v>4687.2</v>
      </c>
      <c r="J193" s="124">
        <v>4687.2</v>
      </c>
      <c r="K193" s="124">
        <v>4687.2</v>
      </c>
      <c r="L193" s="124">
        <v>4687.2</v>
      </c>
      <c r="M193" s="10">
        <v>4687.2</v>
      </c>
      <c r="N193" s="10">
        <v>4687.2</v>
      </c>
      <c r="O193" s="10">
        <v>4687.2</v>
      </c>
      <c r="P193" s="368">
        <v>1000456932</v>
      </c>
      <c r="Q193" s="554" t="s">
        <v>160</v>
      </c>
      <c r="R193" s="103" t="s">
        <v>162</v>
      </c>
      <c r="S193" s="103" t="s">
        <v>163</v>
      </c>
      <c r="T193" s="553" t="s">
        <v>33</v>
      </c>
    </row>
    <row r="194" spans="1:20">
      <c r="A194" s="568">
        <v>2247050</v>
      </c>
      <c r="B194" s="129" t="s">
        <v>628</v>
      </c>
      <c r="C194" s="297" t="s">
        <v>327</v>
      </c>
      <c r="D194" s="564" t="s">
        <v>615</v>
      </c>
      <c r="E194" s="24" t="s">
        <v>20</v>
      </c>
      <c r="F194" s="24" t="s">
        <v>317</v>
      </c>
      <c r="G194" s="373" t="s">
        <v>318</v>
      </c>
      <c r="H194" s="373">
        <v>24.8</v>
      </c>
      <c r="I194" s="373">
        <v>4687.2</v>
      </c>
      <c r="J194" s="124">
        <v>4687.2</v>
      </c>
      <c r="K194" s="124">
        <v>4687.2</v>
      </c>
      <c r="L194" s="124">
        <v>4687.2</v>
      </c>
      <c r="M194" s="10">
        <v>4687.2</v>
      </c>
      <c r="N194" s="10">
        <v>4687.2</v>
      </c>
      <c r="O194" s="10">
        <v>4687.2</v>
      </c>
      <c r="P194" s="368">
        <v>1000456932</v>
      </c>
      <c r="Q194" s="554" t="s">
        <v>160</v>
      </c>
      <c r="R194" s="103" t="s">
        <v>162</v>
      </c>
      <c r="S194" s="103" t="s">
        <v>163</v>
      </c>
      <c r="T194" s="553" t="s">
        <v>24</v>
      </c>
    </row>
    <row r="195" spans="1:20">
      <c r="A195" s="568">
        <v>2018995</v>
      </c>
      <c r="B195" s="129" t="s">
        <v>629</v>
      </c>
      <c r="C195" s="297" t="s">
        <v>327</v>
      </c>
      <c r="D195" s="564" t="s">
        <v>613</v>
      </c>
      <c r="E195" s="24" t="s">
        <v>20</v>
      </c>
      <c r="F195" s="24" t="s">
        <v>317</v>
      </c>
      <c r="G195" s="373" t="s">
        <v>338</v>
      </c>
      <c r="H195" s="373">
        <v>24.8</v>
      </c>
      <c r="I195" s="373">
        <v>4687.2</v>
      </c>
      <c r="J195" s="124">
        <v>4687.2</v>
      </c>
      <c r="K195" s="124">
        <v>4687.2</v>
      </c>
      <c r="L195" s="124">
        <v>4687.2</v>
      </c>
      <c r="M195" s="10">
        <v>4687.2</v>
      </c>
      <c r="N195" s="10">
        <v>4687.2</v>
      </c>
      <c r="O195" s="10">
        <v>4687.2</v>
      </c>
      <c r="P195" s="368">
        <v>1000456932</v>
      </c>
      <c r="Q195" s="554" t="s">
        <v>160</v>
      </c>
      <c r="R195" s="103" t="s">
        <v>162</v>
      </c>
      <c r="S195" s="103" t="s">
        <v>163</v>
      </c>
      <c r="T195" s="553" t="s">
        <v>24</v>
      </c>
    </row>
    <row r="196" spans="1:20">
      <c r="A196" s="568">
        <v>2088092</v>
      </c>
      <c r="B196" s="129" t="s">
        <v>630</v>
      </c>
      <c r="C196" s="297" t="s">
        <v>327</v>
      </c>
      <c r="D196" s="564" t="s">
        <v>615</v>
      </c>
      <c r="E196" s="24" t="s">
        <v>428</v>
      </c>
      <c r="F196" s="24" t="s">
        <v>317</v>
      </c>
      <c r="G196" s="373" t="s">
        <v>324</v>
      </c>
      <c r="H196" s="373">
        <v>24.8</v>
      </c>
      <c r="I196" s="373">
        <v>4687.2</v>
      </c>
      <c r="J196" s="124">
        <v>4687.2</v>
      </c>
      <c r="K196" s="124">
        <v>4687.2</v>
      </c>
      <c r="L196" s="124">
        <v>4687.2</v>
      </c>
      <c r="M196" s="10">
        <v>4687.2</v>
      </c>
      <c r="N196" s="10">
        <v>4687.2</v>
      </c>
      <c r="O196" s="10">
        <v>4687.2</v>
      </c>
      <c r="P196" s="368">
        <v>1000456932</v>
      </c>
      <c r="Q196" s="554" t="s">
        <v>160</v>
      </c>
      <c r="R196" s="103" t="s">
        <v>162</v>
      </c>
      <c r="S196" s="103" t="s">
        <v>163</v>
      </c>
      <c r="T196" s="553" t="s">
        <v>33</v>
      </c>
    </row>
    <row r="197" spans="1:20">
      <c r="A197" s="568">
        <v>2096689</v>
      </c>
      <c r="B197" s="129" t="s">
        <v>631</v>
      </c>
      <c r="C197" s="297" t="s">
        <v>327</v>
      </c>
      <c r="D197" s="564" t="s">
        <v>615</v>
      </c>
      <c r="E197" s="24" t="s">
        <v>428</v>
      </c>
      <c r="F197" s="24" t="s">
        <v>317</v>
      </c>
      <c r="G197" s="373" t="s">
        <v>338</v>
      </c>
      <c r="H197" s="373">
        <v>24.8</v>
      </c>
      <c r="I197" s="373">
        <v>4687.2</v>
      </c>
      <c r="J197" s="124">
        <v>4687.2</v>
      </c>
      <c r="K197" s="124">
        <v>4687.2</v>
      </c>
      <c r="L197" s="124">
        <v>4687.2</v>
      </c>
      <c r="M197" s="10">
        <v>4687.2</v>
      </c>
      <c r="N197" s="10">
        <v>4687.2</v>
      </c>
      <c r="O197" s="10">
        <v>4687.2</v>
      </c>
      <c r="P197" s="368">
        <v>1000456932</v>
      </c>
      <c r="Q197" s="554" t="s">
        <v>160</v>
      </c>
      <c r="R197" s="103" t="s">
        <v>162</v>
      </c>
      <c r="S197" s="103" t="s">
        <v>163</v>
      </c>
      <c r="T197" s="553" t="s">
        <v>33</v>
      </c>
    </row>
    <row r="198" spans="1:20">
      <c r="A198" s="568">
        <v>2155098</v>
      </c>
      <c r="B198" s="129" t="s">
        <v>632</v>
      </c>
      <c r="C198" s="297" t="s">
        <v>327</v>
      </c>
      <c r="D198" s="564" t="s">
        <v>615</v>
      </c>
      <c r="E198" s="24" t="s">
        <v>428</v>
      </c>
      <c r="F198" s="24" t="s">
        <v>317</v>
      </c>
      <c r="G198" s="373" t="s">
        <v>338</v>
      </c>
      <c r="H198" s="373">
        <v>24.8</v>
      </c>
      <c r="I198" s="373">
        <v>4687.2</v>
      </c>
      <c r="J198" s="124">
        <v>4687.2</v>
      </c>
      <c r="K198" s="124">
        <v>4687.2</v>
      </c>
      <c r="L198" s="124">
        <v>4687.2</v>
      </c>
      <c r="M198" s="10">
        <v>4687.2</v>
      </c>
      <c r="N198" s="10">
        <v>4687.2</v>
      </c>
      <c r="O198" s="10">
        <v>4687.2</v>
      </c>
      <c r="P198" s="368">
        <v>1000456932</v>
      </c>
      <c r="Q198" s="554" t="s">
        <v>160</v>
      </c>
      <c r="R198" s="103" t="s">
        <v>162</v>
      </c>
      <c r="S198" s="103" t="s">
        <v>163</v>
      </c>
      <c r="T198" s="553" t="s">
        <v>33</v>
      </c>
    </row>
    <row r="199" spans="1:20" ht="23">
      <c r="A199" s="568">
        <v>2077042</v>
      </c>
      <c r="B199" s="129" t="s">
        <v>633</v>
      </c>
      <c r="C199" s="297" t="s">
        <v>327</v>
      </c>
      <c r="D199" s="564" t="s">
        <v>615</v>
      </c>
      <c r="E199" s="24" t="s">
        <v>25</v>
      </c>
      <c r="F199" s="24" t="s">
        <v>320</v>
      </c>
      <c r="G199" s="373" t="s">
        <v>324</v>
      </c>
      <c r="H199" s="373">
        <v>22.9</v>
      </c>
      <c r="I199" s="373">
        <v>4328.0999999999995</v>
      </c>
      <c r="J199" s="124">
        <v>4328.0999999999995</v>
      </c>
      <c r="K199" s="124">
        <v>4328.0999999999995</v>
      </c>
      <c r="L199" s="124">
        <v>4328.0999999999995</v>
      </c>
      <c r="M199" s="10">
        <v>4328.0999999999995</v>
      </c>
      <c r="N199" s="10">
        <v>4328.0999999999995</v>
      </c>
      <c r="O199" s="10">
        <v>4328.0999999999995</v>
      </c>
      <c r="P199" s="368">
        <v>1000456932</v>
      </c>
      <c r="Q199" s="554" t="s">
        <v>160</v>
      </c>
      <c r="R199" s="103" t="s">
        <v>162</v>
      </c>
      <c r="S199" s="103" t="s">
        <v>163</v>
      </c>
      <c r="T199" s="553" t="s">
        <v>26</v>
      </c>
    </row>
    <row r="200" spans="1:20">
      <c r="A200" s="568">
        <v>258039</v>
      </c>
      <c r="B200" s="129" t="s">
        <v>634</v>
      </c>
      <c r="C200" s="297" t="s">
        <v>327</v>
      </c>
      <c r="D200" s="564" t="s">
        <v>615</v>
      </c>
      <c r="E200" s="24" t="s">
        <v>428</v>
      </c>
      <c r="F200" s="24" t="s">
        <v>317</v>
      </c>
      <c r="G200" s="373" t="s">
        <v>318</v>
      </c>
      <c r="H200" s="373">
        <v>24.8</v>
      </c>
      <c r="I200" s="373">
        <v>4687.2</v>
      </c>
      <c r="J200" s="124">
        <v>4687.2</v>
      </c>
      <c r="K200" s="124">
        <v>4687.2</v>
      </c>
      <c r="L200" s="124">
        <v>4687.2</v>
      </c>
      <c r="M200" s="10">
        <v>4687.2</v>
      </c>
      <c r="N200" s="10">
        <v>4687.2</v>
      </c>
      <c r="O200" s="10">
        <v>4687.2</v>
      </c>
      <c r="P200" s="368">
        <v>1000456932</v>
      </c>
      <c r="Q200" s="554" t="s">
        <v>160</v>
      </c>
      <c r="R200" s="103" t="s">
        <v>162</v>
      </c>
      <c r="S200" s="103" t="s">
        <v>163</v>
      </c>
      <c r="T200" s="553" t="s">
        <v>33</v>
      </c>
    </row>
    <row r="201" spans="1:20" ht="23">
      <c r="A201" s="568">
        <v>631869</v>
      </c>
      <c r="B201" s="129" t="s">
        <v>635</v>
      </c>
      <c r="C201" s="297" t="s">
        <v>327</v>
      </c>
      <c r="D201" s="564" t="s">
        <v>615</v>
      </c>
      <c r="E201" s="24" t="s">
        <v>346</v>
      </c>
      <c r="F201" s="24" t="s">
        <v>320</v>
      </c>
      <c r="G201" s="373" t="s">
        <v>338</v>
      </c>
      <c r="H201" s="373">
        <v>22.9</v>
      </c>
      <c r="I201" s="373">
        <v>4328.0999999999995</v>
      </c>
      <c r="J201" s="124">
        <v>4328.0999999999995</v>
      </c>
      <c r="K201" s="124">
        <v>4328.0999999999995</v>
      </c>
      <c r="L201" s="124">
        <v>4328.0999999999995</v>
      </c>
      <c r="M201" s="10">
        <v>4328.0999999999995</v>
      </c>
      <c r="N201" s="10">
        <v>4328.0999999999995</v>
      </c>
      <c r="O201" s="10">
        <v>4328.0999999999995</v>
      </c>
      <c r="P201" s="368">
        <v>1000456932</v>
      </c>
      <c r="Q201" s="554" t="s">
        <v>160</v>
      </c>
      <c r="R201" s="103" t="s">
        <v>162</v>
      </c>
      <c r="S201" s="103" t="s">
        <v>163</v>
      </c>
      <c r="T201" s="553" t="s">
        <v>53</v>
      </c>
    </row>
    <row r="202" spans="1:20" ht="23">
      <c r="A202" s="568">
        <v>160134</v>
      </c>
      <c r="B202" s="129" t="s">
        <v>636</v>
      </c>
      <c r="C202" s="297" t="s">
        <v>315</v>
      </c>
      <c r="D202" s="564" t="s">
        <v>637</v>
      </c>
      <c r="E202" s="24" t="s">
        <v>346</v>
      </c>
      <c r="F202" s="24" t="s">
        <v>320</v>
      </c>
      <c r="G202" s="373" t="s">
        <v>422</v>
      </c>
      <c r="H202" s="373">
        <v>91.9</v>
      </c>
      <c r="I202" s="373">
        <v>15439.2</v>
      </c>
      <c r="J202" s="124">
        <v>15439.2</v>
      </c>
      <c r="K202" s="124">
        <v>15439.2</v>
      </c>
      <c r="L202" s="124">
        <v>15439.2</v>
      </c>
      <c r="M202" s="10">
        <v>15439.2</v>
      </c>
      <c r="N202" s="10">
        <v>15439.2</v>
      </c>
      <c r="O202" s="10">
        <v>15439.2</v>
      </c>
      <c r="P202" s="368">
        <v>1000456932</v>
      </c>
      <c r="Q202" s="554" t="s">
        <v>160</v>
      </c>
      <c r="R202" s="103" t="s">
        <v>162</v>
      </c>
      <c r="S202" s="103" t="s">
        <v>163</v>
      </c>
      <c r="T202" s="553" t="s">
        <v>24</v>
      </c>
    </row>
    <row r="203" spans="1:20">
      <c r="A203" s="568">
        <v>959343</v>
      </c>
      <c r="B203" s="129" t="s">
        <v>638</v>
      </c>
      <c r="C203" s="297" t="s">
        <v>315</v>
      </c>
      <c r="D203" s="564" t="s">
        <v>637</v>
      </c>
      <c r="E203" s="24" t="s">
        <v>341</v>
      </c>
      <c r="F203" s="24" t="s">
        <v>342</v>
      </c>
      <c r="G203" s="373" t="s">
        <v>338</v>
      </c>
      <c r="H203" s="373">
        <v>98.21</v>
      </c>
      <c r="I203" s="373">
        <v>16499.28</v>
      </c>
      <c r="J203" s="124">
        <v>10889.524799999999</v>
      </c>
      <c r="K203" s="124">
        <v>16499.28</v>
      </c>
      <c r="L203" s="124">
        <v>16499.28</v>
      </c>
      <c r="M203" s="10">
        <v>16499.28</v>
      </c>
      <c r="N203" s="10">
        <v>16499.28</v>
      </c>
      <c r="O203" s="10">
        <v>16499.28</v>
      </c>
      <c r="P203" s="368">
        <v>1000456932</v>
      </c>
      <c r="Q203" s="554" t="s">
        <v>160</v>
      </c>
      <c r="R203" s="103" t="s">
        <v>162</v>
      </c>
      <c r="S203" s="103" t="s">
        <v>163</v>
      </c>
      <c r="T203" s="553" t="s">
        <v>344</v>
      </c>
    </row>
    <row r="204" spans="1:20">
      <c r="A204" s="568">
        <v>2132785</v>
      </c>
      <c r="B204" s="129" t="s">
        <v>639</v>
      </c>
      <c r="C204" s="297" t="s">
        <v>315</v>
      </c>
      <c r="D204" s="564" t="s">
        <v>640</v>
      </c>
      <c r="E204" s="24" t="s">
        <v>341</v>
      </c>
      <c r="F204" s="24" t="s">
        <v>342</v>
      </c>
      <c r="G204" s="373" t="s">
        <v>422</v>
      </c>
      <c r="H204" s="373">
        <v>98.21</v>
      </c>
      <c r="I204" s="373">
        <v>16499.28</v>
      </c>
      <c r="J204" s="124">
        <v>8249.64</v>
      </c>
      <c r="K204" s="124">
        <v>16499.28</v>
      </c>
      <c r="L204" s="124">
        <v>16499.28</v>
      </c>
      <c r="M204" s="10">
        <v>16499.28</v>
      </c>
      <c r="N204" s="10">
        <v>16499.28</v>
      </c>
      <c r="O204" s="10">
        <v>16499.28</v>
      </c>
      <c r="P204" s="368">
        <v>1000456932</v>
      </c>
      <c r="Q204" s="554" t="s">
        <v>160</v>
      </c>
      <c r="R204" s="103" t="s">
        <v>162</v>
      </c>
      <c r="S204" s="103" t="s">
        <v>163</v>
      </c>
      <c r="T204" s="553" t="s">
        <v>344</v>
      </c>
    </row>
    <row r="205" spans="1:20">
      <c r="A205" s="568">
        <v>2018310</v>
      </c>
      <c r="B205" s="129" t="s">
        <v>641</v>
      </c>
      <c r="C205" s="297" t="s">
        <v>315</v>
      </c>
      <c r="D205" s="564" t="s">
        <v>640</v>
      </c>
      <c r="E205" s="24" t="s">
        <v>20</v>
      </c>
      <c r="F205" s="24" t="s">
        <v>317</v>
      </c>
      <c r="G205" s="373" t="s">
        <v>338</v>
      </c>
      <c r="H205" s="373">
        <v>96.56</v>
      </c>
      <c r="I205" s="373">
        <v>16222.08</v>
      </c>
      <c r="J205" s="124">
        <v>16222.08</v>
      </c>
      <c r="K205" s="124">
        <v>16222.08</v>
      </c>
      <c r="L205" s="124">
        <v>16222.08</v>
      </c>
      <c r="M205" s="10">
        <v>16222.08</v>
      </c>
      <c r="N205" s="10">
        <v>16222.08</v>
      </c>
      <c r="O205" s="10">
        <v>16222.08</v>
      </c>
      <c r="P205" s="368">
        <v>1000456932</v>
      </c>
      <c r="Q205" s="554" t="s">
        <v>160</v>
      </c>
      <c r="R205" s="103" t="s">
        <v>162</v>
      </c>
      <c r="S205" s="103" t="s">
        <v>163</v>
      </c>
      <c r="T205" s="553" t="s">
        <v>33</v>
      </c>
    </row>
    <row r="206" spans="1:20">
      <c r="A206" s="568">
        <v>560451</v>
      </c>
      <c r="B206" s="129" t="s">
        <v>642</v>
      </c>
      <c r="C206" s="297" t="s">
        <v>315</v>
      </c>
      <c r="D206" s="564" t="s">
        <v>640</v>
      </c>
      <c r="E206" s="24" t="s">
        <v>20</v>
      </c>
      <c r="F206" s="24" t="s">
        <v>342</v>
      </c>
      <c r="G206" s="373" t="s">
        <v>422</v>
      </c>
      <c r="H206" s="373">
        <v>98.21</v>
      </c>
      <c r="I206" s="373">
        <v>16499.28</v>
      </c>
      <c r="J206" s="124">
        <v>16499.28</v>
      </c>
      <c r="K206" s="124">
        <v>16499.28</v>
      </c>
      <c r="L206" s="124">
        <v>16499.28</v>
      </c>
      <c r="M206" s="10">
        <v>16499.28</v>
      </c>
      <c r="N206" s="10">
        <v>16499.28</v>
      </c>
      <c r="O206" s="10">
        <v>16499.28</v>
      </c>
      <c r="P206" s="368">
        <v>1000456932</v>
      </c>
      <c r="Q206" s="554" t="s">
        <v>160</v>
      </c>
      <c r="R206" s="103" t="s">
        <v>162</v>
      </c>
      <c r="S206" s="103" t="s">
        <v>163</v>
      </c>
      <c r="T206" s="553" t="s">
        <v>24</v>
      </c>
    </row>
    <row r="207" spans="1:20">
      <c r="A207" s="571">
        <v>175902</v>
      </c>
      <c r="B207" s="572" t="s">
        <v>643</v>
      </c>
      <c r="C207" s="297" t="s">
        <v>315</v>
      </c>
      <c r="D207" s="573" t="s">
        <v>637</v>
      </c>
      <c r="E207" s="574" t="s">
        <v>346</v>
      </c>
      <c r="F207" s="574" t="s">
        <v>317</v>
      </c>
      <c r="G207" s="373" t="s">
        <v>318</v>
      </c>
      <c r="H207" s="373">
        <v>96.56</v>
      </c>
      <c r="I207" s="373">
        <v>16222.08</v>
      </c>
      <c r="J207" s="124">
        <v>16222.08</v>
      </c>
      <c r="K207" s="124">
        <v>16222.08</v>
      </c>
      <c r="L207" s="124">
        <v>16222.08</v>
      </c>
      <c r="M207" s="10">
        <v>16222.08</v>
      </c>
      <c r="N207" s="10">
        <v>16222.08</v>
      </c>
      <c r="O207" s="10">
        <v>16222.08</v>
      </c>
      <c r="P207" s="368">
        <v>1000456932</v>
      </c>
      <c r="Q207" s="554" t="s">
        <v>160</v>
      </c>
      <c r="R207" s="103" t="s">
        <v>162</v>
      </c>
      <c r="S207" s="103" t="s">
        <v>163</v>
      </c>
      <c r="T207" s="553" t="s">
        <v>24</v>
      </c>
    </row>
    <row r="208" spans="1:20">
      <c r="A208" s="568">
        <v>2192819</v>
      </c>
      <c r="B208" s="129" t="s">
        <v>644</v>
      </c>
      <c r="C208" s="297" t="s">
        <v>315</v>
      </c>
      <c r="D208" s="564" t="s">
        <v>640</v>
      </c>
      <c r="E208" s="24" t="s">
        <v>20</v>
      </c>
      <c r="F208" s="24" t="s">
        <v>317</v>
      </c>
      <c r="G208" s="373" t="s">
        <v>338</v>
      </c>
      <c r="H208" s="373">
        <v>96.56</v>
      </c>
      <c r="I208" s="373">
        <v>16222.08</v>
      </c>
      <c r="J208" s="124">
        <v>16222.08</v>
      </c>
      <c r="K208" s="124">
        <v>16222.08</v>
      </c>
      <c r="L208" s="124">
        <v>16222.08</v>
      </c>
      <c r="M208" s="10">
        <v>16222.08</v>
      </c>
      <c r="N208" s="10">
        <v>16222.08</v>
      </c>
      <c r="O208" s="10">
        <v>16222.08</v>
      </c>
      <c r="P208" s="368">
        <v>1000456932</v>
      </c>
      <c r="Q208" s="554" t="s">
        <v>160</v>
      </c>
      <c r="R208" s="103" t="s">
        <v>162</v>
      </c>
      <c r="S208" s="103" t="s">
        <v>163</v>
      </c>
      <c r="T208" s="553" t="s">
        <v>33</v>
      </c>
    </row>
    <row r="209" spans="1:20">
      <c r="A209" s="568">
        <v>138049</v>
      </c>
      <c r="B209" s="129" t="s">
        <v>645</v>
      </c>
      <c r="C209" s="297" t="s">
        <v>315</v>
      </c>
      <c r="D209" s="564" t="s">
        <v>646</v>
      </c>
      <c r="E209" s="24" t="s">
        <v>647</v>
      </c>
      <c r="F209" s="24" t="s">
        <v>371</v>
      </c>
      <c r="G209" s="373" t="s">
        <v>449</v>
      </c>
      <c r="H209" s="373">
        <v>128</v>
      </c>
      <c r="I209" s="373">
        <v>21504</v>
      </c>
      <c r="J209" s="124">
        <v>21504</v>
      </c>
      <c r="K209" s="124">
        <v>0</v>
      </c>
      <c r="L209" s="124">
        <v>21504</v>
      </c>
      <c r="M209" s="10">
        <v>21504</v>
      </c>
      <c r="N209" s="10">
        <v>21504</v>
      </c>
      <c r="O209" s="10">
        <v>21504</v>
      </c>
      <c r="P209" s="368">
        <v>1000456932</v>
      </c>
      <c r="Q209" s="554" t="s">
        <v>160</v>
      </c>
      <c r="R209" s="103" t="s">
        <v>162</v>
      </c>
      <c r="S209" s="103" t="s">
        <v>163</v>
      </c>
      <c r="T209" s="553" t="s">
        <v>24</v>
      </c>
    </row>
    <row r="210" spans="1:20">
      <c r="A210" s="568">
        <v>969320</v>
      </c>
      <c r="B210" s="129" t="s">
        <v>648</v>
      </c>
      <c r="C210" s="297" t="s">
        <v>315</v>
      </c>
      <c r="D210" s="564" t="s">
        <v>649</v>
      </c>
      <c r="E210" s="24" t="s">
        <v>20</v>
      </c>
      <c r="F210" s="486" t="s">
        <v>317</v>
      </c>
      <c r="G210" s="373" t="s">
        <v>318</v>
      </c>
      <c r="H210" s="373">
        <v>96.56</v>
      </c>
      <c r="I210" s="373">
        <v>16222.08</v>
      </c>
      <c r="J210" s="124">
        <v>16222.08</v>
      </c>
      <c r="K210" s="124">
        <v>16222.08</v>
      </c>
      <c r="L210" s="124">
        <v>16222.08</v>
      </c>
      <c r="M210" s="10">
        <v>16222.08</v>
      </c>
      <c r="N210" s="10">
        <v>16222.08</v>
      </c>
      <c r="O210" s="10">
        <v>16222.08</v>
      </c>
      <c r="P210" s="368">
        <v>1000456932</v>
      </c>
      <c r="Q210" s="554" t="s">
        <v>160</v>
      </c>
      <c r="R210" s="103" t="s">
        <v>162</v>
      </c>
      <c r="S210" s="103" t="s">
        <v>163</v>
      </c>
      <c r="T210" s="553" t="s">
        <v>24</v>
      </c>
    </row>
    <row r="211" spans="1:20">
      <c r="A211" s="568">
        <v>968028</v>
      </c>
      <c r="B211" s="129" t="s">
        <v>650</v>
      </c>
      <c r="C211" s="297" t="s">
        <v>315</v>
      </c>
      <c r="D211" s="564" t="s">
        <v>651</v>
      </c>
      <c r="E211" s="24" t="s">
        <v>20</v>
      </c>
      <c r="F211" s="486" t="s">
        <v>317</v>
      </c>
      <c r="G211" s="373" t="s">
        <v>318</v>
      </c>
      <c r="H211" s="373">
        <v>96.56</v>
      </c>
      <c r="I211" s="373">
        <v>16222.08</v>
      </c>
      <c r="J211" s="124">
        <v>16222.08</v>
      </c>
      <c r="K211" s="124">
        <v>16222.08</v>
      </c>
      <c r="L211" s="124">
        <v>16222.08</v>
      </c>
      <c r="M211" s="10">
        <v>16222.08</v>
      </c>
      <c r="N211" s="10">
        <v>16222.08</v>
      </c>
      <c r="O211" s="10">
        <v>16222.08</v>
      </c>
      <c r="P211" s="368">
        <v>1000456932</v>
      </c>
      <c r="Q211" s="554" t="s">
        <v>160</v>
      </c>
      <c r="R211" s="103" t="s">
        <v>162</v>
      </c>
      <c r="S211" s="103" t="s">
        <v>163</v>
      </c>
      <c r="T211" s="553" t="s">
        <v>24</v>
      </c>
    </row>
    <row r="212" spans="1:20">
      <c r="A212" s="568">
        <v>318954</v>
      </c>
      <c r="B212" s="129" t="s">
        <v>652</v>
      </c>
      <c r="C212" s="297" t="s">
        <v>315</v>
      </c>
      <c r="D212" s="564" t="s">
        <v>651</v>
      </c>
      <c r="E212" s="24" t="s">
        <v>653</v>
      </c>
      <c r="F212" s="24" t="s">
        <v>371</v>
      </c>
      <c r="G212" s="373" t="s">
        <v>318</v>
      </c>
      <c r="H212" s="373">
        <v>128</v>
      </c>
      <c r="I212" s="373">
        <v>21504</v>
      </c>
      <c r="J212" s="124">
        <v>21504</v>
      </c>
      <c r="K212" s="124">
        <v>21504</v>
      </c>
      <c r="L212" s="124">
        <v>21504</v>
      </c>
      <c r="M212" s="10">
        <v>21504</v>
      </c>
      <c r="N212" s="10">
        <v>21504</v>
      </c>
      <c r="O212" s="10">
        <v>21504</v>
      </c>
      <c r="P212" s="368">
        <v>1000456932</v>
      </c>
      <c r="Q212" s="554" t="s">
        <v>160</v>
      </c>
      <c r="R212" s="103" t="s">
        <v>162</v>
      </c>
      <c r="S212" s="103" t="s">
        <v>163</v>
      </c>
      <c r="T212" s="553" t="s">
        <v>344</v>
      </c>
    </row>
    <row r="213" spans="1:20">
      <c r="A213" s="568">
        <v>972371</v>
      </c>
      <c r="B213" s="129" t="s">
        <v>654</v>
      </c>
      <c r="C213" s="297" t="s">
        <v>315</v>
      </c>
      <c r="D213" s="564" t="s">
        <v>651</v>
      </c>
      <c r="E213" s="24" t="s">
        <v>20</v>
      </c>
      <c r="F213" s="486" t="s">
        <v>317</v>
      </c>
      <c r="G213" s="373" t="s">
        <v>338</v>
      </c>
      <c r="H213" s="373">
        <v>96.56</v>
      </c>
      <c r="I213" s="373">
        <v>16222.08</v>
      </c>
      <c r="J213" s="124">
        <v>16222.08</v>
      </c>
      <c r="K213" s="124">
        <v>16222.08</v>
      </c>
      <c r="L213" s="124">
        <v>16222.08</v>
      </c>
      <c r="M213" s="10">
        <v>16222.08</v>
      </c>
      <c r="N213" s="10">
        <v>16222.08</v>
      </c>
      <c r="O213" s="10">
        <v>16222.08</v>
      </c>
      <c r="P213" s="368">
        <v>1000456932</v>
      </c>
      <c r="Q213" s="554" t="s">
        <v>160</v>
      </c>
      <c r="R213" s="103" t="s">
        <v>162</v>
      </c>
      <c r="S213" s="103" t="s">
        <v>163</v>
      </c>
      <c r="T213" s="553" t="s">
        <v>24</v>
      </c>
    </row>
    <row r="214" spans="1:20">
      <c r="A214" s="568">
        <v>2337882</v>
      </c>
      <c r="B214" s="129" t="s">
        <v>655</v>
      </c>
      <c r="C214" s="297" t="s">
        <v>315</v>
      </c>
      <c r="D214" s="564" t="s">
        <v>651</v>
      </c>
      <c r="E214" s="24" t="s">
        <v>428</v>
      </c>
      <c r="F214" s="486" t="s">
        <v>317</v>
      </c>
      <c r="G214" s="373" t="s">
        <v>338</v>
      </c>
      <c r="H214" s="373">
        <v>96.56</v>
      </c>
      <c r="I214" s="373">
        <v>16222.08</v>
      </c>
      <c r="J214" s="575">
        <v>16222.08</v>
      </c>
      <c r="K214" s="575">
        <v>10868.793600000001</v>
      </c>
      <c r="L214" s="575">
        <v>0</v>
      </c>
      <c r="M214" s="10">
        <v>0</v>
      </c>
      <c r="N214" s="10">
        <v>0</v>
      </c>
      <c r="O214" s="10">
        <v>0</v>
      </c>
      <c r="P214" s="368">
        <v>1000456932</v>
      </c>
      <c r="Q214" s="554" t="s">
        <v>160</v>
      </c>
      <c r="R214" s="103" t="s">
        <v>162</v>
      </c>
      <c r="S214" s="103" t="s">
        <v>163</v>
      </c>
      <c r="T214" s="553" t="s">
        <v>24</v>
      </c>
    </row>
    <row r="215" spans="1:20">
      <c r="A215" s="568">
        <v>112011</v>
      </c>
      <c r="B215" s="129" t="s">
        <v>656</v>
      </c>
      <c r="C215" s="297" t="s">
        <v>315</v>
      </c>
      <c r="D215" s="564" t="s">
        <v>651</v>
      </c>
      <c r="E215" s="24" t="s">
        <v>657</v>
      </c>
      <c r="F215" s="486" t="s">
        <v>317</v>
      </c>
      <c r="G215" s="373" t="s">
        <v>422</v>
      </c>
      <c r="H215" s="373">
        <v>96.56</v>
      </c>
      <c r="I215" s="373">
        <v>16222.08</v>
      </c>
      <c r="J215" s="124">
        <v>16222.08</v>
      </c>
      <c r="K215" s="124">
        <v>16222.08</v>
      </c>
      <c r="L215" s="124">
        <v>16222.08</v>
      </c>
      <c r="M215" s="10">
        <v>16222.08</v>
      </c>
      <c r="N215" s="10">
        <v>16222.08</v>
      </c>
      <c r="O215" s="10">
        <v>16222.08</v>
      </c>
      <c r="P215" s="368">
        <v>1000456932</v>
      </c>
      <c r="Q215" s="554" t="s">
        <v>160</v>
      </c>
      <c r="R215" s="103" t="s">
        <v>162</v>
      </c>
      <c r="S215" s="103" t="s">
        <v>163</v>
      </c>
      <c r="T215" s="553" t="s">
        <v>24</v>
      </c>
    </row>
    <row r="216" spans="1:20">
      <c r="A216" s="568">
        <v>2336335</v>
      </c>
      <c r="B216" s="129" t="s">
        <v>658</v>
      </c>
      <c r="C216" s="297" t="s">
        <v>315</v>
      </c>
      <c r="D216" s="564" t="s">
        <v>651</v>
      </c>
      <c r="E216" s="24" t="s">
        <v>428</v>
      </c>
      <c r="F216" s="486" t="s">
        <v>317</v>
      </c>
      <c r="G216" s="373" t="s">
        <v>331</v>
      </c>
      <c r="H216" s="373">
        <v>96.56</v>
      </c>
      <c r="I216" s="373">
        <v>16222.08</v>
      </c>
      <c r="J216" s="124">
        <v>16222.08</v>
      </c>
      <c r="K216" s="124">
        <v>16222.08</v>
      </c>
      <c r="L216" s="124">
        <v>16222.08</v>
      </c>
      <c r="M216" s="10">
        <v>16222.08</v>
      </c>
      <c r="N216" s="10">
        <v>16222.08</v>
      </c>
      <c r="O216" s="10">
        <v>16222.08</v>
      </c>
      <c r="P216" s="368">
        <v>1000456932</v>
      </c>
      <c r="Q216" s="554" t="s">
        <v>160</v>
      </c>
      <c r="R216" s="103" t="s">
        <v>162</v>
      </c>
      <c r="S216" s="103" t="s">
        <v>163</v>
      </c>
      <c r="T216" s="553" t="s">
        <v>33</v>
      </c>
    </row>
    <row r="217" spans="1:20">
      <c r="A217" s="568">
        <v>2398635</v>
      </c>
      <c r="B217" s="129" t="s">
        <v>659</v>
      </c>
      <c r="C217" s="297" t="s">
        <v>315</v>
      </c>
      <c r="D217" s="564" t="s">
        <v>615</v>
      </c>
      <c r="E217" s="24" t="s">
        <v>660</v>
      </c>
      <c r="F217" s="486" t="s">
        <v>371</v>
      </c>
      <c r="G217" s="373" t="s">
        <v>331</v>
      </c>
      <c r="H217" s="373">
        <v>128</v>
      </c>
      <c r="I217" s="373">
        <v>21504</v>
      </c>
      <c r="J217" s="575">
        <v>21504</v>
      </c>
      <c r="K217" s="575">
        <v>21504</v>
      </c>
      <c r="L217" s="575">
        <v>0</v>
      </c>
      <c r="M217" s="10">
        <v>0</v>
      </c>
      <c r="N217" s="10">
        <v>0</v>
      </c>
      <c r="O217" s="10">
        <v>0</v>
      </c>
      <c r="P217" s="368">
        <v>1000456932</v>
      </c>
      <c r="Q217" s="554" t="s">
        <v>160</v>
      </c>
      <c r="R217" s="103" t="s">
        <v>162</v>
      </c>
      <c r="S217" s="103" t="s">
        <v>163</v>
      </c>
      <c r="T217" s="553" t="s">
        <v>24</v>
      </c>
    </row>
    <row r="218" spans="1:20">
      <c r="A218" s="568">
        <v>2315811</v>
      </c>
      <c r="B218" s="129" t="s">
        <v>661</v>
      </c>
      <c r="C218" s="297" t="s">
        <v>315</v>
      </c>
      <c r="D218" s="564" t="s">
        <v>626</v>
      </c>
      <c r="E218" s="24" t="s">
        <v>428</v>
      </c>
      <c r="F218" s="24" t="s">
        <v>317</v>
      </c>
      <c r="G218" s="373" t="s">
        <v>331</v>
      </c>
      <c r="H218" s="373">
        <v>96.56</v>
      </c>
      <c r="I218" s="373">
        <v>16222.08</v>
      </c>
      <c r="J218" s="124">
        <v>16222.08</v>
      </c>
      <c r="K218" s="124">
        <v>16222.08</v>
      </c>
      <c r="L218" s="124">
        <v>16222.08</v>
      </c>
      <c r="M218" s="10">
        <v>16222.08</v>
      </c>
      <c r="N218" s="10">
        <v>16222.08</v>
      </c>
      <c r="O218" s="10">
        <v>16222.08</v>
      </c>
      <c r="P218" s="368">
        <v>1000456932</v>
      </c>
      <c r="Q218" s="554" t="s">
        <v>160</v>
      </c>
      <c r="R218" s="103" t="s">
        <v>162</v>
      </c>
      <c r="S218" s="103" t="s">
        <v>163</v>
      </c>
      <c r="T218" s="553" t="s">
        <v>24</v>
      </c>
    </row>
    <row r="219" spans="1:20">
      <c r="A219" s="568">
        <v>355372</v>
      </c>
      <c r="B219" s="129" t="s">
        <v>662</v>
      </c>
      <c r="C219" s="297" t="s">
        <v>315</v>
      </c>
      <c r="D219" s="564" t="s">
        <v>626</v>
      </c>
      <c r="E219" s="24" t="s">
        <v>20</v>
      </c>
      <c r="F219" s="24" t="s">
        <v>317</v>
      </c>
      <c r="G219" s="373" t="s">
        <v>422</v>
      </c>
      <c r="H219" s="373">
        <v>96.56</v>
      </c>
      <c r="I219" s="373">
        <v>16222.08</v>
      </c>
      <c r="J219" s="575">
        <v>12328.7808</v>
      </c>
      <c r="K219" s="124">
        <v>12328.7808</v>
      </c>
      <c r="L219" s="124">
        <v>12328.7808</v>
      </c>
      <c r="M219" s="10">
        <v>12328.7808</v>
      </c>
      <c r="N219" s="10">
        <v>16222.08</v>
      </c>
      <c r="O219" s="10">
        <v>16222.08</v>
      </c>
      <c r="P219" s="368">
        <v>1000456932</v>
      </c>
      <c r="Q219" s="554" t="s">
        <v>160</v>
      </c>
      <c r="R219" s="103" t="s">
        <v>162</v>
      </c>
      <c r="S219" s="103" t="s">
        <v>163</v>
      </c>
      <c r="T219" s="553" t="s">
        <v>24</v>
      </c>
    </row>
    <row r="220" spans="1:20">
      <c r="A220" s="576">
        <v>2360548</v>
      </c>
      <c r="B220" s="577" t="s">
        <v>663</v>
      </c>
      <c r="C220" s="297" t="s">
        <v>315</v>
      </c>
      <c r="D220" s="578" t="s">
        <v>664</v>
      </c>
      <c r="E220" s="579" t="s">
        <v>346</v>
      </c>
      <c r="F220" s="24" t="s">
        <v>317</v>
      </c>
      <c r="G220" s="373" t="s">
        <v>331</v>
      </c>
      <c r="H220" s="373">
        <v>96.56</v>
      </c>
      <c r="I220" s="373">
        <v>16222.08</v>
      </c>
      <c r="J220" s="124">
        <v>16222.08</v>
      </c>
      <c r="K220" s="124">
        <v>16222.08</v>
      </c>
      <c r="L220" s="124">
        <v>16222.08</v>
      </c>
      <c r="M220" s="580">
        <v>16222.08</v>
      </c>
      <c r="N220" s="580">
        <v>16222.08</v>
      </c>
      <c r="O220" s="10">
        <v>16222.08</v>
      </c>
      <c r="P220" s="368">
        <v>1000456932</v>
      </c>
      <c r="Q220" s="554" t="s">
        <v>160</v>
      </c>
      <c r="R220" s="103" t="s">
        <v>162</v>
      </c>
      <c r="S220" s="103" t="s">
        <v>163</v>
      </c>
      <c r="T220" s="553" t="s">
        <v>24</v>
      </c>
    </row>
    <row r="221" spans="1:20">
      <c r="A221" s="576">
        <v>2412508</v>
      </c>
      <c r="B221" s="577" t="s">
        <v>665</v>
      </c>
      <c r="C221" s="297" t="s">
        <v>315</v>
      </c>
      <c r="D221" s="578" t="s">
        <v>664</v>
      </c>
      <c r="E221" s="579" t="s">
        <v>346</v>
      </c>
      <c r="F221" s="579" t="s">
        <v>317</v>
      </c>
      <c r="G221" s="373" t="s">
        <v>331</v>
      </c>
      <c r="H221" s="373">
        <v>96.56</v>
      </c>
      <c r="I221" s="373">
        <v>16222.08</v>
      </c>
      <c r="J221" s="124">
        <v>16222.08</v>
      </c>
      <c r="K221" s="124">
        <v>16222.08</v>
      </c>
      <c r="L221" s="124">
        <v>16222.08</v>
      </c>
      <c r="M221" s="580">
        <v>16222.08</v>
      </c>
      <c r="N221" s="580">
        <v>16222.08</v>
      </c>
      <c r="O221" s="10">
        <v>16222.08</v>
      </c>
      <c r="P221" s="368">
        <v>1000456932</v>
      </c>
      <c r="Q221" s="554" t="s">
        <v>160</v>
      </c>
      <c r="R221" s="103" t="s">
        <v>162</v>
      </c>
      <c r="S221" s="103" t="s">
        <v>163</v>
      </c>
      <c r="T221" s="553" t="s">
        <v>24</v>
      </c>
    </row>
    <row r="222" spans="1:20">
      <c r="A222" s="576">
        <v>956326</v>
      </c>
      <c r="B222" s="577" t="s">
        <v>666</v>
      </c>
      <c r="C222" s="297" t="s">
        <v>315</v>
      </c>
      <c r="D222" s="578" t="s">
        <v>626</v>
      </c>
      <c r="E222" s="579" t="s">
        <v>428</v>
      </c>
      <c r="F222" s="24" t="s">
        <v>317</v>
      </c>
      <c r="G222" s="373" t="s">
        <v>422</v>
      </c>
      <c r="H222" s="373">
        <v>96.56</v>
      </c>
      <c r="I222" s="373">
        <v>16222.08</v>
      </c>
      <c r="J222" s="575">
        <v>12328.7808</v>
      </c>
      <c r="K222" s="575">
        <v>16222.08</v>
      </c>
      <c r="L222" s="575">
        <v>0</v>
      </c>
      <c r="M222" s="580">
        <v>0</v>
      </c>
      <c r="N222" s="580">
        <v>0</v>
      </c>
      <c r="O222" s="10">
        <v>0</v>
      </c>
      <c r="P222" s="368">
        <v>1000456932</v>
      </c>
      <c r="Q222" s="554" t="s">
        <v>160</v>
      </c>
      <c r="R222" s="103" t="s">
        <v>162</v>
      </c>
      <c r="S222" s="103" t="s">
        <v>163</v>
      </c>
      <c r="T222" s="553" t="s">
        <v>24</v>
      </c>
    </row>
    <row r="223" spans="1:20">
      <c r="A223" s="576">
        <v>2396520</v>
      </c>
      <c r="B223" s="577" t="s">
        <v>667</v>
      </c>
      <c r="C223" s="297" t="s">
        <v>315</v>
      </c>
      <c r="D223" s="578" t="s">
        <v>626</v>
      </c>
      <c r="E223" s="579" t="s">
        <v>20</v>
      </c>
      <c r="F223" s="24" t="s">
        <v>317</v>
      </c>
      <c r="G223" s="373" t="s">
        <v>331</v>
      </c>
      <c r="H223" s="373">
        <v>96.56</v>
      </c>
      <c r="I223" s="373">
        <v>16222.08</v>
      </c>
      <c r="J223" s="124">
        <v>16222.08</v>
      </c>
      <c r="K223" s="124">
        <v>16222.08</v>
      </c>
      <c r="L223" s="124">
        <v>16222.08</v>
      </c>
      <c r="M223" s="580">
        <v>16222.08</v>
      </c>
      <c r="N223" s="580">
        <v>16222.08</v>
      </c>
      <c r="O223" s="10">
        <v>16222.08</v>
      </c>
      <c r="P223" s="368">
        <v>1000456932</v>
      </c>
      <c r="Q223" s="554" t="s">
        <v>160</v>
      </c>
      <c r="R223" s="103" t="s">
        <v>162</v>
      </c>
      <c r="S223" s="103" t="s">
        <v>163</v>
      </c>
      <c r="T223" s="553" t="s">
        <v>33</v>
      </c>
    </row>
    <row r="224" spans="1:20">
      <c r="A224" s="576">
        <v>2397456</v>
      </c>
      <c r="B224" s="577" t="s">
        <v>668</v>
      </c>
      <c r="C224" s="297" t="s">
        <v>315</v>
      </c>
      <c r="D224" s="578" t="s">
        <v>626</v>
      </c>
      <c r="E224" s="579" t="s">
        <v>20</v>
      </c>
      <c r="F224" s="24" t="s">
        <v>317</v>
      </c>
      <c r="G224" s="373" t="s">
        <v>331</v>
      </c>
      <c r="H224" s="373">
        <v>96.56</v>
      </c>
      <c r="I224" s="373">
        <v>16222.08</v>
      </c>
      <c r="J224" s="124">
        <v>16222.08</v>
      </c>
      <c r="K224" s="124">
        <v>16222.08</v>
      </c>
      <c r="L224" s="124">
        <v>16222.08</v>
      </c>
      <c r="M224" s="580">
        <v>16222.08</v>
      </c>
      <c r="N224" s="580">
        <v>16222.08</v>
      </c>
      <c r="O224" s="10">
        <v>16222.08</v>
      </c>
      <c r="P224" s="368">
        <v>1000456932</v>
      </c>
      <c r="Q224" s="554" t="s">
        <v>160</v>
      </c>
      <c r="R224" s="103" t="s">
        <v>162</v>
      </c>
      <c r="S224" s="103" t="s">
        <v>163</v>
      </c>
      <c r="T224" s="553" t="s">
        <v>33</v>
      </c>
    </row>
    <row r="225" spans="1:20" ht="23">
      <c r="A225" s="581">
        <v>254635</v>
      </c>
      <c r="B225" s="582" t="s">
        <v>669</v>
      </c>
      <c r="C225" s="297" t="s">
        <v>315</v>
      </c>
      <c r="D225" s="583" t="s">
        <v>646</v>
      </c>
      <c r="E225" s="584" t="s">
        <v>25</v>
      </c>
      <c r="F225" s="584" t="s">
        <v>320</v>
      </c>
      <c r="G225" s="373" t="s">
        <v>318</v>
      </c>
      <c r="H225" s="373">
        <v>91.9</v>
      </c>
      <c r="I225" s="373">
        <v>15439.2</v>
      </c>
      <c r="J225" s="124">
        <v>15439.2</v>
      </c>
      <c r="K225" s="124">
        <v>15439.2</v>
      </c>
      <c r="L225" s="124">
        <v>15439.2</v>
      </c>
      <c r="M225" s="585">
        <v>15439.2</v>
      </c>
      <c r="N225" s="585">
        <v>15439.2</v>
      </c>
      <c r="O225" s="10">
        <v>15439.2</v>
      </c>
      <c r="P225" s="368">
        <v>1000456932</v>
      </c>
      <c r="Q225" s="554" t="s">
        <v>160</v>
      </c>
      <c r="R225" s="103" t="s">
        <v>162</v>
      </c>
      <c r="S225" s="103" t="s">
        <v>163</v>
      </c>
      <c r="T225" s="553" t="s">
        <v>24</v>
      </c>
    </row>
    <row r="226" spans="1:20">
      <c r="A226" s="576">
        <v>807052</v>
      </c>
      <c r="B226" s="577" t="s">
        <v>670</v>
      </c>
      <c r="C226" s="586" t="s">
        <v>315</v>
      </c>
      <c r="D226" s="578" t="s">
        <v>637</v>
      </c>
      <c r="E226" s="579" t="s">
        <v>20</v>
      </c>
      <c r="F226" s="579" t="s">
        <v>342</v>
      </c>
      <c r="G226" s="373" t="s">
        <v>422</v>
      </c>
      <c r="H226" s="373">
        <v>98.21</v>
      </c>
      <c r="I226" s="373">
        <v>16499.28</v>
      </c>
      <c r="J226" s="124">
        <v>16499.28</v>
      </c>
      <c r="K226" s="124">
        <v>16499.28</v>
      </c>
      <c r="L226" s="124">
        <v>16499.28</v>
      </c>
      <c r="M226" s="580">
        <v>16499.28</v>
      </c>
      <c r="N226" s="580">
        <v>16499.28</v>
      </c>
      <c r="O226" s="10">
        <v>16499.28</v>
      </c>
      <c r="P226" s="368">
        <v>1000456932</v>
      </c>
      <c r="Q226" s="554" t="s">
        <v>160</v>
      </c>
      <c r="R226" s="103" t="s">
        <v>162</v>
      </c>
      <c r="S226" s="103" t="s">
        <v>163</v>
      </c>
      <c r="T226" s="553" t="s">
        <v>24</v>
      </c>
    </row>
    <row r="227" spans="1:20">
      <c r="A227" s="587">
        <v>113131</v>
      </c>
      <c r="B227" s="588" t="s">
        <v>671</v>
      </c>
      <c r="C227" s="589" t="s">
        <v>315</v>
      </c>
      <c r="D227" s="590" t="s">
        <v>651</v>
      </c>
      <c r="E227" s="486" t="s">
        <v>20</v>
      </c>
      <c r="F227" s="486" t="s">
        <v>317</v>
      </c>
      <c r="G227" s="373" t="s">
        <v>331</v>
      </c>
      <c r="H227" s="373">
        <v>96.56</v>
      </c>
      <c r="I227" s="373">
        <v>16222.08</v>
      </c>
      <c r="J227" s="124">
        <v>16222.08</v>
      </c>
      <c r="K227" s="124">
        <v>16222.08</v>
      </c>
      <c r="L227" s="124">
        <v>16222.08</v>
      </c>
      <c r="M227" s="580">
        <v>16222.08</v>
      </c>
      <c r="N227" s="10">
        <v>16222.08</v>
      </c>
      <c r="O227" s="10">
        <v>16222.08</v>
      </c>
      <c r="P227" s="368">
        <v>1000456932</v>
      </c>
      <c r="Q227" s="554" t="s">
        <v>160</v>
      </c>
      <c r="R227" s="103" t="s">
        <v>162</v>
      </c>
      <c r="S227" s="103" t="s">
        <v>163</v>
      </c>
      <c r="T227" s="553" t="s">
        <v>33</v>
      </c>
    </row>
    <row r="228" spans="1:20" ht="23">
      <c r="A228" s="568">
        <v>963958</v>
      </c>
      <c r="B228" s="570" t="s">
        <v>672</v>
      </c>
      <c r="C228" s="297" t="s">
        <v>315</v>
      </c>
      <c r="D228" s="591" t="s">
        <v>637</v>
      </c>
      <c r="E228" s="486" t="s">
        <v>426</v>
      </c>
      <c r="F228" s="24" t="s">
        <v>320</v>
      </c>
      <c r="G228" s="373" t="s">
        <v>318</v>
      </c>
      <c r="H228" s="373">
        <v>91.9</v>
      </c>
      <c r="I228" s="373">
        <v>15439.2</v>
      </c>
      <c r="J228" s="124">
        <v>15439.2</v>
      </c>
      <c r="K228" s="124">
        <v>15439.2</v>
      </c>
      <c r="L228" s="124">
        <v>15439.2</v>
      </c>
      <c r="M228" s="592">
        <v>15439.2</v>
      </c>
      <c r="N228" s="592">
        <v>15439.2</v>
      </c>
      <c r="O228" s="10">
        <v>15439.2</v>
      </c>
      <c r="P228" s="368">
        <v>1000456932</v>
      </c>
      <c r="Q228" s="554" t="s">
        <v>160</v>
      </c>
      <c r="R228" s="103" t="s">
        <v>162</v>
      </c>
      <c r="S228" s="103" t="s">
        <v>163</v>
      </c>
      <c r="T228" s="553" t="s">
        <v>33</v>
      </c>
    </row>
    <row r="229" spans="1:20">
      <c r="A229" s="568">
        <v>729843</v>
      </c>
      <c r="B229" s="129" t="s">
        <v>673</v>
      </c>
      <c r="C229" s="297" t="s">
        <v>315</v>
      </c>
      <c r="D229" s="442" t="s">
        <v>646</v>
      </c>
      <c r="E229" s="24" t="s">
        <v>20</v>
      </c>
      <c r="F229" s="486" t="s">
        <v>317</v>
      </c>
      <c r="G229" s="373" t="s">
        <v>338</v>
      </c>
      <c r="H229" s="373">
        <v>96.56</v>
      </c>
      <c r="I229" s="373">
        <v>16222.08</v>
      </c>
      <c r="J229" s="124">
        <v>16222.08</v>
      </c>
      <c r="K229" s="124">
        <v>16222.08</v>
      </c>
      <c r="L229" s="124">
        <v>16222.08</v>
      </c>
      <c r="M229" s="592">
        <v>16222.08</v>
      </c>
      <c r="N229" s="592">
        <v>16222.08</v>
      </c>
      <c r="O229" s="10">
        <v>16222.08</v>
      </c>
      <c r="P229" s="368">
        <v>1000456932</v>
      </c>
      <c r="Q229" s="554" t="s">
        <v>160</v>
      </c>
      <c r="R229" s="103" t="s">
        <v>162</v>
      </c>
      <c r="S229" s="103" t="s">
        <v>163</v>
      </c>
      <c r="T229" s="553" t="s">
        <v>33</v>
      </c>
    </row>
    <row r="230" spans="1:20">
      <c r="A230" s="593">
        <v>972892</v>
      </c>
      <c r="B230" s="570" t="s">
        <v>674</v>
      </c>
      <c r="C230" s="297" t="s">
        <v>315</v>
      </c>
      <c r="D230" s="594" t="s">
        <v>626</v>
      </c>
      <c r="E230" s="24" t="s">
        <v>657</v>
      </c>
      <c r="F230" s="486" t="s">
        <v>317</v>
      </c>
      <c r="G230" s="373" t="s">
        <v>449</v>
      </c>
      <c r="H230" s="373">
        <v>96.56</v>
      </c>
      <c r="I230" s="373">
        <v>16222.08</v>
      </c>
      <c r="J230" s="124">
        <v>16222.08</v>
      </c>
      <c r="K230" s="124">
        <v>16222.08</v>
      </c>
      <c r="L230" s="124">
        <v>4055.52</v>
      </c>
      <c r="M230" s="592">
        <v>16222.08</v>
      </c>
      <c r="N230" s="592">
        <v>16222.08</v>
      </c>
      <c r="O230" s="10">
        <v>16222.08</v>
      </c>
      <c r="P230" s="368">
        <v>1000456932</v>
      </c>
      <c r="Q230" s="554" t="s">
        <v>160</v>
      </c>
      <c r="R230" s="103" t="s">
        <v>162</v>
      </c>
      <c r="S230" s="103" t="s">
        <v>163</v>
      </c>
      <c r="T230" s="553" t="s">
        <v>33</v>
      </c>
    </row>
    <row r="231" spans="1:20" ht="23">
      <c r="A231" s="595">
        <v>2412848</v>
      </c>
      <c r="B231" s="512" t="s">
        <v>675</v>
      </c>
      <c r="C231" s="297" t="s">
        <v>315</v>
      </c>
      <c r="D231" s="445" t="s">
        <v>651</v>
      </c>
      <c r="E231" s="24" t="s">
        <v>25</v>
      </c>
      <c r="F231" s="24" t="s">
        <v>320</v>
      </c>
      <c r="G231" s="373" t="s">
        <v>331</v>
      </c>
      <c r="H231" s="373">
        <v>91.9</v>
      </c>
      <c r="I231" s="373">
        <v>15439.2</v>
      </c>
      <c r="J231" s="124">
        <v>15439.2</v>
      </c>
      <c r="K231" s="124">
        <v>15439.2</v>
      </c>
      <c r="L231" s="124">
        <v>15439.2</v>
      </c>
      <c r="M231" s="592">
        <v>15439.2</v>
      </c>
      <c r="N231" s="10">
        <v>15439.2</v>
      </c>
      <c r="O231" s="10">
        <v>15439.2</v>
      </c>
      <c r="P231" s="368">
        <v>1000456932</v>
      </c>
      <c r="Q231" s="554" t="s">
        <v>160</v>
      </c>
      <c r="R231" s="103" t="s">
        <v>162</v>
      </c>
      <c r="S231" s="103" t="s">
        <v>163</v>
      </c>
      <c r="T231" s="553" t="s">
        <v>26</v>
      </c>
    </row>
    <row r="232" spans="1:20">
      <c r="A232" s="595">
        <v>973676</v>
      </c>
      <c r="B232" s="512" t="s">
        <v>676</v>
      </c>
      <c r="C232" s="46" t="s">
        <v>315</v>
      </c>
      <c r="D232" s="445" t="s">
        <v>651</v>
      </c>
      <c r="E232" s="24" t="s">
        <v>341</v>
      </c>
      <c r="F232" s="24" t="s">
        <v>342</v>
      </c>
      <c r="G232" s="373" t="s">
        <v>338</v>
      </c>
      <c r="H232" s="373">
        <v>98.21</v>
      </c>
      <c r="I232" s="373">
        <v>16499.28</v>
      </c>
      <c r="J232" s="124">
        <v>16499.28</v>
      </c>
      <c r="K232" s="124">
        <v>16499.28</v>
      </c>
      <c r="L232" s="124">
        <v>16499.28</v>
      </c>
      <c r="M232" s="592">
        <v>16499.28</v>
      </c>
      <c r="N232" s="592">
        <v>16499.28</v>
      </c>
      <c r="O232" s="10">
        <v>16499.28</v>
      </c>
      <c r="P232" s="368">
        <v>1000456932</v>
      </c>
      <c r="Q232" s="554" t="s">
        <v>160</v>
      </c>
      <c r="R232" s="103" t="s">
        <v>162</v>
      </c>
      <c r="S232" s="103" t="s">
        <v>163</v>
      </c>
      <c r="T232" s="553" t="s">
        <v>344</v>
      </c>
    </row>
    <row r="233" spans="1:20">
      <c r="A233" s="595">
        <v>973258</v>
      </c>
      <c r="B233" s="512" t="s">
        <v>677</v>
      </c>
      <c r="C233" s="46" t="s">
        <v>315</v>
      </c>
      <c r="D233" s="590" t="s">
        <v>615</v>
      </c>
      <c r="E233" s="24" t="s">
        <v>657</v>
      </c>
      <c r="F233" s="486" t="s">
        <v>317</v>
      </c>
      <c r="G233" s="373" t="s">
        <v>449</v>
      </c>
      <c r="H233" s="373">
        <v>96.56</v>
      </c>
      <c r="I233" s="373">
        <v>16222.08</v>
      </c>
      <c r="J233" s="124">
        <v>16222.08</v>
      </c>
      <c r="K233" s="124">
        <v>16222.08</v>
      </c>
      <c r="L233" s="124">
        <v>16222.08</v>
      </c>
      <c r="M233" s="592">
        <v>16222.08</v>
      </c>
      <c r="N233" s="592">
        <v>16222.08</v>
      </c>
      <c r="O233" s="10">
        <v>16222.08</v>
      </c>
      <c r="P233" s="368">
        <v>1000456932</v>
      </c>
      <c r="Q233" s="554" t="s">
        <v>160</v>
      </c>
      <c r="R233" s="103" t="s">
        <v>162</v>
      </c>
      <c r="S233" s="103" t="s">
        <v>163</v>
      </c>
      <c r="T233" s="553" t="s">
        <v>33</v>
      </c>
    </row>
    <row r="234" spans="1:20">
      <c r="A234" s="587">
        <v>973816</v>
      </c>
      <c r="B234" s="588" t="s">
        <v>678</v>
      </c>
      <c r="C234" s="297" t="s">
        <v>315</v>
      </c>
      <c r="D234" s="590" t="s">
        <v>679</v>
      </c>
      <c r="E234" s="24" t="s">
        <v>20</v>
      </c>
      <c r="F234" s="486" t="s">
        <v>317</v>
      </c>
      <c r="G234" s="373" t="s">
        <v>318</v>
      </c>
      <c r="H234" s="373">
        <v>96.56</v>
      </c>
      <c r="I234" s="373">
        <v>16222.08</v>
      </c>
      <c r="J234" s="124">
        <v>16222.08</v>
      </c>
      <c r="K234" s="124">
        <v>16222.08</v>
      </c>
      <c r="L234" s="124">
        <v>16222.08</v>
      </c>
      <c r="M234" s="580">
        <v>16222.08</v>
      </c>
      <c r="N234" s="592">
        <v>16222.08</v>
      </c>
      <c r="O234" s="10">
        <v>16222.08</v>
      </c>
      <c r="P234" s="368">
        <v>1000456932</v>
      </c>
      <c r="Q234" s="554" t="s">
        <v>160</v>
      </c>
      <c r="R234" s="103" t="s">
        <v>162</v>
      </c>
      <c r="S234" s="103" t="s">
        <v>163</v>
      </c>
      <c r="T234" s="553" t="s">
        <v>33</v>
      </c>
    </row>
    <row r="235" spans="1:20">
      <c r="A235" s="587">
        <v>2325770</v>
      </c>
      <c r="B235" s="50" t="s">
        <v>680</v>
      </c>
      <c r="C235" s="46" t="s">
        <v>315</v>
      </c>
      <c r="D235" s="445" t="s">
        <v>651</v>
      </c>
      <c r="E235" s="579" t="s">
        <v>346</v>
      </c>
      <c r="F235" s="486" t="s">
        <v>317</v>
      </c>
      <c r="G235" s="373" t="s">
        <v>331</v>
      </c>
      <c r="H235" s="373">
        <v>96.56</v>
      </c>
      <c r="I235" s="373">
        <v>16222.08</v>
      </c>
      <c r="J235" s="575">
        <v>0</v>
      </c>
      <c r="K235" s="575">
        <v>0</v>
      </c>
      <c r="L235" s="575">
        <v>16222.08</v>
      </c>
      <c r="M235" s="580">
        <v>0</v>
      </c>
      <c r="N235" s="592">
        <v>0</v>
      </c>
      <c r="O235" s="10">
        <v>0</v>
      </c>
      <c r="P235" s="368">
        <v>1000456932</v>
      </c>
      <c r="Q235" s="554" t="s">
        <v>160</v>
      </c>
      <c r="R235" s="103" t="s">
        <v>162</v>
      </c>
      <c r="S235" s="103" t="s">
        <v>163</v>
      </c>
      <c r="T235" s="553" t="s">
        <v>24</v>
      </c>
    </row>
    <row r="236" spans="1:20" ht="23">
      <c r="A236" s="587">
        <v>955490</v>
      </c>
      <c r="B236" s="50" t="s">
        <v>681</v>
      </c>
      <c r="C236" s="46" t="s">
        <v>315</v>
      </c>
      <c r="D236" s="445" t="s">
        <v>646</v>
      </c>
      <c r="E236" s="579" t="s">
        <v>25</v>
      </c>
      <c r="F236" s="486" t="s">
        <v>320</v>
      </c>
      <c r="G236" s="373" t="s">
        <v>324</v>
      </c>
      <c r="H236" s="373">
        <v>91.9</v>
      </c>
      <c r="I236" s="373">
        <v>15439.2</v>
      </c>
      <c r="J236" s="124">
        <v>0</v>
      </c>
      <c r="K236" s="124">
        <v>0</v>
      </c>
      <c r="L236" s="124">
        <v>15439.2</v>
      </c>
      <c r="M236" s="580">
        <v>15439.2</v>
      </c>
      <c r="N236" s="592">
        <v>15439.2</v>
      </c>
      <c r="O236" s="10">
        <v>15439.2</v>
      </c>
      <c r="P236" s="368">
        <v>1000456932</v>
      </c>
      <c r="Q236" s="554" t="s">
        <v>160</v>
      </c>
      <c r="R236" s="103" t="s">
        <v>162</v>
      </c>
      <c r="S236" s="103" t="s">
        <v>163</v>
      </c>
      <c r="T236" s="553" t="s">
        <v>26</v>
      </c>
    </row>
    <row r="237" spans="1:20">
      <c r="A237" s="587">
        <v>952262</v>
      </c>
      <c r="B237" s="50" t="s">
        <v>682</v>
      </c>
      <c r="C237" s="46" t="s">
        <v>315</v>
      </c>
      <c r="D237" s="445" t="s">
        <v>646</v>
      </c>
      <c r="E237" s="579" t="s">
        <v>20</v>
      </c>
      <c r="F237" s="486" t="s">
        <v>317</v>
      </c>
      <c r="G237" s="373" t="s">
        <v>338</v>
      </c>
      <c r="H237" s="373">
        <v>96.56</v>
      </c>
      <c r="I237" s="373">
        <v>16222.08</v>
      </c>
      <c r="J237" s="124">
        <v>0</v>
      </c>
      <c r="K237" s="124">
        <v>0</v>
      </c>
      <c r="L237" s="124">
        <v>16222.08</v>
      </c>
      <c r="M237" s="580">
        <v>16222.08</v>
      </c>
      <c r="N237" s="592">
        <v>16222.08</v>
      </c>
      <c r="O237" s="10">
        <v>16222.08</v>
      </c>
      <c r="P237" s="368">
        <v>1000456932</v>
      </c>
      <c r="Q237" s="554" t="s">
        <v>160</v>
      </c>
      <c r="R237" s="103" t="s">
        <v>162</v>
      </c>
      <c r="S237" s="103" t="s">
        <v>163</v>
      </c>
      <c r="T237" s="553" t="s">
        <v>413</v>
      </c>
    </row>
    <row r="238" spans="1:20">
      <c r="A238" s="587">
        <v>232609</v>
      </c>
      <c r="B238" s="588" t="s">
        <v>683</v>
      </c>
      <c r="C238" s="297" t="s">
        <v>315</v>
      </c>
      <c r="D238" s="590" t="s">
        <v>679</v>
      </c>
      <c r="E238" s="486" t="s">
        <v>341</v>
      </c>
      <c r="F238" s="486" t="s">
        <v>342</v>
      </c>
      <c r="G238" s="373" t="s">
        <v>331</v>
      </c>
      <c r="H238" s="373">
        <v>98.21</v>
      </c>
      <c r="I238" s="373">
        <v>16499.28</v>
      </c>
      <c r="J238" s="124">
        <v>16499.28</v>
      </c>
      <c r="K238" s="124">
        <v>16499.28</v>
      </c>
      <c r="L238" s="124">
        <v>16499.28</v>
      </c>
      <c r="M238" s="580">
        <v>16499.28</v>
      </c>
      <c r="N238" s="592">
        <v>16499.28</v>
      </c>
      <c r="O238" s="10">
        <v>16499.28</v>
      </c>
      <c r="P238" s="368">
        <v>1000456932</v>
      </c>
      <c r="Q238" s="554" t="s">
        <v>160</v>
      </c>
      <c r="R238" s="103" t="s">
        <v>162</v>
      </c>
      <c r="S238" s="103" t="s">
        <v>163</v>
      </c>
      <c r="T238" s="553" t="s">
        <v>344</v>
      </c>
    </row>
    <row r="239" spans="1:20" ht="23">
      <c r="A239" s="587">
        <v>978381</v>
      </c>
      <c r="B239" s="588" t="s">
        <v>684</v>
      </c>
      <c r="C239" s="297" t="s">
        <v>315</v>
      </c>
      <c r="D239" s="590" t="s">
        <v>679</v>
      </c>
      <c r="E239" s="486" t="s">
        <v>20</v>
      </c>
      <c r="F239" s="486" t="s">
        <v>581</v>
      </c>
      <c r="G239" s="373" t="s">
        <v>324</v>
      </c>
      <c r="H239" s="373">
        <v>0</v>
      </c>
      <c r="I239" s="373">
        <v>0</v>
      </c>
      <c r="J239" s="124">
        <v>0</v>
      </c>
      <c r="K239" s="124">
        <v>0</v>
      </c>
      <c r="L239" s="124">
        <v>0</v>
      </c>
      <c r="M239" s="580">
        <v>0</v>
      </c>
      <c r="N239" s="592">
        <v>0</v>
      </c>
      <c r="O239" s="10">
        <v>0</v>
      </c>
      <c r="P239" s="368">
        <v>1000456932</v>
      </c>
      <c r="Q239" s="554" t="s">
        <v>160</v>
      </c>
      <c r="R239" s="103" t="s">
        <v>162</v>
      </c>
      <c r="S239" s="103" t="s">
        <v>163</v>
      </c>
      <c r="T239" s="553" t="s">
        <v>24</v>
      </c>
    </row>
    <row r="240" spans="1:20">
      <c r="A240" s="596">
        <v>2287302</v>
      </c>
      <c r="B240" s="597" t="s">
        <v>685</v>
      </c>
      <c r="C240" s="442" t="s">
        <v>315</v>
      </c>
      <c r="D240" s="564" t="s">
        <v>102</v>
      </c>
      <c r="E240" s="297" t="s">
        <v>370</v>
      </c>
      <c r="F240" s="297" t="s">
        <v>320</v>
      </c>
      <c r="G240" s="297" t="s">
        <v>331</v>
      </c>
      <c r="H240" s="128">
        <v>91.9</v>
      </c>
      <c r="I240" s="128">
        <v>15439.2</v>
      </c>
      <c r="J240" s="124">
        <v>15439.2</v>
      </c>
      <c r="K240" s="124">
        <v>15439.2</v>
      </c>
      <c r="L240" s="124">
        <v>15439.2</v>
      </c>
      <c r="M240" s="124">
        <v>15439.2</v>
      </c>
      <c r="N240" s="124">
        <v>15439.2</v>
      </c>
      <c r="O240" s="124">
        <v>15439.2</v>
      </c>
      <c r="P240" s="368">
        <v>1000456896</v>
      </c>
      <c r="Q240" s="554" t="s">
        <v>210</v>
      </c>
      <c r="R240" s="103" t="s">
        <v>66</v>
      </c>
      <c r="S240" s="103" t="s">
        <v>67</v>
      </c>
      <c r="T240" s="553" t="s">
        <v>24</v>
      </c>
    </row>
    <row r="241" spans="1:20">
      <c r="A241" s="596">
        <v>406226</v>
      </c>
      <c r="B241" s="597" t="s">
        <v>686</v>
      </c>
      <c r="C241" s="442" t="s">
        <v>315</v>
      </c>
      <c r="D241" s="564" t="s">
        <v>102</v>
      </c>
      <c r="E241" s="297" t="s">
        <v>25</v>
      </c>
      <c r="F241" s="297" t="s">
        <v>320</v>
      </c>
      <c r="G241" s="297" t="s">
        <v>331</v>
      </c>
      <c r="H241" s="128">
        <v>91.9</v>
      </c>
      <c r="I241" s="128">
        <v>15439.2</v>
      </c>
      <c r="J241" s="124">
        <v>15439.2</v>
      </c>
      <c r="K241" s="124">
        <v>15439.2</v>
      </c>
      <c r="L241" s="124">
        <v>15439.2</v>
      </c>
      <c r="M241" s="124">
        <v>15439.2</v>
      </c>
      <c r="N241" s="124">
        <v>15439.2</v>
      </c>
      <c r="O241" s="124">
        <v>15439.2</v>
      </c>
      <c r="P241" s="368">
        <v>1000456896</v>
      </c>
      <c r="Q241" s="554" t="s">
        <v>210</v>
      </c>
      <c r="R241" s="103" t="s">
        <v>66</v>
      </c>
      <c r="S241" s="103" t="s">
        <v>67</v>
      </c>
      <c r="T241" s="553" t="s">
        <v>24</v>
      </c>
    </row>
    <row r="242" spans="1:20">
      <c r="A242" s="596">
        <v>2409333</v>
      </c>
      <c r="B242" s="597" t="s">
        <v>687</v>
      </c>
      <c r="C242" s="442" t="s">
        <v>315</v>
      </c>
      <c r="D242" s="564" t="s">
        <v>102</v>
      </c>
      <c r="E242" s="297" t="s">
        <v>688</v>
      </c>
      <c r="F242" s="297" t="s">
        <v>371</v>
      </c>
      <c r="G242" s="297" t="s">
        <v>331</v>
      </c>
      <c r="H242" s="128">
        <v>128</v>
      </c>
      <c r="I242" s="128">
        <v>21504</v>
      </c>
      <c r="J242" s="124">
        <v>21504</v>
      </c>
      <c r="K242" s="124">
        <v>21504</v>
      </c>
      <c r="L242" s="124">
        <v>21504</v>
      </c>
      <c r="M242" s="124">
        <v>21504</v>
      </c>
      <c r="N242" s="124">
        <v>21504</v>
      </c>
      <c r="O242" s="124">
        <v>21504</v>
      </c>
      <c r="P242" s="368">
        <v>1000456896</v>
      </c>
      <c r="Q242" s="554" t="s">
        <v>210</v>
      </c>
      <c r="R242" s="103" t="s">
        <v>66</v>
      </c>
      <c r="S242" s="103" t="s">
        <v>67</v>
      </c>
      <c r="T242" s="553" t="s">
        <v>24</v>
      </c>
    </row>
    <row r="243" spans="1:20">
      <c r="A243" s="596">
        <v>972791</v>
      </c>
      <c r="B243" s="597" t="s">
        <v>689</v>
      </c>
      <c r="C243" s="442" t="s">
        <v>315</v>
      </c>
      <c r="D243" s="564" t="s">
        <v>102</v>
      </c>
      <c r="E243" s="297" t="s">
        <v>346</v>
      </c>
      <c r="F243" s="297" t="s">
        <v>320</v>
      </c>
      <c r="G243" s="297" t="s">
        <v>318</v>
      </c>
      <c r="H243" s="128">
        <v>91.9</v>
      </c>
      <c r="I243" s="128">
        <v>15439.2</v>
      </c>
      <c r="J243" s="124">
        <v>15439.2</v>
      </c>
      <c r="K243" s="124">
        <v>15439.2</v>
      </c>
      <c r="L243" s="124">
        <v>15439.2</v>
      </c>
      <c r="M243" s="124">
        <v>15439.2</v>
      </c>
      <c r="N243" s="124">
        <v>15439.2</v>
      </c>
      <c r="O243" s="124">
        <v>15439.2</v>
      </c>
      <c r="P243" s="368">
        <v>1000456896</v>
      </c>
      <c r="Q243" s="554" t="s">
        <v>210</v>
      </c>
      <c r="R243" s="103" t="s">
        <v>66</v>
      </c>
      <c r="S243" s="103" t="s">
        <v>67</v>
      </c>
      <c r="T243" s="553" t="s">
        <v>344</v>
      </c>
    </row>
    <row r="244" spans="1:20">
      <c r="A244" s="596">
        <v>2042701</v>
      </c>
      <c r="B244" s="597" t="s">
        <v>690</v>
      </c>
      <c r="C244" s="442" t="s">
        <v>315</v>
      </c>
      <c r="D244" s="564" t="s">
        <v>102</v>
      </c>
      <c r="E244" s="297" t="s">
        <v>20</v>
      </c>
      <c r="F244" s="297" t="s">
        <v>317</v>
      </c>
      <c r="G244" s="297" t="s">
        <v>331</v>
      </c>
      <c r="H244" s="128">
        <v>96.56</v>
      </c>
      <c r="I244" s="128">
        <v>16222.08</v>
      </c>
      <c r="J244" s="124">
        <v>16222.08</v>
      </c>
      <c r="K244" s="124">
        <v>16222.08</v>
      </c>
      <c r="L244" s="124">
        <v>16222.08</v>
      </c>
      <c r="M244" s="124">
        <v>16222.08</v>
      </c>
      <c r="N244" s="124">
        <v>16222.08</v>
      </c>
      <c r="O244" s="124">
        <v>16222.08</v>
      </c>
      <c r="P244" s="368">
        <v>1000456896</v>
      </c>
      <c r="Q244" s="554" t="s">
        <v>210</v>
      </c>
      <c r="R244" s="103" t="s">
        <v>66</v>
      </c>
      <c r="S244" s="103" t="s">
        <v>67</v>
      </c>
      <c r="T244" s="553" t="s">
        <v>24</v>
      </c>
    </row>
    <row r="245" spans="1:20">
      <c r="A245" s="596">
        <v>2374172</v>
      </c>
      <c r="B245" s="597" t="s">
        <v>691</v>
      </c>
      <c r="C245" s="442" t="s">
        <v>327</v>
      </c>
      <c r="D245" s="564" t="s">
        <v>102</v>
      </c>
      <c r="E245" s="129" t="s">
        <v>370</v>
      </c>
      <c r="F245" s="297" t="s">
        <v>371</v>
      </c>
      <c r="G245" s="297" t="s">
        <v>318</v>
      </c>
      <c r="H245" s="128">
        <v>34.5</v>
      </c>
      <c r="I245" s="128">
        <v>6520.5</v>
      </c>
      <c r="J245" s="124">
        <v>6520.5</v>
      </c>
      <c r="K245" s="124">
        <v>6520.5</v>
      </c>
      <c r="L245" s="124">
        <v>6520.5</v>
      </c>
      <c r="M245" s="124">
        <v>0</v>
      </c>
      <c r="N245" s="124">
        <v>0</v>
      </c>
      <c r="O245" s="124">
        <v>0</v>
      </c>
      <c r="P245" s="368">
        <v>1000456896</v>
      </c>
      <c r="Q245" s="554" t="s">
        <v>210</v>
      </c>
      <c r="R245" s="103" t="s">
        <v>66</v>
      </c>
      <c r="S245" s="103" t="s">
        <v>67</v>
      </c>
      <c r="T245" s="553" t="s">
        <v>24</v>
      </c>
    </row>
    <row r="246" spans="1:20">
      <c r="A246" s="596">
        <v>703821</v>
      </c>
      <c r="B246" s="597" t="s">
        <v>692</v>
      </c>
      <c r="C246" s="442" t="s">
        <v>315</v>
      </c>
      <c r="D246" s="564" t="s">
        <v>102</v>
      </c>
      <c r="E246" s="297" t="s">
        <v>20</v>
      </c>
      <c r="F246" s="297" t="s">
        <v>317</v>
      </c>
      <c r="G246" s="297" t="s">
        <v>318</v>
      </c>
      <c r="H246" s="128">
        <v>96.56</v>
      </c>
      <c r="I246" s="128">
        <v>16222.08</v>
      </c>
      <c r="J246" s="124">
        <v>16222.08</v>
      </c>
      <c r="K246" s="124">
        <v>16222.08</v>
      </c>
      <c r="L246" s="124">
        <v>16222.08</v>
      </c>
      <c r="M246" s="124">
        <v>16222.08</v>
      </c>
      <c r="N246" s="124">
        <v>16222.08</v>
      </c>
      <c r="O246" s="124">
        <v>16222.08</v>
      </c>
      <c r="P246" s="368">
        <v>1000456896</v>
      </c>
      <c r="Q246" s="554" t="s">
        <v>210</v>
      </c>
      <c r="R246" s="103" t="s">
        <v>66</v>
      </c>
      <c r="S246" s="103" t="s">
        <v>67</v>
      </c>
      <c r="T246" s="553" t="s">
        <v>24</v>
      </c>
    </row>
    <row r="247" spans="1:20">
      <c r="A247" s="596" t="s">
        <v>354</v>
      </c>
      <c r="B247" s="597" t="s">
        <v>354</v>
      </c>
      <c r="C247" s="442" t="s">
        <v>315</v>
      </c>
      <c r="D247" s="564" t="s">
        <v>102</v>
      </c>
      <c r="E247" s="297" t="s">
        <v>20</v>
      </c>
      <c r="F247" s="297" t="s">
        <v>371</v>
      </c>
      <c r="G247" s="297" t="s">
        <v>449</v>
      </c>
      <c r="H247" s="128">
        <v>128</v>
      </c>
      <c r="I247" s="128">
        <v>24192</v>
      </c>
      <c r="J247" s="124">
        <v>24192</v>
      </c>
      <c r="K247" s="124">
        <v>24192</v>
      </c>
      <c r="L247" s="124">
        <v>24192</v>
      </c>
      <c r="M247" s="124">
        <v>24192</v>
      </c>
      <c r="N247" s="124">
        <v>24192</v>
      </c>
      <c r="O247" s="124">
        <v>24192</v>
      </c>
      <c r="P247" s="368">
        <v>1000456896</v>
      </c>
      <c r="Q247" s="554" t="s">
        <v>210</v>
      </c>
      <c r="R247" s="103" t="s">
        <v>66</v>
      </c>
      <c r="S247" s="103" t="s">
        <v>67</v>
      </c>
      <c r="T247" s="553" t="s">
        <v>24</v>
      </c>
    </row>
    <row r="248" spans="1:20">
      <c r="A248" s="596">
        <v>2397455</v>
      </c>
      <c r="B248" s="597" t="s">
        <v>693</v>
      </c>
      <c r="C248" s="442" t="s">
        <v>315</v>
      </c>
      <c r="D248" s="564" t="s">
        <v>102</v>
      </c>
      <c r="E248" s="297" t="s">
        <v>694</v>
      </c>
      <c r="F248" s="297" t="s">
        <v>371</v>
      </c>
      <c r="G248" s="297" t="s">
        <v>331</v>
      </c>
      <c r="H248" s="128">
        <v>128</v>
      </c>
      <c r="I248" s="128">
        <v>21504</v>
      </c>
      <c r="J248" s="124">
        <v>21504</v>
      </c>
      <c r="K248" s="124">
        <v>21504</v>
      </c>
      <c r="L248" s="124">
        <v>21504</v>
      </c>
      <c r="M248" s="124">
        <v>21504</v>
      </c>
      <c r="N248" s="124">
        <v>21504</v>
      </c>
      <c r="O248" s="124">
        <v>21504</v>
      </c>
      <c r="P248" s="368">
        <v>1000456896</v>
      </c>
      <c r="Q248" s="554" t="s">
        <v>210</v>
      </c>
      <c r="R248" s="103" t="s">
        <v>66</v>
      </c>
      <c r="S248" s="103" t="s">
        <v>67</v>
      </c>
      <c r="T248" s="553" t="s">
        <v>24</v>
      </c>
    </row>
    <row r="249" spans="1:20">
      <c r="A249" s="596">
        <v>2125195</v>
      </c>
      <c r="B249" s="597" t="s">
        <v>695</v>
      </c>
      <c r="C249" s="442" t="s">
        <v>327</v>
      </c>
      <c r="D249" s="564" t="s">
        <v>102</v>
      </c>
      <c r="E249" s="297" t="s">
        <v>696</v>
      </c>
      <c r="F249" s="297" t="s">
        <v>606</v>
      </c>
      <c r="G249" s="297" t="s">
        <v>582</v>
      </c>
      <c r="H249" s="128">
        <v>19</v>
      </c>
      <c r="I249" s="128">
        <v>3591</v>
      </c>
      <c r="J249" s="124">
        <v>3591</v>
      </c>
      <c r="K249" s="124">
        <v>3591</v>
      </c>
      <c r="L249" s="124">
        <v>3591</v>
      </c>
      <c r="M249" s="124">
        <v>0</v>
      </c>
      <c r="N249" s="124">
        <v>0</v>
      </c>
      <c r="O249" s="124">
        <v>0</v>
      </c>
      <c r="P249" s="368">
        <v>1000456896</v>
      </c>
      <c r="Q249" s="554" t="s">
        <v>210</v>
      </c>
      <c r="R249" s="103" t="s">
        <v>66</v>
      </c>
      <c r="S249" s="103" t="s">
        <v>67</v>
      </c>
      <c r="T249" s="553" t="s">
        <v>697</v>
      </c>
    </row>
    <row r="250" spans="1:20">
      <c r="A250" s="596">
        <v>934339</v>
      </c>
      <c r="B250" s="597" t="s">
        <v>698</v>
      </c>
      <c r="C250" s="442" t="s">
        <v>327</v>
      </c>
      <c r="D250" s="564" t="s">
        <v>102</v>
      </c>
      <c r="E250" s="297" t="s">
        <v>699</v>
      </c>
      <c r="F250" s="297" t="s">
        <v>700</v>
      </c>
      <c r="G250" s="297" t="s">
        <v>324</v>
      </c>
      <c r="H250" s="128">
        <v>22.8</v>
      </c>
      <c r="I250" s="128">
        <v>4309.2</v>
      </c>
      <c r="J250" s="124">
        <v>4309.2</v>
      </c>
      <c r="K250" s="124">
        <v>4309.2</v>
      </c>
      <c r="L250" s="124">
        <v>4309.2</v>
      </c>
      <c r="M250" s="124">
        <v>0</v>
      </c>
      <c r="N250" s="124">
        <v>0</v>
      </c>
      <c r="O250" s="124">
        <v>0</v>
      </c>
      <c r="P250" s="368">
        <v>1000456896</v>
      </c>
      <c r="Q250" s="554" t="s">
        <v>210</v>
      </c>
      <c r="R250" s="103" t="s">
        <v>66</v>
      </c>
      <c r="S250" s="103" t="s">
        <v>67</v>
      </c>
      <c r="T250" s="553" t="s">
        <v>697</v>
      </c>
    </row>
    <row r="251" spans="1:20">
      <c r="A251" s="596">
        <v>969515</v>
      </c>
      <c r="B251" s="597" t="s">
        <v>701</v>
      </c>
      <c r="C251" s="442" t="s">
        <v>315</v>
      </c>
      <c r="D251" s="564" t="s">
        <v>102</v>
      </c>
      <c r="E251" s="297" t="s">
        <v>346</v>
      </c>
      <c r="F251" s="297" t="s">
        <v>320</v>
      </c>
      <c r="G251" s="297" t="s">
        <v>324</v>
      </c>
      <c r="H251" s="128">
        <v>91.9</v>
      </c>
      <c r="I251" s="128">
        <v>15439.2</v>
      </c>
      <c r="J251" s="124">
        <v>15439.2</v>
      </c>
      <c r="K251" s="124">
        <v>15439.2</v>
      </c>
      <c r="L251" s="124">
        <v>15439.2</v>
      </c>
      <c r="M251" s="124">
        <v>15439.2</v>
      </c>
      <c r="N251" s="124">
        <v>15439.2</v>
      </c>
      <c r="O251" s="124">
        <v>15439.2</v>
      </c>
      <c r="P251" s="368">
        <v>1000456896</v>
      </c>
      <c r="Q251" s="554" t="s">
        <v>210</v>
      </c>
      <c r="R251" s="103" t="s">
        <v>66</v>
      </c>
      <c r="S251" s="103" t="s">
        <v>67</v>
      </c>
      <c r="T251" s="553" t="s">
        <v>24</v>
      </c>
    </row>
    <row r="252" spans="1:20">
      <c r="A252" s="596">
        <v>2358640</v>
      </c>
      <c r="B252" s="597" t="s">
        <v>702</v>
      </c>
      <c r="C252" s="442" t="s">
        <v>327</v>
      </c>
      <c r="D252" s="564" t="s">
        <v>102</v>
      </c>
      <c r="E252" s="297" t="s">
        <v>696</v>
      </c>
      <c r="F252" s="297" t="s">
        <v>606</v>
      </c>
      <c r="G252" s="297" t="s">
        <v>582</v>
      </c>
      <c r="H252" s="128">
        <v>19</v>
      </c>
      <c r="I252" s="128">
        <v>3591</v>
      </c>
      <c r="J252" s="124">
        <v>3591</v>
      </c>
      <c r="K252" s="124">
        <v>3591</v>
      </c>
      <c r="L252" s="124">
        <v>3591</v>
      </c>
      <c r="M252" s="124">
        <v>0</v>
      </c>
      <c r="N252" s="124">
        <v>0</v>
      </c>
      <c r="O252" s="124">
        <v>0</v>
      </c>
      <c r="P252" s="368">
        <v>1000456896</v>
      </c>
      <c r="Q252" s="554" t="s">
        <v>210</v>
      </c>
      <c r="R252" s="103" t="s">
        <v>66</v>
      </c>
      <c r="S252" s="103" t="s">
        <v>67</v>
      </c>
      <c r="T252" s="553" t="s">
        <v>697</v>
      </c>
    </row>
    <row r="253" spans="1:20">
      <c r="A253" s="598">
        <v>627001</v>
      </c>
      <c r="B253" s="505" t="s">
        <v>703</v>
      </c>
      <c r="C253" s="505" t="s">
        <v>315</v>
      </c>
      <c r="D253" s="505" t="s">
        <v>704</v>
      </c>
      <c r="E253" s="505" t="s">
        <v>439</v>
      </c>
      <c r="F253" s="505" t="s">
        <v>371</v>
      </c>
      <c r="G253" s="505" t="s">
        <v>422</v>
      </c>
      <c r="H253" s="15">
        <v>128</v>
      </c>
      <c r="I253" s="15">
        <v>21504</v>
      </c>
      <c r="J253" s="10">
        <v>21504</v>
      </c>
      <c r="K253" s="10">
        <v>21504</v>
      </c>
      <c r="L253" s="10">
        <v>21504</v>
      </c>
      <c r="M253" s="10">
        <v>21504</v>
      </c>
      <c r="N253" s="10">
        <v>21504</v>
      </c>
      <c r="O253" s="10">
        <v>21504</v>
      </c>
      <c r="P253" s="368">
        <v>1000456926</v>
      </c>
      <c r="Q253" s="554" t="s">
        <v>206</v>
      </c>
      <c r="R253" s="103" t="s">
        <v>208</v>
      </c>
      <c r="S253" s="103" t="s">
        <v>209</v>
      </c>
      <c r="T253" s="553" t="s">
        <v>440</v>
      </c>
    </row>
    <row r="254" spans="1:20">
      <c r="A254" s="598">
        <v>2391627</v>
      </c>
      <c r="B254" s="505" t="s">
        <v>705</v>
      </c>
      <c r="C254" s="505" t="s">
        <v>315</v>
      </c>
      <c r="D254" s="505" t="s">
        <v>704</v>
      </c>
      <c r="E254" s="505" t="s">
        <v>439</v>
      </c>
      <c r="F254" s="505" t="s">
        <v>371</v>
      </c>
      <c r="G254" s="505" t="s">
        <v>331</v>
      </c>
      <c r="H254" s="15">
        <v>128</v>
      </c>
      <c r="I254" s="15">
        <v>21504</v>
      </c>
      <c r="J254" s="10">
        <v>21504</v>
      </c>
      <c r="K254" s="10">
        <v>21504</v>
      </c>
      <c r="L254" s="10">
        <v>21504</v>
      </c>
      <c r="M254" s="10">
        <v>21504</v>
      </c>
      <c r="N254" s="10">
        <v>21504</v>
      </c>
      <c r="O254" s="10">
        <v>21504</v>
      </c>
      <c r="P254" s="368">
        <v>1000456926</v>
      </c>
      <c r="Q254" s="554" t="s">
        <v>206</v>
      </c>
      <c r="R254" s="103" t="s">
        <v>208</v>
      </c>
      <c r="S254" s="103" t="s">
        <v>209</v>
      </c>
      <c r="T254" s="553" t="s">
        <v>440</v>
      </c>
    </row>
    <row r="255" spans="1:20">
      <c r="A255" s="599" t="s">
        <v>354</v>
      </c>
      <c r="B255" s="505" t="s">
        <v>354</v>
      </c>
      <c r="C255" s="505" t="s">
        <v>327</v>
      </c>
      <c r="D255" s="505" t="s">
        <v>704</v>
      </c>
      <c r="E255" s="505" t="s">
        <v>20</v>
      </c>
      <c r="F255" s="505" t="s">
        <v>317</v>
      </c>
      <c r="G255" s="505" t="s">
        <v>338</v>
      </c>
      <c r="H255" s="15">
        <v>24.8</v>
      </c>
      <c r="I255" s="15">
        <v>4687.2</v>
      </c>
      <c r="J255" s="10">
        <v>4687.2</v>
      </c>
      <c r="K255" s="10">
        <v>4687.2</v>
      </c>
      <c r="L255" s="10">
        <v>4687.2</v>
      </c>
      <c r="M255" s="10">
        <v>4687.2</v>
      </c>
      <c r="N255" s="10">
        <v>4687.2</v>
      </c>
      <c r="O255" s="10">
        <v>4687.2</v>
      </c>
      <c r="P255" s="368">
        <v>1000456926</v>
      </c>
      <c r="Q255" s="554" t="s">
        <v>206</v>
      </c>
      <c r="R255" s="103" t="s">
        <v>208</v>
      </c>
      <c r="S255" s="103" t="s">
        <v>209</v>
      </c>
      <c r="T255" s="553" t="s">
        <v>24</v>
      </c>
    </row>
    <row r="256" spans="1:20">
      <c r="A256" s="600" t="s">
        <v>354</v>
      </c>
      <c r="B256" s="505" t="s">
        <v>354</v>
      </c>
      <c r="C256" s="505" t="s">
        <v>327</v>
      </c>
      <c r="D256" s="505" t="s">
        <v>704</v>
      </c>
      <c r="E256" s="505" t="s">
        <v>428</v>
      </c>
      <c r="F256" s="505" t="s">
        <v>317</v>
      </c>
      <c r="G256" s="505" t="s">
        <v>338</v>
      </c>
      <c r="H256" s="15">
        <v>24.8</v>
      </c>
      <c r="I256" s="15">
        <v>4687.2</v>
      </c>
      <c r="J256" s="10">
        <v>4687.2</v>
      </c>
      <c r="K256" s="10">
        <v>4687.2</v>
      </c>
      <c r="L256" s="10">
        <v>4687.2</v>
      </c>
      <c r="M256" s="10">
        <v>4687.2</v>
      </c>
      <c r="N256" s="10">
        <v>4687.2</v>
      </c>
      <c r="O256" s="10">
        <v>4687.2</v>
      </c>
      <c r="P256" s="368">
        <v>1000456926</v>
      </c>
      <c r="Q256" s="554" t="s">
        <v>206</v>
      </c>
      <c r="R256" s="103" t="s">
        <v>208</v>
      </c>
      <c r="S256" s="103" t="s">
        <v>209</v>
      </c>
      <c r="T256" s="553" t="s">
        <v>24</v>
      </c>
    </row>
    <row r="257" spans="1:20">
      <c r="A257" s="599" t="s">
        <v>354</v>
      </c>
      <c r="B257" s="505" t="s">
        <v>354</v>
      </c>
      <c r="C257" s="505" t="s">
        <v>327</v>
      </c>
      <c r="D257" s="505" t="s">
        <v>704</v>
      </c>
      <c r="E257" s="505" t="s">
        <v>25</v>
      </c>
      <c r="F257" s="505" t="s">
        <v>320</v>
      </c>
      <c r="G257" s="505" t="s">
        <v>338</v>
      </c>
      <c r="H257" s="15">
        <v>22.9</v>
      </c>
      <c r="I257" s="15">
        <v>4328.0999999999995</v>
      </c>
      <c r="J257" s="10">
        <v>4328.0999999999995</v>
      </c>
      <c r="K257" s="10">
        <v>4328.0999999999995</v>
      </c>
      <c r="L257" s="10">
        <v>4328.0999999999995</v>
      </c>
      <c r="M257" s="10">
        <v>4328.0999999999995</v>
      </c>
      <c r="N257" s="10">
        <v>4328.0999999999995</v>
      </c>
      <c r="O257" s="10">
        <v>4328.0999999999995</v>
      </c>
      <c r="P257" s="368">
        <v>1000456926</v>
      </c>
      <c r="Q257" s="554" t="s">
        <v>206</v>
      </c>
      <c r="R257" s="103" t="s">
        <v>208</v>
      </c>
      <c r="S257" s="103" t="s">
        <v>209</v>
      </c>
      <c r="T257" s="553" t="s">
        <v>24</v>
      </c>
    </row>
    <row r="258" spans="1:20">
      <c r="A258" s="601">
        <v>2404961</v>
      </c>
      <c r="B258" s="299" t="s">
        <v>706</v>
      </c>
      <c r="C258" s="564" t="s">
        <v>315</v>
      </c>
      <c r="D258" s="564" t="s">
        <v>707</v>
      </c>
      <c r="E258" s="297" t="s">
        <v>20</v>
      </c>
      <c r="F258" s="297" t="s">
        <v>317</v>
      </c>
      <c r="G258" s="297" t="s">
        <v>331</v>
      </c>
      <c r="H258" s="128">
        <v>96.56</v>
      </c>
      <c r="I258" s="128">
        <v>16222.08</v>
      </c>
      <c r="J258" s="124">
        <v>16222.08</v>
      </c>
      <c r="K258" s="124">
        <v>16222.08</v>
      </c>
      <c r="L258" s="124">
        <v>16222.08</v>
      </c>
      <c r="M258" s="124">
        <v>16222.08</v>
      </c>
      <c r="N258" s="124">
        <v>16222.08</v>
      </c>
      <c r="O258" s="124">
        <v>16222.08</v>
      </c>
      <c r="P258" s="368">
        <v>1000456949</v>
      </c>
      <c r="Q258" s="554" t="s">
        <v>213</v>
      </c>
      <c r="R258" s="103" t="s">
        <v>216</v>
      </c>
      <c r="S258" s="103" t="s">
        <v>217</v>
      </c>
      <c r="T258" s="553" t="s">
        <v>24</v>
      </c>
    </row>
    <row r="259" spans="1:20">
      <c r="A259" s="601">
        <v>973502</v>
      </c>
      <c r="B259" s="299" t="s">
        <v>708</v>
      </c>
      <c r="C259" s="564" t="s">
        <v>315</v>
      </c>
      <c r="D259" s="564" t="s">
        <v>707</v>
      </c>
      <c r="E259" s="297" t="s">
        <v>465</v>
      </c>
      <c r="F259" s="297" t="s">
        <v>371</v>
      </c>
      <c r="G259" s="297" t="s">
        <v>318</v>
      </c>
      <c r="H259" s="128">
        <v>128</v>
      </c>
      <c r="I259" s="128">
        <v>21504</v>
      </c>
      <c r="J259" s="124">
        <v>21504</v>
      </c>
      <c r="K259" s="124">
        <v>21504</v>
      </c>
      <c r="L259" s="124">
        <v>21504</v>
      </c>
      <c r="M259" s="124">
        <v>21504</v>
      </c>
      <c r="N259" s="124">
        <v>21504</v>
      </c>
      <c r="O259" s="124">
        <v>21504</v>
      </c>
      <c r="P259" s="368">
        <v>1000456949</v>
      </c>
      <c r="Q259" s="554" t="s">
        <v>213</v>
      </c>
      <c r="R259" s="103" t="s">
        <v>216</v>
      </c>
      <c r="S259" s="103" t="s">
        <v>217</v>
      </c>
      <c r="T259" s="553" t="s">
        <v>33</v>
      </c>
    </row>
    <row r="260" spans="1:20">
      <c r="A260" s="602">
        <v>676166</v>
      </c>
      <c r="B260" s="603" t="s">
        <v>709</v>
      </c>
      <c r="C260" s="564" t="s">
        <v>327</v>
      </c>
      <c r="D260" s="564" t="s">
        <v>707</v>
      </c>
      <c r="E260" s="297" t="s">
        <v>20</v>
      </c>
      <c r="F260" s="297" t="s">
        <v>317</v>
      </c>
      <c r="G260" s="297" t="s">
        <v>338</v>
      </c>
      <c r="H260" s="128">
        <v>24.8</v>
      </c>
      <c r="I260" s="128">
        <v>4687.2</v>
      </c>
      <c r="J260" s="124">
        <v>4687.2</v>
      </c>
      <c r="K260" s="124">
        <v>4687.2</v>
      </c>
      <c r="L260" s="124">
        <v>4687.2</v>
      </c>
      <c r="M260" s="124">
        <v>4687.2</v>
      </c>
      <c r="N260" s="124">
        <v>4687.2</v>
      </c>
      <c r="O260" s="124">
        <v>4687.2</v>
      </c>
      <c r="P260" s="368">
        <v>1000456949</v>
      </c>
      <c r="Q260" s="554" t="s">
        <v>213</v>
      </c>
      <c r="R260" s="103" t="s">
        <v>216</v>
      </c>
      <c r="S260" s="103" t="s">
        <v>217</v>
      </c>
      <c r="T260" s="553" t="s">
        <v>24</v>
      </c>
    </row>
    <row r="261" spans="1:20">
      <c r="A261" s="602">
        <v>159710</v>
      </c>
      <c r="B261" s="603" t="s">
        <v>710</v>
      </c>
      <c r="C261" s="564" t="s">
        <v>327</v>
      </c>
      <c r="D261" s="564" t="s">
        <v>707</v>
      </c>
      <c r="E261" s="297" t="s">
        <v>711</v>
      </c>
      <c r="F261" s="297" t="s">
        <v>317</v>
      </c>
      <c r="G261" s="297" t="s">
        <v>318</v>
      </c>
      <c r="H261" s="128">
        <v>24.8</v>
      </c>
      <c r="I261" s="128">
        <v>4687.2</v>
      </c>
      <c r="J261" s="124">
        <v>4687.2</v>
      </c>
      <c r="K261" s="124">
        <v>4687.2</v>
      </c>
      <c r="L261" s="124">
        <v>4687.2</v>
      </c>
      <c r="M261" s="124">
        <v>4687.2</v>
      </c>
      <c r="N261" s="124">
        <v>4687.2</v>
      </c>
      <c r="O261" s="124">
        <v>4687.2</v>
      </c>
      <c r="P261" s="368">
        <v>1000456949</v>
      </c>
      <c r="Q261" s="554" t="s">
        <v>213</v>
      </c>
      <c r="R261" s="103" t="s">
        <v>216</v>
      </c>
      <c r="S261" s="103" t="s">
        <v>217</v>
      </c>
      <c r="T261" s="553" t="s">
        <v>440</v>
      </c>
    </row>
    <row r="262" spans="1:20">
      <c r="A262" s="601">
        <v>2406831</v>
      </c>
      <c r="B262" s="603" t="s">
        <v>712</v>
      </c>
      <c r="C262" s="564" t="s">
        <v>327</v>
      </c>
      <c r="D262" s="564" t="s">
        <v>707</v>
      </c>
      <c r="E262" s="297" t="s">
        <v>428</v>
      </c>
      <c r="F262" s="297" t="s">
        <v>317</v>
      </c>
      <c r="G262" s="297" t="s">
        <v>338</v>
      </c>
      <c r="H262" s="128">
        <v>24.8</v>
      </c>
      <c r="I262" s="128">
        <v>4687.2</v>
      </c>
      <c r="J262" s="124">
        <v>4687.2</v>
      </c>
      <c r="K262" s="124">
        <v>4687.2</v>
      </c>
      <c r="L262" s="124">
        <v>4687.2</v>
      </c>
      <c r="M262" s="124">
        <v>4687.2</v>
      </c>
      <c r="N262" s="124">
        <v>4687.2</v>
      </c>
      <c r="O262" s="124">
        <v>4687.2</v>
      </c>
      <c r="P262" s="368">
        <v>1000456949</v>
      </c>
      <c r="Q262" s="554" t="s">
        <v>213</v>
      </c>
      <c r="R262" s="103" t="s">
        <v>216</v>
      </c>
      <c r="S262" s="103" t="s">
        <v>217</v>
      </c>
      <c r="T262" s="553" t="s">
        <v>24</v>
      </c>
    </row>
    <row r="263" spans="1:20">
      <c r="A263" s="601">
        <v>963313</v>
      </c>
      <c r="B263" s="603" t="s">
        <v>713</v>
      </c>
      <c r="C263" s="564" t="s">
        <v>315</v>
      </c>
      <c r="D263" s="564" t="s">
        <v>707</v>
      </c>
      <c r="E263" s="129" t="s">
        <v>359</v>
      </c>
      <c r="F263" s="129" t="s">
        <v>320</v>
      </c>
      <c r="G263" s="297" t="s">
        <v>338</v>
      </c>
      <c r="H263" s="128">
        <v>91.9</v>
      </c>
      <c r="I263" s="128">
        <v>15439.2</v>
      </c>
      <c r="J263" s="124">
        <v>15439.2</v>
      </c>
      <c r="K263" s="124">
        <v>15439.2</v>
      </c>
      <c r="L263" s="124">
        <v>15439.2</v>
      </c>
      <c r="M263" s="124">
        <v>15439.2</v>
      </c>
      <c r="N263" s="124">
        <v>15439.2</v>
      </c>
      <c r="O263" s="124">
        <v>15439.2</v>
      </c>
      <c r="P263" s="368">
        <v>1000456949</v>
      </c>
      <c r="Q263" s="554" t="s">
        <v>213</v>
      </c>
      <c r="R263" s="103" t="s">
        <v>216</v>
      </c>
      <c r="S263" s="103" t="s">
        <v>217</v>
      </c>
      <c r="T263" s="553" t="s">
        <v>24</v>
      </c>
    </row>
    <row r="264" spans="1:20">
      <c r="A264" s="601">
        <v>2412378</v>
      </c>
      <c r="B264" s="603" t="s">
        <v>714</v>
      </c>
      <c r="C264" s="564" t="s">
        <v>327</v>
      </c>
      <c r="D264" s="564" t="s">
        <v>707</v>
      </c>
      <c r="E264" s="297" t="s">
        <v>25</v>
      </c>
      <c r="F264" s="297" t="s">
        <v>323</v>
      </c>
      <c r="G264" s="297" t="s">
        <v>324</v>
      </c>
      <c r="H264" s="128">
        <v>20</v>
      </c>
      <c r="I264" s="128">
        <v>3780</v>
      </c>
      <c r="J264" s="124">
        <v>3780</v>
      </c>
      <c r="K264" s="124">
        <v>3780</v>
      </c>
      <c r="L264" s="124">
        <v>3780</v>
      </c>
      <c r="M264" s="124">
        <v>3780</v>
      </c>
      <c r="N264" s="124">
        <v>3780</v>
      </c>
      <c r="O264" s="124">
        <v>3780</v>
      </c>
      <c r="P264" s="368">
        <v>1000456949</v>
      </c>
      <c r="Q264" s="554" t="s">
        <v>213</v>
      </c>
      <c r="R264" s="103" t="s">
        <v>216</v>
      </c>
      <c r="S264" s="103" t="s">
        <v>217</v>
      </c>
      <c r="T264" s="553" t="s">
        <v>26</v>
      </c>
    </row>
    <row r="265" spans="1:20">
      <c r="A265" s="601" t="s">
        <v>354</v>
      </c>
      <c r="B265" s="603" t="s">
        <v>354</v>
      </c>
      <c r="C265" s="564" t="s">
        <v>327</v>
      </c>
      <c r="D265" s="564" t="s">
        <v>707</v>
      </c>
      <c r="E265" s="297" t="s">
        <v>341</v>
      </c>
      <c r="F265" s="297" t="s">
        <v>342</v>
      </c>
      <c r="G265" s="297" t="s">
        <v>338</v>
      </c>
      <c r="H265" s="128">
        <v>27.5</v>
      </c>
      <c r="I265" s="128">
        <v>5197.5</v>
      </c>
      <c r="J265" s="124">
        <v>5197.5</v>
      </c>
      <c r="K265" s="124">
        <v>5197.5</v>
      </c>
      <c r="L265" s="124">
        <v>5197.5</v>
      </c>
      <c r="M265" s="124">
        <v>5197.5</v>
      </c>
      <c r="N265" s="124">
        <v>5197.5</v>
      </c>
      <c r="O265" s="124">
        <v>5197.5</v>
      </c>
      <c r="P265" s="368">
        <v>1000456949</v>
      </c>
      <c r="Q265" s="554" t="s">
        <v>213</v>
      </c>
      <c r="R265" s="103" t="s">
        <v>216</v>
      </c>
      <c r="S265" s="103" t="s">
        <v>217</v>
      </c>
      <c r="T265" s="553" t="s">
        <v>24</v>
      </c>
    </row>
    <row r="266" spans="1:20">
      <c r="A266" s="601">
        <v>2188174</v>
      </c>
      <c r="B266" s="603" t="s">
        <v>715</v>
      </c>
      <c r="C266" s="564" t="s">
        <v>315</v>
      </c>
      <c r="D266" s="564" t="s">
        <v>707</v>
      </c>
      <c r="E266" s="297" t="s">
        <v>20</v>
      </c>
      <c r="F266" s="297" t="s">
        <v>317</v>
      </c>
      <c r="G266" s="297" t="s">
        <v>331</v>
      </c>
      <c r="H266" s="128">
        <v>96.56</v>
      </c>
      <c r="I266" s="128">
        <v>16222.08</v>
      </c>
      <c r="J266" s="124">
        <v>16222.08</v>
      </c>
      <c r="K266" s="124">
        <v>16222.08</v>
      </c>
      <c r="L266" s="124">
        <v>16222.08</v>
      </c>
      <c r="M266" s="124">
        <v>16222.08</v>
      </c>
      <c r="N266" s="124">
        <v>16222.08</v>
      </c>
      <c r="O266" s="124">
        <v>16222.08</v>
      </c>
      <c r="P266" s="368">
        <v>1000456949</v>
      </c>
      <c r="Q266" s="554" t="s">
        <v>213</v>
      </c>
      <c r="R266" s="103" t="s">
        <v>216</v>
      </c>
      <c r="S266" s="103" t="s">
        <v>217</v>
      </c>
      <c r="T266" s="553" t="s">
        <v>24</v>
      </c>
    </row>
    <row r="267" spans="1:20">
      <c r="A267" s="604" t="s">
        <v>354</v>
      </c>
      <c r="B267" s="299" t="s">
        <v>354</v>
      </c>
      <c r="C267" s="564" t="s">
        <v>315</v>
      </c>
      <c r="D267" s="564" t="s">
        <v>716</v>
      </c>
      <c r="E267" s="297" t="s">
        <v>341</v>
      </c>
      <c r="F267" s="297" t="s">
        <v>342</v>
      </c>
      <c r="G267" s="297" t="e">
        <v>#N/A</v>
      </c>
      <c r="H267" s="128">
        <v>98.21</v>
      </c>
      <c r="I267" s="128">
        <v>16499.28</v>
      </c>
      <c r="J267" s="124"/>
      <c r="K267" s="124"/>
      <c r="L267" s="124">
        <v>16499.28</v>
      </c>
      <c r="M267" s="124">
        <v>16499.28</v>
      </c>
      <c r="N267" s="124">
        <v>16499.28</v>
      </c>
      <c r="O267" s="124">
        <v>16499.28</v>
      </c>
      <c r="P267" s="605">
        <v>1000462570</v>
      </c>
      <c r="Q267" s="605" t="s">
        <v>268</v>
      </c>
      <c r="T267" s="553" t="s">
        <v>344</v>
      </c>
    </row>
    <row r="268" spans="1:20">
      <c r="A268" s="606" t="s">
        <v>354</v>
      </c>
      <c r="B268" s="603" t="s">
        <v>354</v>
      </c>
      <c r="C268" s="564" t="s">
        <v>315</v>
      </c>
      <c r="D268" s="564" t="s">
        <v>716</v>
      </c>
      <c r="E268" s="297" t="s">
        <v>341</v>
      </c>
      <c r="F268" s="297" t="s">
        <v>342</v>
      </c>
      <c r="G268" s="297" t="e">
        <v>#N/A</v>
      </c>
      <c r="H268" s="128">
        <v>98.21</v>
      </c>
      <c r="I268" s="128">
        <v>18561.689999999999</v>
      </c>
      <c r="J268" s="124"/>
      <c r="K268" s="124"/>
      <c r="L268" s="124">
        <v>16499.28</v>
      </c>
      <c r="M268" s="124">
        <v>16499.28</v>
      </c>
      <c r="N268" s="124">
        <v>16499.28</v>
      </c>
      <c r="O268" s="124">
        <v>16499.28</v>
      </c>
      <c r="P268" s="605">
        <v>1000462570</v>
      </c>
      <c r="Q268" s="605" t="s">
        <v>268</v>
      </c>
      <c r="T268" s="553" t="s">
        <v>344</v>
      </c>
    </row>
    <row r="269" spans="1:20">
      <c r="A269" s="607" t="s">
        <v>354</v>
      </c>
      <c r="B269" s="299" t="s">
        <v>354</v>
      </c>
      <c r="C269" s="564" t="s">
        <v>315</v>
      </c>
      <c r="D269" s="564" t="s">
        <v>717</v>
      </c>
      <c r="E269" s="297" t="s">
        <v>20</v>
      </c>
      <c r="F269" s="297" t="s">
        <v>371</v>
      </c>
      <c r="G269" s="297" t="e">
        <v>#N/A</v>
      </c>
      <c r="H269" s="128">
        <v>128</v>
      </c>
      <c r="I269" s="128">
        <v>21504</v>
      </c>
      <c r="J269" s="124"/>
      <c r="K269" s="124"/>
      <c r="L269" s="124">
        <v>21504</v>
      </c>
      <c r="M269" s="124">
        <v>21504</v>
      </c>
      <c r="N269" s="124">
        <v>21504</v>
      </c>
      <c r="O269" s="124">
        <v>21504</v>
      </c>
      <c r="P269" s="605">
        <v>1000462526</v>
      </c>
      <c r="Q269" s="605" t="s">
        <v>265</v>
      </c>
      <c r="T269" s="553" t="s">
        <v>24</v>
      </c>
    </row>
    <row r="270" spans="1:20">
      <c r="A270" s="608" t="s">
        <v>354</v>
      </c>
      <c r="B270" s="603" t="s">
        <v>354</v>
      </c>
      <c r="C270" s="564" t="s">
        <v>327</v>
      </c>
      <c r="D270" s="564" t="s">
        <v>717</v>
      </c>
      <c r="E270" s="297" t="s">
        <v>20</v>
      </c>
      <c r="F270" s="297" t="s">
        <v>317</v>
      </c>
      <c r="G270" s="297" t="e">
        <v>#N/A</v>
      </c>
      <c r="H270" s="128">
        <v>24.8</v>
      </c>
      <c r="I270" s="128">
        <v>4687.2</v>
      </c>
      <c r="J270" s="124"/>
      <c r="K270" s="124"/>
      <c r="L270" s="124">
        <v>4687.2</v>
      </c>
      <c r="M270" s="124">
        <v>4687.2</v>
      </c>
      <c r="N270" s="124">
        <v>4687.2</v>
      </c>
      <c r="O270" s="124">
        <v>4687.2</v>
      </c>
      <c r="P270" s="605">
        <v>1000462526</v>
      </c>
      <c r="Q270" s="605" t="s">
        <v>265</v>
      </c>
      <c r="T270" s="553" t="s">
        <v>24</v>
      </c>
    </row>
    <row r="271" spans="1:20">
      <c r="A271" s="608" t="s">
        <v>354</v>
      </c>
      <c r="B271" s="603" t="s">
        <v>354</v>
      </c>
      <c r="C271" s="564" t="s">
        <v>327</v>
      </c>
      <c r="D271" s="564" t="s">
        <v>717</v>
      </c>
      <c r="E271" s="297" t="s">
        <v>20</v>
      </c>
      <c r="F271" s="297" t="s">
        <v>317</v>
      </c>
      <c r="G271" s="297" t="e">
        <v>#N/A</v>
      </c>
      <c r="H271" s="128">
        <v>24.8</v>
      </c>
      <c r="I271" s="128">
        <v>4687.2</v>
      </c>
      <c r="J271" s="124"/>
      <c r="K271" s="124"/>
      <c r="L271" s="124">
        <v>4687.2</v>
      </c>
      <c r="M271" s="124">
        <v>4687.2</v>
      </c>
      <c r="N271" s="124">
        <v>4687.2</v>
      </c>
      <c r="O271" s="124">
        <v>4687.2</v>
      </c>
      <c r="P271" s="605">
        <v>1000462526</v>
      </c>
      <c r="Q271" s="605" t="s">
        <v>265</v>
      </c>
      <c r="T271" s="553" t="s">
        <v>24</v>
      </c>
    </row>
    <row r="272" spans="1:20">
      <c r="A272" s="608" t="s">
        <v>354</v>
      </c>
      <c r="B272" s="603" t="s">
        <v>354</v>
      </c>
      <c r="C272" s="564" t="s">
        <v>327</v>
      </c>
      <c r="D272" s="564" t="s">
        <v>717</v>
      </c>
      <c r="E272" s="297" t="s">
        <v>428</v>
      </c>
      <c r="F272" s="297" t="s">
        <v>317</v>
      </c>
      <c r="G272" s="297" t="e">
        <v>#N/A</v>
      </c>
      <c r="H272" s="128">
        <v>24.8</v>
      </c>
      <c r="I272" s="128">
        <v>4687.2</v>
      </c>
      <c r="J272" s="124"/>
      <c r="K272" s="124"/>
      <c r="L272" s="124">
        <v>4687.2</v>
      </c>
      <c r="M272" s="124">
        <v>4687.2</v>
      </c>
      <c r="N272" s="124">
        <v>4687.2</v>
      </c>
      <c r="O272" s="124">
        <v>4687.2</v>
      </c>
      <c r="P272" s="605">
        <v>1000462526</v>
      </c>
      <c r="Q272" s="605" t="s">
        <v>265</v>
      </c>
      <c r="T272" s="553" t="s">
        <v>24</v>
      </c>
    </row>
    <row r="273" spans="1:20">
      <c r="A273" s="607" t="s">
        <v>354</v>
      </c>
      <c r="B273" s="603" t="s">
        <v>354</v>
      </c>
      <c r="C273" s="564" t="s">
        <v>327</v>
      </c>
      <c r="D273" s="564" t="s">
        <v>717</v>
      </c>
      <c r="E273" s="297" t="s">
        <v>341</v>
      </c>
      <c r="F273" s="129" t="s">
        <v>342</v>
      </c>
      <c r="G273" s="297" t="e">
        <v>#N/A</v>
      </c>
      <c r="H273" s="128">
        <v>27.5</v>
      </c>
      <c r="I273" s="128">
        <v>4620</v>
      </c>
      <c r="J273" s="124"/>
      <c r="K273" s="124"/>
      <c r="L273" s="124">
        <v>4620</v>
      </c>
      <c r="M273" s="124">
        <v>4620</v>
      </c>
      <c r="N273" s="124">
        <v>4620</v>
      </c>
      <c r="O273" s="124">
        <v>4620</v>
      </c>
      <c r="P273" s="605">
        <v>1000462526</v>
      </c>
      <c r="Q273" s="605" t="s">
        <v>265</v>
      </c>
      <c r="T273" s="553" t="s">
        <v>344</v>
      </c>
    </row>
    <row r="274" spans="1:20" ht="23">
      <c r="A274" s="529">
        <v>288297</v>
      </c>
      <c r="B274" s="50" t="s">
        <v>718</v>
      </c>
      <c r="C274" s="46" t="s">
        <v>315</v>
      </c>
      <c r="D274" s="46" t="s">
        <v>719</v>
      </c>
      <c r="E274" s="24" t="s">
        <v>25</v>
      </c>
      <c r="F274" s="24" t="s">
        <v>320</v>
      </c>
      <c r="G274" s="24" t="s">
        <v>318</v>
      </c>
      <c r="H274" s="128">
        <v>91.9</v>
      </c>
      <c r="I274" s="128">
        <v>15439.2</v>
      </c>
      <c r="J274" s="124">
        <v>15439.2</v>
      </c>
      <c r="K274" s="124">
        <v>15439.2</v>
      </c>
      <c r="L274" s="124">
        <v>15439.2</v>
      </c>
      <c r="M274" s="124">
        <v>15439.2</v>
      </c>
      <c r="N274" s="124">
        <v>15439.2</v>
      </c>
      <c r="O274" s="124">
        <v>15439.2</v>
      </c>
      <c r="P274" s="368">
        <v>1000456928</v>
      </c>
      <c r="Q274" s="554" t="s">
        <v>148</v>
      </c>
      <c r="R274" s="103" t="s">
        <v>150</v>
      </c>
      <c r="S274" s="103" t="s">
        <v>151</v>
      </c>
      <c r="T274" s="553" t="s">
        <v>26</v>
      </c>
    </row>
    <row r="275" spans="1:20">
      <c r="A275" s="529">
        <v>821134</v>
      </c>
      <c r="B275" s="50" t="s">
        <v>720</v>
      </c>
      <c r="C275" s="46" t="s">
        <v>315</v>
      </c>
      <c r="D275" s="46" t="s">
        <v>719</v>
      </c>
      <c r="E275" s="24" t="s">
        <v>721</v>
      </c>
      <c r="F275" s="24" t="s">
        <v>317</v>
      </c>
      <c r="G275" s="24" t="s">
        <v>331</v>
      </c>
      <c r="H275" s="128">
        <v>96.56</v>
      </c>
      <c r="I275" s="128">
        <v>16222.08</v>
      </c>
      <c r="J275" s="124">
        <v>16222.08</v>
      </c>
      <c r="K275" s="124">
        <v>16222.08</v>
      </c>
      <c r="L275" s="124">
        <v>16222.08</v>
      </c>
      <c r="M275" s="124">
        <v>16222.08</v>
      </c>
      <c r="N275" s="124">
        <v>16222.08</v>
      </c>
      <c r="O275" s="124">
        <v>16222.08</v>
      </c>
      <c r="P275" s="368">
        <v>1000456928</v>
      </c>
      <c r="Q275" s="554" t="s">
        <v>148</v>
      </c>
      <c r="R275" s="103" t="s">
        <v>208</v>
      </c>
      <c r="S275" s="103" t="s">
        <v>151</v>
      </c>
      <c r="T275" s="553" t="s">
        <v>33</v>
      </c>
    </row>
    <row r="276" spans="1:20">
      <c r="A276" s="529">
        <v>943525</v>
      </c>
      <c r="B276" s="50" t="s">
        <v>722</v>
      </c>
      <c r="C276" s="46" t="s">
        <v>315</v>
      </c>
      <c r="D276" s="46" t="s">
        <v>719</v>
      </c>
      <c r="E276" s="24" t="s">
        <v>20</v>
      </c>
      <c r="F276" s="24" t="s">
        <v>700</v>
      </c>
      <c r="G276" s="24" t="s">
        <v>324</v>
      </c>
      <c r="H276" s="128">
        <v>88.55</v>
      </c>
      <c r="I276" s="128">
        <v>14876.4</v>
      </c>
      <c r="J276" s="124">
        <v>14876.4</v>
      </c>
      <c r="K276" s="124">
        <v>14876.4</v>
      </c>
      <c r="L276" s="124">
        <v>14876.4</v>
      </c>
      <c r="M276" s="124">
        <v>14876.4</v>
      </c>
      <c r="N276" s="124">
        <v>14876.4</v>
      </c>
      <c r="O276" s="124">
        <v>14876.4</v>
      </c>
      <c r="P276" s="368">
        <v>1000456928</v>
      </c>
      <c r="Q276" s="554" t="s">
        <v>148</v>
      </c>
      <c r="R276" s="103" t="s">
        <v>723</v>
      </c>
      <c r="S276" s="103" t="s">
        <v>151</v>
      </c>
      <c r="T276" s="553" t="s">
        <v>24</v>
      </c>
    </row>
    <row r="277" spans="1:20">
      <c r="A277" s="529">
        <v>969759</v>
      </c>
      <c r="B277" s="50" t="s">
        <v>724</v>
      </c>
      <c r="C277" s="46" t="s">
        <v>315</v>
      </c>
      <c r="D277" s="46" t="s">
        <v>725</v>
      </c>
      <c r="E277" s="24" t="s">
        <v>359</v>
      </c>
      <c r="F277" s="24" t="s">
        <v>342</v>
      </c>
      <c r="G277" s="24" t="s">
        <v>338</v>
      </c>
      <c r="H277" s="128">
        <v>98.21</v>
      </c>
      <c r="I277" s="128">
        <v>16499.28</v>
      </c>
      <c r="J277" s="124">
        <v>16499.28</v>
      </c>
      <c r="K277" s="124">
        <v>16499.28</v>
      </c>
      <c r="L277" s="124">
        <v>16499.28</v>
      </c>
      <c r="M277" s="124">
        <v>16499.28</v>
      </c>
      <c r="N277" s="124">
        <v>16499.28</v>
      </c>
      <c r="O277" s="124">
        <v>16499.28</v>
      </c>
      <c r="P277" s="368">
        <v>1000456928</v>
      </c>
      <c r="Q277" s="554" t="s">
        <v>148</v>
      </c>
      <c r="R277" s="103" t="s">
        <v>726</v>
      </c>
      <c r="S277" s="103" t="s">
        <v>151</v>
      </c>
      <c r="T277" s="553" t="s">
        <v>24</v>
      </c>
    </row>
    <row r="278" spans="1:20">
      <c r="A278" s="529">
        <v>2289214</v>
      </c>
      <c r="B278" s="50" t="s">
        <v>727</v>
      </c>
      <c r="C278" s="46" t="s">
        <v>315</v>
      </c>
      <c r="D278" s="46" t="s">
        <v>725</v>
      </c>
      <c r="E278" s="24" t="s">
        <v>20</v>
      </c>
      <c r="F278" s="24" t="s">
        <v>342</v>
      </c>
      <c r="G278" s="24" t="s">
        <v>331</v>
      </c>
      <c r="H278" s="128">
        <v>98.21</v>
      </c>
      <c r="I278" s="128">
        <v>16499.28</v>
      </c>
      <c r="J278" s="124">
        <v>16499.28</v>
      </c>
      <c r="K278" s="124">
        <v>16499.28</v>
      </c>
      <c r="L278" s="124">
        <v>16499.28</v>
      </c>
      <c r="M278" s="124">
        <v>16499.28</v>
      </c>
      <c r="N278" s="124">
        <v>16499.28</v>
      </c>
      <c r="O278" s="124">
        <v>16499.28</v>
      </c>
      <c r="P278" s="368">
        <v>1000456928</v>
      </c>
      <c r="Q278" s="554" t="s">
        <v>148</v>
      </c>
      <c r="R278" s="103" t="s">
        <v>728</v>
      </c>
      <c r="S278" s="103" t="s">
        <v>151</v>
      </c>
      <c r="T278" s="553" t="s">
        <v>24</v>
      </c>
    </row>
    <row r="279" spans="1:20">
      <c r="A279" s="529">
        <v>2299780</v>
      </c>
      <c r="B279" s="50" t="s">
        <v>729</v>
      </c>
      <c r="C279" s="46" t="s">
        <v>315</v>
      </c>
      <c r="D279" s="46" t="s">
        <v>725</v>
      </c>
      <c r="E279" s="24" t="s">
        <v>428</v>
      </c>
      <c r="F279" s="24" t="s">
        <v>371</v>
      </c>
      <c r="G279" s="24" t="s">
        <v>331</v>
      </c>
      <c r="H279" s="128">
        <v>128</v>
      </c>
      <c r="I279" s="128">
        <v>21504</v>
      </c>
      <c r="J279" s="124">
        <v>21504</v>
      </c>
      <c r="K279" s="124">
        <v>21504</v>
      </c>
      <c r="L279" s="124">
        <v>21504</v>
      </c>
      <c r="M279" s="124">
        <v>21504</v>
      </c>
      <c r="N279" s="124">
        <v>21504</v>
      </c>
      <c r="O279" s="124">
        <v>21504</v>
      </c>
      <c r="P279" s="368">
        <v>1000456928</v>
      </c>
      <c r="Q279" s="554" t="s">
        <v>148</v>
      </c>
      <c r="R279" s="103" t="s">
        <v>730</v>
      </c>
      <c r="S279" s="103" t="s">
        <v>151</v>
      </c>
      <c r="T279" s="553" t="s">
        <v>24</v>
      </c>
    </row>
    <row r="280" spans="1:20">
      <c r="A280" s="530">
        <v>970518</v>
      </c>
      <c r="B280" s="50" t="s">
        <v>731</v>
      </c>
      <c r="C280" s="46" t="s">
        <v>315</v>
      </c>
      <c r="D280" s="46" t="s">
        <v>732</v>
      </c>
      <c r="E280" s="46" t="s">
        <v>341</v>
      </c>
      <c r="F280" s="24" t="s">
        <v>371</v>
      </c>
      <c r="G280" s="24" t="s">
        <v>338</v>
      </c>
      <c r="H280" s="128">
        <v>128</v>
      </c>
      <c r="I280" s="128">
        <v>21504</v>
      </c>
      <c r="J280" s="124">
        <v>21504</v>
      </c>
      <c r="K280" s="124">
        <v>21504</v>
      </c>
      <c r="L280" s="124">
        <v>21504</v>
      </c>
      <c r="M280" s="124">
        <v>21504</v>
      </c>
      <c r="N280" s="124">
        <v>21504</v>
      </c>
      <c r="O280" s="124">
        <v>21504</v>
      </c>
      <c r="P280" s="368">
        <v>1000456928</v>
      </c>
      <c r="Q280" s="554" t="s">
        <v>148</v>
      </c>
      <c r="R280" s="103" t="s">
        <v>733</v>
      </c>
      <c r="S280" s="103" t="s">
        <v>151</v>
      </c>
      <c r="T280" s="553" t="s">
        <v>344</v>
      </c>
    </row>
    <row r="281" spans="1:20">
      <c r="A281" s="529">
        <v>2388597</v>
      </c>
      <c r="B281" s="50" t="s">
        <v>734</v>
      </c>
      <c r="C281" s="46" t="s">
        <v>315</v>
      </c>
      <c r="D281" s="46" t="s">
        <v>735</v>
      </c>
      <c r="E281" s="24" t="s">
        <v>721</v>
      </c>
      <c r="F281" s="24" t="s">
        <v>371</v>
      </c>
      <c r="G281" s="24" t="s">
        <v>331</v>
      </c>
      <c r="H281" s="128">
        <v>128</v>
      </c>
      <c r="I281" s="128">
        <v>21504</v>
      </c>
      <c r="J281" s="124">
        <v>21504</v>
      </c>
      <c r="K281" s="124">
        <v>21504</v>
      </c>
      <c r="L281" s="124">
        <v>21504</v>
      </c>
      <c r="M281" s="124">
        <v>21504</v>
      </c>
      <c r="N281" s="124">
        <v>21504</v>
      </c>
      <c r="O281" s="124">
        <v>21504</v>
      </c>
      <c r="P281" s="368">
        <v>1000456928</v>
      </c>
      <c r="Q281" s="554" t="s">
        <v>148</v>
      </c>
      <c r="R281" s="103" t="s">
        <v>736</v>
      </c>
      <c r="S281" s="103" t="s">
        <v>151</v>
      </c>
      <c r="T281" s="553" t="s">
        <v>33</v>
      </c>
    </row>
    <row r="282" spans="1:20">
      <c r="A282" s="529">
        <v>792774</v>
      </c>
      <c r="B282" s="50" t="s">
        <v>737</v>
      </c>
      <c r="C282" s="46" t="s">
        <v>315</v>
      </c>
      <c r="D282" s="46" t="s">
        <v>738</v>
      </c>
      <c r="E282" s="24" t="s">
        <v>20</v>
      </c>
      <c r="F282" s="24" t="s">
        <v>371</v>
      </c>
      <c r="G282" s="24" t="s">
        <v>449</v>
      </c>
      <c r="H282" s="128">
        <v>128</v>
      </c>
      <c r="I282" s="128">
        <v>21504</v>
      </c>
      <c r="J282" s="124">
        <v>5407.36</v>
      </c>
      <c r="K282" s="124">
        <v>5407.36</v>
      </c>
      <c r="L282" s="124">
        <v>5407.36</v>
      </c>
      <c r="M282" s="124">
        <v>21504</v>
      </c>
      <c r="N282" s="124">
        <v>21504</v>
      </c>
      <c r="O282" s="124">
        <v>21504</v>
      </c>
      <c r="P282" s="368">
        <v>1000456928</v>
      </c>
      <c r="Q282" s="554" t="s">
        <v>148</v>
      </c>
      <c r="R282" s="103" t="s">
        <v>739</v>
      </c>
      <c r="S282" s="103" t="s">
        <v>151</v>
      </c>
      <c r="T282" s="553" t="s">
        <v>33</v>
      </c>
    </row>
    <row r="283" spans="1:20">
      <c r="A283" s="530">
        <v>958118</v>
      </c>
      <c r="B283" s="46" t="s">
        <v>740</v>
      </c>
      <c r="C283" s="46" t="s">
        <v>315</v>
      </c>
      <c r="D283" s="46" t="s">
        <v>741</v>
      </c>
      <c r="E283" s="46" t="s">
        <v>341</v>
      </c>
      <c r="F283" s="24" t="s">
        <v>371</v>
      </c>
      <c r="G283" s="24" t="s">
        <v>318</v>
      </c>
      <c r="H283" s="128">
        <v>128</v>
      </c>
      <c r="I283" s="128">
        <v>21504</v>
      </c>
      <c r="J283" s="124">
        <v>21504</v>
      </c>
      <c r="K283" s="124">
        <v>21504</v>
      </c>
      <c r="L283" s="124">
        <v>21504</v>
      </c>
      <c r="M283" s="124">
        <v>21504</v>
      </c>
      <c r="N283" s="124">
        <v>21504</v>
      </c>
      <c r="O283" s="124">
        <v>21504</v>
      </c>
      <c r="P283" s="368">
        <v>1000456928</v>
      </c>
      <c r="Q283" s="554" t="s">
        <v>148</v>
      </c>
      <c r="R283" s="103" t="s">
        <v>742</v>
      </c>
      <c r="S283" s="103" t="s">
        <v>151</v>
      </c>
      <c r="T283" s="553" t="s">
        <v>344</v>
      </c>
    </row>
    <row r="284" spans="1:20">
      <c r="A284" s="531">
        <v>153621</v>
      </c>
      <c r="B284" s="50" t="s">
        <v>743</v>
      </c>
      <c r="C284" s="46" t="s">
        <v>315</v>
      </c>
      <c r="D284" s="46" t="s">
        <v>744</v>
      </c>
      <c r="E284" s="24" t="s">
        <v>359</v>
      </c>
      <c r="F284" s="24" t="s">
        <v>317</v>
      </c>
      <c r="G284" s="24" t="s">
        <v>318</v>
      </c>
      <c r="H284" s="128">
        <v>96.56</v>
      </c>
      <c r="I284" s="128">
        <v>16222.08</v>
      </c>
      <c r="J284" s="124">
        <v>16222.08</v>
      </c>
      <c r="K284" s="124">
        <v>16222.08</v>
      </c>
      <c r="L284" s="124">
        <v>16222.08</v>
      </c>
      <c r="M284" s="124">
        <v>16222.08</v>
      </c>
      <c r="N284" s="124">
        <v>16222.08</v>
      </c>
      <c r="O284" s="124">
        <v>16222.08</v>
      </c>
      <c r="P284" s="368">
        <v>1000456940</v>
      </c>
      <c r="Q284" s="554" t="s">
        <v>142</v>
      </c>
      <c r="R284" s="103" t="s">
        <v>144</v>
      </c>
      <c r="S284" s="103" t="s">
        <v>145</v>
      </c>
      <c r="T284" s="553" t="s">
        <v>24</v>
      </c>
    </row>
    <row r="285" spans="1:20">
      <c r="A285" s="531">
        <v>207175</v>
      </c>
      <c r="B285" s="50" t="s">
        <v>745</v>
      </c>
      <c r="C285" s="46" t="s">
        <v>315</v>
      </c>
      <c r="D285" s="46" t="s">
        <v>744</v>
      </c>
      <c r="E285" s="24" t="s">
        <v>20</v>
      </c>
      <c r="F285" s="24" t="s">
        <v>317</v>
      </c>
      <c r="G285" s="24" t="s">
        <v>331</v>
      </c>
      <c r="H285" s="128">
        <v>96.56</v>
      </c>
      <c r="I285" s="128">
        <v>16222.08</v>
      </c>
      <c r="J285" s="124">
        <v>16222.08</v>
      </c>
      <c r="K285" s="124">
        <v>16222.08</v>
      </c>
      <c r="L285" s="124">
        <v>16222.08</v>
      </c>
      <c r="M285" s="124">
        <v>16222.08</v>
      </c>
      <c r="N285" s="124">
        <v>16222.08</v>
      </c>
      <c r="O285" s="124">
        <v>16222.08</v>
      </c>
      <c r="P285" s="368">
        <v>1000456940</v>
      </c>
      <c r="Q285" s="554" t="s">
        <v>142</v>
      </c>
      <c r="R285" s="103" t="s">
        <v>144</v>
      </c>
      <c r="S285" s="103" t="s">
        <v>145</v>
      </c>
      <c r="T285" s="553" t="s">
        <v>24</v>
      </c>
    </row>
    <row r="286" spans="1:20">
      <c r="A286" s="531">
        <v>629210</v>
      </c>
      <c r="B286" s="50" t="s">
        <v>746</v>
      </c>
      <c r="C286" s="46" t="s">
        <v>315</v>
      </c>
      <c r="D286" s="46" t="s">
        <v>741</v>
      </c>
      <c r="E286" s="24" t="s">
        <v>20</v>
      </c>
      <c r="F286" s="24" t="s">
        <v>342</v>
      </c>
      <c r="G286" s="24" t="s">
        <v>318</v>
      </c>
      <c r="H286" s="128">
        <v>98.21</v>
      </c>
      <c r="I286" s="128">
        <v>16499.28</v>
      </c>
      <c r="J286" s="124">
        <v>16499.28</v>
      </c>
      <c r="K286" s="124">
        <v>16499.28</v>
      </c>
      <c r="L286" s="124">
        <v>16499.28</v>
      </c>
      <c r="M286" s="124">
        <v>16499.28</v>
      </c>
      <c r="N286" s="124">
        <v>16499.28</v>
      </c>
      <c r="O286" s="124">
        <v>16499.28</v>
      </c>
      <c r="P286" s="368">
        <v>1000456940</v>
      </c>
      <c r="Q286" s="554" t="s">
        <v>142</v>
      </c>
      <c r="R286" s="103" t="s">
        <v>144</v>
      </c>
      <c r="S286" s="103" t="s">
        <v>145</v>
      </c>
      <c r="T286" s="553" t="s">
        <v>24</v>
      </c>
    </row>
    <row r="287" spans="1:20">
      <c r="A287" s="531">
        <v>699808</v>
      </c>
      <c r="B287" s="50" t="s">
        <v>747</v>
      </c>
      <c r="C287" s="46" t="s">
        <v>315</v>
      </c>
      <c r="D287" s="46" t="s">
        <v>744</v>
      </c>
      <c r="E287" s="24" t="s">
        <v>20</v>
      </c>
      <c r="F287" s="24" t="s">
        <v>342</v>
      </c>
      <c r="G287" s="24" t="s">
        <v>338</v>
      </c>
      <c r="H287" s="128">
        <v>98.21</v>
      </c>
      <c r="I287" s="128">
        <v>16499.28</v>
      </c>
      <c r="J287" s="124">
        <v>16499.28</v>
      </c>
      <c r="K287" s="124">
        <v>16499.28</v>
      </c>
      <c r="L287" s="124">
        <v>16499.28</v>
      </c>
      <c r="M287" s="124">
        <v>16499.28</v>
      </c>
      <c r="N287" s="124">
        <v>16499.28</v>
      </c>
      <c r="O287" s="124">
        <v>16499.28</v>
      </c>
      <c r="P287" s="368">
        <v>1000456940</v>
      </c>
      <c r="Q287" s="554" t="s">
        <v>142</v>
      </c>
      <c r="R287" s="103" t="s">
        <v>144</v>
      </c>
      <c r="S287" s="103" t="s">
        <v>145</v>
      </c>
      <c r="T287" s="553" t="s">
        <v>413</v>
      </c>
    </row>
    <row r="288" spans="1:20">
      <c r="A288" s="531">
        <v>881649</v>
      </c>
      <c r="B288" s="512" t="s">
        <v>748</v>
      </c>
      <c r="C288" s="46" t="s">
        <v>315</v>
      </c>
      <c r="D288" s="46" t="s">
        <v>744</v>
      </c>
      <c r="E288" s="24" t="s">
        <v>465</v>
      </c>
      <c r="F288" s="24" t="s">
        <v>342</v>
      </c>
      <c r="G288" s="24" t="s">
        <v>318</v>
      </c>
      <c r="H288" s="128">
        <v>98.21</v>
      </c>
      <c r="I288" s="128">
        <v>16499.28</v>
      </c>
      <c r="J288" s="124">
        <v>16499.28</v>
      </c>
      <c r="K288" s="124">
        <v>16499.28</v>
      </c>
      <c r="L288" s="124">
        <v>16499.28</v>
      </c>
      <c r="M288" s="124">
        <v>16499.28</v>
      </c>
      <c r="N288" s="124">
        <v>16499.28</v>
      </c>
      <c r="O288" s="124">
        <v>16499.28</v>
      </c>
      <c r="P288" s="368">
        <v>1000456940</v>
      </c>
      <c r="Q288" s="554" t="s">
        <v>142</v>
      </c>
      <c r="R288" s="103" t="s">
        <v>144</v>
      </c>
      <c r="S288" s="103" t="s">
        <v>145</v>
      </c>
      <c r="T288" s="553" t="s">
        <v>24</v>
      </c>
    </row>
    <row r="289" spans="1:20">
      <c r="A289" s="531">
        <v>2303069</v>
      </c>
      <c r="B289" s="512" t="s">
        <v>749</v>
      </c>
      <c r="C289" s="46" t="s">
        <v>315</v>
      </c>
      <c r="D289" s="46" t="s">
        <v>744</v>
      </c>
      <c r="E289" s="24" t="s">
        <v>25</v>
      </c>
      <c r="F289" s="24" t="s">
        <v>317</v>
      </c>
      <c r="G289" s="24" t="s">
        <v>331</v>
      </c>
      <c r="H289" s="128">
        <v>96.56</v>
      </c>
      <c r="I289" s="128">
        <v>16222.08</v>
      </c>
      <c r="J289" s="124">
        <v>16222.08</v>
      </c>
      <c r="K289" s="124">
        <v>16222.08</v>
      </c>
      <c r="L289" s="124">
        <v>16222.08</v>
      </c>
      <c r="M289" s="124">
        <v>16222.08</v>
      </c>
      <c r="N289" s="124">
        <v>16222.08</v>
      </c>
      <c r="O289" s="124">
        <v>16222.08</v>
      </c>
      <c r="P289" s="368">
        <v>1000456940</v>
      </c>
      <c r="Q289" s="554" t="s">
        <v>142</v>
      </c>
      <c r="R289" s="103" t="s">
        <v>144</v>
      </c>
      <c r="S289" s="103" t="s">
        <v>145</v>
      </c>
      <c r="T289" s="553" t="s">
        <v>26</v>
      </c>
    </row>
    <row r="290" spans="1:20">
      <c r="A290" s="531">
        <v>2304599</v>
      </c>
      <c r="B290" s="512" t="s">
        <v>750</v>
      </c>
      <c r="C290" s="46" t="s">
        <v>315</v>
      </c>
      <c r="D290" s="46" t="s">
        <v>744</v>
      </c>
      <c r="E290" s="24" t="s">
        <v>341</v>
      </c>
      <c r="F290" s="24" t="s">
        <v>342</v>
      </c>
      <c r="G290" s="24" t="s">
        <v>331</v>
      </c>
      <c r="H290" s="128">
        <v>98.21</v>
      </c>
      <c r="I290" s="128">
        <v>16499.28</v>
      </c>
      <c r="J290" s="124">
        <v>16499.28</v>
      </c>
      <c r="K290" s="124">
        <v>16499.28</v>
      </c>
      <c r="L290" s="124">
        <v>16499.28</v>
      </c>
      <c r="M290" s="124">
        <v>16499.28</v>
      </c>
      <c r="N290" s="124">
        <v>16499.28</v>
      </c>
      <c r="O290" s="124">
        <v>16499.28</v>
      </c>
      <c r="P290" s="368">
        <v>1000456940</v>
      </c>
      <c r="Q290" s="554" t="s">
        <v>142</v>
      </c>
      <c r="R290" s="103" t="s">
        <v>144</v>
      </c>
      <c r="S290" s="103" t="s">
        <v>145</v>
      </c>
      <c r="T290" s="553" t="s">
        <v>344</v>
      </c>
    </row>
    <row r="291" spans="1:20">
      <c r="A291" s="531">
        <v>2325771</v>
      </c>
      <c r="B291" s="512" t="s">
        <v>751</v>
      </c>
      <c r="C291" s="46" t="s">
        <v>315</v>
      </c>
      <c r="D291" s="46" t="s">
        <v>744</v>
      </c>
      <c r="E291" s="24" t="s">
        <v>428</v>
      </c>
      <c r="F291" s="24" t="s">
        <v>342</v>
      </c>
      <c r="G291" s="24" t="s">
        <v>331</v>
      </c>
      <c r="H291" s="128">
        <v>98.21</v>
      </c>
      <c r="I291" s="128">
        <v>16499.28</v>
      </c>
      <c r="J291" s="124">
        <v>16499.28</v>
      </c>
      <c r="K291" s="124">
        <v>16499.28</v>
      </c>
      <c r="L291" s="124">
        <v>16499.28</v>
      </c>
      <c r="M291" s="124">
        <v>16499.28</v>
      </c>
      <c r="N291" s="124">
        <v>16499.28</v>
      </c>
      <c r="O291" s="124">
        <v>16499.28</v>
      </c>
      <c r="P291" s="368">
        <v>1000456940</v>
      </c>
      <c r="Q291" s="554" t="s">
        <v>142</v>
      </c>
      <c r="R291" s="103" t="s">
        <v>144</v>
      </c>
      <c r="S291" s="103" t="s">
        <v>145</v>
      </c>
      <c r="T291" s="553" t="s">
        <v>24</v>
      </c>
    </row>
    <row r="292" spans="1:20">
      <c r="A292" s="531">
        <v>2329700</v>
      </c>
      <c r="B292" s="512" t="s">
        <v>752</v>
      </c>
      <c r="C292" s="46" t="s">
        <v>315</v>
      </c>
      <c r="D292" s="46" t="s">
        <v>719</v>
      </c>
      <c r="E292" s="24" t="s">
        <v>25</v>
      </c>
      <c r="F292" s="24" t="s">
        <v>317</v>
      </c>
      <c r="G292" s="24" t="s">
        <v>331</v>
      </c>
      <c r="H292" s="128">
        <v>96.56</v>
      </c>
      <c r="I292" s="128">
        <v>16222.08</v>
      </c>
      <c r="J292" s="124">
        <v>16222.08</v>
      </c>
      <c r="K292" s="124">
        <v>16222.08</v>
      </c>
      <c r="L292" s="124">
        <v>16222.08</v>
      </c>
      <c r="M292" s="124">
        <v>16222.08</v>
      </c>
      <c r="N292" s="124">
        <v>16222.08</v>
      </c>
      <c r="O292" s="124">
        <v>16222.08</v>
      </c>
      <c r="P292" s="368">
        <v>1000456940</v>
      </c>
      <c r="Q292" s="554" t="s">
        <v>142</v>
      </c>
      <c r="R292" s="103" t="s">
        <v>144</v>
      </c>
      <c r="S292" s="103" t="s">
        <v>145</v>
      </c>
      <c r="T292" s="553" t="s">
        <v>26</v>
      </c>
    </row>
    <row r="293" spans="1:20">
      <c r="A293" s="531">
        <v>2343705</v>
      </c>
      <c r="B293" s="512" t="s">
        <v>753</v>
      </c>
      <c r="C293" s="46" t="s">
        <v>315</v>
      </c>
      <c r="D293" s="46" t="s">
        <v>735</v>
      </c>
      <c r="E293" s="24" t="s">
        <v>341</v>
      </c>
      <c r="F293" s="24" t="s">
        <v>342</v>
      </c>
      <c r="G293" s="24" t="s">
        <v>331</v>
      </c>
      <c r="H293" s="128">
        <v>98.21</v>
      </c>
      <c r="I293" s="128">
        <v>16499.28</v>
      </c>
      <c r="J293" s="124">
        <v>16499.28</v>
      </c>
      <c r="K293" s="124">
        <v>16499.28</v>
      </c>
      <c r="L293" s="124">
        <v>16499.28</v>
      </c>
      <c r="M293" s="124">
        <v>16499.28</v>
      </c>
      <c r="N293" s="124">
        <v>16499.28</v>
      </c>
      <c r="O293" s="124">
        <v>16499.28</v>
      </c>
      <c r="P293" s="368">
        <v>1000456940</v>
      </c>
      <c r="Q293" s="554" t="s">
        <v>142</v>
      </c>
      <c r="R293" s="103" t="s">
        <v>144</v>
      </c>
      <c r="S293" s="103" t="s">
        <v>145</v>
      </c>
      <c r="T293" s="553" t="s">
        <v>344</v>
      </c>
    </row>
    <row r="294" spans="1:20">
      <c r="A294" s="531">
        <v>2325770</v>
      </c>
      <c r="B294" s="512" t="s">
        <v>680</v>
      </c>
      <c r="C294" s="46" t="s">
        <v>315</v>
      </c>
      <c r="D294" s="46" t="s">
        <v>754</v>
      </c>
      <c r="E294" s="24" t="s">
        <v>359</v>
      </c>
      <c r="F294" s="24" t="s">
        <v>317</v>
      </c>
      <c r="G294" s="24" t="s">
        <v>331</v>
      </c>
      <c r="H294" s="128">
        <v>96.56</v>
      </c>
      <c r="I294" s="128">
        <v>16222.08</v>
      </c>
      <c r="J294" s="124">
        <v>16222.08</v>
      </c>
      <c r="K294" s="124"/>
      <c r="L294" s="124"/>
      <c r="M294" s="124"/>
      <c r="N294" s="124"/>
      <c r="O294" s="124"/>
      <c r="P294" s="368">
        <v>1000456940</v>
      </c>
      <c r="Q294" s="554" t="s">
        <v>142</v>
      </c>
      <c r="R294" s="103" t="s">
        <v>144</v>
      </c>
      <c r="S294" s="103" t="s">
        <v>145</v>
      </c>
      <c r="T294" s="553" t="s">
        <v>24</v>
      </c>
    </row>
    <row r="295" spans="1:20">
      <c r="A295" s="532">
        <v>792406</v>
      </c>
      <c r="B295" s="49" t="s">
        <v>755</v>
      </c>
      <c r="C295" s="46" t="s">
        <v>315</v>
      </c>
      <c r="D295" s="46" t="s">
        <v>735</v>
      </c>
      <c r="E295" s="46" t="s">
        <v>428</v>
      </c>
      <c r="F295" s="24" t="s">
        <v>342</v>
      </c>
      <c r="G295" s="24" t="s">
        <v>331</v>
      </c>
      <c r="H295" s="128">
        <v>98.21</v>
      </c>
      <c r="I295" s="128">
        <v>16499.28</v>
      </c>
      <c r="J295" s="124">
        <v>16499.28</v>
      </c>
      <c r="K295" s="124">
        <v>16499.28</v>
      </c>
      <c r="L295" s="124">
        <v>16499.28</v>
      </c>
      <c r="M295" s="124">
        <v>16499.28</v>
      </c>
      <c r="N295" s="124">
        <v>16499.28</v>
      </c>
      <c r="O295" s="124">
        <v>16499.28</v>
      </c>
      <c r="P295" s="368">
        <v>1000456940</v>
      </c>
      <c r="Q295" s="554" t="s">
        <v>142</v>
      </c>
      <c r="R295" s="103" t="s">
        <v>144</v>
      </c>
      <c r="S295" s="103" t="s">
        <v>145</v>
      </c>
      <c r="T295" s="553" t="s">
        <v>24</v>
      </c>
    </row>
    <row r="296" spans="1:20">
      <c r="A296" s="532">
        <v>969536</v>
      </c>
      <c r="B296" s="49" t="s">
        <v>756</v>
      </c>
      <c r="C296" s="46" t="s">
        <v>315</v>
      </c>
      <c r="D296" s="46" t="s">
        <v>757</v>
      </c>
      <c r="E296" s="46" t="s">
        <v>359</v>
      </c>
      <c r="F296" s="24" t="s">
        <v>317</v>
      </c>
      <c r="G296" s="24" t="s">
        <v>338</v>
      </c>
      <c r="H296" s="128">
        <v>96.56</v>
      </c>
      <c r="I296" s="128">
        <v>16222.08</v>
      </c>
      <c r="J296" s="124">
        <v>16222.08</v>
      </c>
      <c r="K296" s="124">
        <v>16222.08</v>
      </c>
      <c r="L296" s="124">
        <v>16222.08</v>
      </c>
      <c r="M296" s="124">
        <v>16222.08</v>
      </c>
      <c r="N296" s="124">
        <v>16222.08</v>
      </c>
      <c r="O296" s="124">
        <v>16222.08</v>
      </c>
      <c r="P296" s="368">
        <v>1000456940</v>
      </c>
      <c r="Q296" s="554" t="s">
        <v>142</v>
      </c>
      <c r="R296" s="103" t="s">
        <v>144</v>
      </c>
      <c r="S296" s="103" t="s">
        <v>145</v>
      </c>
      <c r="T296" s="553" t="s">
        <v>24</v>
      </c>
    </row>
    <row r="297" spans="1:20">
      <c r="A297" s="532">
        <v>969892</v>
      </c>
      <c r="B297" s="49" t="s">
        <v>758</v>
      </c>
      <c r="C297" s="46" t="s">
        <v>315</v>
      </c>
      <c r="D297" s="46" t="s">
        <v>759</v>
      </c>
      <c r="E297" s="46" t="s">
        <v>359</v>
      </c>
      <c r="F297" s="24" t="s">
        <v>317</v>
      </c>
      <c r="G297" s="24" t="s">
        <v>318</v>
      </c>
      <c r="H297" s="128">
        <v>96.56</v>
      </c>
      <c r="I297" s="128">
        <v>16222.08</v>
      </c>
      <c r="J297" s="124"/>
      <c r="K297" s="124"/>
      <c r="L297" s="124">
        <v>16222.08</v>
      </c>
      <c r="M297" s="124">
        <v>2725309.44</v>
      </c>
      <c r="N297" s="124">
        <v>0</v>
      </c>
      <c r="O297" s="124">
        <v>0</v>
      </c>
      <c r="P297" s="368">
        <v>1000456940</v>
      </c>
      <c r="Q297" s="554" t="s">
        <v>142</v>
      </c>
      <c r="R297" s="103" t="s">
        <v>144</v>
      </c>
      <c r="S297" s="103" t="s">
        <v>145</v>
      </c>
      <c r="T297" s="553" t="s">
        <v>24</v>
      </c>
    </row>
    <row r="298" spans="1:20">
      <c r="A298" s="532">
        <v>2315154</v>
      </c>
      <c r="B298" s="46" t="s">
        <v>760</v>
      </c>
      <c r="C298" s="46" t="s">
        <v>315</v>
      </c>
      <c r="D298" s="46" t="s">
        <v>719</v>
      </c>
      <c r="E298" s="46" t="s">
        <v>20</v>
      </c>
      <c r="F298" s="24" t="s">
        <v>342</v>
      </c>
      <c r="G298" s="24" t="s">
        <v>331</v>
      </c>
      <c r="H298" s="128">
        <v>98.21</v>
      </c>
      <c r="I298" s="128">
        <v>16499.28</v>
      </c>
      <c r="J298" s="124">
        <v>16499.28</v>
      </c>
      <c r="K298" s="124">
        <v>16499.28</v>
      </c>
      <c r="L298" s="124">
        <v>16499.28</v>
      </c>
      <c r="M298" s="124">
        <v>16499.28</v>
      </c>
      <c r="N298" s="124">
        <v>16499.28</v>
      </c>
      <c r="O298" s="124">
        <v>16499.28</v>
      </c>
      <c r="P298" s="368">
        <v>1000456940</v>
      </c>
      <c r="Q298" s="554" t="s">
        <v>142</v>
      </c>
      <c r="R298" s="103" t="s">
        <v>144</v>
      </c>
      <c r="S298" s="103" t="s">
        <v>145</v>
      </c>
      <c r="T298" s="553" t="s">
        <v>24</v>
      </c>
    </row>
    <row r="299" spans="1:20">
      <c r="A299" s="532">
        <v>2325978</v>
      </c>
      <c r="B299" s="46" t="s">
        <v>761</v>
      </c>
      <c r="C299" s="46" t="s">
        <v>315</v>
      </c>
      <c r="D299" s="46" t="s">
        <v>719</v>
      </c>
      <c r="E299" s="46" t="s">
        <v>20</v>
      </c>
      <c r="F299" s="24" t="s">
        <v>317</v>
      </c>
      <c r="G299" s="24" t="s">
        <v>331</v>
      </c>
      <c r="H299" s="128">
        <v>96.56</v>
      </c>
      <c r="I299" s="128">
        <v>16222.08</v>
      </c>
      <c r="J299" s="124">
        <v>16222.08</v>
      </c>
      <c r="K299" s="124">
        <v>16222.08</v>
      </c>
      <c r="L299" s="124">
        <v>16222.08</v>
      </c>
      <c r="M299" s="124">
        <v>16222.08</v>
      </c>
      <c r="N299" s="124">
        <v>16222.08</v>
      </c>
      <c r="O299" s="124">
        <v>16222.08</v>
      </c>
      <c r="P299" s="368">
        <v>1000456940</v>
      </c>
      <c r="Q299" s="554" t="s">
        <v>142</v>
      </c>
      <c r="R299" s="103" t="s">
        <v>144</v>
      </c>
      <c r="S299" s="103" t="s">
        <v>145</v>
      </c>
      <c r="T299" s="553" t="s">
        <v>24</v>
      </c>
    </row>
    <row r="300" spans="1:20">
      <c r="A300" s="532">
        <v>2327563</v>
      </c>
      <c r="B300" s="46" t="s">
        <v>762</v>
      </c>
      <c r="C300" s="46" t="s">
        <v>315</v>
      </c>
      <c r="D300" s="46" t="s">
        <v>738</v>
      </c>
      <c r="E300" s="46" t="s">
        <v>25</v>
      </c>
      <c r="F300" s="46" t="s">
        <v>320</v>
      </c>
      <c r="G300" s="24" t="s">
        <v>331</v>
      </c>
      <c r="H300" s="128">
        <v>91.9</v>
      </c>
      <c r="I300" s="128">
        <v>15439.2</v>
      </c>
      <c r="J300" s="124">
        <v>15439.2</v>
      </c>
      <c r="K300" s="124">
        <v>15439.2</v>
      </c>
      <c r="L300" s="124">
        <v>15439.2</v>
      </c>
      <c r="M300" s="124">
        <v>15439.2</v>
      </c>
      <c r="N300" s="124">
        <v>15439.2</v>
      </c>
      <c r="O300" s="124">
        <v>15439.2</v>
      </c>
      <c r="P300" s="368">
        <v>1000456940</v>
      </c>
      <c r="Q300" s="554" t="s">
        <v>142</v>
      </c>
      <c r="R300" s="103" t="s">
        <v>144</v>
      </c>
      <c r="S300" s="103" t="s">
        <v>145</v>
      </c>
      <c r="T300" s="553" t="s">
        <v>26</v>
      </c>
    </row>
    <row r="301" spans="1:20">
      <c r="A301" s="532">
        <v>804276</v>
      </c>
      <c r="B301" s="46" t="s">
        <v>763</v>
      </c>
      <c r="C301" s="46" t="s">
        <v>315</v>
      </c>
      <c r="D301" s="46" t="s">
        <v>732</v>
      </c>
      <c r="E301" s="46" t="s">
        <v>465</v>
      </c>
      <c r="F301" s="46" t="s">
        <v>371</v>
      </c>
      <c r="G301" s="24" t="s">
        <v>422</v>
      </c>
      <c r="H301" s="128">
        <v>128</v>
      </c>
      <c r="I301" s="128">
        <v>21504</v>
      </c>
      <c r="J301" s="124">
        <v>21504</v>
      </c>
      <c r="K301" s="124">
        <v>21504</v>
      </c>
      <c r="L301" s="124">
        <v>21504</v>
      </c>
      <c r="M301" s="124">
        <v>21504</v>
      </c>
      <c r="N301" s="124">
        <v>21504</v>
      </c>
      <c r="O301" s="124">
        <v>21504</v>
      </c>
      <c r="P301" s="368">
        <v>1000456940</v>
      </c>
      <c r="Q301" s="554" t="s">
        <v>142</v>
      </c>
      <c r="R301" s="103" t="s">
        <v>144</v>
      </c>
      <c r="S301" s="103" t="s">
        <v>145</v>
      </c>
      <c r="T301" s="553" t="s">
        <v>33</v>
      </c>
    </row>
    <row r="302" spans="1:20">
      <c r="A302" s="532">
        <v>2014473</v>
      </c>
      <c r="B302" s="46" t="s">
        <v>764</v>
      </c>
      <c r="C302" s="46" t="s">
        <v>315</v>
      </c>
      <c r="D302" s="46"/>
      <c r="E302" s="46" t="s">
        <v>20</v>
      </c>
      <c r="F302" s="24" t="s">
        <v>342</v>
      </c>
      <c r="G302" s="24" t="s">
        <v>331</v>
      </c>
      <c r="H302" s="47">
        <v>98.21</v>
      </c>
      <c r="I302" s="609">
        <v>16499.28</v>
      </c>
      <c r="J302" s="124">
        <v>16499.28</v>
      </c>
      <c r="K302" s="124">
        <v>16499.28</v>
      </c>
      <c r="L302" s="124">
        <v>16499.28</v>
      </c>
      <c r="M302" s="124">
        <v>16499.28</v>
      </c>
      <c r="N302" s="124">
        <v>16499.28</v>
      </c>
      <c r="O302" s="124">
        <v>16499.28</v>
      </c>
      <c r="P302" s="368">
        <v>1000456940</v>
      </c>
      <c r="Q302" s="554" t="s">
        <v>142</v>
      </c>
      <c r="R302" s="103" t="s">
        <v>144</v>
      </c>
      <c r="S302" s="103" t="s">
        <v>145</v>
      </c>
      <c r="T302" s="553" t="s">
        <v>24</v>
      </c>
    </row>
    <row r="303" spans="1:20">
      <c r="A303" s="531">
        <v>2330177</v>
      </c>
      <c r="B303" s="49" t="s">
        <v>765</v>
      </c>
      <c r="C303" s="46" t="s">
        <v>315</v>
      </c>
      <c r="D303" s="46" t="s">
        <v>735</v>
      </c>
      <c r="E303" s="24" t="s">
        <v>20</v>
      </c>
      <c r="F303" s="35" t="s">
        <v>317</v>
      </c>
      <c r="G303" s="24" t="s">
        <v>331</v>
      </c>
      <c r="H303" s="128">
        <v>96.56</v>
      </c>
      <c r="I303" s="128">
        <v>16222.08</v>
      </c>
      <c r="J303" s="124">
        <v>16222.08</v>
      </c>
      <c r="K303" s="124"/>
      <c r="L303" s="124"/>
      <c r="M303" s="124"/>
      <c r="N303" s="124"/>
      <c r="O303" s="124"/>
      <c r="P303" s="368">
        <v>1000456940</v>
      </c>
      <c r="Q303" s="554" t="s">
        <v>142</v>
      </c>
      <c r="R303" s="103" t="s">
        <v>144</v>
      </c>
      <c r="S303" s="103" t="s">
        <v>145</v>
      </c>
      <c r="T303" s="553" t="s">
        <v>24</v>
      </c>
    </row>
    <row r="304" spans="1:20">
      <c r="A304" s="531">
        <v>970740</v>
      </c>
      <c r="B304" s="49" t="s">
        <v>766</v>
      </c>
      <c r="C304" s="46" t="s">
        <v>315</v>
      </c>
      <c r="D304" s="46" t="s">
        <v>741</v>
      </c>
      <c r="E304" s="24" t="s">
        <v>341</v>
      </c>
      <c r="F304" s="24" t="s">
        <v>317</v>
      </c>
      <c r="G304" s="24" t="s">
        <v>338</v>
      </c>
      <c r="H304" s="128">
        <v>96.56</v>
      </c>
      <c r="I304" s="128">
        <v>16222.08</v>
      </c>
      <c r="J304" s="124">
        <v>16222.08</v>
      </c>
      <c r="K304" s="124">
        <v>16222.08</v>
      </c>
      <c r="L304" s="124">
        <v>16222.08</v>
      </c>
      <c r="M304" s="124"/>
      <c r="N304" s="124"/>
      <c r="O304" s="124"/>
      <c r="P304" s="368">
        <v>1000456940</v>
      </c>
      <c r="Q304" s="554" t="s">
        <v>142</v>
      </c>
      <c r="R304" s="103" t="s">
        <v>144</v>
      </c>
      <c r="S304" s="103" t="s">
        <v>145</v>
      </c>
      <c r="T304" s="553" t="s">
        <v>344</v>
      </c>
    </row>
    <row r="305" spans="1:20">
      <c r="A305" s="531">
        <v>2323949</v>
      </c>
      <c r="B305" s="49" t="s">
        <v>767</v>
      </c>
      <c r="C305" s="46" t="s">
        <v>315</v>
      </c>
      <c r="D305" s="610" t="s">
        <v>725</v>
      </c>
      <c r="E305" s="46" t="s">
        <v>721</v>
      </c>
      <c r="F305" s="46" t="s">
        <v>371</v>
      </c>
      <c r="G305" s="24" t="s">
        <v>331</v>
      </c>
      <c r="H305" s="47">
        <v>128</v>
      </c>
      <c r="I305" s="124"/>
      <c r="J305" s="124">
        <v>21504</v>
      </c>
      <c r="K305" s="124">
        <v>21504</v>
      </c>
      <c r="L305" s="124">
        <v>21504</v>
      </c>
      <c r="M305" s="124">
        <v>21504</v>
      </c>
      <c r="N305" s="124">
        <v>21504</v>
      </c>
      <c r="O305" s="124">
        <v>21504</v>
      </c>
      <c r="P305" s="368">
        <v>1000456940</v>
      </c>
      <c r="Q305" s="554" t="s">
        <v>142</v>
      </c>
      <c r="R305" s="103" t="s">
        <v>144</v>
      </c>
      <c r="S305" s="103" t="s">
        <v>145</v>
      </c>
      <c r="T305" s="553" t="s">
        <v>24</v>
      </c>
    </row>
    <row r="306" spans="1:20">
      <c r="A306" s="532">
        <v>969293</v>
      </c>
      <c r="B306" s="46" t="s">
        <v>768</v>
      </c>
      <c r="C306" s="46" t="s">
        <v>315</v>
      </c>
      <c r="D306" s="46" t="s">
        <v>732</v>
      </c>
      <c r="E306" s="46" t="s">
        <v>25</v>
      </c>
      <c r="F306" s="35" t="s">
        <v>317</v>
      </c>
      <c r="G306" s="24" t="s">
        <v>338</v>
      </c>
      <c r="H306" s="47">
        <v>96.56</v>
      </c>
      <c r="I306" s="128">
        <v>16222.08</v>
      </c>
      <c r="J306" s="124">
        <v>16222.08</v>
      </c>
      <c r="K306" s="124"/>
      <c r="L306" s="124"/>
      <c r="M306" s="124"/>
      <c r="N306" s="124"/>
      <c r="O306" s="124"/>
      <c r="P306" s="368">
        <v>1000456940</v>
      </c>
      <c r="Q306" s="554" t="s">
        <v>142</v>
      </c>
      <c r="R306" s="103" t="s">
        <v>144</v>
      </c>
      <c r="S306" s="103" t="s">
        <v>145</v>
      </c>
      <c r="T306" s="553" t="s">
        <v>26</v>
      </c>
    </row>
    <row r="307" spans="1:20">
      <c r="A307" s="532">
        <v>969684</v>
      </c>
      <c r="B307" s="46" t="s">
        <v>769</v>
      </c>
      <c r="C307" s="46" t="s">
        <v>315</v>
      </c>
      <c r="D307" s="610" t="s">
        <v>725</v>
      </c>
      <c r="E307" s="46" t="s">
        <v>25</v>
      </c>
      <c r="F307" s="46" t="s">
        <v>317</v>
      </c>
      <c r="G307" s="24" t="s">
        <v>338</v>
      </c>
      <c r="H307" s="47">
        <v>96.56</v>
      </c>
      <c r="I307" s="128">
        <v>16222.08</v>
      </c>
      <c r="J307" s="124">
        <v>16222.08</v>
      </c>
      <c r="K307" s="124">
        <v>16222.08</v>
      </c>
      <c r="L307" s="124">
        <v>16222.08</v>
      </c>
      <c r="M307" s="124">
        <v>16222.08</v>
      </c>
      <c r="N307" s="124">
        <v>16222.08</v>
      </c>
      <c r="O307" s="124">
        <v>16222.08</v>
      </c>
      <c r="P307" s="368">
        <v>1000456940</v>
      </c>
      <c r="Q307" s="554" t="s">
        <v>142</v>
      </c>
      <c r="R307" s="103" t="s">
        <v>144</v>
      </c>
      <c r="S307" s="103" t="s">
        <v>145</v>
      </c>
      <c r="T307" s="553" t="s">
        <v>26</v>
      </c>
    </row>
    <row r="308" spans="1:20" ht="23">
      <c r="A308" s="532">
        <v>978382</v>
      </c>
      <c r="B308" s="46" t="s">
        <v>770</v>
      </c>
      <c r="C308" s="46" t="s">
        <v>315</v>
      </c>
      <c r="D308" s="46" t="s">
        <v>741</v>
      </c>
      <c r="E308" s="24" t="s">
        <v>20</v>
      </c>
      <c r="F308" s="24" t="s">
        <v>581</v>
      </c>
      <c r="G308" s="24" t="s">
        <v>324</v>
      </c>
      <c r="H308" s="128">
        <v>0</v>
      </c>
      <c r="I308" s="128">
        <v>0</v>
      </c>
      <c r="J308" s="124">
        <v>0</v>
      </c>
      <c r="K308" s="124">
        <v>0</v>
      </c>
      <c r="L308" s="124">
        <v>0</v>
      </c>
      <c r="M308" s="124">
        <v>0</v>
      </c>
      <c r="N308" s="124">
        <v>0</v>
      </c>
      <c r="O308" s="124">
        <v>0</v>
      </c>
      <c r="P308" s="368">
        <v>1000456940</v>
      </c>
      <c r="Q308" s="554" t="s">
        <v>142</v>
      </c>
      <c r="R308" s="103" t="s">
        <v>144</v>
      </c>
      <c r="S308" s="103" t="s">
        <v>145</v>
      </c>
      <c r="T308" s="553" t="s">
        <v>24</v>
      </c>
    </row>
    <row r="309" spans="1:20" ht="23">
      <c r="A309" s="533">
        <v>969293</v>
      </c>
      <c r="B309" s="46" t="s">
        <v>768</v>
      </c>
      <c r="C309" s="46" t="s">
        <v>315</v>
      </c>
      <c r="D309" s="46" t="s">
        <v>732</v>
      </c>
      <c r="E309" s="46" t="s">
        <v>25</v>
      </c>
      <c r="F309" s="35" t="s">
        <v>320</v>
      </c>
      <c r="G309" s="46" t="s">
        <v>338</v>
      </c>
      <c r="H309" s="47">
        <v>91.9</v>
      </c>
      <c r="I309" s="128">
        <v>15439.2</v>
      </c>
      <c r="J309" s="124"/>
      <c r="K309" s="124">
        <v>15439.2</v>
      </c>
      <c r="L309" s="124">
        <v>15439.2</v>
      </c>
      <c r="M309" s="124">
        <v>15439.2</v>
      </c>
      <c r="N309" s="124">
        <v>6528.9288960000003</v>
      </c>
      <c r="O309" s="124"/>
      <c r="P309" s="611">
        <v>1000456930</v>
      </c>
      <c r="Q309" s="611" t="s">
        <v>153</v>
      </c>
      <c r="R309" s="612" t="s">
        <v>154</v>
      </c>
      <c r="T309" s="553" t="s">
        <v>26</v>
      </c>
    </row>
    <row r="310" spans="1:20">
      <c r="A310" s="533">
        <v>291337</v>
      </c>
      <c r="B310" s="46" t="s">
        <v>771</v>
      </c>
      <c r="C310" s="46" t="s">
        <v>315</v>
      </c>
      <c r="D310" s="46" t="s">
        <v>651</v>
      </c>
      <c r="E310" s="46" t="s">
        <v>772</v>
      </c>
      <c r="F310" s="35" t="s">
        <v>371</v>
      </c>
      <c r="G310" s="46" t="s">
        <v>422</v>
      </c>
      <c r="H310" s="47">
        <v>128</v>
      </c>
      <c r="I310" s="128">
        <v>21504</v>
      </c>
      <c r="J310" s="124"/>
      <c r="K310" s="124">
        <v>21504</v>
      </c>
      <c r="L310" s="124">
        <v>21504</v>
      </c>
      <c r="M310" s="124">
        <v>0</v>
      </c>
      <c r="N310" s="124">
        <v>0</v>
      </c>
      <c r="O310" s="124">
        <v>0</v>
      </c>
      <c r="P310" s="611">
        <v>1000456930</v>
      </c>
      <c r="Q310" s="611" t="s">
        <v>153</v>
      </c>
      <c r="R310" s="612" t="s">
        <v>154</v>
      </c>
      <c r="T310" s="553" t="s">
        <v>26</v>
      </c>
    </row>
    <row r="311" spans="1:20">
      <c r="A311" s="533" t="s">
        <v>354</v>
      </c>
      <c r="B311" s="46" t="s">
        <v>354</v>
      </c>
      <c r="C311" s="46" t="s">
        <v>315</v>
      </c>
      <c r="D311" s="46"/>
      <c r="E311" s="46" t="s">
        <v>465</v>
      </c>
      <c r="F311" s="35" t="s">
        <v>371</v>
      </c>
      <c r="G311" s="46" t="s">
        <v>449</v>
      </c>
      <c r="H311" s="47">
        <v>128</v>
      </c>
      <c r="I311" s="128">
        <v>21504</v>
      </c>
      <c r="J311" s="124"/>
      <c r="K311" s="124"/>
      <c r="L311" s="124"/>
      <c r="M311" s="124">
        <v>21504</v>
      </c>
      <c r="N311" s="124">
        <v>21504</v>
      </c>
      <c r="O311" s="124"/>
      <c r="P311" s="611">
        <v>1000456930</v>
      </c>
      <c r="Q311" s="611" t="s">
        <v>153</v>
      </c>
      <c r="R311" s="612" t="s">
        <v>154</v>
      </c>
      <c r="T311" s="553" t="s">
        <v>24</v>
      </c>
    </row>
    <row r="312" spans="1:20">
      <c r="A312" s="533" t="s">
        <v>354</v>
      </c>
      <c r="B312" s="46" t="s">
        <v>354</v>
      </c>
      <c r="C312" s="46" t="s">
        <v>315</v>
      </c>
      <c r="D312" s="46"/>
      <c r="E312" s="46" t="s">
        <v>465</v>
      </c>
      <c r="F312" s="35" t="s">
        <v>371</v>
      </c>
      <c r="G312" s="46" t="s">
        <v>449</v>
      </c>
      <c r="H312" s="47">
        <v>128</v>
      </c>
      <c r="I312" s="128">
        <v>21504</v>
      </c>
      <c r="J312" s="124"/>
      <c r="K312" s="124"/>
      <c r="L312" s="124"/>
      <c r="M312" s="124"/>
      <c r="N312" s="124">
        <v>21504</v>
      </c>
      <c r="O312" s="124"/>
      <c r="P312" s="611">
        <v>1000456930</v>
      </c>
      <c r="Q312" s="611" t="s">
        <v>153</v>
      </c>
      <c r="R312" s="612" t="s">
        <v>154</v>
      </c>
      <c r="T312" s="553" t="s">
        <v>24</v>
      </c>
    </row>
    <row r="313" spans="1:20">
      <c r="A313" s="534">
        <v>2324213</v>
      </c>
      <c r="B313" s="46" t="s">
        <v>773</v>
      </c>
      <c r="C313" s="46" t="s">
        <v>315</v>
      </c>
      <c r="D313" s="46" t="s">
        <v>719</v>
      </c>
      <c r="E313" s="46" t="s">
        <v>721</v>
      </c>
      <c r="F313" s="46" t="s">
        <v>371</v>
      </c>
      <c r="G313" s="46" t="s">
        <v>331</v>
      </c>
      <c r="H313" s="128">
        <v>128</v>
      </c>
      <c r="I313" s="128">
        <v>21504</v>
      </c>
      <c r="J313" s="124">
        <v>21504</v>
      </c>
      <c r="K313" s="124">
        <v>21504</v>
      </c>
      <c r="L313" s="124">
        <v>21504</v>
      </c>
      <c r="M313" s="124">
        <v>21504</v>
      </c>
      <c r="N313" s="124">
        <v>21504</v>
      </c>
      <c r="O313" s="124">
        <v>21504</v>
      </c>
      <c r="P313" s="611">
        <v>1000460544</v>
      </c>
      <c r="Q313" s="611" t="s">
        <v>156</v>
      </c>
      <c r="R313" s="103" t="s">
        <v>157</v>
      </c>
      <c r="T313" s="553" t="s">
        <v>24</v>
      </c>
    </row>
    <row r="314" spans="1:20">
      <c r="A314" s="534">
        <v>2335877</v>
      </c>
      <c r="B314" s="46" t="s">
        <v>774</v>
      </c>
      <c r="C314" s="46" t="s">
        <v>315</v>
      </c>
      <c r="D314" s="46" t="s">
        <v>725</v>
      </c>
      <c r="E314" s="46" t="s">
        <v>465</v>
      </c>
      <c r="F314" s="46" t="s">
        <v>317</v>
      </c>
      <c r="G314" s="46" t="e">
        <v>#N/A</v>
      </c>
      <c r="H314" s="128">
        <v>96.56</v>
      </c>
      <c r="I314" s="128">
        <v>16222.08</v>
      </c>
      <c r="J314" s="124">
        <v>16222.08</v>
      </c>
      <c r="K314" s="124"/>
      <c r="L314" s="124"/>
      <c r="M314" s="124"/>
      <c r="N314" s="124"/>
      <c r="O314" s="124"/>
      <c r="P314" s="611">
        <v>1000460544</v>
      </c>
      <c r="Q314" s="611" t="s">
        <v>156</v>
      </c>
      <c r="R314" s="103" t="s">
        <v>157</v>
      </c>
      <c r="T314" s="553" t="s">
        <v>24</v>
      </c>
    </row>
    <row r="315" spans="1:20">
      <c r="A315" s="534">
        <v>969892</v>
      </c>
      <c r="B315" s="46" t="s">
        <v>758</v>
      </c>
      <c r="C315" s="46" t="s">
        <v>315</v>
      </c>
      <c r="D315" s="46" t="s">
        <v>759</v>
      </c>
      <c r="E315" s="46" t="s">
        <v>465</v>
      </c>
      <c r="F315" s="46" t="s">
        <v>317</v>
      </c>
      <c r="G315" s="46" t="s">
        <v>318</v>
      </c>
      <c r="H315" s="128">
        <v>96.56</v>
      </c>
      <c r="I315" s="128">
        <v>16222.08</v>
      </c>
      <c r="J315" s="124">
        <v>16222.08</v>
      </c>
      <c r="K315" s="124">
        <v>16222.08</v>
      </c>
      <c r="L315" s="124"/>
      <c r="M315" s="124"/>
      <c r="N315" s="124">
        <v>0</v>
      </c>
      <c r="O315" s="124">
        <v>0</v>
      </c>
      <c r="P315" s="611">
        <v>1000460544</v>
      </c>
      <c r="Q315" s="611" t="s">
        <v>156</v>
      </c>
      <c r="R315" s="103" t="s">
        <v>157</v>
      </c>
      <c r="T315" s="553" t="s">
        <v>24</v>
      </c>
    </row>
    <row r="316" spans="1:20">
      <c r="A316" s="613">
        <v>792774</v>
      </c>
      <c r="B316" s="46" t="s">
        <v>737</v>
      </c>
      <c r="C316" s="46" t="s">
        <v>315</v>
      </c>
      <c r="D316" s="46" t="s">
        <v>738</v>
      </c>
      <c r="E316" s="24" t="s">
        <v>20</v>
      </c>
      <c r="F316" s="24" t="s">
        <v>371</v>
      </c>
      <c r="G316" s="46" t="s">
        <v>449</v>
      </c>
      <c r="H316" s="128">
        <v>128</v>
      </c>
      <c r="I316" s="128">
        <v>21504</v>
      </c>
      <c r="J316" s="124">
        <v>6451.2</v>
      </c>
      <c r="K316" s="124">
        <v>6451.2</v>
      </c>
      <c r="L316" s="124">
        <v>6451.2</v>
      </c>
      <c r="M316" s="124">
        <v>21504</v>
      </c>
      <c r="N316" s="124">
        <v>21504</v>
      </c>
      <c r="O316" s="124">
        <v>21504</v>
      </c>
      <c r="P316" s="611">
        <v>1000460544</v>
      </c>
      <c r="Q316" s="611" t="s">
        <v>156</v>
      </c>
      <c r="R316" s="103" t="s">
        <v>157</v>
      </c>
      <c r="T316" s="553" t="s">
        <v>33</v>
      </c>
    </row>
    <row r="317" spans="1:20">
      <c r="A317" s="534">
        <v>858926</v>
      </c>
      <c r="B317" s="46" t="s">
        <v>775</v>
      </c>
      <c r="C317" s="46" t="s">
        <v>315</v>
      </c>
      <c r="D317" s="46" t="s">
        <v>757</v>
      </c>
      <c r="E317" s="46" t="s">
        <v>465</v>
      </c>
      <c r="F317" s="46" t="s">
        <v>371</v>
      </c>
      <c r="G317" s="46" t="s">
        <v>338</v>
      </c>
      <c r="H317" s="47">
        <v>128</v>
      </c>
      <c r="I317" s="128">
        <v>21504</v>
      </c>
      <c r="J317" s="124">
        <v>21504</v>
      </c>
      <c r="K317" s="124">
        <v>21504</v>
      </c>
      <c r="L317" s="124">
        <v>21504</v>
      </c>
      <c r="M317" s="124">
        <v>21504</v>
      </c>
      <c r="N317" s="124">
        <v>21504</v>
      </c>
      <c r="O317" s="124">
        <v>21504</v>
      </c>
      <c r="P317" s="611">
        <v>1000460544</v>
      </c>
      <c r="Q317" s="611" t="s">
        <v>156</v>
      </c>
      <c r="R317" s="103" t="s">
        <v>157</v>
      </c>
      <c r="T317" s="553" t="s">
        <v>33</v>
      </c>
    </row>
    <row r="318" spans="1:20">
      <c r="A318" s="529">
        <v>123999</v>
      </c>
      <c r="B318" s="50" t="s">
        <v>776</v>
      </c>
      <c r="C318" s="360" t="s">
        <v>315</v>
      </c>
      <c r="D318" s="50" t="s">
        <v>777</v>
      </c>
      <c r="E318" s="14" t="s">
        <v>426</v>
      </c>
      <c r="F318" s="14" t="s">
        <v>317</v>
      </c>
      <c r="G318" s="14" t="s">
        <v>318</v>
      </c>
      <c r="H318" s="361">
        <v>96.56</v>
      </c>
      <c r="I318" s="298">
        <v>16222.08</v>
      </c>
      <c r="J318" s="373">
        <v>16222.08</v>
      </c>
      <c r="K318" s="373">
        <v>16222.08</v>
      </c>
      <c r="L318" s="373">
        <v>16222.08</v>
      </c>
      <c r="M318" s="373">
        <v>16222.08</v>
      </c>
      <c r="N318" s="373">
        <v>16222.08</v>
      </c>
      <c r="O318" s="373">
        <v>16222.08</v>
      </c>
      <c r="P318" s="611">
        <v>1000456890</v>
      </c>
      <c r="Q318" s="611" t="s">
        <v>194</v>
      </c>
      <c r="T318" s="553" t="s">
        <v>24</v>
      </c>
    </row>
    <row r="319" spans="1:20">
      <c r="A319" s="529">
        <v>2004261</v>
      </c>
      <c r="B319" s="50" t="s">
        <v>778</v>
      </c>
      <c r="C319" s="360" t="s">
        <v>315</v>
      </c>
      <c r="D319" s="50" t="s">
        <v>777</v>
      </c>
      <c r="E319" s="14" t="s">
        <v>426</v>
      </c>
      <c r="F319" s="14" t="s">
        <v>317</v>
      </c>
      <c r="G319" s="14" t="s">
        <v>338</v>
      </c>
      <c r="H319" s="361">
        <v>96.56</v>
      </c>
      <c r="I319" s="298">
        <v>16222.08</v>
      </c>
      <c r="J319" s="373"/>
      <c r="K319" s="373"/>
      <c r="L319" s="373"/>
      <c r="M319" s="373"/>
      <c r="N319" s="373"/>
      <c r="O319" s="373"/>
      <c r="P319" s="611">
        <v>1000456890</v>
      </c>
      <c r="Q319" s="611" t="s">
        <v>194</v>
      </c>
      <c r="T319" s="553" t="s">
        <v>24</v>
      </c>
    </row>
    <row r="320" spans="1:20" ht="23">
      <c r="A320" s="529">
        <v>2348464</v>
      </c>
      <c r="B320" s="50" t="s">
        <v>779</v>
      </c>
      <c r="C320" s="360" t="s">
        <v>315</v>
      </c>
      <c r="D320" s="50" t="s">
        <v>777</v>
      </c>
      <c r="E320" s="14" t="s">
        <v>426</v>
      </c>
      <c r="F320" s="14" t="s">
        <v>320</v>
      </c>
      <c r="G320" s="14" t="s">
        <v>331</v>
      </c>
      <c r="H320" s="361">
        <v>91.9</v>
      </c>
      <c r="I320" s="298">
        <v>15439.2</v>
      </c>
      <c r="J320" s="373">
        <v>15439.2</v>
      </c>
      <c r="K320" s="373">
        <v>15439.2</v>
      </c>
      <c r="L320" s="373">
        <v>15439.2</v>
      </c>
      <c r="M320" s="373">
        <v>15439.2</v>
      </c>
      <c r="N320" s="373">
        <v>15439.2</v>
      </c>
      <c r="O320" s="373">
        <v>15439.2</v>
      </c>
      <c r="P320" s="611">
        <v>1000456890</v>
      </c>
      <c r="Q320" s="611" t="s">
        <v>194</v>
      </c>
      <c r="T320" s="553" t="s">
        <v>24</v>
      </c>
    </row>
    <row r="321" spans="1:20" ht="23">
      <c r="A321" s="529">
        <v>970647</v>
      </c>
      <c r="B321" s="50" t="s">
        <v>780</v>
      </c>
      <c r="C321" s="360" t="s">
        <v>315</v>
      </c>
      <c r="D321" s="50" t="s">
        <v>781</v>
      </c>
      <c r="E321" s="14" t="s">
        <v>426</v>
      </c>
      <c r="F321" s="14" t="s">
        <v>320</v>
      </c>
      <c r="G321" s="14" t="s">
        <v>338</v>
      </c>
      <c r="H321" s="361">
        <v>91.9</v>
      </c>
      <c r="I321" s="298">
        <v>15439.2</v>
      </c>
      <c r="J321" s="373">
        <v>15439.2</v>
      </c>
      <c r="K321" s="373">
        <v>15439.2</v>
      </c>
      <c r="L321" s="373">
        <v>15439.2</v>
      </c>
      <c r="M321" s="373">
        <v>15439.2</v>
      </c>
      <c r="N321" s="373">
        <v>15439.2</v>
      </c>
      <c r="O321" s="373">
        <v>15439.2</v>
      </c>
      <c r="P321" s="611">
        <v>1000456890</v>
      </c>
      <c r="Q321" s="611" t="s">
        <v>194</v>
      </c>
      <c r="T321" s="553" t="s">
        <v>24</v>
      </c>
    </row>
    <row r="322" spans="1:20">
      <c r="A322" s="529">
        <v>2413546</v>
      </c>
      <c r="B322" s="50" t="s">
        <v>782</v>
      </c>
      <c r="C322" s="360" t="s">
        <v>315</v>
      </c>
      <c r="D322" s="50" t="s">
        <v>783</v>
      </c>
      <c r="E322" s="14" t="s">
        <v>426</v>
      </c>
      <c r="F322" s="14" t="s">
        <v>317</v>
      </c>
      <c r="G322" s="14" t="s">
        <v>331</v>
      </c>
      <c r="H322" s="361">
        <v>96.56</v>
      </c>
      <c r="I322" s="298">
        <v>16222.08</v>
      </c>
      <c r="J322" s="373">
        <v>16222.08</v>
      </c>
      <c r="K322" s="373">
        <v>16222.08</v>
      </c>
      <c r="L322" s="373">
        <v>16222.08</v>
      </c>
      <c r="M322" s="373">
        <v>16222.08</v>
      </c>
      <c r="N322" s="373">
        <v>16222.08</v>
      </c>
      <c r="O322" s="373">
        <v>16222.08</v>
      </c>
      <c r="P322" s="611">
        <v>1000456890</v>
      </c>
      <c r="Q322" s="611" t="s">
        <v>194</v>
      </c>
      <c r="T322" s="553" t="s">
        <v>24</v>
      </c>
    </row>
    <row r="323" spans="1:20">
      <c r="A323" s="529">
        <v>438297</v>
      </c>
      <c r="B323" s="50" t="s">
        <v>784</v>
      </c>
      <c r="C323" s="360" t="s">
        <v>315</v>
      </c>
      <c r="D323" s="50" t="s">
        <v>783</v>
      </c>
      <c r="E323" s="14" t="s">
        <v>426</v>
      </c>
      <c r="F323" s="14" t="s">
        <v>317</v>
      </c>
      <c r="G323" s="14" t="s">
        <v>331</v>
      </c>
      <c r="H323" s="361">
        <v>96.56</v>
      </c>
      <c r="I323" s="298">
        <v>16222.08</v>
      </c>
      <c r="J323" s="373">
        <v>16222.08</v>
      </c>
      <c r="K323" s="373">
        <v>16222.08</v>
      </c>
      <c r="L323" s="373">
        <v>16222.08</v>
      </c>
      <c r="M323" s="373">
        <v>16222.08</v>
      </c>
      <c r="N323" s="373">
        <v>16222.08</v>
      </c>
      <c r="O323" s="373">
        <v>16222.08</v>
      </c>
      <c r="P323" s="611">
        <v>1000456890</v>
      </c>
      <c r="Q323" s="611" t="s">
        <v>194</v>
      </c>
      <c r="T323" s="553" t="s">
        <v>24</v>
      </c>
    </row>
    <row r="324" spans="1:20">
      <c r="A324" s="529">
        <v>2413543</v>
      </c>
      <c r="B324" s="50" t="s">
        <v>785</v>
      </c>
      <c r="C324" s="360" t="s">
        <v>315</v>
      </c>
      <c r="D324" s="50" t="s">
        <v>777</v>
      </c>
      <c r="E324" s="14" t="s">
        <v>426</v>
      </c>
      <c r="F324" s="14" t="s">
        <v>371</v>
      </c>
      <c r="G324" s="14" t="s">
        <v>331</v>
      </c>
      <c r="H324" s="361">
        <v>128</v>
      </c>
      <c r="I324" s="298">
        <v>21504</v>
      </c>
      <c r="J324" s="373">
        <v>21504</v>
      </c>
      <c r="K324" s="373">
        <v>21504</v>
      </c>
      <c r="L324" s="373">
        <v>21504</v>
      </c>
      <c r="M324" s="373">
        <v>21504</v>
      </c>
      <c r="N324" s="373">
        <v>21504</v>
      </c>
      <c r="O324" s="373">
        <v>21504</v>
      </c>
      <c r="P324" s="611">
        <v>1000456890</v>
      </c>
      <c r="Q324" s="611" t="s">
        <v>194</v>
      </c>
      <c r="T324" s="553" t="s">
        <v>24</v>
      </c>
    </row>
    <row r="325" spans="1:20">
      <c r="A325" s="529">
        <v>2413968</v>
      </c>
      <c r="B325" s="50" t="s">
        <v>786</v>
      </c>
      <c r="C325" s="360" t="s">
        <v>315</v>
      </c>
      <c r="D325" s="50" t="s">
        <v>777</v>
      </c>
      <c r="E325" s="14" t="s">
        <v>426</v>
      </c>
      <c r="F325" s="14" t="s">
        <v>371</v>
      </c>
      <c r="G325" s="14" t="s">
        <v>331</v>
      </c>
      <c r="H325" s="361">
        <v>128</v>
      </c>
      <c r="I325" s="298">
        <v>21504</v>
      </c>
      <c r="J325" s="373">
        <v>21504</v>
      </c>
      <c r="K325" s="373">
        <v>21504</v>
      </c>
      <c r="L325" s="373">
        <v>21504</v>
      </c>
      <c r="M325" s="373">
        <v>21504</v>
      </c>
      <c r="N325" s="373">
        <v>21504</v>
      </c>
      <c r="O325" s="373">
        <v>21504</v>
      </c>
      <c r="P325" s="611">
        <v>1000456890</v>
      </c>
      <c r="Q325" s="611" t="s">
        <v>194</v>
      </c>
      <c r="T325" s="553" t="s">
        <v>24</v>
      </c>
    </row>
    <row r="326" spans="1:20">
      <c r="A326" s="529">
        <v>2414216</v>
      </c>
      <c r="B326" s="50" t="s">
        <v>787</v>
      </c>
      <c r="C326" s="360" t="s">
        <v>315</v>
      </c>
      <c r="D326" s="50" t="s">
        <v>777</v>
      </c>
      <c r="E326" s="14" t="s">
        <v>426</v>
      </c>
      <c r="F326" s="14" t="s">
        <v>371</v>
      </c>
      <c r="G326" s="14" t="s">
        <v>331</v>
      </c>
      <c r="H326" s="361">
        <v>128</v>
      </c>
      <c r="I326" s="298">
        <v>21504</v>
      </c>
      <c r="J326" s="373">
        <v>21504</v>
      </c>
      <c r="K326" s="373">
        <v>21504</v>
      </c>
      <c r="L326" s="373">
        <v>21504</v>
      </c>
      <c r="M326" s="373">
        <v>21504</v>
      </c>
      <c r="N326" s="373">
        <v>21504</v>
      </c>
      <c r="O326" s="373">
        <v>21504</v>
      </c>
      <c r="P326" s="611">
        <v>1000456890</v>
      </c>
      <c r="Q326" s="611" t="s">
        <v>194</v>
      </c>
      <c r="T326" s="553" t="s">
        <v>24</v>
      </c>
    </row>
    <row r="327" spans="1:20">
      <c r="A327" s="529">
        <v>2030179</v>
      </c>
      <c r="B327" s="50" t="s">
        <v>788</v>
      </c>
      <c r="C327" s="362" t="s">
        <v>327</v>
      </c>
      <c r="D327" s="50" t="s">
        <v>777</v>
      </c>
      <c r="E327" s="14" t="s">
        <v>426</v>
      </c>
      <c r="F327" s="14" t="s">
        <v>342</v>
      </c>
      <c r="G327" s="14" t="s">
        <v>338</v>
      </c>
      <c r="H327" s="361">
        <v>27.5</v>
      </c>
      <c r="I327" s="298">
        <v>4620</v>
      </c>
      <c r="J327" s="373">
        <v>5197.5</v>
      </c>
      <c r="K327" s="373">
        <v>5197.5</v>
      </c>
      <c r="L327" s="373">
        <v>5197.5</v>
      </c>
      <c r="M327" s="373">
        <v>5197.5</v>
      </c>
      <c r="N327" s="373">
        <v>5197.5</v>
      </c>
      <c r="O327" s="373">
        <v>5197.5</v>
      </c>
      <c r="P327" s="611">
        <v>1000456890</v>
      </c>
      <c r="Q327" s="611" t="s">
        <v>194</v>
      </c>
      <c r="T327" s="553" t="s">
        <v>41</v>
      </c>
    </row>
    <row r="328" spans="1:20">
      <c r="A328" s="529">
        <v>2398808</v>
      </c>
      <c r="B328" s="50" t="s">
        <v>789</v>
      </c>
      <c r="C328" s="362" t="s">
        <v>327</v>
      </c>
      <c r="D328" s="50" t="s">
        <v>777</v>
      </c>
      <c r="E328" s="14" t="s">
        <v>426</v>
      </c>
      <c r="F328" s="14" t="s">
        <v>342</v>
      </c>
      <c r="G328" s="14" t="s">
        <v>318</v>
      </c>
      <c r="H328" s="361">
        <v>27.5</v>
      </c>
      <c r="I328" s="298">
        <v>4620</v>
      </c>
      <c r="J328" s="373">
        <v>5197.5</v>
      </c>
      <c r="K328" s="373">
        <v>5197.5</v>
      </c>
      <c r="L328" s="373">
        <v>5197.5</v>
      </c>
      <c r="M328" s="373">
        <v>5197.5</v>
      </c>
      <c r="N328" s="373">
        <v>5197.5</v>
      </c>
      <c r="O328" s="373">
        <v>5197.5</v>
      </c>
      <c r="P328" s="611">
        <v>1000456890</v>
      </c>
      <c r="Q328" s="611" t="s">
        <v>194</v>
      </c>
      <c r="T328" s="553" t="s">
        <v>41</v>
      </c>
    </row>
    <row r="329" spans="1:20">
      <c r="A329" s="529">
        <v>2404720</v>
      </c>
      <c r="B329" s="50" t="s">
        <v>790</v>
      </c>
      <c r="C329" s="362" t="s">
        <v>327</v>
      </c>
      <c r="D329" s="50" t="s">
        <v>777</v>
      </c>
      <c r="E329" s="14" t="s">
        <v>426</v>
      </c>
      <c r="F329" s="14" t="s">
        <v>342</v>
      </c>
      <c r="G329" s="14" t="s">
        <v>324</v>
      </c>
      <c r="H329" s="361">
        <v>27.5</v>
      </c>
      <c r="I329" s="298">
        <v>4620</v>
      </c>
      <c r="J329" s="373">
        <v>5197.5</v>
      </c>
      <c r="K329" s="373">
        <v>5197.5</v>
      </c>
      <c r="L329" s="373">
        <v>5197.5</v>
      </c>
      <c r="M329" s="373">
        <v>5197.5</v>
      </c>
      <c r="N329" s="373">
        <v>5197.5</v>
      </c>
      <c r="O329" s="373">
        <v>5197.5</v>
      </c>
      <c r="P329" s="611">
        <v>1000456890</v>
      </c>
      <c r="Q329" s="611" t="s">
        <v>194</v>
      </c>
      <c r="T329" s="553" t="s">
        <v>41</v>
      </c>
    </row>
    <row r="330" spans="1:20">
      <c r="A330" s="529">
        <v>2421556</v>
      </c>
      <c r="B330" s="50" t="s">
        <v>791</v>
      </c>
      <c r="C330" s="362" t="s">
        <v>327</v>
      </c>
      <c r="D330" s="50" t="s">
        <v>777</v>
      </c>
      <c r="E330" s="14" t="s">
        <v>426</v>
      </c>
      <c r="F330" s="14" t="s">
        <v>342</v>
      </c>
      <c r="G330" s="14" t="s">
        <v>338</v>
      </c>
      <c r="H330" s="361">
        <v>27.5</v>
      </c>
      <c r="I330" s="298">
        <v>4620</v>
      </c>
      <c r="J330" s="373">
        <v>5197.5</v>
      </c>
      <c r="K330" s="373">
        <v>5197.5</v>
      </c>
      <c r="L330" s="373">
        <v>5197.5</v>
      </c>
      <c r="M330" s="373">
        <v>5197.5</v>
      </c>
      <c r="N330" s="373">
        <v>5197.5</v>
      </c>
      <c r="O330" s="373">
        <v>5197.5</v>
      </c>
      <c r="P330" s="611">
        <v>1000456890</v>
      </c>
      <c r="Q330" s="611" t="s">
        <v>194</v>
      </c>
      <c r="T330" s="553" t="s">
        <v>24</v>
      </c>
    </row>
    <row r="331" spans="1:20">
      <c r="A331" s="529">
        <v>2442919</v>
      </c>
      <c r="B331" s="50" t="s">
        <v>792</v>
      </c>
      <c r="C331" s="362" t="s">
        <v>315</v>
      </c>
      <c r="D331" s="50" t="s">
        <v>783</v>
      </c>
      <c r="E331" s="14" t="s">
        <v>426</v>
      </c>
      <c r="F331" s="14" t="s">
        <v>317</v>
      </c>
      <c r="G331" s="14" t="s">
        <v>331</v>
      </c>
      <c r="H331" s="361">
        <v>96.56</v>
      </c>
      <c r="I331" s="298">
        <v>16222.08</v>
      </c>
      <c r="J331" s="373"/>
      <c r="K331" s="373">
        <v>16222.08</v>
      </c>
      <c r="L331" s="373">
        <v>16222.08</v>
      </c>
      <c r="M331" s="373">
        <v>16222.08</v>
      </c>
      <c r="N331" s="373">
        <v>16222.08</v>
      </c>
      <c r="O331" s="373">
        <v>16222.08</v>
      </c>
      <c r="P331" s="611">
        <v>1000456890</v>
      </c>
      <c r="Q331" s="611" t="s">
        <v>194</v>
      </c>
      <c r="T331" s="553" t="s">
        <v>24</v>
      </c>
    </row>
    <row r="332" spans="1:20">
      <c r="A332" s="529">
        <v>2428604</v>
      </c>
      <c r="B332" s="50" t="s">
        <v>793</v>
      </c>
      <c r="C332" s="362" t="s">
        <v>315</v>
      </c>
      <c r="D332" s="50" t="s">
        <v>783</v>
      </c>
      <c r="E332" s="14" t="s">
        <v>426</v>
      </c>
      <c r="F332" s="14" t="s">
        <v>317</v>
      </c>
      <c r="G332" s="14" t="s">
        <v>331</v>
      </c>
      <c r="H332" s="361">
        <v>96.56</v>
      </c>
      <c r="I332" s="298">
        <v>16222.08</v>
      </c>
      <c r="J332" s="373">
        <v>16222.08</v>
      </c>
      <c r="K332" s="373">
        <v>16222.08</v>
      </c>
      <c r="L332" s="373">
        <v>16222.08</v>
      </c>
      <c r="M332" s="373">
        <v>16222.08</v>
      </c>
      <c r="N332" s="373">
        <v>16222.08</v>
      </c>
      <c r="O332" s="373">
        <v>16222.08</v>
      </c>
      <c r="P332" s="611">
        <v>1000456890</v>
      </c>
      <c r="Q332" s="611" t="s">
        <v>194</v>
      </c>
      <c r="T332" s="553" t="s">
        <v>24</v>
      </c>
    </row>
    <row r="333" spans="1:20">
      <c r="A333" s="529" t="s">
        <v>331</v>
      </c>
      <c r="B333" s="50" t="s">
        <v>794</v>
      </c>
      <c r="C333" s="362" t="s">
        <v>315</v>
      </c>
      <c r="D333" s="50" t="s">
        <v>783</v>
      </c>
      <c r="E333" s="14" t="s">
        <v>426</v>
      </c>
      <c r="F333" s="14" t="s">
        <v>371</v>
      </c>
      <c r="G333" s="14" t="s">
        <v>331</v>
      </c>
      <c r="H333" s="361">
        <v>128</v>
      </c>
      <c r="I333" s="298">
        <v>21504</v>
      </c>
      <c r="J333" s="373"/>
      <c r="K333" s="373">
        <v>21504</v>
      </c>
      <c r="L333" s="373">
        <v>21504</v>
      </c>
      <c r="M333" s="373"/>
      <c r="N333" s="373"/>
      <c r="O333" s="373"/>
      <c r="P333" s="611">
        <v>1000456890</v>
      </c>
      <c r="Q333" s="611" t="s">
        <v>194</v>
      </c>
      <c r="T333" s="553" t="s">
        <v>24</v>
      </c>
    </row>
    <row r="334" spans="1:20">
      <c r="A334" s="535">
        <v>972347</v>
      </c>
      <c r="B334" s="14" t="s">
        <v>795</v>
      </c>
      <c r="C334" s="14" t="s">
        <v>315</v>
      </c>
      <c r="D334" s="50" t="s">
        <v>783</v>
      </c>
      <c r="E334" s="24" t="s">
        <v>426</v>
      </c>
      <c r="F334" s="24" t="s">
        <v>317</v>
      </c>
      <c r="G334" s="24" t="s">
        <v>318</v>
      </c>
      <c r="H334" s="36">
        <v>96.56</v>
      </c>
      <c r="I334" s="128">
        <v>16222.08</v>
      </c>
      <c r="J334" s="124">
        <v>16222.08</v>
      </c>
      <c r="K334" s="124">
        <v>16222.08</v>
      </c>
      <c r="L334" s="124">
        <v>16222.08</v>
      </c>
      <c r="M334" s="124">
        <v>16222.08</v>
      </c>
      <c r="N334" s="124">
        <v>16222.08</v>
      </c>
      <c r="O334" s="124">
        <v>16222.08</v>
      </c>
      <c r="P334" s="611">
        <v>1000456890</v>
      </c>
      <c r="Q334" s="611" t="s">
        <v>194</v>
      </c>
      <c r="T334" s="553" t="s">
        <v>24</v>
      </c>
    </row>
    <row r="335" spans="1:20">
      <c r="A335" s="535">
        <v>2369915</v>
      </c>
      <c r="B335" s="14" t="s">
        <v>796</v>
      </c>
      <c r="C335" s="14" t="s">
        <v>315</v>
      </c>
      <c r="D335" s="50" t="s">
        <v>783</v>
      </c>
      <c r="E335" s="24" t="s">
        <v>426</v>
      </c>
      <c r="F335" s="24" t="s">
        <v>317</v>
      </c>
      <c r="G335" s="24" t="s">
        <v>331</v>
      </c>
      <c r="H335" s="36">
        <v>96.56</v>
      </c>
      <c r="I335" s="128">
        <v>16222.08</v>
      </c>
      <c r="J335" s="124">
        <v>16222.08</v>
      </c>
      <c r="K335" s="124">
        <v>16222.08</v>
      </c>
      <c r="L335" s="124">
        <v>16222.08</v>
      </c>
      <c r="M335" s="124">
        <v>16222.08</v>
      </c>
      <c r="N335" s="124">
        <v>16222.08</v>
      </c>
      <c r="O335" s="124">
        <v>16222.08</v>
      </c>
      <c r="P335" s="611">
        <v>1000456890</v>
      </c>
      <c r="Q335" s="611" t="s">
        <v>194</v>
      </c>
      <c r="T335" s="553" t="s">
        <v>24</v>
      </c>
    </row>
    <row r="336" spans="1:20">
      <c r="A336" s="535">
        <v>807275</v>
      </c>
      <c r="B336" s="14" t="s">
        <v>797</v>
      </c>
      <c r="C336" s="14" t="s">
        <v>315</v>
      </c>
      <c r="D336" s="50" t="s">
        <v>783</v>
      </c>
      <c r="E336" s="24" t="s">
        <v>426</v>
      </c>
      <c r="F336" s="24" t="s">
        <v>317</v>
      </c>
      <c r="G336" s="24" t="s">
        <v>331</v>
      </c>
      <c r="H336" s="36">
        <v>96.56</v>
      </c>
      <c r="I336" s="128">
        <v>16222.08</v>
      </c>
      <c r="J336" s="124">
        <v>16222.08</v>
      </c>
      <c r="K336" s="124">
        <v>16222.08</v>
      </c>
      <c r="L336" s="124">
        <v>16222.08</v>
      </c>
      <c r="M336" s="124">
        <v>16222.08</v>
      </c>
      <c r="N336" s="124">
        <v>16222.08</v>
      </c>
      <c r="O336" s="124">
        <v>16222.08</v>
      </c>
      <c r="P336" s="611">
        <v>1000456890</v>
      </c>
      <c r="Q336" s="611" t="s">
        <v>194</v>
      </c>
      <c r="T336" s="553" t="s">
        <v>24</v>
      </c>
    </row>
    <row r="337" spans="1:20">
      <c r="A337" s="535">
        <v>223362</v>
      </c>
      <c r="B337" s="14" t="s">
        <v>798</v>
      </c>
      <c r="C337" s="14" t="s">
        <v>315</v>
      </c>
      <c r="D337" s="50" t="s">
        <v>777</v>
      </c>
      <c r="E337" s="24" t="s">
        <v>426</v>
      </c>
      <c r="F337" s="24" t="s">
        <v>317</v>
      </c>
      <c r="G337" s="24" t="s">
        <v>331</v>
      </c>
      <c r="H337" s="36">
        <v>96.56</v>
      </c>
      <c r="I337" s="128">
        <v>16222.08</v>
      </c>
      <c r="J337" s="124">
        <v>16222.08</v>
      </c>
      <c r="K337" s="124">
        <v>16222.08</v>
      </c>
      <c r="L337" s="124">
        <v>16222.08</v>
      </c>
      <c r="M337" s="124">
        <v>16222.08</v>
      </c>
      <c r="N337" s="124">
        <v>16222.08</v>
      </c>
      <c r="O337" s="124">
        <v>16222.08</v>
      </c>
      <c r="P337" s="611">
        <v>1000456890</v>
      </c>
      <c r="Q337" s="611" t="s">
        <v>194</v>
      </c>
      <c r="T337" s="553" t="s">
        <v>24</v>
      </c>
    </row>
    <row r="338" spans="1:20">
      <c r="A338" s="536">
        <v>2428742</v>
      </c>
      <c r="B338" s="14" t="s">
        <v>799</v>
      </c>
      <c r="C338" s="46" t="s">
        <v>800</v>
      </c>
      <c r="D338" s="46" t="s">
        <v>801</v>
      </c>
      <c r="E338" s="49" t="s">
        <v>428</v>
      </c>
      <c r="F338" s="49" t="s">
        <v>802</v>
      </c>
      <c r="G338" s="49" t="s">
        <v>324</v>
      </c>
      <c r="H338" s="36">
        <v>21.512195121951219</v>
      </c>
      <c r="I338" s="128">
        <v>3786.1463414634145</v>
      </c>
      <c r="J338" s="124">
        <v>3786.1463414634145</v>
      </c>
      <c r="K338" s="124">
        <v>3786.1463414634145</v>
      </c>
      <c r="L338" s="124">
        <v>3786.1463414634145</v>
      </c>
      <c r="M338" s="124">
        <v>3786.1463414634145</v>
      </c>
      <c r="N338" s="124">
        <v>3786.1463414634145</v>
      </c>
      <c r="O338" s="124">
        <v>3786.1463414634145</v>
      </c>
      <c r="P338" s="368">
        <v>1000458637</v>
      </c>
      <c r="Q338" s="554" t="s">
        <v>237</v>
      </c>
      <c r="R338" s="614" t="s">
        <v>238</v>
      </c>
      <c r="S338" s="103" t="s">
        <v>239</v>
      </c>
      <c r="T338" s="553" t="s">
        <v>33</v>
      </c>
    </row>
    <row r="339" spans="1:20">
      <c r="A339" s="536">
        <v>2298348</v>
      </c>
      <c r="B339" s="14" t="s">
        <v>803</v>
      </c>
      <c r="C339" s="46" t="s">
        <v>800</v>
      </c>
      <c r="D339" s="46" t="s">
        <v>801</v>
      </c>
      <c r="E339" s="49" t="s">
        <v>20</v>
      </c>
      <c r="F339" s="49" t="s">
        <v>804</v>
      </c>
      <c r="G339" s="49" t="s">
        <v>338</v>
      </c>
      <c r="H339" s="36">
        <v>25.048780487804876</v>
      </c>
      <c r="I339" s="128">
        <v>4408.585365853658</v>
      </c>
      <c r="J339" s="124">
        <v>4408.585365853658</v>
      </c>
      <c r="K339" s="124">
        <v>4408.585365853658</v>
      </c>
      <c r="L339" s="124">
        <v>4408.585365853658</v>
      </c>
      <c r="M339" s="124">
        <v>4408.585365853658</v>
      </c>
      <c r="N339" s="124">
        <v>4408.585365853658</v>
      </c>
      <c r="O339" s="124">
        <v>4408.585365853658</v>
      </c>
      <c r="P339" s="368">
        <v>1000458637</v>
      </c>
      <c r="Q339" s="554" t="s">
        <v>237</v>
      </c>
      <c r="R339" s="614" t="s">
        <v>238</v>
      </c>
      <c r="S339" s="103" t="s">
        <v>239</v>
      </c>
      <c r="T339" s="553" t="s">
        <v>33</v>
      </c>
    </row>
    <row r="340" spans="1:20">
      <c r="A340" s="536">
        <v>2153353</v>
      </c>
      <c r="B340" s="14" t="s">
        <v>805</v>
      </c>
      <c r="C340" s="46" t="s">
        <v>800</v>
      </c>
      <c r="D340" s="46" t="s">
        <v>801</v>
      </c>
      <c r="E340" s="49" t="s">
        <v>20</v>
      </c>
      <c r="F340" s="49" t="s">
        <v>802</v>
      </c>
      <c r="G340" s="49" t="s">
        <v>324</v>
      </c>
      <c r="H340" s="36">
        <v>21.512195121951219</v>
      </c>
      <c r="I340" s="128">
        <v>3786.1463414634145</v>
      </c>
      <c r="J340" s="124">
        <v>3786.1463414634145</v>
      </c>
      <c r="K340" s="124">
        <v>3786.1463414634145</v>
      </c>
      <c r="L340" s="124">
        <v>3786.1463414634145</v>
      </c>
      <c r="M340" s="124">
        <v>3786.1463414634145</v>
      </c>
      <c r="N340" s="124">
        <v>3786.1463414634145</v>
      </c>
      <c r="O340" s="124">
        <v>3786.1463414634145</v>
      </c>
      <c r="P340" s="368">
        <v>1000458637</v>
      </c>
      <c r="Q340" s="554" t="s">
        <v>237</v>
      </c>
      <c r="R340" s="614" t="s">
        <v>238</v>
      </c>
      <c r="S340" s="103" t="s">
        <v>239</v>
      </c>
      <c r="T340" s="553" t="s">
        <v>33</v>
      </c>
    </row>
    <row r="341" spans="1:20">
      <c r="A341" s="536">
        <v>560353</v>
      </c>
      <c r="B341" s="14" t="s">
        <v>806</v>
      </c>
      <c r="C341" s="46" t="s">
        <v>807</v>
      </c>
      <c r="D341" s="46" t="s">
        <v>801</v>
      </c>
      <c r="E341" s="49" t="s">
        <v>20</v>
      </c>
      <c r="F341" s="49" t="s">
        <v>804</v>
      </c>
      <c r="G341" s="49" t="s">
        <v>338</v>
      </c>
      <c r="H341" s="36">
        <v>22.548780487804876</v>
      </c>
      <c r="I341" s="128">
        <v>3968.585365853658</v>
      </c>
      <c r="J341" s="124">
        <v>3968.585365853658</v>
      </c>
      <c r="K341" s="124">
        <v>3968.585365853658</v>
      </c>
      <c r="L341" s="124">
        <v>3968.585365853658</v>
      </c>
      <c r="M341" s="124">
        <v>3968.585365853658</v>
      </c>
      <c r="N341" s="124">
        <v>3968.585365853658</v>
      </c>
      <c r="O341" s="124">
        <v>3968.585365853658</v>
      </c>
      <c r="P341" s="368">
        <v>1000458637</v>
      </c>
      <c r="Q341" s="554" t="s">
        <v>237</v>
      </c>
      <c r="R341" s="614" t="s">
        <v>238</v>
      </c>
      <c r="S341" s="103" t="s">
        <v>239</v>
      </c>
      <c r="T341" s="553" t="s">
        <v>24</v>
      </c>
    </row>
    <row r="342" spans="1:20">
      <c r="A342" s="536">
        <v>2124328</v>
      </c>
      <c r="B342" s="14" t="s">
        <v>808</v>
      </c>
      <c r="C342" s="46" t="s">
        <v>800</v>
      </c>
      <c r="D342" s="46" t="s">
        <v>801</v>
      </c>
      <c r="E342" s="49" t="s">
        <v>20</v>
      </c>
      <c r="F342" s="49" t="s">
        <v>802</v>
      </c>
      <c r="G342" s="49" t="s">
        <v>324</v>
      </c>
      <c r="H342" s="36">
        <v>21.512195121951219</v>
      </c>
      <c r="I342" s="128">
        <v>3786.1463414634145</v>
      </c>
      <c r="J342" s="124">
        <v>3786.1463414634145</v>
      </c>
      <c r="K342" s="124">
        <v>3786.1463414634145</v>
      </c>
      <c r="L342" s="124">
        <v>3786.1463414634145</v>
      </c>
      <c r="M342" s="124">
        <v>3786.1463414634145</v>
      </c>
      <c r="N342" s="124">
        <v>3786.1463414634145</v>
      </c>
      <c r="O342" s="124">
        <v>3786.1463414634145</v>
      </c>
      <c r="P342" s="368">
        <v>1000458637</v>
      </c>
      <c r="Q342" s="554" t="s">
        <v>237</v>
      </c>
      <c r="R342" s="614" t="s">
        <v>238</v>
      </c>
      <c r="S342" s="103" t="s">
        <v>239</v>
      </c>
      <c r="T342" s="553" t="s">
        <v>33</v>
      </c>
    </row>
    <row r="343" spans="1:20">
      <c r="A343" s="536">
        <v>2116100</v>
      </c>
      <c r="B343" s="14" t="s">
        <v>809</v>
      </c>
      <c r="C343" s="46" t="s">
        <v>800</v>
      </c>
      <c r="D343" s="46" t="s">
        <v>801</v>
      </c>
      <c r="E343" s="49" t="s">
        <v>20</v>
      </c>
      <c r="F343" s="49" t="s">
        <v>810</v>
      </c>
      <c r="G343" s="49" t="s">
        <v>582</v>
      </c>
      <c r="H343" s="36">
        <v>17.670731707317074</v>
      </c>
      <c r="I343" s="128">
        <v>3110.0487804878048</v>
      </c>
      <c r="J343" s="124">
        <v>3110.0487804878048</v>
      </c>
      <c r="K343" s="124">
        <v>3110.0487804878048</v>
      </c>
      <c r="L343" s="124">
        <v>3110.0487804878048</v>
      </c>
      <c r="M343" s="124">
        <v>3110.0487804878048</v>
      </c>
      <c r="N343" s="124">
        <v>3110.0487804878048</v>
      </c>
      <c r="O343" s="124">
        <v>3110.0487804878048</v>
      </c>
      <c r="P343" s="368">
        <v>1000458637</v>
      </c>
      <c r="Q343" s="554" t="s">
        <v>237</v>
      </c>
      <c r="R343" s="614" t="s">
        <v>238</v>
      </c>
      <c r="S343" s="103" t="s">
        <v>239</v>
      </c>
      <c r="T343" s="553" t="s">
        <v>24</v>
      </c>
    </row>
    <row r="344" spans="1:20">
      <c r="A344" s="536">
        <v>2385394</v>
      </c>
      <c r="B344" s="14" t="s">
        <v>811</v>
      </c>
      <c r="C344" s="46" t="s">
        <v>807</v>
      </c>
      <c r="D344" s="46" t="s">
        <v>801</v>
      </c>
      <c r="E344" s="49" t="s">
        <v>20</v>
      </c>
      <c r="F344" s="49" t="s">
        <v>804</v>
      </c>
      <c r="G344" s="49" t="s">
        <v>338</v>
      </c>
      <c r="H344" s="36">
        <v>22.548780487804876</v>
      </c>
      <c r="I344" s="128">
        <v>3968.585365853658</v>
      </c>
      <c r="J344" s="124">
        <v>3968.585365853658</v>
      </c>
      <c r="K344" s="124">
        <v>3968.585365853658</v>
      </c>
      <c r="L344" s="124">
        <v>3968.585365853658</v>
      </c>
      <c r="M344" s="124">
        <v>3968.585365853658</v>
      </c>
      <c r="N344" s="124">
        <v>3968.585365853658</v>
      </c>
      <c r="O344" s="124">
        <v>3968.585365853658</v>
      </c>
      <c r="P344" s="368">
        <v>1000458637</v>
      </c>
      <c r="Q344" s="554" t="s">
        <v>237</v>
      </c>
      <c r="R344" s="614" t="s">
        <v>238</v>
      </c>
      <c r="S344" s="103" t="s">
        <v>239</v>
      </c>
      <c r="T344" s="553" t="s">
        <v>24</v>
      </c>
    </row>
    <row r="345" spans="1:20">
      <c r="A345" s="536">
        <v>2162286</v>
      </c>
      <c r="B345" s="14" t="s">
        <v>812</v>
      </c>
      <c r="C345" s="46" t="s">
        <v>800</v>
      </c>
      <c r="D345" s="46" t="s">
        <v>801</v>
      </c>
      <c r="E345" s="49" t="s">
        <v>428</v>
      </c>
      <c r="F345" s="49" t="s">
        <v>804</v>
      </c>
      <c r="G345" s="49" t="s">
        <v>338</v>
      </c>
      <c r="H345" s="36">
        <v>25.048780487804876</v>
      </c>
      <c r="I345" s="128">
        <v>4408.585365853658</v>
      </c>
      <c r="J345" s="124">
        <v>4408.585365853658</v>
      </c>
      <c r="K345" s="124">
        <v>4408.585365853658</v>
      </c>
      <c r="L345" s="124">
        <v>4408.585365853658</v>
      </c>
      <c r="M345" s="124">
        <v>4408.585365853658</v>
      </c>
      <c r="N345" s="124">
        <v>4408.585365853658</v>
      </c>
      <c r="O345" s="124">
        <v>4408.585365853658</v>
      </c>
      <c r="P345" s="368">
        <v>1000458637</v>
      </c>
      <c r="Q345" s="554" t="s">
        <v>237</v>
      </c>
      <c r="R345" s="614" t="s">
        <v>238</v>
      </c>
      <c r="S345" s="103" t="s">
        <v>239</v>
      </c>
      <c r="T345" s="553" t="s">
        <v>33</v>
      </c>
    </row>
    <row r="346" spans="1:20">
      <c r="A346" s="536">
        <v>2310737</v>
      </c>
      <c r="B346" s="14" t="s">
        <v>813</v>
      </c>
      <c r="C346" s="46" t="s">
        <v>800</v>
      </c>
      <c r="D346" s="46" t="s">
        <v>801</v>
      </c>
      <c r="E346" s="49" t="s">
        <v>428</v>
      </c>
      <c r="F346" s="49" t="s">
        <v>802</v>
      </c>
      <c r="G346" s="49" t="s">
        <v>324</v>
      </c>
      <c r="H346" s="36">
        <v>21.512195121951219</v>
      </c>
      <c r="I346" s="128">
        <v>3786.1463414634145</v>
      </c>
      <c r="J346" s="124">
        <v>3786.1463414634145</v>
      </c>
      <c r="K346" s="124">
        <v>3786.1463414634145</v>
      </c>
      <c r="L346" s="124">
        <v>3786.1463414634145</v>
      </c>
      <c r="M346" s="124">
        <v>3786.1463414634145</v>
      </c>
      <c r="N346" s="124">
        <v>3786.1463414634145</v>
      </c>
      <c r="O346" s="124">
        <v>3786.1463414634145</v>
      </c>
      <c r="P346" s="368">
        <v>1000458637</v>
      </c>
      <c r="Q346" s="554" t="s">
        <v>237</v>
      </c>
      <c r="R346" s="614" t="s">
        <v>238</v>
      </c>
      <c r="S346" s="103" t="s">
        <v>239</v>
      </c>
      <c r="T346" s="553" t="s">
        <v>33</v>
      </c>
    </row>
    <row r="347" spans="1:20">
      <c r="A347" s="536">
        <v>2359998</v>
      </c>
      <c r="B347" s="14" t="s">
        <v>814</v>
      </c>
      <c r="C347" s="46" t="s">
        <v>800</v>
      </c>
      <c r="D347" s="46" t="s">
        <v>801</v>
      </c>
      <c r="E347" s="49" t="s">
        <v>428</v>
      </c>
      <c r="F347" s="49" t="s">
        <v>804</v>
      </c>
      <c r="G347" s="49" t="s">
        <v>338</v>
      </c>
      <c r="H347" s="36">
        <v>25.048780487804876</v>
      </c>
      <c r="I347" s="128">
        <v>4408.585365853658</v>
      </c>
      <c r="J347" s="124">
        <v>4408.585365853658</v>
      </c>
      <c r="K347" s="124">
        <v>4408.585365853658</v>
      </c>
      <c r="L347" s="124">
        <v>4408.585365853658</v>
      </c>
      <c r="M347" s="124">
        <v>4408.585365853658</v>
      </c>
      <c r="N347" s="124">
        <v>4408.585365853658</v>
      </c>
      <c r="O347" s="124">
        <v>4408.585365853658</v>
      </c>
      <c r="P347" s="368">
        <v>1000458637</v>
      </c>
      <c r="Q347" s="554" t="s">
        <v>237</v>
      </c>
      <c r="R347" s="614" t="s">
        <v>238</v>
      </c>
      <c r="S347" s="103" t="s">
        <v>239</v>
      </c>
      <c r="T347" s="553" t="s">
        <v>24</v>
      </c>
    </row>
    <row r="348" spans="1:20">
      <c r="A348" s="536">
        <v>2175721</v>
      </c>
      <c r="B348" s="14" t="s">
        <v>815</v>
      </c>
      <c r="C348" s="46" t="s">
        <v>800</v>
      </c>
      <c r="D348" s="46" t="s">
        <v>801</v>
      </c>
      <c r="E348" s="49" t="s">
        <v>428</v>
      </c>
      <c r="F348" s="49" t="s">
        <v>804</v>
      </c>
      <c r="G348" s="49" t="s">
        <v>338</v>
      </c>
      <c r="H348" s="36">
        <v>25.048780487804876</v>
      </c>
      <c r="I348" s="128">
        <v>4408.585365853658</v>
      </c>
      <c r="J348" s="124">
        <v>4408.585365853658</v>
      </c>
      <c r="K348" s="124">
        <v>4408.585365853658</v>
      </c>
      <c r="L348" s="124">
        <v>4408.585365853658</v>
      </c>
      <c r="M348" s="124">
        <v>4408.585365853658</v>
      </c>
      <c r="N348" s="124">
        <v>4408.585365853658</v>
      </c>
      <c r="O348" s="124">
        <v>4408.585365853658</v>
      </c>
      <c r="P348" s="368">
        <v>1000458637</v>
      </c>
      <c r="Q348" s="554" t="s">
        <v>237</v>
      </c>
      <c r="R348" s="614" t="s">
        <v>238</v>
      </c>
      <c r="S348" s="103" t="s">
        <v>239</v>
      </c>
      <c r="T348" s="553" t="s">
        <v>33</v>
      </c>
    </row>
    <row r="349" spans="1:20">
      <c r="A349" s="536">
        <v>2391847</v>
      </c>
      <c r="B349" s="14" t="s">
        <v>816</v>
      </c>
      <c r="C349" s="46" t="s">
        <v>800</v>
      </c>
      <c r="D349" s="46" t="s">
        <v>801</v>
      </c>
      <c r="E349" s="49" t="s">
        <v>428</v>
      </c>
      <c r="F349" s="49" t="s">
        <v>804</v>
      </c>
      <c r="G349" s="49" t="s">
        <v>338</v>
      </c>
      <c r="H349" s="36">
        <v>25.048780487804876</v>
      </c>
      <c r="I349" s="128">
        <v>4408.585365853658</v>
      </c>
      <c r="J349" s="124">
        <v>4408.585365853658</v>
      </c>
      <c r="K349" s="124">
        <v>4408.585365853658</v>
      </c>
      <c r="L349" s="124">
        <v>4408.585365853658</v>
      </c>
      <c r="M349" s="124">
        <v>4408.585365853658</v>
      </c>
      <c r="N349" s="124">
        <v>4408.585365853658</v>
      </c>
      <c r="O349" s="124">
        <v>4408.585365853658</v>
      </c>
      <c r="P349" s="368">
        <v>1000458637</v>
      </c>
      <c r="Q349" s="554" t="s">
        <v>237</v>
      </c>
      <c r="R349" s="614" t="s">
        <v>238</v>
      </c>
      <c r="S349" s="103" t="s">
        <v>239</v>
      </c>
      <c r="T349" s="553" t="s">
        <v>24</v>
      </c>
    </row>
    <row r="350" spans="1:20">
      <c r="A350" s="536">
        <v>2166942</v>
      </c>
      <c r="B350" s="14" t="s">
        <v>817</v>
      </c>
      <c r="C350" s="46" t="s">
        <v>800</v>
      </c>
      <c r="D350" s="46" t="s">
        <v>801</v>
      </c>
      <c r="E350" s="49" t="s">
        <v>428</v>
      </c>
      <c r="F350" s="49" t="s">
        <v>802</v>
      </c>
      <c r="G350" s="49" t="s">
        <v>324</v>
      </c>
      <c r="H350" s="36">
        <v>21.512195121951219</v>
      </c>
      <c r="I350" s="128">
        <v>3786.1463414634145</v>
      </c>
      <c r="J350" s="124">
        <v>3786.1463414634145</v>
      </c>
      <c r="K350" s="124">
        <v>3786.1463414634145</v>
      </c>
      <c r="L350" s="124">
        <v>3786.1463414634145</v>
      </c>
      <c r="M350" s="124">
        <v>3786.1463414634145</v>
      </c>
      <c r="N350" s="124">
        <v>3786.1463414634145</v>
      </c>
      <c r="O350" s="124">
        <v>3786.1463414634145</v>
      </c>
      <c r="P350" s="368">
        <v>1000458637</v>
      </c>
      <c r="Q350" s="554" t="s">
        <v>237</v>
      </c>
      <c r="R350" s="614" t="s">
        <v>238</v>
      </c>
      <c r="S350" s="103" t="s">
        <v>239</v>
      </c>
      <c r="T350" s="553" t="s">
        <v>33</v>
      </c>
    </row>
    <row r="351" spans="1:20">
      <c r="A351" s="536">
        <v>2085375</v>
      </c>
      <c r="B351" s="14" t="s">
        <v>818</v>
      </c>
      <c r="C351" s="46" t="s">
        <v>800</v>
      </c>
      <c r="D351" s="46" t="s">
        <v>801</v>
      </c>
      <c r="E351" s="49" t="s">
        <v>428</v>
      </c>
      <c r="F351" s="49" t="s">
        <v>802</v>
      </c>
      <c r="G351" s="49" t="s">
        <v>324</v>
      </c>
      <c r="H351" s="36">
        <v>21.512195121951219</v>
      </c>
      <c r="I351" s="128">
        <v>3786.1463414634145</v>
      </c>
      <c r="J351" s="124">
        <v>3786.1463414634145</v>
      </c>
      <c r="K351" s="124">
        <v>3786.1463414634145</v>
      </c>
      <c r="L351" s="124">
        <v>3786.1463414634145</v>
      </c>
      <c r="M351" s="124">
        <v>3786.1463414634145</v>
      </c>
      <c r="N351" s="124">
        <v>3786.1463414634145</v>
      </c>
      <c r="O351" s="124">
        <v>3786.1463414634145</v>
      </c>
      <c r="P351" s="368">
        <v>1000458637</v>
      </c>
      <c r="Q351" s="554" t="s">
        <v>237</v>
      </c>
      <c r="R351" s="614" t="s">
        <v>238</v>
      </c>
      <c r="S351" s="103" t="s">
        <v>239</v>
      </c>
      <c r="T351" s="553" t="s">
        <v>33</v>
      </c>
    </row>
    <row r="352" spans="1:20">
      <c r="A352" s="536">
        <v>2073225</v>
      </c>
      <c r="B352" s="14" t="s">
        <v>819</v>
      </c>
      <c r="C352" s="46" t="s">
        <v>800</v>
      </c>
      <c r="D352" s="46" t="s">
        <v>801</v>
      </c>
      <c r="E352" s="49" t="s">
        <v>25</v>
      </c>
      <c r="F352" s="49" t="s">
        <v>810</v>
      </c>
      <c r="G352" s="49" t="s">
        <v>582</v>
      </c>
      <c r="H352" s="36">
        <v>17.073170731707318</v>
      </c>
      <c r="I352" s="128">
        <v>3004.8780487804879</v>
      </c>
      <c r="J352" s="124">
        <v>3004.8780487804879</v>
      </c>
      <c r="K352" s="124">
        <v>3004.8780487804879</v>
      </c>
      <c r="L352" s="124">
        <v>3004.8780487804879</v>
      </c>
      <c r="M352" s="124">
        <v>3004.8780487804879</v>
      </c>
      <c r="N352" s="124">
        <v>3004.8780487804879</v>
      </c>
      <c r="O352" s="124">
        <v>3004.8780487804879</v>
      </c>
      <c r="P352" s="368">
        <v>1000458637</v>
      </c>
      <c r="Q352" s="554" t="s">
        <v>237</v>
      </c>
      <c r="R352" s="614" t="s">
        <v>238</v>
      </c>
      <c r="S352" s="103" t="s">
        <v>239</v>
      </c>
      <c r="T352" s="553" t="s">
        <v>26</v>
      </c>
    </row>
    <row r="353" spans="1:20">
      <c r="A353" s="536">
        <v>630149</v>
      </c>
      <c r="B353" s="14" t="s">
        <v>820</v>
      </c>
      <c r="C353" s="46" t="s">
        <v>800</v>
      </c>
      <c r="D353" s="46" t="s">
        <v>801</v>
      </c>
      <c r="E353" s="49" t="s">
        <v>25</v>
      </c>
      <c r="F353" s="49" t="s">
        <v>804</v>
      </c>
      <c r="G353" s="49" t="s">
        <v>338</v>
      </c>
      <c r="H353" s="36">
        <v>23.134146341463413</v>
      </c>
      <c r="I353" s="128">
        <v>4071.6097560975609</v>
      </c>
      <c r="J353" s="124">
        <v>4071.6097560975609</v>
      </c>
      <c r="K353" s="124">
        <v>4071.6097560975609</v>
      </c>
      <c r="L353" s="124">
        <v>4071.6097560975609</v>
      </c>
      <c r="M353" s="124">
        <v>4071.6097560975609</v>
      </c>
      <c r="N353" s="124">
        <v>4071.6097560975609</v>
      </c>
      <c r="O353" s="124">
        <v>4071.6097560975609</v>
      </c>
      <c r="P353" s="368">
        <v>1000458637</v>
      </c>
      <c r="Q353" s="554" t="s">
        <v>237</v>
      </c>
      <c r="R353" s="614" t="s">
        <v>238</v>
      </c>
      <c r="S353" s="103" t="s">
        <v>239</v>
      </c>
      <c r="T353" s="553" t="s">
        <v>26</v>
      </c>
    </row>
    <row r="354" spans="1:20">
      <c r="A354" s="536">
        <v>2178381</v>
      </c>
      <c r="B354" s="14" t="s">
        <v>821</v>
      </c>
      <c r="C354" s="46" t="s">
        <v>800</v>
      </c>
      <c r="D354" s="46" t="s">
        <v>801</v>
      </c>
      <c r="E354" s="49" t="s">
        <v>25</v>
      </c>
      <c r="F354" s="49" t="s">
        <v>802</v>
      </c>
      <c r="G354" s="49" t="s">
        <v>331</v>
      </c>
      <c r="H354" s="36">
        <v>20.195121951219512</v>
      </c>
      <c r="I354" s="128">
        <v>3554.3414634146343</v>
      </c>
      <c r="J354" s="124">
        <v>3554.3414634146343</v>
      </c>
      <c r="K354" s="124">
        <v>3554.3414634146343</v>
      </c>
      <c r="L354" s="124">
        <v>3554.3414634146343</v>
      </c>
      <c r="M354" s="124">
        <v>3554.3414634146343</v>
      </c>
      <c r="N354" s="124">
        <v>3554.3414634146343</v>
      </c>
      <c r="O354" s="124">
        <v>3554.3414634146343</v>
      </c>
      <c r="P354" s="368">
        <v>1000458637</v>
      </c>
      <c r="Q354" s="554" t="s">
        <v>237</v>
      </c>
      <c r="R354" s="614" t="s">
        <v>238</v>
      </c>
      <c r="S354" s="103" t="s">
        <v>239</v>
      </c>
      <c r="T354" s="553" t="s">
        <v>26</v>
      </c>
    </row>
    <row r="355" spans="1:20">
      <c r="A355" s="536">
        <v>2300597</v>
      </c>
      <c r="B355" s="14" t="s">
        <v>822</v>
      </c>
      <c r="C355" s="46" t="s">
        <v>807</v>
      </c>
      <c r="D355" s="46" t="s">
        <v>801</v>
      </c>
      <c r="E355" s="49" t="s">
        <v>25</v>
      </c>
      <c r="F355" s="49" t="s">
        <v>802</v>
      </c>
      <c r="G355" s="49" t="s">
        <v>324</v>
      </c>
      <c r="H355" s="36">
        <v>18.182926829268293</v>
      </c>
      <c r="I355" s="128">
        <v>3200.1951219512198</v>
      </c>
      <c r="J355" s="124">
        <v>3200.1951219512198</v>
      </c>
      <c r="K355" s="124">
        <v>3200.1951219512198</v>
      </c>
      <c r="L355" s="124">
        <v>3200.1951219512198</v>
      </c>
      <c r="M355" s="124">
        <v>3200.1951219512198</v>
      </c>
      <c r="N355" s="124">
        <v>3200.1951219512198</v>
      </c>
      <c r="O355" s="124">
        <v>3200.1951219512198</v>
      </c>
      <c r="P355" s="368">
        <v>1000458637</v>
      </c>
      <c r="Q355" s="554" t="s">
        <v>237</v>
      </c>
      <c r="R355" s="614" t="s">
        <v>238</v>
      </c>
      <c r="S355" s="103" t="s">
        <v>239</v>
      </c>
      <c r="T355" s="553" t="s">
        <v>26</v>
      </c>
    </row>
    <row r="356" spans="1:20">
      <c r="A356" s="536">
        <v>2108228</v>
      </c>
      <c r="B356" s="14" t="s">
        <v>823</v>
      </c>
      <c r="C356" s="46" t="s">
        <v>800</v>
      </c>
      <c r="D356" s="46" t="s">
        <v>801</v>
      </c>
      <c r="E356" s="49" t="s">
        <v>25</v>
      </c>
      <c r="F356" s="49" t="s">
        <v>802</v>
      </c>
      <c r="G356" s="49" t="s">
        <v>324</v>
      </c>
      <c r="H356" s="36">
        <v>20.195121951219512</v>
      </c>
      <c r="I356" s="128">
        <v>3554.3414634146343</v>
      </c>
      <c r="J356" s="124">
        <v>3554.3414634146343</v>
      </c>
      <c r="K356" s="124">
        <v>3554.3414634146343</v>
      </c>
      <c r="L356" s="124">
        <v>3554.3414634146343</v>
      </c>
      <c r="M356" s="124">
        <v>3554.3414634146343</v>
      </c>
      <c r="N356" s="124">
        <v>3554.3414634146343</v>
      </c>
      <c r="O356" s="124">
        <v>3554.3414634146343</v>
      </c>
      <c r="P356" s="368">
        <v>1000458637</v>
      </c>
      <c r="Q356" s="554" t="s">
        <v>237</v>
      </c>
      <c r="R356" s="614" t="s">
        <v>238</v>
      </c>
      <c r="S356" s="103" t="s">
        <v>239</v>
      </c>
      <c r="T356" s="553" t="s">
        <v>26</v>
      </c>
    </row>
    <row r="357" spans="1:20">
      <c r="A357" s="536">
        <v>2015120</v>
      </c>
      <c r="B357" s="14" t="s">
        <v>824</v>
      </c>
      <c r="C357" s="46" t="s">
        <v>800</v>
      </c>
      <c r="D357" s="46" t="s">
        <v>801</v>
      </c>
      <c r="E357" s="49" t="s">
        <v>25</v>
      </c>
      <c r="F357" s="49" t="s">
        <v>802</v>
      </c>
      <c r="G357" s="49" t="s">
        <v>324</v>
      </c>
      <c r="H357" s="36">
        <v>20.195121951219512</v>
      </c>
      <c r="I357" s="128">
        <v>3554.3414634146343</v>
      </c>
      <c r="J357" s="124">
        <v>3554.3414634146343</v>
      </c>
      <c r="K357" s="124">
        <v>3554.3414634146343</v>
      </c>
      <c r="L357" s="124">
        <v>3554.3414634146343</v>
      </c>
      <c r="M357" s="124">
        <v>3554.3414634146343</v>
      </c>
      <c r="N357" s="124">
        <v>3554.3414634146343</v>
      </c>
      <c r="O357" s="124">
        <v>3554.3414634146343</v>
      </c>
      <c r="P357" s="368">
        <v>1000458637</v>
      </c>
      <c r="Q357" s="554" t="s">
        <v>237</v>
      </c>
      <c r="R357" s="614" t="s">
        <v>238</v>
      </c>
      <c r="S357" s="103" t="s">
        <v>239</v>
      </c>
      <c r="T357" s="553" t="s">
        <v>26</v>
      </c>
    </row>
    <row r="358" spans="1:20">
      <c r="A358" s="536">
        <v>833931</v>
      </c>
      <c r="B358" s="14" t="s">
        <v>825</v>
      </c>
      <c r="C358" s="46" t="s">
        <v>800</v>
      </c>
      <c r="D358" s="46" t="s">
        <v>801</v>
      </c>
      <c r="E358" s="49" t="s">
        <v>25</v>
      </c>
      <c r="F358" s="49" t="s">
        <v>802</v>
      </c>
      <c r="G358" s="49" t="s">
        <v>324</v>
      </c>
      <c r="H358" s="36">
        <v>20.195121951219512</v>
      </c>
      <c r="I358" s="128">
        <v>3554.3414634146343</v>
      </c>
      <c r="J358" s="124">
        <v>3554.3414634146343</v>
      </c>
      <c r="K358" s="124">
        <v>3554.3414634146343</v>
      </c>
      <c r="L358" s="124">
        <v>3554.3414634146343</v>
      </c>
      <c r="M358" s="124">
        <v>3554.3414634146343</v>
      </c>
      <c r="N358" s="124">
        <v>3554.3414634146343</v>
      </c>
      <c r="O358" s="124">
        <v>3554.3414634146343</v>
      </c>
      <c r="P358" s="368">
        <v>1000458637</v>
      </c>
      <c r="Q358" s="554" t="s">
        <v>237</v>
      </c>
      <c r="R358" s="614" t="s">
        <v>238</v>
      </c>
      <c r="S358" s="103" t="s">
        <v>239</v>
      </c>
      <c r="T358" s="553" t="s">
        <v>26</v>
      </c>
    </row>
    <row r="359" spans="1:20">
      <c r="A359" s="536">
        <v>2091529</v>
      </c>
      <c r="B359" s="14" t="s">
        <v>826</v>
      </c>
      <c r="C359" s="46" t="s">
        <v>800</v>
      </c>
      <c r="D359" s="46" t="s">
        <v>801</v>
      </c>
      <c r="E359" s="49" t="s">
        <v>25</v>
      </c>
      <c r="F359" s="49" t="s">
        <v>802</v>
      </c>
      <c r="G359" s="49" t="s">
        <v>331</v>
      </c>
      <c r="H359" s="36">
        <v>20.195121951219512</v>
      </c>
      <c r="I359" s="128">
        <v>3554.3414634146343</v>
      </c>
      <c r="J359" s="124">
        <v>3554.3414634146343</v>
      </c>
      <c r="K359" s="124">
        <v>3554.3414634146343</v>
      </c>
      <c r="L359" s="124">
        <v>3554.3414634146343</v>
      </c>
      <c r="M359" s="124">
        <v>3554.3414634146343</v>
      </c>
      <c r="N359" s="124">
        <v>3554.3414634146343</v>
      </c>
      <c r="O359" s="124">
        <v>3554.3414634146343</v>
      </c>
      <c r="P359" s="368">
        <v>1000458637</v>
      </c>
      <c r="Q359" s="554" t="s">
        <v>237</v>
      </c>
      <c r="R359" s="614" t="s">
        <v>238</v>
      </c>
      <c r="S359" s="103" t="s">
        <v>239</v>
      </c>
      <c r="T359" s="553" t="s">
        <v>26</v>
      </c>
    </row>
    <row r="360" spans="1:20">
      <c r="A360" s="536">
        <v>2102700</v>
      </c>
      <c r="B360" s="14" t="s">
        <v>827</v>
      </c>
      <c r="C360" s="46" t="s">
        <v>800</v>
      </c>
      <c r="D360" s="46" t="s">
        <v>801</v>
      </c>
      <c r="E360" s="49" t="s">
        <v>25</v>
      </c>
      <c r="F360" s="49" t="s">
        <v>802</v>
      </c>
      <c r="G360" s="49" t="s">
        <v>324</v>
      </c>
      <c r="H360" s="36">
        <v>20.195121951219512</v>
      </c>
      <c r="I360" s="128">
        <v>3554.3414634146343</v>
      </c>
      <c r="J360" s="124">
        <v>3554.3414634146343</v>
      </c>
      <c r="K360" s="124">
        <v>3554.3414634146343</v>
      </c>
      <c r="L360" s="124">
        <v>3554.3414634146343</v>
      </c>
      <c r="M360" s="124">
        <v>3554.3414634146343</v>
      </c>
      <c r="N360" s="124">
        <v>3554.3414634146343</v>
      </c>
      <c r="O360" s="124">
        <v>3554.3414634146343</v>
      </c>
      <c r="P360" s="368">
        <v>1000458637</v>
      </c>
      <c r="Q360" s="554" t="s">
        <v>237</v>
      </c>
      <c r="R360" s="614" t="s">
        <v>238</v>
      </c>
      <c r="S360" s="103" t="s">
        <v>239</v>
      </c>
      <c r="T360" s="553" t="s">
        <v>26</v>
      </c>
    </row>
    <row r="361" spans="1:20">
      <c r="A361" s="536">
        <v>686399</v>
      </c>
      <c r="B361" s="14" t="s">
        <v>828</v>
      </c>
      <c r="C361" s="46" t="s">
        <v>800</v>
      </c>
      <c r="D361" s="46" t="s">
        <v>829</v>
      </c>
      <c r="E361" s="49" t="s">
        <v>20</v>
      </c>
      <c r="F361" s="49" t="s">
        <v>804</v>
      </c>
      <c r="G361" s="49" t="s">
        <v>338</v>
      </c>
      <c r="H361" s="36">
        <v>25.048780487804876</v>
      </c>
      <c r="I361" s="128">
        <v>4408.585365853658</v>
      </c>
      <c r="J361" s="124">
        <v>4408.585365853658</v>
      </c>
      <c r="K361" s="124">
        <v>4408.585365853658</v>
      </c>
      <c r="L361" s="124">
        <v>4408.585365853658</v>
      </c>
      <c r="M361" s="124">
        <v>4408.585365853658</v>
      </c>
      <c r="N361" s="124">
        <v>4408.585365853658</v>
      </c>
      <c r="O361" s="124">
        <v>4408.585365853658</v>
      </c>
      <c r="P361" s="368">
        <v>1000458637</v>
      </c>
      <c r="Q361" s="554" t="s">
        <v>237</v>
      </c>
      <c r="R361" s="614" t="s">
        <v>238</v>
      </c>
      <c r="S361" s="103" t="s">
        <v>239</v>
      </c>
      <c r="T361" s="553" t="s">
        <v>33</v>
      </c>
    </row>
    <row r="362" spans="1:20">
      <c r="A362" s="536">
        <v>839512</v>
      </c>
      <c r="B362" s="14" t="s">
        <v>830</v>
      </c>
      <c r="C362" s="46" t="s">
        <v>800</v>
      </c>
      <c r="D362" s="46" t="s">
        <v>829</v>
      </c>
      <c r="E362" s="49" t="s">
        <v>20</v>
      </c>
      <c r="F362" s="49" t="s">
        <v>804</v>
      </c>
      <c r="G362" s="49" t="s">
        <v>338</v>
      </c>
      <c r="H362" s="36">
        <v>25.048780487804876</v>
      </c>
      <c r="I362" s="128">
        <v>4408.585365853658</v>
      </c>
      <c r="J362" s="124">
        <v>4408.585365853658</v>
      </c>
      <c r="K362" s="124">
        <v>4408.585365853658</v>
      </c>
      <c r="L362" s="124">
        <v>4408.585365853658</v>
      </c>
      <c r="M362" s="124">
        <v>4408.585365853658</v>
      </c>
      <c r="N362" s="124">
        <v>4408.585365853658</v>
      </c>
      <c r="O362" s="124">
        <v>4408.585365853658</v>
      </c>
      <c r="P362" s="368">
        <v>1000458637</v>
      </c>
      <c r="Q362" s="554" t="s">
        <v>237</v>
      </c>
      <c r="R362" s="614" t="s">
        <v>238</v>
      </c>
      <c r="S362" s="103" t="s">
        <v>239</v>
      </c>
      <c r="T362" s="553" t="s">
        <v>24</v>
      </c>
    </row>
    <row r="363" spans="1:20">
      <c r="A363" s="536">
        <v>2315048</v>
      </c>
      <c r="B363" s="14" t="s">
        <v>831</v>
      </c>
      <c r="C363" s="46" t="s">
        <v>800</v>
      </c>
      <c r="D363" s="46" t="s">
        <v>829</v>
      </c>
      <c r="E363" s="49" t="s">
        <v>20</v>
      </c>
      <c r="F363" s="49" t="s">
        <v>802</v>
      </c>
      <c r="G363" s="49" t="s">
        <v>324</v>
      </c>
      <c r="H363" s="36">
        <v>21.512195121951219</v>
      </c>
      <c r="I363" s="128">
        <v>3786.1463414634145</v>
      </c>
      <c r="J363" s="124">
        <v>3786.1463414634145</v>
      </c>
      <c r="K363" s="124">
        <v>3786.1463414634145</v>
      </c>
      <c r="L363" s="124">
        <v>3786.1463414634145</v>
      </c>
      <c r="M363" s="124">
        <v>3786.1463414634145</v>
      </c>
      <c r="N363" s="124">
        <v>3786.1463414634145</v>
      </c>
      <c r="O363" s="124">
        <v>3786.1463414634145</v>
      </c>
      <c r="P363" s="368">
        <v>1000458637</v>
      </c>
      <c r="Q363" s="554" t="s">
        <v>237</v>
      </c>
      <c r="R363" s="614" t="s">
        <v>238</v>
      </c>
      <c r="S363" s="103" t="s">
        <v>239</v>
      </c>
      <c r="T363" s="553" t="s">
        <v>24</v>
      </c>
    </row>
    <row r="364" spans="1:20">
      <c r="A364" s="536">
        <v>2055055</v>
      </c>
      <c r="B364" s="14" t="s">
        <v>832</v>
      </c>
      <c r="C364" s="46" t="s">
        <v>800</v>
      </c>
      <c r="D364" s="46" t="s">
        <v>829</v>
      </c>
      <c r="E364" s="49" t="s">
        <v>20</v>
      </c>
      <c r="F364" s="49" t="s">
        <v>802</v>
      </c>
      <c r="G364" s="49" t="s">
        <v>324</v>
      </c>
      <c r="H364" s="36">
        <v>21.512195121951219</v>
      </c>
      <c r="I364" s="128">
        <v>3786.1463414634145</v>
      </c>
      <c r="J364" s="124">
        <v>3786.1463414634145</v>
      </c>
      <c r="K364" s="124">
        <v>3786.1463414634145</v>
      </c>
      <c r="L364" s="124">
        <v>3786.1463414634145</v>
      </c>
      <c r="M364" s="124">
        <v>3786.1463414634145</v>
      </c>
      <c r="N364" s="124">
        <v>3786.1463414634145</v>
      </c>
      <c r="O364" s="124">
        <v>3786.1463414634145</v>
      </c>
      <c r="P364" s="368">
        <v>1000458637</v>
      </c>
      <c r="Q364" s="554" t="s">
        <v>237</v>
      </c>
      <c r="R364" s="614" t="s">
        <v>238</v>
      </c>
      <c r="S364" s="103" t="s">
        <v>239</v>
      </c>
      <c r="T364" s="553" t="s">
        <v>24</v>
      </c>
    </row>
    <row r="365" spans="1:20">
      <c r="A365" s="536">
        <v>2332430</v>
      </c>
      <c r="B365" s="14" t="s">
        <v>823</v>
      </c>
      <c r="C365" s="46" t="s">
        <v>800</v>
      </c>
      <c r="D365" s="46" t="s">
        <v>829</v>
      </c>
      <c r="E365" s="49" t="s">
        <v>20</v>
      </c>
      <c r="F365" s="49" t="s">
        <v>804</v>
      </c>
      <c r="G365" s="49" t="s">
        <v>338</v>
      </c>
      <c r="H365" s="36">
        <v>25.048780487804876</v>
      </c>
      <c r="I365" s="128">
        <v>4408.585365853658</v>
      </c>
      <c r="J365" s="124">
        <v>4408.585365853658</v>
      </c>
      <c r="K365" s="124">
        <v>4408.585365853658</v>
      </c>
      <c r="L365" s="124">
        <v>4408.585365853658</v>
      </c>
      <c r="M365" s="124">
        <v>4408.585365853658</v>
      </c>
      <c r="N365" s="124">
        <v>4408.585365853658</v>
      </c>
      <c r="O365" s="124">
        <v>4408.585365853658</v>
      </c>
      <c r="P365" s="368">
        <v>1000458637</v>
      </c>
      <c r="Q365" s="554" t="s">
        <v>237</v>
      </c>
      <c r="R365" s="614" t="s">
        <v>238</v>
      </c>
      <c r="S365" s="103" t="s">
        <v>239</v>
      </c>
      <c r="T365" s="553" t="s">
        <v>24</v>
      </c>
    </row>
    <row r="366" spans="1:20">
      <c r="A366" s="536">
        <v>2150017</v>
      </c>
      <c r="B366" s="14" t="s">
        <v>833</v>
      </c>
      <c r="C366" s="46" t="s">
        <v>800</v>
      </c>
      <c r="D366" s="46" t="s">
        <v>834</v>
      </c>
      <c r="E366" s="49" t="s">
        <v>20</v>
      </c>
      <c r="F366" s="49" t="s">
        <v>810</v>
      </c>
      <c r="G366" s="49" t="s">
        <v>582</v>
      </c>
      <c r="H366" s="36">
        <v>17.670731707317074</v>
      </c>
      <c r="I366" s="128">
        <v>3110.0487804878048</v>
      </c>
      <c r="J366" s="124">
        <v>3110.0487804878048</v>
      </c>
      <c r="K366" s="124">
        <v>3110.0487804878048</v>
      </c>
      <c r="L366" s="124">
        <v>3110.0487804878048</v>
      </c>
      <c r="M366" s="124">
        <v>3110.0487804878048</v>
      </c>
      <c r="N366" s="124">
        <v>3110.0487804878048</v>
      </c>
      <c r="O366" s="124">
        <v>3110.0487804878048</v>
      </c>
      <c r="P366" s="368">
        <v>1000458637</v>
      </c>
      <c r="Q366" s="554" t="s">
        <v>237</v>
      </c>
      <c r="R366" s="614" t="s">
        <v>238</v>
      </c>
      <c r="S366" s="103" t="s">
        <v>239</v>
      </c>
      <c r="T366" s="553" t="s">
        <v>24</v>
      </c>
    </row>
    <row r="367" spans="1:20">
      <c r="A367" s="536">
        <v>2403026</v>
      </c>
      <c r="B367" s="14" t="s">
        <v>835</v>
      </c>
      <c r="C367" s="46" t="s">
        <v>800</v>
      </c>
      <c r="D367" s="46" t="s">
        <v>829</v>
      </c>
      <c r="E367" s="49" t="s">
        <v>20</v>
      </c>
      <c r="F367" s="49" t="s">
        <v>804</v>
      </c>
      <c r="G367" s="49" t="s">
        <v>338</v>
      </c>
      <c r="H367" s="36">
        <v>25.048780487804876</v>
      </c>
      <c r="I367" s="128">
        <v>4408.585365853658</v>
      </c>
      <c r="J367" s="124">
        <v>4408.585365853658</v>
      </c>
      <c r="K367" s="124">
        <v>4408.585365853658</v>
      </c>
      <c r="L367" s="124">
        <v>4408.585365853658</v>
      </c>
      <c r="M367" s="124">
        <v>4408.585365853658</v>
      </c>
      <c r="N367" s="124">
        <v>4408.585365853658</v>
      </c>
      <c r="O367" s="124">
        <v>4408.585365853658</v>
      </c>
      <c r="P367" s="368">
        <v>1000458637</v>
      </c>
      <c r="Q367" s="554" t="s">
        <v>237</v>
      </c>
      <c r="R367" s="614" t="s">
        <v>238</v>
      </c>
      <c r="S367" s="103" t="s">
        <v>239</v>
      </c>
      <c r="T367" s="553" t="s">
        <v>24</v>
      </c>
    </row>
    <row r="368" spans="1:20">
      <c r="A368" s="536">
        <v>2067572</v>
      </c>
      <c r="B368" s="14" t="s">
        <v>836</v>
      </c>
      <c r="C368" s="46" t="s">
        <v>800</v>
      </c>
      <c r="D368" s="46" t="s">
        <v>829</v>
      </c>
      <c r="E368" s="49" t="s">
        <v>20</v>
      </c>
      <c r="F368" s="49" t="s">
        <v>804</v>
      </c>
      <c r="G368" s="49" t="s">
        <v>338</v>
      </c>
      <c r="H368" s="36">
        <v>25.048780487804876</v>
      </c>
      <c r="I368" s="128">
        <v>4408.585365853658</v>
      </c>
      <c r="J368" s="124">
        <v>4408.585365853658</v>
      </c>
      <c r="K368" s="124">
        <v>4408.585365853658</v>
      </c>
      <c r="L368" s="124">
        <v>4408.585365853658</v>
      </c>
      <c r="M368" s="124">
        <v>4408.585365853658</v>
      </c>
      <c r="N368" s="124">
        <v>4408.585365853658</v>
      </c>
      <c r="O368" s="124">
        <v>4408.585365853658</v>
      </c>
      <c r="P368" s="368">
        <v>1000458637</v>
      </c>
      <c r="Q368" s="554" t="s">
        <v>237</v>
      </c>
      <c r="R368" s="614" t="s">
        <v>238</v>
      </c>
      <c r="S368" s="103" t="s">
        <v>239</v>
      </c>
      <c r="T368" s="553" t="s">
        <v>33</v>
      </c>
    </row>
    <row r="369" spans="1:20">
      <c r="A369" s="536">
        <v>856847</v>
      </c>
      <c r="B369" s="14" t="s">
        <v>837</v>
      </c>
      <c r="C369" s="46" t="s">
        <v>800</v>
      </c>
      <c r="D369" s="46" t="s">
        <v>829</v>
      </c>
      <c r="E369" s="49" t="s">
        <v>20</v>
      </c>
      <c r="F369" s="49" t="s">
        <v>804</v>
      </c>
      <c r="G369" s="49" t="s">
        <v>338</v>
      </c>
      <c r="H369" s="36">
        <v>25.048780487804876</v>
      </c>
      <c r="I369" s="128">
        <v>4408.585365853658</v>
      </c>
      <c r="J369" s="124">
        <v>4408.585365853658</v>
      </c>
      <c r="K369" s="124">
        <v>4408.585365853658</v>
      </c>
      <c r="L369" s="124">
        <v>4408.585365853658</v>
      </c>
      <c r="M369" s="124">
        <v>4408.585365853658</v>
      </c>
      <c r="N369" s="124">
        <v>4408.585365853658</v>
      </c>
      <c r="O369" s="124">
        <v>4408.585365853658</v>
      </c>
      <c r="P369" s="368">
        <v>1000458637</v>
      </c>
      <c r="Q369" s="554" t="s">
        <v>237</v>
      </c>
      <c r="R369" s="614" t="s">
        <v>238</v>
      </c>
      <c r="S369" s="103" t="s">
        <v>239</v>
      </c>
      <c r="T369" s="553" t="s">
        <v>24</v>
      </c>
    </row>
    <row r="370" spans="1:20">
      <c r="A370" s="536">
        <v>2128525</v>
      </c>
      <c r="B370" s="14" t="s">
        <v>838</v>
      </c>
      <c r="C370" s="46" t="s">
        <v>800</v>
      </c>
      <c r="D370" s="46" t="s">
        <v>829</v>
      </c>
      <c r="E370" s="49" t="s">
        <v>20</v>
      </c>
      <c r="F370" s="49" t="s">
        <v>802</v>
      </c>
      <c r="G370" s="49" t="s">
        <v>324</v>
      </c>
      <c r="H370" s="36">
        <v>21.512195121951219</v>
      </c>
      <c r="I370" s="128">
        <v>3786.1463414634145</v>
      </c>
      <c r="J370" s="124">
        <v>3786.1463414634145</v>
      </c>
      <c r="K370" s="124">
        <v>3786.1463414634145</v>
      </c>
      <c r="L370" s="124">
        <v>3786.1463414634145</v>
      </c>
      <c r="M370" s="124">
        <v>3786.1463414634145</v>
      </c>
      <c r="N370" s="124">
        <v>3786.1463414634145</v>
      </c>
      <c r="O370" s="124">
        <v>3786.1463414634145</v>
      </c>
      <c r="P370" s="368">
        <v>1000458637</v>
      </c>
      <c r="Q370" s="554" t="s">
        <v>237</v>
      </c>
      <c r="R370" s="614" t="s">
        <v>238</v>
      </c>
      <c r="S370" s="103" t="s">
        <v>239</v>
      </c>
      <c r="T370" s="553" t="s">
        <v>24</v>
      </c>
    </row>
    <row r="371" spans="1:20">
      <c r="A371" s="536">
        <v>2068135</v>
      </c>
      <c r="B371" s="14" t="s">
        <v>839</v>
      </c>
      <c r="C371" s="46" t="s">
        <v>800</v>
      </c>
      <c r="D371" s="46" t="s">
        <v>829</v>
      </c>
      <c r="E371" s="49" t="s">
        <v>20</v>
      </c>
      <c r="F371" s="49" t="s">
        <v>802</v>
      </c>
      <c r="G371" s="49" t="s">
        <v>324</v>
      </c>
      <c r="H371" s="36">
        <v>21.512195121951219</v>
      </c>
      <c r="I371" s="128">
        <v>3786.1463414634145</v>
      </c>
      <c r="J371" s="124">
        <v>3786.1463414634145</v>
      </c>
      <c r="K371" s="124">
        <v>3786.1463414634145</v>
      </c>
      <c r="L371" s="124">
        <v>3786.1463414634145</v>
      </c>
      <c r="M371" s="124">
        <v>3786.1463414634145</v>
      </c>
      <c r="N371" s="124">
        <v>3786.1463414634145</v>
      </c>
      <c r="O371" s="124">
        <v>3786.1463414634145</v>
      </c>
      <c r="P371" s="368">
        <v>1000458637</v>
      </c>
      <c r="Q371" s="554" t="s">
        <v>237</v>
      </c>
      <c r="R371" s="614" t="s">
        <v>238</v>
      </c>
      <c r="S371" s="103" t="s">
        <v>239</v>
      </c>
      <c r="T371" s="553" t="s">
        <v>24</v>
      </c>
    </row>
    <row r="372" spans="1:20">
      <c r="A372" s="536">
        <v>2172812</v>
      </c>
      <c r="B372" s="14" t="s">
        <v>840</v>
      </c>
      <c r="C372" s="46" t="s">
        <v>800</v>
      </c>
      <c r="D372" s="46" t="s">
        <v>829</v>
      </c>
      <c r="E372" s="49" t="s">
        <v>428</v>
      </c>
      <c r="F372" s="49" t="s">
        <v>804</v>
      </c>
      <c r="G372" s="49" t="s">
        <v>338</v>
      </c>
      <c r="H372" s="36">
        <v>25.048780487804876</v>
      </c>
      <c r="I372" s="128">
        <v>4408.585365853658</v>
      </c>
      <c r="J372" s="124">
        <v>4408.585365853658</v>
      </c>
      <c r="K372" s="124">
        <v>4408.585365853658</v>
      </c>
      <c r="L372" s="124">
        <v>4408.585365853658</v>
      </c>
      <c r="M372" s="124">
        <v>4408.585365853658</v>
      </c>
      <c r="N372" s="124">
        <v>4408.585365853658</v>
      </c>
      <c r="O372" s="124">
        <v>4408.585365853658</v>
      </c>
      <c r="P372" s="368">
        <v>1000458637</v>
      </c>
      <c r="Q372" s="554" t="s">
        <v>237</v>
      </c>
      <c r="R372" s="614" t="s">
        <v>238</v>
      </c>
      <c r="S372" s="103" t="s">
        <v>239</v>
      </c>
      <c r="T372" s="553" t="s">
        <v>24</v>
      </c>
    </row>
    <row r="373" spans="1:20">
      <c r="A373" s="536">
        <v>2331206</v>
      </c>
      <c r="B373" s="14" t="s">
        <v>841</v>
      </c>
      <c r="C373" s="46" t="s">
        <v>800</v>
      </c>
      <c r="D373" s="46" t="s">
        <v>829</v>
      </c>
      <c r="E373" s="49" t="s">
        <v>428</v>
      </c>
      <c r="F373" s="49" t="s">
        <v>804</v>
      </c>
      <c r="G373" s="49" t="s">
        <v>338</v>
      </c>
      <c r="H373" s="36">
        <v>25.048780487804876</v>
      </c>
      <c r="I373" s="128">
        <v>4408.585365853658</v>
      </c>
      <c r="J373" s="124">
        <v>4408.585365853658</v>
      </c>
      <c r="K373" s="124">
        <v>4408.585365853658</v>
      </c>
      <c r="L373" s="124">
        <v>4408.585365853658</v>
      </c>
      <c r="M373" s="124">
        <v>4408.585365853658</v>
      </c>
      <c r="N373" s="124">
        <v>4408.585365853658</v>
      </c>
      <c r="O373" s="124">
        <v>4408.585365853658</v>
      </c>
      <c r="P373" s="368">
        <v>1000458637</v>
      </c>
      <c r="Q373" s="554" t="s">
        <v>237</v>
      </c>
      <c r="R373" s="614" t="s">
        <v>238</v>
      </c>
      <c r="S373" s="103" t="s">
        <v>239</v>
      </c>
      <c r="T373" s="553" t="s">
        <v>33</v>
      </c>
    </row>
    <row r="374" spans="1:20">
      <c r="A374" s="536">
        <v>2115767</v>
      </c>
      <c r="B374" s="14" t="s">
        <v>842</v>
      </c>
      <c r="C374" s="46" t="s">
        <v>800</v>
      </c>
      <c r="D374" s="46" t="s">
        <v>829</v>
      </c>
      <c r="E374" s="49" t="s">
        <v>428</v>
      </c>
      <c r="F374" s="49" t="s">
        <v>802</v>
      </c>
      <c r="G374" s="49" t="s">
        <v>324</v>
      </c>
      <c r="H374" s="36">
        <v>21.512195121951219</v>
      </c>
      <c r="I374" s="128">
        <v>3786.1463414634145</v>
      </c>
      <c r="J374" s="124">
        <v>3786.1463414634145</v>
      </c>
      <c r="K374" s="124">
        <v>3786.1463414634145</v>
      </c>
      <c r="L374" s="124">
        <v>3786.1463414634145</v>
      </c>
      <c r="M374" s="124">
        <v>3786.1463414634145</v>
      </c>
      <c r="N374" s="124">
        <v>3786.1463414634145</v>
      </c>
      <c r="O374" s="124">
        <v>3786.1463414634145</v>
      </c>
      <c r="P374" s="368">
        <v>1000458637</v>
      </c>
      <c r="Q374" s="554" t="s">
        <v>237</v>
      </c>
      <c r="R374" s="614" t="s">
        <v>238</v>
      </c>
      <c r="S374" s="103" t="s">
        <v>239</v>
      </c>
      <c r="T374" s="553" t="s">
        <v>33</v>
      </c>
    </row>
    <row r="375" spans="1:20">
      <c r="A375" s="536">
        <v>940357</v>
      </c>
      <c r="B375" s="14" t="s">
        <v>843</v>
      </c>
      <c r="C375" s="46" t="s">
        <v>800</v>
      </c>
      <c r="D375" s="46" t="s">
        <v>829</v>
      </c>
      <c r="E375" s="49" t="s">
        <v>25</v>
      </c>
      <c r="F375" s="49" t="s">
        <v>804</v>
      </c>
      <c r="G375" s="49" t="s">
        <v>318</v>
      </c>
      <c r="H375" s="36">
        <v>23.134146341463413</v>
      </c>
      <c r="I375" s="128">
        <v>4071.6097560975609</v>
      </c>
      <c r="J375" s="124">
        <v>4071.6097560975609</v>
      </c>
      <c r="K375" s="124">
        <v>4071.6097560975609</v>
      </c>
      <c r="L375" s="124">
        <v>4071.6097560975609</v>
      </c>
      <c r="M375" s="124">
        <v>4071.6097560975609</v>
      </c>
      <c r="N375" s="124">
        <v>4071.6097560975609</v>
      </c>
      <c r="O375" s="124">
        <v>4071.6097560975609</v>
      </c>
      <c r="P375" s="368">
        <v>1000458637</v>
      </c>
      <c r="Q375" s="554" t="s">
        <v>237</v>
      </c>
      <c r="R375" s="614" t="s">
        <v>238</v>
      </c>
      <c r="S375" s="103" t="s">
        <v>239</v>
      </c>
      <c r="T375" s="553" t="s">
        <v>26</v>
      </c>
    </row>
    <row r="376" spans="1:20">
      <c r="A376" s="536">
        <v>128661</v>
      </c>
      <c r="B376" s="14" t="s">
        <v>844</v>
      </c>
      <c r="C376" s="46" t="s">
        <v>800</v>
      </c>
      <c r="D376" s="46" t="s">
        <v>829</v>
      </c>
      <c r="E376" s="49" t="s">
        <v>25</v>
      </c>
      <c r="F376" s="49" t="s">
        <v>804</v>
      </c>
      <c r="G376" s="49" t="s">
        <v>338</v>
      </c>
      <c r="H376" s="36">
        <v>23.134146341463413</v>
      </c>
      <c r="I376" s="128">
        <v>4071.6097560975609</v>
      </c>
      <c r="J376" s="124">
        <v>4071.6097560975609</v>
      </c>
      <c r="K376" s="124">
        <v>4071.6097560975609</v>
      </c>
      <c r="L376" s="124">
        <v>4071.6097560975609</v>
      </c>
      <c r="M376" s="124">
        <v>4071.6097560975609</v>
      </c>
      <c r="N376" s="124">
        <v>4071.6097560975609</v>
      </c>
      <c r="O376" s="124">
        <v>4071.6097560975609</v>
      </c>
      <c r="P376" s="368">
        <v>1000458637</v>
      </c>
      <c r="Q376" s="554" t="s">
        <v>237</v>
      </c>
      <c r="R376" s="614" t="s">
        <v>238</v>
      </c>
      <c r="S376" s="103" t="s">
        <v>239</v>
      </c>
      <c r="T376" s="553" t="s">
        <v>26</v>
      </c>
    </row>
    <row r="377" spans="1:20">
      <c r="A377" s="536">
        <v>502326</v>
      </c>
      <c r="B377" s="14" t="s">
        <v>845</v>
      </c>
      <c r="C377" s="46" t="s">
        <v>800</v>
      </c>
      <c r="D377" s="46" t="s">
        <v>829</v>
      </c>
      <c r="E377" s="49" t="s">
        <v>25</v>
      </c>
      <c r="F377" s="49" t="s">
        <v>802</v>
      </c>
      <c r="G377" s="49" t="s">
        <v>324</v>
      </c>
      <c r="H377" s="36">
        <v>20.195121951219512</v>
      </c>
      <c r="I377" s="128">
        <v>3554.3414634146343</v>
      </c>
      <c r="J377" s="124">
        <v>3554.3414634146343</v>
      </c>
      <c r="K377" s="124">
        <v>3554.3414634146343</v>
      </c>
      <c r="L377" s="124">
        <v>3554.3414634146343</v>
      </c>
      <c r="M377" s="124">
        <v>3554.3414634146343</v>
      </c>
      <c r="N377" s="124">
        <v>3554.3414634146343</v>
      </c>
      <c r="O377" s="124">
        <v>3554.3414634146343</v>
      </c>
      <c r="P377" s="368">
        <v>1000458637</v>
      </c>
      <c r="Q377" s="554" t="s">
        <v>237</v>
      </c>
      <c r="R377" s="614" t="s">
        <v>238</v>
      </c>
      <c r="S377" s="103" t="s">
        <v>239</v>
      </c>
      <c r="T377" s="553" t="s">
        <v>26</v>
      </c>
    </row>
    <row r="378" spans="1:20">
      <c r="A378" s="536">
        <v>2271407</v>
      </c>
      <c r="B378" s="14" t="s">
        <v>846</v>
      </c>
      <c r="C378" s="46" t="s">
        <v>800</v>
      </c>
      <c r="D378" s="46" t="s">
        <v>829</v>
      </c>
      <c r="E378" s="49" t="s">
        <v>25</v>
      </c>
      <c r="F378" s="49" t="s">
        <v>810</v>
      </c>
      <c r="G378" s="49" t="s">
        <v>582</v>
      </c>
      <c r="H378" s="36">
        <v>17.073170731707318</v>
      </c>
      <c r="I378" s="128">
        <v>3004.8780487804879</v>
      </c>
      <c r="J378" s="124">
        <v>3004.8780487804879</v>
      </c>
      <c r="K378" s="124">
        <v>3004.8780487804879</v>
      </c>
      <c r="L378" s="124">
        <v>3004.8780487804879</v>
      </c>
      <c r="M378" s="124">
        <v>3004.8780487804879</v>
      </c>
      <c r="N378" s="124">
        <v>3004.8780487804879</v>
      </c>
      <c r="O378" s="124">
        <v>3004.8780487804879</v>
      </c>
      <c r="P378" s="368">
        <v>1000458637</v>
      </c>
      <c r="Q378" s="554" t="s">
        <v>237</v>
      </c>
      <c r="R378" s="614" t="s">
        <v>238</v>
      </c>
      <c r="S378" s="103" t="s">
        <v>239</v>
      </c>
      <c r="T378" s="553" t="s">
        <v>26</v>
      </c>
    </row>
    <row r="379" spans="1:20">
      <c r="A379" s="536">
        <v>663865</v>
      </c>
      <c r="B379" s="14" t="s">
        <v>847</v>
      </c>
      <c r="C379" s="46" t="s">
        <v>800</v>
      </c>
      <c r="D379" s="46" t="s">
        <v>829</v>
      </c>
      <c r="E379" s="49" t="s">
        <v>25</v>
      </c>
      <c r="F379" s="49" t="s">
        <v>802</v>
      </c>
      <c r="G379" s="49" t="s">
        <v>324</v>
      </c>
      <c r="H379" s="36">
        <v>20.195121951219512</v>
      </c>
      <c r="I379" s="128">
        <v>3554.3414634146343</v>
      </c>
      <c r="J379" s="124">
        <v>3554.3414634146343</v>
      </c>
      <c r="K379" s="124">
        <v>3554.3414634146343</v>
      </c>
      <c r="L379" s="124">
        <v>3554.3414634146343</v>
      </c>
      <c r="M379" s="124">
        <v>3554.3414634146343</v>
      </c>
      <c r="N379" s="124">
        <v>3554.3414634146343</v>
      </c>
      <c r="O379" s="124">
        <v>3554.3414634146343</v>
      </c>
      <c r="P379" s="368">
        <v>1000458637</v>
      </c>
      <c r="Q379" s="554" t="s">
        <v>237</v>
      </c>
      <c r="R379" s="614" t="s">
        <v>238</v>
      </c>
      <c r="S379" s="103" t="s">
        <v>239</v>
      </c>
      <c r="T379" s="553" t="s">
        <v>26</v>
      </c>
    </row>
    <row r="380" spans="1:20">
      <c r="A380" s="536">
        <v>2163939</v>
      </c>
      <c r="B380" s="14" t="s">
        <v>848</v>
      </c>
      <c r="C380" s="46" t="s">
        <v>800</v>
      </c>
      <c r="D380" s="46" t="s">
        <v>829</v>
      </c>
      <c r="E380" s="49" t="s">
        <v>25</v>
      </c>
      <c r="F380" s="49" t="s">
        <v>802</v>
      </c>
      <c r="G380" s="49" t="s">
        <v>324</v>
      </c>
      <c r="H380" s="36">
        <v>20.195121951219512</v>
      </c>
      <c r="I380" s="128">
        <v>3554.3414634146343</v>
      </c>
      <c r="J380" s="124">
        <v>3554.3414634146343</v>
      </c>
      <c r="K380" s="124">
        <v>3554.3414634146343</v>
      </c>
      <c r="L380" s="124">
        <v>3554.3414634146343</v>
      </c>
      <c r="M380" s="124">
        <v>3554.3414634146343</v>
      </c>
      <c r="N380" s="124">
        <v>3554.3414634146343</v>
      </c>
      <c r="O380" s="124">
        <v>3554.3414634146343</v>
      </c>
      <c r="P380" s="368">
        <v>1000458637</v>
      </c>
      <c r="Q380" s="554" t="s">
        <v>237</v>
      </c>
      <c r="R380" s="614" t="s">
        <v>238</v>
      </c>
      <c r="S380" s="103" t="s">
        <v>239</v>
      </c>
      <c r="T380" s="553" t="s">
        <v>26</v>
      </c>
    </row>
    <row r="381" spans="1:20">
      <c r="A381" s="536">
        <v>2137704</v>
      </c>
      <c r="B381" s="14" t="s">
        <v>849</v>
      </c>
      <c r="C381" s="46" t="s">
        <v>800</v>
      </c>
      <c r="D381" s="46" t="s">
        <v>829</v>
      </c>
      <c r="E381" s="49" t="s">
        <v>25</v>
      </c>
      <c r="F381" s="49" t="s">
        <v>802</v>
      </c>
      <c r="G381" s="49" t="s">
        <v>324</v>
      </c>
      <c r="H381" s="36">
        <v>20.195121951219512</v>
      </c>
      <c r="I381" s="128">
        <v>3554.3414634146343</v>
      </c>
      <c r="J381" s="124">
        <v>3554.3414634146343</v>
      </c>
      <c r="K381" s="124">
        <v>3554.3414634146343</v>
      </c>
      <c r="L381" s="124">
        <v>3554.3414634146343</v>
      </c>
      <c r="M381" s="124">
        <v>3554.3414634146343</v>
      </c>
      <c r="N381" s="124">
        <v>3554.3414634146343</v>
      </c>
      <c r="O381" s="124">
        <v>3554.3414634146343</v>
      </c>
      <c r="P381" s="368">
        <v>1000458637</v>
      </c>
      <c r="Q381" s="554" t="s">
        <v>237</v>
      </c>
      <c r="R381" s="614" t="s">
        <v>238</v>
      </c>
      <c r="S381" s="103" t="s">
        <v>239</v>
      </c>
      <c r="T381" s="553" t="s">
        <v>26</v>
      </c>
    </row>
    <row r="382" spans="1:20">
      <c r="A382" s="536">
        <v>907148</v>
      </c>
      <c r="B382" s="14" t="s">
        <v>850</v>
      </c>
      <c r="C382" s="46" t="s">
        <v>800</v>
      </c>
      <c r="D382" s="46" t="s">
        <v>829</v>
      </c>
      <c r="E382" s="49" t="s">
        <v>25</v>
      </c>
      <c r="F382" s="49" t="s">
        <v>802</v>
      </c>
      <c r="G382" s="49" t="s">
        <v>324</v>
      </c>
      <c r="H382" s="36">
        <v>20.195121951219512</v>
      </c>
      <c r="I382" s="128">
        <v>3554.3414634146343</v>
      </c>
      <c r="J382" s="124">
        <v>3554.3414634146343</v>
      </c>
      <c r="K382" s="124">
        <v>3554.3414634146343</v>
      </c>
      <c r="L382" s="124">
        <v>3554.3414634146343</v>
      </c>
      <c r="M382" s="124">
        <v>3554.3414634146343</v>
      </c>
      <c r="N382" s="124">
        <v>3554.3414634146343</v>
      </c>
      <c r="O382" s="124">
        <v>3554.3414634146343</v>
      </c>
      <c r="P382" s="368">
        <v>1000458637</v>
      </c>
      <c r="Q382" s="554" t="s">
        <v>237</v>
      </c>
      <c r="R382" s="614" t="s">
        <v>238</v>
      </c>
      <c r="S382" s="103" t="s">
        <v>239</v>
      </c>
      <c r="T382" s="553" t="s">
        <v>26</v>
      </c>
    </row>
    <row r="383" spans="1:20">
      <c r="A383" s="536">
        <v>2160943</v>
      </c>
      <c r="B383" s="14" t="s">
        <v>851</v>
      </c>
      <c r="C383" s="46" t="s">
        <v>800</v>
      </c>
      <c r="D383" s="46" t="s">
        <v>829</v>
      </c>
      <c r="E383" s="49" t="s">
        <v>25</v>
      </c>
      <c r="F383" s="49" t="s">
        <v>802</v>
      </c>
      <c r="G383" s="49" t="s">
        <v>324</v>
      </c>
      <c r="H383" s="36">
        <v>20.195121951219512</v>
      </c>
      <c r="I383" s="128">
        <v>3554.3414634146343</v>
      </c>
      <c r="J383" s="124">
        <v>3554.3414634146343</v>
      </c>
      <c r="K383" s="124">
        <v>3554.3414634146343</v>
      </c>
      <c r="L383" s="124">
        <v>3554.3414634146343</v>
      </c>
      <c r="M383" s="124">
        <v>3554.3414634146343</v>
      </c>
      <c r="N383" s="124">
        <v>3554.3414634146343</v>
      </c>
      <c r="O383" s="124">
        <v>3554.3414634146343</v>
      </c>
      <c r="P383" s="368">
        <v>1000458637</v>
      </c>
      <c r="Q383" s="554" t="s">
        <v>237</v>
      </c>
      <c r="R383" s="614" t="s">
        <v>238</v>
      </c>
      <c r="S383" s="103" t="s">
        <v>239</v>
      </c>
      <c r="T383" s="553" t="s">
        <v>26</v>
      </c>
    </row>
    <row r="384" spans="1:20">
      <c r="A384" s="536">
        <v>2211671</v>
      </c>
      <c r="B384" s="14" t="s">
        <v>852</v>
      </c>
      <c r="C384" s="46" t="s">
        <v>800</v>
      </c>
      <c r="D384" s="46" t="s">
        <v>829</v>
      </c>
      <c r="E384" s="49" t="s">
        <v>25</v>
      </c>
      <c r="F384" s="49" t="s">
        <v>802</v>
      </c>
      <c r="G384" s="49" t="s">
        <v>324</v>
      </c>
      <c r="H384" s="36">
        <v>20.195121951219512</v>
      </c>
      <c r="I384" s="128">
        <v>3554.3414634146343</v>
      </c>
      <c r="J384" s="124">
        <v>3554.3414634146343</v>
      </c>
      <c r="K384" s="124">
        <v>3554.3414634146343</v>
      </c>
      <c r="L384" s="124">
        <v>3554.3414634146343</v>
      </c>
      <c r="M384" s="124">
        <v>3554.3414634146343</v>
      </c>
      <c r="N384" s="124">
        <v>3554.3414634146343</v>
      </c>
      <c r="O384" s="124">
        <v>3554.3414634146343</v>
      </c>
      <c r="P384" s="368">
        <v>1000458637</v>
      </c>
      <c r="Q384" s="554" t="s">
        <v>237</v>
      </c>
      <c r="R384" s="614" t="s">
        <v>238</v>
      </c>
      <c r="S384" s="103" t="s">
        <v>239</v>
      </c>
      <c r="T384" s="553" t="s">
        <v>26</v>
      </c>
    </row>
    <row r="385" spans="1:20">
      <c r="A385" s="536">
        <v>2199507</v>
      </c>
      <c r="B385" s="14" t="s">
        <v>853</v>
      </c>
      <c r="C385" s="46" t="s">
        <v>800</v>
      </c>
      <c r="D385" s="46" t="s">
        <v>829</v>
      </c>
      <c r="E385" s="49" t="s">
        <v>25</v>
      </c>
      <c r="F385" s="49" t="s">
        <v>802</v>
      </c>
      <c r="G385" s="49" t="s">
        <v>324</v>
      </c>
      <c r="H385" s="36">
        <v>20.195121951219512</v>
      </c>
      <c r="I385" s="128">
        <v>3554.3414634146343</v>
      </c>
      <c r="J385" s="124">
        <v>3554.3414634146343</v>
      </c>
      <c r="K385" s="124">
        <v>3554.3414634146343</v>
      </c>
      <c r="L385" s="124">
        <v>3554.3414634146343</v>
      </c>
      <c r="M385" s="124">
        <v>3554.3414634146343</v>
      </c>
      <c r="N385" s="124">
        <v>3554.3414634146343</v>
      </c>
      <c r="O385" s="124">
        <v>3554.3414634146343</v>
      </c>
      <c r="P385" s="368">
        <v>1000458637</v>
      </c>
      <c r="Q385" s="554" t="s">
        <v>237</v>
      </c>
      <c r="R385" s="614" t="s">
        <v>238</v>
      </c>
      <c r="S385" s="103" t="s">
        <v>239</v>
      </c>
      <c r="T385" s="553" t="s">
        <v>26</v>
      </c>
    </row>
    <row r="386" spans="1:20">
      <c r="A386" s="536">
        <v>630300</v>
      </c>
      <c r="B386" s="14" t="s">
        <v>854</v>
      </c>
      <c r="C386" s="46" t="s">
        <v>800</v>
      </c>
      <c r="D386" s="46" t="s">
        <v>855</v>
      </c>
      <c r="E386" s="49" t="s">
        <v>20</v>
      </c>
      <c r="F386" s="49" t="s">
        <v>804</v>
      </c>
      <c r="G386" s="49" t="s">
        <v>318</v>
      </c>
      <c r="H386" s="36">
        <v>25.048780487804876</v>
      </c>
      <c r="I386" s="128">
        <v>4408.585365853658</v>
      </c>
      <c r="J386" s="124">
        <v>4408.585365853658</v>
      </c>
      <c r="K386" s="124">
        <v>4408.585365853658</v>
      </c>
      <c r="L386" s="124">
        <v>4408.585365853658</v>
      </c>
      <c r="M386" s="124">
        <v>4408.585365853658</v>
      </c>
      <c r="N386" s="124">
        <v>4408.585365853658</v>
      </c>
      <c r="O386" s="124">
        <v>4408.585365853658</v>
      </c>
      <c r="P386" s="368">
        <v>1000458637</v>
      </c>
      <c r="Q386" s="554" t="s">
        <v>237</v>
      </c>
      <c r="R386" s="614" t="s">
        <v>238</v>
      </c>
      <c r="S386" s="103" t="s">
        <v>239</v>
      </c>
      <c r="T386" s="553" t="s">
        <v>24</v>
      </c>
    </row>
    <row r="387" spans="1:20">
      <c r="A387" s="536">
        <v>2254008</v>
      </c>
      <c r="B387" s="14" t="s">
        <v>856</v>
      </c>
      <c r="C387" s="46" t="s">
        <v>800</v>
      </c>
      <c r="D387" s="46" t="s">
        <v>855</v>
      </c>
      <c r="E387" s="49" t="s">
        <v>20</v>
      </c>
      <c r="F387" s="49" t="s">
        <v>804</v>
      </c>
      <c r="G387" s="49" t="s">
        <v>338</v>
      </c>
      <c r="H387" s="36">
        <v>25.048780487804876</v>
      </c>
      <c r="I387" s="128">
        <v>4408.585365853658</v>
      </c>
      <c r="J387" s="124">
        <v>4408.585365853658</v>
      </c>
      <c r="K387" s="124">
        <v>4408.585365853658</v>
      </c>
      <c r="L387" s="124">
        <v>4408.585365853658</v>
      </c>
      <c r="M387" s="124">
        <v>4408.585365853658</v>
      </c>
      <c r="N387" s="124">
        <v>4408.585365853658</v>
      </c>
      <c r="O387" s="124">
        <v>4408.585365853658</v>
      </c>
      <c r="P387" s="368">
        <v>1000458637</v>
      </c>
      <c r="Q387" s="554" t="s">
        <v>237</v>
      </c>
      <c r="R387" s="614" t="s">
        <v>238</v>
      </c>
      <c r="S387" s="103" t="s">
        <v>239</v>
      </c>
      <c r="T387" s="553" t="s">
        <v>33</v>
      </c>
    </row>
    <row r="388" spans="1:20">
      <c r="A388" s="536">
        <v>2263702</v>
      </c>
      <c r="B388" s="14" t="s">
        <v>857</v>
      </c>
      <c r="C388" s="46" t="s">
        <v>800</v>
      </c>
      <c r="D388" s="46" t="s">
        <v>855</v>
      </c>
      <c r="E388" s="49" t="s">
        <v>20</v>
      </c>
      <c r="F388" s="49" t="s">
        <v>802</v>
      </c>
      <c r="G388" s="49" t="s">
        <v>324</v>
      </c>
      <c r="H388" s="36">
        <v>21.512195121951219</v>
      </c>
      <c r="I388" s="128">
        <v>3786.1463414634145</v>
      </c>
      <c r="J388" s="124">
        <v>3786.1463414634145</v>
      </c>
      <c r="K388" s="124">
        <v>3786.1463414634145</v>
      </c>
      <c r="L388" s="124">
        <v>3786.1463414634145</v>
      </c>
      <c r="M388" s="124">
        <v>3786.1463414634145</v>
      </c>
      <c r="N388" s="124">
        <v>3786.1463414634145</v>
      </c>
      <c r="O388" s="124">
        <v>3786.1463414634145</v>
      </c>
      <c r="P388" s="368">
        <v>1000458637</v>
      </c>
      <c r="Q388" s="554" t="s">
        <v>237</v>
      </c>
      <c r="R388" s="614" t="s">
        <v>238</v>
      </c>
      <c r="S388" s="103" t="s">
        <v>239</v>
      </c>
      <c r="T388" s="553" t="s">
        <v>24</v>
      </c>
    </row>
    <row r="389" spans="1:20">
      <c r="A389" s="536">
        <v>2407688</v>
      </c>
      <c r="B389" s="14" t="s">
        <v>858</v>
      </c>
      <c r="C389" s="46" t="s">
        <v>800</v>
      </c>
      <c r="D389" s="46" t="s">
        <v>855</v>
      </c>
      <c r="E389" s="49" t="s">
        <v>20</v>
      </c>
      <c r="F389" s="49" t="s">
        <v>804</v>
      </c>
      <c r="G389" s="49" t="s">
        <v>318</v>
      </c>
      <c r="H389" s="36">
        <v>25.048780487804876</v>
      </c>
      <c r="I389" s="128">
        <v>4408.585365853658</v>
      </c>
      <c r="J389" s="124">
        <v>4408.585365853658</v>
      </c>
      <c r="K389" s="124">
        <v>4408.585365853658</v>
      </c>
      <c r="L389" s="124">
        <v>4408.585365853658</v>
      </c>
      <c r="M389" s="124">
        <v>4408.585365853658</v>
      </c>
      <c r="N389" s="124">
        <v>4408.585365853658</v>
      </c>
      <c r="O389" s="124">
        <v>4408.585365853658</v>
      </c>
      <c r="P389" s="368">
        <v>1000458637</v>
      </c>
      <c r="Q389" s="554" t="s">
        <v>237</v>
      </c>
      <c r="R389" s="614" t="s">
        <v>238</v>
      </c>
      <c r="S389" s="103" t="s">
        <v>239</v>
      </c>
      <c r="T389" s="553" t="s">
        <v>24</v>
      </c>
    </row>
    <row r="390" spans="1:20">
      <c r="A390" s="536">
        <v>2310455</v>
      </c>
      <c r="B390" s="14" t="s">
        <v>859</v>
      </c>
      <c r="C390" s="46" t="s">
        <v>800</v>
      </c>
      <c r="D390" s="46" t="s">
        <v>855</v>
      </c>
      <c r="E390" s="49" t="s">
        <v>20</v>
      </c>
      <c r="F390" s="49" t="s">
        <v>804</v>
      </c>
      <c r="G390" s="49" t="s">
        <v>338</v>
      </c>
      <c r="H390" s="36">
        <v>25.048780487804876</v>
      </c>
      <c r="I390" s="128">
        <v>4408.585365853658</v>
      </c>
      <c r="J390" s="124">
        <v>4408.585365853658</v>
      </c>
      <c r="K390" s="124">
        <v>4408.585365853658</v>
      </c>
      <c r="L390" s="124">
        <v>4408.585365853658</v>
      </c>
      <c r="M390" s="124">
        <v>4408.585365853658</v>
      </c>
      <c r="N390" s="124">
        <v>4408.585365853658</v>
      </c>
      <c r="O390" s="124">
        <v>4408.585365853658</v>
      </c>
      <c r="P390" s="368">
        <v>1000458637</v>
      </c>
      <c r="Q390" s="554" t="s">
        <v>237</v>
      </c>
      <c r="R390" s="614" t="s">
        <v>238</v>
      </c>
      <c r="S390" s="103" t="s">
        <v>239</v>
      </c>
      <c r="T390" s="553" t="s">
        <v>24</v>
      </c>
    </row>
    <row r="391" spans="1:20">
      <c r="A391" s="536">
        <v>2067861</v>
      </c>
      <c r="B391" s="14" t="s">
        <v>860</v>
      </c>
      <c r="C391" s="46" t="s">
        <v>800</v>
      </c>
      <c r="D391" s="46" t="s">
        <v>855</v>
      </c>
      <c r="E391" s="49" t="s">
        <v>20</v>
      </c>
      <c r="F391" s="49" t="s">
        <v>804</v>
      </c>
      <c r="G391" s="49" t="s">
        <v>318</v>
      </c>
      <c r="H391" s="36">
        <v>25.048780487804876</v>
      </c>
      <c r="I391" s="128">
        <v>4408.585365853658</v>
      </c>
      <c r="J391" s="124">
        <v>4408.585365853658</v>
      </c>
      <c r="K391" s="124">
        <v>4408.585365853658</v>
      </c>
      <c r="L391" s="124">
        <v>4408.585365853658</v>
      </c>
      <c r="M391" s="124">
        <v>4408.585365853658</v>
      </c>
      <c r="N391" s="124">
        <v>4408.585365853658</v>
      </c>
      <c r="O391" s="124">
        <v>4408.585365853658</v>
      </c>
      <c r="P391" s="368">
        <v>1000458637</v>
      </c>
      <c r="Q391" s="554" t="s">
        <v>237</v>
      </c>
      <c r="R391" s="614" t="s">
        <v>238</v>
      </c>
      <c r="S391" s="103" t="s">
        <v>239</v>
      </c>
      <c r="T391" s="553" t="s">
        <v>33</v>
      </c>
    </row>
    <row r="392" spans="1:20">
      <c r="A392" s="536">
        <v>797578</v>
      </c>
      <c r="B392" s="14" t="s">
        <v>861</v>
      </c>
      <c r="C392" s="46" t="s">
        <v>800</v>
      </c>
      <c r="D392" s="46" t="s">
        <v>855</v>
      </c>
      <c r="E392" s="49" t="s">
        <v>20</v>
      </c>
      <c r="F392" s="49" t="s">
        <v>804</v>
      </c>
      <c r="G392" s="49" t="s">
        <v>338</v>
      </c>
      <c r="H392" s="36">
        <v>25.048780487804876</v>
      </c>
      <c r="I392" s="128">
        <v>4408.585365853658</v>
      </c>
      <c r="J392" s="124">
        <v>4408.585365853658</v>
      </c>
      <c r="K392" s="124">
        <v>4408.585365853658</v>
      </c>
      <c r="L392" s="124">
        <v>4408.585365853658</v>
      </c>
      <c r="M392" s="124">
        <v>4408.585365853658</v>
      </c>
      <c r="N392" s="124">
        <v>4408.585365853658</v>
      </c>
      <c r="O392" s="124">
        <v>4408.585365853658</v>
      </c>
      <c r="P392" s="368">
        <v>1000458637</v>
      </c>
      <c r="Q392" s="554" t="s">
        <v>237</v>
      </c>
      <c r="R392" s="614" t="s">
        <v>238</v>
      </c>
      <c r="S392" s="103" t="s">
        <v>239</v>
      </c>
      <c r="T392" s="553" t="s">
        <v>33</v>
      </c>
    </row>
    <row r="393" spans="1:20">
      <c r="A393" s="536">
        <v>2302923</v>
      </c>
      <c r="B393" s="14" t="s">
        <v>862</v>
      </c>
      <c r="C393" s="46" t="s">
        <v>800</v>
      </c>
      <c r="D393" s="46" t="s">
        <v>855</v>
      </c>
      <c r="E393" s="49" t="s">
        <v>20</v>
      </c>
      <c r="F393" s="49" t="s">
        <v>802</v>
      </c>
      <c r="G393" s="49" t="s">
        <v>324</v>
      </c>
      <c r="H393" s="36">
        <v>21.512195121951219</v>
      </c>
      <c r="I393" s="128">
        <v>3786.1463414634145</v>
      </c>
      <c r="J393" s="124">
        <v>3786.1463414634145</v>
      </c>
      <c r="K393" s="124">
        <v>3786.1463414634145</v>
      </c>
      <c r="L393" s="124">
        <v>3786.1463414634145</v>
      </c>
      <c r="M393" s="124">
        <v>3786.1463414634145</v>
      </c>
      <c r="N393" s="124">
        <v>3786.1463414634145</v>
      </c>
      <c r="O393" s="124">
        <v>3786.1463414634145</v>
      </c>
      <c r="P393" s="368">
        <v>1000458637</v>
      </c>
      <c r="Q393" s="554" t="s">
        <v>237</v>
      </c>
      <c r="R393" s="614" t="s">
        <v>238</v>
      </c>
      <c r="S393" s="103" t="s">
        <v>239</v>
      </c>
      <c r="T393" s="553" t="s">
        <v>24</v>
      </c>
    </row>
    <row r="394" spans="1:20">
      <c r="A394" s="536">
        <v>871100</v>
      </c>
      <c r="B394" s="14" t="s">
        <v>863</v>
      </c>
      <c r="C394" s="46" t="s">
        <v>800</v>
      </c>
      <c r="D394" s="46" t="s">
        <v>855</v>
      </c>
      <c r="E394" s="49" t="s">
        <v>20</v>
      </c>
      <c r="F394" s="49" t="s">
        <v>804</v>
      </c>
      <c r="G394" s="49" t="s">
        <v>338</v>
      </c>
      <c r="H394" s="36">
        <v>25.048780487804876</v>
      </c>
      <c r="I394" s="128">
        <v>4408.585365853658</v>
      </c>
      <c r="J394" s="124">
        <v>4408.585365853658</v>
      </c>
      <c r="K394" s="124">
        <v>4408.585365853658</v>
      </c>
      <c r="L394" s="124">
        <v>4408.585365853658</v>
      </c>
      <c r="M394" s="124">
        <v>4408.585365853658</v>
      </c>
      <c r="N394" s="124">
        <v>4408.585365853658</v>
      </c>
      <c r="O394" s="124">
        <v>4408.585365853658</v>
      </c>
      <c r="P394" s="368">
        <v>1000458637</v>
      </c>
      <c r="Q394" s="554" t="s">
        <v>237</v>
      </c>
      <c r="R394" s="614" t="s">
        <v>238</v>
      </c>
      <c r="S394" s="103" t="s">
        <v>239</v>
      </c>
      <c r="T394" s="553" t="s">
        <v>33</v>
      </c>
    </row>
    <row r="395" spans="1:20">
      <c r="A395" s="536">
        <v>528007</v>
      </c>
      <c r="B395" s="14" t="s">
        <v>864</v>
      </c>
      <c r="C395" s="46" t="s">
        <v>800</v>
      </c>
      <c r="D395" s="46" t="s">
        <v>855</v>
      </c>
      <c r="E395" s="49" t="s">
        <v>428</v>
      </c>
      <c r="F395" s="49" t="s">
        <v>804</v>
      </c>
      <c r="G395" s="49" t="s">
        <v>318</v>
      </c>
      <c r="H395" s="36">
        <v>25.048780487804876</v>
      </c>
      <c r="I395" s="128">
        <v>4408.585365853658</v>
      </c>
      <c r="J395" s="124">
        <v>4408.585365853658</v>
      </c>
      <c r="K395" s="124">
        <v>4408.585365853658</v>
      </c>
      <c r="L395" s="124">
        <v>4408.585365853658</v>
      </c>
      <c r="M395" s="124">
        <v>4408.585365853658</v>
      </c>
      <c r="N395" s="124">
        <v>4408.585365853658</v>
      </c>
      <c r="O395" s="124">
        <v>4408.585365853658</v>
      </c>
      <c r="P395" s="368">
        <v>1000458637</v>
      </c>
      <c r="Q395" s="554" t="s">
        <v>237</v>
      </c>
      <c r="R395" s="614" t="s">
        <v>238</v>
      </c>
      <c r="S395" s="103" t="s">
        <v>239</v>
      </c>
      <c r="T395" s="553" t="s">
        <v>33</v>
      </c>
    </row>
    <row r="396" spans="1:20">
      <c r="A396" s="536">
        <v>2247120</v>
      </c>
      <c r="B396" s="14" t="s">
        <v>865</v>
      </c>
      <c r="C396" s="46" t="s">
        <v>800</v>
      </c>
      <c r="D396" s="46" t="s">
        <v>855</v>
      </c>
      <c r="E396" s="49" t="s">
        <v>428</v>
      </c>
      <c r="F396" s="49" t="s">
        <v>804</v>
      </c>
      <c r="G396" s="49" t="s">
        <v>338</v>
      </c>
      <c r="H396" s="36">
        <v>25.048780487804876</v>
      </c>
      <c r="I396" s="128">
        <v>4408.585365853658</v>
      </c>
      <c r="J396" s="124">
        <v>4408.585365853658</v>
      </c>
      <c r="K396" s="124">
        <v>4408.585365853658</v>
      </c>
      <c r="L396" s="124">
        <v>4408.585365853658</v>
      </c>
      <c r="M396" s="124">
        <v>4408.585365853658</v>
      </c>
      <c r="N396" s="124">
        <v>4408.585365853658</v>
      </c>
      <c r="O396" s="124">
        <v>4408.585365853658</v>
      </c>
      <c r="P396" s="368">
        <v>1000458637</v>
      </c>
      <c r="Q396" s="554" t="s">
        <v>237</v>
      </c>
      <c r="R396" s="614" t="s">
        <v>238</v>
      </c>
      <c r="S396" s="103" t="s">
        <v>239</v>
      </c>
      <c r="T396" s="553" t="s">
        <v>33</v>
      </c>
    </row>
    <row r="397" spans="1:20">
      <c r="A397" s="536">
        <v>2332100</v>
      </c>
      <c r="B397" s="14" t="s">
        <v>866</v>
      </c>
      <c r="C397" s="46" t="s">
        <v>800</v>
      </c>
      <c r="D397" s="46" t="s">
        <v>855</v>
      </c>
      <c r="E397" s="49" t="s">
        <v>428</v>
      </c>
      <c r="F397" s="49" t="s">
        <v>804</v>
      </c>
      <c r="G397" s="49" t="s">
        <v>338</v>
      </c>
      <c r="H397" s="36">
        <v>25.048780487804876</v>
      </c>
      <c r="I397" s="128">
        <v>4408.585365853658</v>
      </c>
      <c r="J397" s="124">
        <v>4408.585365853658</v>
      </c>
      <c r="K397" s="124">
        <v>4408.585365853658</v>
      </c>
      <c r="L397" s="124">
        <v>4408.585365853658</v>
      </c>
      <c r="M397" s="124">
        <v>4408.585365853658</v>
      </c>
      <c r="N397" s="124">
        <v>4408.585365853658</v>
      </c>
      <c r="O397" s="124">
        <v>4408.585365853658</v>
      </c>
      <c r="P397" s="368">
        <v>1000458637</v>
      </c>
      <c r="Q397" s="554" t="s">
        <v>237</v>
      </c>
      <c r="R397" s="614" t="s">
        <v>238</v>
      </c>
      <c r="S397" s="103" t="s">
        <v>239</v>
      </c>
      <c r="T397" s="553" t="s">
        <v>33</v>
      </c>
    </row>
    <row r="398" spans="1:20">
      <c r="A398" s="536">
        <v>2325191</v>
      </c>
      <c r="B398" s="14" t="s">
        <v>867</v>
      </c>
      <c r="C398" s="46" t="s">
        <v>800</v>
      </c>
      <c r="D398" s="46" t="s">
        <v>855</v>
      </c>
      <c r="E398" s="49" t="s">
        <v>25</v>
      </c>
      <c r="F398" s="49" t="s">
        <v>802</v>
      </c>
      <c r="G398" s="49" t="s">
        <v>324</v>
      </c>
      <c r="H398" s="36">
        <v>20.195121951219512</v>
      </c>
      <c r="I398" s="128">
        <v>3554.3414634146343</v>
      </c>
      <c r="J398" s="124">
        <v>3554.3414634146343</v>
      </c>
      <c r="K398" s="124">
        <v>3554.3414634146343</v>
      </c>
      <c r="L398" s="124">
        <v>3554.3414634146343</v>
      </c>
      <c r="M398" s="124">
        <v>3554.3414634146343</v>
      </c>
      <c r="N398" s="124">
        <v>3554.3414634146343</v>
      </c>
      <c r="O398" s="124">
        <v>3554.3414634146343</v>
      </c>
      <c r="P398" s="368">
        <v>1000458637</v>
      </c>
      <c r="Q398" s="554" t="s">
        <v>237</v>
      </c>
      <c r="R398" s="614" t="s">
        <v>238</v>
      </c>
      <c r="S398" s="103" t="s">
        <v>239</v>
      </c>
      <c r="T398" s="553" t="s">
        <v>26</v>
      </c>
    </row>
    <row r="399" spans="1:20">
      <c r="A399" s="536">
        <v>2113843</v>
      </c>
      <c r="B399" s="14" t="s">
        <v>868</v>
      </c>
      <c r="C399" s="46" t="s">
        <v>800</v>
      </c>
      <c r="D399" s="46" t="s">
        <v>855</v>
      </c>
      <c r="E399" s="49" t="s">
        <v>25</v>
      </c>
      <c r="F399" s="49" t="s">
        <v>802</v>
      </c>
      <c r="G399" s="49" t="s">
        <v>324</v>
      </c>
      <c r="H399" s="36">
        <v>20.195121951219512</v>
      </c>
      <c r="I399" s="128">
        <v>3554.3414634146343</v>
      </c>
      <c r="J399" s="124">
        <v>3554.3414634146343</v>
      </c>
      <c r="K399" s="124">
        <v>3554.3414634146343</v>
      </c>
      <c r="L399" s="124">
        <v>3554.3414634146343</v>
      </c>
      <c r="M399" s="124">
        <v>3554.3414634146343</v>
      </c>
      <c r="N399" s="124">
        <v>3554.3414634146343</v>
      </c>
      <c r="O399" s="124">
        <v>3554.3414634146343</v>
      </c>
      <c r="P399" s="368">
        <v>1000458637</v>
      </c>
      <c r="Q399" s="554" t="s">
        <v>237</v>
      </c>
      <c r="R399" s="614" t="s">
        <v>238</v>
      </c>
      <c r="S399" s="103" t="s">
        <v>239</v>
      </c>
      <c r="T399" s="553" t="s">
        <v>26</v>
      </c>
    </row>
    <row r="400" spans="1:20">
      <c r="A400" s="536">
        <v>889211</v>
      </c>
      <c r="B400" s="14" t="s">
        <v>869</v>
      </c>
      <c r="C400" s="46" t="s">
        <v>800</v>
      </c>
      <c r="D400" s="46" t="s">
        <v>855</v>
      </c>
      <c r="E400" s="49" t="s">
        <v>25</v>
      </c>
      <c r="F400" s="49" t="s">
        <v>802</v>
      </c>
      <c r="G400" s="49" t="s">
        <v>324</v>
      </c>
      <c r="H400" s="36">
        <v>20.195121951219512</v>
      </c>
      <c r="I400" s="128">
        <v>3554.3414634146343</v>
      </c>
      <c r="J400" s="124">
        <v>3554.3414634146343</v>
      </c>
      <c r="K400" s="124">
        <v>3554.3414634146343</v>
      </c>
      <c r="L400" s="124">
        <v>3554.3414634146343</v>
      </c>
      <c r="M400" s="124">
        <v>3554.3414634146343</v>
      </c>
      <c r="N400" s="124">
        <v>3554.3414634146343</v>
      </c>
      <c r="O400" s="124">
        <v>3554.3414634146343</v>
      </c>
      <c r="P400" s="368">
        <v>1000458637</v>
      </c>
      <c r="Q400" s="554" t="s">
        <v>237</v>
      </c>
      <c r="R400" s="614" t="s">
        <v>238</v>
      </c>
      <c r="S400" s="103" t="s">
        <v>239</v>
      </c>
      <c r="T400" s="553" t="s">
        <v>26</v>
      </c>
    </row>
    <row r="401" spans="1:20">
      <c r="A401" s="536">
        <v>2242335</v>
      </c>
      <c r="B401" s="14" t="s">
        <v>870</v>
      </c>
      <c r="C401" s="46" t="s">
        <v>800</v>
      </c>
      <c r="D401" s="46" t="s">
        <v>855</v>
      </c>
      <c r="E401" s="49" t="s">
        <v>25</v>
      </c>
      <c r="F401" s="49" t="s">
        <v>802</v>
      </c>
      <c r="G401" s="49" t="s">
        <v>324</v>
      </c>
      <c r="H401" s="36">
        <v>20.195121951219512</v>
      </c>
      <c r="I401" s="128">
        <v>3554.3414634146343</v>
      </c>
      <c r="J401" s="124">
        <v>3554.3414634146343</v>
      </c>
      <c r="K401" s="124">
        <v>3554.3414634146343</v>
      </c>
      <c r="L401" s="124">
        <v>3554.3414634146343</v>
      </c>
      <c r="M401" s="124">
        <v>3554.3414634146343</v>
      </c>
      <c r="N401" s="124">
        <v>3554.3414634146343</v>
      </c>
      <c r="O401" s="124">
        <v>3554.3414634146343</v>
      </c>
      <c r="P401" s="368">
        <v>1000458637</v>
      </c>
      <c r="Q401" s="554" t="s">
        <v>237</v>
      </c>
      <c r="R401" s="614" t="s">
        <v>238</v>
      </c>
      <c r="S401" s="103" t="s">
        <v>239</v>
      </c>
      <c r="T401" s="553" t="s">
        <v>26</v>
      </c>
    </row>
    <row r="402" spans="1:20">
      <c r="A402" s="536">
        <v>935227</v>
      </c>
      <c r="B402" s="14" t="s">
        <v>871</v>
      </c>
      <c r="C402" s="46" t="s">
        <v>800</v>
      </c>
      <c r="D402" s="46" t="s">
        <v>855</v>
      </c>
      <c r="E402" s="49" t="s">
        <v>25</v>
      </c>
      <c r="F402" s="49" t="s">
        <v>802</v>
      </c>
      <c r="G402" s="49" t="s">
        <v>324</v>
      </c>
      <c r="H402" s="36">
        <v>20.195121951219512</v>
      </c>
      <c r="I402" s="128">
        <v>3554.3414634146343</v>
      </c>
      <c r="J402" s="124">
        <v>3554.3414634146343</v>
      </c>
      <c r="K402" s="124">
        <v>3554.3414634146343</v>
      </c>
      <c r="L402" s="124">
        <v>3554.3414634146343</v>
      </c>
      <c r="M402" s="124">
        <v>3554.3414634146343</v>
      </c>
      <c r="N402" s="124">
        <v>3554.3414634146343</v>
      </c>
      <c r="O402" s="124">
        <v>3554.3414634146343</v>
      </c>
      <c r="P402" s="368">
        <v>1000458637</v>
      </c>
      <c r="Q402" s="554" t="s">
        <v>237</v>
      </c>
      <c r="R402" s="614" t="s">
        <v>238</v>
      </c>
      <c r="S402" s="103" t="s">
        <v>239</v>
      </c>
      <c r="T402" s="553" t="s">
        <v>26</v>
      </c>
    </row>
    <row r="403" spans="1:20">
      <c r="A403" s="536">
        <v>2185252</v>
      </c>
      <c r="B403" s="14" t="s">
        <v>872</v>
      </c>
      <c r="C403" s="46" t="s">
        <v>800</v>
      </c>
      <c r="D403" s="46" t="s">
        <v>855</v>
      </c>
      <c r="E403" s="49" t="s">
        <v>25</v>
      </c>
      <c r="F403" s="49" t="s">
        <v>802</v>
      </c>
      <c r="G403" s="49" t="s">
        <v>324</v>
      </c>
      <c r="H403" s="36">
        <v>20.195121951219512</v>
      </c>
      <c r="I403" s="128">
        <v>3554.3414634146343</v>
      </c>
      <c r="J403" s="124">
        <v>3554.3414634146343</v>
      </c>
      <c r="K403" s="124">
        <v>3554.3414634146343</v>
      </c>
      <c r="L403" s="124">
        <v>3554.3414634146343</v>
      </c>
      <c r="M403" s="124">
        <v>3554.3414634146343</v>
      </c>
      <c r="N403" s="124">
        <v>3554.3414634146343</v>
      </c>
      <c r="O403" s="124">
        <v>3554.3414634146343</v>
      </c>
      <c r="P403" s="368">
        <v>1000458637</v>
      </c>
      <c r="Q403" s="554" t="s">
        <v>237</v>
      </c>
      <c r="R403" s="614" t="s">
        <v>238</v>
      </c>
      <c r="S403" s="103" t="s">
        <v>239</v>
      </c>
      <c r="T403" s="553" t="s">
        <v>26</v>
      </c>
    </row>
    <row r="404" spans="1:20">
      <c r="A404" s="536">
        <v>2018213</v>
      </c>
      <c r="B404" s="14" t="s">
        <v>873</v>
      </c>
      <c r="C404" s="46" t="s">
        <v>800</v>
      </c>
      <c r="D404" s="46" t="s">
        <v>855</v>
      </c>
      <c r="E404" s="49" t="s">
        <v>25</v>
      </c>
      <c r="F404" s="49" t="s">
        <v>802</v>
      </c>
      <c r="G404" s="49" t="s">
        <v>324</v>
      </c>
      <c r="H404" s="36">
        <v>20.195121951219512</v>
      </c>
      <c r="I404" s="128">
        <v>3554.3414634146343</v>
      </c>
      <c r="J404" s="124">
        <v>3554.3414634146343</v>
      </c>
      <c r="K404" s="124">
        <v>3554.3414634146343</v>
      </c>
      <c r="L404" s="124">
        <v>3554.3414634146343</v>
      </c>
      <c r="M404" s="124">
        <v>3554.3414634146343</v>
      </c>
      <c r="N404" s="124">
        <v>3554.3414634146343</v>
      </c>
      <c r="O404" s="124">
        <v>3554.3414634146343</v>
      </c>
      <c r="P404" s="368">
        <v>1000458637</v>
      </c>
      <c r="Q404" s="554" t="s">
        <v>237</v>
      </c>
      <c r="R404" s="614" t="s">
        <v>238</v>
      </c>
      <c r="S404" s="103" t="s">
        <v>239</v>
      </c>
      <c r="T404" s="553" t="s">
        <v>26</v>
      </c>
    </row>
    <row r="405" spans="1:20">
      <c r="A405" s="536">
        <v>2134232</v>
      </c>
      <c r="B405" s="14" t="s">
        <v>874</v>
      </c>
      <c r="C405" s="46" t="s">
        <v>800</v>
      </c>
      <c r="D405" s="46" t="s">
        <v>834</v>
      </c>
      <c r="E405" s="49" t="s">
        <v>20</v>
      </c>
      <c r="F405" s="49" t="s">
        <v>810</v>
      </c>
      <c r="G405" s="49" t="s">
        <v>582</v>
      </c>
      <c r="H405" s="36">
        <v>17.670731707317074</v>
      </c>
      <c r="I405" s="128">
        <v>3110.0487804878048</v>
      </c>
      <c r="J405" s="124">
        <v>3110.0487804878048</v>
      </c>
      <c r="K405" s="124">
        <v>3110.0487804878048</v>
      </c>
      <c r="L405" s="124">
        <v>3110.0487804878048</v>
      </c>
      <c r="M405" s="124">
        <v>3110.0487804878048</v>
      </c>
      <c r="N405" s="124">
        <v>3110.0487804878048</v>
      </c>
      <c r="O405" s="124">
        <v>3110.0487804878048</v>
      </c>
      <c r="P405" s="368">
        <v>1000458637</v>
      </c>
      <c r="Q405" s="554" t="s">
        <v>237</v>
      </c>
      <c r="R405" s="614" t="s">
        <v>238</v>
      </c>
      <c r="S405" s="103" t="s">
        <v>239</v>
      </c>
      <c r="T405" s="553" t="s">
        <v>24</v>
      </c>
    </row>
    <row r="406" spans="1:20">
      <c r="A406" s="536">
        <v>2181532</v>
      </c>
      <c r="B406" s="14" t="s">
        <v>875</v>
      </c>
      <c r="C406" s="46" t="s">
        <v>800</v>
      </c>
      <c r="D406" s="46" t="s">
        <v>834</v>
      </c>
      <c r="E406" s="49" t="s">
        <v>20</v>
      </c>
      <c r="F406" s="49" t="s">
        <v>802</v>
      </c>
      <c r="G406" s="49" t="s">
        <v>324</v>
      </c>
      <c r="H406" s="36">
        <v>21.512195121951219</v>
      </c>
      <c r="I406" s="128">
        <v>3786.1463414634145</v>
      </c>
      <c r="J406" s="124">
        <v>3786.1463414634145</v>
      </c>
      <c r="K406" s="124">
        <v>3786.1463414634145</v>
      </c>
      <c r="L406" s="124">
        <v>3786.1463414634145</v>
      </c>
      <c r="M406" s="124">
        <v>3786.1463414634145</v>
      </c>
      <c r="N406" s="124">
        <v>3786.1463414634145</v>
      </c>
      <c r="O406" s="124">
        <v>3786.1463414634145</v>
      </c>
      <c r="P406" s="368">
        <v>1000458637</v>
      </c>
      <c r="Q406" s="554" t="s">
        <v>237</v>
      </c>
      <c r="R406" s="614" t="s">
        <v>238</v>
      </c>
      <c r="S406" s="103" t="s">
        <v>239</v>
      </c>
      <c r="T406" s="553" t="s">
        <v>24</v>
      </c>
    </row>
    <row r="407" spans="1:20">
      <c r="A407" s="536">
        <v>2384035</v>
      </c>
      <c r="B407" s="14" t="s">
        <v>876</v>
      </c>
      <c r="C407" s="46" t="s">
        <v>800</v>
      </c>
      <c r="D407" s="46" t="s">
        <v>834</v>
      </c>
      <c r="E407" s="49" t="s">
        <v>20</v>
      </c>
      <c r="F407" s="49" t="s">
        <v>802</v>
      </c>
      <c r="G407" s="49" t="s">
        <v>324</v>
      </c>
      <c r="H407" s="36">
        <v>21.512195121951219</v>
      </c>
      <c r="I407" s="128">
        <v>3786.1463414634145</v>
      </c>
      <c r="J407" s="124">
        <v>3786.1463414634145</v>
      </c>
      <c r="K407" s="124">
        <v>3786.1463414634145</v>
      </c>
      <c r="L407" s="124">
        <v>3786.1463414634145</v>
      </c>
      <c r="M407" s="124">
        <v>3786.1463414634145</v>
      </c>
      <c r="N407" s="124">
        <v>3786.1463414634145</v>
      </c>
      <c r="O407" s="124">
        <v>3786.1463414634145</v>
      </c>
      <c r="P407" s="368">
        <v>1000458637</v>
      </c>
      <c r="Q407" s="554" t="s">
        <v>237</v>
      </c>
      <c r="R407" s="614" t="s">
        <v>238</v>
      </c>
      <c r="S407" s="103" t="s">
        <v>239</v>
      </c>
      <c r="T407" s="553" t="s">
        <v>24</v>
      </c>
    </row>
    <row r="408" spans="1:20">
      <c r="A408" s="536">
        <v>2247128</v>
      </c>
      <c r="B408" s="14" t="s">
        <v>877</v>
      </c>
      <c r="C408" s="46" t="s">
        <v>800</v>
      </c>
      <c r="D408" s="46" t="s">
        <v>834</v>
      </c>
      <c r="E408" s="49" t="s">
        <v>20</v>
      </c>
      <c r="F408" s="49" t="s">
        <v>802</v>
      </c>
      <c r="G408" s="49" t="s">
        <v>324</v>
      </c>
      <c r="H408" s="36">
        <v>21.512195121951219</v>
      </c>
      <c r="I408" s="128">
        <v>3786.1463414634145</v>
      </c>
      <c r="J408" s="124">
        <v>3786.1463414634145</v>
      </c>
      <c r="K408" s="124">
        <v>3786.1463414634145</v>
      </c>
      <c r="L408" s="124">
        <v>3786.1463414634145</v>
      </c>
      <c r="M408" s="124">
        <v>3786.1463414634145</v>
      </c>
      <c r="N408" s="124">
        <v>3786.1463414634145</v>
      </c>
      <c r="O408" s="124">
        <v>3786.1463414634145</v>
      </c>
      <c r="P408" s="368">
        <v>1000458637</v>
      </c>
      <c r="Q408" s="554" t="s">
        <v>237</v>
      </c>
      <c r="R408" s="614" t="s">
        <v>238</v>
      </c>
      <c r="S408" s="103" t="s">
        <v>239</v>
      </c>
      <c r="T408" s="553" t="s">
        <v>24</v>
      </c>
    </row>
    <row r="409" spans="1:20">
      <c r="A409" s="536">
        <v>253574</v>
      </c>
      <c r="B409" s="14" t="s">
        <v>878</v>
      </c>
      <c r="C409" s="46" t="s">
        <v>800</v>
      </c>
      <c r="D409" s="46" t="s">
        <v>834</v>
      </c>
      <c r="E409" s="49" t="s">
        <v>20</v>
      </c>
      <c r="F409" s="49" t="s">
        <v>804</v>
      </c>
      <c r="G409" s="49" t="s">
        <v>338</v>
      </c>
      <c r="H409" s="36">
        <v>25.048780487804876</v>
      </c>
      <c r="I409" s="128">
        <v>4408.585365853658</v>
      </c>
      <c r="J409" s="124">
        <v>4408.585365853658</v>
      </c>
      <c r="K409" s="124">
        <v>4408.585365853658</v>
      </c>
      <c r="L409" s="124">
        <v>4408.585365853658</v>
      </c>
      <c r="M409" s="124">
        <v>4408.585365853658</v>
      </c>
      <c r="N409" s="124">
        <v>4408.585365853658</v>
      </c>
      <c r="O409" s="124">
        <v>4408.585365853658</v>
      </c>
      <c r="P409" s="368">
        <v>1000458637</v>
      </c>
      <c r="Q409" s="554" t="s">
        <v>237</v>
      </c>
      <c r="R409" s="614" t="s">
        <v>238</v>
      </c>
      <c r="S409" s="103" t="s">
        <v>239</v>
      </c>
      <c r="T409" s="553" t="s">
        <v>24</v>
      </c>
    </row>
    <row r="410" spans="1:20">
      <c r="A410" s="536">
        <v>2256771</v>
      </c>
      <c r="B410" s="14" t="s">
        <v>879</v>
      </c>
      <c r="C410" s="46" t="s">
        <v>800</v>
      </c>
      <c r="D410" s="46" t="s">
        <v>834</v>
      </c>
      <c r="E410" s="49" t="s">
        <v>20</v>
      </c>
      <c r="F410" s="49" t="s">
        <v>802</v>
      </c>
      <c r="G410" s="49" t="s">
        <v>324</v>
      </c>
      <c r="H410" s="36">
        <v>21.512195121951219</v>
      </c>
      <c r="I410" s="128">
        <v>3786.1463414634145</v>
      </c>
      <c r="J410" s="124">
        <v>3786.1463414634145</v>
      </c>
      <c r="K410" s="124">
        <v>3786.1463414634145</v>
      </c>
      <c r="L410" s="124">
        <v>3786.1463414634145</v>
      </c>
      <c r="M410" s="124">
        <v>3786.1463414634145</v>
      </c>
      <c r="N410" s="124">
        <v>3786.1463414634145</v>
      </c>
      <c r="O410" s="124">
        <v>3786.1463414634145</v>
      </c>
      <c r="P410" s="368">
        <v>1000458637</v>
      </c>
      <c r="Q410" s="554" t="s">
        <v>237</v>
      </c>
      <c r="R410" s="614" t="s">
        <v>238</v>
      </c>
      <c r="S410" s="103" t="s">
        <v>239</v>
      </c>
      <c r="T410" s="553" t="s">
        <v>24</v>
      </c>
    </row>
    <row r="411" spans="1:20">
      <c r="A411" s="536">
        <v>2311922</v>
      </c>
      <c r="B411" s="14" t="s">
        <v>880</v>
      </c>
      <c r="C411" s="46" t="s">
        <v>800</v>
      </c>
      <c r="D411" s="46" t="s">
        <v>834</v>
      </c>
      <c r="E411" s="49" t="s">
        <v>20</v>
      </c>
      <c r="F411" s="49" t="s">
        <v>802</v>
      </c>
      <c r="G411" s="49" t="s">
        <v>324</v>
      </c>
      <c r="H411" s="36">
        <v>21.512195121951219</v>
      </c>
      <c r="I411" s="128">
        <v>3786.1463414634145</v>
      </c>
      <c r="J411" s="124">
        <v>3786.1463414634145</v>
      </c>
      <c r="K411" s="124">
        <v>3786.1463414634145</v>
      </c>
      <c r="L411" s="124">
        <v>3786.1463414634145</v>
      </c>
      <c r="M411" s="124">
        <v>3786.1463414634145</v>
      </c>
      <c r="N411" s="124">
        <v>3786.1463414634145</v>
      </c>
      <c r="O411" s="124">
        <v>3786.1463414634145</v>
      </c>
      <c r="P411" s="368">
        <v>1000458637</v>
      </c>
      <c r="Q411" s="554" t="s">
        <v>237</v>
      </c>
      <c r="R411" s="614" t="s">
        <v>238</v>
      </c>
      <c r="S411" s="103" t="s">
        <v>239</v>
      </c>
      <c r="T411" s="553" t="s">
        <v>24</v>
      </c>
    </row>
    <row r="412" spans="1:20">
      <c r="A412" s="536">
        <v>2226267</v>
      </c>
      <c r="B412" s="14" t="s">
        <v>881</v>
      </c>
      <c r="C412" s="46" t="s">
        <v>800</v>
      </c>
      <c r="D412" s="46" t="s">
        <v>834</v>
      </c>
      <c r="E412" s="49" t="s">
        <v>20</v>
      </c>
      <c r="F412" s="49" t="s">
        <v>802</v>
      </c>
      <c r="G412" s="49" t="s">
        <v>324</v>
      </c>
      <c r="H412" s="36">
        <v>21.512195121951219</v>
      </c>
      <c r="I412" s="128">
        <v>3786.1463414634145</v>
      </c>
      <c r="J412" s="124">
        <v>3786.1463414634145</v>
      </c>
      <c r="K412" s="124">
        <v>3786.1463414634145</v>
      </c>
      <c r="L412" s="124">
        <v>3786.1463414634145</v>
      </c>
      <c r="M412" s="124">
        <v>3786.1463414634145</v>
      </c>
      <c r="N412" s="124">
        <v>3786.1463414634145</v>
      </c>
      <c r="O412" s="124">
        <v>3786.1463414634145</v>
      </c>
      <c r="P412" s="368">
        <v>1000458637</v>
      </c>
      <c r="Q412" s="554" t="s">
        <v>237</v>
      </c>
      <c r="R412" s="614" t="s">
        <v>238</v>
      </c>
      <c r="S412" s="103" t="s">
        <v>239</v>
      </c>
      <c r="T412" s="553" t="s">
        <v>24</v>
      </c>
    </row>
    <row r="413" spans="1:20">
      <c r="A413" s="536">
        <v>2196803</v>
      </c>
      <c r="B413" s="14" t="s">
        <v>882</v>
      </c>
      <c r="C413" s="46" t="s">
        <v>800</v>
      </c>
      <c r="D413" s="46" t="s">
        <v>834</v>
      </c>
      <c r="E413" s="49" t="s">
        <v>20</v>
      </c>
      <c r="F413" s="49" t="s">
        <v>804</v>
      </c>
      <c r="G413" s="49" t="s">
        <v>338</v>
      </c>
      <c r="H413" s="36">
        <v>25.048780487804876</v>
      </c>
      <c r="I413" s="128">
        <v>4408.585365853658</v>
      </c>
      <c r="J413" s="124">
        <v>4408.585365853658</v>
      </c>
      <c r="K413" s="124">
        <v>4408.585365853658</v>
      </c>
      <c r="L413" s="124">
        <v>4408.585365853658</v>
      </c>
      <c r="M413" s="124">
        <v>4408.585365853658</v>
      </c>
      <c r="N413" s="124">
        <v>4408.585365853658</v>
      </c>
      <c r="O413" s="124">
        <v>4408.585365853658</v>
      </c>
      <c r="P413" s="368">
        <v>1000458637</v>
      </c>
      <c r="Q413" s="554" t="s">
        <v>237</v>
      </c>
      <c r="R413" s="614" t="s">
        <v>238</v>
      </c>
      <c r="S413" s="103" t="s">
        <v>239</v>
      </c>
      <c r="T413" s="553" t="s">
        <v>24</v>
      </c>
    </row>
    <row r="414" spans="1:20">
      <c r="A414" s="536">
        <v>2236143</v>
      </c>
      <c r="B414" s="14" t="s">
        <v>883</v>
      </c>
      <c r="C414" s="46" t="s">
        <v>800</v>
      </c>
      <c r="D414" s="46" t="s">
        <v>834</v>
      </c>
      <c r="E414" s="49" t="s">
        <v>428</v>
      </c>
      <c r="F414" s="49" t="s">
        <v>804</v>
      </c>
      <c r="G414" s="49" t="s">
        <v>338</v>
      </c>
      <c r="H414" s="36">
        <v>25.048780487804876</v>
      </c>
      <c r="I414" s="128">
        <v>4408.585365853658</v>
      </c>
      <c r="J414" s="124">
        <v>4408.585365853658</v>
      </c>
      <c r="K414" s="124">
        <v>4408.585365853658</v>
      </c>
      <c r="L414" s="124">
        <v>4408.585365853658</v>
      </c>
      <c r="M414" s="124">
        <v>4408.585365853658</v>
      </c>
      <c r="N414" s="124">
        <v>4408.585365853658</v>
      </c>
      <c r="O414" s="124">
        <v>4408.585365853658</v>
      </c>
      <c r="P414" s="368">
        <v>1000458637</v>
      </c>
      <c r="Q414" s="554" t="s">
        <v>237</v>
      </c>
      <c r="R414" s="614" t="s">
        <v>238</v>
      </c>
      <c r="S414" s="103" t="s">
        <v>239</v>
      </c>
      <c r="T414" s="553" t="s">
        <v>33</v>
      </c>
    </row>
    <row r="415" spans="1:20">
      <c r="A415" s="536">
        <v>2101292</v>
      </c>
      <c r="B415" s="14" t="s">
        <v>884</v>
      </c>
      <c r="C415" s="46" t="s">
        <v>800</v>
      </c>
      <c r="D415" s="46" t="s">
        <v>834</v>
      </c>
      <c r="E415" s="49" t="s">
        <v>428</v>
      </c>
      <c r="F415" s="49" t="s">
        <v>802</v>
      </c>
      <c r="G415" s="49" t="s">
        <v>324</v>
      </c>
      <c r="H415" s="36">
        <v>21.512195121951219</v>
      </c>
      <c r="I415" s="128">
        <v>3786.1463414634145</v>
      </c>
      <c r="J415" s="124">
        <v>3786.1463414634145</v>
      </c>
      <c r="K415" s="124">
        <v>3786.1463414634145</v>
      </c>
      <c r="L415" s="124">
        <v>3786.1463414634145</v>
      </c>
      <c r="M415" s="124">
        <v>3786.1463414634145</v>
      </c>
      <c r="N415" s="124">
        <v>3786.1463414634145</v>
      </c>
      <c r="O415" s="124">
        <v>3786.1463414634145</v>
      </c>
      <c r="P415" s="368">
        <v>1000458637</v>
      </c>
      <c r="Q415" s="554" t="s">
        <v>237</v>
      </c>
      <c r="R415" s="614" t="s">
        <v>238</v>
      </c>
      <c r="S415" s="103" t="s">
        <v>239</v>
      </c>
      <c r="T415" s="553" t="s">
        <v>33</v>
      </c>
    </row>
    <row r="416" spans="1:20">
      <c r="A416" s="536">
        <v>2337165</v>
      </c>
      <c r="B416" s="14" t="s">
        <v>885</v>
      </c>
      <c r="C416" s="46" t="s">
        <v>800</v>
      </c>
      <c r="D416" s="46" t="s">
        <v>834</v>
      </c>
      <c r="E416" s="49" t="s">
        <v>428</v>
      </c>
      <c r="F416" s="49" t="s">
        <v>804</v>
      </c>
      <c r="G416" s="49" t="s">
        <v>338</v>
      </c>
      <c r="H416" s="36">
        <v>25.048780487804876</v>
      </c>
      <c r="I416" s="128">
        <v>4408.585365853658</v>
      </c>
      <c r="J416" s="124">
        <v>4408.585365853658</v>
      </c>
      <c r="K416" s="124">
        <v>4408.585365853658</v>
      </c>
      <c r="L416" s="124">
        <v>4408.585365853658</v>
      </c>
      <c r="M416" s="124">
        <v>4408.585365853658</v>
      </c>
      <c r="N416" s="124">
        <v>4408.585365853658</v>
      </c>
      <c r="O416" s="124">
        <v>4408.585365853658</v>
      </c>
      <c r="P416" s="368">
        <v>1000458637</v>
      </c>
      <c r="Q416" s="554" t="s">
        <v>237</v>
      </c>
      <c r="R416" s="614" t="s">
        <v>238</v>
      </c>
      <c r="S416" s="103" t="s">
        <v>239</v>
      </c>
      <c r="T416" s="553" t="s">
        <v>33</v>
      </c>
    </row>
    <row r="417" spans="1:20">
      <c r="A417" s="536">
        <v>2268676</v>
      </c>
      <c r="B417" s="14" t="s">
        <v>886</v>
      </c>
      <c r="C417" s="46" t="s">
        <v>800</v>
      </c>
      <c r="D417" s="46" t="s">
        <v>834</v>
      </c>
      <c r="E417" s="49" t="s">
        <v>428</v>
      </c>
      <c r="F417" s="49" t="s">
        <v>804</v>
      </c>
      <c r="G417" s="49" t="s">
        <v>338</v>
      </c>
      <c r="H417" s="36">
        <v>25.048780487804876</v>
      </c>
      <c r="I417" s="128">
        <v>4408.585365853658</v>
      </c>
      <c r="J417" s="124">
        <v>4408.585365853658</v>
      </c>
      <c r="K417" s="124">
        <v>4408.585365853658</v>
      </c>
      <c r="L417" s="124">
        <v>4408.585365853658</v>
      </c>
      <c r="M417" s="124">
        <v>4408.585365853658</v>
      </c>
      <c r="N417" s="124">
        <v>4408.585365853658</v>
      </c>
      <c r="O417" s="124">
        <v>4408.585365853658</v>
      </c>
      <c r="P417" s="368">
        <v>1000458637</v>
      </c>
      <c r="Q417" s="554" t="s">
        <v>237</v>
      </c>
      <c r="R417" s="614" t="s">
        <v>238</v>
      </c>
      <c r="S417" s="103" t="s">
        <v>239</v>
      </c>
      <c r="T417" s="553" t="s">
        <v>33</v>
      </c>
    </row>
    <row r="418" spans="1:20">
      <c r="A418" s="536">
        <v>842955</v>
      </c>
      <c r="B418" s="14" t="s">
        <v>887</v>
      </c>
      <c r="C418" s="46" t="s">
        <v>800</v>
      </c>
      <c r="D418" s="46" t="s">
        <v>834</v>
      </c>
      <c r="E418" s="49" t="s">
        <v>428</v>
      </c>
      <c r="F418" s="49" t="s">
        <v>804</v>
      </c>
      <c r="G418" s="49" t="s">
        <v>318</v>
      </c>
      <c r="H418" s="36">
        <v>25.048780487804876</v>
      </c>
      <c r="I418" s="128">
        <v>4408.585365853658</v>
      </c>
      <c r="J418" s="124">
        <v>4408.585365853658</v>
      </c>
      <c r="K418" s="124">
        <v>4408.585365853658</v>
      </c>
      <c r="L418" s="124">
        <v>4408.585365853658</v>
      </c>
      <c r="M418" s="124">
        <v>4408.585365853658</v>
      </c>
      <c r="N418" s="124">
        <v>4408.585365853658</v>
      </c>
      <c r="O418" s="124">
        <v>4408.585365853658</v>
      </c>
      <c r="P418" s="368">
        <v>1000458637</v>
      </c>
      <c r="Q418" s="554" t="s">
        <v>237</v>
      </c>
      <c r="R418" s="614" t="s">
        <v>238</v>
      </c>
      <c r="S418" s="103" t="s">
        <v>239</v>
      </c>
      <c r="T418" s="553" t="s">
        <v>33</v>
      </c>
    </row>
    <row r="419" spans="1:20">
      <c r="A419" s="536">
        <v>2111495</v>
      </c>
      <c r="B419" s="14" t="s">
        <v>888</v>
      </c>
      <c r="C419" s="46" t="s">
        <v>800</v>
      </c>
      <c r="D419" s="46" t="s">
        <v>834</v>
      </c>
      <c r="E419" s="49" t="s">
        <v>25</v>
      </c>
      <c r="F419" s="49" t="s">
        <v>802</v>
      </c>
      <c r="G419" s="49" t="s">
        <v>324</v>
      </c>
      <c r="H419" s="36">
        <v>20.195121951219512</v>
      </c>
      <c r="I419" s="128">
        <v>3554.3414634146343</v>
      </c>
      <c r="J419" s="124">
        <v>3554.3414634146343</v>
      </c>
      <c r="K419" s="124">
        <v>3554.3414634146343</v>
      </c>
      <c r="L419" s="124">
        <v>3554.3414634146343</v>
      </c>
      <c r="M419" s="124">
        <v>3554.3414634146343</v>
      </c>
      <c r="N419" s="124">
        <v>3554.3414634146343</v>
      </c>
      <c r="O419" s="124">
        <v>3554.3414634146343</v>
      </c>
      <c r="P419" s="368">
        <v>1000458637</v>
      </c>
      <c r="Q419" s="554" t="s">
        <v>237</v>
      </c>
      <c r="R419" s="614" t="s">
        <v>238</v>
      </c>
      <c r="S419" s="103" t="s">
        <v>239</v>
      </c>
      <c r="T419" s="553" t="s">
        <v>26</v>
      </c>
    </row>
    <row r="420" spans="1:20">
      <c r="A420" s="536">
        <v>858541</v>
      </c>
      <c r="B420" s="14" t="s">
        <v>889</v>
      </c>
      <c r="C420" s="46" t="s">
        <v>800</v>
      </c>
      <c r="D420" s="46" t="s">
        <v>834</v>
      </c>
      <c r="E420" s="49" t="s">
        <v>25</v>
      </c>
      <c r="F420" s="49" t="s">
        <v>802</v>
      </c>
      <c r="G420" s="49" t="s">
        <v>324</v>
      </c>
      <c r="H420" s="36">
        <v>20.195121951219512</v>
      </c>
      <c r="I420" s="128">
        <v>3554.3414634146343</v>
      </c>
      <c r="J420" s="124">
        <v>3554.3414634146343</v>
      </c>
      <c r="K420" s="124">
        <v>3554.3414634146343</v>
      </c>
      <c r="L420" s="124">
        <v>3554.3414634146343</v>
      </c>
      <c r="M420" s="124">
        <v>3554.3414634146343</v>
      </c>
      <c r="N420" s="124">
        <v>3554.3414634146343</v>
      </c>
      <c r="O420" s="124">
        <v>3554.3414634146343</v>
      </c>
      <c r="P420" s="368">
        <v>1000458637</v>
      </c>
      <c r="Q420" s="554" t="s">
        <v>237</v>
      </c>
      <c r="R420" s="614" t="s">
        <v>238</v>
      </c>
      <c r="S420" s="103" t="s">
        <v>239</v>
      </c>
      <c r="T420" s="553" t="s">
        <v>26</v>
      </c>
    </row>
    <row r="421" spans="1:20">
      <c r="A421" s="536">
        <v>2052743</v>
      </c>
      <c r="B421" s="14" t="s">
        <v>890</v>
      </c>
      <c r="C421" s="46" t="s">
        <v>800</v>
      </c>
      <c r="D421" s="46" t="s">
        <v>834</v>
      </c>
      <c r="E421" s="49" t="s">
        <v>25</v>
      </c>
      <c r="F421" s="49" t="s">
        <v>804</v>
      </c>
      <c r="G421" s="49" t="s">
        <v>338</v>
      </c>
      <c r="H421" s="36">
        <v>23.134146341463413</v>
      </c>
      <c r="I421" s="128">
        <v>4071.6097560975609</v>
      </c>
      <c r="J421" s="124">
        <v>4071.6097560975609</v>
      </c>
      <c r="K421" s="124">
        <v>4071.6097560975609</v>
      </c>
      <c r="L421" s="124">
        <v>4071.6097560975609</v>
      </c>
      <c r="M421" s="124">
        <v>4071.6097560975609</v>
      </c>
      <c r="N421" s="124">
        <v>4071.6097560975609</v>
      </c>
      <c r="O421" s="124">
        <v>4071.6097560975609</v>
      </c>
      <c r="P421" s="368">
        <v>1000458637</v>
      </c>
      <c r="Q421" s="554" t="s">
        <v>237</v>
      </c>
      <c r="R421" s="614" t="s">
        <v>238</v>
      </c>
      <c r="S421" s="103" t="s">
        <v>239</v>
      </c>
      <c r="T421" s="553" t="s">
        <v>26</v>
      </c>
    </row>
    <row r="422" spans="1:20">
      <c r="A422" s="536">
        <v>2014667</v>
      </c>
      <c r="B422" s="14" t="s">
        <v>891</v>
      </c>
      <c r="C422" s="46" t="s">
        <v>800</v>
      </c>
      <c r="D422" s="46" t="s">
        <v>834</v>
      </c>
      <c r="E422" s="49" t="s">
        <v>25</v>
      </c>
      <c r="F422" s="49" t="s">
        <v>802</v>
      </c>
      <c r="G422" s="49" t="s">
        <v>324</v>
      </c>
      <c r="H422" s="36">
        <v>20.195121951219512</v>
      </c>
      <c r="I422" s="128">
        <v>3554.3414634146343</v>
      </c>
      <c r="J422" s="124">
        <v>3554.3414634146343</v>
      </c>
      <c r="K422" s="124">
        <v>3554.3414634146343</v>
      </c>
      <c r="L422" s="124">
        <v>3554.3414634146343</v>
      </c>
      <c r="M422" s="124">
        <v>3554.3414634146343</v>
      </c>
      <c r="N422" s="124">
        <v>3554.3414634146343</v>
      </c>
      <c r="O422" s="124">
        <v>3554.3414634146343</v>
      </c>
      <c r="P422" s="368">
        <v>1000458637</v>
      </c>
      <c r="Q422" s="554" t="s">
        <v>237</v>
      </c>
      <c r="R422" s="614" t="s">
        <v>238</v>
      </c>
      <c r="S422" s="103" t="s">
        <v>239</v>
      </c>
      <c r="T422" s="553" t="s">
        <v>26</v>
      </c>
    </row>
    <row r="423" spans="1:20">
      <c r="A423" s="536">
        <v>2233822</v>
      </c>
      <c r="B423" s="14" t="s">
        <v>892</v>
      </c>
      <c r="C423" s="46" t="s">
        <v>800</v>
      </c>
      <c r="D423" s="46" t="s">
        <v>834</v>
      </c>
      <c r="E423" s="49" t="s">
        <v>25</v>
      </c>
      <c r="F423" s="49" t="s">
        <v>802</v>
      </c>
      <c r="G423" s="49" t="s">
        <v>324</v>
      </c>
      <c r="H423" s="36">
        <v>20.195121951219512</v>
      </c>
      <c r="I423" s="128">
        <v>3554.3414634146343</v>
      </c>
      <c r="J423" s="124">
        <v>3554.3414634146343</v>
      </c>
      <c r="K423" s="124">
        <v>3554.3414634146343</v>
      </c>
      <c r="L423" s="124">
        <v>3554.3414634146343</v>
      </c>
      <c r="M423" s="124">
        <v>3554.3414634146343</v>
      </c>
      <c r="N423" s="124">
        <v>3554.3414634146343</v>
      </c>
      <c r="O423" s="124">
        <v>3554.3414634146343</v>
      </c>
      <c r="P423" s="368">
        <v>1000458637</v>
      </c>
      <c r="Q423" s="554" t="s">
        <v>237</v>
      </c>
      <c r="R423" s="614" t="s">
        <v>238</v>
      </c>
      <c r="S423" s="103" t="s">
        <v>239</v>
      </c>
      <c r="T423" s="553" t="s">
        <v>26</v>
      </c>
    </row>
    <row r="424" spans="1:20">
      <c r="A424" s="536">
        <v>220295</v>
      </c>
      <c r="B424" s="14" t="s">
        <v>893</v>
      </c>
      <c r="C424" s="46" t="s">
        <v>800</v>
      </c>
      <c r="D424" s="46" t="s">
        <v>834</v>
      </c>
      <c r="E424" s="49" t="s">
        <v>25</v>
      </c>
      <c r="F424" s="49" t="s">
        <v>804</v>
      </c>
      <c r="G424" s="49" t="s">
        <v>338</v>
      </c>
      <c r="H424" s="36">
        <v>23.134146341463413</v>
      </c>
      <c r="I424" s="128">
        <v>4071.6097560975609</v>
      </c>
      <c r="J424" s="124">
        <v>4071.6097560975609</v>
      </c>
      <c r="K424" s="124">
        <v>4071.6097560975609</v>
      </c>
      <c r="L424" s="124">
        <v>4071.6097560975609</v>
      </c>
      <c r="M424" s="124">
        <v>4071.6097560975609</v>
      </c>
      <c r="N424" s="124">
        <v>4071.6097560975609</v>
      </c>
      <c r="O424" s="124">
        <v>4071.6097560975609</v>
      </c>
      <c r="P424" s="368">
        <v>1000458637</v>
      </c>
      <c r="Q424" s="554" t="s">
        <v>237</v>
      </c>
      <c r="R424" s="614" t="s">
        <v>238</v>
      </c>
      <c r="S424" s="103" t="s">
        <v>239</v>
      </c>
      <c r="T424" s="553" t="s">
        <v>26</v>
      </c>
    </row>
    <row r="425" spans="1:20">
      <c r="A425" s="536">
        <v>2194318</v>
      </c>
      <c r="B425" s="14" t="s">
        <v>894</v>
      </c>
      <c r="C425" s="46" t="s">
        <v>800</v>
      </c>
      <c r="D425" s="46" t="s">
        <v>834</v>
      </c>
      <c r="E425" s="49" t="s">
        <v>25</v>
      </c>
      <c r="F425" s="49" t="s">
        <v>802</v>
      </c>
      <c r="G425" s="49" t="s">
        <v>324</v>
      </c>
      <c r="H425" s="36">
        <v>20.195121951219512</v>
      </c>
      <c r="I425" s="128">
        <v>3554.3414634146343</v>
      </c>
      <c r="J425" s="124">
        <v>3554.3414634146343</v>
      </c>
      <c r="K425" s="124">
        <v>3554.3414634146343</v>
      </c>
      <c r="L425" s="124">
        <v>3554.3414634146343</v>
      </c>
      <c r="M425" s="124">
        <v>3554.3414634146343</v>
      </c>
      <c r="N425" s="124">
        <v>3554.3414634146343</v>
      </c>
      <c r="O425" s="124">
        <v>3554.3414634146343</v>
      </c>
      <c r="P425" s="368">
        <v>1000458637</v>
      </c>
      <c r="Q425" s="554" t="s">
        <v>237</v>
      </c>
      <c r="R425" s="614" t="s">
        <v>238</v>
      </c>
      <c r="S425" s="103" t="s">
        <v>239</v>
      </c>
      <c r="T425" s="553" t="s">
        <v>26</v>
      </c>
    </row>
    <row r="426" spans="1:20">
      <c r="A426" s="536">
        <v>2165613</v>
      </c>
      <c r="B426" s="14" t="s">
        <v>895</v>
      </c>
      <c r="C426" s="46" t="s">
        <v>800</v>
      </c>
      <c r="D426" s="46" t="s">
        <v>834</v>
      </c>
      <c r="E426" s="49" t="s">
        <v>25</v>
      </c>
      <c r="F426" s="49" t="s">
        <v>802</v>
      </c>
      <c r="G426" s="49" t="s">
        <v>324</v>
      </c>
      <c r="H426" s="36">
        <v>20.195121951219512</v>
      </c>
      <c r="I426" s="128">
        <v>3554.3414634146343</v>
      </c>
      <c r="J426" s="124">
        <v>3554.3414634146343</v>
      </c>
      <c r="K426" s="124">
        <v>3554.3414634146343</v>
      </c>
      <c r="L426" s="124">
        <v>3554.3414634146343</v>
      </c>
      <c r="M426" s="124">
        <v>3554.3414634146343</v>
      </c>
      <c r="N426" s="124">
        <v>3554.3414634146343</v>
      </c>
      <c r="O426" s="124">
        <v>3554.3414634146343</v>
      </c>
      <c r="P426" s="368">
        <v>1000458637</v>
      </c>
      <c r="Q426" s="554" t="s">
        <v>237</v>
      </c>
      <c r="R426" s="614" t="s">
        <v>238</v>
      </c>
      <c r="S426" s="103" t="s">
        <v>239</v>
      </c>
      <c r="T426" s="553" t="s">
        <v>26</v>
      </c>
    </row>
    <row r="427" spans="1:20">
      <c r="A427" s="536">
        <v>818737</v>
      </c>
      <c r="B427" s="14" t="s">
        <v>896</v>
      </c>
      <c r="C427" s="46" t="s">
        <v>800</v>
      </c>
      <c r="D427" s="46" t="s">
        <v>834</v>
      </c>
      <c r="E427" s="49" t="s">
        <v>20</v>
      </c>
      <c r="F427" s="49" t="s">
        <v>804</v>
      </c>
      <c r="G427" s="49" t="s">
        <v>318</v>
      </c>
      <c r="H427" s="36">
        <v>25.048780487804876</v>
      </c>
      <c r="I427" s="128">
        <v>4408.585365853658</v>
      </c>
      <c r="J427" s="124">
        <v>4408.585365853658</v>
      </c>
      <c r="K427" s="124">
        <v>4408.585365853658</v>
      </c>
      <c r="L427" s="124">
        <v>4408.585365853658</v>
      </c>
      <c r="M427" s="124">
        <v>4408.585365853658</v>
      </c>
      <c r="N427" s="124">
        <v>4408.585365853658</v>
      </c>
      <c r="O427" s="124">
        <v>4408.585365853658</v>
      </c>
      <c r="P427" s="368">
        <v>1000458637</v>
      </c>
      <c r="Q427" s="554" t="s">
        <v>237</v>
      </c>
      <c r="R427" s="614" t="s">
        <v>238</v>
      </c>
      <c r="S427" s="103" t="s">
        <v>239</v>
      </c>
      <c r="T427" s="553" t="s">
        <v>33</v>
      </c>
    </row>
    <row r="428" spans="1:20">
      <c r="A428" s="536">
        <v>2226631</v>
      </c>
      <c r="B428" s="14" t="s">
        <v>897</v>
      </c>
      <c r="C428" s="46" t="s">
        <v>800</v>
      </c>
      <c r="D428" s="46" t="s">
        <v>834</v>
      </c>
      <c r="E428" s="49" t="s">
        <v>20</v>
      </c>
      <c r="F428" s="49" t="s">
        <v>804</v>
      </c>
      <c r="G428" s="49" t="s">
        <v>338</v>
      </c>
      <c r="H428" s="36">
        <v>25.048780487804876</v>
      </c>
      <c r="I428" s="128">
        <v>4408.585365853658</v>
      </c>
      <c r="J428" s="124">
        <v>4408.585365853658</v>
      </c>
      <c r="K428" s="124">
        <v>4408.585365853658</v>
      </c>
      <c r="L428" s="124">
        <v>4408.585365853658</v>
      </c>
      <c r="M428" s="124">
        <v>4408.585365853658</v>
      </c>
      <c r="N428" s="124">
        <v>4408.585365853658</v>
      </c>
      <c r="O428" s="124">
        <v>4408.585365853658</v>
      </c>
      <c r="P428" s="368">
        <v>1000458637</v>
      </c>
      <c r="Q428" s="554" t="s">
        <v>237</v>
      </c>
      <c r="R428" s="614" t="s">
        <v>238</v>
      </c>
      <c r="S428" s="103" t="s">
        <v>239</v>
      </c>
      <c r="T428" s="553" t="s">
        <v>24</v>
      </c>
    </row>
    <row r="429" spans="1:20">
      <c r="A429" s="536">
        <v>2063450</v>
      </c>
      <c r="B429" s="14" t="s">
        <v>898</v>
      </c>
      <c r="C429" s="46" t="s">
        <v>800</v>
      </c>
      <c r="D429" s="46" t="s">
        <v>834</v>
      </c>
      <c r="E429" s="49" t="s">
        <v>25</v>
      </c>
      <c r="F429" s="49" t="s">
        <v>810</v>
      </c>
      <c r="G429" s="49" t="s">
        <v>582</v>
      </c>
      <c r="H429" s="36">
        <v>17.073170731707318</v>
      </c>
      <c r="I429" s="128">
        <v>3004.8780487804879</v>
      </c>
      <c r="J429" s="124">
        <v>3004.8780487804879</v>
      </c>
      <c r="K429" s="124">
        <v>3004.8780487804879</v>
      </c>
      <c r="L429" s="124">
        <v>3004.8780487804879</v>
      </c>
      <c r="M429" s="124">
        <v>3004.8780487804879</v>
      </c>
      <c r="N429" s="124">
        <v>3004.8780487804879</v>
      </c>
      <c r="O429" s="124">
        <v>3004.8780487804879</v>
      </c>
      <c r="P429" s="368">
        <v>1000458637</v>
      </c>
      <c r="Q429" s="554" t="s">
        <v>237</v>
      </c>
      <c r="R429" s="614" t="s">
        <v>238</v>
      </c>
      <c r="S429" s="103" t="s">
        <v>239</v>
      </c>
      <c r="T429" s="553" t="s">
        <v>26</v>
      </c>
    </row>
    <row r="430" spans="1:20">
      <c r="A430" s="536">
        <v>2145757</v>
      </c>
      <c r="B430" s="14" t="s">
        <v>899</v>
      </c>
      <c r="C430" s="46" t="s">
        <v>800</v>
      </c>
      <c r="D430" s="46" t="s">
        <v>834</v>
      </c>
      <c r="E430" s="49" t="s">
        <v>25</v>
      </c>
      <c r="F430" s="49" t="s">
        <v>810</v>
      </c>
      <c r="G430" s="49" t="s">
        <v>582</v>
      </c>
      <c r="H430" s="36">
        <v>17.073170731707318</v>
      </c>
      <c r="I430" s="128">
        <v>3004.8780487804879</v>
      </c>
      <c r="J430" s="124">
        <v>3004.8780487804879</v>
      </c>
      <c r="K430" s="124">
        <v>3004.8780487804879</v>
      </c>
      <c r="L430" s="124">
        <v>3004.8780487804879</v>
      </c>
      <c r="M430" s="124">
        <v>3004.8780487804879</v>
      </c>
      <c r="N430" s="124">
        <v>3004.8780487804879</v>
      </c>
      <c r="O430" s="124">
        <v>3004.8780487804879</v>
      </c>
      <c r="P430" s="368">
        <v>1000458637</v>
      </c>
      <c r="Q430" s="554" t="s">
        <v>237</v>
      </c>
      <c r="R430" s="614" t="s">
        <v>238</v>
      </c>
      <c r="S430" s="103" t="s">
        <v>239</v>
      </c>
      <c r="T430" s="553" t="s">
        <v>26</v>
      </c>
    </row>
    <row r="431" spans="1:20">
      <c r="A431" s="536">
        <v>934517</v>
      </c>
      <c r="B431" s="14" t="s">
        <v>900</v>
      </c>
      <c r="C431" s="46" t="s">
        <v>800</v>
      </c>
      <c r="D431" s="46" t="s">
        <v>834</v>
      </c>
      <c r="E431" s="49" t="s">
        <v>25</v>
      </c>
      <c r="F431" s="49" t="s">
        <v>802</v>
      </c>
      <c r="G431" s="49" t="s">
        <v>324</v>
      </c>
      <c r="H431" s="36">
        <v>20.195121951219512</v>
      </c>
      <c r="I431" s="128">
        <v>3554.3414634146343</v>
      </c>
      <c r="J431" s="124">
        <v>3554.3414634146343</v>
      </c>
      <c r="K431" s="124">
        <v>3554.3414634146343</v>
      </c>
      <c r="L431" s="124">
        <v>3554.3414634146343</v>
      </c>
      <c r="M431" s="124">
        <v>3554.3414634146343</v>
      </c>
      <c r="N431" s="124">
        <v>3554.3414634146343</v>
      </c>
      <c r="O431" s="124">
        <v>3554.3414634146343</v>
      </c>
      <c r="P431" s="368">
        <v>1000458637</v>
      </c>
      <c r="Q431" s="554" t="s">
        <v>237</v>
      </c>
      <c r="R431" s="614" t="s">
        <v>238</v>
      </c>
      <c r="S431" s="103" t="s">
        <v>239</v>
      </c>
      <c r="T431" s="553" t="s">
        <v>26</v>
      </c>
    </row>
    <row r="432" spans="1:20">
      <c r="A432" s="536">
        <v>2330921</v>
      </c>
      <c r="B432" s="14" t="s">
        <v>901</v>
      </c>
      <c r="C432" s="46" t="s">
        <v>800</v>
      </c>
      <c r="D432" s="46" t="s">
        <v>902</v>
      </c>
      <c r="E432" s="49" t="s">
        <v>20</v>
      </c>
      <c r="F432" s="49" t="s">
        <v>804</v>
      </c>
      <c r="G432" s="49" t="s">
        <v>338</v>
      </c>
      <c r="H432" s="36">
        <v>25.048780487804876</v>
      </c>
      <c r="I432" s="128">
        <v>4408.585365853658</v>
      </c>
      <c r="J432" s="124">
        <v>4408.585365853658</v>
      </c>
      <c r="K432" s="124">
        <v>4408.585365853658</v>
      </c>
      <c r="L432" s="124">
        <v>4408.585365853658</v>
      </c>
      <c r="M432" s="124">
        <v>4408.585365853658</v>
      </c>
      <c r="N432" s="124">
        <v>4408.585365853658</v>
      </c>
      <c r="O432" s="124">
        <v>4408.585365853658</v>
      </c>
      <c r="P432" s="368">
        <v>1000458637</v>
      </c>
      <c r="Q432" s="554" t="s">
        <v>237</v>
      </c>
      <c r="R432" s="614" t="s">
        <v>238</v>
      </c>
      <c r="S432" s="103" t="s">
        <v>239</v>
      </c>
      <c r="T432" s="553" t="s">
        <v>33</v>
      </c>
    </row>
    <row r="433" spans="1:20">
      <c r="A433" s="536">
        <v>2324686</v>
      </c>
      <c r="B433" s="14" t="s">
        <v>903</v>
      </c>
      <c r="C433" s="46" t="s">
        <v>800</v>
      </c>
      <c r="D433" s="46" t="s">
        <v>902</v>
      </c>
      <c r="E433" s="49" t="s">
        <v>20</v>
      </c>
      <c r="F433" s="49" t="s">
        <v>802</v>
      </c>
      <c r="G433" s="49" t="s">
        <v>324</v>
      </c>
      <c r="H433" s="36">
        <v>21.512195121951219</v>
      </c>
      <c r="I433" s="128">
        <v>3786.1463414634145</v>
      </c>
      <c r="J433" s="124">
        <v>3786.1463414634145</v>
      </c>
      <c r="K433" s="124">
        <v>3786.1463414634145</v>
      </c>
      <c r="L433" s="124">
        <v>3786.1463414634145</v>
      </c>
      <c r="M433" s="124">
        <v>3786.1463414634145</v>
      </c>
      <c r="N433" s="124">
        <v>3786.1463414634145</v>
      </c>
      <c r="O433" s="124">
        <v>3786.1463414634145</v>
      </c>
      <c r="P433" s="368">
        <v>1000458637</v>
      </c>
      <c r="Q433" s="554" t="s">
        <v>237</v>
      </c>
      <c r="R433" s="614" t="s">
        <v>238</v>
      </c>
      <c r="S433" s="103" t="s">
        <v>239</v>
      </c>
      <c r="T433" s="553" t="s">
        <v>33</v>
      </c>
    </row>
    <row r="434" spans="1:20">
      <c r="A434" s="536">
        <v>904233</v>
      </c>
      <c r="B434" s="14" t="s">
        <v>904</v>
      </c>
      <c r="C434" s="46" t="s">
        <v>800</v>
      </c>
      <c r="D434" s="46" t="s">
        <v>902</v>
      </c>
      <c r="E434" s="49" t="s">
        <v>20</v>
      </c>
      <c r="F434" s="49" t="s">
        <v>802</v>
      </c>
      <c r="G434" s="49" t="s">
        <v>324</v>
      </c>
      <c r="H434" s="36">
        <v>21.512195121951219</v>
      </c>
      <c r="I434" s="128">
        <v>3786.1463414634145</v>
      </c>
      <c r="J434" s="124">
        <v>3786.1463414634145</v>
      </c>
      <c r="K434" s="124">
        <v>3786.1463414634145</v>
      </c>
      <c r="L434" s="124">
        <v>3786.1463414634145</v>
      </c>
      <c r="M434" s="124">
        <v>3786.1463414634145</v>
      </c>
      <c r="N434" s="124">
        <v>3786.1463414634145</v>
      </c>
      <c r="O434" s="124">
        <v>3786.1463414634145</v>
      </c>
      <c r="P434" s="368">
        <v>1000458637</v>
      </c>
      <c r="Q434" s="554" t="s">
        <v>237</v>
      </c>
      <c r="R434" s="614" t="s">
        <v>238</v>
      </c>
      <c r="S434" s="103" t="s">
        <v>239</v>
      </c>
      <c r="T434" s="553" t="s">
        <v>33</v>
      </c>
    </row>
    <row r="435" spans="1:20">
      <c r="A435" s="536">
        <v>2063785</v>
      </c>
      <c r="B435" s="14" t="s">
        <v>905</v>
      </c>
      <c r="C435" s="46" t="s">
        <v>800</v>
      </c>
      <c r="D435" s="46" t="s">
        <v>902</v>
      </c>
      <c r="E435" s="49" t="s">
        <v>20</v>
      </c>
      <c r="F435" s="49" t="s">
        <v>802</v>
      </c>
      <c r="G435" s="49" t="s">
        <v>324</v>
      </c>
      <c r="H435" s="36">
        <v>21.512195121951219</v>
      </c>
      <c r="I435" s="128">
        <v>3786.1463414634145</v>
      </c>
      <c r="J435" s="124">
        <v>3786.1463414634145</v>
      </c>
      <c r="K435" s="124">
        <v>3786.1463414634145</v>
      </c>
      <c r="L435" s="124">
        <v>3786.1463414634145</v>
      </c>
      <c r="M435" s="124">
        <v>3786.1463414634145</v>
      </c>
      <c r="N435" s="124">
        <v>3786.1463414634145</v>
      </c>
      <c r="O435" s="124">
        <v>3786.1463414634145</v>
      </c>
      <c r="P435" s="368">
        <v>1000458637</v>
      </c>
      <c r="Q435" s="554" t="s">
        <v>237</v>
      </c>
      <c r="R435" s="614" t="s">
        <v>238</v>
      </c>
      <c r="S435" s="103" t="s">
        <v>239</v>
      </c>
      <c r="T435" s="553" t="s">
        <v>33</v>
      </c>
    </row>
    <row r="436" spans="1:20">
      <c r="A436" s="536">
        <v>2134052</v>
      </c>
      <c r="B436" s="14" t="s">
        <v>906</v>
      </c>
      <c r="C436" s="46" t="s">
        <v>800</v>
      </c>
      <c r="D436" s="46" t="s">
        <v>902</v>
      </c>
      <c r="E436" s="49" t="s">
        <v>20</v>
      </c>
      <c r="F436" s="49" t="s">
        <v>810</v>
      </c>
      <c r="G436" s="49" t="s">
        <v>582</v>
      </c>
      <c r="H436" s="36">
        <v>17.670731707317074</v>
      </c>
      <c r="I436" s="128">
        <v>3110.0487804878048</v>
      </c>
      <c r="J436" s="124">
        <v>3110.0487804878048</v>
      </c>
      <c r="K436" s="124">
        <v>3110.0487804878048</v>
      </c>
      <c r="L436" s="124">
        <v>3110.0487804878048</v>
      </c>
      <c r="M436" s="124">
        <v>3110.0487804878048</v>
      </c>
      <c r="N436" s="124">
        <v>3110.0487804878048</v>
      </c>
      <c r="O436" s="124">
        <v>3110.0487804878048</v>
      </c>
      <c r="P436" s="368">
        <v>1000458637</v>
      </c>
      <c r="Q436" s="554" t="s">
        <v>237</v>
      </c>
      <c r="R436" s="614" t="s">
        <v>238</v>
      </c>
      <c r="S436" s="103" t="s">
        <v>239</v>
      </c>
      <c r="T436" s="553" t="s">
        <v>440</v>
      </c>
    </row>
    <row r="437" spans="1:20">
      <c r="A437" s="536">
        <v>2316765</v>
      </c>
      <c r="B437" s="14" t="s">
        <v>907</v>
      </c>
      <c r="C437" s="46" t="s">
        <v>800</v>
      </c>
      <c r="D437" s="46" t="s">
        <v>902</v>
      </c>
      <c r="E437" s="49" t="s">
        <v>428</v>
      </c>
      <c r="F437" s="49" t="s">
        <v>802</v>
      </c>
      <c r="G437" s="49" t="s">
        <v>324</v>
      </c>
      <c r="H437" s="36">
        <v>21.512195121951219</v>
      </c>
      <c r="I437" s="128">
        <v>3786.1463414634145</v>
      </c>
      <c r="J437" s="124">
        <v>3786.1463414634145</v>
      </c>
      <c r="K437" s="124">
        <v>3786.1463414634145</v>
      </c>
      <c r="L437" s="124">
        <v>3786.1463414634145</v>
      </c>
      <c r="M437" s="124">
        <v>3786.1463414634145</v>
      </c>
      <c r="N437" s="124">
        <v>3786.1463414634145</v>
      </c>
      <c r="O437" s="124">
        <v>3786.1463414634145</v>
      </c>
      <c r="P437" s="368">
        <v>1000458637</v>
      </c>
      <c r="Q437" s="554" t="s">
        <v>237</v>
      </c>
      <c r="R437" s="614" t="s">
        <v>238</v>
      </c>
      <c r="S437" s="103" t="s">
        <v>239</v>
      </c>
      <c r="T437" s="553" t="s">
        <v>33</v>
      </c>
    </row>
    <row r="438" spans="1:20">
      <c r="A438" s="536">
        <v>2144725</v>
      </c>
      <c r="B438" s="14" t="s">
        <v>908</v>
      </c>
      <c r="C438" s="46" t="s">
        <v>800</v>
      </c>
      <c r="D438" s="46" t="s">
        <v>902</v>
      </c>
      <c r="E438" s="49" t="s">
        <v>428</v>
      </c>
      <c r="F438" s="49" t="s">
        <v>804</v>
      </c>
      <c r="G438" s="49" t="s">
        <v>338</v>
      </c>
      <c r="H438" s="36">
        <v>25.048780487804876</v>
      </c>
      <c r="I438" s="128">
        <v>4408.585365853658</v>
      </c>
      <c r="J438" s="124">
        <v>4408.585365853658</v>
      </c>
      <c r="K438" s="124">
        <v>4408.585365853658</v>
      </c>
      <c r="L438" s="124">
        <v>4408.585365853658</v>
      </c>
      <c r="M438" s="124">
        <v>4408.585365853658</v>
      </c>
      <c r="N438" s="124">
        <v>4408.585365853658</v>
      </c>
      <c r="O438" s="124">
        <v>4408.585365853658</v>
      </c>
      <c r="P438" s="368">
        <v>1000458637</v>
      </c>
      <c r="Q438" s="554" t="s">
        <v>237</v>
      </c>
      <c r="R438" s="614" t="s">
        <v>238</v>
      </c>
      <c r="S438" s="103" t="s">
        <v>239</v>
      </c>
      <c r="T438" s="553" t="s">
        <v>33</v>
      </c>
    </row>
    <row r="439" spans="1:20">
      <c r="A439" s="536">
        <v>748537</v>
      </c>
      <c r="B439" s="14" t="s">
        <v>909</v>
      </c>
      <c r="C439" s="46" t="s">
        <v>800</v>
      </c>
      <c r="D439" s="46" t="s">
        <v>902</v>
      </c>
      <c r="E439" s="49" t="s">
        <v>428</v>
      </c>
      <c r="F439" s="49" t="s">
        <v>804</v>
      </c>
      <c r="G439" s="49" t="s">
        <v>338</v>
      </c>
      <c r="H439" s="36">
        <v>25.048780487804876</v>
      </c>
      <c r="I439" s="128">
        <v>4408.585365853658</v>
      </c>
      <c r="J439" s="124">
        <v>4408.585365853658</v>
      </c>
      <c r="K439" s="124">
        <v>4408.585365853658</v>
      </c>
      <c r="L439" s="124">
        <v>4408.585365853658</v>
      </c>
      <c r="M439" s="124">
        <v>4408.585365853658</v>
      </c>
      <c r="N439" s="124">
        <v>4408.585365853658</v>
      </c>
      <c r="O439" s="124">
        <v>4408.585365853658</v>
      </c>
      <c r="P439" s="368">
        <v>1000458637</v>
      </c>
      <c r="Q439" s="554" t="s">
        <v>237</v>
      </c>
      <c r="R439" s="614" t="s">
        <v>238</v>
      </c>
      <c r="S439" s="103" t="s">
        <v>239</v>
      </c>
      <c r="T439" s="553" t="s">
        <v>33</v>
      </c>
    </row>
    <row r="440" spans="1:20">
      <c r="A440" s="536">
        <v>734466</v>
      </c>
      <c r="B440" s="14" t="s">
        <v>910</v>
      </c>
      <c r="C440" s="46" t="s">
        <v>800</v>
      </c>
      <c r="D440" s="46" t="s">
        <v>902</v>
      </c>
      <c r="E440" s="49" t="s">
        <v>428</v>
      </c>
      <c r="F440" s="49" t="s">
        <v>804</v>
      </c>
      <c r="G440" s="49" t="s">
        <v>338</v>
      </c>
      <c r="H440" s="36">
        <v>25.048780487804876</v>
      </c>
      <c r="I440" s="128">
        <v>4408.585365853658</v>
      </c>
      <c r="J440" s="124">
        <v>4408.585365853658</v>
      </c>
      <c r="K440" s="124">
        <v>4408.585365853658</v>
      </c>
      <c r="L440" s="124">
        <v>4408.585365853658</v>
      </c>
      <c r="M440" s="124">
        <v>4408.585365853658</v>
      </c>
      <c r="N440" s="124">
        <v>4408.585365853658</v>
      </c>
      <c r="O440" s="124">
        <v>4408.585365853658</v>
      </c>
      <c r="P440" s="368">
        <v>1000458637</v>
      </c>
      <c r="Q440" s="554" t="s">
        <v>237</v>
      </c>
      <c r="R440" s="614" t="s">
        <v>238</v>
      </c>
      <c r="S440" s="103" t="s">
        <v>239</v>
      </c>
      <c r="T440" s="553" t="s">
        <v>33</v>
      </c>
    </row>
    <row r="441" spans="1:20">
      <c r="A441" s="536">
        <v>2164726</v>
      </c>
      <c r="B441" s="14" t="s">
        <v>911</v>
      </c>
      <c r="C441" s="46" t="s">
        <v>800</v>
      </c>
      <c r="D441" s="46" t="s">
        <v>902</v>
      </c>
      <c r="E441" s="49" t="s">
        <v>25</v>
      </c>
      <c r="F441" s="49" t="s">
        <v>802</v>
      </c>
      <c r="G441" s="49" t="s">
        <v>324</v>
      </c>
      <c r="H441" s="36">
        <v>20.195121951219512</v>
      </c>
      <c r="I441" s="128">
        <v>3554.3414634146343</v>
      </c>
      <c r="J441" s="124">
        <v>3554.3414634146343</v>
      </c>
      <c r="K441" s="124">
        <v>3554.3414634146343</v>
      </c>
      <c r="L441" s="124">
        <v>3554.3414634146343</v>
      </c>
      <c r="M441" s="124">
        <v>3554.3414634146343</v>
      </c>
      <c r="N441" s="124">
        <v>3554.3414634146343</v>
      </c>
      <c r="O441" s="124">
        <v>3554.3414634146343</v>
      </c>
      <c r="P441" s="368">
        <v>1000458637</v>
      </c>
      <c r="Q441" s="554" t="s">
        <v>237</v>
      </c>
      <c r="R441" s="614" t="s">
        <v>238</v>
      </c>
      <c r="S441" s="103" t="s">
        <v>239</v>
      </c>
      <c r="T441" s="553" t="s">
        <v>26</v>
      </c>
    </row>
    <row r="442" spans="1:20">
      <c r="A442" s="536">
        <v>2072516</v>
      </c>
      <c r="B442" s="14" t="s">
        <v>912</v>
      </c>
      <c r="C442" s="46" t="s">
        <v>807</v>
      </c>
      <c r="D442" s="46" t="s">
        <v>902</v>
      </c>
      <c r="E442" s="49" t="s">
        <v>25</v>
      </c>
      <c r="F442" s="49" t="s">
        <v>804</v>
      </c>
      <c r="G442" s="49" t="s">
        <v>338</v>
      </c>
      <c r="H442" s="36">
        <v>20.817073170731707</v>
      </c>
      <c r="I442" s="128">
        <v>3663.8048780487802</v>
      </c>
      <c r="J442" s="124">
        <v>3663.8048780487802</v>
      </c>
      <c r="K442" s="124">
        <v>3663.8048780487802</v>
      </c>
      <c r="L442" s="124">
        <v>3663.8048780487802</v>
      </c>
      <c r="M442" s="124">
        <v>3663.8048780487802</v>
      </c>
      <c r="N442" s="124">
        <v>3663.8048780487802</v>
      </c>
      <c r="O442" s="124">
        <v>3663.8048780487802</v>
      </c>
      <c r="P442" s="368">
        <v>1000458637</v>
      </c>
      <c r="Q442" s="554" t="s">
        <v>237</v>
      </c>
      <c r="R442" s="614" t="s">
        <v>238</v>
      </c>
      <c r="S442" s="103" t="s">
        <v>239</v>
      </c>
      <c r="T442" s="553" t="s">
        <v>26</v>
      </c>
    </row>
    <row r="443" spans="1:20">
      <c r="A443" s="536">
        <v>2266485</v>
      </c>
      <c r="B443" s="14" t="s">
        <v>913</v>
      </c>
      <c r="C443" s="46" t="s">
        <v>800</v>
      </c>
      <c r="D443" s="46" t="s">
        <v>902</v>
      </c>
      <c r="E443" s="49" t="s">
        <v>428</v>
      </c>
      <c r="F443" s="49" t="s">
        <v>810</v>
      </c>
      <c r="G443" s="49" t="s">
        <v>582</v>
      </c>
      <c r="H443" s="36">
        <v>17.670731707317074</v>
      </c>
      <c r="I443" s="128">
        <v>3110.0487804878048</v>
      </c>
      <c r="J443" s="124">
        <v>3110.0487804878048</v>
      </c>
      <c r="K443" s="124">
        <v>3110.0487804878048</v>
      </c>
      <c r="L443" s="124">
        <v>3110.0487804878048</v>
      </c>
      <c r="M443" s="124">
        <v>3110.0487804878048</v>
      </c>
      <c r="N443" s="124">
        <v>3110.0487804878048</v>
      </c>
      <c r="O443" s="124">
        <v>3110.0487804878048</v>
      </c>
      <c r="P443" s="368">
        <v>1000458637</v>
      </c>
      <c r="Q443" s="554" t="s">
        <v>237</v>
      </c>
      <c r="R443" s="614" t="s">
        <v>238</v>
      </c>
      <c r="S443" s="103" t="s">
        <v>239</v>
      </c>
      <c r="T443" s="553" t="s">
        <v>33</v>
      </c>
    </row>
    <row r="444" spans="1:20">
      <c r="A444" s="536">
        <v>2264640</v>
      </c>
      <c r="B444" s="14" t="s">
        <v>914</v>
      </c>
      <c r="C444" s="46" t="s">
        <v>807</v>
      </c>
      <c r="D444" s="46" t="s">
        <v>902</v>
      </c>
      <c r="E444" s="49" t="s">
        <v>25</v>
      </c>
      <c r="F444" s="49" t="s">
        <v>810</v>
      </c>
      <c r="G444" s="49" t="s">
        <v>582</v>
      </c>
      <c r="H444" s="36">
        <v>15.365853658536585</v>
      </c>
      <c r="I444" s="128">
        <v>2704.3902439024391</v>
      </c>
      <c r="J444" s="124">
        <v>2704.3902439024391</v>
      </c>
      <c r="K444" s="124">
        <v>2704.3902439024391</v>
      </c>
      <c r="L444" s="124">
        <v>2704.3902439024391</v>
      </c>
      <c r="M444" s="124">
        <v>2704.3902439024391</v>
      </c>
      <c r="N444" s="124">
        <v>2704.3902439024391</v>
      </c>
      <c r="O444" s="124">
        <v>2704.3902439024391</v>
      </c>
      <c r="P444" s="368">
        <v>1000458637</v>
      </c>
      <c r="Q444" s="554" t="s">
        <v>237</v>
      </c>
      <c r="R444" s="614" t="s">
        <v>238</v>
      </c>
      <c r="S444" s="103" t="s">
        <v>239</v>
      </c>
      <c r="T444" s="553" t="s">
        <v>26</v>
      </c>
    </row>
    <row r="445" spans="1:20">
      <c r="A445" s="536">
        <v>819922</v>
      </c>
      <c r="B445" s="14" t="s">
        <v>915</v>
      </c>
      <c r="C445" s="46" t="s">
        <v>800</v>
      </c>
      <c r="D445" s="46" t="s">
        <v>916</v>
      </c>
      <c r="E445" s="49" t="s">
        <v>428</v>
      </c>
      <c r="F445" s="49" t="s">
        <v>804</v>
      </c>
      <c r="G445" s="49" t="s">
        <v>318</v>
      </c>
      <c r="H445" s="36">
        <v>25.048780487804876</v>
      </c>
      <c r="I445" s="128">
        <v>4408.585365853658</v>
      </c>
      <c r="J445" s="124">
        <v>4408.585365853658</v>
      </c>
      <c r="K445" s="124">
        <v>4408.585365853658</v>
      </c>
      <c r="L445" s="124">
        <v>4408.585365853658</v>
      </c>
      <c r="M445" s="124">
        <v>4408.585365853658</v>
      </c>
      <c r="N445" s="124">
        <v>4408.585365853658</v>
      </c>
      <c r="O445" s="124">
        <v>4408.585365853658</v>
      </c>
      <c r="P445" s="368">
        <v>1000458637</v>
      </c>
      <c r="Q445" s="554" t="s">
        <v>237</v>
      </c>
      <c r="R445" s="614" t="s">
        <v>238</v>
      </c>
      <c r="S445" s="103" t="s">
        <v>239</v>
      </c>
      <c r="T445" s="553" t="s">
        <v>33</v>
      </c>
    </row>
    <row r="446" spans="1:20">
      <c r="A446" s="536">
        <v>946429</v>
      </c>
      <c r="B446" s="14" t="s">
        <v>917</v>
      </c>
      <c r="C446" s="46" t="s">
        <v>800</v>
      </c>
      <c r="D446" s="46" t="s">
        <v>916</v>
      </c>
      <c r="E446" s="49" t="s">
        <v>346</v>
      </c>
      <c r="F446" s="49" t="s">
        <v>804</v>
      </c>
      <c r="G446" s="49" t="s">
        <v>338</v>
      </c>
      <c r="H446" s="36">
        <v>23.134146341463413</v>
      </c>
      <c r="I446" s="128">
        <v>4071.6097560975609</v>
      </c>
      <c r="J446" s="124">
        <v>4071.6097560975609</v>
      </c>
      <c r="K446" s="124">
        <v>4071.6097560975609</v>
      </c>
      <c r="L446" s="124">
        <v>4071.6097560975609</v>
      </c>
      <c r="M446" s="124">
        <v>4071.6097560975609</v>
      </c>
      <c r="N446" s="124">
        <v>4071.6097560975609</v>
      </c>
      <c r="O446" s="124">
        <v>4071.6097560975609</v>
      </c>
      <c r="P446" s="368">
        <v>1000458637</v>
      </c>
      <c r="Q446" s="554" t="s">
        <v>237</v>
      </c>
      <c r="R446" s="614" t="s">
        <v>238</v>
      </c>
      <c r="S446" s="103" t="s">
        <v>239</v>
      </c>
      <c r="T446" s="553" t="s">
        <v>53</v>
      </c>
    </row>
    <row r="447" spans="1:20">
      <c r="A447" s="536">
        <v>2276245</v>
      </c>
      <c r="B447" s="14" t="s">
        <v>918</v>
      </c>
      <c r="C447" s="46" t="s">
        <v>800</v>
      </c>
      <c r="D447" s="46" t="s">
        <v>916</v>
      </c>
      <c r="E447" s="49" t="s">
        <v>25</v>
      </c>
      <c r="F447" s="49" t="s">
        <v>802</v>
      </c>
      <c r="G447" s="49" t="s">
        <v>324</v>
      </c>
      <c r="H447" s="36">
        <v>20.195121951219512</v>
      </c>
      <c r="I447" s="128">
        <v>3554.3414634146343</v>
      </c>
      <c r="J447" s="124">
        <v>3554.3414634146343</v>
      </c>
      <c r="K447" s="124">
        <v>3554.3414634146343</v>
      </c>
      <c r="L447" s="124">
        <v>3554.3414634146343</v>
      </c>
      <c r="M447" s="124">
        <v>3554.3414634146343</v>
      </c>
      <c r="N447" s="124">
        <v>3554.3414634146343</v>
      </c>
      <c r="O447" s="124">
        <v>3554.3414634146343</v>
      </c>
      <c r="P447" s="368">
        <v>1000458637</v>
      </c>
      <c r="Q447" s="554" t="s">
        <v>237</v>
      </c>
      <c r="R447" s="614" t="s">
        <v>238</v>
      </c>
      <c r="S447" s="103" t="s">
        <v>239</v>
      </c>
      <c r="T447" s="553" t="s">
        <v>26</v>
      </c>
    </row>
    <row r="448" spans="1:20">
      <c r="A448" s="536">
        <v>287950</v>
      </c>
      <c r="B448" s="14" t="s">
        <v>919</v>
      </c>
      <c r="C448" s="46" t="s">
        <v>800</v>
      </c>
      <c r="D448" s="46" t="s">
        <v>801</v>
      </c>
      <c r="E448" s="49" t="s">
        <v>346</v>
      </c>
      <c r="F448" s="49" t="s">
        <v>804</v>
      </c>
      <c r="G448" s="49" t="s">
        <v>318</v>
      </c>
      <c r="H448" s="36">
        <v>23.134146341463413</v>
      </c>
      <c r="I448" s="128">
        <v>4071.6097560975609</v>
      </c>
      <c r="J448" s="124">
        <v>4071.6097560975609</v>
      </c>
      <c r="K448" s="124">
        <v>4071.6097560975609</v>
      </c>
      <c r="L448" s="124">
        <v>4071.6097560975609</v>
      </c>
      <c r="M448" s="124">
        <v>4071.6097560975609</v>
      </c>
      <c r="N448" s="124">
        <v>4071.6097560975609</v>
      </c>
      <c r="O448" s="124">
        <v>4071.6097560975609</v>
      </c>
      <c r="P448" s="368">
        <v>1000458637</v>
      </c>
      <c r="Q448" s="554" t="s">
        <v>237</v>
      </c>
      <c r="R448" s="614" t="s">
        <v>238</v>
      </c>
      <c r="S448" s="103" t="s">
        <v>239</v>
      </c>
      <c r="T448" s="553" t="s">
        <v>24</v>
      </c>
    </row>
    <row r="449" spans="1:20">
      <c r="A449" s="536">
        <v>2254287</v>
      </c>
      <c r="B449" s="14" t="s">
        <v>920</v>
      </c>
      <c r="C449" s="46" t="s">
        <v>800</v>
      </c>
      <c r="D449" s="46" t="s">
        <v>801</v>
      </c>
      <c r="E449" s="49" t="s">
        <v>346</v>
      </c>
      <c r="F449" s="49" t="s">
        <v>804</v>
      </c>
      <c r="G449" s="49" t="s">
        <v>338</v>
      </c>
      <c r="H449" s="36">
        <v>23.134146341463413</v>
      </c>
      <c r="I449" s="128">
        <v>4071.6097560975609</v>
      </c>
      <c r="J449" s="124">
        <v>4071.6097560975609</v>
      </c>
      <c r="K449" s="124">
        <v>4071.6097560975609</v>
      </c>
      <c r="L449" s="124">
        <v>4071.6097560975609</v>
      </c>
      <c r="M449" s="124">
        <v>4071.6097560975609</v>
      </c>
      <c r="N449" s="124">
        <v>4071.6097560975609</v>
      </c>
      <c r="O449" s="124">
        <v>4071.6097560975609</v>
      </c>
      <c r="P449" s="368">
        <v>1000458637</v>
      </c>
      <c r="Q449" s="554" t="s">
        <v>237</v>
      </c>
      <c r="R449" s="614" t="s">
        <v>238</v>
      </c>
      <c r="S449" s="103" t="s">
        <v>239</v>
      </c>
      <c r="T449" s="553" t="s">
        <v>53</v>
      </c>
    </row>
    <row r="450" spans="1:20">
      <c r="A450" s="536">
        <v>2067637</v>
      </c>
      <c r="B450" s="14" t="s">
        <v>921</v>
      </c>
      <c r="C450" s="46" t="s">
        <v>800</v>
      </c>
      <c r="D450" s="46" t="s">
        <v>829</v>
      </c>
      <c r="E450" s="49" t="s">
        <v>346</v>
      </c>
      <c r="F450" s="49" t="s">
        <v>804</v>
      </c>
      <c r="G450" s="49" t="s">
        <v>318</v>
      </c>
      <c r="H450" s="36">
        <v>23.134146341463413</v>
      </c>
      <c r="I450" s="128">
        <v>4071.6097560975609</v>
      </c>
      <c r="J450" s="124">
        <v>4071.6097560975609</v>
      </c>
      <c r="K450" s="124">
        <v>4071.6097560975609</v>
      </c>
      <c r="L450" s="124">
        <v>4071.6097560975609</v>
      </c>
      <c r="M450" s="124">
        <v>4071.6097560975609</v>
      </c>
      <c r="N450" s="124">
        <v>4071.6097560975609</v>
      </c>
      <c r="O450" s="124">
        <v>4071.6097560975609</v>
      </c>
      <c r="P450" s="368">
        <v>1000458637</v>
      </c>
      <c r="Q450" s="554" t="s">
        <v>237</v>
      </c>
      <c r="R450" s="614" t="s">
        <v>238</v>
      </c>
      <c r="S450" s="103" t="s">
        <v>239</v>
      </c>
      <c r="T450" s="553" t="s">
        <v>24</v>
      </c>
    </row>
    <row r="451" spans="1:20">
      <c r="A451" s="536">
        <v>2316580</v>
      </c>
      <c r="B451" s="14" t="s">
        <v>922</v>
      </c>
      <c r="C451" s="46" t="s">
        <v>800</v>
      </c>
      <c r="D451" s="46" t="s">
        <v>829</v>
      </c>
      <c r="E451" s="49" t="s">
        <v>346</v>
      </c>
      <c r="F451" s="49" t="s">
        <v>804</v>
      </c>
      <c r="G451" s="49" t="s">
        <v>338</v>
      </c>
      <c r="H451" s="36">
        <v>23.134146341463413</v>
      </c>
      <c r="I451" s="128">
        <v>4071.6097560975609</v>
      </c>
      <c r="J451" s="124">
        <v>4071.6097560975609</v>
      </c>
      <c r="K451" s="124">
        <v>4071.6097560975609</v>
      </c>
      <c r="L451" s="124">
        <v>4071.6097560975609</v>
      </c>
      <c r="M451" s="124">
        <v>4071.6097560975609</v>
      </c>
      <c r="N451" s="124">
        <v>4071.6097560975609</v>
      </c>
      <c r="O451" s="124">
        <v>4071.6097560975609</v>
      </c>
      <c r="P451" s="368">
        <v>1000458637</v>
      </c>
      <c r="Q451" s="554" t="s">
        <v>237</v>
      </c>
      <c r="R451" s="614" t="s">
        <v>238</v>
      </c>
      <c r="S451" s="103" t="s">
        <v>239</v>
      </c>
      <c r="T451" s="553" t="s">
        <v>24</v>
      </c>
    </row>
    <row r="452" spans="1:20">
      <c r="A452" s="536">
        <v>940993</v>
      </c>
      <c r="B452" s="14" t="s">
        <v>923</v>
      </c>
      <c r="C452" s="46" t="s">
        <v>800</v>
      </c>
      <c r="D452" s="46" t="s">
        <v>829</v>
      </c>
      <c r="E452" s="49" t="s">
        <v>346</v>
      </c>
      <c r="F452" s="49" t="s">
        <v>804</v>
      </c>
      <c r="G452" s="49" t="s">
        <v>338</v>
      </c>
      <c r="H452" s="36">
        <v>23.134146341463413</v>
      </c>
      <c r="I452" s="128">
        <v>4071.6097560975609</v>
      </c>
      <c r="J452" s="124">
        <v>4071.6097560975609</v>
      </c>
      <c r="K452" s="124">
        <v>4071.6097560975609</v>
      </c>
      <c r="L452" s="124">
        <v>4071.6097560975609</v>
      </c>
      <c r="M452" s="124">
        <v>4071.6097560975609</v>
      </c>
      <c r="N452" s="124">
        <v>4071.6097560975609</v>
      </c>
      <c r="O452" s="124">
        <v>4071.6097560975609</v>
      </c>
      <c r="P452" s="368">
        <v>1000458637</v>
      </c>
      <c r="Q452" s="554" t="s">
        <v>237</v>
      </c>
      <c r="R452" s="614" t="s">
        <v>238</v>
      </c>
      <c r="S452" s="103" t="s">
        <v>239</v>
      </c>
      <c r="T452" s="553" t="s">
        <v>53</v>
      </c>
    </row>
    <row r="453" spans="1:20">
      <c r="A453" s="536">
        <v>2077344</v>
      </c>
      <c r="B453" s="14" t="s">
        <v>924</v>
      </c>
      <c r="C453" s="46" t="s">
        <v>800</v>
      </c>
      <c r="D453" s="46" t="s">
        <v>855</v>
      </c>
      <c r="E453" s="49" t="s">
        <v>20</v>
      </c>
      <c r="F453" s="49" t="s">
        <v>804</v>
      </c>
      <c r="G453" s="49" t="s">
        <v>422</v>
      </c>
      <c r="H453" s="36">
        <v>25.048780487804876</v>
      </c>
      <c r="I453" s="128">
        <v>4408.585365853658</v>
      </c>
      <c r="J453" s="124">
        <v>4408.585365853658</v>
      </c>
      <c r="K453" s="124">
        <v>4408.585365853658</v>
      </c>
      <c r="L453" s="124">
        <v>4408.585365853658</v>
      </c>
      <c r="M453" s="124">
        <v>4408.585365853658</v>
      </c>
      <c r="N453" s="124">
        <v>4408.585365853658</v>
      </c>
      <c r="O453" s="124">
        <v>4408.585365853658</v>
      </c>
      <c r="P453" s="368">
        <v>1000458637</v>
      </c>
      <c r="Q453" s="554" t="s">
        <v>237</v>
      </c>
      <c r="R453" s="614" t="s">
        <v>238</v>
      </c>
      <c r="S453" s="103" t="s">
        <v>239</v>
      </c>
      <c r="T453" s="553" t="s">
        <v>24</v>
      </c>
    </row>
    <row r="454" spans="1:20">
      <c r="A454" s="536">
        <v>2234694</v>
      </c>
      <c r="B454" s="14" t="s">
        <v>925</v>
      </c>
      <c r="C454" s="46" t="s">
        <v>800</v>
      </c>
      <c r="D454" s="46" t="s">
        <v>855</v>
      </c>
      <c r="E454" s="49" t="s">
        <v>346</v>
      </c>
      <c r="F454" s="49" t="s">
        <v>804</v>
      </c>
      <c r="G454" s="49" t="s">
        <v>338</v>
      </c>
      <c r="H454" s="36">
        <v>23.134146341463413</v>
      </c>
      <c r="I454" s="128">
        <v>4071.6097560975609</v>
      </c>
      <c r="J454" s="124">
        <v>4071.6097560975609</v>
      </c>
      <c r="K454" s="124">
        <v>4071.6097560975609</v>
      </c>
      <c r="L454" s="124">
        <v>4071.6097560975609</v>
      </c>
      <c r="M454" s="124">
        <v>4071.6097560975609</v>
      </c>
      <c r="N454" s="124">
        <v>4071.6097560975609</v>
      </c>
      <c r="O454" s="124">
        <v>4071.6097560975609</v>
      </c>
      <c r="P454" s="368">
        <v>1000458637</v>
      </c>
      <c r="Q454" s="554" t="s">
        <v>237</v>
      </c>
      <c r="R454" s="614" t="s">
        <v>238</v>
      </c>
      <c r="S454" s="103" t="s">
        <v>239</v>
      </c>
      <c r="T454" s="553" t="s">
        <v>53</v>
      </c>
    </row>
    <row r="455" spans="1:20">
      <c r="A455" s="536">
        <v>2325418</v>
      </c>
      <c r="B455" s="14" t="s">
        <v>926</v>
      </c>
      <c r="C455" s="46" t="s">
        <v>800</v>
      </c>
      <c r="D455" s="46" t="s">
        <v>834</v>
      </c>
      <c r="E455" s="49" t="s">
        <v>20</v>
      </c>
      <c r="F455" s="49" t="s">
        <v>927</v>
      </c>
      <c r="G455" s="49" t="s">
        <v>422</v>
      </c>
      <c r="H455" s="36">
        <v>34.841463414634148</v>
      </c>
      <c r="I455" s="128">
        <v>6132.0975609756097</v>
      </c>
      <c r="J455" s="124">
        <v>6132.0975609756097</v>
      </c>
      <c r="K455" s="124">
        <v>6132.0975609756097</v>
      </c>
      <c r="L455" s="124">
        <v>6132.0975609756097</v>
      </c>
      <c r="M455" s="124">
        <v>6132.0975609756097</v>
      </c>
      <c r="N455" s="124">
        <v>6132.0975609756097</v>
      </c>
      <c r="O455" s="124">
        <v>6132.0975609756097</v>
      </c>
      <c r="P455" s="368">
        <v>1000458637</v>
      </c>
      <c r="Q455" s="554" t="s">
        <v>237</v>
      </c>
      <c r="R455" s="614" t="s">
        <v>238</v>
      </c>
      <c r="S455" s="103" t="s">
        <v>239</v>
      </c>
      <c r="T455" s="553" t="s">
        <v>24</v>
      </c>
    </row>
    <row r="456" spans="1:20">
      <c r="A456" s="536">
        <v>2192162</v>
      </c>
      <c r="B456" s="14" t="s">
        <v>928</v>
      </c>
      <c r="C456" s="46" t="s">
        <v>800</v>
      </c>
      <c r="D456" s="46" t="s">
        <v>834</v>
      </c>
      <c r="E456" s="49" t="s">
        <v>346</v>
      </c>
      <c r="F456" s="49" t="s">
        <v>804</v>
      </c>
      <c r="G456" s="49" t="s">
        <v>338</v>
      </c>
      <c r="H456" s="36">
        <v>23.134146341463413</v>
      </c>
      <c r="I456" s="128">
        <v>4071.6097560975609</v>
      </c>
      <c r="J456" s="124">
        <v>4071.6097560975609</v>
      </c>
      <c r="K456" s="124">
        <v>4071.6097560975609</v>
      </c>
      <c r="L456" s="124">
        <v>4071.6097560975609</v>
      </c>
      <c r="M456" s="124">
        <v>4071.6097560975609</v>
      </c>
      <c r="N456" s="124">
        <v>4071.6097560975609</v>
      </c>
      <c r="O456" s="124">
        <v>4071.6097560975609</v>
      </c>
      <c r="P456" s="368">
        <v>1000458637</v>
      </c>
      <c r="Q456" s="554" t="s">
        <v>237</v>
      </c>
      <c r="R456" s="614" t="s">
        <v>238</v>
      </c>
      <c r="S456" s="103" t="s">
        <v>239</v>
      </c>
      <c r="T456" s="553" t="s">
        <v>53</v>
      </c>
    </row>
    <row r="457" spans="1:20">
      <c r="A457" s="536">
        <v>334319</v>
      </c>
      <c r="B457" s="14" t="s">
        <v>929</v>
      </c>
      <c r="C457" s="46" t="s">
        <v>800</v>
      </c>
      <c r="D457" s="46" t="s">
        <v>834</v>
      </c>
      <c r="E457" s="49" t="s">
        <v>346</v>
      </c>
      <c r="F457" s="49" t="s">
        <v>804</v>
      </c>
      <c r="G457" s="49" t="s">
        <v>318</v>
      </c>
      <c r="H457" s="36">
        <v>23.134146341463413</v>
      </c>
      <c r="I457" s="128">
        <v>4071.6097560975609</v>
      </c>
      <c r="J457" s="124">
        <v>4071.6097560975609</v>
      </c>
      <c r="K457" s="124">
        <v>4071.6097560975609</v>
      </c>
      <c r="L457" s="124">
        <v>4071.6097560975609</v>
      </c>
      <c r="M457" s="124">
        <v>4071.6097560975609</v>
      </c>
      <c r="N457" s="124">
        <v>4071.6097560975609</v>
      </c>
      <c r="O457" s="124">
        <v>4071.6097560975609</v>
      </c>
      <c r="P457" s="368">
        <v>1000458637</v>
      </c>
      <c r="Q457" s="554" t="s">
        <v>237</v>
      </c>
      <c r="R457" s="614" t="s">
        <v>238</v>
      </c>
      <c r="S457" s="103" t="s">
        <v>239</v>
      </c>
      <c r="T457" s="553" t="s">
        <v>33</v>
      </c>
    </row>
    <row r="458" spans="1:20">
      <c r="A458" s="536">
        <v>185315</v>
      </c>
      <c r="B458" s="14" t="s">
        <v>930</v>
      </c>
      <c r="C458" s="46" t="s">
        <v>800</v>
      </c>
      <c r="D458" s="46" t="s">
        <v>834</v>
      </c>
      <c r="E458" s="49" t="s">
        <v>465</v>
      </c>
      <c r="F458" s="49" t="s">
        <v>927</v>
      </c>
      <c r="G458" s="49" t="s">
        <v>449</v>
      </c>
      <c r="H458" s="36">
        <v>34.841463414634148</v>
      </c>
      <c r="I458" s="128">
        <v>6132.0975609756097</v>
      </c>
      <c r="J458" s="124">
        <v>6132.0975609756097</v>
      </c>
      <c r="K458" s="124">
        <v>6132.0975609756097</v>
      </c>
      <c r="L458" s="124">
        <v>6132.0975609756097</v>
      </c>
      <c r="M458" s="124">
        <v>6132.0975609756097</v>
      </c>
      <c r="N458" s="124">
        <v>6132.0975609756097</v>
      </c>
      <c r="O458" s="124">
        <v>6132.0975609756097</v>
      </c>
      <c r="P458" s="368">
        <v>1000458637</v>
      </c>
      <c r="Q458" s="554" t="s">
        <v>237</v>
      </c>
      <c r="R458" s="614" t="s">
        <v>238</v>
      </c>
      <c r="S458" s="103" t="s">
        <v>239</v>
      </c>
      <c r="T458" s="553" t="s">
        <v>24</v>
      </c>
    </row>
    <row r="459" spans="1:20">
      <c r="A459" s="536">
        <v>2339143</v>
      </c>
      <c r="B459" s="14" t="s">
        <v>931</v>
      </c>
      <c r="C459" s="46" t="s">
        <v>800</v>
      </c>
      <c r="D459" s="46" t="s">
        <v>902</v>
      </c>
      <c r="E459" s="49" t="s">
        <v>346</v>
      </c>
      <c r="F459" s="49" t="s">
        <v>804</v>
      </c>
      <c r="G459" s="49" t="s">
        <v>338</v>
      </c>
      <c r="H459" s="36">
        <v>23.134146341463413</v>
      </c>
      <c r="I459" s="128">
        <v>4071.6097560975609</v>
      </c>
      <c r="J459" s="124">
        <v>4071.6097560975609</v>
      </c>
      <c r="K459" s="124">
        <v>4071.6097560975609</v>
      </c>
      <c r="L459" s="124">
        <v>4071.6097560975609</v>
      </c>
      <c r="M459" s="124">
        <v>4071.6097560975609</v>
      </c>
      <c r="N459" s="124">
        <v>4071.6097560975609</v>
      </c>
      <c r="O459" s="124">
        <v>4071.6097560975609</v>
      </c>
      <c r="P459" s="368">
        <v>1000458637</v>
      </c>
      <c r="Q459" s="554" t="s">
        <v>237</v>
      </c>
      <c r="R459" s="614" t="s">
        <v>238</v>
      </c>
      <c r="S459" s="103" t="s">
        <v>239</v>
      </c>
      <c r="T459" s="553" t="s">
        <v>53</v>
      </c>
    </row>
    <row r="460" spans="1:20">
      <c r="A460" s="536">
        <v>2019696</v>
      </c>
      <c r="B460" s="14" t="s">
        <v>932</v>
      </c>
      <c r="C460" s="46" t="s">
        <v>800</v>
      </c>
      <c r="D460" s="46" t="s">
        <v>829</v>
      </c>
      <c r="E460" s="49" t="s">
        <v>20</v>
      </c>
      <c r="F460" s="49" t="s">
        <v>802</v>
      </c>
      <c r="G460" s="49" t="s">
        <v>324</v>
      </c>
      <c r="H460" s="36">
        <v>21.512195121951219</v>
      </c>
      <c r="I460" s="128">
        <v>3786.1463414634145</v>
      </c>
      <c r="J460" s="124">
        <v>3786.1463414634145</v>
      </c>
      <c r="K460" s="124">
        <v>3786.1463414634145</v>
      </c>
      <c r="L460" s="124">
        <v>3786.1463414634145</v>
      </c>
      <c r="M460" s="124">
        <v>3786.1463414634145</v>
      </c>
      <c r="N460" s="124">
        <v>3786.1463414634145</v>
      </c>
      <c r="O460" s="124">
        <v>3786.1463414634145</v>
      </c>
      <c r="P460" s="368">
        <v>1000458637</v>
      </c>
      <c r="Q460" s="554" t="s">
        <v>237</v>
      </c>
      <c r="R460" s="614" t="s">
        <v>238</v>
      </c>
      <c r="S460" s="103" t="s">
        <v>239</v>
      </c>
      <c r="T460" s="553" t="s">
        <v>33</v>
      </c>
    </row>
    <row r="461" spans="1:20">
      <c r="A461" s="536">
        <v>127640</v>
      </c>
      <c r="B461" s="14" t="s">
        <v>933</v>
      </c>
      <c r="C461" s="46" t="s">
        <v>800</v>
      </c>
      <c r="D461" s="46" t="s">
        <v>829</v>
      </c>
      <c r="E461" s="46" t="s">
        <v>25</v>
      </c>
      <c r="F461" s="49" t="s">
        <v>804</v>
      </c>
      <c r="G461" s="49" t="s">
        <v>338</v>
      </c>
      <c r="H461" s="36">
        <v>23.134146341463413</v>
      </c>
      <c r="I461" s="128">
        <v>4071.6097560975609</v>
      </c>
      <c r="J461" s="124">
        <v>4071.6097560975609</v>
      </c>
      <c r="K461" s="124">
        <v>4071.6097560975609</v>
      </c>
      <c r="L461" s="124">
        <v>4071.6097560975609</v>
      </c>
      <c r="M461" s="124">
        <v>4071.6097560975609</v>
      </c>
      <c r="N461" s="124">
        <v>4071.6097560975609</v>
      </c>
      <c r="O461" s="124">
        <v>4071.6097560975609</v>
      </c>
      <c r="P461" s="368">
        <v>1000458637</v>
      </c>
      <c r="Q461" s="554" t="s">
        <v>237</v>
      </c>
      <c r="R461" s="614" t="s">
        <v>238</v>
      </c>
      <c r="S461" s="103" t="s">
        <v>239</v>
      </c>
      <c r="T461" s="553" t="s">
        <v>26</v>
      </c>
    </row>
    <row r="462" spans="1:20">
      <c r="A462" s="536">
        <v>641307</v>
      </c>
      <c r="B462" s="14" t="s">
        <v>934</v>
      </c>
      <c r="C462" s="46" t="s">
        <v>800</v>
      </c>
      <c r="D462" s="46" t="s">
        <v>834</v>
      </c>
      <c r="E462" s="46" t="s">
        <v>346</v>
      </c>
      <c r="F462" s="46" t="s">
        <v>804</v>
      </c>
      <c r="G462" s="49" t="s">
        <v>338</v>
      </c>
      <c r="H462" s="36">
        <v>23.134146341463413</v>
      </c>
      <c r="I462" s="128">
        <v>4071.6097560975609</v>
      </c>
      <c r="J462" s="124">
        <v>4071.6097560975609</v>
      </c>
      <c r="K462" s="124">
        <v>4071.6097560975609</v>
      </c>
      <c r="L462" s="124">
        <v>4071.6097560975609</v>
      </c>
      <c r="M462" s="124">
        <v>4071.6097560975609</v>
      </c>
      <c r="N462" s="124">
        <v>4071.6097560975609</v>
      </c>
      <c r="O462" s="124">
        <v>4071.6097560975609</v>
      </c>
      <c r="P462" s="368">
        <v>1000458637</v>
      </c>
      <c r="Q462" s="554" t="s">
        <v>237</v>
      </c>
      <c r="R462" s="614" t="s">
        <v>238</v>
      </c>
      <c r="S462" s="103" t="s">
        <v>239</v>
      </c>
      <c r="T462" s="553" t="s">
        <v>53</v>
      </c>
    </row>
    <row r="463" spans="1:20">
      <c r="A463" s="536">
        <v>2197845</v>
      </c>
      <c r="B463" s="14" t="s">
        <v>935</v>
      </c>
      <c r="C463" s="46" t="s">
        <v>800</v>
      </c>
      <c r="D463" s="46" t="s">
        <v>834</v>
      </c>
      <c r="E463" s="46" t="s">
        <v>25</v>
      </c>
      <c r="F463" s="49" t="s">
        <v>802</v>
      </c>
      <c r="G463" s="49" t="s">
        <v>324</v>
      </c>
      <c r="H463" s="36">
        <v>20.195121951219512</v>
      </c>
      <c r="I463" s="128">
        <v>3554.3414634146343</v>
      </c>
      <c r="J463" s="124">
        <v>3554.3414634146343</v>
      </c>
      <c r="K463" s="124">
        <v>3554.3414634146343</v>
      </c>
      <c r="L463" s="124">
        <v>3554.3414634146343</v>
      </c>
      <c r="M463" s="124">
        <v>3554.3414634146343</v>
      </c>
      <c r="N463" s="124">
        <v>3554.3414634146343</v>
      </c>
      <c r="O463" s="124">
        <v>3554.3414634146343</v>
      </c>
      <c r="P463" s="368">
        <v>1000458637</v>
      </c>
      <c r="Q463" s="554" t="s">
        <v>237</v>
      </c>
      <c r="R463" s="614" t="s">
        <v>238</v>
      </c>
      <c r="S463" s="103" t="s">
        <v>239</v>
      </c>
      <c r="T463" s="553" t="s">
        <v>26</v>
      </c>
    </row>
    <row r="464" spans="1:20">
      <c r="A464" s="536">
        <v>2406044</v>
      </c>
      <c r="B464" s="14" t="s">
        <v>936</v>
      </c>
      <c r="C464" s="46" t="s">
        <v>800</v>
      </c>
      <c r="D464" s="46" t="s">
        <v>834</v>
      </c>
      <c r="E464" s="46" t="s">
        <v>25</v>
      </c>
      <c r="F464" s="49" t="s">
        <v>804</v>
      </c>
      <c r="G464" s="49" t="s">
        <v>338</v>
      </c>
      <c r="H464" s="36">
        <v>23.134146341463413</v>
      </c>
      <c r="I464" s="128">
        <v>4071.6097560975609</v>
      </c>
      <c r="J464" s="124">
        <v>4071.6097560975609</v>
      </c>
      <c r="K464" s="124">
        <v>4071.6097560975609</v>
      </c>
      <c r="L464" s="124">
        <v>4071.6097560975609</v>
      </c>
      <c r="M464" s="124">
        <v>4071.6097560975609</v>
      </c>
      <c r="N464" s="124">
        <v>4071.6097560975609</v>
      </c>
      <c r="O464" s="124">
        <v>4071.6097560975609</v>
      </c>
      <c r="P464" s="368">
        <v>1000458637</v>
      </c>
      <c r="Q464" s="554" t="s">
        <v>237</v>
      </c>
      <c r="R464" s="614" t="s">
        <v>238</v>
      </c>
      <c r="S464" s="103" t="s">
        <v>239</v>
      </c>
      <c r="T464" s="553" t="s">
        <v>26</v>
      </c>
    </row>
    <row r="465" spans="1:20">
      <c r="A465" s="536">
        <v>2108263</v>
      </c>
      <c r="B465" s="14" t="s">
        <v>937</v>
      </c>
      <c r="C465" s="46" t="s">
        <v>800</v>
      </c>
      <c r="D465" s="46" t="s">
        <v>834</v>
      </c>
      <c r="E465" s="46" t="s">
        <v>25</v>
      </c>
      <c r="F465" s="49" t="s">
        <v>810</v>
      </c>
      <c r="G465" s="49" t="s">
        <v>582</v>
      </c>
      <c r="H465" s="36">
        <v>17.073170731707318</v>
      </c>
      <c r="I465" s="128">
        <v>3004.8780487804879</v>
      </c>
      <c r="J465" s="124">
        <v>3004.8780487804879</v>
      </c>
      <c r="K465" s="124">
        <v>3004.8780487804879</v>
      </c>
      <c r="L465" s="124">
        <v>3004.8780487804879</v>
      </c>
      <c r="M465" s="124">
        <v>3004.8780487804879</v>
      </c>
      <c r="N465" s="124">
        <v>3004.8780487804879</v>
      </c>
      <c r="O465" s="124">
        <v>3004.8780487804879</v>
      </c>
      <c r="P465" s="368">
        <v>1000458637</v>
      </c>
      <c r="Q465" s="554" t="s">
        <v>237</v>
      </c>
      <c r="R465" s="614" t="s">
        <v>238</v>
      </c>
      <c r="S465" s="103" t="s">
        <v>239</v>
      </c>
      <c r="T465" s="553" t="s">
        <v>26</v>
      </c>
    </row>
    <row r="466" spans="1:20">
      <c r="A466" s="536">
        <v>104473</v>
      </c>
      <c r="B466" s="14" t="s">
        <v>938</v>
      </c>
      <c r="C466" s="46" t="s">
        <v>800</v>
      </c>
      <c r="D466" s="46" t="s">
        <v>834</v>
      </c>
      <c r="E466" s="46" t="s">
        <v>20</v>
      </c>
      <c r="F466" s="46" t="s">
        <v>804</v>
      </c>
      <c r="G466" s="49" t="s">
        <v>449</v>
      </c>
      <c r="H466" s="36">
        <v>25.048780487804876</v>
      </c>
      <c r="I466" s="128">
        <v>4408.585365853658</v>
      </c>
      <c r="J466" s="124">
        <v>4408.585365853658</v>
      </c>
      <c r="K466" s="124">
        <v>4408.585365853658</v>
      </c>
      <c r="L466" s="124">
        <v>4408.585365853658</v>
      </c>
      <c r="M466" s="124">
        <v>4408.585365853658</v>
      </c>
      <c r="N466" s="124">
        <v>4408.585365853658</v>
      </c>
      <c r="O466" s="124">
        <v>4408.585365853658</v>
      </c>
      <c r="P466" s="368">
        <v>1000458637</v>
      </c>
      <c r="Q466" s="554" t="s">
        <v>237</v>
      </c>
      <c r="R466" s="614" t="s">
        <v>238</v>
      </c>
      <c r="S466" s="103" t="s">
        <v>239</v>
      </c>
      <c r="T466" s="553" t="s">
        <v>24</v>
      </c>
    </row>
    <row r="467" spans="1:20">
      <c r="A467" s="536">
        <v>258039</v>
      </c>
      <c r="B467" s="14" t="s">
        <v>939</v>
      </c>
      <c r="C467" s="46" t="s">
        <v>800</v>
      </c>
      <c r="D467" s="46" t="s">
        <v>834</v>
      </c>
      <c r="E467" s="49" t="s">
        <v>428</v>
      </c>
      <c r="F467" s="49" t="s">
        <v>804</v>
      </c>
      <c r="G467" s="49" t="s">
        <v>318</v>
      </c>
      <c r="H467" s="36">
        <v>25.048780487804876</v>
      </c>
      <c r="I467" s="128">
        <v>4408.585365853658</v>
      </c>
      <c r="J467" s="124">
        <v>0</v>
      </c>
      <c r="K467" s="124">
        <v>0</v>
      </c>
      <c r="L467" s="124">
        <v>2204.292682926829</v>
      </c>
      <c r="M467" s="124">
        <v>4408.585365853658</v>
      </c>
      <c r="N467" s="124">
        <v>4408.585365853658</v>
      </c>
      <c r="O467" s="124">
        <v>4408.585365853658</v>
      </c>
      <c r="P467" s="368">
        <v>1000458637</v>
      </c>
      <c r="Q467" s="554" t="s">
        <v>237</v>
      </c>
      <c r="R467" s="614" t="s">
        <v>238</v>
      </c>
      <c r="S467" s="103" t="s">
        <v>239</v>
      </c>
      <c r="T467" s="553" t="s">
        <v>33</v>
      </c>
    </row>
    <row r="468" spans="1:20">
      <c r="A468" s="536">
        <v>2088092</v>
      </c>
      <c r="B468" s="14" t="s">
        <v>940</v>
      </c>
      <c r="C468" s="46" t="s">
        <v>800</v>
      </c>
      <c r="D468" s="46" t="s">
        <v>834</v>
      </c>
      <c r="E468" s="49" t="s">
        <v>428</v>
      </c>
      <c r="F468" s="49" t="s">
        <v>802</v>
      </c>
      <c r="G468" s="49" t="s">
        <v>324</v>
      </c>
      <c r="H468" s="36">
        <v>21.512195121951219</v>
      </c>
      <c r="I468" s="128">
        <v>3786.1463414634145</v>
      </c>
      <c r="J468" s="124"/>
      <c r="K468" s="124"/>
      <c r="L468" s="124">
        <v>1893.0731707317073</v>
      </c>
      <c r="M468" s="124">
        <v>3786.1463414634145</v>
      </c>
      <c r="N468" s="124">
        <v>3786.1463414634145</v>
      </c>
      <c r="O468" s="124">
        <v>3786.1463414634145</v>
      </c>
      <c r="P468" s="368">
        <v>1000458637</v>
      </c>
      <c r="Q468" s="554" t="s">
        <v>237</v>
      </c>
      <c r="R468" s="614" t="s">
        <v>238</v>
      </c>
      <c r="S468" s="103" t="s">
        <v>239</v>
      </c>
      <c r="T468" s="553" t="s">
        <v>33</v>
      </c>
    </row>
    <row r="469" spans="1:20">
      <c r="A469" s="536">
        <v>2268540</v>
      </c>
      <c r="B469" s="14" t="s">
        <v>941</v>
      </c>
      <c r="C469" s="46" t="s">
        <v>800</v>
      </c>
      <c r="D469" s="46" t="s">
        <v>834</v>
      </c>
      <c r="E469" s="46" t="s">
        <v>20</v>
      </c>
      <c r="F469" s="49" t="s">
        <v>802</v>
      </c>
      <c r="G469" s="49" t="s">
        <v>324</v>
      </c>
      <c r="H469" s="36">
        <v>21.512195121951219</v>
      </c>
      <c r="I469" s="128">
        <v>3786.1463414634145</v>
      </c>
      <c r="J469" s="124">
        <v>3786.1463414634145</v>
      </c>
      <c r="K469" s="124">
        <v>3786.1463414634145</v>
      </c>
      <c r="L469" s="124">
        <v>3786.1463414634145</v>
      </c>
      <c r="M469" s="124">
        <v>3786.1463414634145</v>
      </c>
      <c r="N469" s="124">
        <v>3786.1463414634145</v>
      </c>
      <c r="O469" s="124">
        <v>3786.1463414634145</v>
      </c>
      <c r="P469" s="368">
        <v>1000458637</v>
      </c>
      <c r="Q469" s="554" t="s">
        <v>237</v>
      </c>
      <c r="R469" s="614" t="s">
        <v>238</v>
      </c>
      <c r="S469" s="103" t="s">
        <v>239</v>
      </c>
      <c r="T469" s="553" t="s">
        <v>24</v>
      </c>
    </row>
    <row r="470" spans="1:20">
      <c r="A470" s="536" t="s">
        <v>354</v>
      </c>
      <c r="B470" s="14" t="s">
        <v>354</v>
      </c>
      <c r="C470" s="46" t="s">
        <v>800</v>
      </c>
      <c r="D470" s="46" t="s">
        <v>942</v>
      </c>
      <c r="E470" s="46" t="s">
        <v>25</v>
      </c>
      <c r="F470" s="49" t="s">
        <v>804</v>
      </c>
      <c r="G470" s="49" t="s">
        <v>338</v>
      </c>
      <c r="H470" s="36">
        <v>23.134146341463413</v>
      </c>
      <c r="I470" s="128">
        <v>4071.6097560975609</v>
      </c>
      <c r="J470" s="124"/>
      <c r="K470" s="124"/>
      <c r="L470" s="124">
        <v>2035.8048780487804</v>
      </c>
      <c r="M470" s="124">
        <v>4071.6097560975609</v>
      </c>
      <c r="N470" s="124">
        <v>4071.6097560975609</v>
      </c>
      <c r="O470" s="124">
        <v>4071.6097560975609</v>
      </c>
      <c r="P470" s="368">
        <v>1000458637</v>
      </c>
      <c r="Q470" s="554" t="s">
        <v>237</v>
      </c>
      <c r="R470" s="614" t="s">
        <v>238</v>
      </c>
      <c r="S470" s="103" t="s">
        <v>239</v>
      </c>
      <c r="T470" s="553" t="s">
        <v>24</v>
      </c>
    </row>
    <row r="471" spans="1:20">
      <c r="A471" s="536" t="s">
        <v>354</v>
      </c>
      <c r="B471" s="14" t="s">
        <v>354</v>
      </c>
      <c r="C471" s="46" t="s">
        <v>800</v>
      </c>
      <c r="D471" s="46" t="s">
        <v>942</v>
      </c>
      <c r="E471" s="46" t="s">
        <v>25</v>
      </c>
      <c r="F471" s="49" t="s">
        <v>804</v>
      </c>
      <c r="G471" s="49" t="s">
        <v>338</v>
      </c>
      <c r="H471" s="36">
        <v>23.134146341463413</v>
      </c>
      <c r="I471" s="128">
        <v>4071.6097560975609</v>
      </c>
      <c r="J471" s="124"/>
      <c r="K471" s="124"/>
      <c r="L471" s="124">
        <v>2035.8048780487804</v>
      </c>
      <c r="M471" s="124">
        <v>4071.6097560975609</v>
      </c>
      <c r="N471" s="124">
        <v>4071.6097560975609</v>
      </c>
      <c r="O471" s="124">
        <v>4071.6097560975609</v>
      </c>
      <c r="P471" s="368">
        <v>1000458637</v>
      </c>
      <c r="Q471" s="554" t="s">
        <v>237</v>
      </c>
      <c r="R471" s="614" t="s">
        <v>238</v>
      </c>
      <c r="S471" s="103" t="s">
        <v>239</v>
      </c>
      <c r="T471" s="553" t="s">
        <v>24</v>
      </c>
    </row>
    <row r="472" spans="1:20">
      <c r="A472" s="536">
        <v>2412699</v>
      </c>
      <c r="B472" s="14" t="s">
        <v>943</v>
      </c>
      <c r="C472" s="46" t="s">
        <v>800</v>
      </c>
      <c r="D472" s="46" t="s">
        <v>942</v>
      </c>
      <c r="E472" s="46" t="s">
        <v>25</v>
      </c>
      <c r="F472" s="49" t="s">
        <v>804</v>
      </c>
      <c r="G472" s="49" t="s">
        <v>338</v>
      </c>
      <c r="H472" s="36">
        <v>23.134146341463413</v>
      </c>
      <c r="I472" s="128">
        <v>4071.6097560975609</v>
      </c>
      <c r="J472" s="124"/>
      <c r="K472" s="124"/>
      <c r="L472" s="124">
        <v>2035.8048780487804</v>
      </c>
      <c r="M472" s="124">
        <v>4071.6097560975609</v>
      </c>
      <c r="N472" s="124">
        <v>4071.6097560975609</v>
      </c>
      <c r="O472" s="124">
        <v>4071.6097560975609</v>
      </c>
      <c r="P472" s="368">
        <v>1000458637</v>
      </c>
      <c r="Q472" s="554" t="s">
        <v>237</v>
      </c>
      <c r="R472" s="614" t="s">
        <v>238</v>
      </c>
      <c r="S472" s="103" t="s">
        <v>239</v>
      </c>
      <c r="T472" s="553" t="s">
        <v>26</v>
      </c>
    </row>
    <row r="473" spans="1:20">
      <c r="A473" s="536">
        <v>2344095</v>
      </c>
      <c r="B473" s="14" t="s">
        <v>944</v>
      </c>
      <c r="C473" s="46" t="s">
        <v>800</v>
      </c>
      <c r="D473" s="46" t="s">
        <v>942</v>
      </c>
      <c r="E473" s="46" t="s">
        <v>25</v>
      </c>
      <c r="F473" s="49" t="s">
        <v>804</v>
      </c>
      <c r="G473" s="49" t="s">
        <v>338</v>
      </c>
      <c r="H473" s="36">
        <v>23.134146341463413</v>
      </c>
      <c r="I473" s="128">
        <v>4071.6097560975609</v>
      </c>
      <c r="J473" s="124"/>
      <c r="K473" s="124"/>
      <c r="L473" s="124">
        <v>2035.8048780487804</v>
      </c>
      <c r="M473" s="124">
        <v>4071.6097560975609</v>
      </c>
      <c r="N473" s="124">
        <v>4071.6097560975609</v>
      </c>
      <c r="O473" s="124">
        <v>4071.6097560975609</v>
      </c>
      <c r="P473" s="368">
        <v>1000458637</v>
      </c>
      <c r="Q473" s="554" t="s">
        <v>237</v>
      </c>
      <c r="R473" s="614" t="s">
        <v>238</v>
      </c>
      <c r="S473" s="103" t="s">
        <v>239</v>
      </c>
      <c r="T473" s="553" t="s">
        <v>26</v>
      </c>
    </row>
    <row r="474" spans="1:20">
      <c r="A474" s="536">
        <v>2313079</v>
      </c>
      <c r="B474" s="14" t="s">
        <v>945</v>
      </c>
      <c r="C474" s="46" t="s">
        <v>800</v>
      </c>
      <c r="D474" s="46" t="s">
        <v>942</v>
      </c>
      <c r="E474" s="46" t="s">
        <v>25</v>
      </c>
      <c r="F474" s="49" t="s">
        <v>804</v>
      </c>
      <c r="G474" s="49" t="s">
        <v>338</v>
      </c>
      <c r="H474" s="36">
        <v>23.134146341463413</v>
      </c>
      <c r="I474" s="128">
        <v>4071.6097560975609</v>
      </c>
      <c r="J474" s="124"/>
      <c r="K474" s="124"/>
      <c r="L474" s="124">
        <v>2035.8048780487804</v>
      </c>
      <c r="M474" s="124">
        <v>4071.6097560975609</v>
      </c>
      <c r="N474" s="124">
        <v>4071.6097560975609</v>
      </c>
      <c r="O474" s="124">
        <v>4071.6097560975609</v>
      </c>
      <c r="P474" s="368">
        <v>1000458637</v>
      </c>
      <c r="Q474" s="554" t="s">
        <v>237</v>
      </c>
      <c r="R474" s="614" t="s">
        <v>238</v>
      </c>
      <c r="S474" s="103" t="s">
        <v>239</v>
      </c>
      <c r="T474" s="553" t="s">
        <v>26</v>
      </c>
    </row>
    <row r="475" spans="1:20">
      <c r="A475" s="536" t="s">
        <v>354</v>
      </c>
      <c r="B475" s="14" t="s">
        <v>354</v>
      </c>
      <c r="C475" s="46" t="s">
        <v>800</v>
      </c>
      <c r="D475" s="46" t="s">
        <v>942</v>
      </c>
      <c r="E475" s="46" t="s">
        <v>25</v>
      </c>
      <c r="F475" s="49" t="s">
        <v>802</v>
      </c>
      <c r="G475" s="49" t="s">
        <v>324</v>
      </c>
      <c r="H475" s="36">
        <v>20.195121951219512</v>
      </c>
      <c r="I475" s="128">
        <v>3554.3414634146343</v>
      </c>
      <c r="J475" s="124"/>
      <c r="K475" s="124"/>
      <c r="L475" s="124">
        <v>1777.1707317073171</v>
      </c>
      <c r="M475" s="124">
        <v>3554.3414634146343</v>
      </c>
      <c r="N475" s="124">
        <v>3554.3414634146343</v>
      </c>
      <c r="O475" s="124">
        <v>3554.3414634146343</v>
      </c>
      <c r="P475" s="368">
        <v>1000458637</v>
      </c>
      <c r="Q475" s="554" t="s">
        <v>237</v>
      </c>
      <c r="R475" s="614" t="s">
        <v>238</v>
      </c>
      <c r="S475" s="103" t="s">
        <v>239</v>
      </c>
      <c r="T475" s="553" t="s">
        <v>24</v>
      </c>
    </row>
    <row r="476" spans="1:20">
      <c r="A476" s="536">
        <v>2431877</v>
      </c>
      <c r="B476" s="14" t="s">
        <v>946</v>
      </c>
      <c r="C476" s="46" t="s">
        <v>800</v>
      </c>
      <c r="D476" s="46" t="s">
        <v>942</v>
      </c>
      <c r="E476" s="46" t="s">
        <v>25</v>
      </c>
      <c r="F476" s="49" t="s">
        <v>802</v>
      </c>
      <c r="G476" s="49" t="s">
        <v>324</v>
      </c>
      <c r="H476" s="36">
        <v>20.195121951219512</v>
      </c>
      <c r="I476" s="128">
        <v>3554.3414634146343</v>
      </c>
      <c r="J476" s="124"/>
      <c r="K476" s="124"/>
      <c r="L476" s="124">
        <v>1777.1707317073171</v>
      </c>
      <c r="M476" s="124">
        <v>3554.3414634146343</v>
      </c>
      <c r="N476" s="124">
        <v>3554.3414634146343</v>
      </c>
      <c r="O476" s="124">
        <v>3554.3414634146343</v>
      </c>
      <c r="P476" s="368">
        <v>1000458637</v>
      </c>
      <c r="Q476" s="554" t="s">
        <v>237</v>
      </c>
      <c r="R476" s="614" t="s">
        <v>238</v>
      </c>
      <c r="S476" s="103" t="s">
        <v>239</v>
      </c>
      <c r="T476" s="553" t="s">
        <v>26</v>
      </c>
    </row>
    <row r="477" spans="1:20">
      <c r="A477" s="536">
        <v>2214868</v>
      </c>
      <c r="B477" s="14" t="s">
        <v>947</v>
      </c>
      <c r="C477" s="46" t="s">
        <v>800</v>
      </c>
      <c r="D477" s="46" t="s">
        <v>942</v>
      </c>
      <c r="E477" s="46" t="s">
        <v>25</v>
      </c>
      <c r="F477" s="49" t="s">
        <v>802</v>
      </c>
      <c r="G477" s="49" t="s">
        <v>324</v>
      </c>
      <c r="H477" s="36">
        <v>20.195121951219512</v>
      </c>
      <c r="I477" s="128">
        <v>3554.3414634146343</v>
      </c>
      <c r="J477" s="124"/>
      <c r="K477" s="124"/>
      <c r="L477" s="124">
        <v>1777.1707317073171</v>
      </c>
      <c r="M477" s="124">
        <v>3554.3414634146343</v>
      </c>
      <c r="N477" s="124">
        <v>3554.3414634146343</v>
      </c>
      <c r="O477" s="124">
        <v>3554.3414634146343</v>
      </c>
      <c r="P477" s="368">
        <v>1000458637</v>
      </c>
      <c r="Q477" s="554" t="s">
        <v>237</v>
      </c>
      <c r="R477" s="614" t="s">
        <v>238</v>
      </c>
      <c r="S477" s="103" t="s">
        <v>239</v>
      </c>
      <c r="T477" s="553" t="s">
        <v>26</v>
      </c>
    </row>
    <row r="478" spans="1:20">
      <c r="A478" s="536">
        <v>2424731</v>
      </c>
      <c r="B478" s="14" t="s">
        <v>948</v>
      </c>
      <c r="C478" s="46" t="s">
        <v>800</v>
      </c>
      <c r="D478" s="46" t="s">
        <v>942</v>
      </c>
      <c r="E478" s="46" t="s">
        <v>25</v>
      </c>
      <c r="F478" s="49" t="s">
        <v>802</v>
      </c>
      <c r="G478" s="49" t="s">
        <v>324</v>
      </c>
      <c r="H478" s="36">
        <v>20.195121951219512</v>
      </c>
      <c r="I478" s="128">
        <v>3554.3414634146343</v>
      </c>
      <c r="J478" s="124"/>
      <c r="K478" s="124"/>
      <c r="L478" s="124">
        <v>1777.1707317073171</v>
      </c>
      <c r="M478" s="124">
        <v>3554.3414634146343</v>
      </c>
      <c r="N478" s="124">
        <v>3554.3414634146343</v>
      </c>
      <c r="O478" s="124">
        <v>3554.3414634146343</v>
      </c>
      <c r="P478" s="368">
        <v>1000458637</v>
      </c>
      <c r="Q478" s="554" t="s">
        <v>237</v>
      </c>
      <c r="R478" s="614" t="s">
        <v>238</v>
      </c>
      <c r="S478" s="103" t="s">
        <v>239</v>
      </c>
      <c r="T478" s="553" t="s">
        <v>26</v>
      </c>
    </row>
    <row r="479" spans="1:20">
      <c r="A479" s="536" t="s">
        <v>354</v>
      </c>
      <c r="B479" s="14" t="s">
        <v>354</v>
      </c>
      <c r="C479" s="46" t="s">
        <v>800</v>
      </c>
      <c r="D479" s="46" t="s">
        <v>942</v>
      </c>
      <c r="E479" s="46" t="s">
        <v>25</v>
      </c>
      <c r="F479" s="49" t="s">
        <v>810</v>
      </c>
      <c r="G479" s="49" t="s">
        <v>582</v>
      </c>
      <c r="H479" s="36">
        <v>17.073170731707318</v>
      </c>
      <c r="I479" s="128">
        <v>3004.8780487804879</v>
      </c>
      <c r="J479" s="124"/>
      <c r="K479" s="124"/>
      <c r="L479" s="124">
        <v>1502.439024390244</v>
      </c>
      <c r="M479" s="124">
        <v>3004.8780487804879</v>
      </c>
      <c r="N479" s="124">
        <v>3004.8780487804879</v>
      </c>
      <c r="O479" s="124">
        <v>3004.8780487804879</v>
      </c>
      <c r="P479" s="368">
        <v>1000458637</v>
      </c>
      <c r="Q479" s="554" t="s">
        <v>237</v>
      </c>
      <c r="R479" s="614" t="s">
        <v>238</v>
      </c>
      <c r="S479" s="103" t="s">
        <v>239</v>
      </c>
      <c r="T479" s="553" t="s">
        <v>24</v>
      </c>
    </row>
    <row r="480" spans="1:20">
      <c r="A480" s="536" t="s">
        <v>354</v>
      </c>
      <c r="B480" s="14" t="s">
        <v>354</v>
      </c>
      <c r="C480" s="46" t="s">
        <v>800</v>
      </c>
      <c r="D480" s="46" t="s">
        <v>942</v>
      </c>
      <c r="E480" s="46" t="s">
        <v>25</v>
      </c>
      <c r="F480" s="49" t="s">
        <v>810</v>
      </c>
      <c r="G480" s="49" t="s">
        <v>582</v>
      </c>
      <c r="H480" s="36">
        <v>17.073170731707318</v>
      </c>
      <c r="I480" s="128">
        <v>3004.8780487804879</v>
      </c>
      <c r="J480" s="124"/>
      <c r="K480" s="124"/>
      <c r="L480" s="124">
        <v>1502.439024390244</v>
      </c>
      <c r="M480" s="124">
        <v>3004.8780487804879</v>
      </c>
      <c r="N480" s="124">
        <v>3004.8780487804879</v>
      </c>
      <c r="O480" s="124">
        <v>3004.8780487804879</v>
      </c>
      <c r="P480" s="368">
        <v>1000458637</v>
      </c>
      <c r="Q480" s="554" t="s">
        <v>237</v>
      </c>
      <c r="R480" s="614" t="s">
        <v>238</v>
      </c>
      <c r="S480" s="103" t="s">
        <v>239</v>
      </c>
      <c r="T480" s="553" t="s">
        <v>24</v>
      </c>
    </row>
    <row r="481" spans="1:20">
      <c r="A481" s="536">
        <v>2264558</v>
      </c>
      <c r="B481" s="14" t="s">
        <v>949</v>
      </c>
      <c r="C481" s="46" t="s">
        <v>800</v>
      </c>
      <c r="D481" s="46" t="s">
        <v>942</v>
      </c>
      <c r="E481" s="46" t="s">
        <v>25</v>
      </c>
      <c r="F481" s="49" t="s">
        <v>810</v>
      </c>
      <c r="G481" s="49" t="s">
        <v>582</v>
      </c>
      <c r="H481" s="36">
        <v>17.073170731707318</v>
      </c>
      <c r="I481" s="128">
        <v>3004.8780487804879</v>
      </c>
      <c r="J481" s="124"/>
      <c r="K481" s="124"/>
      <c r="L481" s="124">
        <v>1502.439024390244</v>
      </c>
      <c r="M481" s="124">
        <v>3004.8780487804879</v>
      </c>
      <c r="N481" s="124">
        <v>3004.8780487804879</v>
      </c>
      <c r="O481" s="124">
        <v>3004.8780487804879</v>
      </c>
      <c r="P481" s="368">
        <v>1000458637</v>
      </c>
      <c r="Q481" s="554" t="s">
        <v>237</v>
      </c>
      <c r="R481" s="614" t="s">
        <v>238</v>
      </c>
      <c r="S481" s="103" t="s">
        <v>239</v>
      </c>
      <c r="T481" s="553" t="s">
        <v>26</v>
      </c>
    </row>
    <row r="482" spans="1:20">
      <c r="A482" s="536">
        <v>2133113</v>
      </c>
      <c r="B482" s="14" t="s">
        <v>950</v>
      </c>
      <c r="C482" s="46" t="s">
        <v>800</v>
      </c>
      <c r="D482" s="46" t="s">
        <v>942</v>
      </c>
      <c r="E482" s="46" t="s">
        <v>25</v>
      </c>
      <c r="F482" s="49" t="s">
        <v>810</v>
      </c>
      <c r="G482" s="49" t="s">
        <v>582</v>
      </c>
      <c r="H482" s="36">
        <v>17.073170731707318</v>
      </c>
      <c r="I482" s="128">
        <v>3004.8780487804879</v>
      </c>
      <c r="J482" s="124"/>
      <c r="K482" s="124"/>
      <c r="L482" s="124">
        <v>1502.439024390244</v>
      </c>
      <c r="M482" s="124">
        <v>3004.8780487804879</v>
      </c>
      <c r="N482" s="124">
        <v>3004.8780487804879</v>
      </c>
      <c r="O482" s="124">
        <v>3004.8780487804879</v>
      </c>
      <c r="P482" s="368">
        <v>1000458637</v>
      </c>
      <c r="Q482" s="554" t="s">
        <v>237</v>
      </c>
      <c r="R482" s="614" t="s">
        <v>238</v>
      </c>
      <c r="S482" s="103" t="s">
        <v>239</v>
      </c>
      <c r="T482" s="553" t="s">
        <v>26</v>
      </c>
    </row>
    <row r="483" spans="1:20">
      <c r="A483" s="536">
        <v>2230096</v>
      </c>
      <c r="B483" s="14" t="s">
        <v>951</v>
      </c>
      <c r="C483" s="46" t="s">
        <v>800</v>
      </c>
      <c r="D483" s="46" t="s">
        <v>942</v>
      </c>
      <c r="E483" s="46" t="s">
        <v>25</v>
      </c>
      <c r="F483" s="49" t="s">
        <v>810</v>
      </c>
      <c r="G483" s="49" t="s">
        <v>582</v>
      </c>
      <c r="H483" s="36">
        <v>17.073170731707318</v>
      </c>
      <c r="I483" s="128">
        <v>3004.8780487804879</v>
      </c>
      <c r="J483" s="124"/>
      <c r="K483" s="124"/>
      <c r="L483" s="124">
        <v>1502.439024390244</v>
      </c>
      <c r="M483" s="124">
        <v>3004.8780487804879</v>
      </c>
      <c r="N483" s="124">
        <v>3004.8780487804879</v>
      </c>
      <c r="O483" s="124">
        <v>3004.8780487804879</v>
      </c>
      <c r="P483" s="368">
        <v>1000458637</v>
      </c>
      <c r="Q483" s="554" t="s">
        <v>237</v>
      </c>
      <c r="R483" s="614" t="s">
        <v>238</v>
      </c>
      <c r="S483" s="103" t="s">
        <v>239</v>
      </c>
      <c r="T483" s="553" t="s">
        <v>26</v>
      </c>
    </row>
    <row r="484" spans="1:20">
      <c r="A484" s="536">
        <v>2211525</v>
      </c>
      <c r="B484" s="14" t="s">
        <v>952</v>
      </c>
      <c r="C484" s="46" t="s">
        <v>800</v>
      </c>
      <c r="D484" s="46" t="s">
        <v>953</v>
      </c>
      <c r="E484" s="46" t="s">
        <v>954</v>
      </c>
      <c r="F484" s="46" t="s">
        <v>802</v>
      </c>
      <c r="G484" s="49" t="s">
        <v>324</v>
      </c>
      <c r="H484" s="36">
        <v>23.024390243902438</v>
      </c>
      <c r="I484" s="128">
        <v>4052.292682926829</v>
      </c>
      <c r="J484" s="124"/>
      <c r="K484" s="124"/>
      <c r="L484" s="124">
        <v>2026.1463414634145</v>
      </c>
      <c r="M484" s="124">
        <v>4052.292682926829</v>
      </c>
      <c r="N484" s="124">
        <v>4052.292682926829</v>
      </c>
      <c r="O484" s="124">
        <v>4052.292682926829</v>
      </c>
      <c r="P484" s="368">
        <v>1000458637</v>
      </c>
      <c r="Q484" s="554" t="s">
        <v>237</v>
      </c>
      <c r="R484" s="614" t="s">
        <v>238</v>
      </c>
      <c r="S484" s="103" t="s">
        <v>239</v>
      </c>
      <c r="T484" s="553" t="s">
        <v>697</v>
      </c>
    </row>
    <row r="485" spans="1:20">
      <c r="A485" s="536">
        <v>2358592</v>
      </c>
      <c r="B485" s="14" t="s">
        <v>955</v>
      </c>
      <c r="C485" s="46" t="s">
        <v>800</v>
      </c>
      <c r="D485" s="46" t="s">
        <v>953</v>
      </c>
      <c r="E485" s="46" t="s">
        <v>954</v>
      </c>
      <c r="F485" s="46" t="s">
        <v>810</v>
      </c>
      <c r="G485" s="49" t="s">
        <v>582</v>
      </c>
      <c r="H485" s="36">
        <v>19.195121951219512</v>
      </c>
      <c r="I485" s="128">
        <v>3378.3414634146343</v>
      </c>
      <c r="J485" s="124"/>
      <c r="K485" s="124"/>
      <c r="L485" s="124">
        <v>1689.1707317073171</v>
      </c>
      <c r="M485" s="124">
        <v>3378.3414634146343</v>
      </c>
      <c r="N485" s="124">
        <v>3378.3414634146343</v>
      </c>
      <c r="O485" s="124">
        <v>3378.3414634146343</v>
      </c>
      <c r="P485" s="368">
        <v>1000458637</v>
      </c>
      <c r="Q485" s="554" t="s">
        <v>237</v>
      </c>
      <c r="R485" s="614" t="s">
        <v>238</v>
      </c>
      <c r="S485" s="103" t="s">
        <v>239</v>
      </c>
      <c r="T485" s="553" t="s">
        <v>697</v>
      </c>
    </row>
    <row r="486" spans="1:20">
      <c r="A486" s="537">
        <v>2257902</v>
      </c>
      <c r="B486" s="368" t="s">
        <v>956</v>
      </c>
      <c r="C486" s="46" t="s">
        <v>800</v>
      </c>
      <c r="D486" s="46" t="s">
        <v>646</v>
      </c>
      <c r="E486" s="49" t="s">
        <v>20</v>
      </c>
      <c r="F486" s="49" t="s">
        <v>804</v>
      </c>
      <c r="G486" s="49" t="s">
        <v>318</v>
      </c>
      <c r="H486" s="36">
        <v>25.048780487804876</v>
      </c>
      <c r="I486" s="128">
        <v>4408.585365853658</v>
      </c>
      <c r="J486" s="124">
        <v>4408.585365853658</v>
      </c>
      <c r="K486" s="124">
        <v>4408.585365853658</v>
      </c>
      <c r="L486" s="124">
        <v>4408.585365853658</v>
      </c>
      <c r="M486" s="124">
        <v>4408.585365853658</v>
      </c>
      <c r="N486" s="124">
        <v>4408.585365853658</v>
      </c>
      <c r="O486" s="124">
        <v>4408.585365853658</v>
      </c>
      <c r="P486" s="368">
        <v>1000458649</v>
      </c>
      <c r="Q486" s="554" t="s">
        <v>233</v>
      </c>
      <c r="R486" s="614" t="s">
        <v>234</v>
      </c>
      <c r="S486" s="103" t="s">
        <v>235</v>
      </c>
      <c r="T486" s="553" t="s">
        <v>24</v>
      </c>
    </row>
    <row r="487" spans="1:20">
      <c r="A487" s="537">
        <v>473887</v>
      </c>
      <c r="B487" s="368" t="s">
        <v>957</v>
      </c>
      <c r="C487" s="46" t="s">
        <v>800</v>
      </c>
      <c r="D487" s="46" t="s">
        <v>626</v>
      </c>
      <c r="E487" s="49" t="s">
        <v>25</v>
      </c>
      <c r="F487" s="49" t="s">
        <v>804</v>
      </c>
      <c r="G487" s="49" t="s">
        <v>318</v>
      </c>
      <c r="H487" s="36">
        <v>23.134146341463413</v>
      </c>
      <c r="I487" s="128">
        <v>4071.6097560975609</v>
      </c>
      <c r="J487" s="124">
        <v>4071.6097560975609</v>
      </c>
      <c r="K487" s="124">
        <v>4071.6097560975609</v>
      </c>
      <c r="L487" s="124">
        <v>4071.6097560975609</v>
      </c>
      <c r="M487" s="124">
        <v>4071.6097560975609</v>
      </c>
      <c r="N487" s="124">
        <v>4071.6097560975609</v>
      </c>
      <c r="O487" s="124">
        <v>4071.6097560975609</v>
      </c>
      <c r="P487" s="368">
        <v>1000458649</v>
      </c>
      <c r="Q487" s="554" t="s">
        <v>233</v>
      </c>
      <c r="R487" s="614" t="s">
        <v>234</v>
      </c>
      <c r="S487" s="103" t="s">
        <v>235</v>
      </c>
      <c r="T487" s="553" t="s">
        <v>26</v>
      </c>
    </row>
    <row r="488" spans="1:20">
      <c r="A488" s="537">
        <v>109497</v>
      </c>
      <c r="B488" s="368" t="s">
        <v>958</v>
      </c>
      <c r="C488" s="46" t="s">
        <v>800</v>
      </c>
      <c r="D488" s="46" t="s">
        <v>959</v>
      </c>
      <c r="E488" s="49" t="s">
        <v>20</v>
      </c>
      <c r="F488" s="49" t="s">
        <v>804</v>
      </c>
      <c r="G488" s="49" t="s">
        <v>443</v>
      </c>
      <c r="H488" s="36">
        <v>25.048780487804876</v>
      </c>
      <c r="I488" s="128">
        <v>4408.585365853658</v>
      </c>
      <c r="J488" s="124">
        <v>4408.585365853658</v>
      </c>
      <c r="K488" s="124">
        <v>4408.585365853658</v>
      </c>
      <c r="L488" s="124">
        <v>4408.585365853658</v>
      </c>
      <c r="M488" s="124">
        <v>4408.585365853658</v>
      </c>
      <c r="N488" s="124">
        <v>4408.585365853658</v>
      </c>
      <c r="O488" s="124">
        <v>4408.585365853658</v>
      </c>
      <c r="P488" s="368">
        <v>1000458649</v>
      </c>
      <c r="Q488" s="554" t="s">
        <v>233</v>
      </c>
      <c r="R488" s="614" t="s">
        <v>234</v>
      </c>
      <c r="S488" s="103" t="s">
        <v>235</v>
      </c>
      <c r="T488" s="553" t="s">
        <v>24</v>
      </c>
    </row>
    <row r="489" spans="1:20">
      <c r="A489" s="537">
        <v>2385199</v>
      </c>
      <c r="B489" s="368" t="s">
        <v>960</v>
      </c>
      <c r="C489" s="46" t="s">
        <v>800</v>
      </c>
      <c r="D489" s="46" t="s">
        <v>961</v>
      </c>
      <c r="E489" s="49" t="s">
        <v>346</v>
      </c>
      <c r="F489" s="49" t="s">
        <v>804</v>
      </c>
      <c r="G489" s="49" t="s">
        <v>422</v>
      </c>
      <c r="H489" s="36">
        <v>23.134146341463413</v>
      </c>
      <c r="I489" s="128">
        <v>4071.6097560975609</v>
      </c>
      <c r="J489" s="124">
        <v>4071.6097560975609</v>
      </c>
      <c r="K489" s="124">
        <v>4071.6097560975609</v>
      </c>
      <c r="L489" s="124">
        <v>4071.6097560975609</v>
      </c>
      <c r="M489" s="124">
        <v>4071.6097560975609</v>
      </c>
      <c r="N489" s="124">
        <v>4071.6097560975609</v>
      </c>
      <c r="O489" s="124">
        <v>4071.6097560975609</v>
      </c>
      <c r="P489" s="368">
        <v>1000458649</v>
      </c>
      <c r="Q489" s="554" t="s">
        <v>233</v>
      </c>
      <c r="R489" s="614" t="s">
        <v>234</v>
      </c>
      <c r="S489" s="103" t="s">
        <v>235</v>
      </c>
      <c r="T489" s="553" t="s">
        <v>33</v>
      </c>
    </row>
    <row r="490" spans="1:20">
      <c r="A490" s="537">
        <v>941724</v>
      </c>
      <c r="B490" s="98" t="s">
        <v>962</v>
      </c>
      <c r="C490" s="362" t="s">
        <v>800</v>
      </c>
      <c r="D490" s="362" t="s">
        <v>963</v>
      </c>
      <c r="E490" s="49" t="s">
        <v>954</v>
      </c>
      <c r="F490" s="49" t="s">
        <v>804</v>
      </c>
      <c r="G490" s="49" t="s">
        <v>324</v>
      </c>
      <c r="H490" s="36">
        <v>27.780487804878049</v>
      </c>
      <c r="I490" s="128">
        <v>4889.3658536585372</v>
      </c>
      <c r="J490" s="124">
        <v>4889.3658536585372</v>
      </c>
      <c r="K490" s="124">
        <v>4889.3658536585372</v>
      </c>
      <c r="L490" s="124">
        <v>4889.3658536585372</v>
      </c>
      <c r="M490" s="124">
        <v>4889.3658536585372</v>
      </c>
      <c r="N490" s="124">
        <v>4889.3658536585372</v>
      </c>
      <c r="O490" s="124">
        <v>4889.3658536585372</v>
      </c>
      <c r="P490" s="368">
        <v>1000458649</v>
      </c>
      <c r="Q490" s="554" t="s">
        <v>233</v>
      </c>
      <c r="R490" s="614" t="s">
        <v>234</v>
      </c>
      <c r="S490" s="103" t="s">
        <v>235</v>
      </c>
      <c r="T490" s="553" t="s">
        <v>41</v>
      </c>
    </row>
    <row r="491" spans="1:20">
      <c r="A491" s="537">
        <v>2081055</v>
      </c>
      <c r="B491" s="368" t="s">
        <v>964</v>
      </c>
      <c r="C491" s="46" t="s">
        <v>800</v>
      </c>
      <c r="D491" s="46" t="s">
        <v>637</v>
      </c>
      <c r="E491" s="49" t="s">
        <v>20</v>
      </c>
      <c r="F491" s="49" t="s">
        <v>802</v>
      </c>
      <c r="G491" s="49" t="s">
        <v>324</v>
      </c>
      <c r="H491" s="36">
        <v>21.512195121951219</v>
      </c>
      <c r="I491" s="128">
        <v>3786.1463414634145</v>
      </c>
      <c r="J491" s="124">
        <v>3786.1463414634145</v>
      </c>
      <c r="K491" s="124">
        <v>3786.1463414634145</v>
      </c>
      <c r="L491" s="124">
        <v>3786.1463414634145</v>
      </c>
      <c r="M491" s="124">
        <v>3786.1463414634145</v>
      </c>
      <c r="N491" s="124">
        <v>3786.1463414634145</v>
      </c>
      <c r="O491" s="124">
        <v>3786.1463414634145</v>
      </c>
      <c r="P491" s="368">
        <v>1000458649</v>
      </c>
      <c r="Q491" s="554" t="s">
        <v>233</v>
      </c>
      <c r="R491" s="614" t="s">
        <v>234</v>
      </c>
      <c r="S491" s="103" t="s">
        <v>235</v>
      </c>
      <c r="T491" s="553" t="s">
        <v>24</v>
      </c>
    </row>
    <row r="492" spans="1:20">
      <c r="A492" s="537">
        <v>2087175</v>
      </c>
      <c r="B492" s="368" t="s">
        <v>965</v>
      </c>
      <c r="C492" s="46" t="s">
        <v>800</v>
      </c>
      <c r="D492" s="46" t="s">
        <v>640</v>
      </c>
      <c r="E492" s="49" t="s">
        <v>20</v>
      </c>
      <c r="F492" s="49" t="s">
        <v>802</v>
      </c>
      <c r="G492" s="49" t="s">
        <v>324</v>
      </c>
      <c r="H492" s="36">
        <v>21.512195121951219</v>
      </c>
      <c r="I492" s="128">
        <v>3786.1463414634145</v>
      </c>
      <c r="J492" s="124">
        <v>3786.1463414634145</v>
      </c>
      <c r="K492" s="124">
        <v>3786.1463414634145</v>
      </c>
      <c r="L492" s="124">
        <v>3786.1463414634145</v>
      </c>
      <c r="M492" s="124">
        <v>3786.1463414634145</v>
      </c>
      <c r="N492" s="124">
        <v>3786.1463414634145</v>
      </c>
      <c r="O492" s="124">
        <v>3786.1463414634145</v>
      </c>
      <c r="P492" s="368">
        <v>1000458649</v>
      </c>
      <c r="Q492" s="554" t="s">
        <v>233</v>
      </c>
      <c r="R492" s="614" t="s">
        <v>234</v>
      </c>
      <c r="S492" s="103" t="s">
        <v>235</v>
      </c>
      <c r="T492" s="553" t="s">
        <v>24</v>
      </c>
    </row>
    <row r="493" spans="1:20">
      <c r="A493" s="537">
        <v>2090966</v>
      </c>
      <c r="B493" s="368" t="s">
        <v>966</v>
      </c>
      <c r="C493" s="46" t="s">
        <v>800</v>
      </c>
      <c r="D493" s="46" t="s">
        <v>646</v>
      </c>
      <c r="E493" s="49" t="s">
        <v>25</v>
      </c>
      <c r="F493" s="49" t="s">
        <v>802</v>
      </c>
      <c r="G493" s="49" t="s">
        <v>324</v>
      </c>
      <c r="H493" s="36">
        <v>20.195121951219512</v>
      </c>
      <c r="I493" s="128">
        <v>3554.3414634146343</v>
      </c>
      <c r="J493" s="124">
        <v>3554.3414634146343</v>
      </c>
      <c r="K493" s="124">
        <v>3554.3414634146343</v>
      </c>
      <c r="L493" s="124">
        <v>3554.3414634146343</v>
      </c>
      <c r="M493" s="124">
        <v>3554.3414634146343</v>
      </c>
      <c r="N493" s="124">
        <v>3554.3414634146343</v>
      </c>
      <c r="O493" s="124">
        <v>3554.3414634146343</v>
      </c>
      <c r="P493" s="368">
        <v>1000458649</v>
      </c>
      <c r="Q493" s="554" t="s">
        <v>233</v>
      </c>
      <c r="R493" s="614" t="s">
        <v>234</v>
      </c>
      <c r="S493" s="103" t="s">
        <v>235</v>
      </c>
      <c r="T493" s="553" t="s">
        <v>26</v>
      </c>
    </row>
    <row r="494" spans="1:20">
      <c r="A494" s="537">
        <v>2091430</v>
      </c>
      <c r="B494" s="368" t="s">
        <v>967</v>
      </c>
      <c r="C494" s="46" t="s">
        <v>800</v>
      </c>
      <c r="D494" s="46" t="s">
        <v>637</v>
      </c>
      <c r="E494" s="49" t="s">
        <v>25</v>
      </c>
      <c r="F494" s="49" t="s">
        <v>802</v>
      </c>
      <c r="G494" s="49" t="s">
        <v>324</v>
      </c>
      <c r="H494" s="36">
        <v>20.195121951219512</v>
      </c>
      <c r="I494" s="128">
        <v>3554.3414634146343</v>
      </c>
      <c r="J494" s="124">
        <v>3554.3414634146343</v>
      </c>
      <c r="K494" s="124">
        <v>3554.3414634146343</v>
      </c>
      <c r="L494" s="124">
        <v>3554.3414634146343</v>
      </c>
      <c r="M494" s="124">
        <v>3554.3414634146343</v>
      </c>
      <c r="N494" s="124">
        <v>3554.3414634146343</v>
      </c>
      <c r="O494" s="124">
        <v>3554.3414634146343</v>
      </c>
      <c r="P494" s="368">
        <v>1000458649</v>
      </c>
      <c r="Q494" s="554" t="s">
        <v>233</v>
      </c>
      <c r="R494" s="614" t="s">
        <v>234</v>
      </c>
      <c r="S494" s="103" t="s">
        <v>235</v>
      </c>
      <c r="T494" s="553" t="s">
        <v>24</v>
      </c>
    </row>
    <row r="495" spans="1:20">
      <c r="A495" s="537">
        <v>242698</v>
      </c>
      <c r="B495" s="368" t="s">
        <v>968</v>
      </c>
      <c r="C495" s="46" t="s">
        <v>800</v>
      </c>
      <c r="D495" s="46" t="s">
        <v>969</v>
      </c>
      <c r="E495" s="49" t="s">
        <v>20</v>
      </c>
      <c r="F495" s="49" t="s">
        <v>927</v>
      </c>
      <c r="G495" s="49" t="s">
        <v>449</v>
      </c>
      <c r="H495" s="36">
        <v>34.841463414634148</v>
      </c>
      <c r="I495" s="128">
        <v>6132.0975609756097</v>
      </c>
      <c r="J495" s="124">
        <v>6132.0975609756097</v>
      </c>
      <c r="K495" s="124">
        <v>6132.0975609756097</v>
      </c>
      <c r="L495" s="124">
        <v>6132.0975609756097</v>
      </c>
      <c r="M495" s="124">
        <v>6132.0975609756097</v>
      </c>
      <c r="N495" s="124">
        <v>6132.0975609756097</v>
      </c>
      <c r="O495" s="124">
        <v>6132.0975609756097</v>
      </c>
      <c r="P495" s="368">
        <v>1000458649</v>
      </c>
      <c r="Q495" s="554" t="s">
        <v>233</v>
      </c>
      <c r="R495" s="614" t="s">
        <v>234</v>
      </c>
      <c r="S495" s="103" t="s">
        <v>235</v>
      </c>
      <c r="T495" s="553" t="s">
        <v>589</v>
      </c>
    </row>
    <row r="496" spans="1:20">
      <c r="A496" s="537">
        <v>2093279</v>
      </c>
      <c r="B496" s="368" t="s">
        <v>970</v>
      </c>
      <c r="C496" s="46" t="s">
        <v>800</v>
      </c>
      <c r="D496" s="46" t="s">
        <v>646</v>
      </c>
      <c r="E496" s="49" t="s">
        <v>20</v>
      </c>
      <c r="F496" s="49" t="s">
        <v>804</v>
      </c>
      <c r="G496" s="49" t="s">
        <v>338</v>
      </c>
      <c r="H496" s="36">
        <v>25.048780487804876</v>
      </c>
      <c r="I496" s="128">
        <v>4408.585365853658</v>
      </c>
      <c r="J496" s="124">
        <v>4408.585365853658</v>
      </c>
      <c r="K496" s="124">
        <v>4408.585365853658</v>
      </c>
      <c r="L496" s="124">
        <v>4408.585365853658</v>
      </c>
      <c r="M496" s="124">
        <v>4408.585365853658</v>
      </c>
      <c r="N496" s="124">
        <v>4408.585365853658</v>
      </c>
      <c r="O496" s="124">
        <v>4408.585365853658</v>
      </c>
      <c r="P496" s="368">
        <v>1000458649</v>
      </c>
      <c r="Q496" s="554" t="s">
        <v>233</v>
      </c>
      <c r="R496" s="614" t="s">
        <v>234</v>
      </c>
      <c r="S496" s="103" t="s">
        <v>235</v>
      </c>
      <c r="T496" s="553" t="s">
        <v>24</v>
      </c>
    </row>
    <row r="497" spans="1:20">
      <c r="A497" s="537">
        <v>284501</v>
      </c>
      <c r="B497" s="368" t="s">
        <v>971</v>
      </c>
      <c r="C497" s="46" t="s">
        <v>800</v>
      </c>
      <c r="D497" s="46" t="s">
        <v>637</v>
      </c>
      <c r="E497" s="49" t="s">
        <v>25</v>
      </c>
      <c r="F497" s="49" t="s">
        <v>804</v>
      </c>
      <c r="G497" s="49" t="s">
        <v>338</v>
      </c>
      <c r="H497" s="36">
        <v>23.134146341463413</v>
      </c>
      <c r="I497" s="128">
        <v>4071.6097560975609</v>
      </c>
      <c r="J497" s="124">
        <v>4071.6097560975609</v>
      </c>
      <c r="K497" s="124">
        <v>4071.6097560975609</v>
      </c>
      <c r="L497" s="124">
        <v>4071.6097560975609</v>
      </c>
      <c r="M497" s="124">
        <v>4071.6097560975609</v>
      </c>
      <c r="N497" s="124">
        <v>4071.6097560975609</v>
      </c>
      <c r="O497" s="124">
        <v>4071.6097560975609</v>
      </c>
      <c r="P497" s="368">
        <v>1000458649</v>
      </c>
      <c r="Q497" s="554" t="s">
        <v>233</v>
      </c>
      <c r="R497" s="614" t="s">
        <v>234</v>
      </c>
      <c r="S497" s="103" t="s">
        <v>235</v>
      </c>
      <c r="T497" s="553" t="s">
        <v>26</v>
      </c>
    </row>
    <row r="498" spans="1:20">
      <c r="A498" s="537">
        <v>2101366</v>
      </c>
      <c r="B498" s="368" t="s">
        <v>972</v>
      </c>
      <c r="C498" s="46" t="s">
        <v>800</v>
      </c>
      <c r="D498" s="46" t="s">
        <v>640</v>
      </c>
      <c r="E498" s="49" t="s">
        <v>20</v>
      </c>
      <c r="F498" s="49" t="s">
        <v>810</v>
      </c>
      <c r="G498" s="49" t="s">
        <v>582</v>
      </c>
      <c r="H498" s="36">
        <v>17.670731707317074</v>
      </c>
      <c r="I498" s="128">
        <v>3110.0487804878048</v>
      </c>
      <c r="J498" s="124">
        <v>3110.0487804878048</v>
      </c>
      <c r="K498" s="124">
        <v>3110.0487804878048</v>
      </c>
      <c r="L498" s="124">
        <v>3110.0487804878048</v>
      </c>
      <c r="M498" s="124">
        <v>3110.0487804878048</v>
      </c>
      <c r="N498" s="124">
        <v>3110.0487804878048</v>
      </c>
      <c r="O498" s="124">
        <v>3110.0487804878048</v>
      </c>
      <c r="P498" s="368">
        <v>1000458649</v>
      </c>
      <c r="Q498" s="554" t="s">
        <v>233</v>
      </c>
      <c r="R498" s="614" t="s">
        <v>234</v>
      </c>
      <c r="S498" s="103" t="s">
        <v>235</v>
      </c>
      <c r="T498" s="553" t="s">
        <v>24</v>
      </c>
    </row>
    <row r="499" spans="1:20">
      <c r="A499" s="537">
        <v>2106430</v>
      </c>
      <c r="B499" s="368" t="s">
        <v>973</v>
      </c>
      <c r="C499" s="46" t="s">
        <v>800</v>
      </c>
      <c r="D499" s="46" t="s">
        <v>637</v>
      </c>
      <c r="E499" s="49" t="s">
        <v>20</v>
      </c>
      <c r="F499" s="49" t="s">
        <v>802</v>
      </c>
      <c r="G499" s="49" t="s">
        <v>324</v>
      </c>
      <c r="H499" s="36">
        <v>21.512195121951219</v>
      </c>
      <c r="I499" s="128">
        <v>3786.1463414634145</v>
      </c>
      <c r="J499" s="124">
        <v>3786.1463414634145</v>
      </c>
      <c r="K499" s="124">
        <v>3786.1463414634145</v>
      </c>
      <c r="L499" s="124">
        <v>3786.1463414634145</v>
      </c>
      <c r="M499" s="124">
        <v>3786.1463414634145</v>
      </c>
      <c r="N499" s="124">
        <v>3786.1463414634145</v>
      </c>
      <c r="O499" s="124">
        <v>3786.1463414634145</v>
      </c>
      <c r="P499" s="368">
        <v>1000458649</v>
      </c>
      <c r="Q499" s="554" t="s">
        <v>233</v>
      </c>
      <c r="R499" s="614" t="s">
        <v>234</v>
      </c>
      <c r="S499" s="103" t="s">
        <v>235</v>
      </c>
      <c r="T499" s="553" t="s">
        <v>24</v>
      </c>
    </row>
    <row r="500" spans="1:20">
      <c r="A500" s="537">
        <v>2108156</v>
      </c>
      <c r="B500" s="368" t="s">
        <v>974</v>
      </c>
      <c r="C500" s="46" t="s">
        <v>800</v>
      </c>
      <c r="D500" s="46" t="s">
        <v>626</v>
      </c>
      <c r="E500" s="49" t="s">
        <v>25</v>
      </c>
      <c r="F500" s="49" t="s">
        <v>802</v>
      </c>
      <c r="G500" s="49" t="s">
        <v>324</v>
      </c>
      <c r="H500" s="36">
        <v>20.195121951219512</v>
      </c>
      <c r="I500" s="128">
        <v>3554.3414634146343</v>
      </c>
      <c r="J500" s="124">
        <v>3554.3414634146343</v>
      </c>
      <c r="K500" s="124">
        <v>3554.3414634146343</v>
      </c>
      <c r="L500" s="124">
        <v>3554.3414634146343</v>
      </c>
      <c r="M500" s="124">
        <v>3554.3414634146343</v>
      </c>
      <c r="N500" s="124">
        <v>3554.3414634146343</v>
      </c>
      <c r="O500" s="124">
        <v>3554.3414634146343</v>
      </c>
      <c r="P500" s="368">
        <v>1000458649</v>
      </c>
      <c r="Q500" s="554" t="s">
        <v>233</v>
      </c>
      <c r="R500" s="614" t="s">
        <v>234</v>
      </c>
      <c r="S500" s="103" t="s">
        <v>235</v>
      </c>
      <c r="T500" s="553" t="s">
        <v>26</v>
      </c>
    </row>
    <row r="501" spans="1:20">
      <c r="A501" s="537">
        <v>2112043</v>
      </c>
      <c r="B501" s="368" t="s">
        <v>975</v>
      </c>
      <c r="C501" s="46" t="s">
        <v>800</v>
      </c>
      <c r="D501" s="46" t="s">
        <v>637</v>
      </c>
      <c r="E501" s="49" t="s">
        <v>25</v>
      </c>
      <c r="F501" s="49" t="s">
        <v>810</v>
      </c>
      <c r="G501" s="49" t="s">
        <v>582</v>
      </c>
      <c r="H501" s="36">
        <v>17.073170731707318</v>
      </c>
      <c r="I501" s="128">
        <v>3004.8780487804879</v>
      </c>
      <c r="J501" s="124">
        <v>3004.8780487804879</v>
      </c>
      <c r="K501" s="124">
        <v>3004.8780487804879</v>
      </c>
      <c r="L501" s="124">
        <v>3004.8780487804879</v>
      </c>
      <c r="M501" s="124">
        <v>3004.8780487804879</v>
      </c>
      <c r="N501" s="124">
        <v>3004.8780487804879</v>
      </c>
      <c r="O501" s="124">
        <v>3004.8780487804879</v>
      </c>
      <c r="P501" s="368">
        <v>1000458649</v>
      </c>
      <c r="Q501" s="554" t="s">
        <v>233</v>
      </c>
      <c r="R501" s="614" t="s">
        <v>234</v>
      </c>
      <c r="S501" s="103" t="s">
        <v>235</v>
      </c>
      <c r="T501" s="553" t="s">
        <v>26</v>
      </c>
    </row>
    <row r="502" spans="1:20">
      <c r="A502" s="537">
        <v>2418187</v>
      </c>
      <c r="B502" s="368" t="s">
        <v>976</v>
      </c>
      <c r="C502" s="46" t="s">
        <v>800</v>
      </c>
      <c r="D502" s="362" t="s">
        <v>963</v>
      </c>
      <c r="E502" s="49" t="s">
        <v>25</v>
      </c>
      <c r="F502" s="49" t="s">
        <v>804</v>
      </c>
      <c r="G502" s="49" t="s">
        <v>338</v>
      </c>
      <c r="H502" s="36">
        <v>23.134146341463413</v>
      </c>
      <c r="I502" s="128">
        <v>4071.6097560975609</v>
      </c>
      <c r="J502" s="124">
        <v>4071.6097560975609</v>
      </c>
      <c r="K502" s="124">
        <v>4071.6097560975609</v>
      </c>
      <c r="L502" s="124">
        <v>4071.6097560975609</v>
      </c>
      <c r="M502" s="124">
        <v>4071.6097560975609</v>
      </c>
      <c r="N502" s="124">
        <v>4071.6097560975609</v>
      </c>
      <c r="O502" s="124">
        <v>4071.6097560975609</v>
      </c>
      <c r="P502" s="368">
        <v>1000458649</v>
      </c>
      <c r="Q502" s="554" t="s">
        <v>233</v>
      </c>
      <c r="R502" s="614" t="s">
        <v>234</v>
      </c>
      <c r="S502" s="103" t="s">
        <v>235</v>
      </c>
      <c r="T502" s="553" t="s">
        <v>26</v>
      </c>
    </row>
    <row r="503" spans="1:20">
      <c r="A503" s="537">
        <v>2129264</v>
      </c>
      <c r="B503" s="368" t="s">
        <v>977</v>
      </c>
      <c r="C503" s="46" t="s">
        <v>800</v>
      </c>
      <c r="D503" s="46" t="s">
        <v>637</v>
      </c>
      <c r="E503" s="49" t="s">
        <v>20</v>
      </c>
      <c r="F503" s="49" t="s">
        <v>802</v>
      </c>
      <c r="G503" s="49" t="s">
        <v>324</v>
      </c>
      <c r="H503" s="36">
        <v>21.512195121951219</v>
      </c>
      <c r="I503" s="128">
        <v>3786.1463414634145</v>
      </c>
      <c r="J503" s="124">
        <v>3786.1463414634145</v>
      </c>
      <c r="K503" s="124">
        <v>3786.1463414634145</v>
      </c>
      <c r="L503" s="124">
        <v>3786.1463414634145</v>
      </c>
      <c r="M503" s="124">
        <v>3786.1463414634145</v>
      </c>
      <c r="N503" s="124">
        <v>3786.1463414634145</v>
      </c>
      <c r="O503" s="124">
        <v>3786.1463414634145</v>
      </c>
      <c r="P503" s="368">
        <v>1000458649</v>
      </c>
      <c r="Q503" s="554" t="s">
        <v>233</v>
      </c>
      <c r="R503" s="614" t="s">
        <v>234</v>
      </c>
      <c r="S503" s="103" t="s">
        <v>235</v>
      </c>
      <c r="T503" s="553" t="s">
        <v>24</v>
      </c>
    </row>
    <row r="504" spans="1:20">
      <c r="A504" s="537">
        <v>2136888</v>
      </c>
      <c r="B504" s="368" t="s">
        <v>978</v>
      </c>
      <c r="C504" s="46" t="s">
        <v>800</v>
      </c>
      <c r="D504" s="46" t="s">
        <v>646</v>
      </c>
      <c r="E504" s="49" t="s">
        <v>20</v>
      </c>
      <c r="F504" s="49" t="s">
        <v>802</v>
      </c>
      <c r="G504" s="49" t="s">
        <v>324</v>
      </c>
      <c r="H504" s="36">
        <v>21.512195121951219</v>
      </c>
      <c r="I504" s="128">
        <v>3786.1463414634145</v>
      </c>
      <c r="J504" s="124">
        <v>3786.1463414634145</v>
      </c>
      <c r="K504" s="124">
        <v>3786.1463414634145</v>
      </c>
      <c r="L504" s="124">
        <v>3786.1463414634145</v>
      </c>
      <c r="M504" s="124">
        <v>3786.1463414634145</v>
      </c>
      <c r="N504" s="124">
        <v>3786.1463414634145</v>
      </c>
      <c r="O504" s="124">
        <v>3786.1463414634145</v>
      </c>
      <c r="P504" s="368">
        <v>1000458649</v>
      </c>
      <c r="Q504" s="554" t="s">
        <v>233</v>
      </c>
      <c r="R504" s="614" t="s">
        <v>234</v>
      </c>
      <c r="S504" s="103" t="s">
        <v>235</v>
      </c>
      <c r="T504" s="553" t="s">
        <v>24</v>
      </c>
    </row>
    <row r="505" spans="1:20">
      <c r="A505" s="537">
        <v>2166013</v>
      </c>
      <c r="B505" s="368" t="s">
        <v>979</v>
      </c>
      <c r="C505" s="46" t="s">
        <v>800</v>
      </c>
      <c r="D505" s="46" t="s">
        <v>637</v>
      </c>
      <c r="E505" s="49" t="s">
        <v>428</v>
      </c>
      <c r="F505" s="49" t="s">
        <v>804</v>
      </c>
      <c r="G505" s="49" t="s">
        <v>318</v>
      </c>
      <c r="H505" s="36">
        <v>25.048780487804876</v>
      </c>
      <c r="I505" s="128">
        <v>4408.585365853658</v>
      </c>
      <c r="J505" s="124">
        <v>4408.585365853658</v>
      </c>
      <c r="K505" s="124">
        <v>4408.585365853658</v>
      </c>
      <c r="L505" s="124">
        <v>4408.585365853658</v>
      </c>
      <c r="M505" s="124">
        <v>4408.585365853658</v>
      </c>
      <c r="N505" s="124">
        <v>4408.585365853658</v>
      </c>
      <c r="O505" s="124">
        <v>4408.585365853658</v>
      </c>
      <c r="P505" s="368">
        <v>1000458649</v>
      </c>
      <c r="Q505" s="554" t="s">
        <v>233</v>
      </c>
      <c r="R505" s="614" t="s">
        <v>234</v>
      </c>
      <c r="S505" s="103" t="s">
        <v>235</v>
      </c>
      <c r="T505" s="553" t="s">
        <v>33</v>
      </c>
    </row>
    <row r="506" spans="1:20">
      <c r="A506" s="537">
        <v>2203776</v>
      </c>
      <c r="B506" s="368" t="s">
        <v>980</v>
      </c>
      <c r="C506" s="46" t="s">
        <v>800</v>
      </c>
      <c r="D506" s="46" t="s">
        <v>981</v>
      </c>
      <c r="E506" s="49" t="s">
        <v>370</v>
      </c>
      <c r="F506" s="49" t="s">
        <v>804</v>
      </c>
      <c r="G506" s="49" t="s">
        <v>338</v>
      </c>
      <c r="H506" s="36">
        <v>23.134146341463413</v>
      </c>
      <c r="I506" s="128">
        <v>4071.6097560975609</v>
      </c>
      <c r="J506" s="124">
        <v>4071.6097560975609</v>
      </c>
      <c r="K506" s="124">
        <v>4071.6097560975609</v>
      </c>
      <c r="L506" s="124">
        <v>4071.6097560975609</v>
      </c>
      <c r="M506" s="124">
        <v>4071.6097560975609</v>
      </c>
      <c r="N506" s="124">
        <v>4071.6097560975609</v>
      </c>
      <c r="O506" s="124">
        <v>4071.6097560975609</v>
      </c>
      <c r="P506" s="368">
        <v>1000458649</v>
      </c>
      <c r="Q506" s="554" t="s">
        <v>233</v>
      </c>
      <c r="R506" s="614" t="s">
        <v>234</v>
      </c>
      <c r="S506" s="103" t="s">
        <v>235</v>
      </c>
      <c r="T506" s="553" t="s">
        <v>440</v>
      </c>
    </row>
    <row r="507" spans="1:20">
      <c r="A507" s="537">
        <v>2194690</v>
      </c>
      <c r="B507" s="368" t="s">
        <v>982</v>
      </c>
      <c r="C507" s="46" t="s">
        <v>800</v>
      </c>
      <c r="D507" s="46" t="s">
        <v>981</v>
      </c>
      <c r="E507" s="49" t="s">
        <v>370</v>
      </c>
      <c r="F507" s="49" t="s">
        <v>804</v>
      </c>
      <c r="G507" s="49" t="s">
        <v>318</v>
      </c>
      <c r="H507" s="36">
        <v>23.134146341463413</v>
      </c>
      <c r="I507" s="128">
        <v>4071.6097560975609</v>
      </c>
      <c r="J507" s="124">
        <v>4071.6097560975609</v>
      </c>
      <c r="K507" s="124">
        <v>4071.6097560975609</v>
      </c>
      <c r="L507" s="124">
        <v>4071.6097560975609</v>
      </c>
      <c r="M507" s="124">
        <v>4071.6097560975609</v>
      </c>
      <c r="N507" s="124">
        <v>4071.6097560975609</v>
      </c>
      <c r="O507" s="124">
        <v>4071.6097560975609</v>
      </c>
      <c r="P507" s="368">
        <v>1000458649</v>
      </c>
      <c r="Q507" s="554" t="s">
        <v>233</v>
      </c>
      <c r="R507" s="614" t="s">
        <v>234</v>
      </c>
      <c r="S507" s="103" t="s">
        <v>235</v>
      </c>
      <c r="T507" s="553" t="s">
        <v>522</v>
      </c>
    </row>
    <row r="508" spans="1:20">
      <c r="A508" s="537">
        <v>2177358</v>
      </c>
      <c r="B508" s="368" t="s">
        <v>983</v>
      </c>
      <c r="C508" s="46" t="s">
        <v>800</v>
      </c>
      <c r="D508" s="46" t="s">
        <v>646</v>
      </c>
      <c r="E508" s="49" t="s">
        <v>428</v>
      </c>
      <c r="F508" s="49" t="s">
        <v>804</v>
      </c>
      <c r="G508" s="49" t="s">
        <v>338</v>
      </c>
      <c r="H508" s="36">
        <v>25.048780487804876</v>
      </c>
      <c r="I508" s="128">
        <v>4408.585365853658</v>
      </c>
      <c r="J508" s="124">
        <v>4408.585365853658</v>
      </c>
      <c r="K508" s="124">
        <v>4408.585365853658</v>
      </c>
      <c r="L508" s="124">
        <v>4408.585365853658</v>
      </c>
      <c r="M508" s="124">
        <v>4408.585365853658</v>
      </c>
      <c r="N508" s="124">
        <v>4408.585365853658</v>
      </c>
      <c r="O508" s="124">
        <v>4408.585365853658</v>
      </c>
      <c r="P508" s="368">
        <v>1000458649</v>
      </c>
      <c r="Q508" s="554" t="s">
        <v>233</v>
      </c>
      <c r="R508" s="614" t="s">
        <v>234</v>
      </c>
      <c r="S508" s="103" t="s">
        <v>235</v>
      </c>
      <c r="T508" s="553" t="s">
        <v>24</v>
      </c>
    </row>
    <row r="509" spans="1:20">
      <c r="A509" s="537">
        <v>2225669</v>
      </c>
      <c r="B509" s="368" t="s">
        <v>984</v>
      </c>
      <c r="C509" s="46" t="s">
        <v>800</v>
      </c>
      <c r="D509" s="46" t="s">
        <v>646</v>
      </c>
      <c r="E509" s="49" t="s">
        <v>20</v>
      </c>
      <c r="F509" s="49" t="s">
        <v>802</v>
      </c>
      <c r="G509" s="49" t="s">
        <v>324</v>
      </c>
      <c r="H509" s="36">
        <v>21.512195121951219</v>
      </c>
      <c r="I509" s="128">
        <v>3786.1463414634145</v>
      </c>
      <c r="J509" s="124">
        <v>3786.1463414634145</v>
      </c>
      <c r="K509" s="124">
        <v>3786.1463414634145</v>
      </c>
      <c r="L509" s="124">
        <v>3786.1463414634145</v>
      </c>
      <c r="M509" s="124">
        <v>3786.1463414634145</v>
      </c>
      <c r="N509" s="124">
        <v>3786.1463414634145</v>
      </c>
      <c r="O509" s="124">
        <v>3786.1463414634145</v>
      </c>
      <c r="P509" s="368">
        <v>1000458649</v>
      </c>
      <c r="Q509" s="554" t="s">
        <v>233</v>
      </c>
      <c r="R509" s="614" t="s">
        <v>234</v>
      </c>
      <c r="S509" s="103" t="s">
        <v>235</v>
      </c>
      <c r="T509" s="553" t="s">
        <v>24</v>
      </c>
    </row>
    <row r="510" spans="1:20">
      <c r="A510" s="537">
        <v>2230389</v>
      </c>
      <c r="B510" s="368" t="s">
        <v>985</v>
      </c>
      <c r="C510" s="46" t="s">
        <v>800</v>
      </c>
      <c r="D510" s="46" t="s">
        <v>640</v>
      </c>
      <c r="E510" s="49" t="s">
        <v>25</v>
      </c>
      <c r="F510" s="49" t="s">
        <v>810</v>
      </c>
      <c r="G510" s="49" t="s">
        <v>582</v>
      </c>
      <c r="H510" s="36">
        <v>17.073170731707318</v>
      </c>
      <c r="I510" s="128">
        <v>3004.8780487804879</v>
      </c>
      <c r="J510" s="124">
        <v>3004.8780487804879</v>
      </c>
      <c r="K510" s="124">
        <v>3004.8780487804879</v>
      </c>
      <c r="L510" s="124">
        <v>3004.8780487804879</v>
      </c>
      <c r="M510" s="124">
        <v>3004.8780487804879</v>
      </c>
      <c r="N510" s="124">
        <v>3004.8780487804879</v>
      </c>
      <c r="O510" s="124">
        <v>3004.8780487804879</v>
      </c>
      <c r="P510" s="368">
        <v>1000458649</v>
      </c>
      <c r="Q510" s="554" t="s">
        <v>233</v>
      </c>
      <c r="R510" s="614" t="s">
        <v>234</v>
      </c>
      <c r="S510" s="103" t="s">
        <v>235</v>
      </c>
      <c r="T510" s="553" t="s">
        <v>26</v>
      </c>
    </row>
    <row r="511" spans="1:20">
      <c r="A511" s="537">
        <v>2252709</v>
      </c>
      <c r="B511" s="368" t="s">
        <v>986</v>
      </c>
      <c r="C511" s="46" t="s">
        <v>800</v>
      </c>
      <c r="D511" s="46" t="s">
        <v>637</v>
      </c>
      <c r="E511" s="49" t="s">
        <v>428</v>
      </c>
      <c r="F511" s="49" t="s">
        <v>802</v>
      </c>
      <c r="G511" s="49" t="s">
        <v>324</v>
      </c>
      <c r="H511" s="36">
        <v>21.512195121951219</v>
      </c>
      <c r="I511" s="128">
        <v>3786.1463414634145</v>
      </c>
      <c r="J511" s="124">
        <v>3786.1463414634145</v>
      </c>
      <c r="K511" s="124">
        <v>3786.1463414634145</v>
      </c>
      <c r="L511" s="124">
        <v>3786.1463414634145</v>
      </c>
      <c r="M511" s="124">
        <v>3786.1463414634145</v>
      </c>
      <c r="N511" s="124">
        <v>3786.1463414634145</v>
      </c>
      <c r="O511" s="124">
        <v>3786.1463414634145</v>
      </c>
      <c r="P511" s="368">
        <v>1000458649</v>
      </c>
      <c r="Q511" s="554" t="s">
        <v>233</v>
      </c>
      <c r="R511" s="614" t="s">
        <v>234</v>
      </c>
      <c r="S511" s="103" t="s">
        <v>235</v>
      </c>
      <c r="T511" s="553" t="s">
        <v>24</v>
      </c>
    </row>
    <row r="512" spans="1:20">
      <c r="A512" s="537">
        <v>2257652</v>
      </c>
      <c r="B512" s="368" t="s">
        <v>987</v>
      </c>
      <c r="C512" s="46" t="s">
        <v>800</v>
      </c>
      <c r="D512" s="46" t="s">
        <v>626</v>
      </c>
      <c r="E512" s="49" t="s">
        <v>20</v>
      </c>
      <c r="F512" s="49" t="s">
        <v>804</v>
      </c>
      <c r="G512" s="49" t="s">
        <v>338</v>
      </c>
      <c r="H512" s="36">
        <v>25.048780487804876</v>
      </c>
      <c r="I512" s="128">
        <v>4408.585365853658</v>
      </c>
      <c r="J512" s="124">
        <v>4408.585365853658</v>
      </c>
      <c r="K512" s="124">
        <v>4408.585365853658</v>
      </c>
      <c r="L512" s="124">
        <v>4408.585365853658</v>
      </c>
      <c r="M512" s="124">
        <v>4408.585365853658</v>
      </c>
      <c r="N512" s="124">
        <v>4408.585365853658</v>
      </c>
      <c r="O512" s="124">
        <v>4408.585365853658</v>
      </c>
      <c r="P512" s="368">
        <v>1000458649</v>
      </c>
      <c r="Q512" s="554" t="s">
        <v>233</v>
      </c>
      <c r="R512" s="614" t="s">
        <v>234</v>
      </c>
      <c r="S512" s="103" t="s">
        <v>235</v>
      </c>
      <c r="T512" s="553" t="s">
        <v>33</v>
      </c>
    </row>
    <row r="513" spans="1:20">
      <c r="A513" s="537">
        <v>2263314</v>
      </c>
      <c r="B513" s="368" t="s">
        <v>988</v>
      </c>
      <c r="C513" s="46" t="s">
        <v>800</v>
      </c>
      <c r="D513" s="46" t="s">
        <v>637</v>
      </c>
      <c r="E513" s="49" t="s">
        <v>20</v>
      </c>
      <c r="F513" s="49" t="s">
        <v>802</v>
      </c>
      <c r="G513" s="49" t="s">
        <v>324</v>
      </c>
      <c r="H513" s="36">
        <v>21.512195121951219</v>
      </c>
      <c r="I513" s="128">
        <v>3786.1463414634145</v>
      </c>
      <c r="J513" s="124">
        <v>3786.1463414634145</v>
      </c>
      <c r="K513" s="124">
        <v>3786.1463414634145</v>
      </c>
      <c r="L513" s="124">
        <v>3786.1463414634145</v>
      </c>
      <c r="M513" s="124">
        <v>3786.1463414634145</v>
      </c>
      <c r="N513" s="124">
        <v>3786.1463414634145</v>
      </c>
      <c r="O513" s="124">
        <v>3786.1463414634145</v>
      </c>
      <c r="P513" s="368">
        <v>1000458649</v>
      </c>
      <c r="Q513" s="554" t="s">
        <v>233</v>
      </c>
      <c r="R513" s="614" t="s">
        <v>234</v>
      </c>
      <c r="S513" s="103" t="s">
        <v>235</v>
      </c>
      <c r="T513" s="553" t="s">
        <v>24</v>
      </c>
    </row>
    <row r="514" spans="1:20">
      <c r="A514" s="537">
        <v>2434889</v>
      </c>
      <c r="B514" s="368" t="s">
        <v>989</v>
      </c>
      <c r="C514" s="46" t="s">
        <v>800</v>
      </c>
      <c r="D514" s="362" t="s">
        <v>963</v>
      </c>
      <c r="E514" s="49" t="s">
        <v>25</v>
      </c>
      <c r="F514" s="49" t="s">
        <v>804</v>
      </c>
      <c r="G514" s="49" t="s">
        <v>318</v>
      </c>
      <c r="H514" s="36">
        <v>23.134146341463413</v>
      </c>
      <c r="I514" s="128">
        <v>4071.6097560975609</v>
      </c>
      <c r="J514" s="124">
        <v>4071.6097560975609</v>
      </c>
      <c r="K514" s="124">
        <v>4071.6097560975609</v>
      </c>
      <c r="L514" s="124">
        <v>4071.6097560975609</v>
      </c>
      <c r="M514" s="124">
        <v>4071.6097560975609</v>
      </c>
      <c r="N514" s="124">
        <v>4071.6097560975609</v>
      </c>
      <c r="O514" s="124">
        <v>4071.6097560975609</v>
      </c>
      <c r="P514" s="368">
        <v>1000458649</v>
      </c>
      <c r="Q514" s="554" t="s">
        <v>233</v>
      </c>
      <c r="R514" s="614" t="s">
        <v>234</v>
      </c>
      <c r="S514" s="103" t="s">
        <v>235</v>
      </c>
      <c r="T514" s="553" t="s">
        <v>24</v>
      </c>
    </row>
    <row r="515" spans="1:20">
      <c r="A515" s="537">
        <v>2308528</v>
      </c>
      <c r="B515" s="368" t="s">
        <v>990</v>
      </c>
      <c r="C515" s="46" t="s">
        <v>800</v>
      </c>
      <c r="D515" s="46" t="s">
        <v>640</v>
      </c>
      <c r="E515" s="49" t="s">
        <v>25</v>
      </c>
      <c r="F515" s="49" t="s">
        <v>810</v>
      </c>
      <c r="G515" s="49" t="s">
        <v>582</v>
      </c>
      <c r="H515" s="36">
        <v>17.073170731707318</v>
      </c>
      <c r="I515" s="128">
        <v>3004.8780487804879</v>
      </c>
      <c r="J515" s="124">
        <v>3004.8780487804879</v>
      </c>
      <c r="K515" s="124">
        <v>3004.8780487804879</v>
      </c>
      <c r="L515" s="124">
        <v>3004.8780487804879</v>
      </c>
      <c r="M515" s="124">
        <v>3004.8780487804879</v>
      </c>
      <c r="N515" s="124">
        <v>3004.8780487804879</v>
      </c>
      <c r="O515" s="124">
        <v>3004.8780487804879</v>
      </c>
      <c r="P515" s="368">
        <v>1000458649</v>
      </c>
      <c r="Q515" s="554" t="s">
        <v>233</v>
      </c>
      <c r="R515" s="614" t="s">
        <v>234</v>
      </c>
      <c r="S515" s="103" t="s">
        <v>235</v>
      </c>
      <c r="T515" s="553" t="s">
        <v>26</v>
      </c>
    </row>
    <row r="516" spans="1:20">
      <c r="A516" s="537">
        <v>2337831</v>
      </c>
      <c r="B516" s="368" t="s">
        <v>991</v>
      </c>
      <c r="C516" s="46" t="s">
        <v>800</v>
      </c>
      <c r="D516" s="46" t="s">
        <v>626</v>
      </c>
      <c r="E516" s="49" t="s">
        <v>428</v>
      </c>
      <c r="F516" s="49" t="s">
        <v>804</v>
      </c>
      <c r="G516" s="49" t="s">
        <v>338</v>
      </c>
      <c r="H516" s="36">
        <v>25.048780487804876</v>
      </c>
      <c r="I516" s="128">
        <v>4408.585365853658</v>
      </c>
      <c r="J516" s="124">
        <v>4408.585365853658</v>
      </c>
      <c r="K516" s="124">
        <v>4408.585365853658</v>
      </c>
      <c r="L516" s="124">
        <v>4408.585365853658</v>
      </c>
      <c r="M516" s="124">
        <v>4408.585365853658</v>
      </c>
      <c r="N516" s="124">
        <v>4408.585365853658</v>
      </c>
      <c r="O516" s="124">
        <v>4408.585365853658</v>
      </c>
      <c r="P516" s="368">
        <v>1000458649</v>
      </c>
      <c r="Q516" s="554" t="s">
        <v>233</v>
      </c>
      <c r="R516" s="614" t="s">
        <v>234</v>
      </c>
      <c r="S516" s="103" t="s">
        <v>235</v>
      </c>
      <c r="T516" s="553" t="s">
        <v>33</v>
      </c>
    </row>
    <row r="517" spans="1:20">
      <c r="A517" s="537">
        <v>2338194</v>
      </c>
      <c r="B517" s="368" t="s">
        <v>992</v>
      </c>
      <c r="C517" s="46" t="s">
        <v>800</v>
      </c>
      <c r="D517" s="46" t="s">
        <v>993</v>
      </c>
      <c r="E517" s="49" t="s">
        <v>20</v>
      </c>
      <c r="F517" s="49" t="s">
        <v>804</v>
      </c>
      <c r="G517" s="49" t="s">
        <v>338</v>
      </c>
      <c r="H517" s="36">
        <v>25.048780487804876</v>
      </c>
      <c r="I517" s="128">
        <v>4408.585365853658</v>
      </c>
      <c r="J517" s="124">
        <v>4408.585365853658</v>
      </c>
      <c r="K517" s="124">
        <v>4408.585365853658</v>
      </c>
      <c r="L517" s="124">
        <v>4408.585365853658</v>
      </c>
      <c r="M517" s="124">
        <v>4408.585365853658</v>
      </c>
      <c r="N517" s="124">
        <v>4408.585365853658</v>
      </c>
      <c r="O517" s="124">
        <v>4408.585365853658</v>
      </c>
      <c r="P517" s="368">
        <v>1000458649</v>
      </c>
      <c r="Q517" s="554" t="s">
        <v>233</v>
      </c>
      <c r="R517" s="614" t="s">
        <v>234</v>
      </c>
      <c r="S517" s="103" t="s">
        <v>235</v>
      </c>
      <c r="T517" s="553" t="s">
        <v>24</v>
      </c>
    </row>
    <row r="518" spans="1:20">
      <c r="A518" s="537">
        <v>2424652</v>
      </c>
      <c r="B518" s="368" t="s">
        <v>994</v>
      </c>
      <c r="C518" s="46" t="s">
        <v>800</v>
      </c>
      <c r="D518" s="46" t="s">
        <v>626</v>
      </c>
      <c r="E518" s="49" t="s">
        <v>25</v>
      </c>
      <c r="F518" s="49" t="s">
        <v>802</v>
      </c>
      <c r="G518" s="49" t="s">
        <v>324</v>
      </c>
      <c r="H518" s="36">
        <v>20.195121951219512</v>
      </c>
      <c r="I518" s="128">
        <v>3554.3414634146343</v>
      </c>
      <c r="J518" s="124">
        <v>3554.3414634146343</v>
      </c>
      <c r="K518" s="124">
        <v>3554.3414634146343</v>
      </c>
      <c r="L518" s="124">
        <v>3554.3414634146343</v>
      </c>
      <c r="M518" s="124">
        <v>3554.3414634146343</v>
      </c>
      <c r="N518" s="124">
        <v>3554.3414634146343</v>
      </c>
      <c r="O518" s="124">
        <v>3554.3414634146343</v>
      </c>
      <c r="P518" s="368">
        <v>1000458649</v>
      </c>
      <c r="Q518" s="554" t="s">
        <v>233</v>
      </c>
      <c r="R518" s="614" t="s">
        <v>234</v>
      </c>
      <c r="S518" s="103" t="s">
        <v>235</v>
      </c>
      <c r="T518" s="553" t="s">
        <v>26</v>
      </c>
    </row>
    <row r="519" spans="1:20">
      <c r="A519" s="537">
        <v>2364143</v>
      </c>
      <c r="B519" s="368" t="s">
        <v>995</v>
      </c>
      <c r="C519" s="46" t="s">
        <v>800</v>
      </c>
      <c r="D519" s="46" t="s">
        <v>451</v>
      </c>
      <c r="E519" s="49" t="s">
        <v>346</v>
      </c>
      <c r="F519" s="49" t="s">
        <v>804</v>
      </c>
      <c r="G519" s="49" t="s">
        <v>318</v>
      </c>
      <c r="H519" s="36">
        <v>23.134146341463413</v>
      </c>
      <c r="I519" s="128">
        <v>4071.6097560975609</v>
      </c>
      <c r="J519" s="124">
        <v>4071.6097560975609</v>
      </c>
      <c r="K519" s="124">
        <v>4071.6097560975609</v>
      </c>
      <c r="L519" s="124">
        <v>4071.6097560975609</v>
      </c>
      <c r="M519" s="124">
        <v>4071.6097560975609</v>
      </c>
      <c r="N519" s="124">
        <v>4071.6097560975609</v>
      </c>
      <c r="O519" s="124">
        <v>4071.6097560975609</v>
      </c>
      <c r="P519" s="368">
        <v>1000458649</v>
      </c>
      <c r="Q519" s="554" t="s">
        <v>233</v>
      </c>
      <c r="R519" s="614" t="s">
        <v>234</v>
      </c>
      <c r="S519" s="103" t="s">
        <v>235</v>
      </c>
      <c r="T519" s="553" t="s">
        <v>24</v>
      </c>
    </row>
    <row r="520" spans="1:20">
      <c r="A520" s="537">
        <v>2378163</v>
      </c>
      <c r="B520" s="368" t="s">
        <v>996</v>
      </c>
      <c r="C520" s="46" t="s">
        <v>800</v>
      </c>
      <c r="D520" s="46" t="s">
        <v>626</v>
      </c>
      <c r="E520" s="49" t="s">
        <v>25</v>
      </c>
      <c r="F520" s="49" t="s">
        <v>802</v>
      </c>
      <c r="G520" s="49" t="s">
        <v>324</v>
      </c>
      <c r="H520" s="36">
        <v>20.195121951219512</v>
      </c>
      <c r="I520" s="128">
        <v>3554.3414634146343</v>
      </c>
      <c r="J520" s="124">
        <v>3554.3414634146343</v>
      </c>
      <c r="K520" s="124">
        <v>3554.3414634146343</v>
      </c>
      <c r="L520" s="124">
        <v>3554.3414634146343</v>
      </c>
      <c r="M520" s="124">
        <v>3554.3414634146343</v>
      </c>
      <c r="N520" s="124">
        <v>3554.3414634146343</v>
      </c>
      <c r="O520" s="124">
        <v>3554.3414634146343</v>
      </c>
      <c r="P520" s="368">
        <v>1000458649</v>
      </c>
      <c r="Q520" s="554" t="s">
        <v>233</v>
      </c>
      <c r="R520" s="614" t="s">
        <v>234</v>
      </c>
      <c r="S520" s="103" t="s">
        <v>235</v>
      </c>
      <c r="T520" s="553" t="s">
        <v>26</v>
      </c>
    </row>
    <row r="521" spans="1:20">
      <c r="A521" s="537">
        <v>2388562</v>
      </c>
      <c r="B521" s="368" t="s">
        <v>997</v>
      </c>
      <c r="C521" s="46" t="s">
        <v>800</v>
      </c>
      <c r="D521" s="46" t="s">
        <v>646</v>
      </c>
      <c r="E521" s="49" t="s">
        <v>428</v>
      </c>
      <c r="F521" s="49" t="s">
        <v>802</v>
      </c>
      <c r="G521" s="49" t="s">
        <v>324</v>
      </c>
      <c r="H521" s="36">
        <v>21.512195121951219</v>
      </c>
      <c r="I521" s="128">
        <v>3786.1463414634145</v>
      </c>
      <c r="J521" s="124">
        <v>3786.1463414634145</v>
      </c>
      <c r="K521" s="124">
        <v>3786.1463414634145</v>
      </c>
      <c r="L521" s="124">
        <v>3786.1463414634145</v>
      </c>
      <c r="M521" s="124">
        <v>3786.1463414634145</v>
      </c>
      <c r="N521" s="124">
        <v>3786.1463414634145</v>
      </c>
      <c r="O521" s="124">
        <v>3786.1463414634145</v>
      </c>
      <c r="P521" s="368">
        <v>1000458649</v>
      </c>
      <c r="Q521" s="554" t="s">
        <v>233</v>
      </c>
      <c r="R521" s="614" t="s">
        <v>234</v>
      </c>
      <c r="S521" s="103" t="s">
        <v>235</v>
      </c>
      <c r="T521" s="553" t="s">
        <v>24</v>
      </c>
    </row>
    <row r="522" spans="1:20">
      <c r="A522" s="537">
        <v>2394021</v>
      </c>
      <c r="B522" s="368" t="s">
        <v>998</v>
      </c>
      <c r="C522" s="46" t="s">
        <v>800</v>
      </c>
      <c r="D522" s="46" t="s">
        <v>637</v>
      </c>
      <c r="E522" s="49" t="s">
        <v>20</v>
      </c>
      <c r="F522" s="49" t="s">
        <v>802</v>
      </c>
      <c r="G522" s="49" t="s">
        <v>324</v>
      </c>
      <c r="H522" s="36">
        <v>21.512195121951219</v>
      </c>
      <c r="I522" s="128">
        <v>3786.1463414634145</v>
      </c>
      <c r="J522" s="124">
        <v>3786.1463414634145</v>
      </c>
      <c r="K522" s="124">
        <v>3786.1463414634145</v>
      </c>
      <c r="L522" s="124">
        <v>3786.1463414634145</v>
      </c>
      <c r="M522" s="124">
        <v>3786.1463414634145</v>
      </c>
      <c r="N522" s="124">
        <v>3786.1463414634145</v>
      </c>
      <c r="O522" s="124">
        <v>3786.1463414634145</v>
      </c>
      <c r="P522" s="368">
        <v>1000458649</v>
      </c>
      <c r="Q522" s="554" t="s">
        <v>233</v>
      </c>
      <c r="R522" s="614" t="s">
        <v>234</v>
      </c>
      <c r="S522" s="103" t="s">
        <v>235</v>
      </c>
      <c r="T522" s="553" t="s">
        <v>24</v>
      </c>
    </row>
    <row r="523" spans="1:20">
      <c r="A523" s="537">
        <v>2302427</v>
      </c>
      <c r="B523" s="368" t="s">
        <v>999</v>
      </c>
      <c r="C523" s="46" t="s">
        <v>800</v>
      </c>
      <c r="D523" s="46" t="s">
        <v>626</v>
      </c>
      <c r="E523" s="49" t="s">
        <v>20</v>
      </c>
      <c r="F523" s="49" t="s">
        <v>804</v>
      </c>
      <c r="G523" s="49" t="s">
        <v>338</v>
      </c>
      <c r="H523" s="36">
        <v>25.048780487804876</v>
      </c>
      <c r="I523" s="128">
        <v>4408.585365853658</v>
      </c>
      <c r="J523" s="124">
        <v>4408.585365853658</v>
      </c>
      <c r="K523" s="124">
        <v>4408.585365853658</v>
      </c>
      <c r="L523" s="124">
        <v>4408.585365853658</v>
      </c>
      <c r="M523" s="124">
        <v>4408.585365853658</v>
      </c>
      <c r="N523" s="124">
        <v>4408.585365853658</v>
      </c>
      <c r="O523" s="124">
        <v>4408.585365853658</v>
      </c>
      <c r="P523" s="368">
        <v>1000458649</v>
      </c>
      <c r="Q523" s="554" t="s">
        <v>233</v>
      </c>
      <c r="R523" s="614" t="s">
        <v>234</v>
      </c>
      <c r="S523" s="103" t="s">
        <v>235</v>
      </c>
      <c r="T523" s="553" t="s">
        <v>24</v>
      </c>
    </row>
    <row r="524" spans="1:20">
      <c r="A524" s="537">
        <v>265354</v>
      </c>
      <c r="B524" s="368" t="s">
        <v>299</v>
      </c>
      <c r="C524" s="46" t="s">
        <v>800</v>
      </c>
      <c r="D524" s="46" t="s">
        <v>640</v>
      </c>
      <c r="E524" s="49" t="s">
        <v>20</v>
      </c>
      <c r="F524" s="49" t="s">
        <v>927</v>
      </c>
      <c r="G524" s="49" t="s">
        <v>449</v>
      </c>
      <c r="H524" s="36">
        <v>34.841463414634148</v>
      </c>
      <c r="I524" s="128">
        <v>6132.0975609756097</v>
      </c>
      <c r="J524" s="124">
        <v>6132.0975609756097</v>
      </c>
      <c r="K524" s="124">
        <v>6132.0975609756097</v>
      </c>
      <c r="L524" s="124">
        <v>6132.0975609756097</v>
      </c>
      <c r="M524" s="124">
        <v>6132.0975609756097</v>
      </c>
      <c r="N524" s="124">
        <v>6132.0975609756097</v>
      </c>
      <c r="O524" s="124">
        <v>6132.0975609756097</v>
      </c>
      <c r="P524" s="368">
        <v>1000458649</v>
      </c>
      <c r="Q524" s="554" t="s">
        <v>233</v>
      </c>
      <c r="R524" s="614" t="s">
        <v>234</v>
      </c>
      <c r="S524" s="103" t="s">
        <v>235</v>
      </c>
      <c r="T524" s="553" t="s">
        <v>24</v>
      </c>
    </row>
    <row r="525" spans="1:20">
      <c r="A525" s="537">
        <v>302408</v>
      </c>
      <c r="B525" s="368" t="s">
        <v>1000</v>
      </c>
      <c r="C525" s="46" t="s">
        <v>800</v>
      </c>
      <c r="D525" s="46" t="s">
        <v>646</v>
      </c>
      <c r="E525" s="49" t="s">
        <v>25</v>
      </c>
      <c r="F525" s="49" t="s">
        <v>804</v>
      </c>
      <c r="G525" s="49" t="s">
        <v>338</v>
      </c>
      <c r="H525" s="36">
        <v>23.134146341463413</v>
      </c>
      <c r="I525" s="128">
        <v>4071.6097560975609</v>
      </c>
      <c r="J525" s="124">
        <v>4071.6097560975609</v>
      </c>
      <c r="K525" s="124">
        <v>4071.6097560975609</v>
      </c>
      <c r="L525" s="124">
        <v>4071.6097560975609</v>
      </c>
      <c r="M525" s="124">
        <v>4071.6097560975609</v>
      </c>
      <c r="N525" s="124">
        <v>4071.6097560975609</v>
      </c>
      <c r="O525" s="124">
        <v>4071.6097560975609</v>
      </c>
      <c r="P525" s="368">
        <v>1000458649</v>
      </c>
      <c r="Q525" s="554" t="s">
        <v>233</v>
      </c>
      <c r="R525" s="614" t="s">
        <v>234</v>
      </c>
      <c r="S525" s="103" t="s">
        <v>235</v>
      </c>
      <c r="T525" s="553" t="s">
        <v>26</v>
      </c>
    </row>
    <row r="526" spans="1:20">
      <c r="A526" s="537">
        <v>332845</v>
      </c>
      <c r="B526" s="368" t="s">
        <v>1001</v>
      </c>
      <c r="C526" s="46" t="s">
        <v>800</v>
      </c>
      <c r="D526" s="46" t="s">
        <v>626</v>
      </c>
      <c r="E526" s="49" t="s">
        <v>25</v>
      </c>
      <c r="F526" s="49" t="s">
        <v>802</v>
      </c>
      <c r="G526" s="49" t="s">
        <v>324</v>
      </c>
      <c r="H526" s="36">
        <v>20.195121951219512</v>
      </c>
      <c r="I526" s="128">
        <v>3554.3414634146343</v>
      </c>
      <c r="J526" s="124">
        <v>3554.3414634146343</v>
      </c>
      <c r="K526" s="124">
        <v>3554.3414634146343</v>
      </c>
      <c r="L526" s="124">
        <v>3554.3414634146343</v>
      </c>
      <c r="M526" s="124">
        <v>3554.3414634146343</v>
      </c>
      <c r="N526" s="124">
        <v>3554.3414634146343</v>
      </c>
      <c r="O526" s="124">
        <v>3554.3414634146343</v>
      </c>
      <c r="P526" s="368">
        <v>1000458649</v>
      </c>
      <c r="Q526" s="554" t="s">
        <v>233</v>
      </c>
      <c r="R526" s="614" t="s">
        <v>234</v>
      </c>
      <c r="S526" s="103" t="s">
        <v>235</v>
      </c>
      <c r="T526" s="553" t="s">
        <v>26</v>
      </c>
    </row>
    <row r="527" spans="1:20">
      <c r="A527" s="537">
        <v>695292</v>
      </c>
      <c r="B527" s="368" t="s">
        <v>1002</v>
      </c>
      <c r="C527" s="46" t="s">
        <v>800</v>
      </c>
      <c r="D527" s="46" t="s">
        <v>637</v>
      </c>
      <c r="E527" s="49" t="s">
        <v>20</v>
      </c>
      <c r="F527" s="49" t="s">
        <v>804</v>
      </c>
      <c r="G527" s="49" t="s">
        <v>318</v>
      </c>
      <c r="H527" s="36">
        <v>25.048780487804876</v>
      </c>
      <c r="I527" s="128">
        <v>4408.585365853658</v>
      </c>
      <c r="J527" s="124">
        <v>4408.585365853658</v>
      </c>
      <c r="K527" s="124">
        <v>4408.585365853658</v>
      </c>
      <c r="L527" s="124">
        <v>4408.585365853658</v>
      </c>
      <c r="M527" s="124">
        <v>4408.585365853658</v>
      </c>
      <c r="N527" s="124">
        <v>4408.585365853658</v>
      </c>
      <c r="O527" s="124">
        <v>4408.585365853658</v>
      </c>
      <c r="P527" s="368">
        <v>1000458649</v>
      </c>
      <c r="Q527" s="554" t="s">
        <v>233</v>
      </c>
      <c r="R527" s="614" t="s">
        <v>234</v>
      </c>
      <c r="S527" s="103" t="s">
        <v>235</v>
      </c>
      <c r="T527" s="553" t="s">
        <v>24</v>
      </c>
    </row>
    <row r="528" spans="1:20">
      <c r="A528" s="537">
        <v>740084</v>
      </c>
      <c r="B528" s="368" t="s">
        <v>1003</v>
      </c>
      <c r="C528" s="46" t="s">
        <v>800</v>
      </c>
      <c r="D528" s="46" t="s">
        <v>646</v>
      </c>
      <c r="E528" s="49" t="s">
        <v>428</v>
      </c>
      <c r="F528" s="49" t="s">
        <v>804</v>
      </c>
      <c r="G528" s="49" t="s">
        <v>318</v>
      </c>
      <c r="H528" s="36">
        <v>25.048780487804876</v>
      </c>
      <c r="I528" s="128">
        <v>4408.585365853658</v>
      </c>
      <c r="J528" s="124">
        <v>4408.585365853658</v>
      </c>
      <c r="K528" s="124">
        <v>4408.585365853658</v>
      </c>
      <c r="L528" s="124">
        <v>4408.585365853658</v>
      </c>
      <c r="M528" s="124">
        <v>4408.585365853658</v>
      </c>
      <c r="N528" s="124">
        <v>4408.585365853658</v>
      </c>
      <c r="O528" s="124">
        <v>4408.585365853658</v>
      </c>
      <c r="P528" s="368">
        <v>1000458649</v>
      </c>
      <c r="Q528" s="554" t="s">
        <v>233</v>
      </c>
      <c r="R528" s="614" t="s">
        <v>234</v>
      </c>
      <c r="S528" s="103" t="s">
        <v>235</v>
      </c>
      <c r="T528" s="553" t="s">
        <v>24</v>
      </c>
    </row>
    <row r="529" spans="1:20">
      <c r="A529" s="537">
        <v>862952</v>
      </c>
      <c r="B529" s="368" t="s">
        <v>1004</v>
      </c>
      <c r="C529" s="46" t="s">
        <v>800</v>
      </c>
      <c r="D529" s="46" t="s">
        <v>646</v>
      </c>
      <c r="E529" s="49" t="s">
        <v>20</v>
      </c>
      <c r="F529" s="49" t="s">
        <v>804</v>
      </c>
      <c r="G529" s="49" t="s">
        <v>318</v>
      </c>
      <c r="H529" s="36">
        <v>25.048780487804876</v>
      </c>
      <c r="I529" s="128">
        <v>4408.585365853658</v>
      </c>
      <c r="J529" s="124">
        <v>4408.585365853658</v>
      </c>
      <c r="K529" s="124">
        <v>4408.585365853658</v>
      </c>
      <c r="L529" s="124">
        <v>4408.585365853658</v>
      </c>
      <c r="M529" s="124">
        <v>4408.585365853658</v>
      </c>
      <c r="N529" s="124">
        <v>4408.585365853658</v>
      </c>
      <c r="O529" s="124">
        <v>4408.585365853658</v>
      </c>
      <c r="P529" s="368">
        <v>1000458649</v>
      </c>
      <c r="Q529" s="554" t="s">
        <v>233</v>
      </c>
      <c r="R529" s="614" t="s">
        <v>234</v>
      </c>
      <c r="S529" s="103" t="s">
        <v>235</v>
      </c>
      <c r="T529" s="553" t="s">
        <v>24</v>
      </c>
    </row>
    <row r="530" spans="1:20">
      <c r="A530" s="537">
        <v>893620</v>
      </c>
      <c r="B530" s="368" t="s">
        <v>1005</v>
      </c>
      <c r="C530" s="46" t="s">
        <v>800</v>
      </c>
      <c r="D530" s="46" t="s">
        <v>646</v>
      </c>
      <c r="E530" s="49" t="s">
        <v>428</v>
      </c>
      <c r="F530" s="49" t="s">
        <v>802</v>
      </c>
      <c r="G530" s="49" t="s">
        <v>324</v>
      </c>
      <c r="H530" s="36">
        <v>21.512195121951219</v>
      </c>
      <c r="I530" s="128">
        <v>3786.1463414634145</v>
      </c>
      <c r="J530" s="124">
        <v>3786.1463414634145</v>
      </c>
      <c r="K530" s="124">
        <v>3786.1463414634145</v>
      </c>
      <c r="L530" s="124">
        <v>3786.1463414634145</v>
      </c>
      <c r="M530" s="124">
        <v>3786.1463414634145</v>
      </c>
      <c r="N530" s="124">
        <v>3786.1463414634145</v>
      </c>
      <c r="O530" s="124">
        <v>3786.1463414634145</v>
      </c>
      <c r="P530" s="368">
        <v>1000458649</v>
      </c>
      <c r="Q530" s="554" t="s">
        <v>233</v>
      </c>
      <c r="R530" s="614" t="s">
        <v>234</v>
      </c>
      <c r="S530" s="103" t="s">
        <v>235</v>
      </c>
      <c r="T530" s="553" t="s">
        <v>33</v>
      </c>
    </row>
    <row r="531" spans="1:20">
      <c r="A531" s="537">
        <v>894318</v>
      </c>
      <c r="B531" s="368" t="s">
        <v>1006</v>
      </c>
      <c r="C531" s="46" t="s">
        <v>800</v>
      </c>
      <c r="D531" s="46" t="s">
        <v>640</v>
      </c>
      <c r="E531" s="49" t="s">
        <v>20</v>
      </c>
      <c r="F531" s="49" t="s">
        <v>802</v>
      </c>
      <c r="G531" s="49" t="s">
        <v>324</v>
      </c>
      <c r="H531" s="36">
        <v>21.512195121951219</v>
      </c>
      <c r="I531" s="128">
        <v>3786.1463414634145</v>
      </c>
      <c r="J531" s="124">
        <v>3786.1463414634145</v>
      </c>
      <c r="K531" s="124">
        <v>3786.1463414634145</v>
      </c>
      <c r="L531" s="124">
        <v>3786.1463414634145</v>
      </c>
      <c r="M531" s="124">
        <v>3786.1463414634145</v>
      </c>
      <c r="N531" s="124">
        <v>3786.1463414634145</v>
      </c>
      <c r="O531" s="124">
        <v>3786.1463414634145</v>
      </c>
      <c r="P531" s="368">
        <v>1000458649</v>
      </c>
      <c r="Q531" s="554" t="s">
        <v>233</v>
      </c>
      <c r="R531" s="614" t="s">
        <v>234</v>
      </c>
      <c r="S531" s="103" t="s">
        <v>235</v>
      </c>
      <c r="T531" s="553" t="s">
        <v>24</v>
      </c>
    </row>
    <row r="532" spans="1:20">
      <c r="A532" s="537">
        <v>905064</v>
      </c>
      <c r="B532" s="368" t="s">
        <v>1007</v>
      </c>
      <c r="C532" s="46" t="s">
        <v>800</v>
      </c>
      <c r="D532" s="46" t="s">
        <v>640</v>
      </c>
      <c r="E532" s="49" t="s">
        <v>20</v>
      </c>
      <c r="F532" s="49" t="s">
        <v>802</v>
      </c>
      <c r="G532" s="49" t="s">
        <v>324</v>
      </c>
      <c r="H532" s="36">
        <v>21.512195121951219</v>
      </c>
      <c r="I532" s="128">
        <v>3786.1463414634145</v>
      </c>
      <c r="J532" s="124">
        <v>3786.1463414634145</v>
      </c>
      <c r="K532" s="124">
        <v>3786.1463414634145</v>
      </c>
      <c r="L532" s="124">
        <v>3786.1463414634145</v>
      </c>
      <c r="M532" s="124">
        <v>3786.1463414634145</v>
      </c>
      <c r="N532" s="124">
        <v>3786.1463414634145</v>
      </c>
      <c r="O532" s="124">
        <v>3786.1463414634145</v>
      </c>
      <c r="P532" s="368">
        <v>1000458649</v>
      </c>
      <c r="Q532" s="554" t="s">
        <v>233</v>
      </c>
      <c r="R532" s="614" t="s">
        <v>234</v>
      </c>
      <c r="S532" s="103" t="s">
        <v>235</v>
      </c>
      <c r="T532" s="553" t="s">
        <v>33</v>
      </c>
    </row>
    <row r="533" spans="1:20">
      <c r="A533" s="537">
        <v>2049403</v>
      </c>
      <c r="B533" s="368" t="s">
        <v>1008</v>
      </c>
      <c r="C533" s="46" t="s">
        <v>800</v>
      </c>
      <c r="D533" s="46" t="s">
        <v>646</v>
      </c>
      <c r="E533" s="49" t="s">
        <v>25</v>
      </c>
      <c r="F533" s="49" t="s">
        <v>802</v>
      </c>
      <c r="G533" s="49" t="s">
        <v>324</v>
      </c>
      <c r="H533" s="36">
        <v>20.195121951219512</v>
      </c>
      <c r="I533" s="128">
        <v>3554.3414634146343</v>
      </c>
      <c r="J533" s="124">
        <v>3554.3414634146343</v>
      </c>
      <c r="K533" s="124">
        <v>3554.3414634146343</v>
      </c>
      <c r="L533" s="124">
        <v>3554.3414634146343</v>
      </c>
      <c r="M533" s="124">
        <v>3554.3414634146343</v>
      </c>
      <c r="N533" s="124">
        <v>3554.3414634146343</v>
      </c>
      <c r="O533" s="124">
        <v>3554.3414634146343</v>
      </c>
      <c r="P533" s="368">
        <v>1000458649</v>
      </c>
      <c r="Q533" s="554" t="s">
        <v>233</v>
      </c>
      <c r="R533" s="614" t="s">
        <v>234</v>
      </c>
      <c r="S533" s="103" t="s">
        <v>235</v>
      </c>
      <c r="T533" s="553" t="s">
        <v>26</v>
      </c>
    </row>
    <row r="534" spans="1:20">
      <c r="A534" s="537">
        <v>293381</v>
      </c>
      <c r="B534" s="368" t="s">
        <v>1009</v>
      </c>
      <c r="C534" s="46" t="s">
        <v>800</v>
      </c>
      <c r="D534" s="46" t="s">
        <v>637</v>
      </c>
      <c r="E534" s="49" t="s">
        <v>346</v>
      </c>
      <c r="F534" s="49" t="s">
        <v>804</v>
      </c>
      <c r="G534" s="49" t="s">
        <v>318</v>
      </c>
      <c r="H534" s="36">
        <v>23.134146341463413</v>
      </c>
      <c r="I534" s="128">
        <v>4071.6097560975609</v>
      </c>
      <c r="J534" s="124">
        <v>4071.6097560975609</v>
      </c>
      <c r="K534" s="124">
        <v>4071.6097560975609</v>
      </c>
      <c r="L534" s="124">
        <v>4071.6097560975609</v>
      </c>
      <c r="M534" s="124">
        <v>4071.6097560975609</v>
      </c>
      <c r="N534" s="124">
        <v>4071.6097560975609</v>
      </c>
      <c r="O534" s="124">
        <v>4071.6097560975609</v>
      </c>
      <c r="P534" s="368">
        <v>1000458649</v>
      </c>
      <c r="Q534" s="554" t="s">
        <v>233</v>
      </c>
      <c r="R534" s="614" t="s">
        <v>234</v>
      </c>
      <c r="S534" s="103" t="s">
        <v>235</v>
      </c>
      <c r="T534" s="553" t="s">
        <v>24</v>
      </c>
    </row>
    <row r="535" spans="1:20">
      <c r="A535" s="537">
        <v>931121</v>
      </c>
      <c r="B535" s="368" t="s">
        <v>1010</v>
      </c>
      <c r="C535" s="46" t="s">
        <v>800</v>
      </c>
      <c r="D535" s="46" t="s">
        <v>646</v>
      </c>
      <c r="E535" s="49" t="s">
        <v>20</v>
      </c>
      <c r="F535" s="49" t="s">
        <v>804</v>
      </c>
      <c r="G535" s="49" t="s">
        <v>318</v>
      </c>
      <c r="H535" s="36">
        <v>25.048780487804876</v>
      </c>
      <c r="I535" s="128">
        <v>4408.585365853658</v>
      </c>
      <c r="J535" s="124">
        <v>4408.585365853658</v>
      </c>
      <c r="K535" s="124">
        <v>4408.585365853658</v>
      </c>
      <c r="L535" s="124">
        <v>4408.585365853658</v>
      </c>
      <c r="M535" s="124">
        <v>4408.585365853658</v>
      </c>
      <c r="N535" s="124">
        <v>4408.585365853658</v>
      </c>
      <c r="O535" s="124">
        <v>4408.585365853658</v>
      </c>
      <c r="P535" s="368">
        <v>1000458649</v>
      </c>
      <c r="Q535" s="554" t="s">
        <v>233</v>
      </c>
      <c r="R535" s="614" t="s">
        <v>234</v>
      </c>
      <c r="S535" s="103" t="s">
        <v>235</v>
      </c>
      <c r="T535" s="553" t="s">
        <v>24</v>
      </c>
    </row>
    <row r="536" spans="1:20">
      <c r="A536" s="537">
        <v>2344705</v>
      </c>
      <c r="B536" s="368" t="s">
        <v>1011</v>
      </c>
      <c r="C536" s="46" t="s">
        <v>800</v>
      </c>
      <c r="D536" s="46" t="s">
        <v>451</v>
      </c>
      <c r="E536" s="49" t="s">
        <v>20</v>
      </c>
      <c r="F536" s="49" t="s">
        <v>804</v>
      </c>
      <c r="G536" s="49" t="s">
        <v>318</v>
      </c>
      <c r="H536" s="36">
        <v>25.048780487804876</v>
      </c>
      <c r="I536" s="128">
        <v>4408.585365853658</v>
      </c>
      <c r="J536" s="124">
        <v>4408.585365853658</v>
      </c>
      <c r="K536" s="124">
        <v>4408.585365853658</v>
      </c>
      <c r="L536" s="124">
        <v>4408.585365853658</v>
      </c>
      <c r="M536" s="124">
        <v>4408.585365853658</v>
      </c>
      <c r="N536" s="124">
        <v>4408.585365853658</v>
      </c>
      <c r="O536" s="124">
        <v>4408.585365853658</v>
      </c>
      <c r="P536" s="368">
        <v>1000458649</v>
      </c>
      <c r="Q536" s="554" t="s">
        <v>233</v>
      </c>
      <c r="R536" s="614" t="s">
        <v>234</v>
      </c>
      <c r="S536" s="103" t="s">
        <v>235</v>
      </c>
      <c r="T536" s="553" t="s">
        <v>24</v>
      </c>
    </row>
    <row r="537" spans="1:20">
      <c r="A537" s="537">
        <v>121470</v>
      </c>
      <c r="B537" s="368" t="s">
        <v>1012</v>
      </c>
      <c r="C537" s="46" t="s">
        <v>800</v>
      </c>
      <c r="D537" s="46" t="s">
        <v>451</v>
      </c>
      <c r="E537" s="49" t="s">
        <v>465</v>
      </c>
      <c r="F537" s="49" t="s">
        <v>927</v>
      </c>
      <c r="G537" s="49" t="s">
        <v>422</v>
      </c>
      <c r="H537" s="36">
        <v>34.841463414634148</v>
      </c>
      <c r="I537" s="128">
        <v>6132.0975609756097</v>
      </c>
      <c r="J537" s="124">
        <v>6132.0975609756097</v>
      </c>
      <c r="K537" s="124">
        <v>6132.0975609756097</v>
      </c>
      <c r="L537" s="124">
        <v>6132.0975609756097</v>
      </c>
      <c r="M537" s="124">
        <v>6132.0975609756097</v>
      </c>
      <c r="N537" s="124">
        <v>6132.0975609756097</v>
      </c>
      <c r="O537" s="124">
        <v>6132.0975609756097</v>
      </c>
      <c r="P537" s="368">
        <v>1000458649</v>
      </c>
      <c r="Q537" s="554" t="s">
        <v>233</v>
      </c>
      <c r="R537" s="614" t="s">
        <v>234</v>
      </c>
      <c r="S537" s="103" t="s">
        <v>235</v>
      </c>
      <c r="T537" s="553" t="s">
        <v>24</v>
      </c>
    </row>
    <row r="538" spans="1:20">
      <c r="A538" s="537">
        <v>156254</v>
      </c>
      <c r="B538" s="368" t="s">
        <v>1013</v>
      </c>
      <c r="C538" s="46" t="s">
        <v>800</v>
      </c>
      <c r="D538" s="46" t="s">
        <v>451</v>
      </c>
      <c r="E538" s="49" t="s">
        <v>711</v>
      </c>
      <c r="F538" s="49" t="s">
        <v>804</v>
      </c>
      <c r="G538" s="49" t="s">
        <v>338</v>
      </c>
      <c r="H538" s="36">
        <v>23.134146341463413</v>
      </c>
      <c r="I538" s="128">
        <v>4071.6097560975609</v>
      </c>
      <c r="J538" s="124">
        <v>4071.6097560975609</v>
      </c>
      <c r="K538" s="124">
        <v>4071.6097560975609</v>
      </c>
      <c r="L538" s="124">
        <v>4071.6097560975609</v>
      </c>
      <c r="M538" s="124">
        <v>4071.6097560975609</v>
      </c>
      <c r="N538" s="124">
        <v>4071.6097560975609</v>
      </c>
      <c r="O538" s="124">
        <v>4071.6097560975609</v>
      </c>
      <c r="P538" s="368">
        <v>1000458649</v>
      </c>
      <c r="Q538" s="554" t="s">
        <v>233</v>
      </c>
      <c r="R538" s="614" t="s">
        <v>234</v>
      </c>
      <c r="S538" s="103" t="s">
        <v>235</v>
      </c>
      <c r="T538" s="553" t="s">
        <v>24</v>
      </c>
    </row>
    <row r="539" spans="1:20">
      <c r="A539" s="537">
        <v>2250137</v>
      </c>
      <c r="B539" s="368" t="s">
        <v>1014</v>
      </c>
      <c r="C539" s="46" t="s">
        <v>800</v>
      </c>
      <c r="D539" s="46" t="s">
        <v>451</v>
      </c>
      <c r="E539" s="49" t="s">
        <v>20</v>
      </c>
      <c r="F539" s="49" t="s">
        <v>804</v>
      </c>
      <c r="G539" s="49" t="s">
        <v>338</v>
      </c>
      <c r="H539" s="36">
        <v>25.048780487804876</v>
      </c>
      <c r="I539" s="128">
        <v>4408.585365853658</v>
      </c>
      <c r="J539" s="124">
        <v>4408.585365853658</v>
      </c>
      <c r="K539" s="124">
        <v>4408.585365853658</v>
      </c>
      <c r="L539" s="124">
        <v>4408.585365853658</v>
      </c>
      <c r="M539" s="124">
        <v>4408.585365853658</v>
      </c>
      <c r="N539" s="124">
        <v>4408.585365853658</v>
      </c>
      <c r="O539" s="124">
        <v>4408.585365853658</v>
      </c>
      <c r="P539" s="368">
        <v>1000458649</v>
      </c>
      <c r="Q539" s="554" t="s">
        <v>233</v>
      </c>
      <c r="R539" s="614" t="s">
        <v>234</v>
      </c>
      <c r="S539" s="103" t="s">
        <v>235</v>
      </c>
      <c r="T539" s="553" t="s">
        <v>24</v>
      </c>
    </row>
    <row r="540" spans="1:20">
      <c r="A540" s="537">
        <v>2261535</v>
      </c>
      <c r="B540" s="368" t="s">
        <v>1015</v>
      </c>
      <c r="C540" s="46" t="s">
        <v>800</v>
      </c>
      <c r="D540" s="46" t="s">
        <v>451</v>
      </c>
      <c r="E540" s="49" t="s">
        <v>20</v>
      </c>
      <c r="F540" s="49" t="s">
        <v>804</v>
      </c>
      <c r="G540" s="49" t="s">
        <v>338</v>
      </c>
      <c r="H540" s="36">
        <v>25.048780487804876</v>
      </c>
      <c r="I540" s="128">
        <v>4408.585365853658</v>
      </c>
      <c r="J540" s="124">
        <v>4408.585365853658</v>
      </c>
      <c r="K540" s="124">
        <v>4408.585365853658</v>
      </c>
      <c r="L540" s="124">
        <v>4408.585365853658</v>
      </c>
      <c r="M540" s="124">
        <v>4408.585365853658</v>
      </c>
      <c r="N540" s="124">
        <v>4408.585365853658</v>
      </c>
      <c r="O540" s="124">
        <v>4408.585365853658</v>
      </c>
      <c r="P540" s="368">
        <v>1000458649</v>
      </c>
      <c r="Q540" s="554" t="s">
        <v>233</v>
      </c>
      <c r="R540" s="614" t="s">
        <v>234</v>
      </c>
      <c r="S540" s="103" t="s">
        <v>235</v>
      </c>
      <c r="T540" s="553" t="s">
        <v>24</v>
      </c>
    </row>
    <row r="541" spans="1:20">
      <c r="A541" s="537">
        <v>2310513</v>
      </c>
      <c r="B541" s="368" t="s">
        <v>1016</v>
      </c>
      <c r="C541" s="46" t="s">
        <v>800</v>
      </c>
      <c r="D541" s="46" t="s">
        <v>451</v>
      </c>
      <c r="E541" s="49" t="s">
        <v>20</v>
      </c>
      <c r="F541" s="49" t="s">
        <v>804</v>
      </c>
      <c r="G541" s="49" t="s">
        <v>338</v>
      </c>
      <c r="H541" s="36">
        <v>25.048780487804876</v>
      </c>
      <c r="I541" s="128">
        <v>4408.585365853658</v>
      </c>
      <c r="J541" s="124">
        <v>4408.585365853658</v>
      </c>
      <c r="K541" s="124">
        <v>4408.585365853658</v>
      </c>
      <c r="L541" s="124">
        <v>4408.585365853658</v>
      </c>
      <c r="M541" s="124">
        <v>4408.585365853658</v>
      </c>
      <c r="N541" s="124">
        <v>4408.585365853658</v>
      </c>
      <c r="O541" s="124">
        <v>4408.585365853658</v>
      </c>
      <c r="P541" s="368">
        <v>1000458649</v>
      </c>
      <c r="Q541" s="554" t="s">
        <v>233</v>
      </c>
      <c r="R541" s="614" t="s">
        <v>234</v>
      </c>
      <c r="S541" s="103" t="s">
        <v>235</v>
      </c>
      <c r="T541" s="553" t="s">
        <v>24</v>
      </c>
    </row>
    <row r="542" spans="1:20">
      <c r="A542" s="537">
        <v>2323218</v>
      </c>
      <c r="B542" s="368" t="s">
        <v>1017</v>
      </c>
      <c r="C542" s="46" t="s">
        <v>800</v>
      </c>
      <c r="D542" s="46" t="s">
        <v>451</v>
      </c>
      <c r="E542" s="49" t="s">
        <v>20</v>
      </c>
      <c r="F542" s="49" t="s">
        <v>802</v>
      </c>
      <c r="G542" s="49" t="s">
        <v>324</v>
      </c>
      <c r="H542" s="36">
        <v>21.512195121951219</v>
      </c>
      <c r="I542" s="128">
        <v>3786.1463414634145</v>
      </c>
      <c r="J542" s="124">
        <v>3786.1463414634145</v>
      </c>
      <c r="K542" s="124">
        <v>3786.1463414634145</v>
      </c>
      <c r="L542" s="124">
        <v>3786.1463414634145</v>
      </c>
      <c r="M542" s="124">
        <v>3786.1463414634145</v>
      </c>
      <c r="N542" s="124">
        <v>3786.1463414634145</v>
      </c>
      <c r="O542" s="124">
        <v>3786.1463414634145</v>
      </c>
      <c r="P542" s="368">
        <v>1000458649</v>
      </c>
      <c r="Q542" s="554" t="s">
        <v>233</v>
      </c>
      <c r="R542" s="614" t="s">
        <v>234</v>
      </c>
      <c r="S542" s="103" t="s">
        <v>235</v>
      </c>
      <c r="T542" s="553" t="s">
        <v>33</v>
      </c>
    </row>
    <row r="543" spans="1:20">
      <c r="A543" s="537">
        <v>2333935</v>
      </c>
      <c r="B543" s="368" t="s">
        <v>1018</v>
      </c>
      <c r="C543" s="46" t="s">
        <v>800</v>
      </c>
      <c r="D543" s="46" t="s">
        <v>451</v>
      </c>
      <c r="E543" s="49" t="s">
        <v>20</v>
      </c>
      <c r="F543" s="49" t="s">
        <v>802</v>
      </c>
      <c r="G543" s="49" t="s">
        <v>324</v>
      </c>
      <c r="H543" s="36">
        <v>21.512195121951219</v>
      </c>
      <c r="I543" s="128">
        <v>3786.1463414634145</v>
      </c>
      <c r="J543" s="124">
        <v>3786.1463414634145</v>
      </c>
      <c r="K543" s="124">
        <v>3786.1463414634145</v>
      </c>
      <c r="L543" s="124">
        <v>3786.1463414634145</v>
      </c>
      <c r="M543" s="124">
        <v>3786.1463414634145</v>
      </c>
      <c r="N543" s="124">
        <v>3786.1463414634145</v>
      </c>
      <c r="O543" s="124">
        <v>3786.1463414634145</v>
      </c>
      <c r="P543" s="368">
        <v>1000458649</v>
      </c>
      <c r="Q543" s="554" t="s">
        <v>233</v>
      </c>
      <c r="R543" s="614" t="s">
        <v>234</v>
      </c>
      <c r="S543" s="103" t="s">
        <v>235</v>
      </c>
      <c r="T543" s="553" t="s">
        <v>24</v>
      </c>
    </row>
    <row r="544" spans="1:20">
      <c r="A544" s="537">
        <v>2386927</v>
      </c>
      <c r="B544" s="368" t="s">
        <v>1019</v>
      </c>
      <c r="C544" s="46" t="s">
        <v>800</v>
      </c>
      <c r="D544" s="46" t="s">
        <v>451</v>
      </c>
      <c r="E544" s="49" t="s">
        <v>428</v>
      </c>
      <c r="F544" s="49" t="s">
        <v>804</v>
      </c>
      <c r="G544" s="49" t="s">
        <v>338</v>
      </c>
      <c r="H544" s="36">
        <v>25.048780487804876</v>
      </c>
      <c r="I544" s="128">
        <v>4408.585365853658</v>
      </c>
      <c r="J544" s="124">
        <v>4408.585365853658</v>
      </c>
      <c r="K544" s="124">
        <v>4408.585365853658</v>
      </c>
      <c r="L544" s="124">
        <v>4408.585365853658</v>
      </c>
      <c r="M544" s="124">
        <v>4408.585365853658</v>
      </c>
      <c r="N544" s="124">
        <v>4408.585365853658</v>
      </c>
      <c r="O544" s="124">
        <v>4408.585365853658</v>
      </c>
      <c r="P544" s="368">
        <v>1000458649</v>
      </c>
      <c r="Q544" s="554" t="s">
        <v>233</v>
      </c>
      <c r="R544" s="614" t="s">
        <v>234</v>
      </c>
      <c r="S544" s="103" t="s">
        <v>235</v>
      </c>
      <c r="T544" s="553" t="s">
        <v>24</v>
      </c>
    </row>
    <row r="545" spans="1:20">
      <c r="A545" s="537">
        <v>2396943</v>
      </c>
      <c r="B545" s="368" t="s">
        <v>1020</v>
      </c>
      <c r="C545" s="46" t="s">
        <v>800</v>
      </c>
      <c r="D545" s="46" t="s">
        <v>451</v>
      </c>
      <c r="E545" s="49" t="s">
        <v>20</v>
      </c>
      <c r="F545" s="49" t="s">
        <v>804</v>
      </c>
      <c r="G545" s="49" t="s">
        <v>338</v>
      </c>
      <c r="H545" s="36">
        <v>25.048780487804876</v>
      </c>
      <c r="I545" s="128">
        <v>4408.585365853658</v>
      </c>
      <c r="J545" s="124">
        <v>4408.585365853658</v>
      </c>
      <c r="K545" s="124">
        <v>4408.585365853658</v>
      </c>
      <c r="L545" s="124">
        <v>4408.585365853658</v>
      </c>
      <c r="M545" s="124">
        <v>4408.585365853658</v>
      </c>
      <c r="N545" s="124">
        <v>4408.585365853658</v>
      </c>
      <c r="O545" s="124">
        <v>4408.585365853658</v>
      </c>
      <c r="P545" s="368">
        <v>1000458649</v>
      </c>
      <c r="Q545" s="554" t="s">
        <v>233</v>
      </c>
      <c r="R545" s="614" t="s">
        <v>234</v>
      </c>
      <c r="S545" s="103" t="s">
        <v>235</v>
      </c>
      <c r="T545" s="553" t="s">
        <v>33</v>
      </c>
    </row>
    <row r="546" spans="1:20">
      <c r="A546" s="537">
        <v>2399832</v>
      </c>
      <c r="B546" s="368" t="s">
        <v>1021</v>
      </c>
      <c r="C546" s="46" t="s">
        <v>800</v>
      </c>
      <c r="D546" s="46" t="s">
        <v>451</v>
      </c>
      <c r="E546" s="49" t="s">
        <v>20</v>
      </c>
      <c r="F546" s="49" t="s">
        <v>802</v>
      </c>
      <c r="G546" s="49" t="s">
        <v>324</v>
      </c>
      <c r="H546" s="36">
        <v>21.512195121951219</v>
      </c>
      <c r="I546" s="128">
        <v>3786.1463414634145</v>
      </c>
      <c r="J546" s="124">
        <v>3786.1463414634145</v>
      </c>
      <c r="K546" s="124">
        <v>3786.1463414634145</v>
      </c>
      <c r="L546" s="124">
        <v>3786.1463414634145</v>
      </c>
      <c r="M546" s="124">
        <v>3786.1463414634145</v>
      </c>
      <c r="N546" s="124">
        <v>3786.1463414634145</v>
      </c>
      <c r="O546" s="124">
        <v>3786.1463414634145</v>
      </c>
      <c r="P546" s="368">
        <v>1000458649</v>
      </c>
      <c r="Q546" s="554" t="s">
        <v>233</v>
      </c>
      <c r="R546" s="614" t="s">
        <v>234</v>
      </c>
      <c r="S546" s="103" t="s">
        <v>235</v>
      </c>
      <c r="T546" s="553" t="s">
        <v>24</v>
      </c>
    </row>
    <row r="547" spans="1:20">
      <c r="A547" s="537">
        <v>2399905</v>
      </c>
      <c r="B547" s="368" t="s">
        <v>1022</v>
      </c>
      <c r="C547" s="46" t="s">
        <v>800</v>
      </c>
      <c r="D547" s="46" t="s">
        <v>451</v>
      </c>
      <c r="E547" s="49" t="s">
        <v>20</v>
      </c>
      <c r="F547" s="49" t="s">
        <v>802</v>
      </c>
      <c r="G547" s="49" t="s">
        <v>324</v>
      </c>
      <c r="H547" s="36">
        <v>21.512195121951219</v>
      </c>
      <c r="I547" s="128">
        <v>3786.1463414634145</v>
      </c>
      <c r="J547" s="124">
        <v>3786.1463414634145</v>
      </c>
      <c r="K547" s="124">
        <v>3786.1463414634145</v>
      </c>
      <c r="L547" s="124">
        <v>3786.1463414634145</v>
      </c>
      <c r="M547" s="124">
        <v>3786.1463414634145</v>
      </c>
      <c r="N547" s="124">
        <v>3786.1463414634145</v>
      </c>
      <c r="O547" s="124">
        <v>3786.1463414634145</v>
      </c>
      <c r="P547" s="368">
        <v>1000458649</v>
      </c>
      <c r="Q547" s="554" t="s">
        <v>233</v>
      </c>
      <c r="R547" s="614" t="s">
        <v>234</v>
      </c>
      <c r="S547" s="103" t="s">
        <v>235</v>
      </c>
      <c r="T547" s="553" t="s">
        <v>24</v>
      </c>
    </row>
    <row r="548" spans="1:20">
      <c r="A548" s="537">
        <v>2400430</v>
      </c>
      <c r="B548" s="368" t="s">
        <v>1023</v>
      </c>
      <c r="C548" s="46" t="s">
        <v>800</v>
      </c>
      <c r="D548" s="46" t="s">
        <v>451</v>
      </c>
      <c r="E548" s="49" t="s">
        <v>20</v>
      </c>
      <c r="F548" s="49" t="s">
        <v>804</v>
      </c>
      <c r="G548" s="49" t="s">
        <v>338</v>
      </c>
      <c r="H548" s="36">
        <v>25.048780487804876</v>
      </c>
      <c r="I548" s="128">
        <v>4408.585365853658</v>
      </c>
      <c r="J548" s="124">
        <v>4408.585365853658</v>
      </c>
      <c r="K548" s="124">
        <v>4408.585365853658</v>
      </c>
      <c r="L548" s="124">
        <v>4408.585365853658</v>
      </c>
      <c r="M548" s="124">
        <v>4408.585365853658</v>
      </c>
      <c r="N548" s="124">
        <v>4408.585365853658</v>
      </c>
      <c r="O548" s="124">
        <v>4408.585365853658</v>
      </c>
      <c r="P548" s="368">
        <v>1000458649</v>
      </c>
      <c r="Q548" s="554" t="s">
        <v>233</v>
      </c>
      <c r="R548" s="614" t="s">
        <v>234</v>
      </c>
      <c r="S548" s="103" t="s">
        <v>235</v>
      </c>
      <c r="T548" s="553" t="s">
        <v>24</v>
      </c>
    </row>
    <row r="549" spans="1:20">
      <c r="A549" s="537">
        <v>2408980</v>
      </c>
      <c r="B549" s="368" t="s">
        <v>1024</v>
      </c>
      <c r="C549" s="46" t="s">
        <v>800</v>
      </c>
      <c r="D549" s="46" t="s">
        <v>451</v>
      </c>
      <c r="E549" s="49" t="s">
        <v>20</v>
      </c>
      <c r="F549" s="49" t="s">
        <v>802</v>
      </c>
      <c r="G549" s="49" t="s">
        <v>324</v>
      </c>
      <c r="H549" s="36">
        <v>21.512195121951219</v>
      </c>
      <c r="I549" s="128">
        <v>3786.1463414634145</v>
      </c>
      <c r="J549" s="124">
        <v>3786.1463414634145</v>
      </c>
      <c r="K549" s="124">
        <v>3786.1463414634145</v>
      </c>
      <c r="L549" s="124">
        <v>3786.1463414634145</v>
      </c>
      <c r="M549" s="124">
        <v>3786.1463414634145</v>
      </c>
      <c r="N549" s="124">
        <v>3786.1463414634145</v>
      </c>
      <c r="O549" s="124">
        <v>3786.1463414634145</v>
      </c>
      <c r="P549" s="368">
        <v>1000458649</v>
      </c>
      <c r="Q549" s="554" t="s">
        <v>233</v>
      </c>
      <c r="R549" s="614" t="s">
        <v>234</v>
      </c>
      <c r="S549" s="103" t="s">
        <v>235</v>
      </c>
      <c r="T549" s="553" t="s">
        <v>24</v>
      </c>
    </row>
    <row r="550" spans="1:20">
      <c r="A550" s="537">
        <v>615219</v>
      </c>
      <c r="B550" s="368" t="s">
        <v>1025</v>
      </c>
      <c r="C550" s="46" t="s">
        <v>800</v>
      </c>
      <c r="D550" s="46" t="s">
        <v>451</v>
      </c>
      <c r="E550" s="49" t="s">
        <v>428</v>
      </c>
      <c r="F550" s="49" t="s">
        <v>804</v>
      </c>
      <c r="G550" s="49" t="s">
        <v>338</v>
      </c>
      <c r="H550" s="36">
        <v>25.048780487804876</v>
      </c>
      <c r="I550" s="128">
        <v>4408.585365853658</v>
      </c>
      <c r="J550" s="124">
        <v>4408.585365853658</v>
      </c>
      <c r="K550" s="124">
        <v>4408.585365853658</v>
      </c>
      <c r="L550" s="124">
        <v>4408.585365853658</v>
      </c>
      <c r="M550" s="124">
        <v>4408.585365853658</v>
      </c>
      <c r="N550" s="124">
        <v>4408.585365853658</v>
      </c>
      <c r="O550" s="124">
        <v>4408.585365853658</v>
      </c>
      <c r="P550" s="368">
        <v>1000458649</v>
      </c>
      <c r="Q550" s="554" t="s">
        <v>233</v>
      </c>
      <c r="R550" s="614" t="s">
        <v>234</v>
      </c>
      <c r="S550" s="103" t="s">
        <v>235</v>
      </c>
      <c r="T550" s="553" t="s">
        <v>24</v>
      </c>
    </row>
    <row r="551" spans="1:20">
      <c r="A551" s="537">
        <v>728312</v>
      </c>
      <c r="B551" s="368" t="s">
        <v>1026</v>
      </c>
      <c r="C551" s="46" t="s">
        <v>800</v>
      </c>
      <c r="D551" s="46" t="s">
        <v>451</v>
      </c>
      <c r="E551" s="49" t="s">
        <v>20</v>
      </c>
      <c r="F551" s="49" t="s">
        <v>804</v>
      </c>
      <c r="G551" s="49" t="s">
        <v>338</v>
      </c>
      <c r="H551" s="36">
        <v>25.048780487804876</v>
      </c>
      <c r="I551" s="128">
        <v>4408.585365853658</v>
      </c>
      <c r="J551" s="124">
        <v>4408.585365853658</v>
      </c>
      <c r="K551" s="124">
        <v>4408.585365853658</v>
      </c>
      <c r="L551" s="124">
        <v>4408.585365853658</v>
      </c>
      <c r="M551" s="124">
        <v>4408.585365853658</v>
      </c>
      <c r="N551" s="124">
        <v>4408.585365853658</v>
      </c>
      <c r="O551" s="124">
        <v>4408.585365853658</v>
      </c>
      <c r="P551" s="368">
        <v>1000458649</v>
      </c>
      <c r="Q551" s="554" t="s">
        <v>233</v>
      </c>
      <c r="R551" s="614" t="s">
        <v>234</v>
      </c>
      <c r="S551" s="103" t="s">
        <v>235</v>
      </c>
      <c r="T551" s="553" t="s">
        <v>24</v>
      </c>
    </row>
    <row r="552" spans="1:20">
      <c r="A552" s="537">
        <v>792760</v>
      </c>
      <c r="B552" s="368" t="s">
        <v>1027</v>
      </c>
      <c r="C552" s="46" t="s">
        <v>800</v>
      </c>
      <c r="D552" s="46" t="s">
        <v>451</v>
      </c>
      <c r="E552" s="49" t="s">
        <v>20</v>
      </c>
      <c r="F552" s="49" t="s">
        <v>804</v>
      </c>
      <c r="G552" s="49" t="s">
        <v>338</v>
      </c>
      <c r="H552" s="36">
        <v>25.048780487804876</v>
      </c>
      <c r="I552" s="128">
        <v>4408.585365853658</v>
      </c>
      <c r="J552" s="124">
        <v>4408.585365853658</v>
      </c>
      <c r="K552" s="124">
        <v>4408.585365853658</v>
      </c>
      <c r="L552" s="124">
        <v>4408.585365853658</v>
      </c>
      <c r="M552" s="124">
        <v>4408.585365853658</v>
      </c>
      <c r="N552" s="124">
        <v>4408.585365853658</v>
      </c>
      <c r="O552" s="124">
        <v>4408.585365853658</v>
      </c>
      <c r="P552" s="368">
        <v>1000458649</v>
      </c>
      <c r="Q552" s="554" t="s">
        <v>233</v>
      </c>
      <c r="R552" s="614" t="s">
        <v>234</v>
      </c>
      <c r="S552" s="103" t="s">
        <v>235</v>
      </c>
      <c r="T552" s="553" t="s">
        <v>24</v>
      </c>
    </row>
    <row r="553" spans="1:20">
      <c r="A553" s="537">
        <v>2074327</v>
      </c>
      <c r="B553" s="368" t="s">
        <v>1028</v>
      </c>
      <c r="C553" s="46" t="s">
        <v>800</v>
      </c>
      <c r="D553" s="46" t="s">
        <v>993</v>
      </c>
      <c r="E553" s="49" t="s">
        <v>20</v>
      </c>
      <c r="F553" s="49" t="s">
        <v>804</v>
      </c>
      <c r="G553" s="49" t="s">
        <v>318</v>
      </c>
      <c r="H553" s="36">
        <v>25.048780487804876</v>
      </c>
      <c r="I553" s="128">
        <v>4408.585365853658</v>
      </c>
      <c r="J553" s="124">
        <v>4408.585365853658</v>
      </c>
      <c r="K553" s="124">
        <v>4408.585365853658</v>
      </c>
      <c r="L553" s="124">
        <v>4408.585365853658</v>
      </c>
      <c r="M553" s="124">
        <v>4408.585365853658</v>
      </c>
      <c r="N553" s="124">
        <v>4408.585365853658</v>
      </c>
      <c r="O553" s="124">
        <v>4408.585365853658</v>
      </c>
      <c r="P553" s="368">
        <v>1000458649</v>
      </c>
      <c r="Q553" s="554" t="s">
        <v>233</v>
      </c>
      <c r="R553" s="614" t="s">
        <v>234</v>
      </c>
      <c r="S553" s="103" t="s">
        <v>235</v>
      </c>
      <c r="T553" s="553" t="s">
        <v>24</v>
      </c>
    </row>
    <row r="554" spans="1:20">
      <c r="A554" s="537">
        <v>2156132</v>
      </c>
      <c r="B554" s="368" t="s">
        <v>1029</v>
      </c>
      <c r="C554" s="46" t="s">
        <v>800</v>
      </c>
      <c r="D554" s="46" t="s">
        <v>993</v>
      </c>
      <c r="E554" s="49" t="s">
        <v>1030</v>
      </c>
      <c r="F554" s="49" t="s">
        <v>810</v>
      </c>
      <c r="G554" s="49" t="s">
        <v>582</v>
      </c>
      <c r="H554" s="36">
        <v>17.073170731707318</v>
      </c>
      <c r="I554" s="128">
        <v>3004.8780487804879</v>
      </c>
      <c r="J554" s="124">
        <v>3004.8780487804879</v>
      </c>
      <c r="K554" s="124">
        <v>3004.8780487804879</v>
      </c>
      <c r="L554" s="124">
        <v>3004.8780487804879</v>
      </c>
      <c r="M554" s="124">
        <v>3004.8780487804879</v>
      </c>
      <c r="N554" s="124">
        <v>3004.8780487804879</v>
      </c>
      <c r="O554" s="124">
        <v>3004.8780487804879</v>
      </c>
      <c r="P554" s="368">
        <v>1000458649</v>
      </c>
      <c r="Q554" s="554" t="s">
        <v>233</v>
      </c>
      <c r="R554" s="614" t="s">
        <v>234</v>
      </c>
      <c r="S554" s="103" t="s">
        <v>235</v>
      </c>
      <c r="T554" s="553" t="s">
        <v>24</v>
      </c>
    </row>
    <row r="555" spans="1:20">
      <c r="A555" s="537">
        <v>2201330</v>
      </c>
      <c r="B555" s="368" t="s">
        <v>1031</v>
      </c>
      <c r="C555" s="46" t="s">
        <v>800</v>
      </c>
      <c r="D555" s="46" t="s">
        <v>993</v>
      </c>
      <c r="E555" s="49" t="s">
        <v>1030</v>
      </c>
      <c r="F555" s="49" t="s">
        <v>810</v>
      </c>
      <c r="G555" s="49" t="s">
        <v>582</v>
      </c>
      <c r="H555" s="36">
        <v>17.073170731707318</v>
      </c>
      <c r="I555" s="128">
        <v>3004.8780487804879</v>
      </c>
      <c r="J555" s="124">
        <v>3004.8780487804879</v>
      </c>
      <c r="K555" s="124">
        <v>3004.8780487804879</v>
      </c>
      <c r="L555" s="124">
        <v>3004.8780487804879</v>
      </c>
      <c r="M555" s="124">
        <v>3004.8780487804879</v>
      </c>
      <c r="N555" s="124">
        <v>3004.8780487804879</v>
      </c>
      <c r="O555" s="124">
        <v>3004.8780487804879</v>
      </c>
      <c r="P555" s="368">
        <v>1000458649</v>
      </c>
      <c r="Q555" s="554" t="s">
        <v>233</v>
      </c>
      <c r="R555" s="614" t="s">
        <v>234</v>
      </c>
      <c r="S555" s="103" t="s">
        <v>235</v>
      </c>
      <c r="T555" s="553" t="s">
        <v>24</v>
      </c>
    </row>
    <row r="556" spans="1:20">
      <c r="A556" s="537">
        <v>2212956</v>
      </c>
      <c r="B556" s="368" t="s">
        <v>1032</v>
      </c>
      <c r="C556" s="46" t="s">
        <v>800</v>
      </c>
      <c r="D556" s="46" t="s">
        <v>993</v>
      </c>
      <c r="E556" s="49" t="s">
        <v>20</v>
      </c>
      <c r="F556" s="49" t="s">
        <v>804</v>
      </c>
      <c r="G556" s="49" t="s">
        <v>338</v>
      </c>
      <c r="H556" s="36">
        <v>25.048780487804876</v>
      </c>
      <c r="I556" s="128">
        <v>4408.585365853658</v>
      </c>
      <c r="J556" s="124">
        <v>4408.585365853658</v>
      </c>
      <c r="K556" s="124">
        <v>4408.585365853658</v>
      </c>
      <c r="L556" s="124">
        <v>4408.585365853658</v>
      </c>
      <c r="M556" s="124">
        <v>4408.585365853658</v>
      </c>
      <c r="N556" s="124">
        <v>4408.585365853658</v>
      </c>
      <c r="O556" s="124">
        <v>4408.585365853658</v>
      </c>
      <c r="P556" s="368">
        <v>1000458649</v>
      </c>
      <c r="Q556" s="554" t="s">
        <v>233</v>
      </c>
      <c r="R556" s="614" t="s">
        <v>234</v>
      </c>
      <c r="S556" s="103" t="s">
        <v>235</v>
      </c>
      <c r="T556" s="553" t="s">
        <v>24</v>
      </c>
    </row>
    <row r="557" spans="1:20">
      <c r="A557" s="537">
        <v>2244323</v>
      </c>
      <c r="B557" s="368" t="s">
        <v>1033</v>
      </c>
      <c r="C557" s="46" t="s">
        <v>800</v>
      </c>
      <c r="D557" s="46" t="s">
        <v>993</v>
      </c>
      <c r="E557" s="49" t="s">
        <v>20</v>
      </c>
      <c r="F557" s="49" t="s">
        <v>802</v>
      </c>
      <c r="G557" s="49" t="s">
        <v>324</v>
      </c>
      <c r="H557" s="36">
        <v>21.512195121951219</v>
      </c>
      <c r="I557" s="128">
        <v>3786.1463414634145</v>
      </c>
      <c r="J557" s="124">
        <v>3786.1463414634145</v>
      </c>
      <c r="K557" s="124">
        <v>3786.1463414634145</v>
      </c>
      <c r="L557" s="124">
        <v>3786.1463414634145</v>
      </c>
      <c r="M557" s="124">
        <v>3786.1463414634145</v>
      </c>
      <c r="N557" s="124">
        <v>3786.1463414634145</v>
      </c>
      <c r="O557" s="124">
        <v>3786.1463414634145</v>
      </c>
      <c r="P557" s="368">
        <v>1000458649</v>
      </c>
      <c r="Q557" s="554" t="s">
        <v>233</v>
      </c>
      <c r="R557" s="614" t="s">
        <v>234</v>
      </c>
      <c r="S557" s="103" t="s">
        <v>235</v>
      </c>
      <c r="T557" s="553" t="s">
        <v>24</v>
      </c>
    </row>
    <row r="558" spans="1:20">
      <c r="A558" s="537">
        <v>2341754</v>
      </c>
      <c r="B558" s="368" t="s">
        <v>1034</v>
      </c>
      <c r="C558" s="46" t="s">
        <v>800</v>
      </c>
      <c r="D558" s="46" t="s">
        <v>993</v>
      </c>
      <c r="E558" s="49" t="s">
        <v>20</v>
      </c>
      <c r="F558" s="49" t="s">
        <v>804</v>
      </c>
      <c r="G558" s="49" t="s">
        <v>338</v>
      </c>
      <c r="H558" s="36">
        <v>25.048780487804876</v>
      </c>
      <c r="I558" s="128">
        <v>4408.585365853658</v>
      </c>
      <c r="J558" s="124">
        <v>4408.585365853658</v>
      </c>
      <c r="K558" s="124">
        <v>4408.585365853658</v>
      </c>
      <c r="L558" s="124">
        <v>4408.585365853658</v>
      </c>
      <c r="M558" s="124">
        <v>4408.585365853658</v>
      </c>
      <c r="N558" s="124">
        <v>4408.585365853658</v>
      </c>
      <c r="O558" s="124">
        <v>4408.585365853658</v>
      </c>
      <c r="P558" s="368">
        <v>1000458649</v>
      </c>
      <c r="Q558" s="554" t="s">
        <v>233</v>
      </c>
      <c r="R558" s="614" t="s">
        <v>234</v>
      </c>
      <c r="S558" s="103" t="s">
        <v>235</v>
      </c>
      <c r="T558" s="553" t="s">
        <v>24</v>
      </c>
    </row>
    <row r="559" spans="1:20">
      <c r="A559" s="537">
        <v>311870</v>
      </c>
      <c r="B559" s="368" t="s">
        <v>1035</v>
      </c>
      <c r="C559" s="46" t="s">
        <v>800</v>
      </c>
      <c r="D559" s="46" t="s">
        <v>993</v>
      </c>
      <c r="E559" s="49" t="s">
        <v>359</v>
      </c>
      <c r="F559" s="49" t="s">
        <v>804</v>
      </c>
      <c r="G559" s="49" t="s">
        <v>318</v>
      </c>
      <c r="H559" s="36">
        <v>23.134146341463413</v>
      </c>
      <c r="I559" s="128">
        <v>4071.6097560975609</v>
      </c>
      <c r="J559" s="124">
        <v>4071.6097560975609</v>
      </c>
      <c r="K559" s="124">
        <v>4071.6097560975609</v>
      </c>
      <c r="L559" s="124">
        <v>4071.6097560975609</v>
      </c>
      <c r="M559" s="124">
        <v>4071.6097560975609</v>
      </c>
      <c r="N559" s="124">
        <v>4071.6097560975609</v>
      </c>
      <c r="O559" s="124">
        <v>4071.6097560975609</v>
      </c>
      <c r="P559" s="368">
        <v>1000458649</v>
      </c>
      <c r="Q559" s="554" t="s">
        <v>233</v>
      </c>
      <c r="R559" s="614" t="s">
        <v>234</v>
      </c>
      <c r="S559" s="103" t="s">
        <v>235</v>
      </c>
      <c r="T559" s="553" t="s">
        <v>24</v>
      </c>
    </row>
    <row r="560" spans="1:20">
      <c r="A560" s="537">
        <v>918869</v>
      </c>
      <c r="B560" s="368" t="s">
        <v>1036</v>
      </c>
      <c r="C560" s="46" t="s">
        <v>800</v>
      </c>
      <c r="D560" s="46" t="s">
        <v>993</v>
      </c>
      <c r="E560" s="49" t="s">
        <v>20</v>
      </c>
      <c r="F560" s="49" t="s">
        <v>802</v>
      </c>
      <c r="G560" s="49" t="s">
        <v>324</v>
      </c>
      <c r="H560" s="36">
        <v>21.512195121951219</v>
      </c>
      <c r="I560" s="128">
        <v>3786.1463414634145</v>
      </c>
      <c r="J560" s="124">
        <v>3786.1463414634145</v>
      </c>
      <c r="K560" s="124">
        <v>3786.1463414634145</v>
      </c>
      <c r="L560" s="124">
        <v>3786.1463414634145</v>
      </c>
      <c r="M560" s="124">
        <v>3786.1463414634145</v>
      </c>
      <c r="N560" s="124">
        <v>3786.1463414634145</v>
      </c>
      <c r="O560" s="124">
        <v>3786.1463414634145</v>
      </c>
      <c r="P560" s="368">
        <v>1000458649</v>
      </c>
      <c r="Q560" s="554" t="s">
        <v>233</v>
      </c>
      <c r="R560" s="614" t="s">
        <v>234</v>
      </c>
      <c r="S560" s="103" t="s">
        <v>235</v>
      </c>
      <c r="T560" s="553" t="s">
        <v>697</v>
      </c>
    </row>
    <row r="561" spans="1:20">
      <c r="A561" s="537">
        <v>2115258</v>
      </c>
      <c r="B561" s="368" t="s">
        <v>1037</v>
      </c>
      <c r="C561" s="46" t="s">
        <v>800</v>
      </c>
      <c r="D561" s="46" t="s">
        <v>993</v>
      </c>
      <c r="E561" s="49" t="s">
        <v>20</v>
      </c>
      <c r="F561" s="49" t="s">
        <v>802</v>
      </c>
      <c r="G561" s="49" t="s">
        <v>324</v>
      </c>
      <c r="H561" s="36">
        <v>21.512195121951219</v>
      </c>
      <c r="I561" s="128">
        <v>3786.1463414634145</v>
      </c>
      <c r="J561" s="124">
        <v>3786.1463414634145</v>
      </c>
      <c r="K561" s="124">
        <v>3786.1463414634145</v>
      </c>
      <c r="L561" s="124">
        <v>3786.1463414634145</v>
      </c>
      <c r="M561" s="124">
        <v>3786.1463414634145</v>
      </c>
      <c r="N561" s="124">
        <v>3786.1463414634145</v>
      </c>
      <c r="O561" s="124">
        <v>3786.1463414634145</v>
      </c>
      <c r="P561" s="368">
        <v>1000458649</v>
      </c>
      <c r="Q561" s="554" t="s">
        <v>233</v>
      </c>
      <c r="R561" s="614" t="s">
        <v>234</v>
      </c>
      <c r="S561" s="103" t="s">
        <v>235</v>
      </c>
      <c r="T561" s="553" t="s">
        <v>24</v>
      </c>
    </row>
    <row r="562" spans="1:20">
      <c r="A562" s="537">
        <v>2206975</v>
      </c>
      <c r="B562" s="368" t="s">
        <v>1038</v>
      </c>
      <c r="C562" s="46" t="s">
        <v>800</v>
      </c>
      <c r="D562" s="46" t="s">
        <v>1039</v>
      </c>
      <c r="E562" s="49" t="s">
        <v>20</v>
      </c>
      <c r="F562" s="49" t="s">
        <v>804</v>
      </c>
      <c r="G562" s="49" t="s">
        <v>318</v>
      </c>
      <c r="H562" s="36">
        <v>25.048780487804876</v>
      </c>
      <c r="I562" s="128">
        <v>4408.585365853658</v>
      </c>
      <c r="J562" s="124">
        <v>4408.585365853658</v>
      </c>
      <c r="K562" s="124">
        <v>4408.585365853658</v>
      </c>
      <c r="L562" s="124">
        <v>4408.585365853658</v>
      </c>
      <c r="M562" s="124">
        <v>4408.585365853658</v>
      </c>
      <c r="N562" s="124">
        <v>4408.585365853658</v>
      </c>
      <c r="O562" s="124">
        <v>4408.585365853658</v>
      </c>
      <c r="P562" s="368">
        <v>1000458649</v>
      </c>
      <c r="Q562" s="554" t="s">
        <v>233</v>
      </c>
      <c r="R562" s="614" t="s">
        <v>234</v>
      </c>
      <c r="S562" s="103" t="s">
        <v>235</v>
      </c>
      <c r="T562" s="553" t="s">
        <v>24</v>
      </c>
    </row>
    <row r="563" spans="1:20">
      <c r="A563" s="537">
        <v>2103570</v>
      </c>
      <c r="B563" s="368" t="s">
        <v>1040</v>
      </c>
      <c r="C563" s="46" t="s">
        <v>800</v>
      </c>
      <c r="D563" s="46" t="s">
        <v>963</v>
      </c>
      <c r="E563" s="49" t="s">
        <v>20</v>
      </c>
      <c r="F563" s="49" t="s">
        <v>802</v>
      </c>
      <c r="G563" s="49" t="s">
        <v>324</v>
      </c>
      <c r="H563" s="36">
        <v>21.512195121951219</v>
      </c>
      <c r="I563" s="128">
        <v>3786.1463414634145</v>
      </c>
      <c r="J563" s="124">
        <v>3786.1463414634145</v>
      </c>
      <c r="K563" s="124">
        <v>3786.1463414634145</v>
      </c>
      <c r="L563" s="124">
        <v>3786.1463414634145</v>
      </c>
      <c r="M563" s="124">
        <v>3786.1463414634145</v>
      </c>
      <c r="N563" s="124">
        <v>3786.1463414634145</v>
      </c>
      <c r="O563" s="124">
        <v>3786.1463414634145</v>
      </c>
      <c r="P563" s="368">
        <v>1000458649</v>
      </c>
      <c r="Q563" s="554" t="s">
        <v>233</v>
      </c>
      <c r="R563" s="614" t="s">
        <v>234</v>
      </c>
      <c r="S563" s="103" t="s">
        <v>235</v>
      </c>
      <c r="T563" s="553" t="s">
        <v>24</v>
      </c>
    </row>
    <row r="564" spans="1:20">
      <c r="A564" s="537">
        <v>2204436</v>
      </c>
      <c r="B564" s="368" t="s">
        <v>1041</v>
      </c>
      <c r="C564" s="46" t="s">
        <v>800</v>
      </c>
      <c r="D564" s="46" t="s">
        <v>1039</v>
      </c>
      <c r="E564" s="49" t="s">
        <v>20</v>
      </c>
      <c r="F564" s="49" t="s">
        <v>804</v>
      </c>
      <c r="G564" s="49" t="s">
        <v>338</v>
      </c>
      <c r="H564" s="36">
        <v>25.048780487804876</v>
      </c>
      <c r="I564" s="128">
        <v>4408.585365853658</v>
      </c>
      <c r="J564" s="124">
        <v>4408.585365853658</v>
      </c>
      <c r="K564" s="124">
        <v>4408.585365853658</v>
      </c>
      <c r="L564" s="124">
        <v>4408.585365853658</v>
      </c>
      <c r="M564" s="124">
        <v>4408.585365853658</v>
      </c>
      <c r="N564" s="124">
        <v>4408.585365853658</v>
      </c>
      <c r="O564" s="124">
        <v>4408.585365853658</v>
      </c>
      <c r="P564" s="368">
        <v>1000458649</v>
      </c>
      <c r="Q564" s="554" t="s">
        <v>233</v>
      </c>
      <c r="R564" s="614" t="s">
        <v>234</v>
      </c>
      <c r="S564" s="103" t="s">
        <v>235</v>
      </c>
      <c r="T564" s="553" t="s">
        <v>24</v>
      </c>
    </row>
    <row r="565" spans="1:20">
      <c r="A565" s="537">
        <v>2206913</v>
      </c>
      <c r="B565" s="368" t="s">
        <v>1042</v>
      </c>
      <c r="C565" s="46" t="s">
        <v>800</v>
      </c>
      <c r="D565" s="46" t="s">
        <v>626</v>
      </c>
      <c r="E565" s="49" t="s">
        <v>20</v>
      </c>
      <c r="F565" s="49" t="s">
        <v>802</v>
      </c>
      <c r="G565" s="49" t="s">
        <v>324</v>
      </c>
      <c r="H565" s="36">
        <v>21.512195121951219</v>
      </c>
      <c r="I565" s="128">
        <v>3786.1463414634145</v>
      </c>
      <c r="J565" s="124">
        <v>3786.1463414634145</v>
      </c>
      <c r="K565" s="124">
        <v>3786.1463414634145</v>
      </c>
      <c r="L565" s="124">
        <v>3786.1463414634145</v>
      </c>
      <c r="M565" s="124">
        <v>3786.1463414634145</v>
      </c>
      <c r="N565" s="124">
        <v>3786.1463414634145</v>
      </c>
      <c r="O565" s="124">
        <v>3786.1463414634145</v>
      </c>
      <c r="P565" s="368">
        <v>1000458649</v>
      </c>
      <c r="Q565" s="554" t="s">
        <v>233</v>
      </c>
      <c r="R565" s="614" t="s">
        <v>234</v>
      </c>
      <c r="S565" s="103" t="s">
        <v>235</v>
      </c>
      <c r="T565" s="553" t="s">
        <v>24</v>
      </c>
    </row>
    <row r="566" spans="1:20">
      <c r="A566" s="537">
        <v>2344085</v>
      </c>
      <c r="B566" s="368" t="s">
        <v>1043</v>
      </c>
      <c r="C566" s="46" t="s">
        <v>800</v>
      </c>
      <c r="D566" s="46" t="s">
        <v>1039</v>
      </c>
      <c r="E566" s="49" t="s">
        <v>20</v>
      </c>
      <c r="F566" s="49" t="s">
        <v>804</v>
      </c>
      <c r="G566" s="49" t="s">
        <v>338</v>
      </c>
      <c r="H566" s="36">
        <v>25.048780487804876</v>
      </c>
      <c r="I566" s="128">
        <v>4408.585365853658</v>
      </c>
      <c r="J566" s="124">
        <v>4408.585365853658</v>
      </c>
      <c r="K566" s="124">
        <v>4408.585365853658</v>
      </c>
      <c r="L566" s="124">
        <v>4408.585365853658</v>
      </c>
      <c r="M566" s="124">
        <v>4408.585365853658</v>
      </c>
      <c r="N566" s="124">
        <v>4408.585365853658</v>
      </c>
      <c r="O566" s="124">
        <v>4408.585365853658</v>
      </c>
      <c r="P566" s="368">
        <v>1000458649</v>
      </c>
      <c r="Q566" s="554" t="s">
        <v>233</v>
      </c>
      <c r="R566" s="614" t="s">
        <v>234</v>
      </c>
      <c r="S566" s="103" t="s">
        <v>235</v>
      </c>
      <c r="T566" s="553" t="s">
        <v>24</v>
      </c>
    </row>
    <row r="567" spans="1:20">
      <c r="A567" s="537">
        <v>660657</v>
      </c>
      <c r="B567" s="368" t="s">
        <v>1044</v>
      </c>
      <c r="C567" s="46" t="s">
        <v>800</v>
      </c>
      <c r="D567" s="46" t="s">
        <v>679</v>
      </c>
      <c r="E567" s="49" t="s">
        <v>20</v>
      </c>
      <c r="F567" s="49" t="s">
        <v>804</v>
      </c>
      <c r="G567" s="49" t="s">
        <v>318</v>
      </c>
      <c r="H567" s="36">
        <v>25.048780487804876</v>
      </c>
      <c r="I567" s="128">
        <v>4408.585365853658</v>
      </c>
      <c r="J567" s="124">
        <v>4408.585365853658</v>
      </c>
      <c r="K567" s="124">
        <v>4408.585365853658</v>
      </c>
      <c r="L567" s="124">
        <v>4408.585365853658</v>
      </c>
      <c r="M567" s="124">
        <v>4408.585365853658</v>
      </c>
      <c r="N567" s="124">
        <v>4408.585365853658</v>
      </c>
      <c r="O567" s="124">
        <v>4408.585365853658</v>
      </c>
      <c r="P567" s="368">
        <v>1000458649</v>
      </c>
      <c r="Q567" s="554" t="s">
        <v>233</v>
      </c>
      <c r="R567" s="614" t="s">
        <v>234</v>
      </c>
      <c r="S567" s="103" t="s">
        <v>235</v>
      </c>
      <c r="T567" s="553" t="s">
        <v>24</v>
      </c>
    </row>
    <row r="568" spans="1:20">
      <c r="A568" s="537">
        <v>2042889</v>
      </c>
      <c r="B568" s="368" t="s">
        <v>1045</v>
      </c>
      <c r="C568" s="46" t="s">
        <v>800</v>
      </c>
      <c r="D568" s="46" t="s">
        <v>963</v>
      </c>
      <c r="E568" s="49" t="s">
        <v>20</v>
      </c>
      <c r="F568" s="49" t="s">
        <v>802</v>
      </c>
      <c r="G568" s="49" t="s">
        <v>324</v>
      </c>
      <c r="H568" s="36">
        <v>21.512195121951219</v>
      </c>
      <c r="I568" s="128">
        <v>3786.1463414634145</v>
      </c>
      <c r="J568" s="124">
        <v>3786.1463414634145</v>
      </c>
      <c r="K568" s="124">
        <v>3786.1463414634145</v>
      </c>
      <c r="L568" s="124">
        <v>3786.1463414634145</v>
      </c>
      <c r="M568" s="124">
        <v>3786.1463414634145</v>
      </c>
      <c r="N568" s="124">
        <v>3786.1463414634145</v>
      </c>
      <c r="O568" s="124">
        <v>3786.1463414634145</v>
      </c>
      <c r="P568" s="368">
        <v>1000458649</v>
      </c>
      <c r="Q568" s="554" t="s">
        <v>233</v>
      </c>
      <c r="R568" s="614" t="s">
        <v>234</v>
      </c>
      <c r="S568" s="103" t="s">
        <v>235</v>
      </c>
      <c r="T568" s="553" t="s">
        <v>33</v>
      </c>
    </row>
    <row r="569" spans="1:20">
      <c r="A569" s="537">
        <v>2244320</v>
      </c>
      <c r="B569" s="368" t="s">
        <v>1046</v>
      </c>
      <c r="C569" s="46" t="s">
        <v>800</v>
      </c>
      <c r="D569" s="46" t="s">
        <v>963</v>
      </c>
      <c r="E569" s="49" t="s">
        <v>20</v>
      </c>
      <c r="F569" s="49" t="s">
        <v>802</v>
      </c>
      <c r="G569" s="49" t="s">
        <v>324</v>
      </c>
      <c r="H569" s="36">
        <v>21.512195121951219</v>
      </c>
      <c r="I569" s="128">
        <v>3786.1463414634145</v>
      </c>
      <c r="J569" s="124">
        <v>3786.1463414634145</v>
      </c>
      <c r="K569" s="124">
        <v>3786.1463414634145</v>
      </c>
      <c r="L569" s="124">
        <v>3786.1463414634145</v>
      </c>
      <c r="M569" s="124">
        <v>3786.1463414634145</v>
      </c>
      <c r="N569" s="124">
        <v>3786.1463414634145</v>
      </c>
      <c r="O569" s="124">
        <v>3786.1463414634145</v>
      </c>
      <c r="P569" s="368">
        <v>1000458649</v>
      </c>
      <c r="Q569" s="554" t="s">
        <v>233</v>
      </c>
      <c r="R569" s="614" t="s">
        <v>234</v>
      </c>
      <c r="S569" s="103" t="s">
        <v>235</v>
      </c>
      <c r="T569" s="553" t="s">
        <v>24</v>
      </c>
    </row>
    <row r="570" spans="1:20">
      <c r="A570" s="537">
        <v>2284572</v>
      </c>
      <c r="B570" s="368" t="s">
        <v>1047</v>
      </c>
      <c r="C570" s="46" t="s">
        <v>800</v>
      </c>
      <c r="D570" s="46" t="s">
        <v>963</v>
      </c>
      <c r="E570" s="49" t="s">
        <v>20</v>
      </c>
      <c r="F570" s="49" t="s">
        <v>810</v>
      </c>
      <c r="G570" s="49" t="s">
        <v>582</v>
      </c>
      <c r="H570" s="36">
        <v>17.670731707317074</v>
      </c>
      <c r="I570" s="128">
        <v>3110.0487804878048</v>
      </c>
      <c r="J570" s="124">
        <v>3110.0487804878048</v>
      </c>
      <c r="K570" s="124">
        <v>3110.0487804878048</v>
      </c>
      <c r="L570" s="124">
        <v>3110.0487804878048</v>
      </c>
      <c r="M570" s="124">
        <v>3110.0487804878048</v>
      </c>
      <c r="N570" s="124">
        <v>3110.0487804878048</v>
      </c>
      <c r="O570" s="124">
        <v>3110.0487804878048</v>
      </c>
      <c r="P570" s="368">
        <v>1000458649</v>
      </c>
      <c r="Q570" s="554" t="s">
        <v>233</v>
      </c>
      <c r="R570" s="614" t="s">
        <v>234</v>
      </c>
      <c r="S570" s="103" t="s">
        <v>235</v>
      </c>
      <c r="T570" s="553" t="s">
        <v>24</v>
      </c>
    </row>
    <row r="571" spans="1:20">
      <c r="A571" s="537">
        <v>2388672</v>
      </c>
      <c r="B571" s="368" t="s">
        <v>1048</v>
      </c>
      <c r="C571" s="46" t="s">
        <v>800</v>
      </c>
      <c r="D571" s="46" t="s">
        <v>963</v>
      </c>
      <c r="E571" s="49" t="s">
        <v>20</v>
      </c>
      <c r="F571" s="49" t="s">
        <v>804</v>
      </c>
      <c r="G571" s="49" t="s">
        <v>338</v>
      </c>
      <c r="H571" s="36">
        <v>25.048780487804876</v>
      </c>
      <c r="I571" s="128">
        <v>4408.585365853658</v>
      </c>
      <c r="J571" s="124">
        <v>4408.585365853658</v>
      </c>
      <c r="K571" s="124">
        <v>4408.585365853658</v>
      </c>
      <c r="L571" s="124">
        <v>4408.585365853658</v>
      </c>
      <c r="M571" s="124">
        <v>4408.585365853658</v>
      </c>
      <c r="N571" s="124">
        <v>4408.585365853658</v>
      </c>
      <c r="O571" s="124">
        <v>4408.585365853658</v>
      </c>
      <c r="P571" s="368">
        <v>1000458649</v>
      </c>
      <c r="Q571" s="554" t="s">
        <v>233</v>
      </c>
      <c r="R571" s="614" t="s">
        <v>234</v>
      </c>
      <c r="S571" s="103" t="s">
        <v>235</v>
      </c>
      <c r="T571" s="553" t="s">
        <v>24</v>
      </c>
    </row>
    <row r="572" spans="1:20">
      <c r="A572" s="537">
        <v>2391260</v>
      </c>
      <c r="B572" s="368" t="s">
        <v>1049</v>
      </c>
      <c r="C572" s="46" t="s">
        <v>800</v>
      </c>
      <c r="D572" s="46" t="s">
        <v>963</v>
      </c>
      <c r="E572" s="49" t="s">
        <v>20</v>
      </c>
      <c r="F572" s="49" t="s">
        <v>802</v>
      </c>
      <c r="G572" s="49" t="s">
        <v>324</v>
      </c>
      <c r="H572" s="36">
        <v>21.512195121951219</v>
      </c>
      <c r="I572" s="128">
        <v>3786.1463414634145</v>
      </c>
      <c r="J572" s="124">
        <v>3786.1463414634145</v>
      </c>
      <c r="K572" s="124">
        <v>3786.1463414634145</v>
      </c>
      <c r="L572" s="124">
        <v>3786.1463414634145</v>
      </c>
      <c r="M572" s="124">
        <v>3786.1463414634145</v>
      </c>
      <c r="N572" s="124">
        <v>3786.1463414634145</v>
      </c>
      <c r="O572" s="124">
        <v>3786.1463414634145</v>
      </c>
      <c r="P572" s="368">
        <v>1000458649</v>
      </c>
      <c r="Q572" s="554" t="s">
        <v>233</v>
      </c>
      <c r="R572" s="614" t="s">
        <v>234</v>
      </c>
      <c r="S572" s="103" t="s">
        <v>235</v>
      </c>
      <c r="T572" s="553" t="s">
        <v>24</v>
      </c>
    </row>
    <row r="573" spans="1:20">
      <c r="A573" s="537">
        <v>717579</v>
      </c>
      <c r="B573" s="368" t="s">
        <v>1050</v>
      </c>
      <c r="C573" s="46" t="s">
        <v>800</v>
      </c>
      <c r="D573" s="46" t="s">
        <v>963</v>
      </c>
      <c r="E573" s="49" t="s">
        <v>20</v>
      </c>
      <c r="F573" s="49" t="s">
        <v>804</v>
      </c>
      <c r="G573" s="49" t="s">
        <v>318</v>
      </c>
      <c r="H573" s="36">
        <v>25.048780487804876</v>
      </c>
      <c r="I573" s="128">
        <v>4408.585365853658</v>
      </c>
      <c r="J573" s="124">
        <v>4408.585365853658</v>
      </c>
      <c r="K573" s="124">
        <v>4408.585365853658</v>
      </c>
      <c r="L573" s="124">
        <v>4408.585365853658</v>
      </c>
      <c r="M573" s="124">
        <v>4408.585365853658</v>
      </c>
      <c r="N573" s="124">
        <v>4408.585365853658</v>
      </c>
      <c r="O573" s="124">
        <v>4408.585365853658</v>
      </c>
      <c r="P573" s="368">
        <v>1000458649</v>
      </c>
      <c r="Q573" s="554" t="s">
        <v>233</v>
      </c>
      <c r="R573" s="614" t="s">
        <v>234</v>
      </c>
      <c r="S573" s="103" t="s">
        <v>235</v>
      </c>
      <c r="T573" s="553" t="s">
        <v>344</v>
      </c>
    </row>
    <row r="574" spans="1:20">
      <c r="A574" s="537">
        <v>2422357</v>
      </c>
      <c r="B574" s="368" t="s">
        <v>1051</v>
      </c>
      <c r="C574" s="46" t="s">
        <v>800</v>
      </c>
      <c r="D574" s="46" t="s">
        <v>993</v>
      </c>
      <c r="E574" s="49" t="s">
        <v>20</v>
      </c>
      <c r="F574" s="49" t="s">
        <v>804</v>
      </c>
      <c r="G574" s="49" t="s">
        <v>338</v>
      </c>
      <c r="H574" s="36">
        <v>25.048780487804876</v>
      </c>
      <c r="I574" s="128">
        <v>4408.585365853658</v>
      </c>
      <c r="J574" s="124">
        <v>4408.585365853658</v>
      </c>
      <c r="K574" s="124">
        <v>4408.585365853658</v>
      </c>
      <c r="L574" s="124">
        <v>4408.585365853658</v>
      </c>
      <c r="M574" s="124">
        <v>4408.585365853658</v>
      </c>
      <c r="N574" s="124">
        <v>4408.585365853658</v>
      </c>
      <c r="O574" s="124">
        <v>4408.585365853658</v>
      </c>
      <c r="P574" s="368">
        <v>1000458649</v>
      </c>
      <c r="Q574" s="554" t="s">
        <v>233</v>
      </c>
      <c r="R574" s="614" t="s">
        <v>234</v>
      </c>
      <c r="S574" s="103" t="s">
        <v>235</v>
      </c>
      <c r="T574" s="553" t="s">
        <v>24</v>
      </c>
    </row>
    <row r="575" spans="1:20">
      <c r="A575" s="537">
        <v>700050</v>
      </c>
      <c r="B575" s="368" t="s">
        <v>1052</v>
      </c>
      <c r="C575" s="46" t="s">
        <v>800</v>
      </c>
      <c r="D575" s="46" t="s">
        <v>1053</v>
      </c>
      <c r="E575" s="49" t="s">
        <v>20</v>
      </c>
      <c r="F575" s="49" t="s">
        <v>804</v>
      </c>
      <c r="G575" s="49" t="s">
        <v>318</v>
      </c>
      <c r="H575" s="36">
        <v>25.048780487804876</v>
      </c>
      <c r="I575" s="128">
        <v>4408.585365853658</v>
      </c>
      <c r="J575" s="124">
        <v>4408.585365853658</v>
      </c>
      <c r="K575" s="124">
        <v>4408.585365853658</v>
      </c>
      <c r="L575" s="124">
        <v>4408.585365853658</v>
      </c>
      <c r="M575" s="124">
        <v>4408.585365853658</v>
      </c>
      <c r="N575" s="124">
        <v>4408.585365853658</v>
      </c>
      <c r="O575" s="124">
        <v>4408.585365853658</v>
      </c>
      <c r="P575" s="368">
        <v>1000458649</v>
      </c>
      <c r="Q575" s="554" t="s">
        <v>233</v>
      </c>
      <c r="R575" s="614" t="s">
        <v>234</v>
      </c>
      <c r="S575" s="103" t="s">
        <v>235</v>
      </c>
      <c r="T575" s="553" t="s">
        <v>24</v>
      </c>
    </row>
    <row r="576" spans="1:20">
      <c r="A576" s="537">
        <v>198491</v>
      </c>
      <c r="B576" s="368" t="s">
        <v>1054</v>
      </c>
      <c r="C576" s="46" t="s">
        <v>800</v>
      </c>
      <c r="D576" s="46" t="s">
        <v>640</v>
      </c>
      <c r="E576" s="49" t="s">
        <v>359</v>
      </c>
      <c r="F576" s="49" t="s">
        <v>804</v>
      </c>
      <c r="G576" s="49" t="s">
        <v>338</v>
      </c>
      <c r="H576" s="36">
        <v>23.134146341463413</v>
      </c>
      <c r="I576" s="128">
        <v>4071.6097560975609</v>
      </c>
      <c r="J576" s="124">
        <v>4071.6097560975609</v>
      </c>
      <c r="K576" s="124">
        <v>4071.6097560975609</v>
      </c>
      <c r="L576" s="124">
        <v>4071.6097560975609</v>
      </c>
      <c r="M576" s="124">
        <v>4071.6097560975609</v>
      </c>
      <c r="N576" s="124">
        <v>4071.6097560975609</v>
      </c>
      <c r="O576" s="124">
        <v>4071.6097560975609</v>
      </c>
      <c r="P576" s="368">
        <v>1000458649</v>
      </c>
      <c r="Q576" s="554" t="s">
        <v>233</v>
      </c>
      <c r="R576" s="614" t="s">
        <v>234</v>
      </c>
      <c r="S576" s="103" t="s">
        <v>235</v>
      </c>
      <c r="T576" s="553" t="s">
        <v>53</v>
      </c>
    </row>
    <row r="577" spans="1:20">
      <c r="A577" s="537">
        <v>2087038</v>
      </c>
      <c r="B577" s="368" t="s">
        <v>1055</v>
      </c>
      <c r="C577" s="46" t="s">
        <v>800</v>
      </c>
      <c r="D577" s="46" t="s">
        <v>637</v>
      </c>
      <c r="E577" s="49" t="s">
        <v>346</v>
      </c>
      <c r="F577" s="49" t="s">
        <v>804</v>
      </c>
      <c r="G577" s="49" t="s">
        <v>338</v>
      </c>
      <c r="H577" s="36">
        <v>23.134146341463413</v>
      </c>
      <c r="I577" s="128">
        <v>4071.6097560975609</v>
      </c>
      <c r="J577" s="124">
        <v>4071.6097560975609</v>
      </c>
      <c r="K577" s="124">
        <v>4071.6097560975609</v>
      </c>
      <c r="L577" s="124">
        <v>4071.6097560975609</v>
      </c>
      <c r="M577" s="124">
        <v>4071.6097560975609</v>
      </c>
      <c r="N577" s="124">
        <v>4071.6097560975609</v>
      </c>
      <c r="O577" s="124">
        <v>4071.6097560975609</v>
      </c>
      <c r="P577" s="368">
        <v>1000458649</v>
      </c>
      <c r="Q577" s="554" t="s">
        <v>233</v>
      </c>
      <c r="R577" s="614" t="s">
        <v>234</v>
      </c>
      <c r="S577" s="103" t="s">
        <v>235</v>
      </c>
      <c r="T577" s="553" t="s">
        <v>24</v>
      </c>
    </row>
    <row r="578" spans="1:20">
      <c r="A578" s="537">
        <v>2247053</v>
      </c>
      <c r="B578" s="368" t="s">
        <v>1056</v>
      </c>
      <c r="C578" s="46" t="s">
        <v>800</v>
      </c>
      <c r="D578" s="46" t="s">
        <v>646</v>
      </c>
      <c r="E578" s="49" t="s">
        <v>346</v>
      </c>
      <c r="F578" s="49" t="s">
        <v>804</v>
      </c>
      <c r="G578" s="49" t="s">
        <v>338</v>
      </c>
      <c r="H578" s="36">
        <v>23.134146341463413</v>
      </c>
      <c r="I578" s="128">
        <v>4071.6097560975609</v>
      </c>
      <c r="J578" s="124">
        <v>4071.6097560975609</v>
      </c>
      <c r="K578" s="124">
        <v>4071.6097560975609</v>
      </c>
      <c r="L578" s="124">
        <v>4071.6097560975609</v>
      </c>
      <c r="M578" s="124">
        <v>4071.6097560975609</v>
      </c>
      <c r="N578" s="124">
        <v>4071.6097560975609</v>
      </c>
      <c r="O578" s="124">
        <v>4071.6097560975609</v>
      </c>
      <c r="P578" s="368">
        <v>1000458649</v>
      </c>
      <c r="Q578" s="554" t="s">
        <v>233</v>
      </c>
      <c r="R578" s="614" t="s">
        <v>234</v>
      </c>
      <c r="S578" s="103" t="s">
        <v>235</v>
      </c>
      <c r="T578" s="553" t="s">
        <v>53</v>
      </c>
    </row>
    <row r="579" spans="1:20">
      <c r="A579" s="537">
        <v>858373</v>
      </c>
      <c r="B579" s="368" t="s">
        <v>1057</v>
      </c>
      <c r="C579" s="46" t="s">
        <v>800</v>
      </c>
      <c r="D579" s="46" t="s">
        <v>626</v>
      </c>
      <c r="E579" s="49" t="s">
        <v>20</v>
      </c>
      <c r="F579" s="49" t="s">
        <v>804</v>
      </c>
      <c r="G579" s="49" t="s">
        <v>338</v>
      </c>
      <c r="H579" s="36">
        <v>25.048780487804876</v>
      </c>
      <c r="I579" s="128">
        <v>4408.585365853658</v>
      </c>
      <c r="J579" s="124">
        <v>4408.585365853658</v>
      </c>
      <c r="K579" s="124">
        <v>4408.585365853658</v>
      </c>
      <c r="L579" s="124">
        <v>4408.585365853658</v>
      </c>
      <c r="M579" s="124">
        <v>4408.585365853658</v>
      </c>
      <c r="N579" s="124">
        <v>4408.585365853658</v>
      </c>
      <c r="O579" s="124">
        <v>4408.585365853658</v>
      </c>
      <c r="P579" s="368">
        <v>1000458649</v>
      </c>
      <c r="Q579" s="554" t="s">
        <v>233</v>
      </c>
      <c r="R579" s="614" t="s">
        <v>234</v>
      </c>
      <c r="S579" s="103" t="s">
        <v>235</v>
      </c>
      <c r="T579" s="553" t="s">
        <v>33</v>
      </c>
    </row>
    <row r="580" spans="1:20">
      <c r="A580" s="537">
        <v>601604</v>
      </c>
      <c r="B580" s="368" t="s">
        <v>1058</v>
      </c>
      <c r="C580" s="46" t="s">
        <v>800</v>
      </c>
      <c r="D580" s="46" t="s">
        <v>626</v>
      </c>
      <c r="E580" s="49" t="s">
        <v>20</v>
      </c>
      <c r="F580" s="49" t="s">
        <v>804</v>
      </c>
      <c r="G580" s="49" t="s">
        <v>338</v>
      </c>
      <c r="H580" s="36">
        <v>25.048780487804876</v>
      </c>
      <c r="I580" s="128">
        <v>4408.585365853658</v>
      </c>
      <c r="J580" s="124">
        <v>4408.585365853658</v>
      </c>
      <c r="K580" s="124">
        <v>4408.585365853658</v>
      </c>
      <c r="L580" s="124">
        <v>4408.585365853658</v>
      </c>
      <c r="M580" s="124">
        <v>4408.585365853658</v>
      </c>
      <c r="N580" s="124">
        <v>4408.585365853658</v>
      </c>
      <c r="O580" s="124">
        <v>4408.585365853658</v>
      </c>
      <c r="P580" s="368">
        <v>1000458649</v>
      </c>
      <c r="Q580" s="554" t="s">
        <v>233</v>
      </c>
      <c r="R580" s="614" t="s">
        <v>234</v>
      </c>
      <c r="S580" s="103" t="s">
        <v>235</v>
      </c>
      <c r="T580" s="553" t="s">
        <v>33</v>
      </c>
    </row>
    <row r="581" spans="1:20">
      <c r="A581" s="537">
        <v>2311965</v>
      </c>
      <c r="B581" s="368" t="s">
        <v>1059</v>
      </c>
      <c r="C581" s="46" t="s">
        <v>800</v>
      </c>
      <c r="D581" s="46" t="s">
        <v>626</v>
      </c>
      <c r="E581" s="49" t="s">
        <v>25</v>
      </c>
      <c r="F581" s="49" t="s">
        <v>802</v>
      </c>
      <c r="G581" s="49" t="s">
        <v>324</v>
      </c>
      <c r="H581" s="36">
        <v>20.195121951219512</v>
      </c>
      <c r="I581" s="128">
        <v>3554.3414634146343</v>
      </c>
      <c r="J581" s="124">
        <v>3554.3414634146343</v>
      </c>
      <c r="K581" s="124">
        <v>3554.3414634146343</v>
      </c>
      <c r="L581" s="124">
        <v>3554.3414634146343</v>
      </c>
      <c r="M581" s="124">
        <v>3554.3414634146343</v>
      </c>
      <c r="N581" s="124">
        <v>3554.3414634146343</v>
      </c>
      <c r="O581" s="124">
        <v>3554.3414634146343</v>
      </c>
      <c r="P581" s="368">
        <v>1000458649</v>
      </c>
      <c r="Q581" s="554" t="s">
        <v>233</v>
      </c>
      <c r="R581" s="614" t="s">
        <v>234</v>
      </c>
      <c r="S581" s="103" t="s">
        <v>235</v>
      </c>
      <c r="T581" s="553" t="s">
        <v>26</v>
      </c>
    </row>
    <row r="582" spans="1:20">
      <c r="A582" s="537">
        <v>2160556</v>
      </c>
      <c r="B582" s="368" t="s">
        <v>1060</v>
      </c>
      <c r="C582" s="46" t="s">
        <v>800</v>
      </c>
      <c r="D582" s="46" t="s">
        <v>626</v>
      </c>
      <c r="E582" s="49" t="s">
        <v>428</v>
      </c>
      <c r="F582" s="49" t="s">
        <v>802</v>
      </c>
      <c r="G582" s="49" t="s">
        <v>324</v>
      </c>
      <c r="H582" s="36">
        <v>21.512195121951219</v>
      </c>
      <c r="I582" s="128">
        <v>3786.1463414634145</v>
      </c>
      <c r="J582" s="124">
        <v>3786.1463414634145</v>
      </c>
      <c r="K582" s="124">
        <v>3786.1463414634145</v>
      </c>
      <c r="L582" s="124">
        <v>3786.1463414634145</v>
      </c>
      <c r="M582" s="124">
        <v>3786.1463414634145</v>
      </c>
      <c r="N582" s="124">
        <v>3786.1463414634145</v>
      </c>
      <c r="O582" s="124">
        <v>3786.1463414634145</v>
      </c>
      <c r="P582" s="368">
        <v>1000458649</v>
      </c>
      <c r="Q582" s="554" t="s">
        <v>233</v>
      </c>
      <c r="R582" s="614" t="s">
        <v>234</v>
      </c>
      <c r="S582" s="103" t="s">
        <v>235</v>
      </c>
      <c r="T582" s="553" t="s">
        <v>26</v>
      </c>
    </row>
    <row r="583" spans="1:20">
      <c r="A583" s="537">
        <v>2415687</v>
      </c>
      <c r="B583" s="368" t="s">
        <v>1061</v>
      </c>
      <c r="C583" s="46" t="s">
        <v>800</v>
      </c>
      <c r="D583" s="46" t="s">
        <v>626</v>
      </c>
      <c r="E583" s="49" t="s">
        <v>25</v>
      </c>
      <c r="F583" s="49" t="s">
        <v>802</v>
      </c>
      <c r="G583" s="49" t="s">
        <v>324</v>
      </c>
      <c r="H583" s="36">
        <v>20.195121951219512</v>
      </c>
      <c r="I583" s="128">
        <v>3554.3414634146343</v>
      </c>
      <c r="J583" s="124">
        <v>3554.3414634146343</v>
      </c>
      <c r="K583" s="124">
        <v>3554.3414634146343</v>
      </c>
      <c r="L583" s="124">
        <v>3554.3414634146343</v>
      </c>
      <c r="M583" s="124">
        <v>3554.3414634146343</v>
      </c>
      <c r="N583" s="124">
        <v>3554.3414634146343</v>
      </c>
      <c r="O583" s="124">
        <v>3554.3414634146343</v>
      </c>
      <c r="P583" s="368">
        <v>1000458649</v>
      </c>
      <c r="Q583" s="554" t="s">
        <v>233</v>
      </c>
      <c r="R583" s="614" t="s">
        <v>234</v>
      </c>
      <c r="S583" s="103" t="s">
        <v>235</v>
      </c>
      <c r="T583" s="553" t="s">
        <v>26</v>
      </c>
    </row>
    <row r="584" spans="1:20">
      <c r="A584" s="537">
        <v>2326101</v>
      </c>
      <c r="B584" s="368" t="s">
        <v>1062</v>
      </c>
      <c r="C584" s="46" t="s">
        <v>800</v>
      </c>
      <c r="D584" s="46" t="s">
        <v>626</v>
      </c>
      <c r="E584" s="49" t="s">
        <v>25</v>
      </c>
      <c r="F584" s="49" t="s">
        <v>802</v>
      </c>
      <c r="G584" s="49" t="s">
        <v>324</v>
      </c>
      <c r="H584" s="36">
        <v>20.195121951219512</v>
      </c>
      <c r="I584" s="128">
        <v>3554.3414634146343</v>
      </c>
      <c r="J584" s="124">
        <v>3554.3414634146343</v>
      </c>
      <c r="K584" s="124">
        <v>3554.3414634146343</v>
      </c>
      <c r="L584" s="124">
        <v>3554.3414634146343</v>
      </c>
      <c r="M584" s="124">
        <v>3554.3414634146343</v>
      </c>
      <c r="N584" s="124">
        <v>3554.3414634146343</v>
      </c>
      <c r="O584" s="124">
        <v>3554.3414634146343</v>
      </c>
      <c r="P584" s="368">
        <v>1000458649</v>
      </c>
      <c r="Q584" s="554" t="s">
        <v>233</v>
      </c>
      <c r="R584" s="614" t="s">
        <v>234</v>
      </c>
      <c r="S584" s="103" t="s">
        <v>235</v>
      </c>
      <c r="T584" s="553" t="s">
        <v>26</v>
      </c>
    </row>
    <row r="585" spans="1:20">
      <c r="A585" s="537">
        <v>2050559</v>
      </c>
      <c r="B585" s="368" t="s">
        <v>1063</v>
      </c>
      <c r="C585" s="46" t="s">
        <v>800</v>
      </c>
      <c r="D585" s="46" t="s">
        <v>626</v>
      </c>
      <c r="E585" s="49" t="s">
        <v>20</v>
      </c>
      <c r="F585" s="49" t="s">
        <v>804</v>
      </c>
      <c r="G585" s="49" t="s">
        <v>338</v>
      </c>
      <c r="H585" s="36">
        <v>25.048780487804876</v>
      </c>
      <c r="I585" s="128">
        <v>4408.585365853658</v>
      </c>
      <c r="J585" s="124">
        <v>4408.585365853658</v>
      </c>
      <c r="K585" s="124">
        <v>4408.585365853658</v>
      </c>
      <c r="L585" s="124">
        <v>4408.585365853658</v>
      </c>
      <c r="M585" s="124">
        <v>4408.585365853658</v>
      </c>
      <c r="N585" s="124">
        <v>4408.585365853658</v>
      </c>
      <c r="O585" s="124">
        <v>4408.585365853658</v>
      </c>
      <c r="P585" s="368">
        <v>1000458649</v>
      </c>
      <c r="Q585" s="554" t="s">
        <v>233</v>
      </c>
      <c r="R585" s="614" t="s">
        <v>234</v>
      </c>
      <c r="S585" s="103" t="s">
        <v>235</v>
      </c>
      <c r="T585" s="553" t="s">
        <v>24</v>
      </c>
    </row>
    <row r="586" spans="1:20">
      <c r="A586" s="537">
        <v>549879</v>
      </c>
      <c r="B586" s="368" t="s">
        <v>1064</v>
      </c>
      <c r="C586" s="46" t="s">
        <v>800</v>
      </c>
      <c r="D586" s="46" t="s">
        <v>626</v>
      </c>
      <c r="E586" s="49" t="s">
        <v>428</v>
      </c>
      <c r="F586" s="49" t="s">
        <v>804</v>
      </c>
      <c r="G586" s="49" t="s">
        <v>338</v>
      </c>
      <c r="H586" s="36">
        <v>25.048780487804876</v>
      </c>
      <c r="I586" s="128">
        <v>4408.585365853658</v>
      </c>
      <c r="J586" s="124">
        <v>4408.585365853658</v>
      </c>
      <c r="K586" s="124">
        <v>4408.585365853658</v>
      </c>
      <c r="L586" s="124">
        <v>4408.585365853658</v>
      </c>
      <c r="M586" s="124">
        <v>4408.585365853658</v>
      </c>
      <c r="N586" s="124">
        <v>4408.585365853658</v>
      </c>
      <c r="O586" s="124">
        <v>4408.585365853658</v>
      </c>
      <c r="P586" s="368">
        <v>1000458649</v>
      </c>
      <c r="Q586" s="554" t="s">
        <v>233</v>
      </c>
      <c r="R586" s="614" t="s">
        <v>234</v>
      </c>
      <c r="S586" s="103" t="s">
        <v>235</v>
      </c>
      <c r="T586" s="553" t="s">
        <v>24</v>
      </c>
    </row>
    <row r="587" spans="1:20">
      <c r="A587" s="537">
        <v>2399282</v>
      </c>
      <c r="B587" s="98" t="s">
        <v>1065</v>
      </c>
      <c r="C587" s="362" t="s">
        <v>800</v>
      </c>
      <c r="D587" s="362" t="s">
        <v>637</v>
      </c>
      <c r="E587" s="360" t="s">
        <v>20</v>
      </c>
      <c r="F587" s="49" t="s">
        <v>927</v>
      </c>
      <c r="G587" s="49" t="s">
        <v>422</v>
      </c>
      <c r="H587" s="36">
        <v>34.841463414634148</v>
      </c>
      <c r="I587" s="128">
        <v>6132.0975609756097</v>
      </c>
      <c r="J587" s="124">
        <v>6132.0975609756097</v>
      </c>
      <c r="K587" s="124">
        <v>6132.0975609756097</v>
      </c>
      <c r="L587" s="124">
        <v>6132.0975609756097</v>
      </c>
      <c r="M587" s="124">
        <v>6132.0975609756097</v>
      </c>
      <c r="N587" s="124">
        <v>6132.0975609756097</v>
      </c>
      <c r="O587" s="124">
        <v>6132.0975609756097</v>
      </c>
      <c r="P587" s="368">
        <v>1000458649</v>
      </c>
      <c r="Q587" s="554" t="s">
        <v>233</v>
      </c>
      <c r="R587" s="614" t="s">
        <v>234</v>
      </c>
      <c r="S587" s="103" t="s">
        <v>235</v>
      </c>
      <c r="T587" s="553" t="s">
        <v>589</v>
      </c>
    </row>
    <row r="588" spans="1:20">
      <c r="A588" s="537">
        <v>2426981</v>
      </c>
      <c r="B588" s="98" t="s">
        <v>1066</v>
      </c>
      <c r="C588" s="362" t="s">
        <v>800</v>
      </c>
      <c r="D588" s="362" t="s">
        <v>640</v>
      </c>
      <c r="E588" s="360" t="s">
        <v>370</v>
      </c>
      <c r="F588" s="49" t="s">
        <v>804</v>
      </c>
      <c r="G588" s="49" t="s">
        <v>318</v>
      </c>
      <c r="H588" s="36">
        <v>23.134146341463413</v>
      </c>
      <c r="I588" s="128">
        <v>4071.6097560975609</v>
      </c>
      <c r="J588" s="124">
        <v>4071.6097560975609</v>
      </c>
      <c r="K588" s="124">
        <v>4071.6097560975609</v>
      </c>
      <c r="L588" s="124">
        <v>4071.6097560975609</v>
      </c>
      <c r="M588" s="124">
        <v>4071.6097560975609</v>
      </c>
      <c r="N588" s="124">
        <v>4071.6097560975609</v>
      </c>
      <c r="O588" s="124">
        <v>4071.6097560975609</v>
      </c>
      <c r="P588" s="368">
        <v>1000458649</v>
      </c>
      <c r="Q588" s="554" t="s">
        <v>233</v>
      </c>
      <c r="R588" s="614" t="s">
        <v>234</v>
      </c>
      <c r="S588" s="103" t="s">
        <v>235</v>
      </c>
      <c r="T588" s="553" t="s">
        <v>522</v>
      </c>
    </row>
    <row r="589" spans="1:20">
      <c r="A589" s="537">
        <v>179805</v>
      </c>
      <c r="B589" s="98" t="s">
        <v>1067</v>
      </c>
      <c r="C589" s="362" t="s">
        <v>800</v>
      </c>
      <c r="D589" s="362" t="s">
        <v>1068</v>
      </c>
      <c r="E589" s="360" t="s">
        <v>346</v>
      </c>
      <c r="F589" s="49" t="s">
        <v>804</v>
      </c>
      <c r="G589" s="49" t="s">
        <v>318</v>
      </c>
      <c r="H589" s="36">
        <v>23.134146341463413</v>
      </c>
      <c r="I589" s="128">
        <v>4071.6097560975609</v>
      </c>
      <c r="J589" s="124">
        <v>4071.6097560975609</v>
      </c>
      <c r="K589" s="124">
        <v>4071.6097560975609</v>
      </c>
      <c r="L589" s="124">
        <v>4071.6097560975609</v>
      </c>
      <c r="M589" s="124">
        <v>4071.6097560975609</v>
      </c>
      <c r="N589" s="124">
        <v>4071.6097560975609</v>
      </c>
      <c r="O589" s="124">
        <v>4071.6097560975609</v>
      </c>
      <c r="P589" s="368">
        <v>1000458649</v>
      </c>
      <c r="Q589" s="554" t="s">
        <v>233</v>
      </c>
      <c r="R589" s="614" t="s">
        <v>234</v>
      </c>
      <c r="S589" s="103" t="s">
        <v>235</v>
      </c>
      <c r="T589" s="553" t="s">
        <v>522</v>
      </c>
    </row>
    <row r="590" spans="1:20">
      <c r="A590" s="537">
        <v>2380724</v>
      </c>
      <c r="B590" s="98" t="s">
        <v>1069</v>
      </c>
      <c r="C590" s="362" t="s">
        <v>800</v>
      </c>
      <c r="D590" s="362" t="s">
        <v>1070</v>
      </c>
      <c r="E590" s="360" t="s">
        <v>346</v>
      </c>
      <c r="F590" s="49" t="s">
        <v>804</v>
      </c>
      <c r="G590" s="49" t="s">
        <v>338</v>
      </c>
      <c r="H590" s="36">
        <v>23.134146341463413</v>
      </c>
      <c r="I590" s="128">
        <v>4071.6097560975609</v>
      </c>
      <c r="J590" s="124">
        <v>4071.6097560975609</v>
      </c>
      <c r="K590" s="124">
        <v>4071.6097560975609</v>
      </c>
      <c r="L590" s="124">
        <v>4071.6097560975609</v>
      </c>
      <c r="M590" s="124">
        <v>4071.6097560975609</v>
      </c>
      <c r="N590" s="124">
        <v>4071.6097560975609</v>
      </c>
      <c r="O590" s="124">
        <v>4071.6097560975609</v>
      </c>
      <c r="P590" s="368">
        <v>1000458649</v>
      </c>
      <c r="Q590" s="554" t="s">
        <v>233</v>
      </c>
      <c r="R590" s="614" t="s">
        <v>234</v>
      </c>
      <c r="S590" s="103" t="s">
        <v>235</v>
      </c>
      <c r="T590" s="553" t="s">
        <v>522</v>
      </c>
    </row>
    <row r="591" spans="1:20">
      <c r="A591" s="537">
        <v>136885</v>
      </c>
      <c r="B591" s="368" t="s">
        <v>1071</v>
      </c>
      <c r="C591" s="46" t="s">
        <v>800</v>
      </c>
      <c r="D591" s="46" t="s">
        <v>451</v>
      </c>
      <c r="E591" s="49" t="s">
        <v>346</v>
      </c>
      <c r="F591" s="49" t="s">
        <v>804</v>
      </c>
      <c r="G591" s="49" t="s">
        <v>422</v>
      </c>
      <c r="H591" s="36">
        <v>23.134146341463413</v>
      </c>
      <c r="I591" s="128">
        <v>4071.6097560975609</v>
      </c>
      <c r="J591" s="124">
        <v>4071.6097560975609</v>
      </c>
      <c r="K591" s="124">
        <v>4071.6097560975609</v>
      </c>
      <c r="L591" s="124">
        <v>4071.6097560975609</v>
      </c>
      <c r="M591" s="124">
        <v>4071.6097560975609</v>
      </c>
      <c r="N591" s="124">
        <v>4071.6097560975609</v>
      </c>
      <c r="O591" s="124">
        <v>4071.6097560975609</v>
      </c>
      <c r="P591" s="368">
        <v>1000458649</v>
      </c>
      <c r="Q591" s="554" t="s">
        <v>233</v>
      </c>
      <c r="R591" s="614" t="s">
        <v>234</v>
      </c>
      <c r="S591" s="103" t="s">
        <v>235</v>
      </c>
      <c r="T591" s="553" t="s">
        <v>24</v>
      </c>
    </row>
    <row r="592" spans="1:20">
      <c r="A592" s="537">
        <v>2071923</v>
      </c>
      <c r="B592" s="506" t="s">
        <v>1072</v>
      </c>
      <c r="C592" s="46" t="s">
        <v>800</v>
      </c>
      <c r="D592" s="46" t="s">
        <v>646</v>
      </c>
      <c r="E592" s="49" t="s">
        <v>341</v>
      </c>
      <c r="F592" s="49" t="s">
        <v>802</v>
      </c>
      <c r="G592" s="49" t="s">
        <v>324</v>
      </c>
      <c r="H592" s="36">
        <v>23.024390243902438</v>
      </c>
      <c r="I592" s="128">
        <v>4052.292682926829</v>
      </c>
      <c r="J592" s="124">
        <v>0</v>
      </c>
      <c r="K592" s="124">
        <v>4052.292682926829</v>
      </c>
      <c r="L592" s="124">
        <v>4052.292682926829</v>
      </c>
      <c r="M592" s="124">
        <v>4052.292682926829</v>
      </c>
      <c r="N592" s="124">
        <v>4052.292682926829</v>
      </c>
      <c r="O592" s="124">
        <v>4052.292682926829</v>
      </c>
      <c r="P592" s="368">
        <v>1000458649</v>
      </c>
      <c r="Q592" s="554" t="s">
        <v>233</v>
      </c>
      <c r="R592" s="614" t="s">
        <v>234</v>
      </c>
      <c r="S592" s="103" t="s">
        <v>235</v>
      </c>
      <c r="T592" s="553" t="s">
        <v>344</v>
      </c>
    </row>
    <row r="593" spans="1:20">
      <c r="A593" s="537">
        <v>2112364</v>
      </c>
      <c r="B593" s="506" t="s">
        <v>1073</v>
      </c>
      <c r="C593" s="46" t="s">
        <v>800</v>
      </c>
      <c r="D593" s="46" t="s">
        <v>640</v>
      </c>
      <c r="E593" s="49" t="s">
        <v>341</v>
      </c>
      <c r="F593" s="49" t="s">
        <v>804</v>
      </c>
      <c r="G593" s="49" t="s">
        <v>338</v>
      </c>
      <c r="H593" s="36">
        <v>27.780487804878049</v>
      </c>
      <c r="I593" s="128">
        <v>4889.3658536585372</v>
      </c>
      <c r="J593" s="124">
        <v>0</v>
      </c>
      <c r="K593" s="124">
        <v>4889.3658536585372</v>
      </c>
      <c r="L593" s="124">
        <v>4889.3658536585372</v>
      </c>
      <c r="M593" s="124">
        <v>4889.3658536585372</v>
      </c>
      <c r="N593" s="124">
        <v>4889.3658536585372</v>
      </c>
      <c r="O593" s="124">
        <v>4889.3658536585372</v>
      </c>
      <c r="P593" s="368">
        <v>1000458649</v>
      </c>
      <c r="Q593" s="554" t="s">
        <v>233</v>
      </c>
      <c r="R593" s="614" t="s">
        <v>234</v>
      </c>
      <c r="S593" s="103" t="s">
        <v>235</v>
      </c>
      <c r="T593" s="553" t="s">
        <v>344</v>
      </c>
    </row>
    <row r="594" spans="1:20">
      <c r="A594" s="537">
        <v>2265946</v>
      </c>
      <c r="B594" s="506" t="s">
        <v>1074</v>
      </c>
      <c r="C594" s="46" t="s">
        <v>800</v>
      </c>
      <c r="D594" s="46" t="s">
        <v>637</v>
      </c>
      <c r="E594" s="49" t="s">
        <v>341</v>
      </c>
      <c r="F594" s="49" t="s">
        <v>802</v>
      </c>
      <c r="G594" s="49" t="s">
        <v>324</v>
      </c>
      <c r="H594" s="36">
        <v>23.024390243902438</v>
      </c>
      <c r="I594" s="128">
        <v>4052.292682926829</v>
      </c>
      <c r="J594" s="124">
        <v>0</v>
      </c>
      <c r="K594" s="124">
        <v>4052.292682926829</v>
      </c>
      <c r="L594" s="124">
        <v>4052.292682926829</v>
      </c>
      <c r="M594" s="124">
        <v>4052.292682926829</v>
      </c>
      <c r="N594" s="124">
        <v>4052.292682926829</v>
      </c>
      <c r="O594" s="124">
        <v>4052.292682926829</v>
      </c>
      <c r="P594" s="368">
        <v>1000458649</v>
      </c>
      <c r="Q594" s="554" t="s">
        <v>233</v>
      </c>
      <c r="R594" s="614" t="s">
        <v>234</v>
      </c>
      <c r="S594" s="103" t="s">
        <v>235</v>
      </c>
      <c r="T594" s="553" t="s">
        <v>344</v>
      </c>
    </row>
    <row r="595" spans="1:20">
      <c r="A595" s="537">
        <v>2283934</v>
      </c>
      <c r="B595" s="506" t="s">
        <v>1075</v>
      </c>
      <c r="C595" s="46" t="s">
        <v>800</v>
      </c>
      <c r="D595" s="46" t="s">
        <v>637</v>
      </c>
      <c r="E595" s="49" t="s">
        <v>341</v>
      </c>
      <c r="F595" s="49" t="s">
        <v>802</v>
      </c>
      <c r="G595" s="49" t="s">
        <v>324</v>
      </c>
      <c r="H595" s="36">
        <v>23.024390243902438</v>
      </c>
      <c r="I595" s="128">
        <v>4052.292682926829</v>
      </c>
      <c r="J595" s="124">
        <v>0</v>
      </c>
      <c r="K595" s="124">
        <v>4052.292682926829</v>
      </c>
      <c r="L595" s="124">
        <v>4052.292682926829</v>
      </c>
      <c r="M595" s="124">
        <v>4052.292682926829</v>
      </c>
      <c r="N595" s="124">
        <v>4052.292682926829</v>
      </c>
      <c r="O595" s="124">
        <v>4052.292682926829</v>
      </c>
      <c r="P595" s="368">
        <v>1000458649</v>
      </c>
      <c r="Q595" s="554" t="s">
        <v>233</v>
      </c>
      <c r="R595" s="614" t="s">
        <v>234</v>
      </c>
      <c r="S595" s="103" t="s">
        <v>235</v>
      </c>
      <c r="T595" s="553" t="s">
        <v>344</v>
      </c>
    </row>
    <row r="596" spans="1:20">
      <c r="A596" s="537">
        <v>2295608</v>
      </c>
      <c r="B596" s="506" t="s">
        <v>1076</v>
      </c>
      <c r="C596" s="46" t="s">
        <v>800</v>
      </c>
      <c r="D596" s="46" t="s">
        <v>640</v>
      </c>
      <c r="E596" s="49" t="s">
        <v>341</v>
      </c>
      <c r="F596" s="49" t="s">
        <v>804</v>
      </c>
      <c r="G596" s="49" t="s">
        <v>338</v>
      </c>
      <c r="H596" s="36">
        <v>27.780487804878049</v>
      </c>
      <c r="I596" s="128">
        <v>4889.3658536585372</v>
      </c>
      <c r="J596" s="124">
        <v>0</v>
      </c>
      <c r="K596" s="124">
        <v>4889.3658536585372</v>
      </c>
      <c r="L596" s="124">
        <v>4889.3658536585372</v>
      </c>
      <c r="M596" s="124">
        <v>4889.3658536585372</v>
      </c>
      <c r="N596" s="124">
        <v>4889.3658536585372</v>
      </c>
      <c r="O596" s="124">
        <v>4889.3658536585372</v>
      </c>
      <c r="P596" s="368">
        <v>1000458649</v>
      </c>
      <c r="Q596" s="554" t="s">
        <v>233</v>
      </c>
      <c r="R596" s="614" t="s">
        <v>234</v>
      </c>
      <c r="S596" s="103" t="s">
        <v>235</v>
      </c>
      <c r="T596" s="553" t="s">
        <v>344</v>
      </c>
    </row>
    <row r="597" spans="1:20">
      <c r="A597" s="537">
        <v>2297876</v>
      </c>
      <c r="B597" s="506" t="s">
        <v>1077</v>
      </c>
      <c r="C597" s="46" t="s">
        <v>800</v>
      </c>
      <c r="D597" s="46" t="s">
        <v>640</v>
      </c>
      <c r="E597" s="49" t="s">
        <v>341</v>
      </c>
      <c r="F597" s="49" t="s">
        <v>804</v>
      </c>
      <c r="G597" s="49" t="s">
        <v>338</v>
      </c>
      <c r="H597" s="36">
        <v>27.780487804878049</v>
      </c>
      <c r="I597" s="128">
        <v>4889.3658536585372</v>
      </c>
      <c r="J597" s="124">
        <v>0</v>
      </c>
      <c r="K597" s="124">
        <v>4889.3658536585372</v>
      </c>
      <c r="L597" s="124">
        <v>4889.3658536585372</v>
      </c>
      <c r="M597" s="124">
        <v>4889.3658536585372</v>
      </c>
      <c r="N597" s="124">
        <v>4889.3658536585372</v>
      </c>
      <c r="O597" s="124">
        <v>4889.3658536585372</v>
      </c>
      <c r="P597" s="368">
        <v>1000458649</v>
      </c>
      <c r="Q597" s="554" t="s">
        <v>233</v>
      </c>
      <c r="R597" s="614" t="s">
        <v>234</v>
      </c>
      <c r="S597" s="103" t="s">
        <v>235</v>
      </c>
      <c r="T597" s="553" t="s">
        <v>344</v>
      </c>
    </row>
    <row r="598" spans="1:20">
      <c r="A598" s="537">
        <v>936405</v>
      </c>
      <c r="B598" s="506" t="s">
        <v>1078</v>
      </c>
      <c r="C598" s="46" t="s">
        <v>800</v>
      </c>
      <c r="D598" s="46" t="s">
        <v>637</v>
      </c>
      <c r="E598" s="49" t="s">
        <v>341</v>
      </c>
      <c r="F598" s="49" t="s">
        <v>804</v>
      </c>
      <c r="G598" s="49" t="s">
        <v>338</v>
      </c>
      <c r="H598" s="36">
        <v>27.780487804878049</v>
      </c>
      <c r="I598" s="128">
        <v>4889.3658536585372</v>
      </c>
      <c r="J598" s="124">
        <v>0</v>
      </c>
      <c r="K598" s="124">
        <v>4889.3658536585372</v>
      </c>
      <c r="L598" s="124">
        <v>4889.3658536585372</v>
      </c>
      <c r="M598" s="124">
        <v>4889.3658536585372</v>
      </c>
      <c r="N598" s="124">
        <v>4889.3658536585372</v>
      </c>
      <c r="O598" s="124">
        <v>4889.3658536585372</v>
      </c>
      <c r="P598" s="368">
        <v>1000458649</v>
      </c>
      <c r="Q598" s="554" t="s">
        <v>233</v>
      </c>
      <c r="R598" s="614" t="s">
        <v>234</v>
      </c>
      <c r="S598" s="103" t="s">
        <v>235</v>
      </c>
      <c r="T598" s="553" t="s">
        <v>344</v>
      </c>
    </row>
    <row r="599" spans="1:20">
      <c r="A599" s="537">
        <v>163228</v>
      </c>
      <c r="B599" s="506" t="s">
        <v>1079</v>
      </c>
      <c r="C599" s="46" t="s">
        <v>800</v>
      </c>
      <c r="D599" s="46" t="s">
        <v>637</v>
      </c>
      <c r="E599" s="49" t="s">
        <v>341</v>
      </c>
      <c r="F599" s="49" t="s">
        <v>804</v>
      </c>
      <c r="G599" s="49" t="s">
        <v>318</v>
      </c>
      <c r="H599" s="36">
        <v>27.780487804878049</v>
      </c>
      <c r="I599" s="128">
        <v>4889.3658536585372</v>
      </c>
      <c r="J599" s="124">
        <v>0</v>
      </c>
      <c r="K599" s="124">
        <v>4889.3658536585372</v>
      </c>
      <c r="L599" s="124">
        <v>4889.3658536585372</v>
      </c>
      <c r="M599" s="124">
        <v>4889.3658536585372</v>
      </c>
      <c r="N599" s="124">
        <v>4889.3658536585372</v>
      </c>
      <c r="O599" s="124">
        <v>4889.3658536585372</v>
      </c>
      <c r="P599" s="368">
        <v>1000458649</v>
      </c>
      <c r="Q599" s="554" t="s">
        <v>233</v>
      </c>
      <c r="R599" s="614" t="s">
        <v>234</v>
      </c>
      <c r="S599" s="103" t="s">
        <v>235</v>
      </c>
      <c r="T599" s="553" t="s">
        <v>344</v>
      </c>
    </row>
    <row r="600" spans="1:20">
      <c r="A600" s="537">
        <v>2225766</v>
      </c>
      <c r="B600" s="506" t="s">
        <v>1080</v>
      </c>
      <c r="C600" s="46" t="s">
        <v>800</v>
      </c>
      <c r="D600" s="46" t="s">
        <v>993</v>
      </c>
      <c r="E600" s="49" t="s">
        <v>20</v>
      </c>
      <c r="F600" s="49" t="s">
        <v>802</v>
      </c>
      <c r="G600" s="49" t="s">
        <v>324</v>
      </c>
      <c r="H600" s="36">
        <v>21.512195121951219</v>
      </c>
      <c r="I600" s="128">
        <v>3786.1463414634145</v>
      </c>
      <c r="J600" s="124">
        <v>0</v>
      </c>
      <c r="K600" s="124">
        <v>3786.1463414634145</v>
      </c>
      <c r="L600" s="124">
        <v>3786.1463414634145</v>
      </c>
      <c r="M600" s="124">
        <v>3786.1463414634145</v>
      </c>
      <c r="N600" s="124">
        <v>3786.1463414634145</v>
      </c>
      <c r="O600" s="124">
        <v>3786.1463414634145</v>
      </c>
      <c r="P600" s="368">
        <v>1000458649</v>
      </c>
      <c r="Q600" s="554" t="s">
        <v>233</v>
      </c>
      <c r="R600" s="614" t="s">
        <v>234</v>
      </c>
      <c r="S600" s="103" t="s">
        <v>235</v>
      </c>
      <c r="T600" s="553" t="s">
        <v>24</v>
      </c>
    </row>
    <row r="601" spans="1:20">
      <c r="A601" s="537">
        <v>2238816</v>
      </c>
      <c r="B601" s="506" t="s">
        <v>1081</v>
      </c>
      <c r="C601" s="46" t="s">
        <v>800</v>
      </c>
      <c r="D601" s="46" t="s">
        <v>993</v>
      </c>
      <c r="E601" s="49" t="s">
        <v>20</v>
      </c>
      <c r="F601" s="49" t="s">
        <v>802</v>
      </c>
      <c r="G601" s="49" t="s">
        <v>324</v>
      </c>
      <c r="H601" s="36">
        <v>21.512195121951219</v>
      </c>
      <c r="I601" s="128">
        <v>3786.1463414634145</v>
      </c>
      <c r="J601" s="124">
        <v>0</v>
      </c>
      <c r="K601" s="124">
        <v>3786.1463414634145</v>
      </c>
      <c r="L601" s="124">
        <v>3786.1463414634145</v>
      </c>
      <c r="M601" s="124">
        <v>3786.1463414634145</v>
      </c>
      <c r="N601" s="124">
        <v>3786.1463414634145</v>
      </c>
      <c r="O601" s="124">
        <v>3786.1463414634145</v>
      </c>
      <c r="P601" s="368">
        <v>1000458649</v>
      </c>
      <c r="Q601" s="554" t="s">
        <v>233</v>
      </c>
      <c r="R601" s="614" t="s">
        <v>234</v>
      </c>
      <c r="S601" s="103" t="s">
        <v>235</v>
      </c>
      <c r="T601" s="553" t="s">
        <v>24</v>
      </c>
    </row>
    <row r="602" spans="1:20">
      <c r="A602" s="537">
        <v>2278892</v>
      </c>
      <c r="B602" s="506" t="s">
        <v>1082</v>
      </c>
      <c r="C602" s="46" t="s">
        <v>800</v>
      </c>
      <c r="D602" s="46" t="s">
        <v>354</v>
      </c>
      <c r="E602" s="49" t="s">
        <v>346</v>
      </c>
      <c r="F602" s="49" t="s">
        <v>804</v>
      </c>
      <c r="G602" s="49" t="s">
        <v>318</v>
      </c>
      <c r="H602" s="36">
        <v>23.134146341463413</v>
      </c>
      <c r="I602" s="128">
        <v>4071.6097560975609</v>
      </c>
      <c r="J602" s="124">
        <v>0</v>
      </c>
      <c r="K602" s="124">
        <v>4071.6097560975609</v>
      </c>
      <c r="L602" s="124">
        <v>4071.6097560975609</v>
      </c>
      <c r="M602" s="124">
        <v>4071.6097560975609</v>
      </c>
      <c r="N602" s="124">
        <v>4071.6097560975609</v>
      </c>
      <c r="O602" s="124">
        <v>4071.6097560975609</v>
      </c>
      <c r="P602" s="368">
        <v>1000458649</v>
      </c>
      <c r="Q602" s="554" t="s">
        <v>233</v>
      </c>
      <c r="R602" s="614" t="s">
        <v>234</v>
      </c>
      <c r="S602" s="103" t="s">
        <v>235</v>
      </c>
      <c r="T602" s="553" t="s">
        <v>24</v>
      </c>
    </row>
    <row r="603" spans="1:20">
      <c r="A603" s="537">
        <v>739542</v>
      </c>
      <c r="B603" s="506" t="s">
        <v>1083</v>
      </c>
      <c r="C603" s="46" t="s">
        <v>800</v>
      </c>
      <c r="D603" s="46" t="s">
        <v>354</v>
      </c>
      <c r="E603" s="49" t="s">
        <v>428</v>
      </c>
      <c r="F603" s="49" t="s">
        <v>804</v>
      </c>
      <c r="G603" s="49" t="s">
        <v>338</v>
      </c>
      <c r="H603" s="36">
        <v>25.048780487804876</v>
      </c>
      <c r="I603" s="128">
        <v>4408.585365853658</v>
      </c>
      <c r="J603" s="124">
        <v>0</v>
      </c>
      <c r="K603" s="124">
        <v>4408.585365853658</v>
      </c>
      <c r="L603" s="124">
        <v>4408.585365853658</v>
      </c>
      <c r="M603" s="124">
        <v>4408.585365853658</v>
      </c>
      <c r="N603" s="124">
        <v>4408.585365853658</v>
      </c>
      <c r="O603" s="124">
        <v>4408.585365853658</v>
      </c>
      <c r="P603" s="368">
        <v>1000458649</v>
      </c>
      <c r="Q603" s="554" t="s">
        <v>233</v>
      </c>
      <c r="R603" s="614" t="s">
        <v>234</v>
      </c>
      <c r="S603" s="103" t="s">
        <v>235</v>
      </c>
      <c r="T603" s="553" t="s">
        <v>33</v>
      </c>
    </row>
    <row r="604" spans="1:20">
      <c r="A604" s="537">
        <v>2265447</v>
      </c>
      <c r="B604" s="506" t="s">
        <v>1084</v>
      </c>
      <c r="C604" s="46" t="s">
        <v>800</v>
      </c>
      <c r="D604" s="46" t="s">
        <v>354</v>
      </c>
      <c r="E604" s="49" t="s">
        <v>20</v>
      </c>
      <c r="F604" s="49" t="s">
        <v>802</v>
      </c>
      <c r="G604" s="49" t="s">
        <v>324</v>
      </c>
      <c r="H604" s="36">
        <v>21.512195121951219</v>
      </c>
      <c r="I604" s="128">
        <v>3786.1463414634145</v>
      </c>
      <c r="J604" s="124">
        <v>0</v>
      </c>
      <c r="K604" s="124">
        <v>3786.1463414634145</v>
      </c>
      <c r="L604" s="124">
        <v>3786.1463414634145</v>
      </c>
      <c r="M604" s="124">
        <v>3786.1463414634145</v>
      </c>
      <c r="N604" s="124">
        <v>3786.1463414634145</v>
      </c>
      <c r="O604" s="124">
        <v>3786.1463414634145</v>
      </c>
      <c r="P604" s="368">
        <v>1000458649</v>
      </c>
      <c r="Q604" s="554" t="s">
        <v>233</v>
      </c>
      <c r="R604" s="614" t="s">
        <v>234</v>
      </c>
      <c r="S604" s="103" t="s">
        <v>235</v>
      </c>
      <c r="T604" s="553" t="s">
        <v>24</v>
      </c>
    </row>
    <row r="605" spans="1:20">
      <c r="A605" s="537">
        <v>2125465</v>
      </c>
      <c r="B605" s="506" t="s">
        <v>1085</v>
      </c>
      <c r="C605" s="46" t="s">
        <v>800</v>
      </c>
      <c r="D605" s="46" t="s">
        <v>354</v>
      </c>
      <c r="E605" s="49" t="s">
        <v>20</v>
      </c>
      <c r="F605" s="49" t="s">
        <v>810</v>
      </c>
      <c r="G605" s="49" t="s">
        <v>582</v>
      </c>
      <c r="H605" s="36">
        <v>17.670731707317074</v>
      </c>
      <c r="I605" s="128">
        <v>3110.0487804878048</v>
      </c>
      <c r="J605" s="128">
        <v>0</v>
      </c>
      <c r="K605" s="128">
        <v>3110.0487804878048</v>
      </c>
      <c r="L605" s="128">
        <v>3110.0487804878048</v>
      </c>
      <c r="M605" s="124">
        <v>3110.0487804878048</v>
      </c>
      <c r="N605" s="124">
        <v>3110.0487804878048</v>
      </c>
      <c r="O605" s="124">
        <v>3110.0487804878048</v>
      </c>
      <c r="P605" s="368">
        <v>1000458649</v>
      </c>
      <c r="Q605" s="554" t="s">
        <v>233</v>
      </c>
      <c r="R605" s="614" t="s">
        <v>234</v>
      </c>
      <c r="S605" s="103" t="s">
        <v>235</v>
      </c>
      <c r="T605" s="553" t="s">
        <v>24</v>
      </c>
    </row>
    <row r="606" spans="1:20">
      <c r="A606" s="537">
        <v>2208989</v>
      </c>
      <c r="B606" s="506" t="s">
        <v>1086</v>
      </c>
      <c r="C606" s="46" t="s">
        <v>800</v>
      </c>
      <c r="D606" s="46" t="s">
        <v>354</v>
      </c>
      <c r="E606" s="49" t="s">
        <v>25</v>
      </c>
      <c r="F606" s="49" t="s">
        <v>802</v>
      </c>
      <c r="G606" s="49" t="s">
        <v>324</v>
      </c>
      <c r="H606" s="36">
        <v>21.512195121951219</v>
      </c>
      <c r="I606" s="128">
        <v>3786.1463414634145</v>
      </c>
      <c r="J606" s="124">
        <v>0</v>
      </c>
      <c r="K606" s="124">
        <v>3786.1463414634145</v>
      </c>
      <c r="L606" s="124">
        <v>3786.1463414634145</v>
      </c>
      <c r="M606" s="124">
        <v>3786.1463414634145</v>
      </c>
      <c r="N606" s="124">
        <v>3786.1463414634145</v>
      </c>
      <c r="O606" s="124">
        <v>3786.1463414634145</v>
      </c>
      <c r="P606" s="368">
        <v>1000458649</v>
      </c>
      <c r="Q606" s="554" t="s">
        <v>233</v>
      </c>
      <c r="R606" s="614" t="s">
        <v>234</v>
      </c>
      <c r="S606" s="103" t="s">
        <v>235</v>
      </c>
      <c r="T606" s="553" t="s">
        <v>26</v>
      </c>
    </row>
    <row r="607" spans="1:20">
      <c r="A607" s="537">
        <v>2276777</v>
      </c>
      <c r="B607" s="506" t="s">
        <v>1087</v>
      </c>
      <c r="C607" s="46" t="s">
        <v>800</v>
      </c>
      <c r="D607" s="46" t="s">
        <v>637</v>
      </c>
      <c r="E607" s="49" t="s">
        <v>20</v>
      </c>
      <c r="F607" s="49" t="s">
        <v>802</v>
      </c>
      <c r="G607" s="49" t="s">
        <v>324</v>
      </c>
      <c r="H607" s="36">
        <v>21.512195121951219</v>
      </c>
      <c r="I607" s="128">
        <v>3786.1463414634145</v>
      </c>
      <c r="J607" s="124">
        <v>0</v>
      </c>
      <c r="K607" s="124">
        <v>3786.1463414634145</v>
      </c>
      <c r="L607" s="124">
        <v>3786.1463414634145</v>
      </c>
      <c r="M607" s="124">
        <v>3786.1463414634145</v>
      </c>
      <c r="N607" s="124">
        <v>3786.1463414634145</v>
      </c>
      <c r="O607" s="124">
        <v>3786.1463414634145</v>
      </c>
      <c r="P607" s="368">
        <v>1000458649</v>
      </c>
      <c r="Q607" s="554" t="s">
        <v>233</v>
      </c>
      <c r="R607" s="614" t="s">
        <v>234</v>
      </c>
      <c r="S607" s="103" t="s">
        <v>235</v>
      </c>
      <c r="T607" s="553" t="s">
        <v>53</v>
      </c>
    </row>
    <row r="608" spans="1:20">
      <c r="A608" s="537">
        <v>2342983</v>
      </c>
      <c r="B608" s="506" t="s">
        <v>1088</v>
      </c>
      <c r="C608" s="46" t="s">
        <v>800</v>
      </c>
      <c r="D608" s="46" t="s">
        <v>354</v>
      </c>
      <c r="E608" s="49" t="s">
        <v>20</v>
      </c>
      <c r="F608" s="49" t="s">
        <v>804</v>
      </c>
      <c r="G608" s="49" t="s">
        <v>338</v>
      </c>
      <c r="H608" s="36">
        <v>25.048780487804876</v>
      </c>
      <c r="I608" s="128">
        <v>4408.585365853658</v>
      </c>
      <c r="J608" s="124">
        <v>0</v>
      </c>
      <c r="K608" s="124">
        <v>4408.585365853658</v>
      </c>
      <c r="L608" s="124">
        <v>4408.585365853658</v>
      </c>
      <c r="M608" s="124">
        <v>4408.585365853658</v>
      </c>
      <c r="N608" s="124">
        <v>4408.585365853658</v>
      </c>
      <c r="O608" s="124">
        <v>4408.585365853658</v>
      </c>
      <c r="P608" s="368">
        <v>1000458649</v>
      </c>
      <c r="Q608" s="554" t="s">
        <v>233</v>
      </c>
      <c r="R608" s="614" t="s">
        <v>234</v>
      </c>
      <c r="S608" s="103" t="s">
        <v>235</v>
      </c>
      <c r="T608" s="553" t="s">
        <v>24</v>
      </c>
    </row>
    <row r="609" spans="1:20">
      <c r="A609" s="537">
        <v>2134199</v>
      </c>
      <c r="B609" s="506" t="s">
        <v>1089</v>
      </c>
      <c r="C609" s="46" t="s">
        <v>800</v>
      </c>
      <c r="D609" s="46" t="s">
        <v>354</v>
      </c>
      <c r="E609" s="49" t="s">
        <v>25</v>
      </c>
      <c r="F609" s="49" t="s">
        <v>802</v>
      </c>
      <c r="G609" s="49" t="s">
        <v>324</v>
      </c>
      <c r="H609" s="36">
        <v>20.195121951219512</v>
      </c>
      <c r="I609" s="128">
        <v>3554.3414634146343</v>
      </c>
      <c r="J609" s="124">
        <v>0</v>
      </c>
      <c r="K609" s="124">
        <v>3554.3414634146343</v>
      </c>
      <c r="L609" s="124">
        <v>3554.3414634146343</v>
      </c>
      <c r="M609" s="124">
        <v>3554.3414634146343</v>
      </c>
      <c r="N609" s="124">
        <v>3554.3414634146343</v>
      </c>
      <c r="O609" s="124">
        <v>3554.3414634146343</v>
      </c>
      <c r="P609" s="368">
        <v>1000458649</v>
      </c>
      <c r="Q609" s="554" t="s">
        <v>233</v>
      </c>
      <c r="R609" s="614" t="s">
        <v>234</v>
      </c>
      <c r="S609" s="103" t="s">
        <v>235</v>
      </c>
      <c r="T609" s="553" t="s">
        <v>24</v>
      </c>
    </row>
    <row r="610" spans="1:20">
      <c r="A610" s="537">
        <v>472980</v>
      </c>
      <c r="B610" s="506" t="s">
        <v>1090</v>
      </c>
      <c r="C610" s="46" t="s">
        <v>800</v>
      </c>
      <c r="D610" s="46" t="s">
        <v>354</v>
      </c>
      <c r="E610" s="49" t="s">
        <v>721</v>
      </c>
      <c r="F610" s="49" t="s">
        <v>804</v>
      </c>
      <c r="G610" s="49" t="s">
        <v>318</v>
      </c>
      <c r="H610" s="36">
        <v>25.048780487804876</v>
      </c>
      <c r="I610" s="128">
        <v>4408.585365853658</v>
      </c>
      <c r="J610" s="124">
        <v>0</v>
      </c>
      <c r="K610" s="124">
        <v>4408.585365853658</v>
      </c>
      <c r="L610" s="124">
        <v>4408.585365853658</v>
      </c>
      <c r="M610" s="124">
        <v>4408.585365853658</v>
      </c>
      <c r="N610" s="124">
        <v>4408.585365853658</v>
      </c>
      <c r="O610" s="124">
        <v>4408.585365853658</v>
      </c>
      <c r="P610" s="368">
        <v>1000458649</v>
      </c>
      <c r="Q610" s="554" t="s">
        <v>233</v>
      </c>
      <c r="R610" s="614" t="s">
        <v>234</v>
      </c>
      <c r="S610" s="103" t="s">
        <v>235</v>
      </c>
      <c r="T610" s="553" t="s">
        <v>33</v>
      </c>
    </row>
    <row r="611" spans="1:20">
      <c r="A611" s="537">
        <v>2308872</v>
      </c>
      <c r="B611" s="506" t="s">
        <v>1091</v>
      </c>
      <c r="C611" s="46" t="s">
        <v>800</v>
      </c>
      <c r="D611" s="46" t="s">
        <v>354</v>
      </c>
      <c r="E611" s="49" t="s">
        <v>20</v>
      </c>
      <c r="F611" s="49" t="s">
        <v>810</v>
      </c>
      <c r="G611" s="49" t="s">
        <v>582</v>
      </c>
      <c r="H611" s="36">
        <v>17.670731707317074</v>
      </c>
      <c r="I611" s="128">
        <v>3110.0487804878048</v>
      </c>
      <c r="J611" s="124">
        <v>0</v>
      </c>
      <c r="K611" s="124">
        <v>3110.0487804878048</v>
      </c>
      <c r="L611" s="124">
        <v>3110.0487804878048</v>
      </c>
      <c r="M611" s="124">
        <v>3110.0487804878048</v>
      </c>
      <c r="N611" s="124">
        <v>3110.0487804878048</v>
      </c>
      <c r="O611" s="124">
        <v>3110.0487804878048</v>
      </c>
      <c r="P611" s="368">
        <v>1000458649</v>
      </c>
      <c r="Q611" s="554" t="s">
        <v>233</v>
      </c>
      <c r="R611" s="614" t="s">
        <v>234</v>
      </c>
      <c r="S611" s="103" t="s">
        <v>235</v>
      </c>
      <c r="T611" s="553" t="s">
        <v>24</v>
      </c>
    </row>
    <row r="612" spans="1:20">
      <c r="A612" s="537">
        <v>2135505</v>
      </c>
      <c r="B612" s="506" t="s">
        <v>1092</v>
      </c>
      <c r="C612" s="46" t="s">
        <v>800</v>
      </c>
      <c r="D612" s="46" t="s">
        <v>385</v>
      </c>
      <c r="E612" s="49" t="s">
        <v>20</v>
      </c>
      <c r="F612" s="49" t="s">
        <v>810</v>
      </c>
      <c r="G612" s="49" t="s">
        <v>582</v>
      </c>
      <c r="H612" s="36">
        <v>17.670731707317074</v>
      </c>
      <c r="I612" s="128">
        <v>3110.0487804878048</v>
      </c>
      <c r="J612" s="124">
        <v>0</v>
      </c>
      <c r="K612" s="124">
        <v>3110.0487804878048</v>
      </c>
      <c r="L612" s="124">
        <v>3110.0487804878048</v>
      </c>
      <c r="M612" s="124">
        <v>3110.0487804878048</v>
      </c>
      <c r="N612" s="124">
        <v>3110.0487804878048</v>
      </c>
      <c r="O612" s="124">
        <v>3110.0487804878048</v>
      </c>
      <c r="P612" s="368">
        <v>1000458649</v>
      </c>
      <c r="Q612" s="554" t="s">
        <v>233</v>
      </c>
      <c r="R612" s="614" t="s">
        <v>234</v>
      </c>
      <c r="S612" s="103" t="s">
        <v>235</v>
      </c>
      <c r="T612" s="553" t="s">
        <v>24</v>
      </c>
    </row>
    <row r="613" spans="1:20">
      <c r="A613" s="537">
        <v>2066034</v>
      </c>
      <c r="B613" s="506" t="s">
        <v>1093</v>
      </c>
      <c r="C613" s="46" t="s">
        <v>800</v>
      </c>
      <c r="D613" s="46" t="s">
        <v>385</v>
      </c>
      <c r="E613" s="49" t="s">
        <v>426</v>
      </c>
      <c r="F613" s="49" t="s">
        <v>804</v>
      </c>
      <c r="G613" s="49" t="s">
        <v>338</v>
      </c>
      <c r="H613" s="36">
        <v>25.048780487804876</v>
      </c>
      <c r="I613" s="128">
        <v>4408.585365853658</v>
      </c>
      <c r="J613" s="124">
        <v>0</v>
      </c>
      <c r="K613" s="124">
        <v>4408.585365853658</v>
      </c>
      <c r="L613" s="124">
        <v>4408.585365853658</v>
      </c>
      <c r="M613" s="124">
        <v>4408.585365853658</v>
      </c>
      <c r="N613" s="124">
        <v>4408.585365853658</v>
      </c>
      <c r="O613" s="124">
        <v>4408.585365853658</v>
      </c>
      <c r="P613" s="368">
        <v>1000458649</v>
      </c>
      <c r="Q613" s="554" t="s">
        <v>233</v>
      </c>
      <c r="R613" s="614" t="s">
        <v>234</v>
      </c>
      <c r="S613" s="103" t="s">
        <v>235</v>
      </c>
      <c r="T613" s="553" t="s">
        <v>41</v>
      </c>
    </row>
    <row r="614" spans="1:20">
      <c r="A614" s="537">
        <v>2104892</v>
      </c>
      <c r="B614" s="506" t="s">
        <v>1094</v>
      </c>
      <c r="C614" s="46" t="s">
        <v>800</v>
      </c>
      <c r="D614" s="46" t="s">
        <v>385</v>
      </c>
      <c r="E614" s="49" t="s">
        <v>20</v>
      </c>
      <c r="F614" s="49" t="s">
        <v>802</v>
      </c>
      <c r="G614" s="49" t="s">
        <v>324</v>
      </c>
      <c r="H614" s="36">
        <v>21.512195121951219</v>
      </c>
      <c r="I614" s="128">
        <v>3786.1463414634145</v>
      </c>
      <c r="J614" s="124">
        <v>0</v>
      </c>
      <c r="K614" s="124">
        <v>3786.1463414634145</v>
      </c>
      <c r="L614" s="124">
        <v>3786.1463414634145</v>
      </c>
      <c r="M614" s="124">
        <v>3786.1463414634145</v>
      </c>
      <c r="N614" s="124">
        <v>3786.1463414634145</v>
      </c>
      <c r="O614" s="124">
        <v>3786.1463414634145</v>
      </c>
      <c r="P614" s="368">
        <v>1000458649</v>
      </c>
      <c r="Q614" s="554" t="s">
        <v>233</v>
      </c>
      <c r="R614" s="614" t="s">
        <v>234</v>
      </c>
      <c r="S614" s="103" t="s">
        <v>235</v>
      </c>
      <c r="T614" s="553" t="s">
        <v>24</v>
      </c>
    </row>
    <row r="615" spans="1:20">
      <c r="A615" s="537">
        <v>2170483</v>
      </c>
      <c r="B615" s="506" t="s">
        <v>1095</v>
      </c>
      <c r="C615" s="46" t="s">
        <v>800</v>
      </c>
      <c r="D615" s="46" t="s">
        <v>385</v>
      </c>
      <c r="E615" s="49" t="s">
        <v>20</v>
      </c>
      <c r="F615" s="49" t="s">
        <v>802</v>
      </c>
      <c r="G615" s="49" t="s">
        <v>324</v>
      </c>
      <c r="H615" s="36">
        <v>21.512195121951219</v>
      </c>
      <c r="I615" s="128">
        <v>3786.1463414634145</v>
      </c>
      <c r="J615" s="124">
        <v>0</v>
      </c>
      <c r="K615" s="124">
        <v>3786.1463414634145</v>
      </c>
      <c r="L615" s="124">
        <v>3786.1463414634145</v>
      </c>
      <c r="M615" s="124">
        <v>3786.1463414634145</v>
      </c>
      <c r="N615" s="124">
        <v>3786.1463414634145</v>
      </c>
      <c r="O615" s="124">
        <v>3786.1463414634145</v>
      </c>
      <c r="P615" s="368">
        <v>1000458649</v>
      </c>
      <c r="Q615" s="554" t="s">
        <v>233</v>
      </c>
      <c r="R615" s="614" t="s">
        <v>234</v>
      </c>
      <c r="S615" s="103" t="s">
        <v>235</v>
      </c>
      <c r="T615" s="553" t="s">
        <v>26</v>
      </c>
    </row>
    <row r="616" spans="1:20">
      <c r="A616" s="537">
        <v>2232807</v>
      </c>
      <c r="B616" s="506" t="s">
        <v>1096</v>
      </c>
      <c r="C616" s="46" t="s">
        <v>800</v>
      </c>
      <c r="D616" s="46" t="s">
        <v>385</v>
      </c>
      <c r="E616" s="49" t="s">
        <v>20</v>
      </c>
      <c r="F616" s="49" t="s">
        <v>802</v>
      </c>
      <c r="G616" s="49" t="s">
        <v>324</v>
      </c>
      <c r="H616" s="36">
        <v>21.512195121951219</v>
      </c>
      <c r="I616" s="128">
        <v>3786.1463414634145</v>
      </c>
      <c r="J616" s="124">
        <v>0</v>
      </c>
      <c r="K616" s="124">
        <v>3786.1463414634145</v>
      </c>
      <c r="L616" s="124">
        <v>3786.1463414634145</v>
      </c>
      <c r="M616" s="124">
        <v>3786.1463414634145</v>
      </c>
      <c r="N616" s="124">
        <v>3786.1463414634145</v>
      </c>
      <c r="O616" s="124">
        <v>3786.1463414634145</v>
      </c>
      <c r="P616" s="368">
        <v>1000458649</v>
      </c>
      <c r="Q616" s="554" t="s">
        <v>233</v>
      </c>
      <c r="R616" s="614" t="s">
        <v>234</v>
      </c>
      <c r="S616" s="103" t="s">
        <v>235</v>
      </c>
      <c r="T616" s="553" t="s">
        <v>24</v>
      </c>
    </row>
    <row r="617" spans="1:20">
      <c r="A617" s="537">
        <v>2299543</v>
      </c>
      <c r="B617" s="506" t="s">
        <v>1097</v>
      </c>
      <c r="C617" s="46" t="s">
        <v>800</v>
      </c>
      <c r="D617" s="46" t="s">
        <v>385</v>
      </c>
      <c r="E617" s="49" t="s">
        <v>20</v>
      </c>
      <c r="F617" s="49" t="s">
        <v>802</v>
      </c>
      <c r="G617" s="49" t="s">
        <v>324</v>
      </c>
      <c r="H617" s="36">
        <v>21.512195121951219</v>
      </c>
      <c r="I617" s="128">
        <v>3786.1463414634145</v>
      </c>
      <c r="J617" s="124">
        <v>0</v>
      </c>
      <c r="K617" s="124">
        <v>3786.1463414634145</v>
      </c>
      <c r="L617" s="124">
        <v>3786.1463414634145</v>
      </c>
      <c r="M617" s="124">
        <v>3786.1463414634145</v>
      </c>
      <c r="N617" s="124">
        <v>3786.1463414634145</v>
      </c>
      <c r="O617" s="124">
        <v>3786.1463414634145</v>
      </c>
      <c r="P617" s="368">
        <v>1000458649</v>
      </c>
      <c r="Q617" s="554" t="s">
        <v>233</v>
      </c>
      <c r="R617" s="614" t="s">
        <v>234</v>
      </c>
      <c r="S617" s="103" t="s">
        <v>235</v>
      </c>
      <c r="T617" s="553" t="s">
        <v>24</v>
      </c>
    </row>
    <row r="618" spans="1:20">
      <c r="A618" s="537">
        <v>2414878</v>
      </c>
      <c r="B618" s="506" t="s">
        <v>1098</v>
      </c>
      <c r="C618" s="46" t="s">
        <v>800</v>
      </c>
      <c r="D618" s="46" t="s">
        <v>385</v>
      </c>
      <c r="E618" s="49" t="s">
        <v>20</v>
      </c>
      <c r="F618" s="49" t="s">
        <v>802</v>
      </c>
      <c r="G618" s="49" t="s">
        <v>324</v>
      </c>
      <c r="H618" s="36">
        <v>21.512195121951219</v>
      </c>
      <c r="I618" s="128">
        <v>3786.1463414634145</v>
      </c>
      <c r="J618" s="124">
        <v>0</v>
      </c>
      <c r="K618" s="124">
        <v>3786.1463414634145</v>
      </c>
      <c r="L618" s="124">
        <v>3786.1463414634145</v>
      </c>
      <c r="M618" s="124">
        <v>3786.1463414634145</v>
      </c>
      <c r="N618" s="124">
        <v>3786.1463414634145</v>
      </c>
      <c r="O618" s="124">
        <v>3786.1463414634145</v>
      </c>
      <c r="P618" s="368">
        <v>1000458649</v>
      </c>
      <c r="Q618" s="554" t="s">
        <v>233</v>
      </c>
      <c r="R618" s="614" t="s">
        <v>234</v>
      </c>
      <c r="S618" s="103" t="s">
        <v>235</v>
      </c>
      <c r="T618" s="553" t="s">
        <v>24</v>
      </c>
    </row>
    <row r="619" spans="1:20">
      <c r="A619" s="537">
        <v>2220032</v>
      </c>
      <c r="B619" s="506" t="s">
        <v>1099</v>
      </c>
      <c r="C619" s="46" t="s">
        <v>800</v>
      </c>
      <c r="D619" s="46" t="s">
        <v>640</v>
      </c>
      <c r="E619" s="49" t="s">
        <v>341</v>
      </c>
      <c r="F619" s="49" t="s">
        <v>802</v>
      </c>
      <c r="G619" s="49" t="s">
        <v>324</v>
      </c>
      <c r="H619" s="36">
        <v>23.024390243902438</v>
      </c>
      <c r="I619" s="128">
        <v>4052.292682926829</v>
      </c>
      <c r="J619" s="124">
        <v>0</v>
      </c>
      <c r="K619" s="124">
        <v>4052.292682926829</v>
      </c>
      <c r="L619" s="124">
        <v>4052.292682926829</v>
      </c>
      <c r="M619" s="124">
        <v>4052.292682926829</v>
      </c>
      <c r="N619" s="124">
        <v>4052.292682926829</v>
      </c>
      <c r="O619" s="124">
        <v>4052.292682926829</v>
      </c>
      <c r="P619" s="368">
        <v>1000458649</v>
      </c>
      <c r="Q619" s="554" t="s">
        <v>233</v>
      </c>
      <c r="R619" s="614" t="s">
        <v>234</v>
      </c>
      <c r="S619" s="103" t="s">
        <v>235</v>
      </c>
      <c r="T619" s="553" t="s">
        <v>344</v>
      </c>
    </row>
    <row r="620" spans="1:20">
      <c r="A620" s="537">
        <v>2261109</v>
      </c>
      <c r="B620" s="98" t="s">
        <v>1100</v>
      </c>
      <c r="C620" s="362" t="s">
        <v>800</v>
      </c>
      <c r="D620" s="362" t="s">
        <v>646</v>
      </c>
      <c r="E620" s="360" t="s">
        <v>25</v>
      </c>
      <c r="F620" s="49" t="s">
        <v>810</v>
      </c>
      <c r="G620" s="360" t="s">
        <v>582</v>
      </c>
      <c r="H620" s="361">
        <v>17.073170731707318</v>
      </c>
      <c r="I620" s="298">
        <v>3004.8780487804879</v>
      </c>
      <c r="J620" s="373"/>
      <c r="K620" s="373"/>
      <c r="L620" s="373">
        <v>3004.8780487804879</v>
      </c>
      <c r="M620" s="373">
        <v>3004.8780487804879</v>
      </c>
      <c r="N620" s="373">
        <v>3004.8780487804879</v>
      </c>
      <c r="O620" s="373">
        <v>3004.8780487804879</v>
      </c>
      <c r="P620" s="368">
        <v>1000458649</v>
      </c>
      <c r="Q620" s="554" t="s">
        <v>233</v>
      </c>
      <c r="R620" s="614" t="s">
        <v>234</v>
      </c>
      <c r="S620" s="103" t="s">
        <v>235</v>
      </c>
      <c r="T620" s="553" t="s">
        <v>26</v>
      </c>
    </row>
    <row r="621" spans="1:20">
      <c r="A621" s="537">
        <v>2205401</v>
      </c>
      <c r="B621" s="513" t="s">
        <v>1101</v>
      </c>
      <c r="C621" s="514" t="s">
        <v>800</v>
      </c>
      <c r="D621" s="514" t="s">
        <v>1053</v>
      </c>
      <c r="E621" s="515" t="s">
        <v>25</v>
      </c>
      <c r="F621" s="515" t="s">
        <v>802</v>
      </c>
      <c r="G621" s="515" t="s">
        <v>324</v>
      </c>
      <c r="H621" s="516">
        <v>20.195121951219512</v>
      </c>
      <c r="I621" s="517">
        <v>3554.3414634146343</v>
      </c>
      <c r="J621" s="518"/>
      <c r="K621" s="518"/>
      <c r="L621" s="518">
        <v>3554.3414634146343</v>
      </c>
      <c r="M621" s="518">
        <v>3554.3414634146343</v>
      </c>
      <c r="N621" s="518">
        <v>3554.3414634146343</v>
      </c>
      <c r="O621" s="518">
        <v>3554.3414634146343</v>
      </c>
      <c r="P621" s="368">
        <v>1000458649</v>
      </c>
      <c r="Q621" s="554" t="s">
        <v>233</v>
      </c>
      <c r="R621" s="614" t="s">
        <v>234</v>
      </c>
      <c r="S621" s="103" t="s">
        <v>235</v>
      </c>
      <c r="T621" s="553" t="s">
        <v>26</v>
      </c>
    </row>
    <row r="622" spans="1:20">
      <c r="A622" s="537">
        <v>169770</v>
      </c>
      <c r="B622" s="513" t="s">
        <v>1102</v>
      </c>
      <c r="C622" s="514" t="s">
        <v>800</v>
      </c>
      <c r="D622" s="514" t="s">
        <v>1053</v>
      </c>
      <c r="E622" s="515" t="s">
        <v>20</v>
      </c>
      <c r="F622" s="515" t="s">
        <v>804</v>
      </c>
      <c r="G622" s="515" t="s">
        <v>422</v>
      </c>
      <c r="H622" s="516">
        <v>25.048780487804876</v>
      </c>
      <c r="I622" s="517">
        <v>4408.585365853658</v>
      </c>
      <c r="J622" s="518"/>
      <c r="K622" s="518"/>
      <c r="L622" s="518">
        <v>4408.585365853658</v>
      </c>
      <c r="M622" s="518">
        <v>4408.585365853658</v>
      </c>
      <c r="N622" s="518">
        <v>4408.585365853658</v>
      </c>
      <c r="O622" s="518">
        <v>4408.585365853658</v>
      </c>
      <c r="P622" s="368">
        <v>1000458649</v>
      </c>
      <c r="Q622" s="554" t="s">
        <v>233</v>
      </c>
      <c r="R622" s="614" t="s">
        <v>234</v>
      </c>
      <c r="S622" s="103" t="s">
        <v>235</v>
      </c>
      <c r="T622" s="553" t="s">
        <v>24</v>
      </c>
    </row>
    <row r="623" spans="1:20">
      <c r="A623" s="537">
        <v>2072344</v>
      </c>
      <c r="B623" s="513" t="s">
        <v>1103</v>
      </c>
      <c r="C623" s="514" t="s">
        <v>800</v>
      </c>
      <c r="D623" s="514" t="s">
        <v>1053</v>
      </c>
      <c r="E623" s="515" t="s">
        <v>428</v>
      </c>
      <c r="F623" s="515" t="s">
        <v>802</v>
      </c>
      <c r="G623" s="515" t="s">
        <v>324</v>
      </c>
      <c r="H623" s="516">
        <v>21.512195121951219</v>
      </c>
      <c r="I623" s="517">
        <v>3786.1463414634145</v>
      </c>
      <c r="J623" s="518"/>
      <c r="K623" s="518"/>
      <c r="L623" s="518">
        <v>3786.1463414634145</v>
      </c>
      <c r="M623" s="518">
        <v>3786.1463414634145</v>
      </c>
      <c r="N623" s="518">
        <v>0</v>
      </c>
      <c r="O623" s="518"/>
      <c r="P623" s="368">
        <v>1000458649</v>
      </c>
      <c r="Q623" s="554" t="s">
        <v>233</v>
      </c>
      <c r="R623" s="614" t="s">
        <v>234</v>
      </c>
      <c r="S623" s="103" t="s">
        <v>235</v>
      </c>
      <c r="T623" s="553" t="s">
        <v>33</v>
      </c>
    </row>
    <row r="624" spans="1:20">
      <c r="A624" s="537">
        <v>2098923</v>
      </c>
      <c r="B624" s="513" t="s">
        <v>1104</v>
      </c>
      <c r="C624" s="514" t="s">
        <v>800</v>
      </c>
      <c r="D624" s="514" t="s">
        <v>1053</v>
      </c>
      <c r="E624" s="515" t="s">
        <v>428</v>
      </c>
      <c r="F624" s="515" t="s">
        <v>804</v>
      </c>
      <c r="G624" s="515" t="s">
        <v>338</v>
      </c>
      <c r="H624" s="516">
        <v>25.048780487804876</v>
      </c>
      <c r="I624" s="517">
        <v>4408.585365853658</v>
      </c>
      <c r="J624" s="518"/>
      <c r="K624" s="518"/>
      <c r="L624" s="518">
        <v>4408.585365853658</v>
      </c>
      <c r="M624" s="518">
        <v>4408.585365853658</v>
      </c>
      <c r="N624" s="518">
        <v>4408.585365853658</v>
      </c>
      <c r="O624" s="518">
        <v>4408.585365853658</v>
      </c>
      <c r="P624" s="368">
        <v>1000458649</v>
      </c>
      <c r="Q624" s="554" t="s">
        <v>233</v>
      </c>
      <c r="R624" s="614" t="s">
        <v>234</v>
      </c>
      <c r="S624" s="103" t="s">
        <v>235</v>
      </c>
      <c r="T624" s="553" t="s">
        <v>33</v>
      </c>
    </row>
    <row r="625" spans="1:20">
      <c r="A625" s="537">
        <v>2137296</v>
      </c>
      <c r="B625" s="513" t="s">
        <v>1105</v>
      </c>
      <c r="C625" s="514" t="s">
        <v>800</v>
      </c>
      <c r="D625" s="514" t="s">
        <v>1053</v>
      </c>
      <c r="E625" s="515" t="s">
        <v>20</v>
      </c>
      <c r="F625" s="515" t="s">
        <v>802</v>
      </c>
      <c r="G625" s="515" t="s">
        <v>324</v>
      </c>
      <c r="H625" s="516">
        <v>21.512195121951219</v>
      </c>
      <c r="I625" s="517">
        <v>3786.1463414634145</v>
      </c>
      <c r="J625" s="518"/>
      <c r="K625" s="518"/>
      <c r="L625" s="518">
        <v>3786.1463414634145</v>
      </c>
      <c r="M625" s="518">
        <v>3786.1463414634145</v>
      </c>
      <c r="N625" s="518">
        <v>0</v>
      </c>
      <c r="O625" s="518">
        <v>0</v>
      </c>
      <c r="P625" s="368">
        <v>1000458649</v>
      </c>
      <c r="Q625" s="554" t="s">
        <v>233</v>
      </c>
      <c r="R625" s="614" t="s">
        <v>234</v>
      </c>
      <c r="S625" s="103" t="s">
        <v>235</v>
      </c>
      <c r="T625" s="553" t="s">
        <v>24</v>
      </c>
    </row>
    <row r="626" spans="1:20">
      <c r="A626" s="537">
        <v>2167481</v>
      </c>
      <c r="B626" s="513" t="s">
        <v>1106</v>
      </c>
      <c r="C626" s="514" t="s">
        <v>800</v>
      </c>
      <c r="D626" s="514" t="s">
        <v>1053</v>
      </c>
      <c r="E626" s="515" t="s">
        <v>20</v>
      </c>
      <c r="F626" s="515" t="s">
        <v>804</v>
      </c>
      <c r="G626" s="515" t="s">
        <v>338</v>
      </c>
      <c r="H626" s="516">
        <v>25.048780487804876</v>
      </c>
      <c r="I626" s="517">
        <v>4408.585365853658</v>
      </c>
      <c r="J626" s="518"/>
      <c r="K626" s="518"/>
      <c r="L626" s="518">
        <v>4408.585365853658</v>
      </c>
      <c r="M626" s="518">
        <v>4408.585365853658</v>
      </c>
      <c r="N626" s="518">
        <v>4408.585365853658</v>
      </c>
      <c r="O626" s="518">
        <v>4408.585365853658</v>
      </c>
      <c r="P626" s="368">
        <v>1000458649</v>
      </c>
      <c r="Q626" s="554" t="s">
        <v>233</v>
      </c>
      <c r="R626" s="614" t="s">
        <v>234</v>
      </c>
      <c r="S626" s="103" t="s">
        <v>235</v>
      </c>
      <c r="T626" s="553" t="s">
        <v>24</v>
      </c>
    </row>
    <row r="627" spans="1:20">
      <c r="A627" s="537">
        <v>2226850</v>
      </c>
      <c r="B627" s="513" t="s">
        <v>1107</v>
      </c>
      <c r="C627" s="514" t="s">
        <v>800</v>
      </c>
      <c r="D627" s="514" t="s">
        <v>1053</v>
      </c>
      <c r="E627" s="515" t="s">
        <v>428</v>
      </c>
      <c r="F627" s="515" t="s">
        <v>810</v>
      </c>
      <c r="G627" s="515" t="s">
        <v>582</v>
      </c>
      <c r="H627" s="516">
        <v>17.670731707317074</v>
      </c>
      <c r="I627" s="517">
        <v>3110.0487804878048</v>
      </c>
      <c r="J627" s="518"/>
      <c r="K627" s="518"/>
      <c r="L627" s="518">
        <v>3110.0487804878048</v>
      </c>
      <c r="M627" s="518">
        <v>3110.0487804878048</v>
      </c>
      <c r="N627" s="518">
        <v>0</v>
      </c>
      <c r="O627" s="518">
        <v>0</v>
      </c>
      <c r="P627" s="368">
        <v>1000458649</v>
      </c>
      <c r="Q627" s="554" t="s">
        <v>233</v>
      </c>
      <c r="R627" s="614" t="s">
        <v>234</v>
      </c>
      <c r="S627" s="103" t="s">
        <v>235</v>
      </c>
      <c r="T627" s="553" t="s">
        <v>24</v>
      </c>
    </row>
    <row r="628" spans="1:20">
      <c r="A628" s="537">
        <v>2242946</v>
      </c>
      <c r="B628" s="513" t="s">
        <v>1108</v>
      </c>
      <c r="C628" s="514" t="s">
        <v>800</v>
      </c>
      <c r="D628" s="514" t="s">
        <v>1053</v>
      </c>
      <c r="E628" s="515" t="s">
        <v>25</v>
      </c>
      <c r="F628" s="515" t="s">
        <v>802</v>
      </c>
      <c r="G628" s="515" t="s">
        <v>324</v>
      </c>
      <c r="H628" s="516">
        <v>20.195121951219512</v>
      </c>
      <c r="I628" s="517">
        <v>3554.3414634146343</v>
      </c>
      <c r="J628" s="518"/>
      <c r="K628" s="518"/>
      <c r="L628" s="518">
        <v>3554.3414634146343</v>
      </c>
      <c r="M628" s="518">
        <v>3554.3414634146343</v>
      </c>
      <c r="N628" s="518">
        <v>0</v>
      </c>
      <c r="O628" s="518">
        <v>0</v>
      </c>
      <c r="P628" s="368">
        <v>1000458649</v>
      </c>
      <c r="Q628" s="554" t="s">
        <v>233</v>
      </c>
      <c r="R628" s="614" t="s">
        <v>234</v>
      </c>
      <c r="S628" s="103" t="s">
        <v>235</v>
      </c>
      <c r="T628" s="553" t="s">
        <v>26</v>
      </c>
    </row>
    <row r="629" spans="1:20">
      <c r="A629" s="537">
        <v>2263228</v>
      </c>
      <c r="B629" s="513" t="s">
        <v>1109</v>
      </c>
      <c r="C629" s="514" t="s">
        <v>800</v>
      </c>
      <c r="D629" s="514" t="s">
        <v>1053</v>
      </c>
      <c r="E629" s="515" t="s">
        <v>20</v>
      </c>
      <c r="F629" s="515" t="s">
        <v>810</v>
      </c>
      <c r="G629" s="515" t="s">
        <v>582</v>
      </c>
      <c r="H629" s="516">
        <v>17.670731707317074</v>
      </c>
      <c r="I629" s="517">
        <v>3110.0487804878048</v>
      </c>
      <c r="J629" s="518"/>
      <c r="K629" s="518"/>
      <c r="L629" s="518">
        <v>3110.0487804878048</v>
      </c>
      <c r="M629" s="518">
        <v>3110.0487804878048</v>
      </c>
      <c r="N629" s="518">
        <v>0</v>
      </c>
      <c r="O629" s="518"/>
      <c r="P629" s="368">
        <v>1000458649</v>
      </c>
      <c r="Q629" s="554" t="s">
        <v>233</v>
      </c>
      <c r="R629" s="614" t="s">
        <v>234</v>
      </c>
      <c r="S629" s="103" t="s">
        <v>235</v>
      </c>
      <c r="T629" s="553" t="s">
        <v>24</v>
      </c>
    </row>
    <row r="630" spans="1:20">
      <c r="A630" s="537">
        <v>2271442</v>
      </c>
      <c r="B630" s="513" t="s">
        <v>1110</v>
      </c>
      <c r="C630" s="514" t="s">
        <v>800</v>
      </c>
      <c r="D630" s="514" t="s">
        <v>1053</v>
      </c>
      <c r="E630" s="515" t="s">
        <v>25</v>
      </c>
      <c r="F630" s="515" t="s">
        <v>802</v>
      </c>
      <c r="G630" s="515" t="s">
        <v>324</v>
      </c>
      <c r="H630" s="516">
        <v>20.195121951219512</v>
      </c>
      <c r="I630" s="517">
        <v>3554.3414634146343</v>
      </c>
      <c r="J630" s="518"/>
      <c r="K630" s="518"/>
      <c r="L630" s="518">
        <v>3554.3414634146343</v>
      </c>
      <c r="M630" s="518">
        <v>3554.3414634146343</v>
      </c>
      <c r="N630" s="518">
        <v>3554.3414634146343</v>
      </c>
      <c r="O630" s="518">
        <v>3554.3414634146343</v>
      </c>
      <c r="P630" s="368">
        <v>1000458649</v>
      </c>
      <c r="Q630" s="554" t="s">
        <v>233</v>
      </c>
      <c r="R630" s="614" t="s">
        <v>234</v>
      </c>
      <c r="S630" s="103" t="s">
        <v>235</v>
      </c>
      <c r="T630" s="553" t="s">
        <v>26</v>
      </c>
    </row>
    <row r="631" spans="1:20">
      <c r="A631" s="537">
        <v>2337858</v>
      </c>
      <c r="B631" s="513" t="s">
        <v>1111</v>
      </c>
      <c r="C631" s="514" t="s">
        <v>800</v>
      </c>
      <c r="D631" s="514" t="s">
        <v>1053</v>
      </c>
      <c r="E631" s="514" t="s">
        <v>20</v>
      </c>
      <c r="F631" s="515" t="s">
        <v>804</v>
      </c>
      <c r="G631" s="515" t="s">
        <v>338</v>
      </c>
      <c r="H631" s="516">
        <v>25.048780487804876</v>
      </c>
      <c r="I631" s="517">
        <v>4408.585365853658</v>
      </c>
      <c r="J631" s="518"/>
      <c r="K631" s="518"/>
      <c r="L631" s="518">
        <v>4408.585365853658</v>
      </c>
      <c r="M631" s="518">
        <v>4408.585365853658</v>
      </c>
      <c r="N631" s="518">
        <v>4408.585365853658</v>
      </c>
      <c r="O631" s="518">
        <v>4408.585365853658</v>
      </c>
      <c r="P631" s="368">
        <v>1000458649</v>
      </c>
      <c r="Q631" s="554" t="s">
        <v>233</v>
      </c>
      <c r="R631" s="614" t="s">
        <v>234</v>
      </c>
      <c r="S631" s="103" t="s">
        <v>235</v>
      </c>
      <c r="T631" s="553" t="s">
        <v>24</v>
      </c>
    </row>
    <row r="632" spans="1:20">
      <c r="A632" s="537">
        <v>253285</v>
      </c>
      <c r="B632" s="513" t="s">
        <v>1112</v>
      </c>
      <c r="C632" s="514" t="s">
        <v>800</v>
      </c>
      <c r="D632" s="514" t="s">
        <v>1053</v>
      </c>
      <c r="E632" s="514" t="s">
        <v>25</v>
      </c>
      <c r="F632" s="514" t="s">
        <v>804</v>
      </c>
      <c r="G632" s="515" t="s">
        <v>338</v>
      </c>
      <c r="H632" s="516">
        <v>23.134146341463413</v>
      </c>
      <c r="I632" s="517">
        <v>4071.6097560975609</v>
      </c>
      <c r="J632" s="518"/>
      <c r="K632" s="518"/>
      <c r="L632" s="518">
        <v>4071.6097560975609</v>
      </c>
      <c r="M632" s="518">
        <v>4071.6097560975609</v>
      </c>
      <c r="N632" s="518">
        <v>0</v>
      </c>
      <c r="O632" s="518">
        <v>0</v>
      </c>
      <c r="P632" s="368">
        <v>1000458649</v>
      </c>
      <c r="Q632" s="554" t="s">
        <v>233</v>
      </c>
      <c r="R632" s="614" t="s">
        <v>234</v>
      </c>
      <c r="S632" s="103" t="s">
        <v>235</v>
      </c>
      <c r="T632" s="553" t="s">
        <v>26</v>
      </c>
    </row>
    <row r="633" spans="1:20">
      <c r="A633" s="537">
        <v>2177005</v>
      </c>
      <c r="B633" s="513" t="s">
        <v>1113</v>
      </c>
      <c r="C633" s="514" t="s">
        <v>800</v>
      </c>
      <c r="D633" s="514" t="s">
        <v>1053</v>
      </c>
      <c r="E633" s="514" t="s">
        <v>20</v>
      </c>
      <c r="F633" s="515" t="s">
        <v>804</v>
      </c>
      <c r="G633" s="515" t="s">
        <v>338</v>
      </c>
      <c r="H633" s="516">
        <v>25.048780487804876</v>
      </c>
      <c r="I633" s="517">
        <v>4408.585365853658</v>
      </c>
      <c r="J633" s="518"/>
      <c r="K633" s="518"/>
      <c r="L633" s="518">
        <v>4408.585365853658</v>
      </c>
      <c r="M633" s="518">
        <v>4408.585365853658</v>
      </c>
      <c r="N633" s="518">
        <v>4408.585365853658</v>
      </c>
      <c r="O633" s="518">
        <v>4408.585365853658</v>
      </c>
      <c r="P633" s="368">
        <v>1000458649</v>
      </c>
      <c r="Q633" s="554" t="s">
        <v>233</v>
      </c>
      <c r="R633" s="614" t="s">
        <v>234</v>
      </c>
      <c r="S633" s="103" t="s">
        <v>235</v>
      </c>
      <c r="T633" s="553" t="s">
        <v>24</v>
      </c>
    </row>
    <row r="634" spans="1:20">
      <c r="A634" s="537">
        <v>2275740</v>
      </c>
      <c r="B634" s="513" t="s">
        <v>1114</v>
      </c>
      <c r="C634" s="514" t="s">
        <v>800</v>
      </c>
      <c r="D634" s="514" t="s">
        <v>1053</v>
      </c>
      <c r="E634" s="514" t="s">
        <v>426</v>
      </c>
      <c r="F634" s="514" t="s">
        <v>804</v>
      </c>
      <c r="G634" s="515" t="s">
        <v>338</v>
      </c>
      <c r="H634" s="516">
        <v>25.048780487804876</v>
      </c>
      <c r="I634" s="517">
        <v>4408.585365853658</v>
      </c>
      <c r="J634" s="518"/>
      <c r="K634" s="518"/>
      <c r="L634" s="518">
        <v>4408.585365853658</v>
      </c>
      <c r="M634" s="518">
        <v>4408.585365853658</v>
      </c>
      <c r="N634" s="518">
        <v>4408.585365853658</v>
      </c>
      <c r="O634" s="518">
        <v>4408.585365853658</v>
      </c>
      <c r="P634" s="368">
        <v>1000458649</v>
      </c>
      <c r="Q634" s="554" t="s">
        <v>233</v>
      </c>
      <c r="R634" s="614" t="s">
        <v>234</v>
      </c>
      <c r="S634" s="103" t="s">
        <v>235</v>
      </c>
      <c r="T634" s="553" t="s">
        <v>41</v>
      </c>
    </row>
    <row r="635" spans="1:20">
      <c r="A635" s="537">
        <v>582106</v>
      </c>
      <c r="B635" s="513" t="s">
        <v>1115</v>
      </c>
      <c r="C635" s="514" t="s">
        <v>800</v>
      </c>
      <c r="D635" s="514" t="s">
        <v>1053</v>
      </c>
      <c r="E635" s="514" t="s">
        <v>426</v>
      </c>
      <c r="F635" s="514" t="s">
        <v>804</v>
      </c>
      <c r="G635" s="515" t="s">
        <v>338</v>
      </c>
      <c r="H635" s="516">
        <v>23.134146341463413</v>
      </c>
      <c r="I635" s="517">
        <v>4071.6097560975609</v>
      </c>
      <c r="J635" s="518"/>
      <c r="K635" s="518"/>
      <c r="L635" s="518">
        <v>4071.6097560975609</v>
      </c>
      <c r="M635" s="518">
        <v>4071.6097560975609</v>
      </c>
      <c r="N635" s="518">
        <v>4071.6097560975609</v>
      </c>
      <c r="O635" s="518">
        <v>4071.6097560975609</v>
      </c>
      <c r="P635" s="368">
        <v>1000458649</v>
      </c>
      <c r="Q635" s="554" t="s">
        <v>233</v>
      </c>
      <c r="R635" s="614" t="s">
        <v>234</v>
      </c>
      <c r="S635" s="103" t="s">
        <v>235</v>
      </c>
      <c r="T635" s="553" t="s">
        <v>344</v>
      </c>
    </row>
    <row r="636" spans="1:20">
      <c r="A636" s="537">
        <v>863460</v>
      </c>
      <c r="B636" s="513" t="s">
        <v>1116</v>
      </c>
      <c r="C636" s="514" t="s">
        <v>800</v>
      </c>
      <c r="D636" s="514" t="s">
        <v>1053</v>
      </c>
      <c r="E636" s="514" t="s">
        <v>20</v>
      </c>
      <c r="F636" s="515" t="s">
        <v>804</v>
      </c>
      <c r="G636" s="515" t="s">
        <v>338</v>
      </c>
      <c r="H636" s="516">
        <v>25.048780487804876</v>
      </c>
      <c r="I636" s="517">
        <v>4408.585365853658</v>
      </c>
      <c r="J636" s="518"/>
      <c r="K636" s="518"/>
      <c r="L636" s="518">
        <v>4408.585365853658</v>
      </c>
      <c r="M636" s="518">
        <v>4408.585365853658</v>
      </c>
      <c r="N636" s="518">
        <v>4408.585365853658</v>
      </c>
      <c r="O636" s="518">
        <v>4408.585365853658</v>
      </c>
      <c r="P636" s="368">
        <v>1000458649</v>
      </c>
      <c r="Q636" s="554" t="s">
        <v>233</v>
      </c>
      <c r="R636" s="614" t="s">
        <v>234</v>
      </c>
      <c r="S636" s="103" t="s">
        <v>235</v>
      </c>
      <c r="T636" s="553" t="s">
        <v>24</v>
      </c>
    </row>
    <row r="637" spans="1:20">
      <c r="A637" s="537">
        <v>823924</v>
      </c>
      <c r="B637" s="513" t="s">
        <v>1117</v>
      </c>
      <c r="C637" s="514" t="s">
        <v>800</v>
      </c>
      <c r="D637" s="514" t="s">
        <v>1053</v>
      </c>
      <c r="E637" s="514" t="s">
        <v>20</v>
      </c>
      <c r="F637" s="515" t="s">
        <v>804</v>
      </c>
      <c r="G637" s="515" t="s">
        <v>422</v>
      </c>
      <c r="H637" s="516">
        <v>25.048780487804876</v>
      </c>
      <c r="I637" s="517">
        <v>4408.585365853658</v>
      </c>
      <c r="J637" s="518"/>
      <c r="K637" s="518"/>
      <c r="L637" s="518">
        <v>4408.585365853658</v>
      </c>
      <c r="M637" s="518">
        <v>4408.585365853658</v>
      </c>
      <c r="N637" s="518">
        <v>0</v>
      </c>
      <c r="O637" s="518">
        <v>0</v>
      </c>
      <c r="P637" s="368">
        <v>1000458649</v>
      </c>
      <c r="Q637" s="554" t="s">
        <v>233</v>
      </c>
      <c r="R637" s="614" t="s">
        <v>234</v>
      </c>
      <c r="S637" s="103" t="s">
        <v>235</v>
      </c>
      <c r="T637" s="553" t="s">
        <v>24</v>
      </c>
    </row>
    <row r="638" spans="1:20">
      <c r="A638" s="537">
        <v>2077344</v>
      </c>
      <c r="B638" s="513" t="s">
        <v>924</v>
      </c>
      <c r="C638" s="514" t="s">
        <v>800</v>
      </c>
      <c r="D638" s="514" t="s">
        <v>1053</v>
      </c>
      <c r="E638" s="514" t="s">
        <v>20</v>
      </c>
      <c r="F638" s="514" t="s">
        <v>804</v>
      </c>
      <c r="G638" s="514" t="s">
        <v>422</v>
      </c>
      <c r="H638" s="516">
        <v>25.048780487804876</v>
      </c>
      <c r="I638" s="517">
        <v>4408.585365853658</v>
      </c>
      <c r="J638" s="518"/>
      <c r="K638" s="518"/>
      <c r="L638" s="518">
        <v>4408.585365853658</v>
      </c>
      <c r="M638" s="518">
        <v>4408.585365853658</v>
      </c>
      <c r="N638" s="518">
        <v>0</v>
      </c>
      <c r="O638" s="518">
        <v>0</v>
      </c>
      <c r="P638" s="368">
        <v>1000458649</v>
      </c>
      <c r="Q638" s="554" t="s">
        <v>233</v>
      </c>
      <c r="R638" s="614" t="s">
        <v>234</v>
      </c>
      <c r="S638" s="103" t="s">
        <v>235</v>
      </c>
      <c r="T638" s="553" t="s">
        <v>24</v>
      </c>
    </row>
    <row r="639" spans="1:20">
      <c r="A639" s="537">
        <v>201246</v>
      </c>
      <c r="B639" s="513" t="s">
        <v>1118</v>
      </c>
      <c r="C639" s="514" t="s">
        <v>800</v>
      </c>
      <c r="D639" s="514" t="s">
        <v>1053</v>
      </c>
      <c r="E639" s="514" t="s">
        <v>20</v>
      </c>
      <c r="F639" s="514" t="s">
        <v>804</v>
      </c>
      <c r="G639" s="514" t="s">
        <v>449</v>
      </c>
      <c r="H639" s="516">
        <v>25.048780487804876</v>
      </c>
      <c r="I639" s="517">
        <v>4408.585365853658</v>
      </c>
      <c r="J639" s="518"/>
      <c r="K639" s="518"/>
      <c r="L639" s="518">
        <v>4408.585365853658</v>
      </c>
      <c r="M639" s="518">
        <v>4408.585365853658</v>
      </c>
      <c r="N639" s="518">
        <v>0</v>
      </c>
      <c r="O639" s="518">
        <v>0</v>
      </c>
      <c r="P639" s="368">
        <v>1000458649</v>
      </c>
      <c r="Q639" s="554" t="s">
        <v>233</v>
      </c>
      <c r="R639" s="614" t="s">
        <v>234</v>
      </c>
      <c r="S639" s="103" t="s">
        <v>235</v>
      </c>
      <c r="T639" s="553" t="s">
        <v>24</v>
      </c>
    </row>
    <row r="640" spans="1:20">
      <c r="A640" s="537">
        <v>919558</v>
      </c>
      <c r="B640" s="513" t="s">
        <v>1119</v>
      </c>
      <c r="C640" s="514" t="s">
        <v>800</v>
      </c>
      <c r="D640" s="514" t="s">
        <v>1053</v>
      </c>
      <c r="E640" s="514" t="s">
        <v>25</v>
      </c>
      <c r="F640" s="515" t="s">
        <v>802</v>
      </c>
      <c r="G640" s="515" t="s">
        <v>324</v>
      </c>
      <c r="H640" s="516">
        <v>20.195121951219512</v>
      </c>
      <c r="I640" s="517">
        <v>3554.3414634146343</v>
      </c>
      <c r="J640" s="518"/>
      <c r="K640" s="518"/>
      <c r="L640" s="518">
        <v>3554.3414634146343</v>
      </c>
      <c r="M640" s="518">
        <v>3554.3414634146343</v>
      </c>
      <c r="N640" s="518">
        <v>0</v>
      </c>
      <c r="O640" s="518">
        <v>0</v>
      </c>
      <c r="P640" s="368">
        <v>1000458649</v>
      </c>
      <c r="Q640" s="554" t="s">
        <v>233</v>
      </c>
      <c r="R640" s="614" t="s">
        <v>234</v>
      </c>
      <c r="S640" s="103" t="s">
        <v>235</v>
      </c>
      <c r="T640" s="553" t="s">
        <v>26</v>
      </c>
    </row>
    <row r="641" spans="1:20">
      <c r="A641" s="537">
        <v>2263253</v>
      </c>
      <c r="B641" s="513" t="s">
        <v>1120</v>
      </c>
      <c r="C641" s="514" t="s">
        <v>800</v>
      </c>
      <c r="D641" s="514" t="s">
        <v>1053</v>
      </c>
      <c r="E641" s="514" t="s">
        <v>20</v>
      </c>
      <c r="F641" s="515" t="s">
        <v>810</v>
      </c>
      <c r="G641" s="515" t="s">
        <v>582</v>
      </c>
      <c r="H641" s="516">
        <v>17.670731707317074</v>
      </c>
      <c r="I641" s="517">
        <v>3110.0487804878048</v>
      </c>
      <c r="J641" s="518"/>
      <c r="K641" s="518"/>
      <c r="L641" s="518">
        <v>3110.0487804878048</v>
      </c>
      <c r="M641" s="518">
        <v>3110.0487804878048</v>
      </c>
      <c r="N641" s="518">
        <v>0</v>
      </c>
      <c r="O641" s="518">
        <v>0</v>
      </c>
      <c r="P641" s="368">
        <v>1000458649</v>
      </c>
      <c r="Q641" s="554" t="s">
        <v>233</v>
      </c>
      <c r="R641" s="614" t="s">
        <v>234</v>
      </c>
      <c r="S641" s="103" t="s">
        <v>235</v>
      </c>
      <c r="T641" s="553" t="s">
        <v>24</v>
      </c>
    </row>
    <row r="642" spans="1:20">
      <c r="A642" s="537">
        <v>621931</v>
      </c>
      <c r="B642" s="513" t="s">
        <v>1121</v>
      </c>
      <c r="C642" s="514" t="s">
        <v>800</v>
      </c>
      <c r="D642" s="514" t="s">
        <v>1053</v>
      </c>
      <c r="E642" s="514" t="s">
        <v>20</v>
      </c>
      <c r="F642" s="515" t="s">
        <v>804</v>
      </c>
      <c r="G642" s="515" t="s">
        <v>338</v>
      </c>
      <c r="H642" s="516">
        <v>25.048780487804876</v>
      </c>
      <c r="I642" s="517">
        <v>4408.585365853658</v>
      </c>
      <c r="J642" s="518"/>
      <c r="K642" s="518"/>
      <c r="L642" s="518">
        <v>4408.585365853658</v>
      </c>
      <c r="M642" s="518">
        <v>4408.585365853658</v>
      </c>
      <c r="N642" s="518">
        <v>0</v>
      </c>
      <c r="O642" s="518">
        <v>0</v>
      </c>
      <c r="P642" s="368">
        <v>1000458649</v>
      </c>
      <c r="Q642" s="554" t="s">
        <v>233</v>
      </c>
      <c r="R642" s="614" t="s">
        <v>234</v>
      </c>
      <c r="S642" s="103" t="s">
        <v>235</v>
      </c>
      <c r="T642" s="553" t="s">
        <v>24</v>
      </c>
    </row>
    <row r="643" spans="1:20">
      <c r="A643" s="537">
        <v>888089</v>
      </c>
      <c r="B643" s="513" t="s">
        <v>1122</v>
      </c>
      <c r="C643" s="514" t="s">
        <v>800</v>
      </c>
      <c r="D643" s="514" t="s">
        <v>1053</v>
      </c>
      <c r="E643" s="514" t="s">
        <v>20</v>
      </c>
      <c r="F643" s="515" t="s">
        <v>802</v>
      </c>
      <c r="G643" s="515" t="s">
        <v>324</v>
      </c>
      <c r="H643" s="516">
        <v>21.512195121951219</v>
      </c>
      <c r="I643" s="517">
        <v>3786.1463414634145</v>
      </c>
      <c r="J643" s="518"/>
      <c r="K643" s="518"/>
      <c r="L643" s="518">
        <v>3786.1463414634145</v>
      </c>
      <c r="M643" s="518">
        <v>3786.1463414634145</v>
      </c>
      <c r="N643" s="518">
        <v>3786.1463414634145</v>
      </c>
      <c r="O643" s="518">
        <v>3786.1463414634145</v>
      </c>
      <c r="P643" s="368">
        <v>1000458649</v>
      </c>
      <c r="Q643" s="554" t="s">
        <v>233</v>
      </c>
      <c r="R643" s="614" t="s">
        <v>234</v>
      </c>
      <c r="S643" s="103" t="s">
        <v>235</v>
      </c>
      <c r="T643" s="553" t="s">
        <v>24</v>
      </c>
    </row>
    <row r="644" spans="1:20">
      <c r="A644" s="537">
        <v>2098033</v>
      </c>
      <c r="B644" s="513" t="s">
        <v>1123</v>
      </c>
      <c r="C644" s="514" t="s">
        <v>800</v>
      </c>
      <c r="D644" s="514" t="s">
        <v>1053</v>
      </c>
      <c r="E644" s="514" t="s">
        <v>20</v>
      </c>
      <c r="F644" s="515" t="s">
        <v>804</v>
      </c>
      <c r="G644" s="515" t="s">
        <v>338</v>
      </c>
      <c r="H644" s="516">
        <v>25.048780487804876</v>
      </c>
      <c r="I644" s="517">
        <v>4408.585365853658</v>
      </c>
      <c r="J644" s="518"/>
      <c r="K644" s="518"/>
      <c r="L644" s="518">
        <v>4408.585365853658</v>
      </c>
      <c r="M644" s="518">
        <v>4408.585365853658</v>
      </c>
      <c r="N644" s="518">
        <v>4408.585365853658</v>
      </c>
      <c r="O644" s="518">
        <v>4408.585365853658</v>
      </c>
      <c r="P644" s="368">
        <v>1000458649</v>
      </c>
      <c r="Q644" s="554" t="s">
        <v>233</v>
      </c>
      <c r="R644" s="614" t="s">
        <v>234</v>
      </c>
      <c r="S644" s="103" t="s">
        <v>235</v>
      </c>
      <c r="T644" s="553" t="s">
        <v>24</v>
      </c>
    </row>
    <row r="645" spans="1:20">
      <c r="A645" s="537">
        <v>2400732</v>
      </c>
      <c r="B645" s="519" t="s">
        <v>1124</v>
      </c>
      <c r="C645" s="514" t="s">
        <v>800</v>
      </c>
      <c r="D645" s="514" t="s">
        <v>354</v>
      </c>
      <c r="E645" s="515" t="s">
        <v>20</v>
      </c>
      <c r="F645" s="515" t="s">
        <v>810</v>
      </c>
      <c r="G645" s="515" t="s">
        <v>595</v>
      </c>
      <c r="H645" s="516">
        <v>17.670731707317074</v>
      </c>
      <c r="I645" s="517">
        <v>3110.0487804878048</v>
      </c>
      <c r="J645" s="518">
        <v>0</v>
      </c>
      <c r="K645" s="518">
        <v>0</v>
      </c>
      <c r="L645" s="518">
        <v>0</v>
      </c>
      <c r="M645" s="518">
        <v>0</v>
      </c>
      <c r="N645" s="518">
        <v>0</v>
      </c>
      <c r="O645" s="518">
        <v>0</v>
      </c>
      <c r="P645" s="368">
        <v>1000458649</v>
      </c>
      <c r="Q645" s="554" t="s">
        <v>233</v>
      </c>
      <c r="R645" s="614" t="s">
        <v>234</v>
      </c>
      <c r="S645" s="103" t="s">
        <v>235</v>
      </c>
      <c r="T645" s="553" t="s">
        <v>24</v>
      </c>
    </row>
    <row r="646" spans="1:20">
      <c r="A646" s="537">
        <v>2401204</v>
      </c>
      <c r="B646" s="519" t="s">
        <v>1125</v>
      </c>
      <c r="C646" s="514" t="s">
        <v>800</v>
      </c>
      <c r="D646" s="514" t="s">
        <v>354</v>
      </c>
      <c r="E646" s="515" t="s">
        <v>20</v>
      </c>
      <c r="F646" s="515" t="s">
        <v>810</v>
      </c>
      <c r="G646" s="515" t="s">
        <v>595</v>
      </c>
      <c r="H646" s="516">
        <v>17.670731707317074</v>
      </c>
      <c r="I646" s="517">
        <v>3110.0487804878048</v>
      </c>
      <c r="J646" s="518">
        <v>0</v>
      </c>
      <c r="K646" s="518">
        <v>0</v>
      </c>
      <c r="L646" s="518">
        <v>0</v>
      </c>
      <c r="M646" s="518">
        <v>0</v>
      </c>
      <c r="N646" s="518">
        <v>0</v>
      </c>
      <c r="O646" s="518">
        <v>0</v>
      </c>
      <c r="P646" s="368">
        <v>1000458649</v>
      </c>
      <c r="Q646" s="554" t="s">
        <v>233</v>
      </c>
      <c r="R646" s="614" t="s">
        <v>234</v>
      </c>
      <c r="S646" s="103" t="s">
        <v>235</v>
      </c>
      <c r="T646" s="553" t="s">
        <v>24</v>
      </c>
    </row>
    <row r="647" spans="1:20">
      <c r="A647" s="537">
        <v>2400177</v>
      </c>
      <c r="B647" s="519" t="s">
        <v>1126</v>
      </c>
      <c r="C647" s="514" t="s">
        <v>800</v>
      </c>
      <c r="D647" s="514" t="s">
        <v>354</v>
      </c>
      <c r="E647" s="515" t="s">
        <v>20</v>
      </c>
      <c r="F647" s="515" t="s">
        <v>810</v>
      </c>
      <c r="G647" s="515" t="s">
        <v>595</v>
      </c>
      <c r="H647" s="516">
        <v>17.670731707317074</v>
      </c>
      <c r="I647" s="517">
        <v>3110.0487804878048</v>
      </c>
      <c r="J647" s="518">
        <v>0</v>
      </c>
      <c r="K647" s="518">
        <v>0</v>
      </c>
      <c r="L647" s="518">
        <v>0</v>
      </c>
      <c r="M647" s="518">
        <v>0</v>
      </c>
      <c r="N647" s="518">
        <v>0</v>
      </c>
      <c r="O647" s="518">
        <v>0</v>
      </c>
      <c r="P647" s="368">
        <v>1000458649</v>
      </c>
      <c r="Q647" s="554" t="s">
        <v>233</v>
      </c>
      <c r="R647" s="614" t="s">
        <v>234</v>
      </c>
      <c r="S647" s="103" t="s">
        <v>235</v>
      </c>
      <c r="T647" s="553" t="s">
        <v>24</v>
      </c>
    </row>
    <row r="648" spans="1:20">
      <c r="A648" s="537">
        <v>2400215</v>
      </c>
      <c r="B648" s="519" t="s">
        <v>1127</v>
      </c>
      <c r="C648" s="514" t="s">
        <v>800</v>
      </c>
      <c r="D648" s="514" t="s">
        <v>354</v>
      </c>
      <c r="E648" s="515" t="s">
        <v>20</v>
      </c>
      <c r="F648" s="515" t="s">
        <v>810</v>
      </c>
      <c r="G648" s="515" t="s">
        <v>595</v>
      </c>
      <c r="H648" s="516">
        <v>17.670731707317074</v>
      </c>
      <c r="I648" s="517">
        <v>3110.0487804878048</v>
      </c>
      <c r="J648" s="518">
        <v>0</v>
      </c>
      <c r="K648" s="518">
        <v>0</v>
      </c>
      <c r="L648" s="518">
        <v>0</v>
      </c>
      <c r="M648" s="518">
        <v>0</v>
      </c>
      <c r="N648" s="518">
        <v>0</v>
      </c>
      <c r="O648" s="518">
        <v>0</v>
      </c>
      <c r="P648" s="368">
        <v>1000458649</v>
      </c>
      <c r="Q648" s="554" t="s">
        <v>233</v>
      </c>
      <c r="R648" s="614" t="s">
        <v>234</v>
      </c>
      <c r="S648" s="103" t="s">
        <v>235</v>
      </c>
      <c r="T648" s="553" t="s">
        <v>24</v>
      </c>
    </row>
    <row r="649" spans="1:20">
      <c r="A649" s="537">
        <v>2400166</v>
      </c>
      <c r="B649" s="519" t="s">
        <v>1128</v>
      </c>
      <c r="C649" s="514" t="s">
        <v>800</v>
      </c>
      <c r="D649" s="514" t="s">
        <v>354</v>
      </c>
      <c r="E649" s="515" t="s">
        <v>20</v>
      </c>
      <c r="F649" s="515" t="s">
        <v>810</v>
      </c>
      <c r="G649" s="515" t="s">
        <v>595</v>
      </c>
      <c r="H649" s="516">
        <v>17.670731707317074</v>
      </c>
      <c r="I649" s="517">
        <v>3110.0487804878048</v>
      </c>
      <c r="J649" s="518">
        <v>0</v>
      </c>
      <c r="K649" s="518">
        <v>0</v>
      </c>
      <c r="L649" s="518">
        <v>0</v>
      </c>
      <c r="M649" s="518">
        <v>0</v>
      </c>
      <c r="N649" s="518">
        <v>0</v>
      </c>
      <c r="O649" s="518">
        <v>0</v>
      </c>
      <c r="P649" s="368">
        <v>1000458649</v>
      </c>
      <c r="Q649" s="554" t="s">
        <v>233</v>
      </c>
      <c r="R649" s="614" t="s">
        <v>234</v>
      </c>
      <c r="S649" s="103" t="s">
        <v>235</v>
      </c>
      <c r="T649" s="553" t="s">
        <v>24</v>
      </c>
    </row>
    <row r="650" spans="1:20">
      <c r="A650" s="537">
        <v>2400123</v>
      </c>
      <c r="B650" s="519" t="s">
        <v>1129</v>
      </c>
      <c r="C650" s="514" t="s">
        <v>800</v>
      </c>
      <c r="D650" s="514" t="s">
        <v>354</v>
      </c>
      <c r="E650" s="515" t="s">
        <v>20</v>
      </c>
      <c r="F650" s="515" t="s">
        <v>810</v>
      </c>
      <c r="G650" s="515" t="s">
        <v>595</v>
      </c>
      <c r="H650" s="516">
        <v>17.670731707317074</v>
      </c>
      <c r="I650" s="517">
        <v>3110.0487804878048</v>
      </c>
      <c r="J650" s="518">
        <v>0</v>
      </c>
      <c r="K650" s="518">
        <v>0</v>
      </c>
      <c r="L650" s="518">
        <v>0</v>
      </c>
      <c r="M650" s="518">
        <v>0</v>
      </c>
      <c r="N650" s="518">
        <v>0</v>
      </c>
      <c r="O650" s="518">
        <v>0</v>
      </c>
      <c r="P650" s="368">
        <v>1000458649</v>
      </c>
      <c r="Q650" s="554" t="s">
        <v>233</v>
      </c>
      <c r="R650" s="614" t="s">
        <v>234</v>
      </c>
      <c r="S650" s="103" t="s">
        <v>235</v>
      </c>
      <c r="T650" s="553" t="s">
        <v>24</v>
      </c>
    </row>
    <row r="651" spans="1:20">
      <c r="A651" s="537">
        <v>2400273</v>
      </c>
      <c r="B651" s="519" t="s">
        <v>1130</v>
      </c>
      <c r="C651" s="514" t="s">
        <v>800</v>
      </c>
      <c r="D651" s="514" t="s">
        <v>354</v>
      </c>
      <c r="E651" s="515" t="s">
        <v>20</v>
      </c>
      <c r="F651" s="515" t="s">
        <v>810</v>
      </c>
      <c r="G651" s="515" t="s">
        <v>595</v>
      </c>
      <c r="H651" s="516">
        <v>17.670731707317074</v>
      </c>
      <c r="I651" s="517">
        <v>3110.0487804878048</v>
      </c>
      <c r="J651" s="518">
        <v>0</v>
      </c>
      <c r="K651" s="518">
        <v>0</v>
      </c>
      <c r="L651" s="518">
        <v>0</v>
      </c>
      <c r="M651" s="518">
        <v>0</v>
      </c>
      <c r="N651" s="518">
        <v>0</v>
      </c>
      <c r="O651" s="518">
        <v>0</v>
      </c>
      <c r="P651" s="368">
        <v>1000458649</v>
      </c>
      <c r="Q651" s="554" t="s">
        <v>233</v>
      </c>
      <c r="R651" s="614" t="s">
        <v>234</v>
      </c>
      <c r="S651" s="103" t="s">
        <v>235</v>
      </c>
      <c r="T651" s="553" t="s">
        <v>24</v>
      </c>
    </row>
    <row r="652" spans="1:20">
      <c r="A652" s="537">
        <v>2400200</v>
      </c>
      <c r="B652" s="519" t="s">
        <v>1131</v>
      </c>
      <c r="C652" s="514" t="s">
        <v>800</v>
      </c>
      <c r="D652" s="514" t="s">
        <v>354</v>
      </c>
      <c r="E652" s="515" t="s">
        <v>20</v>
      </c>
      <c r="F652" s="515" t="s">
        <v>810</v>
      </c>
      <c r="G652" s="515" t="s">
        <v>595</v>
      </c>
      <c r="H652" s="516">
        <v>17.670731707317074</v>
      </c>
      <c r="I652" s="517">
        <v>3110.0487804878048</v>
      </c>
      <c r="J652" s="518">
        <v>0</v>
      </c>
      <c r="K652" s="518">
        <v>0</v>
      </c>
      <c r="L652" s="518">
        <v>0</v>
      </c>
      <c r="M652" s="518">
        <v>0</v>
      </c>
      <c r="N652" s="518">
        <v>0</v>
      </c>
      <c r="O652" s="518">
        <v>0</v>
      </c>
      <c r="P652" s="368">
        <v>1000458649</v>
      </c>
      <c r="Q652" s="554" t="s">
        <v>233</v>
      </c>
      <c r="R652" s="614" t="s">
        <v>234</v>
      </c>
      <c r="S652" s="103" t="s">
        <v>235</v>
      </c>
      <c r="T652" s="553" t="s">
        <v>24</v>
      </c>
    </row>
    <row r="653" spans="1:20">
      <c r="A653" s="615">
        <v>146261</v>
      </c>
      <c r="B653" s="368" t="s">
        <v>1132</v>
      </c>
      <c r="C653" s="46" t="s">
        <v>800</v>
      </c>
      <c r="D653" s="46" t="s">
        <v>102</v>
      </c>
      <c r="E653" s="49" t="s">
        <v>25</v>
      </c>
      <c r="F653" s="49" t="s">
        <v>804</v>
      </c>
      <c r="G653" s="49" t="s">
        <v>338</v>
      </c>
      <c r="H653" s="36">
        <v>23.134146341463413</v>
      </c>
      <c r="I653" s="128">
        <v>4071.6097560975609</v>
      </c>
      <c r="J653" s="124">
        <v>4071.6097560975609</v>
      </c>
      <c r="K653" s="124">
        <v>4071.6097560975609</v>
      </c>
      <c r="L653" s="124">
        <v>4071.6097560975609</v>
      </c>
      <c r="M653" s="124">
        <v>4071.6097560975609</v>
      </c>
      <c r="N653" s="124">
        <v>4071.6097560975609</v>
      </c>
      <c r="O653" s="124">
        <v>4071.6097560975609</v>
      </c>
      <c r="P653" s="368">
        <v>1000458648</v>
      </c>
      <c r="Q653" s="554" t="s">
        <v>230</v>
      </c>
      <c r="R653" s="614" t="s">
        <v>231</v>
      </c>
      <c r="S653" s="103" t="s">
        <v>232</v>
      </c>
      <c r="T653" s="553" t="s">
        <v>26</v>
      </c>
    </row>
    <row r="654" spans="1:20">
      <c r="A654" s="615">
        <v>2252199</v>
      </c>
      <c r="B654" s="368" t="s">
        <v>1133</v>
      </c>
      <c r="C654" s="46" t="s">
        <v>800</v>
      </c>
      <c r="D654" s="46" t="s">
        <v>102</v>
      </c>
      <c r="E654" s="49" t="s">
        <v>25</v>
      </c>
      <c r="F654" s="49" t="s">
        <v>810</v>
      </c>
      <c r="G654" s="49" t="s">
        <v>1134</v>
      </c>
      <c r="H654" s="36">
        <v>17.073170731707318</v>
      </c>
      <c r="I654" s="128">
        <v>3004.8780487804879</v>
      </c>
      <c r="J654" s="124">
        <v>3004.8780487804879</v>
      </c>
      <c r="K654" s="124">
        <v>3004.8780487804879</v>
      </c>
      <c r="L654" s="124">
        <v>3004.8780487804879</v>
      </c>
      <c r="M654" s="124">
        <v>3004.8780487804879</v>
      </c>
      <c r="N654" s="124">
        <v>3004.8780487804879</v>
      </c>
      <c r="O654" s="124">
        <v>3004.8780487804879</v>
      </c>
      <c r="P654" s="368">
        <v>1000458648</v>
      </c>
      <c r="Q654" s="554" t="s">
        <v>230</v>
      </c>
      <c r="R654" s="614" t="s">
        <v>231</v>
      </c>
      <c r="S654" s="103" t="s">
        <v>232</v>
      </c>
      <c r="T654" s="553" t="s">
        <v>26</v>
      </c>
    </row>
    <row r="655" spans="1:20">
      <c r="A655" s="615">
        <v>2063233</v>
      </c>
      <c r="B655" s="368" t="s">
        <v>1135</v>
      </c>
      <c r="C655" s="46" t="s">
        <v>800</v>
      </c>
      <c r="D655" s="46" t="s">
        <v>102</v>
      </c>
      <c r="E655" s="49" t="s">
        <v>25</v>
      </c>
      <c r="F655" s="49" t="s">
        <v>810</v>
      </c>
      <c r="G655" s="49" t="s">
        <v>582</v>
      </c>
      <c r="H655" s="36">
        <v>17.073170731707318</v>
      </c>
      <c r="I655" s="128">
        <v>3004.8780487804879</v>
      </c>
      <c r="J655" s="124">
        <v>3004.8780487804879</v>
      </c>
      <c r="K655" s="124">
        <v>3004.8780487804879</v>
      </c>
      <c r="L655" s="124">
        <v>3004.8780487804879</v>
      </c>
      <c r="M655" s="124">
        <v>3004.8780487804879</v>
      </c>
      <c r="N655" s="124">
        <v>3004.8780487804879</v>
      </c>
      <c r="O655" s="124">
        <v>3004.8780487804879</v>
      </c>
      <c r="P655" s="368">
        <v>1000458648</v>
      </c>
      <c r="Q655" s="554" t="s">
        <v>230</v>
      </c>
      <c r="R655" s="614" t="s">
        <v>231</v>
      </c>
      <c r="S655" s="103" t="s">
        <v>232</v>
      </c>
      <c r="T655" s="553" t="s">
        <v>26</v>
      </c>
    </row>
    <row r="656" spans="1:20">
      <c r="A656" s="615">
        <v>2024663</v>
      </c>
      <c r="B656" s="368" t="s">
        <v>1136</v>
      </c>
      <c r="C656" s="46" t="s">
        <v>800</v>
      </c>
      <c r="D656" s="46" t="s">
        <v>102</v>
      </c>
      <c r="E656" s="49" t="s">
        <v>25</v>
      </c>
      <c r="F656" s="49" t="s">
        <v>804</v>
      </c>
      <c r="G656" s="49" t="s">
        <v>338</v>
      </c>
      <c r="H656" s="36">
        <v>23.134146341463413</v>
      </c>
      <c r="I656" s="128">
        <v>4071.6097560975609</v>
      </c>
      <c r="J656" s="124">
        <v>4071.6097560975609</v>
      </c>
      <c r="K656" s="124">
        <v>4071.6097560975609</v>
      </c>
      <c r="L656" s="124">
        <v>4071.6097560975609</v>
      </c>
      <c r="M656" s="124">
        <v>4071.6097560975609</v>
      </c>
      <c r="N656" s="124">
        <v>4071.6097560975609</v>
      </c>
      <c r="O656" s="124">
        <v>4071.6097560975609</v>
      </c>
      <c r="P656" s="368">
        <v>1000458648</v>
      </c>
      <c r="Q656" s="554" t="s">
        <v>230</v>
      </c>
      <c r="R656" s="614" t="s">
        <v>231</v>
      </c>
      <c r="S656" s="103" t="s">
        <v>232</v>
      </c>
      <c r="T656" s="553" t="s">
        <v>26</v>
      </c>
    </row>
    <row r="657" spans="1:20">
      <c r="A657" s="615">
        <v>808160</v>
      </c>
      <c r="B657" s="368" t="s">
        <v>1137</v>
      </c>
      <c r="C657" s="46" t="s">
        <v>800</v>
      </c>
      <c r="D657" s="46" t="s">
        <v>102</v>
      </c>
      <c r="E657" s="49" t="s">
        <v>25</v>
      </c>
      <c r="F657" s="49" t="s">
        <v>802</v>
      </c>
      <c r="G657" s="49" t="s">
        <v>324</v>
      </c>
      <c r="H657" s="36">
        <v>20.195121951219512</v>
      </c>
      <c r="I657" s="128">
        <v>3554.3414634146343</v>
      </c>
      <c r="J657" s="124">
        <v>3554.3414634146343</v>
      </c>
      <c r="K657" s="124">
        <v>3554.3414634146343</v>
      </c>
      <c r="L657" s="124">
        <v>3554.3414634146343</v>
      </c>
      <c r="M657" s="124">
        <v>3554.3414634146343</v>
      </c>
      <c r="N657" s="124">
        <v>3554.3414634146343</v>
      </c>
      <c r="O657" s="124">
        <v>3554.3414634146343</v>
      </c>
      <c r="P657" s="368">
        <v>1000458648</v>
      </c>
      <c r="Q657" s="554" t="s">
        <v>230</v>
      </c>
      <c r="R657" s="614" t="s">
        <v>231</v>
      </c>
      <c r="S657" s="103" t="s">
        <v>232</v>
      </c>
      <c r="T657" s="553" t="s">
        <v>26</v>
      </c>
    </row>
    <row r="658" spans="1:20">
      <c r="A658" s="615">
        <v>634002</v>
      </c>
      <c r="B658" s="368" t="s">
        <v>1138</v>
      </c>
      <c r="C658" s="46" t="s">
        <v>800</v>
      </c>
      <c r="D658" s="46" t="s">
        <v>102</v>
      </c>
      <c r="E658" s="49" t="s">
        <v>25</v>
      </c>
      <c r="F658" s="49" t="s">
        <v>802</v>
      </c>
      <c r="G658" s="49" t="s">
        <v>324</v>
      </c>
      <c r="H658" s="36">
        <v>20.195121951219512</v>
      </c>
      <c r="I658" s="128">
        <v>3554.3414634146343</v>
      </c>
      <c r="J658" s="124">
        <v>3554.3414634146343</v>
      </c>
      <c r="K658" s="124">
        <v>3554.3414634146343</v>
      </c>
      <c r="L658" s="124">
        <v>3554.3414634146343</v>
      </c>
      <c r="M658" s="124">
        <v>3554.3414634146343</v>
      </c>
      <c r="N658" s="124">
        <v>3554.3414634146343</v>
      </c>
      <c r="O658" s="124">
        <v>3554.3414634146343</v>
      </c>
      <c r="P658" s="368">
        <v>1000458648</v>
      </c>
      <c r="Q658" s="554" t="s">
        <v>230</v>
      </c>
      <c r="R658" s="614" t="s">
        <v>231</v>
      </c>
      <c r="S658" s="103" t="s">
        <v>232</v>
      </c>
      <c r="T658" s="553" t="s">
        <v>26</v>
      </c>
    </row>
    <row r="659" spans="1:20">
      <c r="A659" s="615">
        <v>2035018</v>
      </c>
      <c r="B659" s="368" t="s">
        <v>1139</v>
      </c>
      <c r="C659" s="46" t="s">
        <v>800</v>
      </c>
      <c r="D659" s="46" t="s">
        <v>102</v>
      </c>
      <c r="E659" s="49" t="s">
        <v>25</v>
      </c>
      <c r="F659" s="49" t="s">
        <v>802</v>
      </c>
      <c r="G659" s="49" t="s">
        <v>324</v>
      </c>
      <c r="H659" s="36">
        <v>20.195121951219512</v>
      </c>
      <c r="I659" s="128">
        <v>3554.3414634146343</v>
      </c>
      <c r="J659" s="124">
        <v>3554.3414634146343</v>
      </c>
      <c r="K659" s="124">
        <v>3554.3414634146343</v>
      </c>
      <c r="L659" s="124">
        <v>3554.3414634146343</v>
      </c>
      <c r="M659" s="124">
        <v>3554.3414634146343</v>
      </c>
      <c r="N659" s="124">
        <v>3554.3414634146343</v>
      </c>
      <c r="O659" s="124">
        <v>3554.3414634146343</v>
      </c>
      <c r="P659" s="368">
        <v>1000458648</v>
      </c>
      <c r="Q659" s="554" t="s">
        <v>230</v>
      </c>
      <c r="R659" s="614" t="s">
        <v>231</v>
      </c>
      <c r="S659" s="103" t="s">
        <v>232</v>
      </c>
      <c r="T659" s="553" t="s">
        <v>26</v>
      </c>
    </row>
    <row r="660" spans="1:20">
      <c r="A660" s="615">
        <v>815098</v>
      </c>
      <c r="B660" s="368" t="s">
        <v>1140</v>
      </c>
      <c r="C660" s="46" t="s">
        <v>807</v>
      </c>
      <c r="D660" s="46" t="s">
        <v>102</v>
      </c>
      <c r="E660" s="49" t="s">
        <v>25</v>
      </c>
      <c r="F660" s="49" t="s">
        <v>802</v>
      </c>
      <c r="G660" s="49" t="s">
        <v>324</v>
      </c>
      <c r="H660" s="36">
        <v>18.182926829268293</v>
      </c>
      <c r="I660" s="128">
        <v>3200.1951219512198</v>
      </c>
      <c r="J660" s="124">
        <v>3200.1951219512198</v>
      </c>
      <c r="K660" s="124">
        <v>3200.1951219512198</v>
      </c>
      <c r="L660" s="124">
        <v>3200.1951219512198</v>
      </c>
      <c r="M660" s="124">
        <v>3200.1951219512198</v>
      </c>
      <c r="N660" s="124">
        <v>3200.1951219512198</v>
      </c>
      <c r="O660" s="124">
        <v>3200.1951219512198</v>
      </c>
      <c r="P660" s="368">
        <v>1000458648</v>
      </c>
      <c r="Q660" s="554" t="s">
        <v>230</v>
      </c>
      <c r="R660" s="614" t="s">
        <v>231</v>
      </c>
      <c r="S660" s="103" t="s">
        <v>232</v>
      </c>
      <c r="T660" s="553" t="s">
        <v>26</v>
      </c>
    </row>
    <row r="661" spans="1:20">
      <c r="A661" s="615">
        <v>2063390</v>
      </c>
      <c r="B661" s="368" t="s">
        <v>1141</v>
      </c>
      <c r="C661" s="46" t="s">
        <v>807</v>
      </c>
      <c r="D661" s="46" t="s">
        <v>102</v>
      </c>
      <c r="E661" s="49" t="s">
        <v>25</v>
      </c>
      <c r="F661" s="49" t="s">
        <v>810</v>
      </c>
      <c r="G661" s="49" t="s">
        <v>582</v>
      </c>
      <c r="H661" s="36">
        <v>15.365853658536585</v>
      </c>
      <c r="I661" s="128">
        <v>2704.3902439024391</v>
      </c>
      <c r="J661" s="124">
        <v>2704.3902439024391</v>
      </c>
      <c r="K661" s="124">
        <v>2704.3902439024391</v>
      </c>
      <c r="L661" s="124">
        <v>2704.3902439024391</v>
      </c>
      <c r="M661" s="124">
        <v>2704.3902439024391</v>
      </c>
      <c r="N661" s="124">
        <v>2704.3902439024391</v>
      </c>
      <c r="O661" s="124">
        <v>2704.3902439024391</v>
      </c>
      <c r="P661" s="368">
        <v>1000458648</v>
      </c>
      <c r="Q661" s="554" t="s">
        <v>230</v>
      </c>
      <c r="R661" s="614" t="s">
        <v>231</v>
      </c>
      <c r="S661" s="103" t="s">
        <v>232</v>
      </c>
      <c r="T661" s="553" t="s">
        <v>26</v>
      </c>
    </row>
    <row r="662" spans="1:20">
      <c r="A662" s="615">
        <v>488442</v>
      </c>
      <c r="B662" s="368" t="s">
        <v>1142</v>
      </c>
      <c r="C662" s="46" t="s">
        <v>800</v>
      </c>
      <c r="D662" s="46" t="s">
        <v>102</v>
      </c>
      <c r="E662" s="49" t="s">
        <v>25</v>
      </c>
      <c r="F662" s="49" t="s">
        <v>804</v>
      </c>
      <c r="G662" s="49" t="s">
        <v>338</v>
      </c>
      <c r="H662" s="36">
        <v>23.134146341463413</v>
      </c>
      <c r="I662" s="128">
        <v>4071.6097560975609</v>
      </c>
      <c r="J662" s="124">
        <v>4071.6097560975609</v>
      </c>
      <c r="K662" s="124">
        <v>4071.6097560975609</v>
      </c>
      <c r="L662" s="124">
        <v>4071.6097560975609</v>
      </c>
      <c r="M662" s="124">
        <v>4071.6097560975609</v>
      </c>
      <c r="N662" s="124">
        <v>4071.6097560975609</v>
      </c>
      <c r="O662" s="124">
        <v>4071.6097560975609</v>
      </c>
      <c r="P662" s="368">
        <v>1000458648</v>
      </c>
      <c r="Q662" s="554" t="s">
        <v>230</v>
      </c>
      <c r="R662" s="614" t="s">
        <v>231</v>
      </c>
      <c r="S662" s="103" t="s">
        <v>232</v>
      </c>
      <c r="T662" s="553" t="s">
        <v>26</v>
      </c>
    </row>
    <row r="663" spans="1:20">
      <c r="A663" s="615">
        <v>755346</v>
      </c>
      <c r="B663" s="368" t="s">
        <v>1143</v>
      </c>
      <c r="C663" s="46" t="s">
        <v>807</v>
      </c>
      <c r="D663" s="46" t="s">
        <v>102</v>
      </c>
      <c r="E663" s="49" t="s">
        <v>25</v>
      </c>
      <c r="F663" s="49" t="s">
        <v>804</v>
      </c>
      <c r="G663" s="49" t="s">
        <v>338</v>
      </c>
      <c r="H663" s="36">
        <v>20.817073170731707</v>
      </c>
      <c r="I663" s="128">
        <v>3663.8048780487802</v>
      </c>
      <c r="J663" s="124">
        <v>3663.8048780487802</v>
      </c>
      <c r="K663" s="124">
        <v>3663.8048780487802</v>
      </c>
      <c r="L663" s="124">
        <v>3663.8048780487802</v>
      </c>
      <c r="M663" s="124">
        <v>3663.8048780487802</v>
      </c>
      <c r="N663" s="124">
        <v>3663.8048780487802</v>
      </c>
      <c r="O663" s="124">
        <v>3663.8048780487802</v>
      </c>
      <c r="P663" s="368">
        <v>1000458648</v>
      </c>
      <c r="Q663" s="554" t="s">
        <v>230</v>
      </c>
      <c r="R663" s="614" t="s">
        <v>231</v>
      </c>
      <c r="S663" s="103" t="s">
        <v>232</v>
      </c>
      <c r="T663" s="553" t="s">
        <v>26</v>
      </c>
    </row>
    <row r="664" spans="1:20">
      <c r="A664" s="615">
        <v>907142</v>
      </c>
      <c r="B664" s="368" t="s">
        <v>1144</v>
      </c>
      <c r="C664" s="46" t="s">
        <v>800</v>
      </c>
      <c r="D664" s="46" t="s">
        <v>102</v>
      </c>
      <c r="E664" s="49" t="s">
        <v>25</v>
      </c>
      <c r="F664" s="49" t="s">
        <v>802</v>
      </c>
      <c r="G664" s="49" t="s">
        <v>324</v>
      </c>
      <c r="H664" s="36">
        <v>20.195121951219512</v>
      </c>
      <c r="I664" s="128">
        <v>3554.3414634146343</v>
      </c>
      <c r="J664" s="124">
        <v>3554.3414634146343</v>
      </c>
      <c r="K664" s="124">
        <v>3554.3414634146343</v>
      </c>
      <c r="L664" s="124">
        <v>3554.3414634146343</v>
      </c>
      <c r="M664" s="124">
        <v>3554.3414634146343</v>
      </c>
      <c r="N664" s="124">
        <v>3554.3414634146343</v>
      </c>
      <c r="O664" s="124">
        <v>3554.3414634146343</v>
      </c>
      <c r="P664" s="368">
        <v>1000458648</v>
      </c>
      <c r="Q664" s="554" t="s">
        <v>230</v>
      </c>
      <c r="R664" s="614" t="s">
        <v>231</v>
      </c>
      <c r="S664" s="103" t="s">
        <v>232</v>
      </c>
      <c r="T664" s="553" t="s">
        <v>26</v>
      </c>
    </row>
    <row r="665" spans="1:20">
      <c r="A665" s="615">
        <v>2083030</v>
      </c>
      <c r="B665" s="368" t="s">
        <v>1145</v>
      </c>
      <c r="C665" s="46" t="s">
        <v>800</v>
      </c>
      <c r="D665" s="46" t="s">
        <v>102</v>
      </c>
      <c r="E665" s="49" t="s">
        <v>25</v>
      </c>
      <c r="F665" s="49" t="s">
        <v>802</v>
      </c>
      <c r="G665" s="49" t="s">
        <v>324</v>
      </c>
      <c r="H665" s="36">
        <v>20.195121951219512</v>
      </c>
      <c r="I665" s="128">
        <v>3554.3414634146343</v>
      </c>
      <c r="J665" s="124">
        <v>3554.3414634146343</v>
      </c>
      <c r="K665" s="124">
        <v>3554.3414634146343</v>
      </c>
      <c r="L665" s="124">
        <v>3554.3414634146343</v>
      </c>
      <c r="M665" s="124">
        <v>3554.3414634146343</v>
      </c>
      <c r="N665" s="124">
        <v>3554.3414634146343</v>
      </c>
      <c r="O665" s="124">
        <v>3554.3414634146343</v>
      </c>
      <c r="P665" s="368">
        <v>1000458648</v>
      </c>
      <c r="Q665" s="554" t="s">
        <v>230</v>
      </c>
      <c r="R665" s="614" t="s">
        <v>231</v>
      </c>
      <c r="S665" s="103" t="s">
        <v>232</v>
      </c>
      <c r="T665" s="553" t="s">
        <v>26</v>
      </c>
    </row>
    <row r="666" spans="1:20">
      <c r="A666" s="615">
        <v>2270097</v>
      </c>
      <c r="B666" s="368" t="s">
        <v>1146</v>
      </c>
      <c r="C666" s="46" t="s">
        <v>800</v>
      </c>
      <c r="D666" s="46" t="s">
        <v>102</v>
      </c>
      <c r="E666" s="49" t="s">
        <v>25</v>
      </c>
      <c r="F666" s="49" t="s">
        <v>802</v>
      </c>
      <c r="G666" s="49" t="s">
        <v>324</v>
      </c>
      <c r="H666" s="36">
        <v>20.195121951219512</v>
      </c>
      <c r="I666" s="128">
        <v>3554.3414634146343</v>
      </c>
      <c r="J666" s="124">
        <v>3554.3414634146343</v>
      </c>
      <c r="K666" s="124">
        <v>3554.3414634146343</v>
      </c>
      <c r="L666" s="124">
        <v>3554.3414634146343</v>
      </c>
      <c r="M666" s="124">
        <v>3554.3414634146343</v>
      </c>
      <c r="N666" s="124">
        <v>3554.3414634146343</v>
      </c>
      <c r="O666" s="124">
        <v>3554.3414634146343</v>
      </c>
      <c r="P666" s="368">
        <v>1000458648</v>
      </c>
      <c r="Q666" s="554" t="s">
        <v>230</v>
      </c>
      <c r="R666" s="614" t="s">
        <v>231</v>
      </c>
      <c r="S666" s="103" t="s">
        <v>232</v>
      </c>
      <c r="T666" s="553" t="s">
        <v>26</v>
      </c>
    </row>
    <row r="667" spans="1:20">
      <c r="A667" s="615">
        <v>2408973</v>
      </c>
      <c r="B667" s="368" t="s">
        <v>1147</v>
      </c>
      <c r="C667" s="46" t="s">
        <v>800</v>
      </c>
      <c r="D667" s="46" t="s">
        <v>102</v>
      </c>
      <c r="E667" s="49" t="s">
        <v>25</v>
      </c>
      <c r="F667" s="49" t="s">
        <v>804</v>
      </c>
      <c r="G667" s="49" t="s">
        <v>338</v>
      </c>
      <c r="H667" s="36">
        <v>23.134146341463413</v>
      </c>
      <c r="I667" s="128">
        <v>4071.6097560975609</v>
      </c>
      <c r="J667" s="124">
        <v>4071.6097560975609</v>
      </c>
      <c r="K667" s="124">
        <v>4071.6097560975609</v>
      </c>
      <c r="L667" s="124">
        <v>4071.6097560975609</v>
      </c>
      <c r="M667" s="124">
        <v>4071.6097560975609</v>
      </c>
      <c r="N667" s="124">
        <v>4071.6097560975609</v>
      </c>
      <c r="O667" s="124">
        <v>4071.6097560975609</v>
      </c>
      <c r="P667" s="368">
        <v>1000458648</v>
      </c>
      <c r="Q667" s="554" t="s">
        <v>230</v>
      </c>
      <c r="R667" s="614" t="s">
        <v>231</v>
      </c>
      <c r="S667" s="103" t="s">
        <v>232</v>
      </c>
      <c r="T667" s="553" t="s">
        <v>26</v>
      </c>
    </row>
    <row r="668" spans="1:20">
      <c r="A668" s="615">
        <v>2179460</v>
      </c>
      <c r="B668" s="368" t="s">
        <v>1148</v>
      </c>
      <c r="C668" s="46" t="s">
        <v>800</v>
      </c>
      <c r="D668" s="46" t="s">
        <v>102</v>
      </c>
      <c r="E668" s="49" t="s">
        <v>25</v>
      </c>
      <c r="F668" s="49" t="s">
        <v>810</v>
      </c>
      <c r="G668" s="49" t="s">
        <v>582</v>
      </c>
      <c r="H668" s="36">
        <v>17.073170731707318</v>
      </c>
      <c r="I668" s="128">
        <v>3004.8780487804879</v>
      </c>
      <c r="J668" s="124">
        <v>3004.8780487804879</v>
      </c>
      <c r="K668" s="124">
        <v>3004.8780487804879</v>
      </c>
      <c r="L668" s="124">
        <v>3004.8780487804879</v>
      </c>
      <c r="M668" s="124">
        <v>3004.8780487804879</v>
      </c>
      <c r="N668" s="124">
        <v>3004.8780487804879</v>
      </c>
      <c r="O668" s="124">
        <v>3004.8780487804879</v>
      </c>
      <c r="P668" s="368">
        <v>1000458648</v>
      </c>
      <c r="Q668" s="554" t="s">
        <v>230</v>
      </c>
      <c r="R668" s="614" t="s">
        <v>231</v>
      </c>
      <c r="S668" s="103" t="s">
        <v>232</v>
      </c>
      <c r="T668" s="553" t="s">
        <v>26</v>
      </c>
    </row>
    <row r="669" spans="1:20">
      <c r="A669" s="615">
        <v>2125432</v>
      </c>
      <c r="B669" s="368" t="s">
        <v>1149</v>
      </c>
      <c r="C669" s="46" t="s">
        <v>800</v>
      </c>
      <c r="D669" s="46" t="s">
        <v>102</v>
      </c>
      <c r="E669" s="49" t="s">
        <v>25</v>
      </c>
      <c r="F669" s="49" t="s">
        <v>810</v>
      </c>
      <c r="G669" s="49" t="s">
        <v>582</v>
      </c>
      <c r="H669" s="36">
        <v>17.073170731707318</v>
      </c>
      <c r="I669" s="128">
        <v>3004.8780487804879</v>
      </c>
      <c r="J669" s="124">
        <v>3004.8780487804879</v>
      </c>
      <c r="K669" s="124">
        <v>3004.8780487804879</v>
      </c>
      <c r="L669" s="124">
        <v>3004.8780487804879</v>
      </c>
      <c r="M669" s="124">
        <v>3004.8780487804879</v>
      </c>
      <c r="N669" s="124">
        <v>3004.8780487804879</v>
      </c>
      <c r="O669" s="124">
        <v>3004.8780487804879</v>
      </c>
      <c r="P669" s="368">
        <v>1000458648</v>
      </c>
      <c r="Q669" s="554" t="s">
        <v>230</v>
      </c>
      <c r="R669" s="614" t="s">
        <v>231</v>
      </c>
      <c r="S669" s="103" t="s">
        <v>232</v>
      </c>
      <c r="T669" s="553" t="s">
        <v>26</v>
      </c>
    </row>
    <row r="670" spans="1:20">
      <c r="A670" s="615">
        <v>254732</v>
      </c>
      <c r="B670" s="368" t="s">
        <v>1150</v>
      </c>
      <c r="C670" s="46" t="s">
        <v>800</v>
      </c>
      <c r="D670" s="46" t="s">
        <v>102</v>
      </c>
      <c r="E670" s="49" t="s">
        <v>25</v>
      </c>
      <c r="F670" s="49" t="s">
        <v>804</v>
      </c>
      <c r="G670" s="49" t="s">
        <v>338</v>
      </c>
      <c r="H670" s="36">
        <v>23.134146341463413</v>
      </c>
      <c r="I670" s="128">
        <v>4071.6097560975609</v>
      </c>
      <c r="J670" s="124">
        <v>4071.6097560975609</v>
      </c>
      <c r="K670" s="124">
        <v>4071.6097560975609</v>
      </c>
      <c r="L670" s="124">
        <v>4071.6097560975609</v>
      </c>
      <c r="M670" s="124">
        <v>4071.6097560975609</v>
      </c>
      <c r="N670" s="124">
        <v>4071.6097560975609</v>
      </c>
      <c r="O670" s="124">
        <v>4071.6097560975609</v>
      </c>
      <c r="P670" s="368">
        <v>1000458648</v>
      </c>
      <c r="Q670" s="554" t="s">
        <v>230</v>
      </c>
      <c r="R670" s="614" t="s">
        <v>231</v>
      </c>
      <c r="S670" s="103" t="s">
        <v>232</v>
      </c>
      <c r="T670" s="553" t="s">
        <v>26</v>
      </c>
    </row>
    <row r="671" spans="1:20">
      <c r="A671" s="615">
        <v>2424652</v>
      </c>
      <c r="B671" s="368" t="s">
        <v>1151</v>
      </c>
      <c r="C671" s="46" t="s">
        <v>800</v>
      </c>
      <c r="D671" s="46" t="s">
        <v>102</v>
      </c>
      <c r="E671" s="49" t="s">
        <v>25</v>
      </c>
      <c r="F671" s="49" t="s">
        <v>802</v>
      </c>
      <c r="G671" s="49" t="s">
        <v>324</v>
      </c>
      <c r="H671" s="36">
        <v>20.195121951219512</v>
      </c>
      <c r="I671" s="128">
        <v>3554.3414634146343</v>
      </c>
      <c r="J671" s="124">
        <v>3554.3414634146343</v>
      </c>
      <c r="K671" s="124">
        <v>3554.3414634146343</v>
      </c>
      <c r="L671" s="124">
        <v>3554.3414634146343</v>
      </c>
      <c r="M671" s="124">
        <v>3554.3414634146343</v>
      </c>
      <c r="N671" s="124">
        <v>3554.3414634146343</v>
      </c>
      <c r="O671" s="124">
        <v>3554.3414634146343</v>
      </c>
      <c r="P671" s="368">
        <v>1000458648</v>
      </c>
      <c r="Q671" s="554" t="s">
        <v>230</v>
      </c>
      <c r="R671" s="614" t="s">
        <v>231</v>
      </c>
      <c r="S671" s="103" t="s">
        <v>232</v>
      </c>
      <c r="T671" s="553" t="s">
        <v>26</v>
      </c>
    </row>
    <row r="672" spans="1:20">
      <c r="A672" s="615">
        <v>2370152</v>
      </c>
      <c r="B672" s="368" t="s">
        <v>1152</v>
      </c>
      <c r="C672" s="360" t="s">
        <v>800</v>
      </c>
      <c r="D672" s="360" t="s">
        <v>102</v>
      </c>
      <c r="E672" s="360" t="s">
        <v>25</v>
      </c>
      <c r="F672" s="49" t="s">
        <v>810</v>
      </c>
      <c r="G672" s="49" t="s">
        <v>595</v>
      </c>
      <c r="H672" s="36">
        <v>17.073170731707318</v>
      </c>
      <c r="I672" s="128">
        <v>3004.8780487804879</v>
      </c>
      <c r="J672" s="124">
        <v>3004.8780487804879</v>
      </c>
      <c r="K672" s="124">
        <v>3004.8780487804879</v>
      </c>
      <c r="L672" s="124">
        <v>3004.8780487804879</v>
      </c>
      <c r="M672" s="124">
        <v>3004.8780487804879</v>
      </c>
      <c r="N672" s="124">
        <v>3004.8780487804879</v>
      </c>
      <c r="O672" s="124">
        <v>3004.8780487804879</v>
      </c>
      <c r="P672" s="368">
        <v>1000458648</v>
      </c>
      <c r="Q672" s="554" t="s">
        <v>230</v>
      </c>
      <c r="R672" s="614" t="s">
        <v>231</v>
      </c>
      <c r="S672" s="103" t="s">
        <v>232</v>
      </c>
      <c r="T672" s="553" t="s">
        <v>26</v>
      </c>
    </row>
    <row r="673" spans="1:20">
      <c r="A673" s="615">
        <v>2327262</v>
      </c>
      <c r="B673" s="98" t="s">
        <v>1153</v>
      </c>
      <c r="C673" s="360" t="s">
        <v>800</v>
      </c>
      <c r="D673" s="360" t="s">
        <v>102</v>
      </c>
      <c r="E673" s="360" t="s">
        <v>25</v>
      </c>
      <c r="F673" s="49" t="s">
        <v>810</v>
      </c>
      <c r="G673" s="49" t="s">
        <v>582</v>
      </c>
      <c r="H673" s="36">
        <v>17.073170731707318</v>
      </c>
      <c r="I673" s="128">
        <v>3004.8780487804879</v>
      </c>
      <c r="J673" s="124">
        <v>3004.8780487804879</v>
      </c>
      <c r="K673" s="124">
        <v>3004.8780487804879</v>
      </c>
      <c r="L673" s="124">
        <v>3004.8780487804879</v>
      </c>
      <c r="M673" s="124">
        <v>3004.8780487804879</v>
      </c>
      <c r="N673" s="124">
        <v>3004.8780487804879</v>
      </c>
      <c r="O673" s="124">
        <v>3004.8780487804879</v>
      </c>
      <c r="P673" s="368">
        <v>1000458648</v>
      </c>
      <c r="Q673" s="554" t="s">
        <v>230</v>
      </c>
      <c r="R673" s="614" t="s">
        <v>231</v>
      </c>
      <c r="S673" s="103" t="s">
        <v>232</v>
      </c>
      <c r="T673" s="553" t="s">
        <v>26</v>
      </c>
    </row>
    <row r="674" spans="1:20">
      <c r="A674" s="615">
        <v>2029189</v>
      </c>
      <c r="B674" s="368" t="s">
        <v>1154</v>
      </c>
      <c r="C674" s="46" t="s">
        <v>800</v>
      </c>
      <c r="D674" s="46" t="s">
        <v>102</v>
      </c>
      <c r="E674" s="49" t="s">
        <v>346</v>
      </c>
      <c r="F674" s="49" t="s">
        <v>804</v>
      </c>
      <c r="G674" s="49" t="s">
        <v>318</v>
      </c>
      <c r="H674" s="36">
        <v>23.134146341463413</v>
      </c>
      <c r="I674" s="128">
        <v>4071.6097560975609</v>
      </c>
      <c r="J674" s="124">
        <v>4071.6097560975609</v>
      </c>
      <c r="K674" s="124">
        <v>4071.6097560975609</v>
      </c>
      <c r="L674" s="124">
        <v>4071.6097560975609</v>
      </c>
      <c r="M674" s="124">
        <v>4071.6097560975609</v>
      </c>
      <c r="N674" s="124">
        <v>4071.6097560975609</v>
      </c>
      <c r="O674" s="124">
        <v>4071.6097560975609</v>
      </c>
      <c r="P674" s="368">
        <v>1000458648</v>
      </c>
      <c r="Q674" s="554" t="s">
        <v>230</v>
      </c>
      <c r="R674" s="614" t="s">
        <v>231</v>
      </c>
      <c r="S674" s="103" t="s">
        <v>232</v>
      </c>
      <c r="T674" s="553" t="s">
        <v>24</v>
      </c>
    </row>
    <row r="675" spans="1:20">
      <c r="A675" s="615">
        <v>2088567</v>
      </c>
      <c r="B675" s="368" t="s">
        <v>1155</v>
      </c>
      <c r="C675" s="46" t="s">
        <v>800</v>
      </c>
      <c r="D675" s="46" t="s">
        <v>102</v>
      </c>
      <c r="E675" s="49" t="s">
        <v>20</v>
      </c>
      <c r="F675" s="49" t="s">
        <v>802</v>
      </c>
      <c r="G675" s="49" t="s">
        <v>324</v>
      </c>
      <c r="H675" s="36">
        <v>21.512195121951219</v>
      </c>
      <c r="I675" s="128">
        <v>3786.1463414634145</v>
      </c>
      <c r="J675" s="124">
        <v>3786.1463414634145</v>
      </c>
      <c r="K675" s="124">
        <v>3786.1463414634145</v>
      </c>
      <c r="L675" s="124">
        <v>3786.1463414634145</v>
      </c>
      <c r="M675" s="124">
        <v>3786.1463414634145</v>
      </c>
      <c r="N675" s="124">
        <v>3786.1463414634145</v>
      </c>
      <c r="O675" s="124">
        <v>3786.1463414634145</v>
      </c>
      <c r="P675" s="368">
        <v>1000458648</v>
      </c>
      <c r="Q675" s="554" t="s">
        <v>230</v>
      </c>
      <c r="R675" s="614" t="s">
        <v>231</v>
      </c>
      <c r="S675" s="103" t="s">
        <v>232</v>
      </c>
      <c r="T675" s="553" t="s">
        <v>24</v>
      </c>
    </row>
    <row r="676" spans="1:20">
      <c r="A676" s="615">
        <v>2088629</v>
      </c>
      <c r="B676" s="368" t="s">
        <v>1156</v>
      </c>
      <c r="C676" s="46" t="s">
        <v>800</v>
      </c>
      <c r="D676" s="46" t="s">
        <v>102</v>
      </c>
      <c r="E676" s="49" t="s">
        <v>20</v>
      </c>
      <c r="F676" s="49" t="s">
        <v>802</v>
      </c>
      <c r="G676" s="49" t="s">
        <v>324</v>
      </c>
      <c r="H676" s="36">
        <v>21.512195121951219</v>
      </c>
      <c r="I676" s="128">
        <v>3786.1463414634145</v>
      </c>
      <c r="J676" s="124">
        <v>3786.1463414634145</v>
      </c>
      <c r="K676" s="124">
        <v>3786.1463414634145</v>
      </c>
      <c r="L676" s="124">
        <v>3786.1463414634145</v>
      </c>
      <c r="M676" s="124">
        <v>3786.1463414634145</v>
      </c>
      <c r="N676" s="124">
        <v>3786.1463414634145</v>
      </c>
      <c r="O676" s="124">
        <v>3786.1463414634145</v>
      </c>
      <c r="P676" s="368">
        <v>1000458648</v>
      </c>
      <c r="Q676" s="554" t="s">
        <v>230</v>
      </c>
      <c r="R676" s="614" t="s">
        <v>231</v>
      </c>
      <c r="S676" s="103" t="s">
        <v>232</v>
      </c>
      <c r="T676" s="553" t="s">
        <v>24</v>
      </c>
    </row>
    <row r="677" spans="1:20">
      <c r="A677" s="615">
        <v>2100194</v>
      </c>
      <c r="B677" s="368" t="s">
        <v>1157</v>
      </c>
      <c r="C677" s="46" t="s">
        <v>800</v>
      </c>
      <c r="D677" s="46" t="s">
        <v>102</v>
      </c>
      <c r="E677" s="49" t="s">
        <v>439</v>
      </c>
      <c r="F677" s="49" t="s">
        <v>802</v>
      </c>
      <c r="G677" s="49" t="s">
        <v>324</v>
      </c>
      <c r="H677" s="36">
        <v>21.512195121951219</v>
      </c>
      <c r="I677" s="128">
        <v>3786.1463414634145</v>
      </c>
      <c r="J677" s="124">
        <v>3786.1463414634145</v>
      </c>
      <c r="K677" s="124">
        <v>3786.1463414634145</v>
      </c>
      <c r="L677" s="124">
        <v>3786.1463414634145</v>
      </c>
      <c r="M677" s="124">
        <v>3786.1463414634145</v>
      </c>
      <c r="N677" s="124">
        <v>3786.1463414634145</v>
      </c>
      <c r="O677" s="124">
        <v>3786.1463414634145</v>
      </c>
      <c r="P677" s="368">
        <v>1000458648</v>
      </c>
      <c r="Q677" s="554" t="s">
        <v>230</v>
      </c>
      <c r="R677" s="614" t="s">
        <v>231</v>
      </c>
      <c r="S677" s="103" t="s">
        <v>232</v>
      </c>
      <c r="T677" s="553" t="s">
        <v>440</v>
      </c>
    </row>
    <row r="678" spans="1:20">
      <c r="A678" s="615">
        <v>2122240</v>
      </c>
      <c r="B678" s="368" t="s">
        <v>1158</v>
      </c>
      <c r="C678" s="46" t="s">
        <v>800</v>
      </c>
      <c r="D678" s="46" t="s">
        <v>102</v>
      </c>
      <c r="E678" s="49" t="s">
        <v>439</v>
      </c>
      <c r="F678" s="49" t="s">
        <v>810</v>
      </c>
      <c r="G678" s="49" t="s">
        <v>582</v>
      </c>
      <c r="H678" s="36">
        <v>17.670731707317074</v>
      </c>
      <c r="I678" s="128">
        <v>3110.0487804878048</v>
      </c>
      <c r="J678" s="124">
        <v>3110.0487804878048</v>
      </c>
      <c r="K678" s="124">
        <v>3110.0487804878048</v>
      </c>
      <c r="L678" s="124">
        <v>3110.0487804878048</v>
      </c>
      <c r="M678" s="124">
        <v>3110.0487804878048</v>
      </c>
      <c r="N678" s="124">
        <v>3110.0487804878048</v>
      </c>
      <c r="O678" s="124">
        <v>3110.0487804878048</v>
      </c>
      <c r="P678" s="368">
        <v>1000458648</v>
      </c>
      <c r="Q678" s="554" t="s">
        <v>230</v>
      </c>
      <c r="R678" s="614" t="s">
        <v>231</v>
      </c>
      <c r="S678" s="103" t="s">
        <v>232</v>
      </c>
      <c r="T678" s="553" t="s">
        <v>440</v>
      </c>
    </row>
    <row r="679" spans="1:20">
      <c r="A679" s="615">
        <v>2134602</v>
      </c>
      <c r="B679" s="368" t="s">
        <v>1159</v>
      </c>
      <c r="C679" s="46" t="s">
        <v>800</v>
      </c>
      <c r="D679" s="46" t="s">
        <v>102</v>
      </c>
      <c r="E679" s="49" t="s">
        <v>20</v>
      </c>
      <c r="F679" s="49" t="s">
        <v>810</v>
      </c>
      <c r="G679" s="49" t="s">
        <v>582</v>
      </c>
      <c r="H679" s="36">
        <v>17.670731707317074</v>
      </c>
      <c r="I679" s="128">
        <v>3110.0487804878048</v>
      </c>
      <c r="J679" s="124">
        <v>3110.0487804878048</v>
      </c>
      <c r="K679" s="124">
        <v>3110.0487804878048</v>
      </c>
      <c r="L679" s="124">
        <v>3110.0487804878048</v>
      </c>
      <c r="M679" s="124">
        <v>3110.0487804878048</v>
      </c>
      <c r="N679" s="124">
        <v>3110.0487804878048</v>
      </c>
      <c r="O679" s="124">
        <v>3110.0487804878048</v>
      </c>
      <c r="P679" s="368">
        <v>1000458648</v>
      </c>
      <c r="Q679" s="554" t="s">
        <v>230</v>
      </c>
      <c r="R679" s="614" t="s">
        <v>231</v>
      </c>
      <c r="S679" s="103" t="s">
        <v>232</v>
      </c>
      <c r="T679" s="553" t="s">
        <v>24</v>
      </c>
    </row>
    <row r="680" spans="1:20">
      <c r="A680" s="615">
        <v>2134843</v>
      </c>
      <c r="B680" s="368" t="s">
        <v>1160</v>
      </c>
      <c r="C680" s="46" t="s">
        <v>800</v>
      </c>
      <c r="D680" s="46" t="s">
        <v>102</v>
      </c>
      <c r="E680" s="49" t="s">
        <v>20</v>
      </c>
      <c r="F680" s="49" t="s">
        <v>810</v>
      </c>
      <c r="G680" s="49" t="s">
        <v>582</v>
      </c>
      <c r="H680" s="36">
        <v>17.670731707317074</v>
      </c>
      <c r="I680" s="128">
        <v>3110.0487804878048</v>
      </c>
      <c r="J680" s="124">
        <v>3110.0487804878048</v>
      </c>
      <c r="K680" s="124">
        <v>3110.0487804878048</v>
      </c>
      <c r="L680" s="124">
        <v>3110.0487804878048</v>
      </c>
      <c r="M680" s="124">
        <v>3110.0487804878048</v>
      </c>
      <c r="N680" s="124">
        <v>3110.0487804878048</v>
      </c>
      <c r="O680" s="124">
        <v>3110.0487804878048</v>
      </c>
      <c r="P680" s="368">
        <v>1000458648</v>
      </c>
      <c r="Q680" s="554" t="s">
        <v>230</v>
      </c>
      <c r="R680" s="614" t="s">
        <v>231</v>
      </c>
      <c r="S680" s="103" t="s">
        <v>232</v>
      </c>
      <c r="T680" s="553" t="s">
        <v>24</v>
      </c>
    </row>
    <row r="681" spans="1:20">
      <c r="A681" s="615">
        <v>2134910</v>
      </c>
      <c r="B681" s="368" t="s">
        <v>1161</v>
      </c>
      <c r="C681" s="46" t="s">
        <v>800</v>
      </c>
      <c r="D681" s="46" t="s">
        <v>102</v>
      </c>
      <c r="E681" s="49" t="s">
        <v>20</v>
      </c>
      <c r="F681" s="49" t="s">
        <v>802</v>
      </c>
      <c r="G681" s="49" t="s">
        <v>324</v>
      </c>
      <c r="H681" s="36">
        <v>21.512195121951219</v>
      </c>
      <c r="I681" s="128">
        <v>3786.1463414634145</v>
      </c>
      <c r="J681" s="124">
        <v>3786.1463414634145</v>
      </c>
      <c r="K681" s="124">
        <v>3786.1463414634145</v>
      </c>
      <c r="L681" s="124">
        <v>3786.1463414634145</v>
      </c>
      <c r="M681" s="124">
        <v>3786.1463414634145</v>
      </c>
      <c r="N681" s="124">
        <v>3786.1463414634145</v>
      </c>
      <c r="O681" s="124">
        <v>3786.1463414634145</v>
      </c>
      <c r="P681" s="368">
        <v>1000458648</v>
      </c>
      <c r="Q681" s="554" t="s">
        <v>230</v>
      </c>
      <c r="R681" s="614" t="s">
        <v>231</v>
      </c>
      <c r="S681" s="103" t="s">
        <v>232</v>
      </c>
      <c r="T681" s="553" t="s">
        <v>24</v>
      </c>
    </row>
    <row r="682" spans="1:20">
      <c r="A682" s="615">
        <v>2135900</v>
      </c>
      <c r="B682" s="368" t="s">
        <v>1162</v>
      </c>
      <c r="C682" s="46" t="s">
        <v>800</v>
      </c>
      <c r="D682" s="46" t="s">
        <v>102</v>
      </c>
      <c r="E682" s="49" t="s">
        <v>20</v>
      </c>
      <c r="F682" s="49" t="s">
        <v>810</v>
      </c>
      <c r="G682" s="49" t="s">
        <v>582</v>
      </c>
      <c r="H682" s="36">
        <v>17.670731707317074</v>
      </c>
      <c r="I682" s="128">
        <v>3110.0487804878048</v>
      </c>
      <c r="J682" s="124">
        <v>3110.0487804878048</v>
      </c>
      <c r="K682" s="124">
        <v>3110.0487804878048</v>
      </c>
      <c r="L682" s="124">
        <v>3110.0487804878048</v>
      </c>
      <c r="M682" s="124">
        <v>3110.0487804878048</v>
      </c>
      <c r="N682" s="124">
        <v>3110.0487804878048</v>
      </c>
      <c r="O682" s="124">
        <v>3110.0487804878048</v>
      </c>
      <c r="P682" s="368">
        <v>1000458648</v>
      </c>
      <c r="Q682" s="554" t="s">
        <v>230</v>
      </c>
      <c r="R682" s="614" t="s">
        <v>231</v>
      </c>
      <c r="S682" s="103" t="s">
        <v>232</v>
      </c>
      <c r="T682" s="553" t="s">
        <v>24</v>
      </c>
    </row>
    <row r="683" spans="1:20">
      <c r="A683" s="615">
        <v>2137089</v>
      </c>
      <c r="B683" s="368" t="s">
        <v>1163</v>
      </c>
      <c r="C683" s="46" t="s">
        <v>800</v>
      </c>
      <c r="D683" s="46" t="s">
        <v>102</v>
      </c>
      <c r="E683" s="49" t="s">
        <v>20</v>
      </c>
      <c r="F683" s="49" t="s">
        <v>810</v>
      </c>
      <c r="G683" s="49" t="s">
        <v>582</v>
      </c>
      <c r="H683" s="36">
        <v>17.670731707317074</v>
      </c>
      <c r="I683" s="128">
        <v>3110.0487804878048</v>
      </c>
      <c r="J683" s="124">
        <v>3110.0487804878048</v>
      </c>
      <c r="K683" s="124">
        <v>3110.0487804878048</v>
      </c>
      <c r="L683" s="124">
        <v>3110.0487804878048</v>
      </c>
      <c r="M683" s="124">
        <v>3110.0487804878048</v>
      </c>
      <c r="N683" s="124">
        <v>3110.0487804878048</v>
      </c>
      <c r="O683" s="124">
        <v>3110.0487804878048</v>
      </c>
      <c r="P683" s="368">
        <v>1000458648</v>
      </c>
      <c r="Q683" s="554" t="s">
        <v>230</v>
      </c>
      <c r="R683" s="614" t="s">
        <v>231</v>
      </c>
      <c r="S683" s="103" t="s">
        <v>232</v>
      </c>
      <c r="T683" s="553" t="s">
        <v>24</v>
      </c>
    </row>
    <row r="684" spans="1:20">
      <c r="A684" s="615">
        <v>2145839</v>
      </c>
      <c r="B684" s="368" t="s">
        <v>1164</v>
      </c>
      <c r="C684" s="46" t="s">
        <v>800</v>
      </c>
      <c r="D684" s="46" t="s">
        <v>102</v>
      </c>
      <c r="E684" s="49" t="s">
        <v>439</v>
      </c>
      <c r="F684" s="49" t="s">
        <v>802</v>
      </c>
      <c r="G684" s="49" t="s">
        <v>324</v>
      </c>
      <c r="H684" s="36">
        <v>21.512195121951219</v>
      </c>
      <c r="I684" s="128">
        <v>3786.1463414634145</v>
      </c>
      <c r="J684" s="124">
        <v>3786.1463414634145</v>
      </c>
      <c r="K684" s="124">
        <v>3786.1463414634145</v>
      </c>
      <c r="L684" s="124">
        <v>3786.1463414634145</v>
      </c>
      <c r="M684" s="124">
        <v>3786.1463414634145</v>
      </c>
      <c r="N684" s="124">
        <v>3786.1463414634145</v>
      </c>
      <c r="O684" s="124">
        <v>3786.1463414634145</v>
      </c>
      <c r="P684" s="368">
        <v>1000458648</v>
      </c>
      <c r="Q684" s="554" t="s">
        <v>230</v>
      </c>
      <c r="R684" s="614" t="s">
        <v>231</v>
      </c>
      <c r="S684" s="103" t="s">
        <v>232</v>
      </c>
      <c r="T684" s="553" t="s">
        <v>440</v>
      </c>
    </row>
    <row r="685" spans="1:20">
      <c r="A685" s="615">
        <v>2146040</v>
      </c>
      <c r="B685" s="368" t="s">
        <v>1165</v>
      </c>
      <c r="C685" s="46" t="s">
        <v>800</v>
      </c>
      <c r="D685" s="46" t="s">
        <v>102</v>
      </c>
      <c r="E685" s="49" t="s">
        <v>439</v>
      </c>
      <c r="F685" s="49" t="s">
        <v>810</v>
      </c>
      <c r="G685" s="49" t="s">
        <v>582</v>
      </c>
      <c r="H685" s="36">
        <v>17.670731707317074</v>
      </c>
      <c r="I685" s="128">
        <v>3110.0487804878048</v>
      </c>
      <c r="J685" s="124">
        <v>3110.0487804878048</v>
      </c>
      <c r="K685" s="124">
        <v>3110.0487804878048</v>
      </c>
      <c r="L685" s="124">
        <v>3110.0487804878048</v>
      </c>
      <c r="M685" s="124">
        <v>3110.0487804878048</v>
      </c>
      <c r="N685" s="124">
        <v>3110.0487804878048</v>
      </c>
      <c r="O685" s="124">
        <v>3110.0487804878048</v>
      </c>
      <c r="P685" s="368">
        <v>1000458648</v>
      </c>
      <c r="Q685" s="554" t="s">
        <v>230</v>
      </c>
      <c r="R685" s="614" t="s">
        <v>231</v>
      </c>
      <c r="S685" s="103" t="s">
        <v>232</v>
      </c>
      <c r="T685" s="553" t="s">
        <v>440</v>
      </c>
    </row>
    <row r="686" spans="1:20">
      <c r="A686" s="615">
        <v>2247861</v>
      </c>
      <c r="B686" s="368" t="s">
        <v>1166</v>
      </c>
      <c r="C686" s="46" t="s">
        <v>800</v>
      </c>
      <c r="D686" s="46" t="s">
        <v>102</v>
      </c>
      <c r="E686" s="49" t="s">
        <v>439</v>
      </c>
      <c r="F686" s="49" t="s">
        <v>927</v>
      </c>
      <c r="G686" s="49" t="s">
        <v>422</v>
      </c>
      <c r="H686" s="36">
        <v>34.841463414634148</v>
      </c>
      <c r="I686" s="128">
        <v>6132.0975609756097</v>
      </c>
      <c r="J686" s="124">
        <v>6132.0975609756097</v>
      </c>
      <c r="K686" s="124">
        <v>6132.0975609756097</v>
      </c>
      <c r="L686" s="124">
        <v>6132.0975609756097</v>
      </c>
      <c r="M686" s="124">
        <v>6132.0975609756097</v>
      </c>
      <c r="N686" s="124">
        <v>6132.0975609756097</v>
      </c>
      <c r="O686" s="124">
        <v>6132.0975609756097</v>
      </c>
      <c r="P686" s="368">
        <v>1000458648</v>
      </c>
      <c r="Q686" s="554" t="s">
        <v>230</v>
      </c>
      <c r="R686" s="614" t="s">
        <v>231</v>
      </c>
      <c r="S686" s="103" t="s">
        <v>232</v>
      </c>
      <c r="T686" s="553" t="s">
        <v>440</v>
      </c>
    </row>
    <row r="687" spans="1:20">
      <c r="A687" s="615">
        <v>2277441</v>
      </c>
      <c r="B687" s="368" t="s">
        <v>1167</v>
      </c>
      <c r="C687" s="46" t="s">
        <v>800</v>
      </c>
      <c r="D687" s="46" t="s">
        <v>102</v>
      </c>
      <c r="E687" s="49" t="s">
        <v>370</v>
      </c>
      <c r="F687" s="49" t="s">
        <v>804</v>
      </c>
      <c r="G687" s="49" t="s">
        <v>338</v>
      </c>
      <c r="H687" s="36">
        <v>23.134146341463413</v>
      </c>
      <c r="I687" s="128">
        <v>4071.6097560975609</v>
      </c>
      <c r="J687" s="124">
        <v>4071.6097560975609</v>
      </c>
      <c r="K687" s="124">
        <v>4071.6097560975609</v>
      </c>
      <c r="L687" s="124">
        <v>4071.6097560975609</v>
      </c>
      <c r="M687" s="124">
        <v>4071.6097560975609</v>
      </c>
      <c r="N687" s="124">
        <v>4071.6097560975609</v>
      </c>
      <c r="O687" s="124">
        <v>4071.6097560975609</v>
      </c>
      <c r="P687" s="368">
        <v>1000458648</v>
      </c>
      <c r="Q687" s="554" t="s">
        <v>230</v>
      </c>
      <c r="R687" s="614" t="s">
        <v>231</v>
      </c>
      <c r="S687" s="103" t="s">
        <v>232</v>
      </c>
      <c r="T687" s="553" t="s">
        <v>24</v>
      </c>
    </row>
    <row r="688" spans="1:20">
      <c r="A688" s="615">
        <v>2298112</v>
      </c>
      <c r="B688" s="368" t="s">
        <v>1168</v>
      </c>
      <c r="C688" s="46" t="s">
        <v>800</v>
      </c>
      <c r="D688" s="46" t="s">
        <v>102</v>
      </c>
      <c r="E688" s="49" t="s">
        <v>439</v>
      </c>
      <c r="F688" s="49" t="s">
        <v>802</v>
      </c>
      <c r="G688" s="49" t="s">
        <v>324</v>
      </c>
      <c r="H688" s="36">
        <v>21.512195121951219</v>
      </c>
      <c r="I688" s="128">
        <v>3786.1463414634145</v>
      </c>
      <c r="J688" s="124">
        <v>3786.1463414634145</v>
      </c>
      <c r="K688" s="124">
        <v>3786.1463414634145</v>
      </c>
      <c r="L688" s="124">
        <v>3786.1463414634145</v>
      </c>
      <c r="M688" s="124">
        <v>3786.1463414634145</v>
      </c>
      <c r="N688" s="124">
        <v>3786.1463414634145</v>
      </c>
      <c r="O688" s="124">
        <v>3786.1463414634145</v>
      </c>
      <c r="P688" s="368">
        <v>1000458648</v>
      </c>
      <c r="Q688" s="554" t="s">
        <v>230</v>
      </c>
      <c r="R688" s="614" t="s">
        <v>231</v>
      </c>
      <c r="S688" s="103" t="s">
        <v>232</v>
      </c>
      <c r="T688" s="553" t="s">
        <v>440</v>
      </c>
    </row>
    <row r="689" spans="1:20">
      <c r="A689" s="615">
        <v>2313893</v>
      </c>
      <c r="B689" s="368" t="s">
        <v>1169</v>
      </c>
      <c r="C689" s="46" t="s">
        <v>800</v>
      </c>
      <c r="D689" s="46" t="s">
        <v>102</v>
      </c>
      <c r="E689" s="49" t="s">
        <v>20</v>
      </c>
      <c r="F689" s="49" t="s">
        <v>804</v>
      </c>
      <c r="G689" s="49" t="s">
        <v>338</v>
      </c>
      <c r="H689" s="36">
        <v>25.048780487804876</v>
      </c>
      <c r="I689" s="128">
        <v>4408.585365853658</v>
      </c>
      <c r="J689" s="124">
        <v>4408.585365853658</v>
      </c>
      <c r="K689" s="124">
        <v>4408.585365853658</v>
      </c>
      <c r="L689" s="124">
        <v>4408.585365853658</v>
      </c>
      <c r="M689" s="124">
        <v>4408.585365853658</v>
      </c>
      <c r="N689" s="124">
        <v>4408.585365853658</v>
      </c>
      <c r="O689" s="124">
        <v>4408.585365853658</v>
      </c>
      <c r="P689" s="368">
        <v>1000458648</v>
      </c>
      <c r="Q689" s="554" t="s">
        <v>230</v>
      </c>
      <c r="R689" s="614" t="s">
        <v>231</v>
      </c>
      <c r="S689" s="103" t="s">
        <v>232</v>
      </c>
      <c r="T689" s="553" t="s">
        <v>440</v>
      </c>
    </row>
    <row r="690" spans="1:20">
      <c r="A690" s="615">
        <v>2350324</v>
      </c>
      <c r="B690" s="368" t="s">
        <v>1170</v>
      </c>
      <c r="C690" s="46" t="s">
        <v>800</v>
      </c>
      <c r="D690" s="46" t="s">
        <v>102</v>
      </c>
      <c r="E690" s="49" t="s">
        <v>954</v>
      </c>
      <c r="F690" s="49" t="s">
        <v>927</v>
      </c>
      <c r="G690" s="49" t="s">
        <v>449</v>
      </c>
      <c r="H690" s="36">
        <v>34.841463414634148</v>
      </c>
      <c r="I690" s="128">
        <v>6132.0975609756097</v>
      </c>
      <c r="J690" s="124">
        <v>6132.0975609756097</v>
      </c>
      <c r="K690" s="124">
        <v>6132.0975609756097</v>
      </c>
      <c r="L690" s="124">
        <v>6132.0975609756097</v>
      </c>
      <c r="M690" s="124">
        <v>6132.0975609756097</v>
      </c>
      <c r="N690" s="124">
        <v>6132.0975609756097</v>
      </c>
      <c r="O690" s="124">
        <v>6132.0975609756097</v>
      </c>
      <c r="P690" s="368">
        <v>1000458648</v>
      </c>
      <c r="Q690" s="554" t="s">
        <v>230</v>
      </c>
      <c r="R690" s="614" t="s">
        <v>231</v>
      </c>
      <c r="S690" s="103" t="s">
        <v>232</v>
      </c>
      <c r="T690" s="553" t="s">
        <v>697</v>
      </c>
    </row>
    <row r="691" spans="1:20">
      <c r="A691" s="615">
        <v>260253</v>
      </c>
      <c r="B691" s="368" t="s">
        <v>1171</v>
      </c>
      <c r="C691" s="46" t="s">
        <v>800</v>
      </c>
      <c r="D691" s="46" t="s">
        <v>102</v>
      </c>
      <c r="E691" s="49" t="s">
        <v>370</v>
      </c>
      <c r="F691" s="49" t="s">
        <v>804</v>
      </c>
      <c r="G691" s="49" t="s">
        <v>318</v>
      </c>
      <c r="H691" s="36">
        <v>23.134146341463413</v>
      </c>
      <c r="I691" s="128">
        <v>4071.6097560975609</v>
      </c>
      <c r="J691" s="124">
        <v>4071.6097560975609</v>
      </c>
      <c r="K691" s="124">
        <v>4071.6097560975609</v>
      </c>
      <c r="L691" s="124">
        <v>4071.6097560975609</v>
      </c>
      <c r="M691" s="124">
        <v>4071.6097560975609</v>
      </c>
      <c r="N691" s="124">
        <v>4071.6097560975609</v>
      </c>
      <c r="O691" s="124">
        <v>4071.6097560975609</v>
      </c>
      <c r="P691" s="368">
        <v>1000458648</v>
      </c>
      <c r="Q691" s="554" t="s">
        <v>230</v>
      </c>
      <c r="R691" s="614" t="s">
        <v>231</v>
      </c>
      <c r="S691" s="103" t="s">
        <v>232</v>
      </c>
      <c r="T691" s="553" t="s">
        <v>24</v>
      </c>
    </row>
    <row r="692" spans="1:20">
      <c r="A692" s="615">
        <v>307464</v>
      </c>
      <c r="B692" s="368" t="s">
        <v>1172</v>
      </c>
      <c r="C692" s="46" t="s">
        <v>800</v>
      </c>
      <c r="D692" s="46" t="s">
        <v>102</v>
      </c>
      <c r="E692" s="49" t="s">
        <v>617</v>
      </c>
      <c r="F692" s="49" t="s">
        <v>927</v>
      </c>
      <c r="G692" s="49" t="s">
        <v>422</v>
      </c>
      <c r="H692" s="36">
        <v>34.841463414634148</v>
      </c>
      <c r="I692" s="128">
        <v>6132.0975609756097</v>
      </c>
      <c r="J692" s="124">
        <v>6132.0975609756097</v>
      </c>
      <c r="K692" s="124">
        <v>6132.0975609756097</v>
      </c>
      <c r="L692" s="124">
        <v>6132.0975609756097</v>
      </c>
      <c r="M692" s="124">
        <v>6132.0975609756097</v>
      </c>
      <c r="N692" s="124">
        <v>6132.0975609756097</v>
      </c>
      <c r="O692" s="124">
        <v>6132.0975609756097</v>
      </c>
      <c r="P692" s="368">
        <v>1000458648</v>
      </c>
      <c r="Q692" s="554" t="s">
        <v>230</v>
      </c>
      <c r="R692" s="614" t="s">
        <v>231</v>
      </c>
      <c r="S692" s="103" t="s">
        <v>232</v>
      </c>
      <c r="T692" s="553" t="s">
        <v>24</v>
      </c>
    </row>
    <row r="693" spans="1:20">
      <c r="A693" s="615">
        <v>616521</v>
      </c>
      <c r="B693" s="368" t="s">
        <v>1173</v>
      </c>
      <c r="C693" s="46" t="s">
        <v>800</v>
      </c>
      <c r="D693" s="46" t="s">
        <v>102</v>
      </c>
      <c r="E693" s="49" t="s">
        <v>20</v>
      </c>
      <c r="F693" s="49" t="s">
        <v>804</v>
      </c>
      <c r="G693" s="49" t="s">
        <v>338</v>
      </c>
      <c r="H693" s="36">
        <v>25.048780487804876</v>
      </c>
      <c r="I693" s="128">
        <v>4408.585365853658</v>
      </c>
      <c r="J693" s="124">
        <v>4408.585365853658</v>
      </c>
      <c r="K693" s="124">
        <v>4408.585365853658</v>
      </c>
      <c r="L693" s="124">
        <v>4408.585365853658</v>
      </c>
      <c r="M693" s="124">
        <v>4408.585365853658</v>
      </c>
      <c r="N693" s="124">
        <v>4408.585365853658</v>
      </c>
      <c r="O693" s="124">
        <v>4408.585365853658</v>
      </c>
      <c r="P693" s="368">
        <v>1000458648</v>
      </c>
      <c r="Q693" s="554" t="s">
        <v>230</v>
      </c>
      <c r="R693" s="614" t="s">
        <v>231</v>
      </c>
      <c r="S693" s="103" t="s">
        <v>232</v>
      </c>
      <c r="T693" s="553" t="s">
        <v>24</v>
      </c>
    </row>
    <row r="694" spans="1:20">
      <c r="A694" s="615">
        <v>839719</v>
      </c>
      <c r="B694" s="368" t="s">
        <v>1174</v>
      </c>
      <c r="C694" s="46" t="s">
        <v>800</v>
      </c>
      <c r="D694" s="46" t="s">
        <v>102</v>
      </c>
      <c r="E694" s="49" t="s">
        <v>20</v>
      </c>
      <c r="F694" s="49" t="s">
        <v>804</v>
      </c>
      <c r="G694" s="49" t="s">
        <v>338</v>
      </c>
      <c r="H694" s="36">
        <v>25.048780487804876</v>
      </c>
      <c r="I694" s="128">
        <v>4408.585365853658</v>
      </c>
      <c r="J694" s="124">
        <v>4408.585365853658</v>
      </c>
      <c r="K694" s="124">
        <v>4408.585365853658</v>
      </c>
      <c r="L694" s="124">
        <v>4408.585365853658</v>
      </c>
      <c r="M694" s="124">
        <v>4408.585365853658</v>
      </c>
      <c r="N694" s="124">
        <v>4408.585365853658</v>
      </c>
      <c r="O694" s="124">
        <v>4408.585365853658</v>
      </c>
      <c r="P694" s="368">
        <v>1000458648</v>
      </c>
      <c r="Q694" s="554" t="s">
        <v>230</v>
      </c>
      <c r="R694" s="614" t="s">
        <v>231</v>
      </c>
      <c r="S694" s="103" t="s">
        <v>232</v>
      </c>
      <c r="T694" s="553" t="s">
        <v>24</v>
      </c>
    </row>
    <row r="695" spans="1:20">
      <c r="A695" s="615">
        <v>894920</v>
      </c>
      <c r="B695" s="368" t="s">
        <v>1175</v>
      </c>
      <c r="C695" s="46" t="s">
        <v>800</v>
      </c>
      <c r="D695" s="46" t="s">
        <v>102</v>
      </c>
      <c r="E695" s="49" t="s">
        <v>20</v>
      </c>
      <c r="F695" s="49" t="s">
        <v>802</v>
      </c>
      <c r="G695" s="49" t="s">
        <v>324</v>
      </c>
      <c r="H695" s="36">
        <v>21.512195121951219</v>
      </c>
      <c r="I695" s="128">
        <v>3786.1463414634145</v>
      </c>
      <c r="J695" s="124">
        <v>3786.1463414634145</v>
      </c>
      <c r="K695" s="124">
        <v>3786.1463414634145</v>
      </c>
      <c r="L695" s="124">
        <v>3786.1463414634145</v>
      </c>
      <c r="M695" s="124">
        <v>3786.1463414634145</v>
      </c>
      <c r="N695" s="124">
        <v>3786.1463414634145</v>
      </c>
      <c r="O695" s="124">
        <v>3786.1463414634145</v>
      </c>
      <c r="P695" s="368">
        <v>1000458648</v>
      </c>
      <c r="Q695" s="554" t="s">
        <v>230</v>
      </c>
      <c r="R695" s="614" t="s">
        <v>231</v>
      </c>
      <c r="S695" s="103" t="s">
        <v>232</v>
      </c>
      <c r="T695" s="553" t="s">
        <v>24</v>
      </c>
    </row>
    <row r="696" spans="1:20">
      <c r="A696" s="615">
        <v>904809</v>
      </c>
      <c r="B696" s="368" t="s">
        <v>1176</v>
      </c>
      <c r="C696" s="46" t="s">
        <v>800</v>
      </c>
      <c r="D696" s="46" t="s">
        <v>102</v>
      </c>
      <c r="E696" s="49" t="s">
        <v>20</v>
      </c>
      <c r="F696" s="49" t="s">
        <v>802</v>
      </c>
      <c r="G696" s="49" t="s">
        <v>324</v>
      </c>
      <c r="H696" s="36">
        <v>21.512195121951219</v>
      </c>
      <c r="I696" s="128">
        <v>3786.1463414634145</v>
      </c>
      <c r="J696" s="124">
        <v>3786.1463414634145</v>
      </c>
      <c r="K696" s="124">
        <v>3786.1463414634145</v>
      </c>
      <c r="L696" s="124">
        <v>3786.1463414634145</v>
      </c>
      <c r="M696" s="124">
        <v>3786.1463414634145</v>
      </c>
      <c r="N696" s="124">
        <v>3786.1463414634145</v>
      </c>
      <c r="O696" s="124">
        <v>3786.1463414634145</v>
      </c>
      <c r="P696" s="368">
        <v>1000458648</v>
      </c>
      <c r="Q696" s="554" t="s">
        <v>230</v>
      </c>
      <c r="R696" s="614" t="s">
        <v>231</v>
      </c>
      <c r="S696" s="103" t="s">
        <v>232</v>
      </c>
      <c r="T696" s="553" t="s">
        <v>24</v>
      </c>
    </row>
    <row r="697" spans="1:20">
      <c r="A697" s="615">
        <v>890446</v>
      </c>
      <c r="B697" s="368" t="s">
        <v>1177</v>
      </c>
      <c r="C697" s="46" t="s">
        <v>800</v>
      </c>
      <c r="D697" s="46" t="s">
        <v>102</v>
      </c>
      <c r="E697" s="49" t="s">
        <v>20</v>
      </c>
      <c r="F697" s="49" t="s">
        <v>804</v>
      </c>
      <c r="G697" s="49" t="s">
        <v>338</v>
      </c>
      <c r="H697" s="36">
        <v>25.048780487804876</v>
      </c>
      <c r="I697" s="128">
        <v>4408.585365853658</v>
      </c>
      <c r="J697" s="124">
        <v>4408.585365853658</v>
      </c>
      <c r="K697" s="124">
        <v>4408.585365853658</v>
      </c>
      <c r="L697" s="124">
        <v>4408.585365853658</v>
      </c>
      <c r="M697" s="124">
        <v>4408.585365853658</v>
      </c>
      <c r="N697" s="124">
        <v>4408.585365853658</v>
      </c>
      <c r="O697" s="124">
        <v>4408.585365853658</v>
      </c>
      <c r="P697" s="368">
        <v>1000458648</v>
      </c>
      <c r="Q697" s="554" t="s">
        <v>230</v>
      </c>
      <c r="R697" s="614" t="s">
        <v>231</v>
      </c>
      <c r="S697" s="103" t="s">
        <v>232</v>
      </c>
      <c r="T697" s="553" t="s">
        <v>24</v>
      </c>
    </row>
    <row r="698" spans="1:20">
      <c r="A698" s="615">
        <v>2134922</v>
      </c>
      <c r="B698" s="368" t="s">
        <v>1178</v>
      </c>
      <c r="C698" s="46" t="s">
        <v>800</v>
      </c>
      <c r="D698" s="46" t="s">
        <v>102</v>
      </c>
      <c r="E698" s="49" t="s">
        <v>20</v>
      </c>
      <c r="F698" s="49" t="s">
        <v>802</v>
      </c>
      <c r="G698" s="49" t="s">
        <v>324</v>
      </c>
      <c r="H698" s="36">
        <v>21.512195121951219</v>
      </c>
      <c r="I698" s="128">
        <v>3786.1463414634145</v>
      </c>
      <c r="J698" s="124">
        <v>3786.1463414634145</v>
      </c>
      <c r="K698" s="124">
        <v>3786.1463414634145</v>
      </c>
      <c r="L698" s="124">
        <v>3786.1463414634145</v>
      </c>
      <c r="M698" s="124">
        <v>3786.1463414634145</v>
      </c>
      <c r="N698" s="124">
        <v>3786.1463414634145</v>
      </c>
      <c r="O698" s="124">
        <v>3786.1463414634145</v>
      </c>
      <c r="P698" s="368">
        <v>1000458648</v>
      </c>
      <c r="Q698" s="554" t="s">
        <v>230</v>
      </c>
      <c r="R698" s="614" t="s">
        <v>231</v>
      </c>
      <c r="S698" s="103" t="s">
        <v>232</v>
      </c>
      <c r="T698" s="553" t="s">
        <v>24</v>
      </c>
    </row>
    <row r="699" spans="1:20">
      <c r="A699" s="615">
        <v>2170738</v>
      </c>
      <c r="B699" s="368" t="s">
        <v>1179</v>
      </c>
      <c r="C699" s="46" t="s">
        <v>800</v>
      </c>
      <c r="D699" s="46" t="s">
        <v>102</v>
      </c>
      <c r="E699" s="49" t="s">
        <v>20</v>
      </c>
      <c r="F699" s="49" t="s">
        <v>802</v>
      </c>
      <c r="G699" s="49" t="s">
        <v>324</v>
      </c>
      <c r="H699" s="36">
        <v>21.512195121951219</v>
      </c>
      <c r="I699" s="128">
        <v>3786.1463414634145</v>
      </c>
      <c r="J699" s="124">
        <v>3786.1463414634145</v>
      </c>
      <c r="K699" s="124">
        <v>3786.1463414634145</v>
      </c>
      <c r="L699" s="124">
        <v>3786.1463414634145</v>
      </c>
      <c r="M699" s="124">
        <v>3786.1463414634145</v>
      </c>
      <c r="N699" s="124">
        <v>3786.1463414634145</v>
      </c>
      <c r="O699" s="124">
        <v>3786.1463414634145</v>
      </c>
      <c r="P699" s="368">
        <v>1000458648</v>
      </c>
      <c r="Q699" s="554" t="s">
        <v>230</v>
      </c>
      <c r="R699" s="614" t="s">
        <v>231</v>
      </c>
      <c r="S699" s="103" t="s">
        <v>232</v>
      </c>
      <c r="T699" s="553" t="s">
        <v>24</v>
      </c>
    </row>
    <row r="700" spans="1:20">
      <c r="A700" s="615">
        <v>2172511</v>
      </c>
      <c r="B700" s="368" t="s">
        <v>1180</v>
      </c>
      <c r="C700" s="46" t="s">
        <v>800</v>
      </c>
      <c r="D700" s="46" t="s">
        <v>102</v>
      </c>
      <c r="E700" s="49" t="s">
        <v>20</v>
      </c>
      <c r="F700" s="49" t="s">
        <v>802</v>
      </c>
      <c r="G700" s="49" t="s">
        <v>324</v>
      </c>
      <c r="H700" s="36">
        <v>21.512195121951219</v>
      </c>
      <c r="I700" s="128">
        <v>3786.1463414634145</v>
      </c>
      <c r="J700" s="124">
        <v>3786.1463414634145</v>
      </c>
      <c r="K700" s="124">
        <v>3786.1463414634145</v>
      </c>
      <c r="L700" s="124">
        <v>3786.1463414634145</v>
      </c>
      <c r="M700" s="124">
        <v>3786.1463414634145</v>
      </c>
      <c r="N700" s="124">
        <v>3786.1463414634145</v>
      </c>
      <c r="O700" s="124">
        <v>3786.1463414634145</v>
      </c>
      <c r="P700" s="368">
        <v>1000458648</v>
      </c>
      <c r="Q700" s="554" t="s">
        <v>230</v>
      </c>
      <c r="R700" s="614" t="s">
        <v>231</v>
      </c>
      <c r="S700" s="103" t="s">
        <v>232</v>
      </c>
      <c r="T700" s="553" t="s">
        <v>24</v>
      </c>
    </row>
    <row r="701" spans="1:20">
      <c r="A701" s="615">
        <v>2261870</v>
      </c>
      <c r="B701" s="368" t="s">
        <v>1181</v>
      </c>
      <c r="C701" s="46" t="s">
        <v>800</v>
      </c>
      <c r="D701" s="46" t="s">
        <v>102</v>
      </c>
      <c r="E701" s="49" t="s">
        <v>20</v>
      </c>
      <c r="F701" s="49" t="s">
        <v>802</v>
      </c>
      <c r="G701" s="49" t="s">
        <v>324</v>
      </c>
      <c r="H701" s="36">
        <v>21.512195121951219</v>
      </c>
      <c r="I701" s="128">
        <v>3786.1463414634145</v>
      </c>
      <c r="J701" s="124">
        <v>3786.1463414634145</v>
      </c>
      <c r="K701" s="124">
        <v>3786.1463414634145</v>
      </c>
      <c r="L701" s="124">
        <v>3786.1463414634145</v>
      </c>
      <c r="M701" s="124">
        <v>3786.1463414634145</v>
      </c>
      <c r="N701" s="124">
        <v>3786.1463414634145</v>
      </c>
      <c r="O701" s="124">
        <v>3786.1463414634145</v>
      </c>
      <c r="P701" s="368">
        <v>1000458648</v>
      </c>
      <c r="Q701" s="554" t="s">
        <v>230</v>
      </c>
      <c r="R701" s="614" t="s">
        <v>231</v>
      </c>
      <c r="S701" s="103" t="s">
        <v>232</v>
      </c>
      <c r="T701" s="553" t="s">
        <v>24</v>
      </c>
    </row>
    <row r="702" spans="1:20">
      <c r="A702" s="615">
        <v>2305965</v>
      </c>
      <c r="B702" s="368" t="s">
        <v>1182</v>
      </c>
      <c r="C702" s="46" t="s">
        <v>800</v>
      </c>
      <c r="D702" s="46" t="s">
        <v>102</v>
      </c>
      <c r="E702" s="49" t="s">
        <v>20</v>
      </c>
      <c r="F702" s="49" t="s">
        <v>804</v>
      </c>
      <c r="G702" s="49" t="s">
        <v>338</v>
      </c>
      <c r="H702" s="36">
        <v>25.048780487804876</v>
      </c>
      <c r="I702" s="128">
        <v>4408.585365853658</v>
      </c>
      <c r="J702" s="124">
        <v>4408.585365853658</v>
      </c>
      <c r="K702" s="124">
        <v>4408.585365853658</v>
      </c>
      <c r="L702" s="124">
        <v>4408.585365853658</v>
      </c>
      <c r="M702" s="124">
        <v>4408.585365853658</v>
      </c>
      <c r="N702" s="124">
        <v>4408.585365853658</v>
      </c>
      <c r="O702" s="124">
        <v>4408.585365853658</v>
      </c>
      <c r="P702" s="368">
        <v>1000458648</v>
      </c>
      <c r="Q702" s="554" t="s">
        <v>230</v>
      </c>
      <c r="R702" s="614" t="s">
        <v>231</v>
      </c>
      <c r="S702" s="103" t="s">
        <v>232</v>
      </c>
      <c r="T702" s="553" t="s">
        <v>24</v>
      </c>
    </row>
    <row r="703" spans="1:20">
      <c r="A703" s="615">
        <v>2432371</v>
      </c>
      <c r="B703" s="368" t="s">
        <v>1183</v>
      </c>
      <c r="C703" s="46" t="s">
        <v>800</v>
      </c>
      <c r="D703" s="46" t="s">
        <v>102</v>
      </c>
      <c r="E703" s="49" t="s">
        <v>20</v>
      </c>
      <c r="F703" s="49" t="s">
        <v>804</v>
      </c>
      <c r="G703" s="49" t="s">
        <v>338</v>
      </c>
      <c r="H703" s="36">
        <v>25.048780487804876</v>
      </c>
      <c r="I703" s="128">
        <v>4408.585365853658</v>
      </c>
      <c r="J703" s="124">
        <v>4408.585365853658</v>
      </c>
      <c r="K703" s="124">
        <v>4408.585365853658</v>
      </c>
      <c r="L703" s="124">
        <v>4408.585365853658</v>
      </c>
      <c r="M703" s="124">
        <v>4408.585365853658</v>
      </c>
      <c r="N703" s="124">
        <v>4408.585365853658</v>
      </c>
      <c r="O703" s="124">
        <v>4408.585365853658</v>
      </c>
      <c r="P703" s="368">
        <v>1000458648</v>
      </c>
      <c r="Q703" s="554" t="s">
        <v>230</v>
      </c>
      <c r="R703" s="614" t="s">
        <v>231</v>
      </c>
      <c r="S703" s="103" t="s">
        <v>232</v>
      </c>
      <c r="T703" s="553" t="s">
        <v>33</v>
      </c>
    </row>
    <row r="704" spans="1:20">
      <c r="A704" s="615">
        <v>183483</v>
      </c>
      <c r="B704" s="368" t="s">
        <v>1184</v>
      </c>
      <c r="C704" s="46" t="s">
        <v>800</v>
      </c>
      <c r="D704" s="46" t="s">
        <v>102</v>
      </c>
      <c r="E704" s="49" t="s">
        <v>25</v>
      </c>
      <c r="F704" s="49" t="s">
        <v>804</v>
      </c>
      <c r="G704" s="49" t="s">
        <v>422</v>
      </c>
      <c r="H704" s="36">
        <v>25.048780487804876</v>
      </c>
      <c r="I704" s="128">
        <v>4408.585365853658</v>
      </c>
      <c r="J704" s="124">
        <v>4408.585365853658</v>
      </c>
      <c r="K704" s="124">
        <v>4408.585365853658</v>
      </c>
      <c r="L704" s="124">
        <v>4408.585365853658</v>
      </c>
      <c r="M704" s="124">
        <v>4408.585365853658</v>
      </c>
      <c r="N704" s="124">
        <v>4408.585365853658</v>
      </c>
      <c r="O704" s="124">
        <v>4408.585365853658</v>
      </c>
      <c r="P704" s="368">
        <v>1000458648</v>
      </c>
      <c r="Q704" s="554" t="s">
        <v>230</v>
      </c>
      <c r="R704" s="614" t="s">
        <v>231</v>
      </c>
      <c r="S704" s="103" t="s">
        <v>232</v>
      </c>
      <c r="T704" s="553" t="s">
        <v>26</v>
      </c>
    </row>
    <row r="705" spans="1:20">
      <c r="A705" s="615">
        <v>2322556</v>
      </c>
      <c r="B705" s="368" t="s">
        <v>1185</v>
      </c>
      <c r="C705" s="46" t="s">
        <v>800</v>
      </c>
      <c r="D705" s="46" t="s">
        <v>102</v>
      </c>
      <c r="E705" s="49" t="s">
        <v>20</v>
      </c>
      <c r="F705" s="49" t="s">
        <v>810</v>
      </c>
      <c r="G705" s="49" t="s">
        <v>582</v>
      </c>
      <c r="H705" s="36">
        <v>17.670731707317074</v>
      </c>
      <c r="I705" s="128">
        <v>3110.0487804878048</v>
      </c>
      <c r="J705" s="124">
        <v>3110.0487804878048</v>
      </c>
      <c r="K705" s="124">
        <v>3110.0487804878048</v>
      </c>
      <c r="L705" s="124">
        <v>3110.0487804878048</v>
      </c>
      <c r="M705" s="124">
        <v>3110.0487804878048</v>
      </c>
      <c r="N705" s="124">
        <v>3110.0487804878048</v>
      </c>
      <c r="O705" s="124">
        <v>3110.0487804878048</v>
      </c>
      <c r="P705" s="368">
        <v>1000458648</v>
      </c>
      <c r="Q705" s="554" t="s">
        <v>230</v>
      </c>
      <c r="R705" s="614" t="s">
        <v>231</v>
      </c>
      <c r="S705" s="103" t="s">
        <v>232</v>
      </c>
      <c r="T705" s="553" t="s">
        <v>24</v>
      </c>
    </row>
    <row r="706" spans="1:20">
      <c r="A706" s="615">
        <v>2322590</v>
      </c>
      <c r="B706" s="368" t="s">
        <v>1186</v>
      </c>
      <c r="C706" s="46" t="s">
        <v>800</v>
      </c>
      <c r="D706" s="46" t="s">
        <v>102</v>
      </c>
      <c r="E706" s="49" t="s">
        <v>20</v>
      </c>
      <c r="F706" s="49" t="s">
        <v>810</v>
      </c>
      <c r="G706" s="49" t="s">
        <v>582</v>
      </c>
      <c r="H706" s="36">
        <v>17.670731707317074</v>
      </c>
      <c r="I706" s="128">
        <v>3110.0487804878048</v>
      </c>
      <c r="J706" s="124">
        <v>3110.0487804878048</v>
      </c>
      <c r="K706" s="124">
        <v>3110.0487804878048</v>
      </c>
      <c r="L706" s="124">
        <v>3110.0487804878048</v>
      </c>
      <c r="M706" s="124">
        <v>3110.0487804878048</v>
      </c>
      <c r="N706" s="124">
        <v>3110.0487804878048</v>
      </c>
      <c r="O706" s="124">
        <v>3110.0487804878048</v>
      </c>
      <c r="P706" s="368">
        <v>1000458648</v>
      </c>
      <c r="Q706" s="554" t="s">
        <v>230</v>
      </c>
      <c r="R706" s="614" t="s">
        <v>231</v>
      </c>
      <c r="S706" s="103" t="s">
        <v>232</v>
      </c>
      <c r="T706" s="553" t="s">
        <v>24</v>
      </c>
    </row>
    <row r="707" spans="1:20">
      <c r="A707" s="615">
        <v>2351053</v>
      </c>
      <c r="B707" s="368" t="s">
        <v>1187</v>
      </c>
      <c r="C707" s="46" t="s">
        <v>800</v>
      </c>
      <c r="D707" s="46" t="s">
        <v>102</v>
      </c>
      <c r="E707" s="49" t="s">
        <v>20</v>
      </c>
      <c r="F707" s="49" t="s">
        <v>804</v>
      </c>
      <c r="G707" s="49" t="s">
        <v>338</v>
      </c>
      <c r="H707" s="36">
        <v>25.048780487804876</v>
      </c>
      <c r="I707" s="128">
        <v>4408.585365853658</v>
      </c>
      <c r="J707" s="124">
        <v>4408.585365853658</v>
      </c>
      <c r="K707" s="124">
        <v>4408.585365853658</v>
      </c>
      <c r="L707" s="124">
        <v>4408.585365853658</v>
      </c>
      <c r="M707" s="124">
        <v>4408.585365853658</v>
      </c>
      <c r="N707" s="124">
        <v>4408.585365853658</v>
      </c>
      <c r="O707" s="124">
        <v>4408.585365853658</v>
      </c>
      <c r="P707" s="368">
        <v>1000458648</v>
      </c>
      <c r="Q707" s="554" t="s">
        <v>230</v>
      </c>
      <c r="R707" s="614" t="s">
        <v>231</v>
      </c>
      <c r="S707" s="103" t="s">
        <v>232</v>
      </c>
      <c r="T707" s="553" t="s">
        <v>24</v>
      </c>
    </row>
    <row r="708" spans="1:20">
      <c r="A708" s="615">
        <v>2364569</v>
      </c>
      <c r="B708" s="368" t="s">
        <v>1188</v>
      </c>
      <c r="C708" s="46" t="s">
        <v>800</v>
      </c>
      <c r="D708" s="46" t="s">
        <v>102</v>
      </c>
      <c r="E708" s="49" t="s">
        <v>428</v>
      </c>
      <c r="F708" s="49" t="s">
        <v>802</v>
      </c>
      <c r="G708" s="49" t="s">
        <v>324</v>
      </c>
      <c r="H708" s="36">
        <v>21.512195121951219</v>
      </c>
      <c r="I708" s="128">
        <v>3786.1463414634145</v>
      </c>
      <c r="J708" s="124">
        <v>3786.1463414634145</v>
      </c>
      <c r="K708" s="124">
        <v>3786.1463414634145</v>
      </c>
      <c r="L708" s="124">
        <v>3786.1463414634145</v>
      </c>
      <c r="M708" s="124">
        <v>3786.1463414634145</v>
      </c>
      <c r="N708" s="124">
        <v>3786.1463414634145</v>
      </c>
      <c r="O708" s="124">
        <v>3786.1463414634145</v>
      </c>
      <c r="P708" s="368">
        <v>1000458648</v>
      </c>
      <c r="Q708" s="554" t="s">
        <v>230</v>
      </c>
      <c r="R708" s="614" t="s">
        <v>231</v>
      </c>
      <c r="S708" s="103" t="s">
        <v>232</v>
      </c>
      <c r="T708" s="553" t="s">
        <v>24</v>
      </c>
    </row>
    <row r="709" spans="1:20">
      <c r="A709" s="615" t="s">
        <v>354</v>
      </c>
      <c r="B709" s="513" t="s">
        <v>354</v>
      </c>
      <c r="C709" s="46" t="s">
        <v>800</v>
      </c>
      <c r="D709" s="46" t="s">
        <v>102</v>
      </c>
      <c r="E709" s="49" t="s">
        <v>20</v>
      </c>
      <c r="F709" s="49" t="s">
        <v>804</v>
      </c>
      <c r="G709" s="49" t="s">
        <v>422</v>
      </c>
      <c r="H709" s="36">
        <v>25.048780487804876</v>
      </c>
      <c r="I709" s="128">
        <v>4408.585365853658</v>
      </c>
      <c r="J709" s="124">
        <v>4408.585365853658</v>
      </c>
      <c r="K709" s="124">
        <v>4408.585365853658</v>
      </c>
      <c r="L709" s="124">
        <v>4408.585365853658</v>
      </c>
      <c r="M709" s="124">
        <v>4408.585365853658</v>
      </c>
      <c r="N709" s="124">
        <v>4408.585365853658</v>
      </c>
      <c r="O709" s="124">
        <v>4408.585365853658</v>
      </c>
      <c r="P709" s="368">
        <v>1000458648</v>
      </c>
      <c r="Q709" s="554" t="s">
        <v>230</v>
      </c>
      <c r="R709" s="614" t="s">
        <v>231</v>
      </c>
      <c r="S709" s="103" t="s">
        <v>232</v>
      </c>
      <c r="T709" s="553" t="s">
        <v>24</v>
      </c>
    </row>
    <row r="710" spans="1:20">
      <c r="A710" s="615">
        <v>2233088</v>
      </c>
      <c r="B710" s="368" t="s">
        <v>1189</v>
      </c>
      <c r="C710" s="46" t="s">
        <v>800</v>
      </c>
      <c r="D710" s="46" t="s">
        <v>102</v>
      </c>
      <c r="E710" s="49" t="s">
        <v>20</v>
      </c>
      <c r="F710" s="49" t="s">
        <v>804</v>
      </c>
      <c r="G710" s="49" t="s">
        <v>338</v>
      </c>
      <c r="H710" s="36">
        <v>25.048780487804876</v>
      </c>
      <c r="I710" s="128">
        <v>4408.585365853658</v>
      </c>
      <c r="J710" s="124">
        <v>4408.585365853658</v>
      </c>
      <c r="K710" s="124">
        <v>4408.585365853658</v>
      </c>
      <c r="L710" s="124">
        <v>4408.585365853658</v>
      </c>
      <c r="M710" s="124">
        <v>4408.585365853658</v>
      </c>
      <c r="N710" s="124">
        <v>4408.585365853658</v>
      </c>
      <c r="O710" s="124">
        <v>4408.585365853658</v>
      </c>
      <c r="P710" s="368">
        <v>1000458648</v>
      </c>
      <c r="Q710" s="554" t="s">
        <v>230</v>
      </c>
      <c r="R710" s="614" t="s">
        <v>231</v>
      </c>
      <c r="S710" s="103" t="s">
        <v>232</v>
      </c>
      <c r="T710" s="553" t="s">
        <v>24</v>
      </c>
    </row>
    <row r="711" spans="1:20">
      <c r="A711" s="615">
        <v>763879</v>
      </c>
      <c r="B711" s="368" t="s">
        <v>1190</v>
      </c>
      <c r="C711" s="46" t="s">
        <v>800</v>
      </c>
      <c r="D711" s="46" t="s">
        <v>102</v>
      </c>
      <c r="E711" s="49" t="s">
        <v>20</v>
      </c>
      <c r="F711" s="49" t="s">
        <v>804</v>
      </c>
      <c r="G711" s="49" t="s">
        <v>318</v>
      </c>
      <c r="H711" s="36">
        <v>25.048780487804876</v>
      </c>
      <c r="I711" s="128">
        <v>4408.585365853658</v>
      </c>
      <c r="J711" s="124">
        <v>4408.585365853658</v>
      </c>
      <c r="K711" s="124">
        <v>4408.585365853658</v>
      </c>
      <c r="L711" s="124">
        <v>4408.585365853658</v>
      </c>
      <c r="M711" s="124">
        <v>4408.585365853658</v>
      </c>
      <c r="N711" s="124">
        <v>4408.585365853658</v>
      </c>
      <c r="O711" s="124">
        <v>4408.585365853658</v>
      </c>
      <c r="P711" s="368">
        <v>1000458648</v>
      </c>
      <c r="Q711" s="554" t="s">
        <v>230</v>
      </c>
      <c r="R711" s="614" t="s">
        <v>231</v>
      </c>
      <c r="S711" s="103" t="s">
        <v>232</v>
      </c>
      <c r="T711" s="553" t="s">
        <v>24</v>
      </c>
    </row>
    <row r="712" spans="1:20">
      <c r="A712" s="615">
        <v>749682</v>
      </c>
      <c r="B712" s="368" t="s">
        <v>1191</v>
      </c>
      <c r="C712" s="46" t="s">
        <v>800</v>
      </c>
      <c r="D712" s="46" t="s">
        <v>102</v>
      </c>
      <c r="E712" s="49" t="s">
        <v>20</v>
      </c>
      <c r="F712" s="49" t="s">
        <v>804</v>
      </c>
      <c r="G712" s="49" t="s">
        <v>318</v>
      </c>
      <c r="H712" s="36">
        <v>25.048780487804876</v>
      </c>
      <c r="I712" s="128">
        <v>4408.585365853658</v>
      </c>
      <c r="J712" s="124">
        <v>4408.585365853658</v>
      </c>
      <c r="K712" s="124">
        <v>4408.585365853658</v>
      </c>
      <c r="L712" s="124">
        <v>4408.585365853658</v>
      </c>
      <c r="M712" s="124">
        <v>4408.585365853658</v>
      </c>
      <c r="N712" s="124">
        <v>4408.585365853658</v>
      </c>
      <c r="O712" s="124">
        <v>4408.585365853658</v>
      </c>
      <c r="P712" s="368">
        <v>1000458648</v>
      </c>
      <c r="Q712" s="554" t="s">
        <v>230</v>
      </c>
      <c r="R712" s="614" t="s">
        <v>231</v>
      </c>
      <c r="S712" s="103" t="s">
        <v>232</v>
      </c>
      <c r="T712" s="553" t="s">
        <v>24</v>
      </c>
    </row>
    <row r="713" spans="1:20">
      <c r="A713" s="615">
        <v>756014</v>
      </c>
      <c r="B713" s="368" t="s">
        <v>1192</v>
      </c>
      <c r="C713" s="46" t="s">
        <v>800</v>
      </c>
      <c r="D713" s="46" t="s">
        <v>102</v>
      </c>
      <c r="E713" s="49" t="s">
        <v>20</v>
      </c>
      <c r="F713" s="49" t="s">
        <v>804</v>
      </c>
      <c r="G713" s="49" t="s">
        <v>338</v>
      </c>
      <c r="H713" s="36">
        <v>25.048780487804876</v>
      </c>
      <c r="I713" s="128">
        <v>4408.585365853658</v>
      </c>
      <c r="J713" s="124">
        <v>4408.585365853658</v>
      </c>
      <c r="K713" s="124">
        <v>4408.585365853658</v>
      </c>
      <c r="L713" s="124">
        <v>4408.585365853658</v>
      </c>
      <c r="M713" s="124">
        <v>4408.585365853658</v>
      </c>
      <c r="N713" s="124">
        <v>4408.585365853658</v>
      </c>
      <c r="O713" s="124">
        <v>4408.585365853658</v>
      </c>
      <c r="P713" s="368">
        <v>1000458648</v>
      </c>
      <c r="Q713" s="554" t="s">
        <v>230</v>
      </c>
      <c r="R713" s="614" t="s">
        <v>231</v>
      </c>
      <c r="S713" s="103" t="s">
        <v>232</v>
      </c>
      <c r="T713" s="553" t="s">
        <v>24</v>
      </c>
    </row>
    <row r="714" spans="1:20">
      <c r="A714" s="615">
        <v>2428313</v>
      </c>
      <c r="B714" s="368" t="s">
        <v>1193</v>
      </c>
      <c r="C714" s="46" t="s">
        <v>800</v>
      </c>
      <c r="D714" s="46" t="s">
        <v>102</v>
      </c>
      <c r="E714" s="49" t="s">
        <v>20</v>
      </c>
      <c r="F714" s="49" t="s">
        <v>804</v>
      </c>
      <c r="G714" s="49" t="s">
        <v>338</v>
      </c>
      <c r="H714" s="36">
        <v>25.048780487804876</v>
      </c>
      <c r="I714" s="128">
        <v>4408.585365853658</v>
      </c>
      <c r="J714" s="124">
        <v>4408.585365853658</v>
      </c>
      <c r="K714" s="124">
        <v>4408.585365853658</v>
      </c>
      <c r="L714" s="124">
        <v>4408.585365853658</v>
      </c>
      <c r="M714" s="124">
        <v>4408.585365853658</v>
      </c>
      <c r="N714" s="124">
        <v>4408.585365853658</v>
      </c>
      <c r="O714" s="124">
        <v>4408.585365853658</v>
      </c>
      <c r="P714" s="368">
        <v>1000458648</v>
      </c>
      <c r="Q714" s="554" t="s">
        <v>230</v>
      </c>
      <c r="R714" s="614" t="s">
        <v>231</v>
      </c>
      <c r="S714" s="103" t="s">
        <v>232</v>
      </c>
      <c r="T714" s="553" t="s">
        <v>33</v>
      </c>
    </row>
    <row r="715" spans="1:20">
      <c r="A715" s="615">
        <v>2178573</v>
      </c>
      <c r="B715" s="368" t="s">
        <v>1194</v>
      </c>
      <c r="C715" s="46" t="s">
        <v>800</v>
      </c>
      <c r="D715" s="46" t="s">
        <v>102</v>
      </c>
      <c r="E715" s="49" t="s">
        <v>20</v>
      </c>
      <c r="F715" s="49" t="s">
        <v>804</v>
      </c>
      <c r="G715" s="49" t="s">
        <v>318</v>
      </c>
      <c r="H715" s="36">
        <v>25.048780487804876</v>
      </c>
      <c r="I715" s="128">
        <v>4408.585365853658</v>
      </c>
      <c r="J715" s="124">
        <v>4408.585365853658</v>
      </c>
      <c r="K715" s="124">
        <v>4408.585365853658</v>
      </c>
      <c r="L715" s="124">
        <v>4408.585365853658</v>
      </c>
      <c r="M715" s="124">
        <v>4408.585365853658</v>
      </c>
      <c r="N715" s="124">
        <v>4408.585365853658</v>
      </c>
      <c r="O715" s="124">
        <v>4408.585365853658</v>
      </c>
      <c r="P715" s="368">
        <v>1000458648</v>
      </c>
      <c r="Q715" s="554" t="s">
        <v>230</v>
      </c>
      <c r="R715" s="614" t="s">
        <v>231</v>
      </c>
      <c r="S715" s="103" t="s">
        <v>232</v>
      </c>
      <c r="T715" s="553" t="s">
        <v>24</v>
      </c>
    </row>
    <row r="716" spans="1:20">
      <c r="A716" s="615">
        <v>483771</v>
      </c>
      <c r="B716" s="368" t="s">
        <v>1195</v>
      </c>
      <c r="C716" s="46" t="s">
        <v>800</v>
      </c>
      <c r="D716" s="46" t="s">
        <v>1196</v>
      </c>
      <c r="E716" s="49" t="s">
        <v>25</v>
      </c>
      <c r="F716" s="49" t="s">
        <v>804</v>
      </c>
      <c r="G716" s="49" t="s">
        <v>338</v>
      </c>
      <c r="H716" s="36">
        <v>23.134146341463413</v>
      </c>
      <c r="I716" s="128">
        <v>4071.6097560975609</v>
      </c>
      <c r="J716" s="124">
        <v>4071.6097560975609</v>
      </c>
      <c r="K716" s="124">
        <v>4071.6097560975609</v>
      </c>
      <c r="L716" s="124">
        <v>4071.6097560975609</v>
      </c>
      <c r="M716" s="124">
        <v>4071.6097560975609</v>
      </c>
      <c r="N716" s="124">
        <v>4071.6097560975609</v>
      </c>
      <c r="O716" s="124">
        <v>4071.6097560975609</v>
      </c>
      <c r="P716" s="368">
        <v>1000458648</v>
      </c>
      <c r="Q716" s="554" t="s">
        <v>230</v>
      </c>
      <c r="R716" s="614" t="s">
        <v>231</v>
      </c>
      <c r="S716" s="103" t="s">
        <v>232</v>
      </c>
      <c r="T716" s="553" t="s">
        <v>26</v>
      </c>
    </row>
    <row r="717" spans="1:20">
      <c r="A717" s="615">
        <v>2038973</v>
      </c>
      <c r="B717" s="368" t="s">
        <v>1197</v>
      </c>
      <c r="C717" s="46" t="s">
        <v>800</v>
      </c>
      <c r="D717" s="46" t="s">
        <v>1196</v>
      </c>
      <c r="E717" s="49" t="s">
        <v>25</v>
      </c>
      <c r="F717" s="49" t="s">
        <v>802</v>
      </c>
      <c r="G717" s="49" t="s">
        <v>324</v>
      </c>
      <c r="H717" s="36">
        <v>20.195121951219512</v>
      </c>
      <c r="I717" s="128">
        <v>3554.3414634146343</v>
      </c>
      <c r="J717" s="124">
        <v>3554.3414634146343</v>
      </c>
      <c r="K717" s="124">
        <v>3554.3414634146343</v>
      </c>
      <c r="L717" s="124">
        <v>3554.3414634146343</v>
      </c>
      <c r="M717" s="124">
        <v>3554.3414634146343</v>
      </c>
      <c r="N717" s="124">
        <v>3554.3414634146343</v>
      </c>
      <c r="O717" s="124">
        <v>3554.3414634146343</v>
      </c>
      <c r="P717" s="368">
        <v>1000458648</v>
      </c>
      <c r="Q717" s="554" t="s">
        <v>230</v>
      </c>
      <c r="R717" s="614" t="s">
        <v>231</v>
      </c>
      <c r="S717" s="103" t="s">
        <v>232</v>
      </c>
      <c r="T717" s="553" t="s">
        <v>24</v>
      </c>
    </row>
    <row r="718" spans="1:20">
      <c r="A718" s="615">
        <v>2188233</v>
      </c>
      <c r="B718" s="368" t="s">
        <v>1198</v>
      </c>
      <c r="C718" s="46" t="s">
        <v>800</v>
      </c>
      <c r="D718" s="46" t="s">
        <v>1196</v>
      </c>
      <c r="E718" s="49" t="s">
        <v>25</v>
      </c>
      <c r="F718" s="49" t="s">
        <v>804</v>
      </c>
      <c r="G718" s="49" t="s">
        <v>338</v>
      </c>
      <c r="H718" s="36">
        <v>23.134146341463413</v>
      </c>
      <c r="I718" s="128">
        <v>4071.6097560975609</v>
      </c>
      <c r="J718" s="124">
        <v>4071.6097560975609</v>
      </c>
      <c r="K718" s="124">
        <v>4071.6097560975609</v>
      </c>
      <c r="L718" s="124">
        <v>4071.6097560975609</v>
      </c>
      <c r="M718" s="124">
        <v>4071.6097560975609</v>
      </c>
      <c r="N718" s="124">
        <v>4071.6097560975609</v>
      </c>
      <c r="O718" s="124">
        <v>4071.6097560975609</v>
      </c>
      <c r="P718" s="368">
        <v>1000458648</v>
      </c>
      <c r="Q718" s="554" t="s">
        <v>230</v>
      </c>
      <c r="R718" s="614" t="s">
        <v>231</v>
      </c>
      <c r="S718" s="103" t="s">
        <v>232</v>
      </c>
      <c r="T718" s="553" t="s">
        <v>26</v>
      </c>
    </row>
    <row r="719" spans="1:20">
      <c r="A719" s="615">
        <v>770716</v>
      </c>
      <c r="B719" s="368" t="s">
        <v>1199</v>
      </c>
      <c r="C719" s="46" t="s">
        <v>800</v>
      </c>
      <c r="D719" s="46" t="s">
        <v>1196</v>
      </c>
      <c r="E719" s="49" t="s">
        <v>25</v>
      </c>
      <c r="F719" s="49" t="s">
        <v>802</v>
      </c>
      <c r="G719" s="49" t="s">
        <v>324</v>
      </c>
      <c r="H719" s="36">
        <v>20.195121951219512</v>
      </c>
      <c r="I719" s="128">
        <v>3554.3414634146343</v>
      </c>
      <c r="J719" s="124">
        <v>3554.3414634146343</v>
      </c>
      <c r="K719" s="124">
        <v>3554.3414634146343</v>
      </c>
      <c r="L719" s="124">
        <v>3554.3414634146343</v>
      </c>
      <c r="M719" s="124">
        <v>3554.3414634146343</v>
      </c>
      <c r="N719" s="124">
        <v>3554.3414634146343</v>
      </c>
      <c r="O719" s="124">
        <v>3554.3414634146343</v>
      </c>
      <c r="P719" s="368">
        <v>1000458648</v>
      </c>
      <c r="Q719" s="554" t="s">
        <v>230</v>
      </c>
      <c r="R719" s="614" t="s">
        <v>231</v>
      </c>
      <c r="S719" s="103" t="s">
        <v>232</v>
      </c>
      <c r="T719" s="553" t="s">
        <v>26</v>
      </c>
    </row>
    <row r="720" spans="1:20">
      <c r="A720" s="562">
        <v>2374172</v>
      </c>
      <c r="B720" s="368" t="s">
        <v>691</v>
      </c>
      <c r="C720" s="46" t="s">
        <v>800</v>
      </c>
      <c r="D720" s="46" t="s">
        <v>102</v>
      </c>
      <c r="E720" s="49" t="s">
        <v>370</v>
      </c>
      <c r="F720" s="49" t="s">
        <v>804</v>
      </c>
      <c r="G720" s="49" t="s">
        <v>318</v>
      </c>
      <c r="H720" s="36">
        <v>23.134146341463413</v>
      </c>
      <c r="I720" s="128">
        <v>4071.6097560975609</v>
      </c>
      <c r="J720" s="124">
        <v>0</v>
      </c>
      <c r="K720" s="124">
        <v>0</v>
      </c>
      <c r="L720" s="124">
        <v>0</v>
      </c>
      <c r="M720" s="124">
        <v>4071.6097560975609</v>
      </c>
      <c r="N720" s="124">
        <v>4071.6097560975609</v>
      </c>
      <c r="O720" s="124">
        <v>4071.6097560975609</v>
      </c>
      <c r="P720" s="368">
        <v>1000458648</v>
      </c>
      <c r="Q720" s="554" t="s">
        <v>230</v>
      </c>
      <c r="R720" s="614" t="s">
        <v>231</v>
      </c>
      <c r="S720" s="103" t="s">
        <v>232</v>
      </c>
      <c r="T720" s="553" t="s">
        <v>24</v>
      </c>
    </row>
    <row r="721" spans="1:20">
      <c r="A721" s="562">
        <v>2125195</v>
      </c>
      <c r="B721" s="368" t="s">
        <v>695</v>
      </c>
      <c r="C721" s="46" t="s">
        <v>800</v>
      </c>
      <c r="D721" s="46" t="s">
        <v>102</v>
      </c>
      <c r="E721" s="49" t="s">
        <v>954</v>
      </c>
      <c r="F721" s="49" t="s">
        <v>810</v>
      </c>
      <c r="G721" s="49" t="s">
        <v>582</v>
      </c>
      <c r="H721" s="36">
        <v>19.195121951219512</v>
      </c>
      <c r="I721" s="128">
        <v>3378.3414634146343</v>
      </c>
      <c r="J721" s="124">
        <v>0</v>
      </c>
      <c r="K721" s="124">
        <v>0</v>
      </c>
      <c r="L721" s="124">
        <v>0</v>
      </c>
      <c r="M721" s="124">
        <v>3378.3414634146343</v>
      </c>
      <c r="N721" s="124">
        <v>3378.3414634146343</v>
      </c>
      <c r="O721" s="124">
        <v>3378.3414634146343</v>
      </c>
      <c r="P721" s="368">
        <v>1000458648</v>
      </c>
      <c r="Q721" s="554" t="s">
        <v>230</v>
      </c>
      <c r="R721" s="614" t="s">
        <v>231</v>
      </c>
      <c r="S721" s="103" t="s">
        <v>232</v>
      </c>
      <c r="T721" s="553" t="s">
        <v>697</v>
      </c>
    </row>
    <row r="722" spans="1:20">
      <c r="A722" s="562">
        <v>934339</v>
      </c>
      <c r="B722" s="368" t="s">
        <v>698</v>
      </c>
      <c r="C722" s="46" t="s">
        <v>800</v>
      </c>
      <c r="D722" s="46" t="s">
        <v>102</v>
      </c>
      <c r="E722" s="49" t="s">
        <v>954</v>
      </c>
      <c r="F722" s="49" t="s">
        <v>802</v>
      </c>
      <c r="G722" s="49" t="s">
        <v>324</v>
      </c>
      <c r="H722" s="36">
        <v>23.024390243902438</v>
      </c>
      <c r="I722" s="128">
        <v>4052.292682926829</v>
      </c>
      <c r="J722" s="124">
        <v>0</v>
      </c>
      <c r="K722" s="124">
        <v>0</v>
      </c>
      <c r="L722" s="124">
        <v>0</v>
      </c>
      <c r="M722" s="124">
        <v>4052.292682926829</v>
      </c>
      <c r="N722" s="124">
        <v>4052.292682926829</v>
      </c>
      <c r="O722" s="124">
        <v>4052.292682926829</v>
      </c>
      <c r="P722" s="368">
        <v>1000458648</v>
      </c>
      <c r="Q722" s="554" t="s">
        <v>230</v>
      </c>
      <c r="R722" s="614" t="s">
        <v>231</v>
      </c>
      <c r="S722" s="103" t="s">
        <v>232</v>
      </c>
      <c r="T722" s="553" t="s">
        <v>697</v>
      </c>
    </row>
    <row r="723" spans="1:20">
      <c r="A723" s="562">
        <v>2358640</v>
      </c>
      <c r="B723" s="368" t="s">
        <v>702</v>
      </c>
      <c r="C723" s="46" t="s">
        <v>800</v>
      </c>
      <c r="D723" s="46" t="s">
        <v>102</v>
      </c>
      <c r="E723" s="49" t="s">
        <v>954</v>
      </c>
      <c r="F723" s="49" t="s">
        <v>802</v>
      </c>
      <c r="G723" s="49" t="s">
        <v>582</v>
      </c>
      <c r="H723" s="36">
        <v>23.024390243902438</v>
      </c>
      <c r="I723" s="128">
        <v>4052.292682926829</v>
      </c>
      <c r="J723" s="124">
        <v>0</v>
      </c>
      <c r="K723" s="124">
        <v>0</v>
      </c>
      <c r="L723" s="124">
        <v>0</v>
      </c>
      <c r="M723" s="124">
        <v>4052.292682926829</v>
      </c>
      <c r="N723" s="124">
        <v>4052.292682926829</v>
      </c>
      <c r="O723" s="124">
        <v>4052.292682926829</v>
      </c>
      <c r="P723" s="368">
        <v>1000458648</v>
      </c>
      <c r="Q723" s="554" t="s">
        <v>230</v>
      </c>
      <c r="R723" s="614" t="s">
        <v>231</v>
      </c>
      <c r="S723" s="103" t="s">
        <v>232</v>
      </c>
      <c r="T723" s="553" t="s">
        <v>697</v>
      </c>
    </row>
    <row r="724" spans="1:20">
      <c r="A724" s="615" t="s">
        <v>354</v>
      </c>
      <c r="B724" s="513" t="s">
        <v>354</v>
      </c>
      <c r="C724" s="46" t="s">
        <v>800</v>
      </c>
      <c r="D724" s="46" t="s">
        <v>102</v>
      </c>
      <c r="E724" s="49" t="s">
        <v>346</v>
      </c>
      <c r="F724" s="49" t="s">
        <v>804</v>
      </c>
      <c r="G724" s="49" t="s">
        <v>338</v>
      </c>
      <c r="H724" s="36">
        <v>23.134146341463413</v>
      </c>
      <c r="I724" s="128">
        <v>4071.6097560975609</v>
      </c>
      <c r="J724" s="124">
        <v>0</v>
      </c>
      <c r="K724" s="124">
        <v>0</v>
      </c>
      <c r="L724" s="124">
        <v>0</v>
      </c>
      <c r="M724" s="124">
        <v>0</v>
      </c>
      <c r="N724" s="124">
        <v>0</v>
      </c>
      <c r="O724" s="124">
        <v>0</v>
      </c>
      <c r="P724" s="368">
        <v>1000458648</v>
      </c>
      <c r="Q724" s="554" t="s">
        <v>230</v>
      </c>
      <c r="R724" s="614" t="s">
        <v>231</v>
      </c>
      <c r="S724" s="103" t="s">
        <v>232</v>
      </c>
      <c r="T724" s="553" t="s">
        <v>24</v>
      </c>
    </row>
    <row r="725" spans="1:20">
      <c r="A725" s="615">
        <v>608757</v>
      </c>
      <c r="B725" s="513" t="s">
        <v>1200</v>
      </c>
      <c r="C725" s="46" t="s">
        <v>800</v>
      </c>
      <c r="D725" s="46" t="s">
        <v>102</v>
      </c>
      <c r="E725" s="49" t="s">
        <v>346</v>
      </c>
      <c r="F725" s="49" t="s">
        <v>804</v>
      </c>
      <c r="G725" s="49" t="s">
        <v>338</v>
      </c>
      <c r="H725" s="36">
        <v>23.134146341463413</v>
      </c>
      <c r="I725" s="128">
        <v>4071.6097560975609</v>
      </c>
      <c r="J725" s="124">
        <v>0</v>
      </c>
      <c r="K725" s="124">
        <v>0</v>
      </c>
      <c r="L725" s="124">
        <v>0</v>
      </c>
      <c r="M725" s="124">
        <v>0</v>
      </c>
      <c r="N725" s="124">
        <v>0</v>
      </c>
      <c r="O725" s="124">
        <v>0</v>
      </c>
      <c r="P725" s="368">
        <v>1000458648</v>
      </c>
      <c r="Q725" s="554" t="s">
        <v>230</v>
      </c>
      <c r="R725" s="614" t="s">
        <v>231</v>
      </c>
      <c r="S725" s="103" t="s">
        <v>232</v>
      </c>
      <c r="T725" s="553" t="s">
        <v>33</v>
      </c>
    </row>
    <row r="726" spans="1:20">
      <c r="A726" s="540">
        <v>608999</v>
      </c>
      <c r="B726" s="368" t="s">
        <v>1201</v>
      </c>
      <c r="C726" s="46" t="s">
        <v>800</v>
      </c>
      <c r="D726" s="46" t="s">
        <v>1202</v>
      </c>
      <c r="E726" s="49" t="s">
        <v>428</v>
      </c>
      <c r="F726" s="49" t="s">
        <v>804</v>
      </c>
      <c r="G726" s="49" t="s">
        <v>318</v>
      </c>
      <c r="H726" s="36">
        <v>25.048780487804876</v>
      </c>
      <c r="I726" s="128">
        <v>4408.585365853658</v>
      </c>
      <c r="J726" s="124">
        <v>4408.585365853658</v>
      </c>
      <c r="K726" s="124">
        <v>4408.585365853658</v>
      </c>
      <c r="L726" s="124">
        <v>4408.585365853658</v>
      </c>
      <c r="M726" s="124">
        <v>4408.585365853658</v>
      </c>
      <c r="N726" s="124">
        <v>4408.585365853658</v>
      </c>
      <c r="O726" s="124">
        <v>4408.585365853658</v>
      </c>
      <c r="P726" s="368">
        <v>1000458633</v>
      </c>
      <c r="Q726" s="554" t="s">
        <v>226</v>
      </c>
      <c r="R726" s="614" t="s">
        <v>228</v>
      </c>
      <c r="S726" s="103" t="s">
        <v>229</v>
      </c>
      <c r="T726" s="553" t="s">
        <v>24</v>
      </c>
    </row>
    <row r="727" spans="1:20">
      <c r="A727" s="540">
        <v>2255455</v>
      </c>
      <c r="B727" s="368" t="s">
        <v>1203</v>
      </c>
      <c r="C727" s="46" t="s">
        <v>800</v>
      </c>
      <c r="D727" s="46" t="s">
        <v>1202</v>
      </c>
      <c r="E727" s="49" t="s">
        <v>428</v>
      </c>
      <c r="F727" s="49" t="s">
        <v>802</v>
      </c>
      <c r="G727" s="49" t="s">
        <v>324</v>
      </c>
      <c r="H727" s="36">
        <v>21.512195121951219</v>
      </c>
      <c r="I727" s="128">
        <v>3786.1463414634145</v>
      </c>
      <c r="J727" s="124">
        <v>3786.1463414634145</v>
      </c>
      <c r="K727" s="124">
        <v>3786.1463414634145</v>
      </c>
      <c r="L727" s="124">
        <v>3786.1463414634145</v>
      </c>
      <c r="M727" s="124">
        <v>3786.1463414634145</v>
      </c>
      <c r="N727" s="124">
        <v>3786.1463414634145</v>
      </c>
      <c r="O727" s="124">
        <v>3786.1463414634145</v>
      </c>
      <c r="P727" s="368">
        <v>1000458633</v>
      </c>
      <c r="Q727" s="554" t="s">
        <v>226</v>
      </c>
      <c r="R727" s="614" t="s">
        <v>228</v>
      </c>
      <c r="S727" s="103" t="s">
        <v>229</v>
      </c>
      <c r="T727" s="553" t="s">
        <v>24</v>
      </c>
    </row>
    <row r="728" spans="1:20">
      <c r="A728" s="540">
        <v>2274572</v>
      </c>
      <c r="B728" s="368" t="s">
        <v>1204</v>
      </c>
      <c r="C728" s="46" t="s">
        <v>800</v>
      </c>
      <c r="D728" s="46" t="s">
        <v>1202</v>
      </c>
      <c r="E728" s="49" t="s">
        <v>20</v>
      </c>
      <c r="F728" s="49" t="s">
        <v>802</v>
      </c>
      <c r="G728" s="49" t="s">
        <v>324</v>
      </c>
      <c r="H728" s="36">
        <v>21.512195121951219</v>
      </c>
      <c r="I728" s="128">
        <v>3786.1463414634145</v>
      </c>
      <c r="J728" s="124">
        <v>3786.1463414634145</v>
      </c>
      <c r="K728" s="124">
        <v>3786.1463414634145</v>
      </c>
      <c r="L728" s="124">
        <v>3786.1463414634145</v>
      </c>
      <c r="M728" s="124">
        <v>3786.1463414634145</v>
      </c>
      <c r="N728" s="124">
        <v>3786.1463414634145</v>
      </c>
      <c r="O728" s="124">
        <v>3786.1463414634145</v>
      </c>
      <c r="P728" s="368">
        <v>1000458633</v>
      </c>
      <c r="Q728" s="554" t="s">
        <v>226</v>
      </c>
      <c r="R728" s="614" t="s">
        <v>228</v>
      </c>
      <c r="S728" s="103" t="s">
        <v>229</v>
      </c>
      <c r="T728" s="553" t="s">
        <v>24</v>
      </c>
    </row>
    <row r="729" spans="1:20">
      <c r="A729" s="540">
        <v>2375391</v>
      </c>
      <c r="B729" s="368" t="s">
        <v>1205</v>
      </c>
      <c r="C729" s="46" t="s">
        <v>800</v>
      </c>
      <c r="D729" s="46" t="s">
        <v>1202</v>
      </c>
      <c r="E729" s="49" t="s">
        <v>20</v>
      </c>
      <c r="F729" s="49" t="s">
        <v>802</v>
      </c>
      <c r="G729" s="49" t="s">
        <v>324</v>
      </c>
      <c r="H729" s="36">
        <v>21.512195121951219</v>
      </c>
      <c r="I729" s="128">
        <v>3786.1463414634145</v>
      </c>
      <c r="J729" s="124">
        <v>3786.1463414634145</v>
      </c>
      <c r="K729" s="124">
        <v>3786.1463414634145</v>
      </c>
      <c r="L729" s="124">
        <v>3786.1463414634145</v>
      </c>
      <c r="M729" s="124">
        <v>3786.1463414634145</v>
      </c>
      <c r="N729" s="124">
        <v>3786.1463414634145</v>
      </c>
      <c r="O729" s="124">
        <v>3786.1463414634145</v>
      </c>
      <c r="P729" s="368">
        <v>1000458633</v>
      </c>
      <c r="Q729" s="554" t="s">
        <v>226</v>
      </c>
      <c r="R729" s="614" t="s">
        <v>228</v>
      </c>
      <c r="S729" s="103" t="s">
        <v>229</v>
      </c>
      <c r="T729" s="553" t="s">
        <v>24</v>
      </c>
    </row>
    <row r="730" spans="1:20">
      <c r="A730" s="540">
        <v>2211606</v>
      </c>
      <c r="B730" s="368" t="s">
        <v>1206</v>
      </c>
      <c r="C730" s="46" t="s">
        <v>800</v>
      </c>
      <c r="D730" s="46" t="s">
        <v>1202</v>
      </c>
      <c r="E730" s="49" t="s">
        <v>341</v>
      </c>
      <c r="F730" s="49" t="s">
        <v>804</v>
      </c>
      <c r="G730" s="49" t="s">
        <v>582</v>
      </c>
      <c r="H730" s="36">
        <v>27.780487804878049</v>
      </c>
      <c r="I730" s="128">
        <v>4889.3658536585372</v>
      </c>
      <c r="J730" s="124">
        <v>4889.3658536585372</v>
      </c>
      <c r="K730" s="124">
        <v>4889.3658536585372</v>
      </c>
      <c r="L730" s="124">
        <v>4889.3658536585372</v>
      </c>
      <c r="M730" s="124">
        <v>4889.3658536585372</v>
      </c>
      <c r="N730" s="124">
        <v>4889.3658536585372</v>
      </c>
      <c r="O730" s="124">
        <v>4889.3658536585372</v>
      </c>
      <c r="P730" s="368">
        <v>1000458633</v>
      </c>
      <c r="Q730" s="554" t="s">
        <v>226</v>
      </c>
      <c r="R730" s="614" t="s">
        <v>228</v>
      </c>
      <c r="S730" s="103" t="s">
        <v>229</v>
      </c>
      <c r="T730" s="553" t="s">
        <v>344</v>
      </c>
    </row>
    <row r="731" spans="1:20">
      <c r="A731" s="540">
        <v>894812</v>
      </c>
      <c r="B731" s="368" t="s">
        <v>1207</v>
      </c>
      <c r="C731" s="46" t="s">
        <v>800</v>
      </c>
      <c r="D731" s="46" t="s">
        <v>1202</v>
      </c>
      <c r="E731" s="49" t="s">
        <v>428</v>
      </c>
      <c r="F731" s="49" t="s">
        <v>802</v>
      </c>
      <c r="G731" s="49" t="s">
        <v>324</v>
      </c>
      <c r="H731" s="36">
        <v>21.512195121951219</v>
      </c>
      <c r="I731" s="128">
        <v>3786.1463414634145</v>
      </c>
      <c r="J731" s="124">
        <v>3786.1463414634145</v>
      </c>
      <c r="K731" s="124">
        <v>3786.1463414634145</v>
      </c>
      <c r="L731" s="124">
        <v>3786.1463414634145</v>
      </c>
      <c r="M731" s="124">
        <v>3786.1463414634145</v>
      </c>
      <c r="N731" s="124">
        <v>3786.1463414634145</v>
      </c>
      <c r="O731" s="124">
        <v>3786.1463414634145</v>
      </c>
      <c r="P731" s="368">
        <v>1000458633</v>
      </c>
      <c r="Q731" s="554" t="s">
        <v>226</v>
      </c>
      <c r="R731" s="614" t="s">
        <v>228</v>
      </c>
      <c r="S731" s="103" t="s">
        <v>229</v>
      </c>
      <c r="T731" s="553" t="s">
        <v>24</v>
      </c>
    </row>
    <row r="732" spans="1:20">
      <c r="A732" s="540">
        <v>2211749</v>
      </c>
      <c r="B732" s="368" t="s">
        <v>1208</v>
      </c>
      <c r="C732" s="46" t="s">
        <v>800</v>
      </c>
      <c r="D732" s="46" t="s">
        <v>1202</v>
      </c>
      <c r="E732" s="49" t="s">
        <v>20</v>
      </c>
      <c r="F732" s="49" t="s">
        <v>802</v>
      </c>
      <c r="G732" s="49" t="s">
        <v>324</v>
      </c>
      <c r="H732" s="36">
        <v>21.512195121951219</v>
      </c>
      <c r="I732" s="128">
        <v>3786.1463414634145</v>
      </c>
      <c r="J732" s="124">
        <v>3786.1463414634145</v>
      </c>
      <c r="K732" s="124">
        <v>3786.1463414634145</v>
      </c>
      <c r="L732" s="124">
        <v>3786.1463414634145</v>
      </c>
      <c r="M732" s="124">
        <v>3786.1463414634145</v>
      </c>
      <c r="N732" s="124">
        <v>3786.1463414634145</v>
      </c>
      <c r="O732" s="124">
        <v>3786.1463414634145</v>
      </c>
      <c r="P732" s="368">
        <v>1000458633</v>
      </c>
      <c r="Q732" s="554" t="s">
        <v>226</v>
      </c>
      <c r="R732" s="614" t="s">
        <v>228</v>
      </c>
      <c r="S732" s="103" t="s">
        <v>229</v>
      </c>
      <c r="T732" s="553" t="s">
        <v>24</v>
      </c>
    </row>
    <row r="733" spans="1:20">
      <c r="A733" s="540">
        <v>2206306</v>
      </c>
      <c r="B733" s="368" t="s">
        <v>1209</v>
      </c>
      <c r="C733" s="46" t="s">
        <v>800</v>
      </c>
      <c r="D733" s="297" t="s">
        <v>420</v>
      </c>
      <c r="E733" s="297" t="s">
        <v>25</v>
      </c>
      <c r="F733" s="49" t="s">
        <v>804</v>
      </c>
      <c r="G733" s="49" t="s">
        <v>338</v>
      </c>
      <c r="H733" s="36">
        <v>23.134146341463413</v>
      </c>
      <c r="I733" s="128">
        <v>4071.6097560975609</v>
      </c>
      <c r="J733" s="124">
        <v>4071.6097560975609</v>
      </c>
      <c r="K733" s="124">
        <v>4071.6097560975609</v>
      </c>
      <c r="L733" s="124">
        <v>4071.6097560975609</v>
      </c>
      <c r="M733" s="124">
        <v>4071.6097560975609</v>
      </c>
      <c r="N733" s="124">
        <v>4071.6097560975609</v>
      </c>
      <c r="O733" s="124">
        <v>4071.6097560975609</v>
      </c>
      <c r="P733" s="368">
        <v>1000458633</v>
      </c>
      <c r="Q733" s="554" t="s">
        <v>226</v>
      </c>
      <c r="R733" s="614" t="s">
        <v>228</v>
      </c>
      <c r="S733" s="103" t="s">
        <v>229</v>
      </c>
      <c r="T733" s="553" t="s">
        <v>26</v>
      </c>
    </row>
    <row r="734" spans="1:20">
      <c r="A734" s="540">
        <v>797435</v>
      </c>
      <c r="B734" s="368" t="s">
        <v>1210</v>
      </c>
      <c r="C734" s="46" t="s">
        <v>800</v>
      </c>
      <c r="D734" s="297" t="s">
        <v>420</v>
      </c>
      <c r="E734" s="49" t="s">
        <v>341</v>
      </c>
      <c r="F734" s="49" t="s">
        <v>804</v>
      </c>
      <c r="G734" s="49" t="s">
        <v>338</v>
      </c>
      <c r="H734" s="36">
        <v>27.780487804878049</v>
      </c>
      <c r="I734" s="128">
        <v>4889.3658536585372</v>
      </c>
      <c r="J734" s="124">
        <v>4889.3658536585372</v>
      </c>
      <c r="K734" s="124">
        <v>4889.3658536585372</v>
      </c>
      <c r="L734" s="124">
        <v>4889.3658536585372</v>
      </c>
      <c r="M734" s="124">
        <v>4889.3658536585372</v>
      </c>
      <c r="N734" s="124">
        <v>4889.3658536585372</v>
      </c>
      <c r="O734" s="124">
        <v>4889.3658536585372</v>
      </c>
      <c r="P734" s="368">
        <v>1000458633</v>
      </c>
      <c r="Q734" s="554" t="s">
        <v>226</v>
      </c>
      <c r="R734" s="614" t="s">
        <v>228</v>
      </c>
      <c r="S734" s="103" t="s">
        <v>229</v>
      </c>
      <c r="T734" s="553" t="s">
        <v>344</v>
      </c>
    </row>
    <row r="735" spans="1:20">
      <c r="A735" s="540">
        <v>710914</v>
      </c>
      <c r="B735" s="368" t="s">
        <v>1211</v>
      </c>
      <c r="C735" s="46" t="s">
        <v>800</v>
      </c>
      <c r="D735" s="297" t="s">
        <v>415</v>
      </c>
      <c r="E735" s="49" t="s">
        <v>20</v>
      </c>
      <c r="F735" s="49" t="s">
        <v>804</v>
      </c>
      <c r="G735" s="49" t="s">
        <v>338</v>
      </c>
      <c r="H735" s="36">
        <v>25.048780487804876</v>
      </c>
      <c r="I735" s="128">
        <v>4408.585365853658</v>
      </c>
      <c r="J735" s="124">
        <v>4408.585365853658</v>
      </c>
      <c r="K735" s="124">
        <v>4408.585365853658</v>
      </c>
      <c r="L735" s="124">
        <v>4408.585365853658</v>
      </c>
      <c r="M735" s="124">
        <v>4408.585365853658</v>
      </c>
      <c r="N735" s="124">
        <v>4408.585365853658</v>
      </c>
      <c r="O735" s="124">
        <v>4408.585365853658</v>
      </c>
      <c r="P735" s="368">
        <v>1000458633</v>
      </c>
      <c r="Q735" s="554" t="s">
        <v>226</v>
      </c>
      <c r="R735" s="614" t="s">
        <v>228</v>
      </c>
      <c r="S735" s="103" t="s">
        <v>229</v>
      </c>
      <c r="T735" s="553" t="s">
        <v>24</v>
      </c>
    </row>
    <row r="736" spans="1:20">
      <c r="A736" s="540">
        <v>2198542</v>
      </c>
      <c r="B736" s="368" t="s">
        <v>1212</v>
      </c>
      <c r="C736" s="46" t="s">
        <v>800</v>
      </c>
      <c r="D736" s="297" t="s">
        <v>411</v>
      </c>
      <c r="E736" s="49" t="s">
        <v>20</v>
      </c>
      <c r="F736" s="49" t="s">
        <v>804</v>
      </c>
      <c r="G736" s="49" t="s">
        <v>338</v>
      </c>
      <c r="H736" s="36">
        <v>25.048780487804876</v>
      </c>
      <c r="I736" s="128">
        <v>4408.585365853658</v>
      </c>
      <c r="J736" s="124">
        <v>4408.585365853658</v>
      </c>
      <c r="K736" s="124">
        <v>4408.585365853658</v>
      </c>
      <c r="L736" s="124">
        <v>4408.585365853658</v>
      </c>
      <c r="M736" s="124">
        <v>4408.585365853658</v>
      </c>
      <c r="N736" s="124">
        <v>4408.585365853658</v>
      </c>
      <c r="O736" s="124">
        <v>4408.585365853658</v>
      </c>
      <c r="P736" s="368">
        <v>1000458633</v>
      </c>
      <c r="Q736" s="554" t="s">
        <v>226</v>
      </c>
      <c r="R736" s="614" t="s">
        <v>228</v>
      </c>
      <c r="S736" s="103" t="s">
        <v>229</v>
      </c>
      <c r="T736" s="553" t="s">
        <v>33</v>
      </c>
    </row>
    <row r="737" spans="1:20">
      <c r="A737" s="540">
        <v>2352633</v>
      </c>
      <c r="B737" s="368" t="s">
        <v>1213</v>
      </c>
      <c r="C737" s="46" t="s">
        <v>800</v>
      </c>
      <c r="D737" s="297" t="s">
        <v>417</v>
      </c>
      <c r="E737" s="297" t="s">
        <v>20</v>
      </c>
      <c r="F737" s="49" t="s">
        <v>804</v>
      </c>
      <c r="G737" s="49" t="s">
        <v>338</v>
      </c>
      <c r="H737" s="36">
        <v>25.048780487804876</v>
      </c>
      <c r="I737" s="128">
        <v>4408.585365853658</v>
      </c>
      <c r="J737" s="124">
        <v>4408.585365853658</v>
      </c>
      <c r="K737" s="124">
        <v>4408.585365853658</v>
      </c>
      <c r="L737" s="124">
        <v>4408.585365853658</v>
      </c>
      <c r="M737" s="124">
        <v>4408.585365853658</v>
      </c>
      <c r="N737" s="124">
        <v>4408.585365853658</v>
      </c>
      <c r="O737" s="124">
        <v>4408.585365853658</v>
      </c>
      <c r="P737" s="368">
        <v>1000458633</v>
      </c>
      <c r="Q737" s="554" t="s">
        <v>226</v>
      </c>
      <c r="R737" s="614" t="s">
        <v>228</v>
      </c>
      <c r="S737" s="103" t="s">
        <v>229</v>
      </c>
      <c r="T737" s="553" t="s">
        <v>24</v>
      </c>
    </row>
    <row r="738" spans="1:20">
      <c r="A738" s="540">
        <v>854966</v>
      </c>
      <c r="B738" s="368" t="s">
        <v>1214</v>
      </c>
      <c r="C738" s="46" t="s">
        <v>800</v>
      </c>
      <c r="D738" s="297" t="s">
        <v>417</v>
      </c>
      <c r="E738" s="297" t="s">
        <v>341</v>
      </c>
      <c r="F738" s="49" t="s">
        <v>802</v>
      </c>
      <c r="G738" s="49" t="s">
        <v>324</v>
      </c>
      <c r="H738" s="36">
        <v>23.024390243902438</v>
      </c>
      <c r="I738" s="128">
        <v>4052.292682926829</v>
      </c>
      <c r="J738" s="124">
        <v>4052.292682926829</v>
      </c>
      <c r="K738" s="124">
        <v>4052.292682926829</v>
      </c>
      <c r="L738" s="124">
        <v>4052.292682926829</v>
      </c>
      <c r="M738" s="124">
        <v>4052.292682926829</v>
      </c>
      <c r="N738" s="124">
        <v>4052.292682926829</v>
      </c>
      <c r="O738" s="124">
        <v>4052.292682926829</v>
      </c>
      <c r="P738" s="368">
        <v>1000458633</v>
      </c>
      <c r="Q738" s="554" t="s">
        <v>226</v>
      </c>
      <c r="R738" s="614" t="s">
        <v>228</v>
      </c>
      <c r="S738" s="103" t="s">
        <v>229</v>
      </c>
      <c r="T738" s="553" t="s">
        <v>344</v>
      </c>
    </row>
    <row r="739" spans="1:20">
      <c r="A739" s="540">
        <v>2331217</v>
      </c>
      <c r="B739" s="368" t="s">
        <v>1215</v>
      </c>
      <c r="C739" s="46" t="s">
        <v>800</v>
      </c>
      <c r="D739" s="297" t="s">
        <v>417</v>
      </c>
      <c r="E739" s="297" t="s">
        <v>428</v>
      </c>
      <c r="F739" s="49" t="s">
        <v>802</v>
      </c>
      <c r="G739" s="49" t="s">
        <v>324</v>
      </c>
      <c r="H739" s="36">
        <v>21.512195121951219</v>
      </c>
      <c r="I739" s="128">
        <v>3786.1463414634145</v>
      </c>
      <c r="J739" s="124">
        <v>3786.1463414634145</v>
      </c>
      <c r="K739" s="124">
        <v>3786.1463414634145</v>
      </c>
      <c r="L739" s="124">
        <v>3786.1463414634145</v>
      </c>
      <c r="M739" s="124">
        <v>3786.1463414634145</v>
      </c>
      <c r="N739" s="124">
        <v>3786.1463414634145</v>
      </c>
      <c r="O739" s="124">
        <v>3786.1463414634145</v>
      </c>
      <c r="P739" s="368">
        <v>1000458633</v>
      </c>
      <c r="Q739" s="554" t="s">
        <v>226</v>
      </c>
      <c r="R739" s="614" t="s">
        <v>228</v>
      </c>
      <c r="S739" s="103" t="s">
        <v>229</v>
      </c>
      <c r="T739" s="553" t="s">
        <v>24</v>
      </c>
    </row>
    <row r="740" spans="1:20">
      <c r="A740" s="540">
        <v>2205326</v>
      </c>
      <c r="B740" s="368" t="s">
        <v>1216</v>
      </c>
      <c r="C740" s="46" t="s">
        <v>800</v>
      </c>
      <c r="D740" s="297" t="s">
        <v>417</v>
      </c>
      <c r="E740" s="297" t="s">
        <v>341</v>
      </c>
      <c r="F740" s="49" t="s">
        <v>802</v>
      </c>
      <c r="G740" s="49" t="s">
        <v>324</v>
      </c>
      <c r="H740" s="36">
        <v>23.024390243902438</v>
      </c>
      <c r="I740" s="128">
        <v>4052.292682926829</v>
      </c>
      <c r="J740" s="124">
        <v>4052.292682926829</v>
      </c>
      <c r="K740" s="124">
        <v>4052.292682926829</v>
      </c>
      <c r="L740" s="124">
        <v>4052.292682926829</v>
      </c>
      <c r="M740" s="124">
        <v>4052.292682926829</v>
      </c>
      <c r="N740" s="124">
        <v>4052.292682926829</v>
      </c>
      <c r="O740" s="124">
        <v>4052.292682926829</v>
      </c>
      <c r="P740" s="368">
        <v>1000458633</v>
      </c>
      <c r="Q740" s="554" t="s">
        <v>226</v>
      </c>
      <c r="R740" s="614" t="s">
        <v>228</v>
      </c>
      <c r="S740" s="103" t="s">
        <v>229</v>
      </c>
      <c r="T740" s="553" t="s">
        <v>344</v>
      </c>
    </row>
    <row r="741" spans="1:20">
      <c r="A741" s="540">
        <v>2433132</v>
      </c>
      <c r="B741" s="368" t="s">
        <v>1217</v>
      </c>
      <c r="C741" s="46" t="s">
        <v>800</v>
      </c>
      <c r="D741" s="297" t="s">
        <v>1218</v>
      </c>
      <c r="E741" s="297" t="s">
        <v>25</v>
      </c>
      <c r="F741" s="49" t="s">
        <v>804</v>
      </c>
      <c r="G741" s="49" t="s">
        <v>324</v>
      </c>
      <c r="H741" s="36">
        <v>23.134146341463413</v>
      </c>
      <c r="I741" s="128">
        <v>4071.6097560975609</v>
      </c>
      <c r="J741" s="124">
        <v>4071.6097560975609</v>
      </c>
      <c r="K741" s="124">
        <v>4071.6097560975609</v>
      </c>
      <c r="L741" s="124">
        <v>4071.6097560975609</v>
      </c>
      <c r="M741" s="124">
        <v>4071.6097560975609</v>
      </c>
      <c r="N741" s="124">
        <v>4071.6097560975609</v>
      </c>
      <c r="O741" s="124">
        <v>4071.6097560975609</v>
      </c>
      <c r="P741" s="368">
        <v>1000458633</v>
      </c>
      <c r="Q741" s="554" t="s">
        <v>226</v>
      </c>
      <c r="R741" s="614" t="s">
        <v>228</v>
      </c>
      <c r="S741" s="103" t="s">
        <v>229</v>
      </c>
      <c r="T741" s="553" t="s">
        <v>26</v>
      </c>
    </row>
    <row r="742" spans="1:20">
      <c r="A742" s="540">
        <v>828866</v>
      </c>
      <c r="B742" s="368" t="s">
        <v>1219</v>
      </c>
      <c r="C742" s="46" t="s">
        <v>800</v>
      </c>
      <c r="D742" s="297" t="s">
        <v>1218</v>
      </c>
      <c r="E742" s="297" t="s">
        <v>25</v>
      </c>
      <c r="F742" s="49" t="s">
        <v>802</v>
      </c>
      <c r="G742" s="49" t="s">
        <v>324</v>
      </c>
      <c r="H742" s="36">
        <v>20.195121951219512</v>
      </c>
      <c r="I742" s="128">
        <v>3554.3414634146343</v>
      </c>
      <c r="J742" s="124">
        <v>3554.3414634146343</v>
      </c>
      <c r="K742" s="124">
        <v>3554.3414634146343</v>
      </c>
      <c r="L742" s="124">
        <v>3554.3414634146343</v>
      </c>
      <c r="M742" s="124">
        <v>3554.3414634146343</v>
      </c>
      <c r="N742" s="124">
        <v>3554.3414634146343</v>
      </c>
      <c r="O742" s="124">
        <v>3554.3414634146343</v>
      </c>
      <c r="P742" s="368">
        <v>1000458633</v>
      </c>
      <c r="Q742" s="554" t="s">
        <v>226</v>
      </c>
      <c r="R742" s="614" t="s">
        <v>228</v>
      </c>
      <c r="S742" s="103" t="s">
        <v>229</v>
      </c>
      <c r="T742" s="553" t="s">
        <v>26</v>
      </c>
    </row>
    <row r="743" spans="1:20">
      <c r="A743" s="540">
        <v>2323927</v>
      </c>
      <c r="B743" s="368" t="s">
        <v>1220</v>
      </c>
      <c r="C743" s="46" t="s">
        <v>800</v>
      </c>
      <c r="D743" s="46" t="s">
        <v>1221</v>
      </c>
      <c r="E743" s="49" t="s">
        <v>439</v>
      </c>
      <c r="F743" s="49" t="s">
        <v>802</v>
      </c>
      <c r="G743" s="49" t="s">
        <v>324</v>
      </c>
      <c r="H743" s="36">
        <v>21.512195121951219</v>
      </c>
      <c r="I743" s="128">
        <v>3786.1463414634145</v>
      </c>
      <c r="J743" s="124">
        <v>3786.1463414634145</v>
      </c>
      <c r="K743" s="124">
        <v>3786.1463414634145</v>
      </c>
      <c r="L743" s="124">
        <v>3786.1463414634145</v>
      </c>
      <c r="M743" s="124">
        <v>3786.1463414634145</v>
      </c>
      <c r="N743" s="124">
        <v>3786.1463414634145</v>
      </c>
      <c r="O743" s="124">
        <v>3786.1463414634145</v>
      </c>
      <c r="P743" s="368">
        <v>1000458633</v>
      </c>
      <c r="Q743" s="554" t="s">
        <v>226</v>
      </c>
      <c r="R743" s="614" t="s">
        <v>228</v>
      </c>
      <c r="S743" s="103" t="s">
        <v>229</v>
      </c>
      <c r="T743" s="553" t="s">
        <v>440</v>
      </c>
    </row>
    <row r="744" spans="1:20">
      <c r="A744" s="540">
        <v>2326051</v>
      </c>
      <c r="B744" s="368" t="s">
        <v>1222</v>
      </c>
      <c r="C744" s="46" t="s">
        <v>800</v>
      </c>
      <c r="D744" s="46" t="s">
        <v>1221</v>
      </c>
      <c r="E744" s="49" t="s">
        <v>439</v>
      </c>
      <c r="F744" s="49" t="s">
        <v>802</v>
      </c>
      <c r="G744" s="49" t="s">
        <v>324</v>
      </c>
      <c r="H744" s="36">
        <v>21.512195121951219</v>
      </c>
      <c r="I744" s="128">
        <v>3786.1463414634145</v>
      </c>
      <c r="J744" s="124">
        <v>3786.1463414634145</v>
      </c>
      <c r="K744" s="124">
        <v>3786.1463414634145</v>
      </c>
      <c r="L744" s="124">
        <v>3786.1463414634145</v>
      </c>
      <c r="M744" s="124">
        <v>3786.1463414634145</v>
      </c>
      <c r="N744" s="124">
        <v>3786.1463414634145</v>
      </c>
      <c r="O744" s="124">
        <v>3786.1463414634145</v>
      </c>
      <c r="P744" s="368">
        <v>1000458633</v>
      </c>
      <c r="Q744" s="554" t="s">
        <v>226</v>
      </c>
      <c r="R744" s="614" t="s">
        <v>228</v>
      </c>
      <c r="S744" s="103" t="s">
        <v>229</v>
      </c>
      <c r="T744" s="553" t="s">
        <v>440</v>
      </c>
    </row>
    <row r="745" spans="1:20">
      <c r="A745" s="541">
        <v>2358385</v>
      </c>
      <c r="B745" s="442" t="s">
        <v>1223</v>
      </c>
      <c r="C745" s="46" t="s">
        <v>800</v>
      </c>
      <c r="D745" s="46" t="s">
        <v>1221</v>
      </c>
      <c r="E745" s="49" t="s">
        <v>439</v>
      </c>
      <c r="F745" s="49" t="s">
        <v>810</v>
      </c>
      <c r="G745" s="49" t="s">
        <v>582</v>
      </c>
      <c r="H745" s="36">
        <v>17.670731707317074</v>
      </c>
      <c r="I745" s="128">
        <v>3110.0487804878048</v>
      </c>
      <c r="J745" s="124">
        <v>3110.0487804878048</v>
      </c>
      <c r="K745" s="124">
        <v>3110.0487804878048</v>
      </c>
      <c r="L745" s="124">
        <v>3110.0487804878048</v>
      </c>
      <c r="M745" s="124">
        <v>3110.0487804878048</v>
      </c>
      <c r="N745" s="124">
        <v>3110.0487804878048</v>
      </c>
      <c r="O745" s="124">
        <v>3110.0487804878048</v>
      </c>
      <c r="P745" s="368">
        <v>1000458633</v>
      </c>
      <c r="Q745" s="554" t="s">
        <v>226</v>
      </c>
      <c r="R745" s="614" t="s">
        <v>228</v>
      </c>
      <c r="S745" s="103" t="s">
        <v>229</v>
      </c>
      <c r="T745" s="553" t="s">
        <v>440</v>
      </c>
    </row>
    <row r="746" spans="1:20">
      <c r="A746" s="540">
        <v>711354</v>
      </c>
      <c r="B746" s="368" t="s">
        <v>1224</v>
      </c>
      <c r="C746" s="46" t="s">
        <v>800</v>
      </c>
      <c r="D746" s="46" t="s">
        <v>1221</v>
      </c>
      <c r="E746" s="49" t="s">
        <v>439</v>
      </c>
      <c r="F746" s="49" t="s">
        <v>804</v>
      </c>
      <c r="G746" s="49" t="s">
        <v>338</v>
      </c>
      <c r="H746" s="36">
        <v>25.048780487804876</v>
      </c>
      <c r="I746" s="128">
        <v>4408.585365853658</v>
      </c>
      <c r="J746" s="124">
        <v>4408.585365853658</v>
      </c>
      <c r="K746" s="124">
        <v>4408.585365853658</v>
      </c>
      <c r="L746" s="124">
        <v>4408.585365853658</v>
      </c>
      <c r="M746" s="124">
        <v>4408.585365853658</v>
      </c>
      <c r="N746" s="124">
        <v>4408.585365853658</v>
      </c>
      <c r="O746" s="124">
        <v>4408.585365853658</v>
      </c>
      <c r="P746" s="368">
        <v>1000458633</v>
      </c>
      <c r="Q746" s="554" t="s">
        <v>226</v>
      </c>
      <c r="R746" s="614" t="s">
        <v>228</v>
      </c>
      <c r="S746" s="103" t="s">
        <v>229</v>
      </c>
      <c r="T746" s="553" t="s">
        <v>440</v>
      </c>
    </row>
    <row r="747" spans="1:20">
      <c r="A747" s="540">
        <v>2075921</v>
      </c>
      <c r="B747" s="368" t="s">
        <v>1225</v>
      </c>
      <c r="C747" s="46" t="s">
        <v>800</v>
      </c>
      <c r="D747" s="46" t="s">
        <v>1221</v>
      </c>
      <c r="E747" s="49" t="s">
        <v>439</v>
      </c>
      <c r="F747" s="49" t="s">
        <v>802</v>
      </c>
      <c r="G747" s="49" t="s">
        <v>324</v>
      </c>
      <c r="H747" s="36">
        <v>21.512195121951219</v>
      </c>
      <c r="I747" s="128">
        <v>3786.1463414634145</v>
      </c>
      <c r="J747" s="124">
        <v>3786.1463414634145</v>
      </c>
      <c r="K747" s="124">
        <v>3786.1463414634145</v>
      </c>
      <c r="L747" s="124">
        <v>3786.1463414634145</v>
      </c>
      <c r="M747" s="124">
        <v>3786.1463414634145</v>
      </c>
      <c r="N747" s="124">
        <v>3786.1463414634145</v>
      </c>
      <c r="O747" s="124">
        <v>3786.1463414634145</v>
      </c>
      <c r="P747" s="368">
        <v>1000458633</v>
      </c>
      <c r="Q747" s="554" t="s">
        <v>226</v>
      </c>
      <c r="R747" s="614" t="s">
        <v>228</v>
      </c>
      <c r="S747" s="103" t="s">
        <v>229</v>
      </c>
      <c r="T747" s="553" t="s">
        <v>440</v>
      </c>
    </row>
    <row r="748" spans="1:20">
      <c r="A748" s="540">
        <v>821231</v>
      </c>
      <c r="B748" s="368" t="s">
        <v>1226</v>
      </c>
      <c r="C748" s="46" t="s">
        <v>800</v>
      </c>
      <c r="D748" s="46" t="s">
        <v>1221</v>
      </c>
      <c r="E748" s="49" t="s">
        <v>439</v>
      </c>
      <c r="F748" s="49" t="s">
        <v>804</v>
      </c>
      <c r="G748" s="49" t="s">
        <v>338</v>
      </c>
      <c r="H748" s="36">
        <v>25.048780487804876</v>
      </c>
      <c r="I748" s="128">
        <v>4408.585365853658</v>
      </c>
      <c r="J748" s="124">
        <v>4408.585365853658</v>
      </c>
      <c r="K748" s="124">
        <v>4408.585365853658</v>
      </c>
      <c r="L748" s="124">
        <v>4408.585365853658</v>
      </c>
      <c r="M748" s="124">
        <v>4408.585365853658</v>
      </c>
      <c r="N748" s="124">
        <v>4408.585365853658</v>
      </c>
      <c r="O748" s="124">
        <v>4408.585365853658</v>
      </c>
      <c r="P748" s="368">
        <v>1000458633</v>
      </c>
      <c r="Q748" s="554" t="s">
        <v>226</v>
      </c>
      <c r="R748" s="614" t="s">
        <v>228</v>
      </c>
      <c r="S748" s="103" t="s">
        <v>229</v>
      </c>
      <c r="T748" s="553" t="s">
        <v>440</v>
      </c>
    </row>
    <row r="749" spans="1:20">
      <c r="A749" s="540">
        <v>738105</v>
      </c>
      <c r="B749" s="368" t="s">
        <v>1227</v>
      </c>
      <c r="C749" s="46" t="s">
        <v>800</v>
      </c>
      <c r="D749" s="46" t="s">
        <v>1221</v>
      </c>
      <c r="E749" s="49" t="s">
        <v>439</v>
      </c>
      <c r="F749" s="49" t="s">
        <v>804</v>
      </c>
      <c r="G749" s="49" t="s">
        <v>338</v>
      </c>
      <c r="H749" s="36">
        <v>25.048780487804876</v>
      </c>
      <c r="I749" s="128">
        <v>4408.585365853658</v>
      </c>
      <c r="J749" s="124">
        <v>4408.585365853658</v>
      </c>
      <c r="K749" s="124">
        <v>4408.585365853658</v>
      </c>
      <c r="L749" s="124">
        <v>4408.585365853658</v>
      </c>
      <c r="M749" s="124">
        <v>4408.585365853658</v>
      </c>
      <c r="N749" s="124">
        <v>4408.585365853658</v>
      </c>
      <c r="O749" s="124">
        <v>4408.585365853658</v>
      </c>
      <c r="P749" s="368">
        <v>1000458633</v>
      </c>
      <c r="Q749" s="554" t="s">
        <v>226</v>
      </c>
      <c r="R749" s="614" t="s">
        <v>228</v>
      </c>
      <c r="S749" s="103" t="s">
        <v>229</v>
      </c>
      <c r="T749" s="553" t="s">
        <v>440</v>
      </c>
    </row>
    <row r="750" spans="1:20">
      <c r="A750" s="540">
        <v>682159</v>
      </c>
      <c r="B750" s="368" t="s">
        <v>1228</v>
      </c>
      <c r="C750" s="46" t="s">
        <v>800</v>
      </c>
      <c r="D750" s="46" t="s">
        <v>1221</v>
      </c>
      <c r="E750" s="49" t="s">
        <v>439</v>
      </c>
      <c r="F750" s="49" t="s">
        <v>804</v>
      </c>
      <c r="G750" s="49" t="s">
        <v>338</v>
      </c>
      <c r="H750" s="36">
        <v>25.048780487804876</v>
      </c>
      <c r="I750" s="128">
        <v>4408.585365853658</v>
      </c>
      <c r="J750" s="124">
        <v>4408.585365853658</v>
      </c>
      <c r="K750" s="124">
        <v>4408.585365853658</v>
      </c>
      <c r="L750" s="124">
        <v>4408.585365853658</v>
      </c>
      <c r="M750" s="124">
        <v>4408.585365853658</v>
      </c>
      <c r="N750" s="124">
        <v>4408.585365853658</v>
      </c>
      <c r="O750" s="124">
        <v>4408.585365853658</v>
      </c>
      <c r="P750" s="368">
        <v>1000458633</v>
      </c>
      <c r="Q750" s="554" t="s">
        <v>226</v>
      </c>
      <c r="R750" s="614" t="s">
        <v>228</v>
      </c>
      <c r="S750" s="103" t="s">
        <v>229</v>
      </c>
      <c r="T750" s="553" t="s">
        <v>440</v>
      </c>
    </row>
    <row r="751" spans="1:20">
      <c r="A751" s="540">
        <v>2344555</v>
      </c>
      <c r="B751" s="368" t="s">
        <v>1229</v>
      </c>
      <c r="C751" s="46" t="s">
        <v>800</v>
      </c>
      <c r="D751" s="46" t="s">
        <v>1221</v>
      </c>
      <c r="E751" s="49" t="s">
        <v>439</v>
      </c>
      <c r="F751" s="49" t="s">
        <v>804</v>
      </c>
      <c r="G751" s="49" t="s">
        <v>338</v>
      </c>
      <c r="H751" s="36">
        <v>25.048780487804876</v>
      </c>
      <c r="I751" s="128">
        <v>4408.585365853658</v>
      </c>
      <c r="J751" s="124">
        <v>4408.585365853658</v>
      </c>
      <c r="K751" s="124">
        <v>4408.585365853658</v>
      </c>
      <c r="L751" s="124">
        <v>4408.585365853658</v>
      </c>
      <c r="M751" s="124">
        <v>4408.585365853658</v>
      </c>
      <c r="N751" s="124">
        <v>4408.585365853658</v>
      </c>
      <c r="O751" s="124">
        <v>4408.585365853658</v>
      </c>
      <c r="P751" s="368">
        <v>1000458633</v>
      </c>
      <c r="Q751" s="554" t="s">
        <v>226</v>
      </c>
      <c r="R751" s="614" t="s">
        <v>228</v>
      </c>
      <c r="S751" s="103" t="s">
        <v>229</v>
      </c>
      <c r="T751" s="553" t="s">
        <v>440</v>
      </c>
    </row>
    <row r="752" spans="1:20">
      <c r="A752" s="540">
        <v>2100107</v>
      </c>
      <c r="B752" s="368" t="s">
        <v>1230</v>
      </c>
      <c r="C752" s="46" t="s">
        <v>800</v>
      </c>
      <c r="D752" s="46" t="s">
        <v>1221</v>
      </c>
      <c r="E752" s="49" t="s">
        <v>439</v>
      </c>
      <c r="F752" s="49" t="s">
        <v>802</v>
      </c>
      <c r="G752" s="49" t="s">
        <v>324</v>
      </c>
      <c r="H752" s="36">
        <v>21.512195121951219</v>
      </c>
      <c r="I752" s="128">
        <v>3786.1463414634145</v>
      </c>
      <c r="J752" s="124">
        <v>3786.1463414634145</v>
      </c>
      <c r="K752" s="124">
        <v>3786.1463414634145</v>
      </c>
      <c r="L752" s="124">
        <v>3786.1463414634145</v>
      </c>
      <c r="M752" s="124">
        <v>3786.1463414634145</v>
      </c>
      <c r="N752" s="124">
        <v>3786.1463414634145</v>
      </c>
      <c r="O752" s="124">
        <v>3786.1463414634145</v>
      </c>
      <c r="P752" s="368">
        <v>1000458633</v>
      </c>
      <c r="Q752" s="554" t="s">
        <v>226</v>
      </c>
      <c r="R752" s="614" t="s">
        <v>228</v>
      </c>
      <c r="S752" s="103" t="s">
        <v>229</v>
      </c>
      <c r="T752" s="553" t="s">
        <v>440</v>
      </c>
    </row>
    <row r="753" spans="1:20">
      <c r="A753" s="540">
        <v>2227132</v>
      </c>
      <c r="B753" s="368" t="s">
        <v>1231</v>
      </c>
      <c r="C753" s="46" t="s">
        <v>800</v>
      </c>
      <c r="D753" s="46" t="s">
        <v>1221</v>
      </c>
      <c r="E753" s="49" t="s">
        <v>439</v>
      </c>
      <c r="F753" s="49" t="s">
        <v>810</v>
      </c>
      <c r="G753" s="49" t="s">
        <v>582</v>
      </c>
      <c r="H753" s="36">
        <v>17.670731707317074</v>
      </c>
      <c r="I753" s="128">
        <v>3110.0487804878048</v>
      </c>
      <c r="J753" s="124">
        <v>3110.0487804878048</v>
      </c>
      <c r="K753" s="124">
        <v>3110.0487804878048</v>
      </c>
      <c r="L753" s="124">
        <v>3110.0487804878048</v>
      </c>
      <c r="M753" s="124">
        <v>3110.0487804878048</v>
      </c>
      <c r="N753" s="124">
        <v>3110.0487804878048</v>
      </c>
      <c r="O753" s="124">
        <v>3110.0487804878048</v>
      </c>
      <c r="P753" s="368">
        <v>1000458633</v>
      </c>
      <c r="Q753" s="554" t="s">
        <v>226</v>
      </c>
      <c r="R753" s="614" t="s">
        <v>228</v>
      </c>
      <c r="S753" s="103" t="s">
        <v>229</v>
      </c>
      <c r="T753" s="553" t="s">
        <v>440</v>
      </c>
    </row>
    <row r="754" spans="1:20">
      <c r="A754" s="540">
        <v>2323886</v>
      </c>
      <c r="B754" s="368" t="s">
        <v>1232</v>
      </c>
      <c r="C754" s="46" t="s">
        <v>800</v>
      </c>
      <c r="D754" s="46" t="s">
        <v>1221</v>
      </c>
      <c r="E754" s="49" t="s">
        <v>439</v>
      </c>
      <c r="F754" s="49" t="s">
        <v>802</v>
      </c>
      <c r="G754" s="49" t="s">
        <v>324</v>
      </c>
      <c r="H754" s="36">
        <v>21.512195121951219</v>
      </c>
      <c r="I754" s="128">
        <v>3786.1463414634145</v>
      </c>
      <c r="J754" s="124">
        <v>3786.1463414634145</v>
      </c>
      <c r="K754" s="124">
        <v>3786.1463414634145</v>
      </c>
      <c r="L754" s="124">
        <v>3786.1463414634145</v>
      </c>
      <c r="M754" s="124">
        <v>3786.1463414634145</v>
      </c>
      <c r="N754" s="124">
        <v>3786.1463414634145</v>
      </c>
      <c r="O754" s="124">
        <v>3786.1463414634145</v>
      </c>
      <c r="P754" s="368">
        <v>1000458633</v>
      </c>
      <c r="Q754" s="554" t="s">
        <v>226</v>
      </c>
      <c r="R754" s="614" t="s">
        <v>228</v>
      </c>
      <c r="S754" s="103" t="s">
        <v>229</v>
      </c>
      <c r="T754" s="553" t="s">
        <v>440</v>
      </c>
    </row>
    <row r="755" spans="1:20">
      <c r="A755" s="540">
        <v>406042</v>
      </c>
      <c r="B755" s="368" t="s">
        <v>1233</v>
      </c>
      <c r="C755" s="46" t="s">
        <v>800</v>
      </c>
      <c r="D755" s="46" t="s">
        <v>1221</v>
      </c>
      <c r="E755" s="49" t="s">
        <v>439</v>
      </c>
      <c r="F755" s="49" t="s">
        <v>804</v>
      </c>
      <c r="G755" s="49" t="s">
        <v>338</v>
      </c>
      <c r="H755" s="36">
        <v>25.048780487804876</v>
      </c>
      <c r="I755" s="128">
        <v>4408.585365853658</v>
      </c>
      <c r="J755" s="124">
        <v>4408.585365853658</v>
      </c>
      <c r="K755" s="124">
        <v>4408.585365853658</v>
      </c>
      <c r="L755" s="124">
        <v>4408.585365853658</v>
      </c>
      <c r="M755" s="124">
        <v>4408.585365853658</v>
      </c>
      <c r="N755" s="124">
        <v>4408.585365853658</v>
      </c>
      <c r="O755" s="124">
        <v>4408.585365853658</v>
      </c>
      <c r="P755" s="368">
        <v>1000458633</v>
      </c>
      <c r="Q755" s="554" t="s">
        <v>226</v>
      </c>
      <c r="R755" s="614" t="s">
        <v>228</v>
      </c>
      <c r="S755" s="103" t="s">
        <v>229</v>
      </c>
      <c r="T755" s="553" t="s">
        <v>440</v>
      </c>
    </row>
    <row r="756" spans="1:20">
      <c r="A756" s="540">
        <v>2280922</v>
      </c>
      <c r="B756" s="368" t="s">
        <v>1234</v>
      </c>
      <c r="C756" s="46" t="s">
        <v>800</v>
      </c>
      <c r="D756" s="46" t="s">
        <v>1221</v>
      </c>
      <c r="E756" s="49" t="s">
        <v>439</v>
      </c>
      <c r="F756" s="49" t="s">
        <v>802</v>
      </c>
      <c r="G756" s="49" t="s">
        <v>324</v>
      </c>
      <c r="H756" s="36">
        <v>21.512195121951219</v>
      </c>
      <c r="I756" s="128">
        <v>3786.1463414634145</v>
      </c>
      <c r="J756" s="124">
        <v>3786.1463414634145</v>
      </c>
      <c r="K756" s="124">
        <v>3786.1463414634145</v>
      </c>
      <c r="L756" s="124">
        <v>3786.1463414634145</v>
      </c>
      <c r="M756" s="124">
        <v>3786.1463414634145</v>
      </c>
      <c r="N756" s="124">
        <v>3786.1463414634145</v>
      </c>
      <c r="O756" s="124">
        <v>3786.1463414634145</v>
      </c>
      <c r="P756" s="368">
        <v>1000458633</v>
      </c>
      <c r="Q756" s="554" t="s">
        <v>226</v>
      </c>
      <c r="R756" s="614" t="s">
        <v>228</v>
      </c>
      <c r="S756" s="103" t="s">
        <v>229</v>
      </c>
      <c r="T756" s="553" t="s">
        <v>440</v>
      </c>
    </row>
    <row r="757" spans="1:20">
      <c r="A757" s="540">
        <v>2076138</v>
      </c>
      <c r="B757" s="368" t="s">
        <v>1235</v>
      </c>
      <c r="C757" s="46" t="s">
        <v>800</v>
      </c>
      <c r="D757" s="46" t="s">
        <v>1221</v>
      </c>
      <c r="E757" s="49" t="s">
        <v>439</v>
      </c>
      <c r="F757" s="49" t="s">
        <v>802</v>
      </c>
      <c r="G757" s="49" t="s">
        <v>324</v>
      </c>
      <c r="H757" s="36">
        <v>21.512195121951219</v>
      </c>
      <c r="I757" s="128">
        <v>3786.1463414634145</v>
      </c>
      <c r="J757" s="124">
        <v>3786.1463414634145</v>
      </c>
      <c r="K757" s="124">
        <v>3786.1463414634145</v>
      </c>
      <c r="L757" s="124">
        <v>3786.1463414634145</v>
      </c>
      <c r="M757" s="124">
        <v>3786.1463414634145</v>
      </c>
      <c r="N757" s="124">
        <v>3786.1463414634145</v>
      </c>
      <c r="O757" s="124">
        <v>3786.1463414634145</v>
      </c>
      <c r="P757" s="368">
        <v>1000458633</v>
      </c>
      <c r="Q757" s="554" t="s">
        <v>226</v>
      </c>
      <c r="R757" s="614" t="s">
        <v>228</v>
      </c>
      <c r="S757" s="103" t="s">
        <v>229</v>
      </c>
      <c r="T757" s="553" t="s">
        <v>440</v>
      </c>
    </row>
    <row r="758" spans="1:20">
      <c r="A758" s="540">
        <v>609056</v>
      </c>
      <c r="B758" s="368" t="s">
        <v>1236</v>
      </c>
      <c r="C758" s="46" t="s">
        <v>800</v>
      </c>
      <c r="D758" s="46" t="s">
        <v>1237</v>
      </c>
      <c r="E758" s="49" t="s">
        <v>439</v>
      </c>
      <c r="F758" s="49" t="s">
        <v>804</v>
      </c>
      <c r="G758" s="49" t="s">
        <v>338</v>
      </c>
      <c r="H758" s="36">
        <v>25.048780487804876</v>
      </c>
      <c r="I758" s="128">
        <v>4408.585365853658</v>
      </c>
      <c r="J758" s="124">
        <v>4408.585365853658</v>
      </c>
      <c r="K758" s="124">
        <v>4408.585365853658</v>
      </c>
      <c r="L758" s="124">
        <v>4408.585365853658</v>
      </c>
      <c r="M758" s="124">
        <v>4408.585365853658</v>
      </c>
      <c r="N758" s="124">
        <v>4408.585365853658</v>
      </c>
      <c r="O758" s="124">
        <v>4408.585365853658</v>
      </c>
      <c r="P758" s="368">
        <v>1000458633</v>
      </c>
      <c r="Q758" s="554" t="s">
        <v>226</v>
      </c>
      <c r="R758" s="614" t="s">
        <v>228</v>
      </c>
      <c r="S758" s="103" t="s">
        <v>229</v>
      </c>
      <c r="T758" s="553" t="s">
        <v>440</v>
      </c>
    </row>
    <row r="759" spans="1:20">
      <c r="A759" s="540">
        <v>476823</v>
      </c>
      <c r="B759" s="368" t="s">
        <v>1238</v>
      </c>
      <c r="C759" s="46" t="s">
        <v>800</v>
      </c>
      <c r="D759" s="46" t="s">
        <v>1221</v>
      </c>
      <c r="E759" s="49" t="s">
        <v>439</v>
      </c>
      <c r="F759" s="49" t="s">
        <v>804</v>
      </c>
      <c r="G759" s="49" t="s">
        <v>318</v>
      </c>
      <c r="H759" s="36">
        <v>25.048780487804876</v>
      </c>
      <c r="I759" s="128">
        <v>4408.585365853658</v>
      </c>
      <c r="J759" s="124">
        <v>4408.585365853658</v>
      </c>
      <c r="K759" s="124">
        <v>4408.585365853658</v>
      </c>
      <c r="L759" s="124">
        <v>4408.585365853658</v>
      </c>
      <c r="M759" s="124">
        <v>4408.585365853658</v>
      </c>
      <c r="N759" s="124">
        <v>4408.585365853658</v>
      </c>
      <c r="O759" s="124">
        <v>4408.585365853658</v>
      </c>
      <c r="P759" s="368">
        <v>1000458633</v>
      </c>
      <c r="Q759" s="554" t="s">
        <v>226</v>
      </c>
      <c r="R759" s="614" t="s">
        <v>228</v>
      </c>
      <c r="S759" s="103" t="s">
        <v>229</v>
      </c>
      <c r="T759" s="553" t="s">
        <v>440</v>
      </c>
    </row>
    <row r="760" spans="1:20">
      <c r="A760" s="540">
        <v>731198</v>
      </c>
      <c r="B760" s="368" t="s">
        <v>1239</v>
      </c>
      <c r="C760" s="46" t="s">
        <v>800</v>
      </c>
      <c r="D760" s="46" t="s">
        <v>1221</v>
      </c>
      <c r="E760" s="49" t="s">
        <v>359</v>
      </c>
      <c r="F760" s="49" t="s">
        <v>804</v>
      </c>
      <c r="G760" s="49" t="s">
        <v>318</v>
      </c>
      <c r="H760" s="36">
        <v>23.134146341463413</v>
      </c>
      <c r="I760" s="128">
        <v>4071.6097560975609</v>
      </c>
      <c r="J760" s="124">
        <v>4071.6097560975609</v>
      </c>
      <c r="K760" s="124">
        <v>4071.6097560975609</v>
      </c>
      <c r="L760" s="124">
        <v>4071.6097560975609</v>
      </c>
      <c r="M760" s="124">
        <v>4071.6097560975609</v>
      </c>
      <c r="N760" s="124">
        <v>4071.6097560975609</v>
      </c>
      <c r="O760" s="124">
        <v>4071.6097560975609</v>
      </c>
      <c r="P760" s="368">
        <v>1000458633</v>
      </c>
      <c r="Q760" s="554" t="s">
        <v>226</v>
      </c>
      <c r="R760" s="614" t="s">
        <v>228</v>
      </c>
      <c r="S760" s="103" t="s">
        <v>229</v>
      </c>
      <c r="T760" s="553" t="s">
        <v>24</v>
      </c>
    </row>
    <row r="761" spans="1:20">
      <c r="A761" s="540">
        <v>2104821</v>
      </c>
      <c r="B761" s="368" t="s">
        <v>1240</v>
      </c>
      <c r="C761" s="46" t="s">
        <v>800</v>
      </c>
      <c r="D761" s="46" t="s">
        <v>1218</v>
      </c>
      <c r="E761" s="49" t="s">
        <v>428</v>
      </c>
      <c r="F761" s="49" t="s">
        <v>804</v>
      </c>
      <c r="G761" s="49" t="s">
        <v>338</v>
      </c>
      <c r="H761" s="36">
        <v>25.048780487804876</v>
      </c>
      <c r="I761" s="128">
        <v>0</v>
      </c>
      <c r="J761" s="124">
        <v>0</v>
      </c>
      <c r="K761" s="124">
        <v>0</v>
      </c>
      <c r="L761" s="124">
        <v>4408.585365853658</v>
      </c>
      <c r="M761" s="124">
        <v>4408.585365853658</v>
      </c>
      <c r="N761" s="124">
        <v>4408.585365853658</v>
      </c>
      <c r="O761" s="124">
        <v>4408.585365853658</v>
      </c>
      <c r="P761" s="368">
        <v>1000458633</v>
      </c>
      <c r="Q761" s="554" t="s">
        <v>226</v>
      </c>
      <c r="R761" s="614" t="s">
        <v>228</v>
      </c>
      <c r="S761" s="103" t="s">
        <v>229</v>
      </c>
      <c r="T761" s="553" t="s">
        <v>24</v>
      </c>
    </row>
    <row r="762" spans="1:20">
      <c r="A762" s="540">
        <v>164713</v>
      </c>
      <c r="B762" s="368" t="s">
        <v>1241</v>
      </c>
      <c r="C762" s="46" t="s">
        <v>800</v>
      </c>
      <c r="D762" s="46" t="s">
        <v>1218</v>
      </c>
      <c r="E762" s="49" t="s">
        <v>426</v>
      </c>
      <c r="F762" s="49" t="s">
        <v>804</v>
      </c>
      <c r="G762" s="49" t="s">
        <v>338</v>
      </c>
      <c r="H762" s="36">
        <v>25.048780487804876</v>
      </c>
      <c r="I762" s="128">
        <v>0</v>
      </c>
      <c r="J762" s="124">
        <v>0</v>
      </c>
      <c r="K762" s="124">
        <v>0</v>
      </c>
      <c r="L762" s="124">
        <v>4408.585365853658</v>
      </c>
      <c r="M762" s="124">
        <v>4408.585365853658</v>
      </c>
      <c r="N762" s="124">
        <v>4408.585365853658</v>
      </c>
      <c r="O762" s="124">
        <v>4408.585365853658</v>
      </c>
      <c r="P762" s="368">
        <v>1000458633</v>
      </c>
      <c r="Q762" s="554" t="s">
        <v>226</v>
      </c>
      <c r="R762" s="614" t="s">
        <v>228</v>
      </c>
      <c r="S762" s="103" t="s">
        <v>229</v>
      </c>
      <c r="T762" s="553" t="s">
        <v>41</v>
      </c>
    </row>
    <row r="763" spans="1:20">
      <c r="A763" s="540" t="s">
        <v>354</v>
      </c>
      <c r="B763" s="368" t="s">
        <v>354</v>
      </c>
      <c r="C763" s="46" t="s">
        <v>800</v>
      </c>
      <c r="D763" s="46" t="s">
        <v>1218</v>
      </c>
      <c r="E763" s="49" t="s">
        <v>428</v>
      </c>
      <c r="F763" s="49" t="s">
        <v>802</v>
      </c>
      <c r="G763" s="49" t="s">
        <v>324</v>
      </c>
      <c r="H763" s="36">
        <v>21.512195121951219</v>
      </c>
      <c r="I763" s="128">
        <v>0</v>
      </c>
      <c r="J763" s="124">
        <v>0</v>
      </c>
      <c r="K763" s="124">
        <v>0</v>
      </c>
      <c r="L763" s="124">
        <v>3786.1463414634145</v>
      </c>
      <c r="M763" s="124">
        <v>3786.1463414634145</v>
      </c>
      <c r="N763" s="124">
        <v>3786.1463414634145</v>
      </c>
      <c r="O763" s="124">
        <v>3786.1463414634145</v>
      </c>
      <c r="P763" s="368">
        <v>1000458633</v>
      </c>
      <c r="Q763" s="554" t="s">
        <v>226</v>
      </c>
      <c r="R763" s="614" t="s">
        <v>228</v>
      </c>
      <c r="S763" s="103" t="s">
        <v>229</v>
      </c>
      <c r="T763" s="553" t="s">
        <v>24</v>
      </c>
    </row>
    <row r="764" spans="1:20">
      <c r="A764" s="540" t="s">
        <v>354</v>
      </c>
      <c r="B764" s="368" t="s">
        <v>354</v>
      </c>
      <c r="C764" s="46" t="s">
        <v>800</v>
      </c>
      <c r="D764" s="46" t="s">
        <v>1218</v>
      </c>
      <c r="E764" s="49" t="s">
        <v>20</v>
      </c>
      <c r="F764" s="49" t="s">
        <v>802</v>
      </c>
      <c r="G764" s="49" t="s">
        <v>324</v>
      </c>
      <c r="H764" s="36">
        <v>21.512195121951219</v>
      </c>
      <c r="I764" s="128">
        <v>0</v>
      </c>
      <c r="J764" s="124">
        <v>0</v>
      </c>
      <c r="K764" s="124">
        <v>0</v>
      </c>
      <c r="L764" s="124">
        <v>3786.1463414634145</v>
      </c>
      <c r="M764" s="124">
        <v>3786.1463414634145</v>
      </c>
      <c r="N764" s="124">
        <v>3786.1463414634145</v>
      </c>
      <c r="O764" s="124">
        <v>3786.1463414634145</v>
      </c>
      <c r="P764" s="368">
        <v>1000458633</v>
      </c>
      <c r="Q764" s="554" t="s">
        <v>226</v>
      </c>
      <c r="R764" s="614" t="s">
        <v>228</v>
      </c>
      <c r="S764" s="103" t="s">
        <v>229</v>
      </c>
      <c r="T764" s="553" t="s">
        <v>24</v>
      </c>
    </row>
    <row r="765" spans="1:20">
      <c r="A765" s="540" t="s">
        <v>354</v>
      </c>
      <c r="B765" s="368" t="s">
        <v>354</v>
      </c>
      <c r="C765" s="46" t="s">
        <v>800</v>
      </c>
      <c r="D765" s="297" t="s">
        <v>442</v>
      </c>
      <c r="E765" s="297" t="s">
        <v>20</v>
      </c>
      <c r="F765" s="49" t="s">
        <v>927</v>
      </c>
      <c r="G765" s="49" t="s">
        <v>422</v>
      </c>
      <c r="H765" s="36">
        <v>34.841463414634148</v>
      </c>
      <c r="I765" s="128">
        <v>0</v>
      </c>
      <c r="J765" s="124">
        <v>0</v>
      </c>
      <c r="K765" s="124">
        <v>0</v>
      </c>
      <c r="L765" s="124">
        <v>6132.0975609756097</v>
      </c>
      <c r="M765" s="124">
        <v>6132.0975609756097</v>
      </c>
      <c r="N765" s="124">
        <v>6132.0975609756097</v>
      </c>
      <c r="O765" s="124">
        <v>6132.0975609756097</v>
      </c>
      <c r="P765" s="368">
        <v>1000458633</v>
      </c>
      <c r="Q765" s="554" t="s">
        <v>226</v>
      </c>
      <c r="R765" s="614" t="s">
        <v>228</v>
      </c>
      <c r="S765" s="103" t="s">
        <v>229</v>
      </c>
      <c r="T765" s="553" t="s">
        <v>24</v>
      </c>
    </row>
    <row r="766" spans="1:20">
      <c r="A766" s="540">
        <v>414586</v>
      </c>
      <c r="B766" s="368" t="s">
        <v>1242</v>
      </c>
      <c r="C766" s="46" t="s">
        <v>800</v>
      </c>
      <c r="D766" s="46" t="s">
        <v>1221</v>
      </c>
      <c r="E766" s="49" t="s">
        <v>439</v>
      </c>
      <c r="F766" s="49" t="s">
        <v>804</v>
      </c>
      <c r="G766" s="49" t="s">
        <v>422</v>
      </c>
      <c r="H766" s="36">
        <v>25.048780487804876</v>
      </c>
      <c r="I766" s="128">
        <v>4408.585365853658</v>
      </c>
      <c r="J766" s="124">
        <v>4408.585365853658</v>
      </c>
      <c r="K766" s="124">
        <v>4408.585365853658</v>
      </c>
      <c r="L766" s="124">
        <v>4408.585365853658</v>
      </c>
      <c r="M766" s="124">
        <v>4408.585365853658</v>
      </c>
      <c r="N766" s="124">
        <v>4408.585365853658</v>
      </c>
      <c r="O766" s="124">
        <v>4408.585365853658</v>
      </c>
      <c r="P766" s="368">
        <v>1000458633</v>
      </c>
      <c r="Q766" s="554" t="s">
        <v>226</v>
      </c>
      <c r="R766" s="614" t="s">
        <v>228</v>
      </c>
      <c r="S766" s="103" t="s">
        <v>229</v>
      </c>
      <c r="T766" s="553" t="s">
        <v>440</v>
      </c>
    </row>
    <row r="767" spans="1:20">
      <c r="A767" s="540">
        <v>839959</v>
      </c>
      <c r="B767" s="368" t="s">
        <v>1243</v>
      </c>
      <c r="C767" s="46" t="s">
        <v>800</v>
      </c>
      <c r="D767" s="297" t="s">
        <v>1244</v>
      </c>
      <c r="E767" s="297" t="s">
        <v>20</v>
      </c>
      <c r="F767" s="49" t="s">
        <v>802</v>
      </c>
      <c r="G767" s="49" t="s">
        <v>324</v>
      </c>
      <c r="H767" s="36">
        <v>21.512195121951219</v>
      </c>
      <c r="I767" s="128">
        <v>3786.1463414634145</v>
      </c>
      <c r="J767" s="124">
        <v>3786.1463414634145</v>
      </c>
      <c r="K767" s="124">
        <v>3786.1463414634145</v>
      </c>
      <c r="L767" s="124">
        <v>3786.1463414634145</v>
      </c>
      <c r="M767" s="124">
        <v>3786.1463414634145</v>
      </c>
      <c r="N767" s="124">
        <v>3786.1463414634145</v>
      </c>
      <c r="O767" s="124">
        <v>3786.1463414634145</v>
      </c>
      <c r="P767" s="368">
        <v>1000458633</v>
      </c>
      <c r="Q767" s="554" t="s">
        <v>226</v>
      </c>
      <c r="R767" s="614" t="s">
        <v>228</v>
      </c>
      <c r="S767" s="103" t="s">
        <v>229</v>
      </c>
      <c r="T767" s="553" t="s">
        <v>24</v>
      </c>
    </row>
    <row r="768" spans="1:20">
      <c r="A768" s="540">
        <v>2041730</v>
      </c>
      <c r="B768" s="368" t="s">
        <v>1245</v>
      </c>
      <c r="C768" s="46" t="s">
        <v>800</v>
      </c>
      <c r="D768" s="297" t="s">
        <v>1244</v>
      </c>
      <c r="E768" s="297" t="s">
        <v>20</v>
      </c>
      <c r="F768" s="49" t="s">
        <v>802</v>
      </c>
      <c r="G768" s="49" t="s">
        <v>324</v>
      </c>
      <c r="H768" s="36">
        <v>21.512195121951219</v>
      </c>
      <c r="I768" s="128">
        <v>3786.1463414634145</v>
      </c>
      <c r="J768" s="124">
        <v>3786.1463414634145</v>
      </c>
      <c r="K768" s="124">
        <v>3786.1463414634145</v>
      </c>
      <c r="L768" s="124">
        <v>3786.1463414634145</v>
      </c>
      <c r="M768" s="124">
        <v>3786.1463414634145</v>
      </c>
      <c r="N768" s="124">
        <v>3786.1463414634145</v>
      </c>
      <c r="O768" s="124">
        <v>3786.1463414634145</v>
      </c>
      <c r="P768" s="368">
        <v>1000458633</v>
      </c>
      <c r="Q768" s="554" t="s">
        <v>226</v>
      </c>
      <c r="R768" s="614" t="s">
        <v>228</v>
      </c>
      <c r="S768" s="103" t="s">
        <v>229</v>
      </c>
      <c r="T768" s="553" t="s">
        <v>33</v>
      </c>
    </row>
    <row r="769" spans="1:20" ht="23">
      <c r="A769" s="542" t="s">
        <v>1246</v>
      </c>
      <c r="B769" s="444" t="s">
        <v>1247</v>
      </c>
      <c r="C769" s="46" t="s">
        <v>800</v>
      </c>
      <c r="D769" s="297" t="s">
        <v>1244</v>
      </c>
      <c r="E769" s="297" t="s">
        <v>20</v>
      </c>
      <c r="F769" s="49" t="s">
        <v>804</v>
      </c>
      <c r="G769" s="49" t="s">
        <v>318</v>
      </c>
      <c r="H769" s="36">
        <v>25.048780487804876</v>
      </c>
      <c r="I769" s="128">
        <v>4408.585365853658</v>
      </c>
      <c r="J769" s="124">
        <v>4408.585365853658</v>
      </c>
      <c r="K769" s="124">
        <v>4408.585365853658</v>
      </c>
      <c r="L769" s="124">
        <v>4408.585365853658</v>
      </c>
      <c r="M769" s="124">
        <v>4408.585365853658</v>
      </c>
      <c r="N769" s="124">
        <v>4408.585365853658</v>
      </c>
      <c r="O769" s="124">
        <v>4408.585365853658</v>
      </c>
      <c r="P769" s="368">
        <v>1000458633</v>
      </c>
      <c r="Q769" s="554" t="s">
        <v>226</v>
      </c>
      <c r="R769" s="614" t="s">
        <v>228</v>
      </c>
      <c r="S769" s="103" t="s">
        <v>229</v>
      </c>
      <c r="T769" s="553" t="s">
        <v>24</v>
      </c>
    </row>
    <row r="770" spans="1:20">
      <c r="A770" s="540">
        <v>594408</v>
      </c>
      <c r="B770" s="368" t="s">
        <v>1248</v>
      </c>
      <c r="C770" s="46" t="s">
        <v>800</v>
      </c>
      <c r="D770" s="297" t="s">
        <v>1244</v>
      </c>
      <c r="E770" s="297" t="s">
        <v>20</v>
      </c>
      <c r="F770" s="49" t="s">
        <v>927</v>
      </c>
      <c r="G770" s="49" t="s">
        <v>422</v>
      </c>
      <c r="H770" s="36">
        <v>34.841463414634148</v>
      </c>
      <c r="I770" s="128">
        <v>6132.0975609756097</v>
      </c>
      <c r="J770" s="124">
        <v>6132.0975609756097</v>
      </c>
      <c r="K770" s="124">
        <v>6132.0975609756097</v>
      </c>
      <c r="L770" s="124">
        <v>6132.0975609756097</v>
      </c>
      <c r="M770" s="124">
        <v>6132.0975609756097</v>
      </c>
      <c r="N770" s="124">
        <v>6132.0975609756097</v>
      </c>
      <c r="O770" s="124">
        <v>6132.0975609756097</v>
      </c>
      <c r="P770" s="368">
        <v>1000458633</v>
      </c>
      <c r="Q770" s="554" t="s">
        <v>226</v>
      </c>
      <c r="R770" s="614" t="s">
        <v>228</v>
      </c>
      <c r="S770" s="103" t="s">
        <v>229</v>
      </c>
      <c r="T770" s="553" t="s">
        <v>697</v>
      </c>
    </row>
    <row r="771" spans="1:20">
      <c r="A771" s="538">
        <v>2054890</v>
      </c>
      <c r="B771" s="14" t="s">
        <v>1249</v>
      </c>
      <c r="C771" s="46" t="s">
        <v>807</v>
      </c>
      <c r="D771" s="46" t="s">
        <v>1250</v>
      </c>
      <c r="E771" s="49" t="s">
        <v>721</v>
      </c>
      <c r="F771" s="49" t="s">
        <v>802</v>
      </c>
      <c r="G771" s="49" t="s">
        <v>324</v>
      </c>
      <c r="H771" s="36">
        <v>19.365853658536587</v>
      </c>
      <c r="I771" s="128">
        <v>3408.3902439024391</v>
      </c>
      <c r="J771" s="124">
        <v>3408.3902439024391</v>
      </c>
      <c r="K771" s="124">
        <v>3408.3902439024391</v>
      </c>
      <c r="L771" s="124">
        <v>3408.3902439024391</v>
      </c>
      <c r="M771" s="124">
        <v>3408.3902439024391</v>
      </c>
      <c r="N771" s="124">
        <v>3408.3902439024391</v>
      </c>
      <c r="O771" s="124">
        <v>3408.3902439024391</v>
      </c>
      <c r="P771" s="368">
        <v>1000458645</v>
      </c>
      <c r="Q771" s="554" t="s">
        <v>246</v>
      </c>
      <c r="R771" s="614"/>
      <c r="S771" s="103" t="s">
        <v>248</v>
      </c>
      <c r="T771" s="553" t="s">
        <v>33</v>
      </c>
    </row>
    <row r="772" spans="1:20">
      <c r="A772" s="538">
        <v>2318823</v>
      </c>
      <c r="B772" s="14" t="s">
        <v>1251</v>
      </c>
      <c r="C772" s="46" t="s">
        <v>807</v>
      </c>
      <c r="D772" s="46" t="s">
        <v>1250</v>
      </c>
      <c r="E772" s="49" t="s">
        <v>721</v>
      </c>
      <c r="F772" s="49" t="s">
        <v>804</v>
      </c>
      <c r="G772" s="49" t="s">
        <v>338</v>
      </c>
      <c r="H772" s="36">
        <v>22.548780487804876</v>
      </c>
      <c r="I772" s="128">
        <v>3968.585365853658</v>
      </c>
      <c r="J772" s="124">
        <v>3968.585365853658</v>
      </c>
      <c r="K772" s="124">
        <v>3968.585365853658</v>
      </c>
      <c r="L772" s="124">
        <v>3968.585365853658</v>
      </c>
      <c r="M772" s="124">
        <v>3968.585365853658</v>
      </c>
      <c r="N772" s="124">
        <v>3968.585365853658</v>
      </c>
      <c r="O772" s="124">
        <v>3968.585365853658</v>
      </c>
      <c r="P772" s="368">
        <v>1000458645</v>
      </c>
      <c r="Q772" s="554" t="s">
        <v>246</v>
      </c>
      <c r="R772" s="614"/>
      <c r="S772" s="103" t="s">
        <v>248</v>
      </c>
      <c r="T772" s="553" t="s">
        <v>33</v>
      </c>
    </row>
    <row r="773" spans="1:20">
      <c r="A773" s="538">
        <v>918544</v>
      </c>
      <c r="B773" s="14" t="s">
        <v>1252</v>
      </c>
      <c r="C773" s="46" t="s">
        <v>800</v>
      </c>
      <c r="D773" s="46" t="s">
        <v>1250</v>
      </c>
      <c r="E773" s="49" t="s">
        <v>20</v>
      </c>
      <c r="F773" s="49" t="s">
        <v>802</v>
      </c>
      <c r="G773" s="49" t="s">
        <v>324</v>
      </c>
      <c r="H773" s="36">
        <v>21.512195121951219</v>
      </c>
      <c r="I773" s="128">
        <v>3786.1463414634145</v>
      </c>
      <c r="J773" s="124">
        <v>3786.1463414634145</v>
      </c>
      <c r="K773" s="124">
        <v>3786.1463414634145</v>
      </c>
      <c r="L773" s="124">
        <v>3786.1463414634145</v>
      </c>
      <c r="M773" s="124">
        <v>3786.1463414634145</v>
      </c>
      <c r="N773" s="124">
        <v>3786.1463414634145</v>
      </c>
      <c r="O773" s="124">
        <v>3786.1463414634145</v>
      </c>
      <c r="P773" s="368">
        <v>1000458645</v>
      </c>
      <c r="Q773" s="554" t="s">
        <v>246</v>
      </c>
      <c r="R773" s="614"/>
      <c r="S773" s="103" t="s">
        <v>248</v>
      </c>
      <c r="T773" s="553" t="s">
        <v>33</v>
      </c>
    </row>
    <row r="774" spans="1:20">
      <c r="A774" s="538">
        <v>2107951</v>
      </c>
      <c r="B774" s="14" t="s">
        <v>1253</v>
      </c>
      <c r="C774" s="46" t="s">
        <v>800</v>
      </c>
      <c r="D774" s="46" t="s">
        <v>1250</v>
      </c>
      <c r="E774" s="49" t="s">
        <v>20</v>
      </c>
      <c r="F774" s="49" t="s">
        <v>802</v>
      </c>
      <c r="G774" s="49" t="s">
        <v>324</v>
      </c>
      <c r="H774" s="36">
        <v>21.512195121951219</v>
      </c>
      <c r="I774" s="128">
        <v>3786.1463414634145</v>
      </c>
      <c r="J774" s="124">
        <v>3786.1463414634145</v>
      </c>
      <c r="K774" s="124">
        <v>3786.1463414634145</v>
      </c>
      <c r="L774" s="124">
        <v>3786.1463414634145</v>
      </c>
      <c r="M774" s="124">
        <v>3786.1463414634145</v>
      </c>
      <c r="N774" s="124">
        <v>3786.1463414634145</v>
      </c>
      <c r="O774" s="124">
        <v>3786.1463414634145</v>
      </c>
      <c r="P774" s="368">
        <v>1000458645</v>
      </c>
      <c r="Q774" s="554" t="s">
        <v>246</v>
      </c>
      <c r="R774" s="614"/>
      <c r="S774" s="103" t="s">
        <v>248</v>
      </c>
      <c r="T774" s="553" t="s">
        <v>33</v>
      </c>
    </row>
    <row r="775" spans="1:20">
      <c r="A775" s="538">
        <v>2134656</v>
      </c>
      <c r="B775" s="14" t="s">
        <v>1254</v>
      </c>
      <c r="C775" s="46" t="s">
        <v>800</v>
      </c>
      <c r="D775" s="46" t="s">
        <v>1250</v>
      </c>
      <c r="E775" s="49" t="s">
        <v>20</v>
      </c>
      <c r="F775" s="49" t="s">
        <v>802</v>
      </c>
      <c r="G775" s="49" t="s">
        <v>324</v>
      </c>
      <c r="H775" s="36">
        <v>21.512195121951219</v>
      </c>
      <c r="I775" s="128">
        <v>3786.1463414634145</v>
      </c>
      <c r="J775" s="124">
        <v>3786.1463414634145</v>
      </c>
      <c r="K775" s="124">
        <v>3786.1463414634145</v>
      </c>
      <c r="L775" s="124">
        <v>3786.1463414634145</v>
      </c>
      <c r="M775" s="124">
        <v>3786.1463414634145</v>
      </c>
      <c r="N775" s="124">
        <v>3786.1463414634145</v>
      </c>
      <c r="O775" s="124">
        <v>3786.1463414634145</v>
      </c>
      <c r="P775" s="368">
        <v>1000458645</v>
      </c>
      <c r="Q775" s="554" t="s">
        <v>246</v>
      </c>
      <c r="R775" s="614"/>
      <c r="S775" s="103" t="s">
        <v>248</v>
      </c>
      <c r="T775" s="553" t="s">
        <v>33</v>
      </c>
    </row>
    <row r="776" spans="1:20">
      <c r="A776" s="538">
        <v>2218369</v>
      </c>
      <c r="B776" s="14" t="s">
        <v>1255</v>
      </c>
      <c r="C776" s="46" t="s">
        <v>807</v>
      </c>
      <c r="D776" s="46" t="s">
        <v>1250</v>
      </c>
      <c r="E776" s="49" t="s">
        <v>25</v>
      </c>
      <c r="F776" s="49" t="s">
        <v>802</v>
      </c>
      <c r="G776" s="49" t="s">
        <v>324</v>
      </c>
      <c r="H776" s="36">
        <v>18.182926829268293</v>
      </c>
      <c r="I776" s="128">
        <v>3200.1951219512198</v>
      </c>
      <c r="J776" s="124">
        <v>3200.1951219512198</v>
      </c>
      <c r="K776" s="124">
        <v>3200.1951219512198</v>
      </c>
      <c r="L776" s="124">
        <v>3200.1951219512198</v>
      </c>
      <c r="M776" s="124">
        <v>3200.1951219512198</v>
      </c>
      <c r="N776" s="124">
        <v>3200.1951219512198</v>
      </c>
      <c r="O776" s="124">
        <v>3200.1951219512198</v>
      </c>
      <c r="P776" s="368">
        <v>1000458645</v>
      </c>
      <c r="Q776" s="554" t="s">
        <v>246</v>
      </c>
      <c r="R776" s="614"/>
      <c r="S776" s="103" t="s">
        <v>248</v>
      </c>
      <c r="T776" s="553" t="s">
        <v>26</v>
      </c>
    </row>
    <row r="777" spans="1:20">
      <c r="A777" s="538">
        <v>2183562</v>
      </c>
      <c r="B777" s="14" t="s">
        <v>1256</v>
      </c>
      <c r="C777" s="46" t="s">
        <v>800</v>
      </c>
      <c r="D777" s="46" t="s">
        <v>1250</v>
      </c>
      <c r="E777" s="49" t="s">
        <v>25</v>
      </c>
      <c r="F777" s="49" t="s">
        <v>802</v>
      </c>
      <c r="G777" s="49" t="s">
        <v>324</v>
      </c>
      <c r="H777" s="36">
        <v>20.195121951219512</v>
      </c>
      <c r="I777" s="128">
        <v>3554.3414634146343</v>
      </c>
      <c r="J777" s="124">
        <v>3554.3414634146343</v>
      </c>
      <c r="K777" s="124">
        <v>3554.3414634146343</v>
      </c>
      <c r="L777" s="124">
        <v>3554.3414634146343</v>
      </c>
      <c r="M777" s="124">
        <v>3554.3414634146343</v>
      </c>
      <c r="N777" s="124">
        <v>3554.3414634146343</v>
      </c>
      <c r="O777" s="124">
        <v>3554.3414634146343</v>
      </c>
      <c r="P777" s="368">
        <v>1000458645</v>
      </c>
      <c r="Q777" s="554" t="s">
        <v>246</v>
      </c>
      <c r="R777" s="614"/>
      <c r="S777" s="103" t="s">
        <v>248</v>
      </c>
      <c r="T777" s="553" t="s">
        <v>26</v>
      </c>
    </row>
    <row r="778" spans="1:20">
      <c r="A778" s="538">
        <v>2335164</v>
      </c>
      <c r="B778" s="14" t="s">
        <v>1257</v>
      </c>
      <c r="C778" s="46" t="s">
        <v>800</v>
      </c>
      <c r="D778" s="46" t="s">
        <v>1250</v>
      </c>
      <c r="E778" s="49" t="s">
        <v>25</v>
      </c>
      <c r="F778" s="49" t="s">
        <v>802</v>
      </c>
      <c r="G778" s="49" t="s">
        <v>324</v>
      </c>
      <c r="H778" s="36">
        <v>20.195121951219512</v>
      </c>
      <c r="I778" s="128">
        <v>3554.3414634146343</v>
      </c>
      <c r="J778" s="124">
        <v>3554.3414634146343</v>
      </c>
      <c r="K778" s="124">
        <v>3554.3414634146343</v>
      </c>
      <c r="L778" s="124">
        <v>3554.3414634146343</v>
      </c>
      <c r="M778" s="124">
        <v>3554.3414634146343</v>
      </c>
      <c r="N778" s="124">
        <v>3554.3414634146343</v>
      </c>
      <c r="O778" s="124">
        <v>3554.3414634146343</v>
      </c>
      <c r="P778" s="368">
        <v>1000458645</v>
      </c>
      <c r="Q778" s="554" t="s">
        <v>246</v>
      </c>
      <c r="R778" s="614"/>
      <c r="S778" s="103" t="s">
        <v>248</v>
      </c>
      <c r="T778" s="553" t="s">
        <v>26</v>
      </c>
    </row>
    <row r="779" spans="1:20">
      <c r="A779" s="538">
        <v>919472</v>
      </c>
      <c r="B779" s="14" t="s">
        <v>1258</v>
      </c>
      <c r="C779" s="46" t="s">
        <v>800</v>
      </c>
      <c r="D779" s="46" t="s">
        <v>1250</v>
      </c>
      <c r="E779" s="49" t="s">
        <v>428</v>
      </c>
      <c r="F779" s="49" t="s">
        <v>802</v>
      </c>
      <c r="G779" s="49" t="s">
        <v>324</v>
      </c>
      <c r="H779" s="36">
        <v>21.512195121951219</v>
      </c>
      <c r="I779" s="128">
        <v>3786.1463414634145</v>
      </c>
      <c r="J779" s="124">
        <v>3786.1463414634145</v>
      </c>
      <c r="K779" s="124">
        <v>3786.1463414634145</v>
      </c>
      <c r="L779" s="124">
        <v>3786.1463414634145</v>
      </c>
      <c r="M779" s="124">
        <v>3786.1463414634145</v>
      </c>
      <c r="N779" s="124">
        <v>3786.1463414634145</v>
      </c>
      <c r="O779" s="124">
        <v>3786.1463414634145</v>
      </c>
      <c r="P779" s="368">
        <v>1000458645</v>
      </c>
      <c r="Q779" s="554" t="s">
        <v>246</v>
      </c>
      <c r="R779" s="614"/>
      <c r="S779" s="103" t="s">
        <v>248</v>
      </c>
      <c r="T779" s="553" t="s">
        <v>24</v>
      </c>
    </row>
    <row r="780" spans="1:20">
      <c r="A780" s="538">
        <v>2256997</v>
      </c>
      <c r="B780" s="14" t="s">
        <v>1259</v>
      </c>
      <c r="C780" s="46" t="s">
        <v>800</v>
      </c>
      <c r="D780" s="46" t="s">
        <v>1250</v>
      </c>
      <c r="E780" s="49" t="s">
        <v>346</v>
      </c>
      <c r="F780" s="49" t="s">
        <v>804</v>
      </c>
      <c r="G780" s="49" t="s">
        <v>338</v>
      </c>
      <c r="H780" s="36">
        <v>23.134146341463413</v>
      </c>
      <c r="I780" s="128">
        <v>4071.6097560975609</v>
      </c>
      <c r="J780" s="124">
        <v>4071.6097560975609</v>
      </c>
      <c r="K780" s="124">
        <v>4071.6097560975609</v>
      </c>
      <c r="L780" s="124">
        <v>4071.6097560975609</v>
      </c>
      <c r="M780" s="124">
        <v>4071.6097560975609</v>
      </c>
      <c r="N780" s="124">
        <v>4071.6097560975609</v>
      </c>
      <c r="O780" s="124">
        <v>4071.6097560975609</v>
      </c>
      <c r="P780" s="368">
        <v>1000458645</v>
      </c>
      <c r="Q780" s="554" t="s">
        <v>246</v>
      </c>
      <c r="R780" s="614"/>
      <c r="S780" s="103" t="s">
        <v>248</v>
      </c>
      <c r="T780" s="553" t="s">
        <v>53</v>
      </c>
    </row>
    <row r="781" spans="1:20">
      <c r="A781" s="539">
        <v>425957</v>
      </c>
      <c r="B781" s="424" t="s">
        <v>1260</v>
      </c>
      <c r="C781" s="46" t="s">
        <v>800</v>
      </c>
      <c r="D781" s="46" t="s">
        <v>1250</v>
      </c>
      <c r="E781" s="49" t="s">
        <v>428</v>
      </c>
      <c r="F781" s="49" t="s">
        <v>804</v>
      </c>
      <c r="G781" s="49" t="s">
        <v>318</v>
      </c>
      <c r="H781" s="36">
        <v>25.048780487804876</v>
      </c>
      <c r="I781" s="128">
        <v>4408.585365853658</v>
      </c>
      <c r="J781" s="124">
        <v>4408.585365853658</v>
      </c>
      <c r="K781" s="124">
        <v>4408.585365853658</v>
      </c>
      <c r="L781" s="124">
        <v>4408.585365853658</v>
      </c>
      <c r="M781" s="124">
        <v>4408.585365853658</v>
      </c>
      <c r="N781" s="124">
        <v>4408.585365853658</v>
      </c>
      <c r="O781" s="124">
        <v>4408.585365853658</v>
      </c>
      <c r="P781" s="368">
        <v>1000458645</v>
      </c>
      <c r="Q781" s="554" t="s">
        <v>246</v>
      </c>
      <c r="R781" s="614"/>
      <c r="S781" s="103" t="s">
        <v>248</v>
      </c>
      <c r="T781" s="553" t="s">
        <v>33</v>
      </c>
    </row>
    <row r="782" spans="1:20">
      <c r="A782" s="538">
        <v>2330311</v>
      </c>
      <c r="B782" s="14" t="s">
        <v>1261</v>
      </c>
      <c r="C782" s="46" t="s">
        <v>800</v>
      </c>
      <c r="D782" s="46" t="s">
        <v>1250</v>
      </c>
      <c r="E782" s="49" t="s">
        <v>428</v>
      </c>
      <c r="F782" s="49" t="s">
        <v>804</v>
      </c>
      <c r="G782" s="49" t="s">
        <v>318</v>
      </c>
      <c r="H782" s="36">
        <v>25.048780487804876</v>
      </c>
      <c r="I782" s="128">
        <v>4408.585365853658</v>
      </c>
      <c r="J782" s="124">
        <v>4408.585365853658</v>
      </c>
      <c r="K782" s="124">
        <v>4408.585365853658</v>
      </c>
      <c r="L782" s="124">
        <v>4408.585365853658</v>
      </c>
      <c r="M782" s="124">
        <v>4408.585365853658</v>
      </c>
      <c r="N782" s="124">
        <v>4408.585365853658</v>
      </c>
      <c r="O782" s="124">
        <v>4408.585365853658</v>
      </c>
      <c r="P782" s="368">
        <v>1000458645</v>
      </c>
      <c r="Q782" s="554" t="s">
        <v>246</v>
      </c>
      <c r="R782" s="614"/>
      <c r="S782" s="103" t="s">
        <v>248</v>
      </c>
      <c r="T782" s="553" t="s">
        <v>33</v>
      </c>
    </row>
    <row r="783" spans="1:20">
      <c r="A783" s="538">
        <v>2405178</v>
      </c>
      <c r="B783" s="14" t="s">
        <v>1262</v>
      </c>
      <c r="C783" s="46" t="s">
        <v>800</v>
      </c>
      <c r="D783" s="46" t="s">
        <v>1250</v>
      </c>
      <c r="E783" s="49" t="s">
        <v>359</v>
      </c>
      <c r="F783" s="49" t="s">
        <v>804</v>
      </c>
      <c r="G783" s="49" t="s">
        <v>338</v>
      </c>
      <c r="H783" s="36">
        <v>23.134146341463413</v>
      </c>
      <c r="I783" s="128">
        <v>4071.6097560975609</v>
      </c>
      <c r="J783" s="124">
        <v>4071.6097560975609</v>
      </c>
      <c r="K783" s="124">
        <v>4071.6097560975609</v>
      </c>
      <c r="L783" s="124">
        <v>4071.6097560975609</v>
      </c>
      <c r="M783" s="124">
        <v>4071.6097560975609</v>
      </c>
      <c r="N783" s="124">
        <v>4071.6097560975609</v>
      </c>
      <c r="O783" s="124">
        <v>4071.6097560975609</v>
      </c>
      <c r="P783" s="368">
        <v>1000458645</v>
      </c>
      <c r="Q783" s="554" t="s">
        <v>246</v>
      </c>
      <c r="R783" s="614"/>
      <c r="S783" s="103" t="s">
        <v>248</v>
      </c>
      <c r="T783" s="553" t="s">
        <v>53</v>
      </c>
    </row>
    <row r="784" spans="1:20">
      <c r="A784" s="546">
        <v>2135311</v>
      </c>
      <c r="B784" s="14" t="s">
        <v>1263</v>
      </c>
      <c r="C784" s="46" t="s">
        <v>800</v>
      </c>
      <c r="D784" s="46" t="s">
        <v>1264</v>
      </c>
      <c r="E784" s="49" t="s">
        <v>1265</v>
      </c>
      <c r="F784" s="366" t="s">
        <v>810</v>
      </c>
      <c r="G784" s="49" t="s">
        <v>582</v>
      </c>
      <c r="H784" s="36">
        <v>17.073170731707318</v>
      </c>
      <c r="I784" s="128">
        <v>3004.8780487804879</v>
      </c>
      <c r="J784" s="124">
        <v>3004.8780487804879</v>
      </c>
      <c r="K784" s="124">
        <v>3004.8780487804879</v>
      </c>
      <c r="L784" s="124">
        <v>3004.8780487804879</v>
      </c>
      <c r="M784" s="124">
        <v>3004.8780487804879</v>
      </c>
      <c r="N784" s="124">
        <v>3004.8780487804879</v>
      </c>
      <c r="O784" s="124">
        <v>3004.8780487804879</v>
      </c>
      <c r="P784" s="368">
        <v>1000458647</v>
      </c>
      <c r="Q784" s="554" t="s">
        <v>252</v>
      </c>
      <c r="R784" s="614" t="s">
        <v>253</v>
      </c>
      <c r="S784" s="103" t="s">
        <v>254</v>
      </c>
      <c r="T784" s="553" t="s">
        <v>33</v>
      </c>
    </row>
    <row r="785" spans="1:20">
      <c r="A785" s="546">
        <v>2207648</v>
      </c>
      <c r="B785" s="14" t="s">
        <v>1266</v>
      </c>
      <c r="C785" s="46" t="s">
        <v>800</v>
      </c>
      <c r="D785" s="46" t="s">
        <v>1264</v>
      </c>
      <c r="E785" s="49" t="s">
        <v>1265</v>
      </c>
      <c r="F785" s="366" t="s">
        <v>802</v>
      </c>
      <c r="G785" s="49" t="s">
        <v>324</v>
      </c>
      <c r="H785" s="36">
        <v>20.195121951219512</v>
      </c>
      <c r="I785" s="128">
        <v>3554.3414634146343</v>
      </c>
      <c r="J785" s="124">
        <v>3554.3414634146343</v>
      </c>
      <c r="K785" s="124">
        <v>3554.3414634146343</v>
      </c>
      <c r="L785" s="124">
        <v>3554.3414634146343</v>
      </c>
      <c r="M785" s="124">
        <v>3554.3414634146343</v>
      </c>
      <c r="N785" s="124">
        <v>3554.3414634146343</v>
      </c>
      <c r="O785" s="124">
        <v>3554.3414634146343</v>
      </c>
      <c r="P785" s="368">
        <v>1000458647</v>
      </c>
      <c r="Q785" s="554" t="s">
        <v>252</v>
      </c>
      <c r="R785" s="614" t="s">
        <v>253</v>
      </c>
      <c r="S785" s="103" t="s">
        <v>254</v>
      </c>
      <c r="T785" s="553" t="s">
        <v>24</v>
      </c>
    </row>
    <row r="786" spans="1:20">
      <c r="A786" s="546">
        <v>896911</v>
      </c>
      <c r="B786" s="14" t="s">
        <v>1267</v>
      </c>
      <c r="C786" s="46" t="s">
        <v>800</v>
      </c>
      <c r="D786" s="46" t="s">
        <v>1264</v>
      </c>
      <c r="E786" s="49" t="s">
        <v>1265</v>
      </c>
      <c r="F786" s="366" t="s">
        <v>802</v>
      </c>
      <c r="G786" s="49" t="s">
        <v>324</v>
      </c>
      <c r="H786" s="36">
        <v>20.195121951219512</v>
      </c>
      <c r="I786" s="128">
        <v>3554.3414634146343</v>
      </c>
      <c r="J786" s="124">
        <v>3554.3414634146343</v>
      </c>
      <c r="K786" s="124">
        <v>3554.3414634146343</v>
      </c>
      <c r="L786" s="124">
        <v>3554.3414634146343</v>
      </c>
      <c r="M786" s="124">
        <v>3554.3414634146343</v>
      </c>
      <c r="N786" s="124">
        <v>3554.3414634146343</v>
      </c>
      <c r="O786" s="124">
        <v>3554.3414634146343</v>
      </c>
      <c r="P786" s="368">
        <v>1000458647</v>
      </c>
      <c r="Q786" s="554" t="s">
        <v>252</v>
      </c>
      <c r="R786" s="614" t="s">
        <v>253</v>
      </c>
      <c r="S786" s="103" t="s">
        <v>254</v>
      </c>
      <c r="T786" s="553" t="s">
        <v>33</v>
      </c>
    </row>
    <row r="787" spans="1:20">
      <c r="A787" s="546">
        <v>2329772</v>
      </c>
      <c r="B787" s="14" t="s">
        <v>1268</v>
      </c>
      <c r="C787" s="46" t="s">
        <v>807</v>
      </c>
      <c r="D787" s="46" t="s">
        <v>1264</v>
      </c>
      <c r="E787" s="49" t="s">
        <v>1265</v>
      </c>
      <c r="F787" s="366" t="s">
        <v>802</v>
      </c>
      <c r="G787" s="49" t="s">
        <v>324</v>
      </c>
      <c r="H787" s="36">
        <v>18.182926829268293</v>
      </c>
      <c r="I787" s="128">
        <v>3200.1951219512198</v>
      </c>
      <c r="J787" s="124">
        <v>3200.1951219512198</v>
      </c>
      <c r="K787" s="124">
        <v>3200.1951219512198</v>
      </c>
      <c r="L787" s="124">
        <v>3200.1951219512198</v>
      </c>
      <c r="M787" s="124">
        <v>3200.1951219512198</v>
      </c>
      <c r="N787" s="124">
        <v>3200.1951219512198</v>
      </c>
      <c r="O787" s="124">
        <v>3200.1951219512198</v>
      </c>
      <c r="P787" s="368">
        <v>1000458647</v>
      </c>
      <c r="Q787" s="554" t="s">
        <v>252</v>
      </c>
      <c r="R787" s="614" t="s">
        <v>253</v>
      </c>
      <c r="S787" s="103" t="s">
        <v>254</v>
      </c>
      <c r="T787" s="553" t="s">
        <v>33</v>
      </c>
    </row>
    <row r="788" spans="1:20">
      <c r="A788" s="547">
        <v>2224740</v>
      </c>
      <c r="B788" s="484" t="s">
        <v>1269</v>
      </c>
      <c r="C788" s="46" t="s">
        <v>807</v>
      </c>
      <c r="D788" s="46" t="s">
        <v>1264</v>
      </c>
      <c r="E788" s="49" t="s">
        <v>1265</v>
      </c>
      <c r="F788" s="366" t="s">
        <v>802</v>
      </c>
      <c r="G788" s="49" t="s">
        <v>324</v>
      </c>
      <c r="H788" s="36">
        <v>18.182926829268293</v>
      </c>
      <c r="I788" s="128">
        <v>3200.1951219512198</v>
      </c>
      <c r="J788" s="124">
        <v>3200.1951219512198</v>
      </c>
      <c r="K788" s="124">
        <v>3200.1951219512198</v>
      </c>
      <c r="L788" s="124">
        <v>3200.1951219512198</v>
      </c>
      <c r="M788" s="124">
        <v>3200.1951219512198</v>
      </c>
      <c r="N788" s="124">
        <v>3200.1951219512198</v>
      </c>
      <c r="O788" s="124">
        <v>3200.1951219512198</v>
      </c>
      <c r="P788" s="368">
        <v>1000458647</v>
      </c>
      <c r="Q788" s="554" t="s">
        <v>252</v>
      </c>
      <c r="R788" s="614" t="s">
        <v>253</v>
      </c>
      <c r="S788" s="103" t="s">
        <v>254</v>
      </c>
      <c r="T788" s="553" t="s">
        <v>33</v>
      </c>
    </row>
    <row r="789" spans="1:20">
      <c r="A789" s="548">
        <v>630083</v>
      </c>
      <c r="B789" s="14" t="s">
        <v>1270</v>
      </c>
      <c r="C789" s="46" t="s">
        <v>800</v>
      </c>
      <c r="D789" s="549" t="s">
        <v>1271</v>
      </c>
      <c r="E789" s="376" t="s">
        <v>20</v>
      </c>
      <c r="F789" s="49" t="s">
        <v>804</v>
      </c>
      <c r="G789" s="49" t="s">
        <v>318</v>
      </c>
      <c r="H789" s="36">
        <v>25.048780487804876</v>
      </c>
      <c r="I789" s="128">
        <v>4408.585365853658</v>
      </c>
      <c r="J789" s="124">
        <v>4408.585365853658</v>
      </c>
      <c r="K789" s="124">
        <v>4408.585365853658</v>
      </c>
      <c r="L789" s="124">
        <v>4408.585365853658</v>
      </c>
      <c r="M789" s="124">
        <v>4408.585365853658</v>
      </c>
      <c r="N789" s="124">
        <v>4408.585365853658</v>
      </c>
      <c r="O789" s="124">
        <v>4408.585365853658</v>
      </c>
      <c r="P789" s="368">
        <v>1000458636</v>
      </c>
      <c r="Q789" s="554" t="s">
        <v>241</v>
      </c>
      <c r="R789" s="614" t="s">
        <v>243</v>
      </c>
      <c r="S789" s="103" t="s">
        <v>244</v>
      </c>
      <c r="T789" s="553" t="s">
        <v>33</v>
      </c>
    </row>
    <row r="790" spans="1:20">
      <c r="A790" s="548">
        <v>580868</v>
      </c>
      <c r="B790" s="14" t="s">
        <v>1272</v>
      </c>
      <c r="C790" s="46" t="s">
        <v>800</v>
      </c>
      <c r="D790" s="549" t="s">
        <v>1271</v>
      </c>
      <c r="E790" s="376" t="s">
        <v>1265</v>
      </c>
      <c r="F790" s="49" t="s">
        <v>804</v>
      </c>
      <c r="G790" s="49" t="s">
        <v>318</v>
      </c>
      <c r="H790" s="36">
        <v>23.134146341463413</v>
      </c>
      <c r="I790" s="128">
        <v>4071.6097560975609</v>
      </c>
      <c r="J790" s="124">
        <v>4071.6097560975609</v>
      </c>
      <c r="K790" s="124">
        <v>4071.6097560975609</v>
      </c>
      <c r="L790" s="124">
        <v>4071.6097560975609</v>
      </c>
      <c r="M790" s="124">
        <v>4071.6097560975609</v>
      </c>
      <c r="N790" s="124">
        <v>4071.6097560975609</v>
      </c>
      <c r="O790" s="124">
        <v>4071.6097560975609</v>
      </c>
      <c r="P790" s="368">
        <v>1000458636</v>
      </c>
      <c r="Q790" s="554" t="s">
        <v>241</v>
      </c>
      <c r="R790" s="614" t="s">
        <v>243</v>
      </c>
      <c r="S790" s="103" t="s">
        <v>244</v>
      </c>
      <c r="T790" s="553" t="s">
        <v>33</v>
      </c>
    </row>
    <row r="791" spans="1:20">
      <c r="A791" s="548">
        <v>924225</v>
      </c>
      <c r="B791" s="14" t="s">
        <v>1273</v>
      </c>
      <c r="C791" s="46" t="s">
        <v>800</v>
      </c>
      <c r="D791" s="549" t="s">
        <v>1271</v>
      </c>
      <c r="E791" s="376" t="s">
        <v>20</v>
      </c>
      <c r="F791" s="49" t="s">
        <v>802</v>
      </c>
      <c r="G791" s="49" t="s">
        <v>324</v>
      </c>
      <c r="H791" s="36">
        <v>21.512195121951219</v>
      </c>
      <c r="I791" s="128">
        <v>3786.1463414634145</v>
      </c>
      <c r="J791" s="124">
        <v>3786.1463414634145</v>
      </c>
      <c r="K791" s="124">
        <v>3786.1463414634145</v>
      </c>
      <c r="L791" s="124">
        <v>3786.1463414634145</v>
      </c>
      <c r="M791" s="124">
        <v>3786.1463414634145</v>
      </c>
      <c r="N791" s="124">
        <v>3786.1463414634145</v>
      </c>
      <c r="O791" s="124">
        <v>3786.1463414634145</v>
      </c>
      <c r="P791" s="368">
        <v>1000458636</v>
      </c>
      <c r="Q791" s="554" t="s">
        <v>241</v>
      </c>
      <c r="R791" s="614" t="s">
        <v>243</v>
      </c>
      <c r="S791" s="103" t="s">
        <v>244</v>
      </c>
      <c r="T791" s="553" t="s">
        <v>33</v>
      </c>
    </row>
    <row r="792" spans="1:20">
      <c r="A792" s="548">
        <v>2321521</v>
      </c>
      <c r="B792" s="14" t="s">
        <v>1274</v>
      </c>
      <c r="C792" s="46" t="s">
        <v>807</v>
      </c>
      <c r="D792" s="549" t="s">
        <v>1271</v>
      </c>
      <c r="E792" s="376" t="s">
        <v>721</v>
      </c>
      <c r="F792" s="49" t="s">
        <v>804</v>
      </c>
      <c r="G792" s="49" t="s">
        <v>338</v>
      </c>
      <c r="H792" s="36">
        <v>22.548780487804876</v>
      </c>
      <c r="I792" s="128">
        <v>3968.585365853658</v>
      </c>
      <c r="J792" s="124">
        <v>3968.585365853658</v>
      </c>
      <c r="K792" s="124">
        <v>3968.585365853658</v>
      </c>
      <c r="L792" s="124">
        <v>3968.585365853658</v>
      </c>
      <c r="M792" s="124">
        <v>3968.585365853658</v>
      </c>
      <c r="N792" s="124">
        <v>3968.585365853658</v>
      </c>
      <c r="O792" s="124">
        <v>3968.585365853658</v>
      </c>
      <c r="P792" s="368">
        <v>1000458636</v>
      </c>
      <c r="Q792" s="554" t="s">
        <v>241</v>
      </c>
      <c r="R792" s="614" t="s">
        <v>243</v>
      </c>
      <c r="S792" s="103" t="s">
        <v>244</v>
      </c>
      <c r="T792" s="553" t="s">
        <v>33</v>
      </c>
    </row>
    <row r="793" spans="1:20">
      <c r="A793" s="548">
        <v>2276027</v>
      </c>
      <c r="B793" s="14" t="s">
        <v>1275</v>
      </c>
      <c r="C793" s="46" t="s">
        <v>800</v>
      </c>
      <c r="D793" s="549" t="s">
        <v>1271</v>
      </c>
      <c r="E793" s="376" t="s">
        <v>25</v>
      </c>
      <c r="F793" s="49" t="s">
        <v>804</v>
      </c>
      <c r="G793" s="49" t="s">
        <v>338</v>
      </c>
      <c r="H793" s="36">
        <v>23.134146341463413</v>
      </c>
      <c r="I793" s="128">
        <v>4071.6097560975609</v>
      </c>
      <c r="J793" s="124">
        <v>4071.6097560975609</v>
      </c>
      <c r="K793" s="124">
        <v>4071.6097560975609</v>
      </c>
      <c r="L793" s="124">
        <v>4071.6097560975609</v>
      </c>
      <c r="M793" s="124">
        <v>4071.6097560975609</v>
      </c>
      <c r="N793" s="124">
        <v>4071.6097560975609</v>
      </c>
      <c r="O793" s="124">
        <v>4071.6097560975609</v>
      </c>
      <c r="P793" s="368">
        <v>1000458636</v>
      </c>
      <c r="Q793" s="554" t="s">
        <v>241</v>
      </c>
      <c r="R793" s="614" t="s">
        <v>243</v>
      </c>
      <c r="S793" s="103" t="s">
        <v>244</v>
      </c>
      <c r="T793" s="553" t="s">
        <v>26</v>
      </c>
    </row>
    <row r="794" spans="1:20">
      <c r="A794" s="548">
        <v>2410975</v>
      </c>
      <c r="B794" s="14" t="s">
        <v>1276</v>
      </c>
      <c r="C794" s="46" t="s">
        <v>800</v>
      </c>
      <c r="D794" s="549" t="s">
        <v>1271</v>
      </c>
      <c r="E794" s="376" t="s">
        <v>346</v>
      </c>
      <c r="F794" s="49" t="s">
        <v>804</v>
      </c>
      <c r="G794" s="49" t="s">
        <v>338</v>
      </c>
      <c r="H794" s="36">
        <v>23.134146341463413</v>
      </c>
      <c r="I794" s="128">
        <v>4071.6097560975609</v>
      </c>
      <c r="J794" s="124">
        <v>4071.6097560975609</v>
      </c>
      <c r="K794" s="124">
        <v>4071.6097560975609</v>
      </c>
      <c r="L794" s="124">
        <v>4071.6097560975609</v>
      </c>
      <c r="M794" s="124">
        <v>4071.6097560975609</v>
      </c>
      <c r="N794" s="124">
        <v>4071.6097560975609</v>
      </c>
      <c r="O794" s="124">
        <v>4071.6097560975609</v>
      </c>
      <c r="P794" s="368">
        <v>1000458636</v>
      </c>
      <c r="Q794" s="554" t="s">
        <v>241</v>
      </c>
      <c r="R794" s="614" t="s">
        <v>243</v>
      </c>
      <c r="S794" s="103" t="s">
        <v>244</v>
      </c>
      <c r="T794" s="553" t="s">
        <v>53</v>
      </c>
    </row>
    <row r="795" spans="1:20">
      <c r="A795" s="548">
        <v>912369</v>
      </c>
      <c r="B795" s="14" t="s">
        <v>1277</v>
      </c>
      <c r="C795" s="46" t="s">
        <v>800</v>
      </c>
      <c r="D795" s="549" t="s">
        <v>1271</v>
      </c>
      <c r="E795" s="376" t="s">
        <v>20</v>
      </c>
      <c r="F795" s="49" t="s">
        <v>802</v>
      </c>
      <c r="G795" s="49" t="s">
        <v>324</v>
      </c>
      <c r="H795" s="36">
        <v>21.512195121951219</v>
      </c>
      <c r="I795" s="128">
        <v>3786.1463414634145</v>
      </c>
      <c r="J795" s="124">
        <v>3786.1463414634145</v>
      </c>
      <c r="K795" s="124">
        <v>3786.1463414634145</v>
      </c>
      <c r="L795" s="124">
        <v>3786.1463414634145</v>
      </c>
      <c r="M795" s="124">
        <v>3786.1463414634145</v>
      </c>
      <c r="N795" s="124">
        <v>3786.1463414634145</v>
      </c>
      <c r="O795" s="124">
        <v>3786.1463414634145</v>
      </c>
      <c r="P795" s="368">
        <v>1000458636</v>
      </c>
      <c r="Q795" s="554" t="s">
        <v>241</v>
      </c>
      <c r="R795" s="614" t="s">
        <v>243</v>
      </c>
      <c r="S795" s="103" t="s">
        <v>244</v>
      </c>
      <c r="T795" s="553" t="s">
        <v>33</v>
      </c>
    </row>
    <row r="796" spans="1:20">
      <c r="A796" s="548">
        <v>2222686</v>
      </c>
      <c r="B796" s="14" t="s">
        <v>1278</v>
      </c>
      <c r="C796" s="46" t="s">
        <v>800</v>
      </c>
      <c r="D796" s="549" t="s">
        <v>1271</v>
      </c>
      <c r="E796" s="376" t="s">
        <v>20</v>
      </c>
      <c r="F796" s="49" t="s">
        <v>810</v>
      </c>
      <c r="G796" s="49" t="s">
        <v>582</v>
      </c>
      <c r="H796" s="36">
        <v>17.670731707317074</v>
      </c>
      <c r="I796" s="128">
        <v>3110.0487804878048</v>
      </c>
      <c r="J796" s="124">
        <v>3110.0487804878048</v>
      </c>
      <c r="K796" s="124">
        <v>3110.0487804878048</v>
      </c>
      <c r="L796" s="124">
        <v>3110.0487804878048</v>
      </c>
      <c r="M796" s="124">
        <v>3110.0487804878048</v>
      </c>
      <c r="N796" s="124">
        <v>3110.0487804878048</v>
      </c>
      <c r="O796" s="124">
        <v>3110.0487804878048</v>
      </c>
      <c r="P796" s="368">
        <v>1000458636</v>
      </c>
      <c r="Q796" s="554" t="s">
        <v>241</v>
      </c>
      <c r="R796" s="614" t="s">
        <v>243</v>
      </c>
      <c r="S796" s="103" t="s">
        <v>244</v>
      </c>
      <c r="T796" s="553" t="s">
        <v>33</v>
      </c>
    </row>
    <row r="797" spans="1:20">
      <c r="A797" s="548">
        <v>860221</v>
      </c>
      <c r="B797" s="14" t="s">
        <v>1279</v>
      </c>
      <c r="C797" s="46" t="s">
        <v>800</v>
      </c>
      <c r="D797" s="549" t="s">
        <v>1271</v>
      </c>
      <c r="E797" s="376" t="s">
        <v>20</v>
      </c>
      <c r="F797" s="49" t="s">
        <v>804</v>
      </c>
      <c r="G797" s="49" t="s">
        <v>338</v>
      </c>
      <c r="H797" s="36">
        <v>25.048780487804876</v>
      </c>
      <c r="I797" s="128">
        <v>4408.585365853658</v>
      </c>
      <c r="J797" s="124">
        <v>4408.585365853658</v>
      </c>
      <c r="K797" s="124">
        <v>4408.585365853658</v>
      </c>
      <c r="L797" s="124">
        <v>4408.585365853658</v>
      </c>
      <c r="M797" s="124">
        <v>4408.585365853658</v>
      </c>
      <c r="N797" s="124">
        <v>4408.585365853658</v>
      </c>
      <c r="O797" s="124">
        <v>4408.585365853658</v>
      </c>
      <c r="P797" s="368">
        <v>1000458636</v>
      </c>
      <c r="Q797" s="554" t="s">
        <v>241</v>
      </c>
      <c r="R797" s="614" t="s">
        <v>243</v>
      </c>
      <c r="S797" s="103" t="s">
        <v>244</v>
      </c>
      <c r="T797" s="553" t="s">
        <v>33</v>
      </c>
    </row>
    <row r="798" spans="1:20">
      <c r="A798" s="548">
        <v>922530</v>
      </c>
      <c r="B798" s="14" t="s">
        <v>1280</v>
      </c>
      <c r="C798" s="46" t="s">
        <v>800</v>
      </c>
      <c r="D798" s="549" t="s">
        <v>1271</v>
      </c>
      <c r="E798" s="376" t="s">
        <v>20</v>
      </c>
      <c r="F798" s="49" t="s">
        <v>802</v>
      </c>
      <c r="G798" s="49" t="s">
        <v>324</v>
      </c>
      <c r="H798" s="36">
        <v>21.512195121951219</v>
      </c>
      <c r="I798" s="128">
        <v>3786.1463414634145</v>
      </c>
      <c r="J798" s="124">
        <v>3786.1463414634145</v>
      </c>
      <c r="K798" s="124">
        <v>3786.1463414634145</v>
      </c>
      <c r="L798" s="124">
        <v>3786.1463414634145</v>
      </c>
      <c r="M798" s="124">
        <v>3786.1463414634145</v>
      </c>
      <c r="N798" s="124">
        <v>3786.1463414634145</v>
      </c>
      <c r="O798" s="124">
        <v>3786.1463414634145</v>
      </c>
      <c r="P798" s="368">
        <v>1000458636</v>
      </c>
      <c r="Q798" s="554" t="s">
        <v>241</v>
      </c>
      <c r="R798" s="614" t="s">
        <v>243</v>
      </c>
      <c r="S798" s="103" t="s">
        <v>244</v>
      </c>
      <c r="T798" s="553" t="s">
        <v>33</v>
      </c>
    </row>
    <row r="799" spans="1:20">
      <c r="A799" s="548">
        <v>295052</v>
      </c>
      <c r="B799" s="14" t="s">
        <v>1281</v>
      </c>
      <c r="C799" s="46" t="s">
        <v>800</v>
      </c>
      <c r="D799" s="549" t="s">
        <v>1271</v>
      </c>
      <c r="E799" s="376" t="s">
        <v>25</v>
      </c>
      <c r="F799" s="49" t="s">
        <v>804</v>
      </c>
      <c r="G799" s="49" t="s">
        <v>422</v>
      </c>
      <c r="H799" s="36">
        <v>23.134146341463413</v>
      </c>
      <c r="I799" s="128">
        <v>4071.6097560975609</v>
      </c>
      <c r="J799" s="124">
        <v>4071.6097560975609</v>
      </c>
      <c r="K799" s="124">
        <v>4071.6097560975609</v>
      </c>
      <c r="L799" s="124">
        <v>4071.6097560975609</v>
      </c>
      <c r="M799" s="124">
        <v>4071.6097560975609</v>
      </c>
      <c r="N799" s="124">
        <v>4071.6097560975609</v>
      </c>
      <c r="O799" s="124">
        <v>4071.6097560975609</v>
      </c>
      <c r="P799" s="368">
        <v>1000458636</v>
      </c>
      <c r="Q799" s="554" t="s">
        <v>241</v>
      </c>
      <c r="R799" s="614" t="s">
        <v>243</v>
      </c>
      <c r="S799" s="103" t="s">
        <v>244</v>
      </c>
      <c r="T799" s="553" t="s">
        <v>26</v>
      </c>
    </row>
    <row r="800" spans="1:20">
      <c r="A800" s="548">
        <v>2145738</v>
      </c>
      <c r="B800" s="14" t="s">
        <v>1282</v>
      </c>
      <c r="C800" s="46" t="s">
        <v>800</v>
      </c>
      <c r="D800" s="549" t="s">
        <v>1271</v>
      </c>
      <c r="E800" s="376" t="s">
        <v>25</v>
      </c>
      <c r="F800" s="49" t="s">
        <v>810</v>
      </c>
      <c r="G800" s="49" t="s">
        <v>582</v>
      </c>
      <c r="H800" s="36">
        <v>17.073170731707318</v>
      </c>
      <c r="I800" s="128">
        <v>3004.8780487804879</v>
      </c>
      <c r="J800" s="124">
        <v>3004.8780487804879</v>
      </c>
      <c r="K800" s="124">
        <v>3004.8780487804879</v>
      </c>
      <c r="L800" s="124">
        <v>3004.8780487804879</v>
      </c>
      <c r="M800" s="124">
        <v>3004.8780487804879</v>
      </c>
      <c r="N800" s="124">
        <v>3004.8780487804879</v>
      </c>
      <c r="O800" s="124">
        <v>3004.8780487804879</v>
      </c>
      <c r="P800" s="368">
        <v>1000458636</v>
      </c>
      <c r="Q800" s="554" t="s">
        <v>241</v>
      </c>
      <c r="R800" s="614" t="s">
        <v>243</v>
      </c>
      <c r="S800" s="103" t="s">
        <v>244</v>
      </c>
      <c r="T800" s="553" t="s">
        <v>26</v>
      </c>
    </row>
    <row r="801" spans="1:20">
      <c r="A801" s="548">
        <v>2332769</v>
      </c>
      <c r="B801" s="14" t="s">
        <v>1283</v>
      </c>
      <c r="C801" s="46" t="s">
        <v>807</v>
      </c>
      <c r="D801" s="549" t="s">
        <v>1271</v>
      </c>
      <c r="E801" s="376" t="s">
        <v>721</v>
      </c>
      <c r="F801" s="49" t="s">
        <v>804</v>
      </c>
      <c r="G801" s="49" t="s">
        <v>338</v>
      </c>
      <c r="H801" s="36">
        <v>22.548780487804876</v>
      </c>
      <c r="I801" s="128">
        <v>3968.585365853658</v>
      </c>
      <c r="J801" s="124">
        <v>3968.585365853658</v>
      </c>
      <c r="K801" s="124">
        <v>3968.585365853658</v>
      </c>
      <c r="L801" s="124">
        <v>3968.585365853658</v>
      </c>
      <c r="M801" s="124">
        <v>3968.585365853658</v>
      </c>
      <c r="N801" s="124">
        <v>3968.585365853658</v>
      </c>
      <c r="O801" s="124">
        <v>3968.585365853658</v>
      </c>
      <c r="P801" s="368">
        <v>1000458636</v>
      </c>
      <c r="Q801" s="554" t="s">
        <v>241</v>
      </c>
      <c r="R801" s="614" t="s">
        <v>243</v>
      </c>
      <c r="S801" s="103" t="s">
        <v>244</v>
      </c>
      <c r="T801" s="553" t="s">
        <v>33</v>
      </c>
    </row>
    <row r="802" spans="1:20">
      <c r="A802" s="548">
        <v>2273002</v>
      </c>
      <c r="B802" s="14" t="s">
        <v>1284</v>
      </c>
      <c r="C802" s="46" t="s">
        <v>800</v>
      </c>
      <c r="D802" s="549" t="s">
        <v>1285</v>
      </c>
      <c r="E802" s="376" t="s">
        <v>25</v>
      </c>
      <c r="F802" s="49" t="s">
        <v>804</v>
      </c>
      <c r="G802" s="49" t="s">
        <v>338</v>
      </c>
      <c r="H802" s="36">
        <v>23.134146341463413</v>
      </c>
      <c r="I802" s="128">
        <v>4071.6097560975609</v>
      </c>
      <c r="J802" s="124">
        <v>4071.6097560975609</v>
      </c>
      <c r="K802" s="124">
        <v>4071.6097560975609</v>
      </c>
      <c r="L802" s="124">
        <v>4071.6097560975609</v>
      </c>
      <c r="M802" s="124">
        <v>4071.6097560975609</v>
      </c>
      <c r="N802" s="124">
        <v>4071.6097560975609</v>
      </c>
      <c r="O802" s="124">
        <v>4071.6097560975609</v>
      </c>
      <c r="P802" s="368">
        <v>1000458636</v>
      </c>
      <c r="Q802" s="554" t="s">
        <v>241</v>
      </c>
      <c r="R802" s="614" t="s">
        <v>243</v>
      </c>
      <c r="S802" s="103" t="s">
        <v>244</v>
      </c>
      <c r="T802" s="553" t="s">
        <v>26</v>
      </c>
    </row>
    <row r="803" spans="1:20">
      <c r="A803" s="548">
        <v>2303877</v>
      </c>
      <c r="B803" s="14" t="s">
        <v>1286</v>
      </c>
      <c r="C803" s="46" t="s">
        <v>800</v>
      </c>
      <c r="D803" s="549" t="s">
        <v>1285</v>
      </c>
      <c r="E803" s="376" t="s">
        <v>25</v>
      </c>
      <c r="F803" s="49" t="s">
        <v>810</v>
      </c>
      <c r="G803" s="49" t="s">
        <v>582</v>
      </c>
      <c r="H803" s="36">
        <v>17.073170731707318</v>
      </c>
      <c r="I803" s="128">
        <v>3004.8780487804879</v>
      </c>
      <c r="J803" s="124">
        <v>3004.8780487804879</v>
      </c>
      <c r="K803" s="124">
        <v>3004.8780487804879</v>
      </c>
      <c r="L803" s="124">
        <v>3004.8780487804879</v>
      </c>
      <c r="M803" s="124">
        <v>3004.8780487804879</v>
      </c>
      <c r="N803" s="124">
        <v>3004.8780487804879</v>
      </c>
      <c r="O803" s="124">
        <v>3004.8780487804879</v>
      </c>
      <c r="P803" s="368">
        <v>1000458636</v>
      </c>
      <c r="Q803" s="554" t="s">
        <v>241</v>
      </c>
      <c r="R803" s="614" t="s">
        <v>243</v>
      </c>
      <c r="S803" s="103" t="s">
        <v>244</v>
      </c>
      <c r="T803" s="553" t="s">
        <v>26</v>
      </c>
    </row>
    <row r="804" spans="1:20">
      <c r="A804" s="548">
        <v>214544</v>
      </c>
      <c r="B804" s="14" t="s">
        <v>1287</v>
      </c>
      <c r="C804" s="46" t="s">
        <v>800</v>
      </c>
      <c r="D804" s="549" t="s">
        <v>1285</v>
      </c>
      <c r="E804" s="376" t="s">
        <v>346</v>
      </c>
      <c r="F804" s="49" t="s">
        <v>804</v>
      </c>
      <c r="G804" s="49" t="s">
        <v>338</v>
      </c>
      <c r="H804" s="36">
        <v>23.134146341463413</v>
      </c>
      <c r="I804" s="128">
        <v>4071.6097560975609</v>
      </c>
      <c r="J804" s="124">
        <v>4071.6097560975609</v>
      </c>
      <c r="K804" s="124">
        <v>4071.6097560975609</v>
      </c>
      <c r="L804" s="124">
        <v>4071.6097560975609</v>
      </c>
      <c r="M804" s="124">
        <v>4071.6097560975609</v>
      </c>
      <c r="N804" s="124">
        <v>4071.6097560975609</v>
      </c>
      <c r="O804" s="124">
        <v>4071.6097560975609</v>
      </c>
      <c r="P804" s="368">
        <v>1000458636</v>
      </c>
      <c r="Q804" s="554" t="s">
        <v>241</v>
      </c>
      <c r="R804" s="614" t="s">
        <v>243</v>
      </c>
      <c r="S804" s="103" t="s">
        <v>244</v>
      </c>
      <c r="T804" s="553" t="s">
        <v>53</v>
      </c>
    </row>
    <row r="805" spans="1:20">
      <c r="A805" s="548">
        <v>849289</v>
      </c>
      <c r="B805" s="14" t="s">
        <v>1288</v>
      </c>
      <c r="C805" s="46" t="s">
        <v>800</v>
      </c>
      <c r="D805" s="549" t="s">
        <v>1285</v>
      </c>
      <c r="E805" s="376" t="s">
        <v>20</v>
      </c>
      <c r="F805" s="49" t="s">
        <v>804</v>
      </c>
      <c r="G805" s="49" t="s">
        <v>318</v>
      </c>
      <c r="H805" s="36">
        <v>25.048780487804876</v>
      </c>
      <c r="I805" s="128">
        <v>4408.585365853658</v>
      </c>
      <c r="J805" s="124">
        <v>4408.585365853658</v>
      </c>
      <c r="K805" s="124">
        <v>4408.585365853658</v>
      </c>
      <c r="L805" s="124">
        <v>4408.585365853658</v>
      </c>
      <c r="M805" s="124">
        <v>4408.585365853658</v>
      </c>
      <c r="N805" s="124">
        <v>4408.585365853658</v>
      </c>
      <c r="O805" s="124">
        <v>4408.585365853658</v>
      </c>
      <c r="P805" s="368">
        <v>1000458636</v>
      </c>
      <c r="Q805" s="554" t="s">
        <v>241</v>
      </c>
      <c r="R805" s="614" t="s">
        <v>243</v>
      </c>
      <c r="S805" s="103" t="s">
        <v>244</v>
      </c>
      <c r="T805" s="553" t="s">
        <v>33</v>
      </c>
    </row>
    <row r="806" spans="1:20">
      <c r="A806" s="548">
        <v>2101660</v>
      </c>
      <c r="B806" s="14" t="s">
        <v>1289</v>
      </c>
      <c r="C806" s="46" t="s">
        <v>800</v>
      </c>
      <c r="D806" s="549" t="s">
        <v>1285</v>
      </c>
      <c r="E806" s="376" t="s">
        <v>20</v>
      </c>
      <c r="F806" s="49" t="s">
        <v>802</v>
      </c>
      <c r="G806" s="49" t="s">
        <v>324</v>
      </c>
      <c r="H806" s="36">
        <v>21.512195121951219</v>
      </c>
      <c r="I806" s="128">
        <v>3786.1463414634145</v>
      </c>
      <c r="J806" s="124">
        <v>3786.1463414634145</v>
      </c>
      <c r="K806" s="124">
        <v>3786.1463414634145</v>
      </c>
      <c r="L806" s="124">
        <v>3786.1463414634145</v>
      </c>
      <c r="M806" s="124">
        <v>3786.1463414634145</v>
      </c>
      <c r="N806" s="124">
        <v>3786.1463414634145</v>
      </c>
      <c r="O806" s="124">
        <v>3786.1463414634145</v>
      </c>
      <c r="P806" s="368">
        <v>1000458636</v>
      </c>
      <c r="Q806" s="554" t="s">
        <v>241</v>
      </c>
      <c r="R806" s="614" t="s">
        <v>243</v>
      </c>
      <c r="S806" s="103" t="s">
        <v>244</v>
      </c>
      <c r="T806" s="553" t="s">
        <v>33</v>
      </c>
    </row>
    <row r="807" spans="1:20">
      <c r="A807" s="548">
        <v>2122487</v>
      </c>
      <c r="B807" s="14" t="s">
        <v>1290</v>
      </c>
      <c r="C807" s="46" t="s">
        <v>800</v>
      </c>
      <c r="D807" s="549" t="s">
        <v>1285</v>
      </c>
      <c r="E807" s="376" t="s">
        <v>428</v>
      </c>
      <c r="F807" s="49" t="s">
        <v>810</v>
      </c>
      <c r="G807" s="49" t="s">
        <v>582</v>
      </c>
      <c r="H807" s="36">
        <v>17.670731707317074</v>
      </c>
      <c r="I807" s="128">
        <v>3110.0487804878048</v>
      </c>
      <c r="J807" s="124">
        <v>3110.0487804878048</v>
      </c>
      <c r="K807" s="124">
        <v>3110.0487804878048</v>
      </c>
      <c r="L807" s="124">
        <v>3110.0487804878048</v>
      </c>
      <c r="M807" s="124">
        <v>3110.0487804878048</v>
      </c>
      <c r="N807" s="124">
        <v>3110.0487804878048</v>
      </c>
      <c r="O807" s="124">
        <v>3110.0487804878048</v>
      </c>
      <c r="P807" s="368">
        <v>1000458636</v>
      </c>
      <c r="Q807" s="554" t="s">
        <v>241</v>
      </c>
      <c r="R807" s="614" t="s">
        <v>243</v>
      </c>
      <c r="S807" s="103" t="s">
        <v>244</v>
      </c>
      <c r="T807" s="553" t="s">
        <v>33</v>
      </c>
    </row>
    <row r="808" spans="1:20">
      <c r="A808" s="548">
        <v>2298758</v>
      </c>
      <c r="B808" s="14" t="s">
        <v>1291</v>
      </c>
      <c r="C808" s="46" t="s">
        <v>800</v>
      </c>
      <c r="D808" s="549" t="s">
        <v>1292</v>
      </c>
      <c r="E808" s="376" t="s">
        <v>346</v>
      </c>
      <c r="F808" s="49" t="s">
        <v>804</v>
      </c>
      <c r="G808" s="49" t="s">
        <v>338</v>
      </c>
      <c r="H808" s="36">
        <v>23.134146341463413</v>
      </c>
      <c r="I808" s="128">
        <v>4071.6097560975609</v>
      </c>
      <c r="J808" s="124">
        <v>4071.6097560975609</v>
      </c>
      <c r="K808" s="124">
        <v>4071.6097560975609</v>
      </c>
      <c r="L808" s="124">
        <v>4071.6097560975609</v>
      </c>
      <c r="M808" s="124">
        <v>4071.6097560975609</v>
      </c>
      <c r="N808" s="124">
        <v>4071.6097560975609</v>
      </c>
      <c r="O808" s="124">
        <v>4071.6097560975609</v>
      </c>
      <c r="P808" s="368">
        <v>1000458636</v>
      </c>
      <c r="Q808" s="554" t="s">
        <v>241</v>
      </c>
      <c r="R808" s="614" t="s">
        <v>243</v>
      </c>
      <c r="S808" s="103" t="s">
        <v>244</v>
      </c>
      <c r="T808" s="553" t="s">
        <v>24</v>
      </c>
    </row>
    <row r="809" spans="1:20">
      <c r="A809" s="548">
        <v>2333294</v>
      </c>
      <c r="B809" s="14" t="s">
        <v>1293</v>
      </c>
      <c r="C809" s="46" t="s">
        <v>800</v>
      </c>
      <c r="D809" s="549" t="s">
        <v>1292</v>
      </c>
      <c r="E809" s="376" t="s">
        <v>25</v>
      </c>
      <c r="F809" s="49" t="s">
        <v>810</v>
      </c>
      <c r="G809" s="49" t="s">
        <v>582</v>
      </c>
      <c r="H809" s="36">
        <v>17.073170731707318</v>
      </c>
      <c r="I809" s="128">
        <v>3004.8780487804879</v>
      </c>
      <c r="J809" s="124">
        <v>3004.8780487804879</v>
      </c>
      <c r="K809" s="124">
        <v>3004.8780487804879</v>
      </c>
      <c r="L809" s="124">
        <v>3004.8780487804879</v>
      </c>
      <c r="M809" s="124">
        <v>3004.8780487804879</v>
      </c>
      <c r="N809" s="124">
        <v>3004.8780487804879</v>
      </c>
      <c r="O809" s="124">
        <v>3004.8780487804879</v>
      </c>
      <c r="P809" s="368">
        <v>1000458636</v>
      </c>
      <c r="Q809" s="554" t="s">
        <v>241</v>
      </c>
      <c r="R809" s="614" t="s">
        <v>243</v>
      </c>
      <c r="S809" s="103" t="s">
        <v>244</v>
      </c>
      <c r="T809" s="553" t="s">
        <v>26</v>
      </c>
    </row>
    <row r="810" spans="1:20">
      <c r="A810" s="548">
        <v>2195357</v>
      </c>
      <c r="B810" s="14" t="s">
        <v>1294</v>
      </c>
      <c r="C810" s="46" t="s">
        <v>800</v>
      </c>
      <c r="D810" s="549" t="s">
        <v>1292</v>
      </c>
      <c r="E810" s="376" t="s">
        <v>359</v>
      </c>
      <c r="F810" s="49" t="s">
        <v>802</v>
      </c>
      <c r="G810" s="49" t="s">
        <v>324</v>
      </c>
      <c r="H810" s="36">
        <v>20.195121951219512</v>
      </c>
      <c r="I810" s="128">
        <v>3554.3414634146343</v>
      </c>
      <c r="J810" s="124">
        <v>3554.3414634146343</v>
      </c>
      <c r="K810" s="124">
        <v>3554.3414634146343</v>
      </c>
      <c r="L810" s="124">
        <v>3554.3414634146343</v>
      </c>
      <c r="M810" s="124">
        <v>3554.3414634146343</v>
      </c>
      <c r="N810" s="124">
        <v>3554.3414634146343</v>
      </c>
      <c r="O810" s="124">
        <v>3554.3414634146343</v>
      </c>
      <c r="P810" s="368">
        <v>1000458636</v>
      </c>
      <c r="Q810" s="554" t="s">
        <v>241</v>
      </c>
      <c r="R810" s="614" t="s">
        <v>243</v>
      </c>
      <c r="S810" s="103" t="s">
        <v>244</v>
      </c>
      <c r="T810" s="553" t="s">
        <v>53</v>
      </c>
    </row>
    <row r="811" spans="1:20">
      <c r="A811" s="548">
        <v>2305731</v>
      </c>
      <c r="B811" s="14" t="s">
        <v>1295</v>
      </c>
      <c r="C811" s="46" t="s">
        <v>800</v>
      </c>
      <c r="D811" s="549" t="s">
        <v>1292</v>
      </c>
      <c r="E811" s="376" t="s">
        <v>20</v>
      </c>
      <c r="F811" s="49" t="s">
        <v>804</v>
      </c>
      <c r="G811" s="49" t="s">
        <v>338</v>
      </c>
      <c r="H811" s="36">
        <v>25.048780487804876</v>
      </c>
      <c r="I811" s="128">
        <v>4408.585365853658</v>
      </c>
      <c r="J811" s="124">
        <v>4408.585365853658</v>
      </c>
      <c r="K811" s="124">
        <v>4408.585365853658</v>
      </c>
      <c r="L811" s="124">
        <v>4408.585365853658</v>
      </c>
      <c r="M811" s="124">
        <v>4408.585365853658</v>
      </c>
      <c r="N811" s="124">
        <v>4408.585365853658</v>
      </c>
      <c r="O811" s="124">
        <v>4408.585365853658</v>
      </c>
      <c r="P811" s="368">
        <v>1000458636</v>
      </c>
      <c r="Q811" s="554" t="s">
        <v>241</v>
      </c>
      <c r="R811" s="614" t="s">
        <v>243</v>
      </c>
      <c r="S811" s="103" t="s">
        <v>244</v>
      </c>
      <c r="T811" s="553" t="s">
        <v>33</v>
      </c>
    </row>
    <row r="812" spans="1:20">
      <c r="A812" s="548">
        <v>856822</v>
      </c>
      <c r="B812" s="14" t="s">
        <v>1296</v>
      </c>
      <c r="C812" s="46" t="s">
        <v>800</v>
      </c>
      <c r="D812" s="549" t="s">
        <v>1292</v>
      </c>
      <c r="E812" s="376" t="s">
        <v>428</v>
      </c>
      <c r="F812" s="49" t="s">
        <v>802</v>
      </c>
      <c r="G812" s="49" t="s">
        <v>324</v>
      </c>
      <c r="H812" s="36">
        <v>21.512195121951219</v>
      </c>
      <c r="I812" s="128">
        <v>3786.1463414634145</v>
      </c>
      <c r="J812" s="124">
        <v>3786.1463414634145</v>
      </c>
      <c r="K812" s="124">
        <v>3786.1463414634145</v>
      </c>
      <c r="L812" s="124">
        <v>3786.1463414634145</v>
      </c>
      <c r="M812" s="124">
        <v>3786.1463414634145</v>
      </c>
      <c r="N812" s="124">
        <v>3786.1463414634145</v>
      </c>
      <c r="O812" s="124">
        <v>3786.1463414634145</v>
      </c>
      <c r="P812" s="368">
        <v>1000458636</v>
      </c>
      <c r="Q812" s="554" t="s">
        <v>241</v>
      </c>
      <c r="R812" s="614" t="s">
        <v>243</v>
      </c>
      <c r="S812" s="103" t="s">
        <v>244</v>
      </c>
      <c r="T812" s="553" t="s">
        <v>33</v>
      </c>
    </row>
    <row r="813" spans="1:20">
      <c r="A813" s="548">
        <v>2154601</v>
      </c>
      <c r="B813" s="14" t="s">
        <v>1297</v>
      </c>
      <c r="C813" s="46" t="s">
        <v>800</v>
      </c>
      <c r="D813" s="549" t="s">
        <v>1292</v>
      </c>
      <c r="E813" s="376" t="s">
        <v>428</v>
      </c>
      <c r="F813" s="49" t="s">
        <v>804</v>
      </c>
      <c r="G813" s="49" t="s">
        <v>338</v>
      </c>
      <c r="H813" s="36">
        <v>25.048780487804876</v>
      </c>
      <c r="I813" s="128">
        <v>4408.585365853658</v>
      </c>
      <c r="J813" s="124">
        <v>4408.585365853658</v>
      </c>
      <c r="K813" s="124">
        <v>4408.585365853658</v>
      </c>
      <c r="L813" s="124">
        <v>4408.585365853658</v>
      </c>
      <c r="M813" s="124">
        <v>4408.585365853658</v>
      </c>
      <c r="N813" s="124">
        <v>4408.585365853658</v>
      </c>
      <c r="O813" s="124">
        <v>4408.585365853658</v>
      </c>
      <c r="P813" s="368">
        <v>1000458636</v>
      </c>
      <c r="Q813" s="554" t="s">
        <v>241</v>
      </c>
      <c r="R813" s="614" t="s">
        <v>243</v>
      </c>
      <c r="S813" s="103" t="s">
        <v>244</v>
      </c>
      <c r="T813" s="553" t="s">
        <v>33</v>
      </c>
    </row>
    <row r="814" spans="1:20">
      <c r="A814" s="548">
        <v>596567</v>
      </c>
      <c r="B814" s="14" t="s">
        <v>1298</v>
      </c>
      <c r="C814" s="46" t="s">
        <v>800</v>
      </c>
      <c r="D814" s="549" t="s">
        <v>1292</v>
      </c>
      <c r="E814" s="376" t="s">
        <v>428</v>
      </c>
      <c r="F814" s="49" t="s">
        <v>804</v>
      </c>
      <c r="G814" s="49" t="s">
        <v>318</v>
      </c>
      <c r="H814" s="36">
        <v>25.048780487804876</v>
      </c>
      <c r="I814" s="128">
        <v>4408.585365853658</v>
      </c>
      <c r="J814" s="124">
        <v>4408.585365853658</v>
      </c>
      <c r="K814" s="124">
        <v>4408.585365853658</v>
      </c>
      <c r="L814" s="124">
        <v>4408.585365853658</v>
      </c>
      <c r="M814" s="124">
        <v>4408.585365853658</v>
      </c>
      <c r="N814" s="124">
        <v>4408.585365853658</v>
      </c>
      <c r="O814" s="124">
        <v>4408.585365853658</v>
      </c>
      <c r="P814" s="368">
        <v>1000458636</v>
      </c>
      <c r="Q814" s="554" t="s">
        <v>241</v>
      </c>
      <c r="R814" s="614" t="s">
        <v>243</v>
      </c>
      <c r="S814" s="103" t="s">
        <v>244</v>
      </c>
      <c r="T814" s="553" t="s">
        <v>33</v>
      </c>
    </row>
    <row r="815" spans="1:20">
      <c r="A815" s="548">
        <v>2325382</v>
      </c>
      <c r="B815" s="14" t="s">
        <v>1299</v>
      </c>
      <c r="C815" s="46" t="s">
        <v>800</v>
      </c>
      <c r="D815" s="549" t="s">
        <v>1292</v>
      </c>
      <c r="E815" s="376" t="s">
        <v>20</v>
      </c>
      <c r="F815" s="49" t="s">
        <v>802</v>
      </c>
      <c r="G815" s="49" t="s">
        <v>324</v>
      </c>
      <c r="H815" s="36">
        <v>21.512195121951219</v>
      </c>
      <c r="I815" s="128">
        <v>3786.1463414634145</v>
      </c>
      <c r="J815" s="124">
        <v>3786.1463414634145</v>
      </c>
      <c r="K815" s="124">
        <v>3786.1463414634145</v>
      </c>
      <c r="L815" s="124">
        <v>3786.1463414634145</v>
      </c>
      <c r="M815" s="124">
        <v>3786.1463414634145</v>
      </c>
      <c r="N815" s="124">
        <v>3786.1463414634145</v>
      </c>
      <c r="O815" s="124">
        <v>3786.1463414634145</v>
      </c>
      <c r="P815" s="368">
        <v>1000458636</v>
      </c>
      <c r="Q815" s="554" t="s">
        <v>241</v>
      </c>
      <c r="R815" s="614" t="s">
        <v>243</v>
      </c>
      <c r="S815" s="103" t="s">
        <v>244</v>
      </c>
      <c r="T815" s="553" t="s">
        <v>33</v>
      </c>
    </row>
    <row r="816" spans="1:20">
      <c r="A816" s="548">
        <v>2200071</v>
      </c>
      <c r="B816" s="14" t="s">
        <v>1300</v>
      </c>
      <c r="C816" s="46" t="s">
        <v>800</v>
      </c>
      <c r="D816" s="549" t="s">
        <v>1292</v>
      </c>
      <c r="E816" s="376" t="s">
        <v>20</v>
      </c>
      <c r="F816" s="49" t="s">
        <v>804</v>
      </c>
      <c r="G816" s="49" t="s">
        <v>338</v>
      </c>
      <c r="H816" s="36">
        <v>25.048780487804876</v>
      </c>
      <c r="I816" s="128">
        <v>4408.585365853658</v>
      </c>
      <c r="J816" s="124">
        <v>4408.585365853658</v>
      </c>
      <c r="K816" s="124">
        <v>4408.585365853658</v>
      </c>
      <c r="L816" s="124">
        <v>4408.585365853658</v>
      </c>
      <c r="M816" s="124">
        <v>4408.585365853658</v>
      </c>
      <c r="N816" s="124">
        <v>4408.585365853658</v>
      </c>
      <c r="O816" s="124">
        <v>4408.585365853658</v>
      </c>
      <c r="P816" s="368">
        <v>1000458636</v>
      </c>
      <c r="Q816" s="554" t="s">
        <v>241</v>
      </c>
      <c r="R816" s="614" t="s">
        <v>243</v>
      </c>
      <c r="S816" s="103" t="s">
        <v>244</v>
      </c>
      <c r="T816" s="553" t="s">
        <v>33</v>
      </c>
    </row>
    <row r="817" spans="1:20">
      <c r="A817" s="548">
        <v>2298324</v>
      </c>
      <c r="B817" s="14" t="s">
        <v>1301</v>
      </c>
      <c r="C817" s="46" t="s">
        <v>807</v>
      </c>
      <c r="D817" s="549" t="s">
        <v>1292</v>
      </c>
      <c r="E817" s="376" t="s">
        <v>25</v>
      </c>
      <c r="F817" s="49" t="s">
        <v>804</v>
      </c>
      <c r="G817" s="49" t="s">
        <v>338</v>
      </c>
      <c r="H817" s="36">
        <v>20.817073170731707</v>
      </c>
      <c r="I817" s="128">
        <v>3663.8048780487802</v>
      </c>
      <c r="J817" s="124">
        <v>3663.8048780487802</v>
      </c>
      <c r="K817" s="124">
        <v>3663.8048780487802</v>
      </c>
      <c r="L817" s="124">
        <v>3663.8048780487802</v>
      </c>
      <c r="M817" s="124">
        <v>3663.8048780487802</v>
      </c>
      <c r="N817" s="124">
        <v>3663.8048780487802</v>
      </c>
      <c r="O817" s="124">
        <v>3663.8048780487802</v>
      </c>
      <c r="P817" s="368">
        <v>1000458636</v>
      </c>
      <c r="Q817" s="554" t="s">
        <v>241</v>
      </c>
      <c r="R817" s="614" t="s">
        <v>243</v>
      </c>
      <c r="S817" s="103" t="s">
        <v>244</v>
      </c>
      <c r="T817" s="553" t="s">
        <v>26</v>
      </c>
    </row>
    <row r="818" spans="1:20">
      <c r="A818" s="548">
        <v>2007058</v>
      </c>
      <c r="B818" s="14" t="s">
        <v>1302</v>
      </c>
      <c r="C818" s="46" t="s">
        <v>800</v>
      </c>
      <c r="D818" s="549" t="s">
        <v>1292</v>
      </c>
      <c r="E818" s="376" t="s">
        <v>20</v>
      </c>
      <c r="F818" s="49" t="s">
        <v>804</v>
      </c>
      <c r="G818" s="49" t="s">
        <v>338</v>
      </c>
      <c r="H818" s="36">
        <v>25.048780487804876</v>
      </c>
      <c r="I818" s="128">
        <v>4408.585365853658</v>
      </c>
      <c r="J818" s="124">
        <v>4408.585365853658</v>
      </c>
      <c r="K818" s="124">
        <v>4408.585365853658</v>
      </c>
      <c r="L818" s="124">
        <v>4408.585365853658</v>
      </c>
      <c r="M818" s="124">
        <v>4408.585365853658</v>
      </c>
      <c r="N818" s="124">
        <v>4408.585365853658</v>
      </c>
      <c r="O818" s="124">
        <v>4408.585365853658</v>
      </c>
      <c r="P818" s="368">
        <v>1000458636</v>
      </c>
      <c r="Q818" s="554" t="s">
        <v>241</v>
      </c>
      <c r="R818" s="614" t="s">
        <v>243</v>
      </c>
      <c r="S818" s="103" t="s">
        <v>244</v>
      </c>
      <c r="T818" s="553" t="s">
        <v>33</v>
      </c>
    </row>
    <row r="819" spans="1:20">
      <c r="A819" s="548">
        <v>2378323</v>
      </c>
      <c r="B819" s="14" t="s">
        <v>1303</v>
      </c>
      <c r="C819" s="46" t="s">
        <v>800</v>
      </c>
      <c r="D819" s="549" t="s">
        <v>1304</v>
      </c>
      <c r="E819" s="376" t="s">
        <v>20</v>
      </c>
      <c r="F819" s="49" t="s">
        <v>804</v>
      </c>
      <c r="G819" s="49" t="s">
        <v>338</v>
      </c>
      <c r="H819" s="36">
        <v>25.048780487804876</v>
      </c>
      <c r="I819" s="128">
        <v>4408.585365853658</v>
      </c>
      <c r="J819" s="124">
        <v>4408.585365853658</v>
      </c>
      <c r="K819" s="124">
        <v>4408.585365853658</v>
      </c>
      <c r="L819" s="124">
        <v>4408.585365853658</v>
      </c>
      <c r="M819" s="124">
        <v>4408.585365853658</v>
      </c>
      <c r="N819" s="124">
        <v>4408.585365853658</v>
      </c>
      <c r="O819" s="124">
        <v>4408.585365853658</v>
      </c>
      <c r="P819" s="368">
        <v>1000458636</v>
      </c>
      <c r="Q819" s="554" t="s">
        <v>241</v>
      </c>
      <c r="R819" s="614" t="s">
        <v>243</v>
      </c>
      <c r="S819" s="103" t="s">
        <v>244</v>
      </c>
      <c r="T819" s="553" t="s">
        <v>33</v>
      </c>
    </row>
    <row r="820" spans="1:20">
      <c r="A820" s="548">
        <v>772043</v>
      </c>
      <c r="B820" s="14" t="s">
        <v>1305</v>
      </c>
      <c r="C820" s="46" t="s">
        <v>800</v>
      </c>
      <c r="D820" s="549" t="s">
        <v>1306</v>
      </c>
      <c r="E820" s="376" t="s">
        <v>428</v>
      </c>
      <c r="F820" s="49" t="s">
        <v>804</v>
      </c>
      <c r="G820" s="49" t="s">
        <v>338</v>
      </c>
      <c r="H820" s="36">
        <v>25.048780487804876</v>
      </c>
      <c r="I820" s="128">
        <v>4408.585365853658</v>
      </c>
      <c r="J820" s="124">
        <v>4408.585365853658</v>
      </c>
      <c r="K820" s="124">
        <v>4408.585365853658</v>
      </c>
      <c r="L820" s="124">
        <v>4408.585365853658</v>
      </c>
      <c r="M820" s="124">
        <v>4408.585365853658</v>
      </c>
      <c r="N820" s="124">
        <v>4408.585365853658</v>
      </c>
      <c r="O820" s="124">
        <v>4408.585365853658</v>
      </c>
      <c r="P820" s="368">
        <v>1000458636</v>
      </c>
      <c r="Q820" s="554" t="s">
        <v>241</v>
      </c>
      <c r="R820" s="614" t="s">
        <v>243</v>
      </c>
      <c r="S820" s="103" t="s">
        <v>244</v>
      </c>
      <c r="T820" s="553" t="s">
        <v>33</v>
      </c>
    </row>
    <row r="821" spans="1:20">
      <c r="A821" s="548">
        <v>834850</v>
      </c>
      <c r="B821" s="14" t="s">
        <v>1307</v>
      </c>
      <c r="C821" s="46" t="s">
        <v>800</v>
      </c>
      <c r="D821" s="549" t="s">
        <v>1306</v>
      </c>
      <c r="E821" s="376" t="s">
        <v>428</v>
      </c>
      <c r="F821" s="49" t="s">
        <v>804</v>
      </c>
      <c r="G821" s="49" t="s">
        <v>338</v>
      </c>
      <c r="H821" s="36">
        <v>25.048780487804876</v>
      </c>
      <c r="I821" s="128">
        <v>4408.585365853658</v>
      </c>
      <c r="J821" s="124">
        <v>4408.585365853658</v>
      </c>
      <c r="K821" s="124">
        <v>4408.585365853658</v>
      </c>
      <c r="L821" s="124">
        <v>4408.585365853658</v>
      </c>
      <c r="M821" s="124">
        <v>4408.585365853658</v>
      </c>
      <c r="N821" s="124">
        <v>4408.585365853658</v>
      </c>
      <c r="O821" s="124">
        <v>4408.585365853658</v>
      </c>
      <c r="P821" s="368">
        <v>1000458636</v>
      </c>
      <c r="Q821" s="554" t="s">
        <v>241</v>
      </c>
      <c r="R821" s="614" t="s">
        <v>243</v>
      </c>
      <c r="S821" s="103" t="s">
        <v>244</v>
      </c>
      <c r="T821" s="553" t="s">
        <v>33</v>
      </c>
    </row>
    <row r="822" spans="1:20">
      <c r="A822" s="548">
        <v>2331791</v>
      </c>
      <c r="B822" s="14" t="s">
        <v>1308</v>
      </c>
      <c r="C822" s="46" t="s">
        <v>800</v>
      </c>
      <c r="D822" s="549" t="s">
        <v>1306</v>
      </c>
      <c r="E822" s="376" t="s">
        <v>428</v>
      </c>
      <c r="F822" s="49" t="s">
        <v>804</v>
      </c>
      <c r="G822" s="49" t="s">
        <v>422</v>
      </c>
      <c r="H822" s="36">
        <v>25.048780487804876</v>
      </c>
      <c r="I822" s="128">
        <v>4408.585365853658</v>
      </c>
      <c r="J822" s="124">
        <v>4408.585365853658</v>
      </c>
      <c r="K822" s="124">
        <v>4408.585365853658</v>
      </c>
      <c r="L822" s="124">
        <v>4408.585365853658</v>
      </c>
      <c r="M822" s="124">
        <v>4408.585365853658</v>
      </c>
      <c r="N822" s="124">
        <v>4408.585365853658</v>
      </c>
      <c r="O822" s="124">
        <v>4408.585365853658</v>
      </c>
      <c r="P822" s="368">
        <v>1000458636</v>
      </c>
      <c r="Q822" s="554" t="s">
        <v>241</v>
      </c>
      <c r="R822" s="614" t="s">
        <v>243</v>
      </c>
      <c r="S822" s="103" t="s">
        <v>244</v>
      </c>
      <c r="T822" s="553" t="s">
        <v>33</v>
      </c>
    </row>
    <row r="823" spans="1:20">
      <c r="A823" s="548">
        <v>2220095</v>
      </c>
      <c r="B823" s="14" t="s">
        <v>1309</v>
      </c>
      <c r="C823" s="46" t="s">
        <v>800</v>
      </c>
      <c r="D823" s="549" t="s">
        <v>1306</v>
      </c>
      <c r="E823" s="376" t="s">
        <v>20</v>
      </c>
      <c r="F823" s="49" t="s">
        <v>804</v>
      </c>
      <c r="G823" s="49" t="s">
        <v>338</v>
      </c>
      <c r="H823" s="36">
        <v>25.048780487804876</v>
      </c>
      <c r="I823" s="128">
        <v>4408.585365853658</v>
      </c>
      <c r="J823" s="124">
        <v>4408.585365853658</v>
      </c>
      <c r="K823" s="124">
        <v>4408.585365853658</v>
      </c>
      <c r="L823" s="124">
        <v>4408.585365853658</v>
      </c>
      <c r="M823" s="124">
        <v>4408.585365853658</v>
      </c>
      <c r="N823" s="124">
        <v>4408.585365853658</v>
      </c>
      <c r="O823" s="124">
        <v>4408.585365853658</v>
      </c>
      <c r="P823" s="368">
        <v>1000458636</v>
      </c>
      <c r="Q823" s="554" t="s">
        <v>241</v>
      </c>
      <c r="R823" s="614" t="s">
        <v>243</v>
      </c>
      <c r="S823" s="103" t="s">
        <v>244</v>
      </c>
      <c r="T823" s="553" t="s">
        <v>33</v>
      </c>
    </row>
    <row r="824" spans="1:20">
      <c r="A824" s="548">
        <v>2019872</v>
      </c>
      <c r="B824" s="14" t="s">
        <v>1310</v>
      </c>
      <c r="C824" s="46" t="s">
        <v>800</v>
      </c>
      <c r="D824" s="549" t="s">
        <v>1306</v>
      </c>
      <c r="E824" s="376" t="s">
        <v>25</v>
      </c>
      <c r="F824" s="49" t="s">
        <v>802</v>
      </c>
      <c r="G824" s="49" t="s">
        <v>331</v>
      </c>
      <c r="H824" s="36">
        <v>20.195121951219512</v>
      </c>
      <c r="I824" s="128">
        <v>3554.3414634146343</v>
      </c>
      <c r="J824" s="124">
        <v>3554.3414634146343</v>
      </c>
      <c r="K824" s="124">
        <v>3554.3414634146343</v>
      </c>
      <c r="L824" s="124">
        <v>3554.3414634146343</v>
      </c>
      <c r="M824" s="124">
        <v>3554.3414634146343</v>
      </c>
      <c r="N824" s="124">
        <v>3554.3414634146343</v>
      </c>
      <c r="O824" s="124">
        <v>3554.3414634146343</v>
      </c>
      <c r="P824" s="368">
        <v>1000458636</v>
      </c>
      <c r="Q824" s="554" t="s">
        <v>241</v>
      </c>
      <c r="R824" s="614" t="s">
        <v>243</v>
      </c>
      <c r="S824" s="103" t="s">
        <v>244</v>
      </c>
      <c r="T824" s="553" t="s">
        <v>26</v>
      </c>
    </row>
    <row r="825" spans="1:20">
      <c r="A825" s="548">
        <v>2341207</v>
      </c>
      <c r="B825" s="14" t="s">
        <v>1311</v>
      </c>
      <c r="C825" s="46" t="s">
        <v>800</v>
      </c>
      <c r="D825" s="549" t="s">
        <v>1306</v>
      </c>
      <c r="E825" s="376" t="s">
        <v>359</v>
      </c>
      <c r="F825" s="49" t="s">
        <v>802</v>
      </c>
      <c r="G825" s="49" t="s">
        <v>324</v>
      </c>
      <c r="H825" s="36">
        <v>20.195121951219512</v>
      </c>
      <c r="I825" s="128">
        <v>3554.3414634146343</v>
      </c>
      <c r="J825" s="124">
        <v>3554.3414634146343</v>
      </c>
      <c r="K825" s="124">
        <v>3554.3414634146343</v>
      </c>
      <c r="L825" s="124">
        <v>3554.3414634146343</v>
      </c>
      <c r="M825" s="124">
        <v>3554.3414634146343</v>
      </c>
      <c r="N825" s="124">
        <v>3554.3414634146343</v>
      </c>
      <c r="O825" s="124">
        <v>3554.3414634146343</v>
      </c>
      <c r="P825" s="368">
        <v>1000458636</v>
      </c>
      <c r="Q825" s="554" t="s">
        <v>241</v>
      </c>
      <c r="R825" s="614" t="s">
        <v>243</v>
      </c>
      <c r="S825" s="103" t="s">
        <v>244</v>
      </c>
      <c r="T825" s="553" t="s">
        <v>53</v>
      </c>
    </row>
    <row r="826" spans="1:20">
      <c r="A826" s="548">
        <v>2124484</v>
      </c>
      <c r="B826" s="14" t="s">
        <v>1312</v>
      </c>
      <c r="C826" s="46" t="s">
        <v>800</v>
      </c>
      <c r="D826" s="549" t="s">
        <v>1306</v>
      </c>
      <c r="E826" s="376" t="s">
        <v>428</v>
      </c>
      <c r="F826" s="49" t="s">
        <v>802</v>
      </c>
      <c r="G826" s="49" t="s">
        <v>324</v>
      </c>
      <c r="H826" s="36">
        <v>21.512195121951219</v>
      </c>
      <c r="I826" s="128">
        <v>3786.1463414634145</v>
      </c>
      <c r="J826" s="124">
        <v>3786.1463414634145</v>
      </c>
      <c r="K826" s="124">
        <v>3786.1463414634145</v>
      </c>
      <c r="L826" s="124">
        <v>3786.1463414634145</v>
      </c>
      <c r="M826" s="124">
        <v>3786.1463414634145</v>
      </c>
      <c r="N826" s="124">
        <v>3786.1463414634145</v>
      </c>
      <c r="O826" s="124">
        <v>3786.1463414634145</v>
      </c>
      <c r="P826" s="368">
        <v>1000458636</v>
      </c>
      <c r="Q826" s="554" t="s">
        <v>241</v>
      </c>
      <c r="R826" s="614" t="s">
        <v>243</v>
      </c>
      <c r="S826" s="103" t="s">
        <v>244</v>
      </c>
      <c r="T826" s="553" t="s">
        <v>33</v>
      </c>
    </row>
    <row r="827" spans="1:20">
      <c r="A827" s="548">
        <v>749506</v>
      </c>
      <c r="B827" s="14" t="s">
        <v>1313</v>
      </c>
      <c r="C827" s="46" t="s">
        <v>800</v>
      </c>
      <c r="D827" s="549" t="s">
        <v>1306</v>
      </c>
      <c r="E827" s="376" t="s">
        <v>428</v>
      </c>
      <c r="F827" s="49" t="s">
        <v>804</v>
      </c>
      <c r="G827" s="49" t="s">
        <v>338</v>
      </c>
      <c r="H827" s="36">
        <v>25.048780487804876</v>
      </c>
      <c r="I827" s="128">
        <v>4408.585365853658</v>
      </c>
      <c r="J827" s="124">
        <v>4408.585365853658</v>
      </c>
      <c r="K827" s="124">
        <v>4408.585365853658</v>
      </c>
      <c r="L827" s="124">
        <v>4408.585365853658</v>
      </c>
      <c r="M827" s="124">
        <v>4408.585365853658</v>
      </c>
      <c r="N827" s="124">
        <v>4408.585365853658</v>
      </c>
      <c r="O827" s="124">
        <v>4408.585365853658</v>
      </c>
      <c r="P827" s="368">
        <v>1000458636</v>
      </c>
      <c r="Q827" s="554" t="s">
        <v>241</v>
      </c>
      <c r="R827" s="614" t="s">
        <v>243</v>
      </c>
      <c r="S827" s="103" t="s">
        <v>244</v>
      </c>
      <c r="T827" s="553" t="s">
        <v>24</v>
      </c>
    </row>
    <row r="828" spans="1:20">
      <c r="A828" s="548">
        <v>2271050</v>
      </c>
      <c r="B828" s="14" t="s">
        <v>1314</v>
      </c>
      <c r="C828" s="46" t="s">
        <v>800</v>
      </c>
      <c r="D828" s="549" t="s">
        <v>1306</v>
      </c>
      <c r="E828" s="376" t="s">
        <v>25</v>
      </c>
      <c r="F828" s="49" t="s">
        <v>802</v>
      </c>
      <c r="G828" s="49" t="s">
        <v>324</v>
      </c>
      <c r="H828" s="36">
        <v>20.195121951219512</v>
      </c>
      <c r="I828" s="128">
        <v>3554.3414634146343</v>
      </c>
      <c r="J828" s="124">
        <v>3554.3414634146343</v>
      </c>
      <c r="K828" s="124">
        <v>3554.3414634146343</v>
      </c>
      <c r="L828" s="124">
        <v>3554.3414634146343</v>
      </c>
      <c r="M828" s="124">
        <v>3554.3414634146343</v>
      </c>
      <c r="N828" s="124">
        <v>3554.3414634146343</v>
      </c>
      <c r="O828" s="124">
        <v>3554.3414634146343</v>
      </c>
      <c r="P828" s="368">
        <v>1000458636</v>
      </c>
      <c r="Q828" s="554" t="s">
        <v>241</v>
      </c>
      <c r="R828" s="614" t="s">
        <v>243</v>
      </c>
      <c r="S828" s="103" t="s">
        <v>244</v>
      </c>
      <c r="T828" s="553" t="s">
        <v>26</v>
      </c>
    </row>
    <row r="829" spans="1:20">
      <c r="A829" s="548">
        <v>2227156</v>
      </c>
      <c r="B829" s="14" t="s">
        <v>1315</v>
      </c>
      <c r="C829" s="46" t="s">
        <v>800</v>
      </c>
      <c r="D829" s="549" t="s">
        <v>1316</v>
      </c>
      <c r="E829" s="376" t="s">
        <v>428</v>
      </c>
      <c r="F829" s="49" t="s">
        <v>804</v>
      </c>
      <c r="G829" s="49" t="s">
        <v>318</v>
      </c>
      <c r="H829" s="36">
        <v>25.048780487804876</v>
      </c>
      <c r="I829" s="128">
        <v>4408.585365853658</v>
      </c>
      <c r="J829" s="124">
        <v>4408.585365853658</v>
      </c>
      <c r="K829" s="124">
        <v>4408.585365853658</v>
      </c>
      <c r="L829" s="124">
        <v>4408.585365853658</v>
      </c>
      <c r="M829" s="124">
        <v>4408.585365853658</v>
      </c>
      <c r="N829" s="124">
        <v>4408.585365853658</v>
      </c>
      <c r="O829" s="124">
        <v>4408.585365853658</v>
      </c>
      <c r="P829" s="368">
        <v>1000458636</v>
      </c>
      <c r="Q829" s="554" t="s">
        <v>241</v>
      </c>
      <c r="R829" s="614" t="s">
        <v>243</v>
      </c>
      <c r="S829" s="103" t="s">
        <v>244</v>
      </c>
      <c r="T829" s="553" t="s">
        <v>33</v>
      </c>
    </row>
    <row r="830" spans="1:20">
      <c r="A830" s="548">
        <v>905287</v>
      </c>
      <c r="B830" s="14" t="s">
        <v>1317</v>
      </c>
      <c r="C830" s="46" t="s">
        <v>800</v>
      </c>
      <c r="D830" s="549" t="s">
        <v>1316</v>
      </c>
      <c r="E830" s="376" t="s">
        <v>20</v>
      </c>
      <c r="F830" s="49" t="s">
        <v>802</v>
      </c>
      <c r="G830" s="49" t="s">
        <v>324</v>
      </c>
      <c r="H830" s="36">
        <v>21.512195121951219</v>
      </c>
      <c r="I830" s="128">
        <v>3786.1463414634145</v>
      </c>
      <c r="J830" s="124">
        <v>3786.1463414634145</v>
      </c>
      <c r="K830" s="124">
        <v>3786.1463414634145</v>
      </c>
      <c r="L830" s="124">
        <v>3786.1463414634145</v>
      </c>
      <c r="M830" s="124">
        <v>3786.1463414634145</v>
      </c>
      <c r="N830" s="124">
        <v>3786.1463414634145</v>
      </c>
      <c r="O830" s="124">
        <v>3786.1463414634145</v>
      </c>
      <c r="P830" s="368">
        <v>1000458636</v>
      </c>
      <c r="Q830" s="554" t="s">
        <v>241</v>
      </c>
      <c r="R830" s="614" t="s">
        <v>243</v>
      </c>
      <c r="S830" s="103" t="s">
        <v>244</v>
      </c>
      <c r="T830" s="553" t="s">
        <v>33</v>
      </c>
    </row>
    <row r="831" spans="1:20">
      <c r="A831" s="548">
        <v>2136226</v>
      </c>
      <c r="B831" s="14" t="s">
        <v>1318</v>
      </c>
      <c r="C831" s="46" t="s">
        <v>800</v>
      </c>
      <c r="D831" s="549" t="s">
        <v>1316</v>
      </c>
      <c r="E831" s="376" t="s">
        <v>20</v>
      </c>
      <c r="F831" s="49" t="s">
        <v>810</v>
      </c>
      <c r="G831" s="49" t="s">
        <v>582</v>
      </c>
      <c r="H831" s="36">
        <v>17.670731707317074</v>
      </c>
      <c r="I831" s="128">
        <v>3110.0487804878048</v>
      </c>
      <c r="J831" s="124">
        <v>3110.0487804878048</v>
      </c>
      <c r="K831" s="124">
        <v>3110.0487804878048</v>
      </c>
      <c r="L831" s="124">
        <v>3110.0487804878048</v>
      </c>
      <c r="M831" s="124">
        <v>3110.0487804878048</v>
      </c>
      <c r="N831" s="124">
        <v>3110.0487804878048</v>
      </c>
      <c r="O831" s="124">
        <v>3110.0487804878048</v>
      </c>
      <c r="P831" s="368">
        <v>1000458636</v>
      </c>
      <c r="Q831" s="554" t="s">
        <v>241</v>
      </c>
      <c r="R831" s="614" t="s">
        <v>243</v>
      </c>
      <c r="S831" s="103" t="s">
        <v>244</v>
      </c>
      <c r="T831" s="553" t="s">
        <v>24</v>
      </c>
    </row>
    <row r="832" spans="1:20">
      <c r="A832" s="548">
        <v>2053578</v>
      </c>
      <c r="B832" s="14" t="s">
        <v>1319</v>
      </c>
      <c r="C832" s="46" t="s">
        <v>800</v>
      </c>
      <c r="D832" s="549" t="s">
        <v>1316</v>
      </c>
      <c r="E832" s="376" t="s">
        <v>20</v>
      </c>
      <c r="F832" s="49" t="s">
        <v>804</v>
      </c>
      <c r="G832" s="49" t="s">
        <v>338</v>
      </c>
      <c r="H832" s="36">
        <v>25.048780487804876</v>
      </c>
      <c r="I832" s="128">
        <v>4408.585365853658</v>
      </c>
      <c r="J832" s="124">
        <v>4408.585365853658</v>
      </c>
      <c r="K832" s="124">
        <v>4408.585365853658</v>
      </c>
      <c r="L832" s="124">
        <v>4408.585365853658</v>
      </c>
      <c r="M832" s="124">
        <v>4408.585365853658</v>
      </c>
      <c r="N832" s="124">
        <v>4408.585365853658</v>
      </c>
      <c r="O832" s="124">
        <v>4408.585365853658</v>
      </c>
      <c r="P832" s="368">
        <v>1000458636</v>
      </c>
      <c r="Q832" s="554" t="s">
        <v>241</v>
      </c>
      <c r="R832" s="614" t="s">
        <v>243</v>
      </c>
      <c r="S832" s="103" t="s">
        <v>244</v>
      </c>
      <c r="T832" s="553" t="s">
        <v>33</v>
      </c>
    </row>
    <row r="833" spans="1:20">
      <c r="A833" s="548">
        <v>2041437</v>
      </c>
      <c r="B833" s="14" t="s">
        <v>1320</v>
      </c>
      <c r="C833" s="46" t="s">
        <v>800</v>
      </c>
      <c r="D833" s="549" t="s">
        <v>1316</v>
      </c>
      <c r="E833" s="376" t="s">
        <v>25</v>
      </c>
      <c r="F833" s="49" t="s">
        <v>802</v>
      </c>
      <c r="G833" s="49" t="s">
        <v>324</v>
      </c>
      <c r="H833" s="36">
        <v>20.195121951219512</v>
      </c>
      <c r="I833" s="128">
        <v>3554.3414634146343</v>
      </c>
      <c r="J833" s="124">
        <v>3554.3414634146343</v>
      </c>
      <c r="K833" s="124">
        <v>3554.3414634146343</v>
      </c>
      <c r="L833" s="124">
        <v>3554.3414634146343</v>
      </c>
      <c r="M833" s="124">
        <v>3554.3414634146343</v>
      </c>
      <c r="N833" s="124">
        <v>3554.3414634146343</v>
      </c>
      <c r="O833" s="124">
        <v>3554.3414634146343</v>
      </c>
      <c r="P833" s="368">
        <v>1000458636</v>
      </c>
      <c r="Q833" s="554" t="s">
        <v>241</v>
      </c>
      <c r="R833" s="614" t="s">
        <v>243</v>
      </c>
      <c r="S833" s="103" t="s">
        <v>244</v>
      </c>
      <c r="T833" s="553" t="s">
        <v>26</v>
      </c>
    </row>
    <row r="834" spans="1:20">
      <c r="A834" s="548">
        <v>2199512</v>
      </c>
      <c r="B834" s="14" t="s">
        <v>1321</v>
      </c>
      <c r="C834" s="46" t="s">
        <v>800</v>
      </c>
      <c r="D834" s="549" t="s">
        <v>1316</v>
      </c>
      <c r="E834" s="376" t="s">
        <v>25</v>
      </c>
      <c r="F834" s="49" t="s">
        <v>802</v>
      </c>
      <c r="G834" s="49" t="s">
        <v>324</v>
      </c>
      <c r="H834" s="36">
        <v>20.195121951219512</v>
      </c>
      <c r="I834" s="128">
        <v>3554.3414634146343</v>
      </c>
      <c r="J834" s="124">
        <v>3554.3414634146343</v>
      </c>
      <c r="K834" s="124">
        <v>3554.3414634146343</v>
      </c>
      <c r="L834" s="124">
        <v>3554.3414634146343</v>
      </c>
      <c r="M834" s="124">
        <v>3554.3414634146343</v>
      </c>
      <c r="N834" s="124">
        <v>3554.3414634146343</v>
      </c>
      <c r="O834" s="124">
        <v>3554.3414634146343</v>
      </c>
      <c r="P834" s="368">
        <v>1000458636</v>
      </c>
      <c r="Q834" s="554" t="s">
        <v>241</v>
      </c>
      <c r="R834" s="614" t="s">
        <v>243</v>
      </c>
      <c r="S834" s="103" t="s">
        <v>244</v>
      </c>
      <c r="T834" s="553" t="s">
        <v>26</v>
      </c>
    </row>
    <row r="835" spans="1:20">
      <c r="A835" s="548">
        <v>2028795</v>
      </c>
      <c r="B835" s="14" t="s">
        <v>1322</v>
      </c>
      <c r="C835" s="46" t="s">
        <v>800</v>
      </c>
      <c r="D835" s="549" t="s">
        <v>1316</v>
      </c>
      <c r="E835" s="376" t="s">
        <v>359</v>
      </c>
      <c r="F835" s="49" t="s">
        <v>804</v>
      </c>
      <c r="G835" s="49" t="s">
        <v>338</v>
      </c>
      <c r="H835" s="36">
        <v>23.134146341463413</v>
      </c>
      <c r="I835" s="128">
        <v>4071.6097560975609</v>
      </c>
      <c r="J835" s="124">
        <v>4071.6097560975609</v>
      </c>
      <c r="K835" s="124">
        <v>4071.6097560975609</v>
      </c>
      <c r="L835" s="124">
        <v>4071.6097560975609</v>
      </c>
      <c r="M835" s="124">
        <v>4071.6097560975609</v>
      </c>
      <c r="N835" s="124">
        <v>4071.6097560975609</v>
      </c>
      <c r="O835" s="124">
        <v>4071.6097560975609</v>
      </c>
      <c r="P835" s="368">
        <v>1000458636</v>
      </c>
      <c r="Q835" s="554" t="s">
        <v>241</v>
      </c>
      <c r="R835" s="614" t="s">
        <v>243</v>
      </c>
      <c r="S835" s="103" t="s">
        <v>244</v>
      </c>
      <c r="T835" s="553" t="s">
        <v>53</v>
      </c>
    </row>
    <row r="836" spans="1:20">
      <c r="A836" s="548">
        <v>2152205</v>
      </c>
      <c r="B836" s="14" t="s">
        <v>1323</v>
      </c>
      <c r="C836" s="46" t="s">
        <v>800</v>
      </c>
      <c r="D836" s="549" t="s">
        <v>1316</v>
      </c>
      <c r="E836" s="376" t="s">
        <v>20</v>
      </c>
      <c r="F836" s="49" t="s">
        <v>810</v>
      </c>
      <c r="G836" s="49" t="s">
        <v>582</v>
      </c>
      <c r="H836" s="36">
        <v>17.670731707317074</v>
      </c>
      <c r="I836" s="128">
        <v>3110.0487804878048</v>
      </c>
      <c r="J836" s="124">
        <v>3110.0487804878048</v>
      </c>
      <c r="K836" s="124">
        <v>3110.0487804878048</v>
      </c>
      <c r="L836" s="124">
        <v>3110.0487804878048</v>
      </c>
      <c r="M836" s="124">
        <v>3110.0487804878048</v>
      </c>
      <c r="N836" s="124">
        <v>3110.0487804878048</v>
      </c>
      <c r="O836" s="124">
        <v>3110.0487804878048</v>
      </c>
      <c r="P836" s="368">
        <v>1000458636</v>
      </c>
      <c r="Q836" s="554" t="s">
        <v>241</v>
      </c>
      <c r="R836" s="614" t="s">
        <v>243</v>
      </c>
      <c r="S836" s="103" t="s">
        <v>244</v>
      </c>
      <c r="T836" s="553" t="s">
        <v>33</v>
      </c>
    </row>
    <row r="837" spans="1:20">
      <c r="A837" s="548">
        <v>910204</v>
      </c>
      <c r="B837" s="14" t="s">
        <v>1324</v>
      </c>
      <c r="C837" s="46" t="s">
        <v>800</v>
      </c>
      <c r="D837" s="549" t="s">
        <v>1316</v>
      </c>
      <c r="E837" s="376" t="s">
        <v>428</v>
      </c>
      <c r="F837" s="49" t="s">
        <v>802</v>
      </c>
      <c r="G837" s="49" t="s">
        <v>324</v>
      </c>
      <c r="H837" s="36">
        <v>21.512195121951219</v>
      </c>
      <c r="I837" s="128">
        <v>3786.1463414634145</v>
      </c>
      <c r="J837" s="124">
        <v>3786.1463414634145</v>
      </c>
      <c r="K837" s="124">
        <v>3786.1463414634145</v>
      </c>
      <c r="L837" s="124">
        <v>3786.1463414634145</v>
      </c>
      <c r="M837" s="124">
        <v>3786.1463414634145</v>
      </c>
      <c r="N837" s="124">
        <v>3786.1463414634145</v>
      </c>
      <c r="O837" s="124">
        <v>3786.1463414634145</v>
      </c>
      <c r="P837" s="368">
        <v>1000458636</v>
      </c>
      <c r="Q837" s="554" t="s">
        <v>241</v>
      </c>
      <c r="R837" s="614" t="s">
        <v>243</v>
      </c>
      <c r="S837" s="103" t="s">
        <v>244</v>
      </c>
      <c r="T837" s="553" t="s">
        <v>33</v>
      </c>
    </row>
    <row r="838" spans="1:20">
      <c r="A838" s="548">
        <v>2328898</v>
      </c>
      <c r="B838" s="14" t="s">
        <v>1325</v>
      </c>
      <c r="C838" s="46" t="s">
        <v>800</v>
      </c>
      <c r="D838" s="549" t="s">
        <v>1316</v>
      </c>
      <c r="E838" s="376" t="s">
        <v>428</v>
      </c>
      <c r="F838" s="49" t="s">
        <v>804</v>
      </c>
      <c r="G838" s="49" t="s">
        <v>338</v>
      </c>
      <c r="H838" s="36">
        <v>25.048780487804876</v>
      </c>
      <c r="I838" s="128">
        <v>4408.585365853658</v>
      </c>
      <c r="J838" s="124">
        <v>4408.585365853658</v>
      </c>
      <c r="K838" s="124">
        <v>4408.585365853658</v>
      </c>
      <c r="L838" s="124">
        <v>4408.585365853658</v>
      </c>
      <c r="M838" s="124">
        <v>4408.585365853658</v>
      </c>
      <c r="N838" s="124">
        <v>4408.585365853658</v>
      </c>
      <c r="O838" s="124">
        <v>4408.585365853658</v>
      </c>
      <c r="P838" s="368">
        <v>1000458636</v>
      </c>
      <c r="Q838" s="554" t="s">
        <v>241</v>
      </c>
      <c r="R838" s="614" t="s">
        <v>243</v>
      </c>
      <c r="S838" s="103" t="s">
        <v>244</v>
      </c>
      <c r="T838" s="553" t="s">
        <v>33</v>
      </c>
    </row>
    <row r="839" spans="1:20">
      <c r="A839" s="548">
        <v>2263415</v>
      </c>
      <c r="B839" s="14" t="s">
        <v>1326</v>
      </c>
      <c r="C839" s="46" t="s">
        <v>800</v>
      </c>
      <c r="D839" s="549" t="s">
        <v>1316</v>
      </c>
      <c r="E839" s="376" t="s">
        <v>428</v>
      </c>
      <c r="F839" s="49" t="s">
        <v>810</v>
      </c>
      <c r="G839" s="49" t="s">
        <v>582</v>
      </c>
      <c r="H839" s="36">
        <v>17.670731707317074</v>
      </c>
      <c r="I839" s="128">
        <v>3110.0487804878048</v>
      </c>
      <c r="J839" s="124">
        <v>3110.0487804878048</v>
      </c>
      <c r="K839" s="124">
        <v>3110.0487804878048</v>
      </c>
      <c r="L839" s="124">
        <v>3110.0487804878048</v>
      </c>
      <c r="M839" s="124">
        <v>3110.0487804878048</v>
      </c>
      <c r="N839" s="124">
        <v>3110.0487804878048</v>
      </c>
      <c r="O839" s="124">
        <v>3110.0487804878048</v>
      </c>
      <c r="P839" s="368">
        <v>1000458636</v>
      </c>
      <c r="Q839" s="554" t="s">
        <v>241</v>
      </c>
      <c r="R839" s="614" t="s">
        <v>243</v>
      </c>
      <c r="S839" s="103" t="s">
        <v>244</v>
      </c>
      <c r="T839" s="553" t="s">
        <v>33</v>
      </c>
    </row>
    <row r="840" spans="1:20">
      <c r="A840" s="548">
        <v>2314354</v>
      </c>
      <c r="B840" s="14" t="s">
        <v>1327</v>
      </c>
      <c r="C840" s="46" t="s">
        <v>800</v>
      </c>
      <c r="D840" s="549" t="s">
        <v>1316</v>
      </c>
      <c r="E840" s="376" t="s">
        <v>25</v>
      </c>
      <c r="F840" s="49" t="s">
        <v>802</v>
      </c>
      <c r="G840" s="49" t="s">
        <v>324</v>
      </c>
      <c r="H840" s="36">
        <v>20.195121951219512</v>
      </c>
      <c r="I840" s="128">
        <v>3554.3414634146343</v>
      </c>
      <c r="J840" s="124">
        <v>3554.3414634146343</v>
      </c>
      <c r="K840" s="124">
        <v>3554.3414634146343</v>
      </c>
      <c r="L840" s="124">
        <v>3554.3414634146343</v>
      </c>
      <c r="M840" s="124">
        <v>3554.3414634146343</v>
      </c>
      <c r="N840" s="124">
        <v>3554.3414634146343</v>
      </c>
      <c r="O840" s="124">
        <v>3554.3414634146343</v>
      </c>
      <c r="P840" s="368">
        <v>1000458636</v>
      </c>
      <c r="Q840" s="554" t="s">
        <v>241</v>
      </c>
      <c r="R840" s="614" t="s">
        <v>243</v>
      </c>
      <c r="S840" s="103" t="s">
        <v>244</v>
      </c>
      <c r="T840" s="553" t="s">
        <v>26</v>
      </c>
    </row>
    <row r="841" spans="1:20">
      <c r="A841" s="548">
        <v>944194</v>
      </c>
      <c r="B841" s="14" t="s">
        <v>1328</v>
      </c>
      <c r="C841" s="46" t="s">
        <v>800</v>
      </c>
      <c r="D841" s="549" t="s">
        <v>1329</v>
      </c>
      <c r="E841" s="376" t="s">
        <v>359</v>
      </c>
      <c r="F841" s="49" t="s">
        <v>804</v>
      </c>
      <c r="G841" s="49" t="s">
        <v>338</v>
      </c>
      <c r="H841" s="36">
        <v>23.134146341463413</v>
      </c>
      <c r="I841" s="128">
        <v>4071.6097560975609</v>
      </c>
      <c r="J841" s="124">
        <v>4071.6097560975609</v>
      </c>
      <c r="K841" s="124">
        <v>4071.6097560975609</v>
      </c>
      <c r="L841" s="124">
        <v>4071.6097560975609</v>
      </c>
      <c r="M841" s="124">
        <v>4071.6097560975609</v>
      </c>
      <c r="N841" s="124">
        <v>4071.6097560975609</v>
      </c>
      <c r="O841" s="124">
        <v>4071.6097560975609</v>
      </c>
      <c r="P841" s="368">
        <v>1000458636</v>
      </c>
      <c r="Q841" s="554" t="s">
        <v>241</v>
      </c>
      <c r="R841" s="614" t="s">
        <v>243</v>
      </c>
      <c r="S841" s="103" t="s">
        <v>244</v>
      </c>
      <c r="T841" s="553" t="s">
        <v>53</v>
      </c>
    </row>
    <row r="842" spans="1:20">
      <c r="A842" s="548">
        <v>2315610</v>
      </c>
      <c r="B842" s="14" t="s">
        <v>1330</v>
      </c>
      <c r="C842" s="46" t="s">
        <v>800</v>
      </c>
      <c r="D842" s="549" t="s">
        <v>1329</v>
      </c>
      <c r="E842" s="376" t="s">
        <v>25</v>
      </c>
      <c r="F842" s="49" t="s">
        <v>804</v>
      </c>
      <c r="G842" s="49" t="s">
        <v>338</v>
      </c>
      <c r="H842" s="36">
        <v>23.134146341463413</v>
      </c>
      <c r="I842" s="128">
        <v>4071.6097560975609</v>
      </c>
      <c r="J842" s="124">
        <v>4071.6097560975609</v>
      </c>
      <c r="K842" s="124">
        <v>4071.6097560975609</v>
      </c>
      <c r="L842" s="124">
        <v>4071.6097560975609</v>
      </c>
      <c r="M842" s="124">
        <v>4071.6097560975609</v>
      </c>
      <c r="N842" s="124">
        <v>4071.6097560975609</v>
      </c>
      <c r="O842" s="124">
        <v>4071.6097560975609</v>
      </c>
      <c r="P842" s="368">
        <v>1000458636</v>
      </c>
      <c r="Q842" s="554" t="s">
        <v>241</v>
      </c>
      <c r="R842" s="614" t="s">
        <v>243</v>
      </c>
      <c r="S842" s="103" t="s">
        <v>244</v>
      </c>
      <c r="T842" s="553" t="s">
        <v>26</v>
      </c>
    </row>
    <row r="843" spans="1:20">
      <c r="A843" s="548">
        <v>177349</v>
      </c>
      <c r="B843" s="14" t="s">
        <v>1331</v>
      </c>
      <c r="C843" s="46" t="s">
        <v>800</v>
      </c>
      <c r="D843" s="549" t="s">
        <v>1304</v>
      </c>
      <c r="E843" s="376" t="s">
        <v>25</v>
      </c>
      <c r="F843" s="49" t="s">
        <v>804</v>
      </c>
      <c r="G843" s="49" t="s">
        <v>318</v>
      </c>
      <c r="H843" s="36">
        <v>23.134146341463413</v>
      </c>
      <c r="I843" s="128">
        <v>4071.6097560975609</v>
      </c>
      <c r="J843" s="124">
        <v>4071.6097560975609</v>
      </c>
      <c r="K843" s="124">
        <v>4071.6097560975609</v>
      </c>
      <c r="L843" s="124">
        <v>4071.6097560975609</v>
      </c>
      <c r="M843" s="124">
        <v>4071.6097560975609</v>
      </c>
      <c r="N843" s="124">
        <v>4071.6097560975609</v>
      </c>
      <c r="O843" s="124">
        <v>4071.6097560975609</v>
      </c>
      <c r="P843" s="368">
        <v>1000458636</v>
      </c>
      <c r="Q843" s="554" t="s">
        <v>241</v>
      </c>
      <c r="R843" s="614" t="s">
        <v>243</v>
      </c>
      <c r="S843" s="103" t="s">
        <v>244</v>
      </c>
      <c r="T843" s="553" t="s">
        <v>26</v>
      </c>
    </row>
    <row r="844" spans="1:20">
      <c r="A844" s="548">
        <v>2202180</v>
      </c>
      <c r="B844" s="14" t="s">
        <v>1332</v>
      </c>
      <c r="C844" s="46" t="s">
        <v>800</v>
      </c>
      <c r="D844" s="549" t="s">
        <v>1304</v>
      </c>
      <c r="E844" s="376" t="s">
        <v>20</v>
      </c>
      <c r="F844" s="49" t="s">
        <v>804</v>
      </c>
      <c r="G844" s="49" t="s">
        <v>318</v>
      </c>
      <c r="H844" s="36">
        <v>25.048780487804876</v>
      </c>
      <c r="I844" s="128">
        <v>4408.585365853658</v>
      </c>
      <c r="J844" s="124">
        <v>4408.585365853658</v>
      </c>
      <c r="K844" s="124">
        <v>4408.585365853658</v>
      </c>
      <c r="L844" s="124">
        <v>4408.585365853658</v>
      </c>
      <c r="M844" s="124">
        <v>4408.585365853658</v>
      </c>
      <c r="N844" s="124">
        <v>4408.585365853658</v>
      </c>
      <c r="O844" s="124">
        <v>4408.585365853658</v>
      </c>
      <c r="P844" s="368">
        <v>1000458636</v>
      </c>
      <c r="Q844" s="554" t="s">
        <v>241</v>
      </c>
      <c r="R844" s="614" t="s">
        <v>243</v>
      </c>
      <c r="S844" s="103" t="s">
        <v>244</v>
      </c>
      <c r="T844" s="553" t="s">
        <v>33</v>
      </c>
    </row>
    <row r="845" spans="1:20">
      <c r="A845" s="548">
        <v>919882</v>
      </c>
      <c r="B845" s="14" t="s">
        <v>1333</v>
      </c>
      <c r="C845" s="46" t="s">
        <v>800</v>
      </c>
      <c r="D845" s="549" t="s">
        <v>1304</v>
      </c>
      <c r="E845" s="376" t="s">
        <v>20</v>
      </c>
      <c r="F845" s="49" t="s">
        <v>802</v>
      </c>
      <c r="G845" s="49" t="s">
        <v>324</v>
      </c>
      <c r="H845" s="36">
        <v>21.512195121951219</v>
      </c>
      <c r="I845" s="128">
        <v>3786.1463414634145</v>
      </c>
      <c r="J845" s="124">
        <v>3786.1463414634145</v>
      </c>
      <c r="K845" s="124">
        <v>3786.1463414634145</v>
      </c>
      <c r="L845" s="124">
        <v>3786.1463414634145</v>
      </c>
      <c r="M845" s="124">
        <v>3786.1463414634145</v>
      </c>
      <c r="N845" s="124">
        <v>3786.1463414634145</v>
      </c>
      <c r="O845" s="124">
        <v>3786.1463414634145</v>
      </c>
      <c r="P845" s="368">
        <v>1000458636</v>
      </c>
      <c r="Q845" s="554" t="s">
        <v>241</v>
      </c>
      <c r="R845" s="614" t="s">
        <v>243</v>
      </c>
      <c r="S845" s="103" t="s">
        <v>244</v>
      </c>
      <c r="T845" s="553" t="s">
        <v>33</v>
      </c>
    </row>
    <row r="846" spans="1:20">
      <c r="A846" s="548">
        <v>2163759</v>
      </c>
      <c r="B846" s="14" t="s">
        <v>1334</v>
      </c>
      <c r="C846" s="46" t="s">
        <v>800</v>
      </c>
      <c r="D846" s="549" t="s">
        <v>1304</v>
      </c>
      <c r="E846" s="376" t="s">
        <v>25</v>
      </c>
      <c r="F846" s="49" t="s">
        <v>802</v>
      </c>
      <c r="G846" s="49" t="s">
        <v>324</v>
      </c>
      <c r="H846" s="36">
        <v>20.195121951219512</v>
      </c>
      <c r="I846" s="128">
        <v>3554.3414634146343</v>
      </c>
      <c r="J846" s="124">
        <v>3554.3414634146343</v>
      </c>
      <c r="K846" s="124">
        <v>3554.3414634146343</v>
      </c>
      <c r="L846" s="124">
        <v>3554.3414634146343</v>
      </c>
      <c r="M846" s="124">
        <v>3554.3414634146343</v>
      </c>
      <c r="N846" s="124">
        <v>3554.3414634146343</v>
      </c>
      <c r="O846" s="124">
        <v>3554.3414634146343</v>
      </c>
      <c r="P846" s="368">
        <v>1000458636</v>
      </c>
      <c r="Q846" s="554" t="s">
        <v>241</v>
      </c>
      <c r="R846" s="614" t="s">
        <v>243</v>
      </c>
      <c r="S846" s="103" t="s">
        <v>244</v>
      </c>
      <c r="T846" s="553" t="s">
        <v>26</v>
      </c>
    </row>
    <row r="847" spans="1:20">
      <c r="A847" s="548">
        <v>2040212</v>
      </c>
      <c r="B847" s="14" t="s">
        <v>1335</v>
      </c>
      <c r="C847" s="46" t="s">
        <v>800</v>
      </c>
      <c r="D847" s="549" t="s">
        <v>1304</v>
      </c>
      <c r="E847" s="376" t="s">
        <v>20</v>
      </c>
      <c r="F847" s="49" t="s">
        <v>804</v>
      </c>
      <c r="G847" s="49" t="s">
        <v>338</v>
      </c>
      <c r="H847" s="36">
        <v>25.048780487804876</v>
      </c>
      <c r="I847" s="128">
        <v>4408.585365853658</v>
      </c>
      <c r="J847" s="124">
        <v>4408.585365853658</v>
      </c>
      <c r="K847" s="124">
        <v>4408.585365853658</v>
      </c>
      <c r="L847" s="124">
        <v>4408.585365853658</v>
      </c>
      <c r="M847" s="124">
        <v>4408.585365853658</v>
      </c>
      <c r="N847" s="124">
        <v>4408.585365853658</v>
      </c>
      <c r="O847" s="124">
        <v>4408.585365853658</v>
      </c>
      <c r="P847" s="368">
        <v>1000458636</v>
      </c>
      <c r="Q847" s="554" t="s">
        <v>241</v>
      </c>
      <c r="R847" s="614" t="s">
        <v>243</v>
      </c>
      <c r="S847" s="103" t="s">
        <v>244</v>
      </c>
      <c r="T847" s="553" t="s">
        <v>33</v>
      </c>
    </row>
    <row r="848" spans="1:20">
      <c r="A848" s="548">
        <v>2139599</v>
      </c>
      <c r="B848" s="14" t="s">
        <v>1336</v>
      </c>
      <c r="C848" s="46" t="s">
        <v>800</v>
      </c>
      <c r="D848" s="549" t="s">
        <v>1306</v>
      </c>
      <c r="E848" s="376" t="s">
        <v>428</v>
      </c>
      <c r="F848" s="49" t="s">
        <v>802</v>
      </c>
      <c r="G848" s="49" t="s">
        <v>324</v>
      </c>
      <c r="H848" s="36">
        <v>21.512195121951219</v>
      </c>
      <c r="I848" s="128">
        <v>3786.1463414634145</v>
      </c>
      <c r="J848" s="124">
        <v>3786.1463414634145</v>
      </c>
      <c r="K848" s="124">
        <v>3786.1463414634145</v>
      </c>
      <c r="L848" s="124">
        <v>3786.1463414634145</v>
      </c>
      <c r="M848" s="124">
        <v>3786.1463414634145</v>
      </c>
      <c r="N848" s="124">
        <v>3786.1463414634145</v>
      </c>
      <c r="O848" s="124">
        <v>3786.1463414634145</v>
      </c>
      <c r="P848" s="368">
        <v>1000458636</v>
      </c>
      <c r="Q848" s="554" t="s">
        <v>241</v>
      </c>
      <c r="R848" s="614" t="s">
        <v>243</v>
      </c>
      <c r="S848" s="103" t="s">
        <v>244</v>
      </c>
      <c r="T848" s="553" t="s">
        <v>33</v>
      </c>
    </row>
    <row r="849" spans="1:20">
      <c r="A849" s="548">
        <v>2275000</v>
      </c>
      <c r="B849" s="14" t="s">
        <v>1337</v>
      </c>
      <c r="C849" s="46" t="s">
        <v>800</v>
      </c>
      <c r="D849" s="549" t="s">
        <v>1304</v>
      </c>
      <c r="E849" s="376" t="s">
        <v>359</v>
      </c>
      <c r="F849" s="49" t="s">
        <v>804</v>
      </c>
      <c r="G849" s="49" t="s">
        <v>338</v>
      </c>
      <c r="H849" s="36">
        <v>23.134146341463413</v>
      </c>
      <c r="I849" s="128">
        <v>4071.6097560975609</v>
      </c>
      <c r="J849" s="124">
        <v>4071.6097560975609</v>
      </c>
      <c r="K849" s="124">
        <v>4071.6097560975609</v>
      </c>
      <c r="L849" s="124">
        <v>4071.6097560975609</v>
      </c>
      <c r="M849" s="124">
        <v>4071.6097560975609</v>
      </c>
      <c r="N849" s="124">
        <v>4071.6097560975609</v>
      </c>
      <c r="O849" s="124">
        <v>4071.6097560975609</v>
      </c>
      <c r="P849" s="368">
        <v>1000458636</v>
      </c>
      <c r="Q849" s="554" t="s">
        <v>241</v>
      </c>
      <c r="R849" s="614" t="s">
        <v>243</v>
      </c>
      <c r="S849" s="103" t="s">
        <v>244</v>
      </c>
      <c r="T849" s="553" t="s">
        <v>53</v>
      </c>
    </row>
    <row r="850" spans="1:20">
      <c r="A850" s="548">
        <v>2101057</v>
      </c>
      <c r="B850" s="14" t="s">
        <v>1338</v>
      </c>
      <c r="C850" s="46" t="s">
        <v>800</v>
      </c>
      <c r="D850" s="549" t="s">
        <v>1304</v>
      </c>
      <c r="E850" s="376" t="s">
        <v>359</v>
      </c>
      <c r="F850" s="49" t="s">
        <v>802</v>
      </c>
      <c r="G850" s="49" t="s">
        <v>324</v>
      </c>
      <c r="H850" s="36">
        <v>20.195121951219512</v>
      </c>
      <c r="I850" s="128">
        <v>3554.3414634146343</v>
      </c>
      <c r="J850" s="124">
        <v>3554.3414634146343</v>
      </c>
      <c r="K850" s="124">
        <v>3554.3414634146343</v>
      </c>
      <c r="L850" s="124">
        <v>3554.3414634146343</v>
      </c>
      <c r="M850" s="124">
        <v>3554.3414634146343</v>
      </c>
      <c r="N850" s="124">
        <v>3554.3414634146343</v>
      </c>
      <c r="O850" s="124">
        <v>3554.3414634146343</v>
      </c>
      <c r="P850" s="368">
        <v>1000458636</v>
      </c>
      <c r="Q850" s="554" t="s">
        <v>241</v>
      </c>
      <c r="R850" s="614" t="s">
        <v>243</v>
      </c>
      <c r="S850" s="103" t="s">
        <v>244</v>
      </c>
      <c r="T850" s="553" t="s">
        <v>33</v>
      </c>
    </row>
    <row r="851" spans="1:20">
      <c r="A851" s="548">
        <v>2041116</v>
      </c>
      <c r="B851" s="14" t="s">
        <v>1339</v>
      </c>
      <c r="C851" s="46" t="s">
        <v>807</v>
      </c>
      <c r="D851" s="549" t="s">
        <v>1304</v>
      </c>
      <c r="E851" s="376" t="s">
        <v>25</v>
      </c>
      <c r="F851" s="49" t="s">
        <v>802</v>
      </c>
      <c r="G851" s="49" t="s">
        <v>324</v>
      </c>
      <c r="H851" s="36">
        <v>18.182926829268293</v>
      </c>
      <c r="I851" s="128">
        <v>3200.1951219512198</v>
      </c>
      <c r="J851" s="124">
        <v>3200.1951219512198</v>
      </c>
      <c r="K851" s="124">
        <v>3200.1951219512198</v>
      </c>
      <c r="L851" s="124">
        <v>3200.1951219512198</v>
      </c>
      <c r="M851" s="124">
        <v>3200.1951219512198</v>
      </c>
      <c r="N851" s="124">
        <v>3200.1951219512198</v>
      </c>
      <c r="O851" s="124">
        <v>3200.1951219512198</v>
      </c>
      <c r="P851" s="368">
        <v>1000458636</v>
      </c>
      <c r="Q851" s="554" t="s">
        <v>241</v>
      </c>
      <c r="R851" s="614" t="s">
        <v>243</v>
      </c>
      <c r="S851" s="103" t="s">
        <v>244</v>
      </c>
      <c r="T851" s="553" t="s">
        <v>26</v>
      </c>
    </row>
    <row r="852" spans="1:20">
      <c r="A852" s="550">
        <v>2144398</v>
      </c>
      <c r="B852" s="14" t="s">
        <v>1340</v>
      </c>
      <c r="C852" s="46" t="s">
        <v>800</v>
      </c>
      <c r="D852" s="549" t="s">
        <v>1304</v>
      </c>
      <c r="E852" s="376" t="s">
        <v>25</v>
      </c>
      <c r="F852" s="49" t="s">
        <v>802</v>
      </c>
      <c r="G852" s="49" t="s">
        <v>324</v>
      </c>
      <c r="H852" s="36">
        <v>20.195121951219512</v>
      </c>
      <c r="I852" s="128">
        <v>3554.3414634146343</v>
      </c>
      <c r="J852" s="124">
        <v>3554.3414634146343</v>
      </c>
      <c r="K852" s="124">
        <v>3554.3414634146343</v>
      </c>
      <c r="L852" s="124">
        <v>3554.3414634146343</v>
      </c>
      <c r="M852" s="124">
        <v>3554.3414634146343</v>
      </c>
      <c r="N852" s="124">
        <v>3554.3414634146343</v>
      </c>
      <c r="O852" s="124">
        <v>3554.3414634146343</v>
      </c>
      <c r="P852" s="368">
        <v>1000458636</v>
      </c>
      <c r="Q852" s="554" t="s">
        <v>241</v>
      </c>
      <c r="R852" s="614" t="s">
        <v>243</v>
      </c>
      <c r="S852" s="103" t="s">
        <v>244</v>
      </c>
      <c r="T852" s="553" t="s">
        <v>26</v>
      </c>
    </row>
    <row r="853" spans="1:20">
      <c r="A853" s="548">
        <v>856838</v>
      </c>
      <c r="B853" s="14" t="s">
        <v>1341</v>
      </c>
      <c r="C853" s="46" t="s">
        <v>800</v>
      </c>
      <c r="D853" s="549" t="s">
        <v>1306</v>
      </c>
      <c r="E853" s="376" t="s">
        <v>428</v>
      </c>
      <c r="F853" s="49" t="s">
        <v>802</v>
      </c>
      <c r="G853" s="49" t="s">
        <v>324</v>
      </c>
      <c r="H853" s="36">
        <v>21.512195121951219</v>
      </c>
      <c r="I853" s="128">
        <v>3786.1463414634145</v>
      </c>
      <c r="J853" s="124">
        <v>3786.1463414634145</v>
      </c>
      <c r="K853" s="124">
        <v>3786.1463414634145</v>
      </c>
      <c r="L853" s="124">
        <v>3786.1463414634145</v>
      </c>
      <c r="M853" s="124">
        <v>3786.1463414634145</v>
      </c>
      <c r="N853" s="124">
        <v>3786.1463414634145</v>
      </c>
      <c r="O853" s="124">
        <v>3786.1463414634145</v>
      </c>
      <c r="P853" s="368">
        <v>1000458636</v>
      </c>
      <c r="Q853" s="554" t="s">
        <v>241</v>
      </c>
      <c r="R853" s="614" t="s">
        <v>243</v>
      </c>
      <c r="S853" s="103" t="s">
        <v>244</v>
      </c>
      <c r="T853" s="553" t="s">
        <v>33</v>
      </c>
    </row>
    <row r="854" spans="1:20">
      <c r="A854" s="548">
        <v>2192999</v>
      </c>
      <c r="B854" s="14" t="s">
        <v>1342</v>
      </c>
      <c r="C854" s="46" t="s">
        <v>800</v>
      </c>
      <c r="D854" s="549" t="s">
        <v>1306</v>
      </c>
      <c r="E854" s="376" t="s">
        <v>20</v>
      </c>
      <c r="F854" s="49" t="s">
        <v>810</v>
      </c>
      <c r="G854" s="49" t="s">
        <v>582</v>
      </c>
      <c r="H854" s="36">
        <v>17.670731707317074</v>
      </c>
      <c r="I854" s="128">
        <v>3110.0487804878048</v>
      </c>
      <c r="J854" s="124">
        <v>3110.0487804878048</v>
      </c>
      <c r="K854" s="124">
        <v>3110.0487804878048</v>
      </c>
      <c r="L854" s="124">
        <v>3110.0487804878048</v>
      </c>
      <c r="M854" s="124">
        <v>3110.0487804878048</v>
      </c>
      <c r="N854" s="124">
        <v>3110.0487804878048</v>
      </c>
      <c r="O854" s="124">
        <v>3110.0487804878048</v>
      </c>
      <c r="P854" s="368">
        <v>1000458636</v>
      </c>
      <c r="Q854" s="554" t="s">
        <v>241</v>
      </c>
      <c r="R854" s="614" t="s">
        <v>243</v>
      </c>
      <c r="S854" s="103" t="s">
        <v>244</v>
      </c>
      <c r="T854" s="553" t="s">
        <v>33</v>
      </c>
    </row>
    <row r="855" spans="1:20">
      <c r="A855" s="548">
        <v>2025067</v>
      </c>
      <c r="B855" s="14" t="s">
        <v>1343</v>
      </c>
      <c r="C855" s="46" t="s">
        <v>800</v>
      </c>
      <c r="D855" s="549" t="s">
        <v>1344</v>
      </c>
      <c r="E855" s="376" t="s">
        <v>25</v>
      </c>
      <c r="F855" s="49" t="s">
        <v>804</v>
      </c>
      <c r="G855" s="49" t="s">
        <v>338</v>
      </c>
      <c r="H855" s="36">
        <v>23.134146341463413</v>
      </c>
      <c r="I855" s="128">
        <v>4071.6097560975609</v>
      </c>
      <c r="J855" s="124">
        <v>4071.6097560975609</v>
      </c>
      <c r="K855" s="124">
        <v>4071.6097560975609</v>
      </c>
      <c r="L855" s="124">
        <v>4071.6097560975609</v>
      </c>
      <c r="M855" s="124">
        <v>4071.6097560975609</v>
      </c>
      <c r="N855" s="124">
        <v>4071.6097560975609</v>
      </c>
      <c r="O855" s="124">
        <v>4071.6097560975609</v>
      </c>
      <c r="P855" s="368">
        <v>1000458636</v>
      </c>
      <c r="Q855" s="554" t="s">
        <v>241</v>
      </c>
      <c r="R855" s="614" t="s">
        <v>243</v>
      </c>
      <c r="S855" s="103" t="s">
        <v>244</v>
      </c>
      <c r="T855" s="553" t="s">
        <v>26</v>
      </c>
    </row>
    <row r="856" spans="1:20">
      <c r="A856" s="548">
        <v>835284</v>
      </c>
      <c r="B856" s="14" t="s">
        <v>1345</v>
      </c>
      <c r="C856" s="46" t="s">
        <v>807</v>
      </c>
      <c r="D856" s="549" t="s">
        <v>1344</v>
      </c>
      <c r="E856" s="376" t="s">
        <v>25</v>
      </c>
      <c r="F856" s="49" t="s">
        <v>802</v>
      </c>
      <c r="G856" s="49" t="s">
        <v>324</v>
      </c>
      <c r="H856" s="36">
        <v>18.182926829268293</v>
      </c>
      <c r="I856" s="128">
        <v>3200.1951219512198</v>
      </c>
      <c r="J856" s="124">
        <v>3200.1951219512198</v>
      </c>
      <c r="K856" s="124">
        <v>3200.1951219512198</v>
      </c>
      <c r="L856" s="124">
        <v>3200.1951219512198</v>
      </c>
      <c r="M856" s="124">
        <v>3200.1951219512198</v>
      </c>
      <c r="N856" s="124">
        <v>3200.1951219512198</v>
      </c>
      <c r="O856" s="124">
        <v>3200.1951219512198</v>
      </c>
      <c r="P856" s="368">
        <v>1000458636</v>
      </c>
      <c r="Q856" s="554" t="s">
        <v>241</v>
      </c>
      <c r="R856" s="614" t="s">
        <v>243</v>
      </c>
      <c r="S856" s="103" t="s">
        <v>244</v>
      </c>
      <c r="T856" s="553" t="s">
        <v>26</v>
      </c>
    </row>
    <row r="857" spans="1:20">
      <c r="A857" s="548">
        <v>2184200</v>
      </c>
      <c r="B857" s="14" t="s">
        <v>1346</v>
      </c>
      <c r="C857" s="46" t="s">
        <v>800</v>
      </c>
      <c r="D857" s="549" t="s">
        <v>1344</v>
      </c>
      <c r="E857" s="376" t="s">
        <v>20</v>
      </c>
      <c r="F857" s="49" t="s">
        <v>804</v>
      </c>
      <c r="G857" s="49" t="s">
        <v>338</v>
      </c>
      <c r="H857" s="36">
        <v>25.048780487804876</v>
      </c>
      <c r="I857" s="128">
        <v>4408.585365853658</v>
      </c>
      <c r="J857" s="124">
        <v>4408.585365853658</v>
      </c>
      <c r="K857" s="124">
        <v>4408.585365853658</v>
      </c>
      <c r="L857" s="124">
        <v>4408.585365853658</v>
      </c>
      <c r="M857" s="124">
        <v>4408.585365853658</v>
      </c>
      <c r="N857" s="124">
        <v>4408.585365853658</v>
      </c>
      <c r="O857" s="124">
        <v>4408.585365853658</v>
      </c>
      <c r="P857" s="368">
        <v>1000458636</v>
      </c>
      <c r="Q857" s="554" t="s">
        <v>241</v>
      </c>
      <c r="R857" s="614" t="s">
        <v>243</v>
      </c>
      <c r="S857" s="103" t="s">
        <v>244</v>
      </c>
      <c r="T857" s="553" t="s">
        <v>33</v>
      </c>
    </row>
    <row r="858" spans="1:20">
      <c r="A858" s="548">
        <v>2311190</v>
      </c>
      <c r="B858" s="14" t="s">
        <v>1347</v>
      </c>
      <c r="C858" s="46" t="s">
        <v>807</v>
      </c>
      <c r="D858" s="549" t="s">
        <v>1344</v>
      </c>
      <c r="E858" s="376" t="s">
        <v>20</v>
      </c>
      <c r="F858" s="49" t="s">
        <v>802</v>
      </c>
      <c r="G858" s="49" t="s">
        <v>324</v>
      </c>
      <c r="H858" s="36">
        <v>19.365853658536587</v>
      </c>
      <c r="I858" s="128">
        <v>3408.3902439024391</v>
      </c>
      <c r="J858" s="124">
        <v>3408.3902439024391</v>
      </c>
      <c r="K858" s="124">
        <v>3408.3902439024391</v>
      </c>
      <c r="L858" s="124">
        <v>3408.3902439024391</v>
      </c>
      <c r="M858" s="124">
        <v>3408.3902439024391</v>
      </c>
      <c r="N858" s="124">
        <v>3408.3902439024391</v>
      </c>
      <c r="O858" s="124">
        <v>3408.3902439024391</v>
      </c>
      <c r="P858" s="368">
        <v>1000458636</v>
      </c>
      <c r="Q858" s="554" t="s">
        <v>241</v>
      </c>
      <c r="R858" s="614" t="s">
        <v>243</v>
      </c>
      <c r="S858" s="103" t="s">
        <v>244</v>
      </c>
      <c r="T858" s="553" t="s">
        <v>33</v>
      </c>
    </row>
    <row r="859" spans="1:20">
      <c r="A859" s="548">
        <v>2066818</v>
      </c>
      <c r="B859" s="14" t="s">
        <v>1348</v>
      </c>
      <c r="C859" s="46" t="s">
        <v>800</v>
      </c>
      <c r="D859" s="549" t="s">
        <v>1349</v>
      </c>
      <c r="E859" s="376" t="s">
        <v>25</v>
      </c>
      <c r="F859" s="49" t="s">
        <v>804</v>
      </c>
      <c r="G859" s="49" t="s">
        <v>338</v>
      </c>
      <c r="H859" s="36">
        <v>23.134146341463413</v>
      </c>
      <c r="I859" s="128">
        <v>4071.6097560975609</v>
      </c>
      <c r="J859" s="124">
        <v>4071.6097560975609</v>
      </c>
      <c r="K859" s="124">
        <v>4071.6097560975609</v>
      </c>
      <c r="L859" s="124">
        <v>4071.6097560975609</v>
      </c>
      <c r="M859" s="124">
        <v>4071.6097560975609</v>
      </c>
      <c r="N859" s="124">
        <v>4071.6097560975609</v>
      </c>
      <c r="O859" s="124">
        <v>4071.6097560975609</v>
      </c>
      <c r="P859" s="368">
        <v>1000458636</v>
      </c>
      <c r="Q859" s="554" t="s">
        <v>241</v>
      </c>
      <c r="R859" s="614" t="s">
        <v>243</v>
      </c>
      <c r="S859" s="103" t="s">
        <v>244</v>
      </c>
      <c r="T859" s="553" t="s">
        <v>24</v>
      </c>
    </row>
    <row r="860" spans="1:20">
      <c r="A860" s="548">
        <v>2017915</v>
      </c>
      <c r="B860" s="14" t="s">
        <v>1350</v>
      </c>
      <c r="C860" s="46" t="s">
        <v>800</v>
      </c>
      <c r="D860" s="549" t="s">
        <v>1344</v>
      </c>
      <c r="E860" s="376" t="s">
        <v>20</v>
      </c>
      <c r="F860" s="49" t="s">
        <v>804</v>
      </c>
      <c r="G860" s="49" t="s">
        <v>338</v>
      </c>
      <c r="H860" s="36">
        <v>25.048780487804876</v>
      </c>
      <c r="I860" s="128">
        <v>4408.585365853658</v>
      </c>
      <c r="J860" s="124">
        <v>4408.585365853658</v>
      </c>
      <c r="K860" s="124">
        <v>4408.585365853658</v>
      </c>
      <c r="L860" s="124">
        <v>4408.585365853658</v>
      </c>
      <c r="M860" s="124">
        <v>4408.585365853658</v>
      </c>
      <c r="N860" s="124">
        <v>4408.585365853658</v>
      </c>
      <c r="O860" s="124">
        <v>4408.585365853658</v>
      </c>
      <c r="P860" s="368">
        <v>1000458636</v>
      </c>
      <c r="Q860" s="554" t="s">
        <v>241</v>
      </c>
      <c r="R860" s="614" t="s">
        <v>243</v>
      </c>
      <c r="S860" s="103" t="s">
        <v>244</v>
      </c>
      <c r="T860" s="553" t="s">
        <v>33</v>
      </c>
    </row>
    <row r="861" spans="1:20">
      <c r="A861" s="548">
        <v>2134698</v>
      </c>
      <c r="B861" s="14" t="s">
        <v>1351</v>
      </c>
      <c r="C861" s="46" t="s">
        <v>800</v>
      </c>
      <c r="D861" s="549" t="s">
        <v>1352</v>
      </c>
      <c r="E861" s="376" t="s">
        <v>20</v>
      </c>
      <c r="F861" s="49" t="s">
        <v>810</v>
      </c>
      <c r="G861" s="49" t="s">
        <v>582</v>
      </c>
      <c r="H861" s="36">
        <v>17.670731707317074</v>
      </c>
      <c r="I861" s="128">
        <v>3110.0487804878048</v>
      </c>
      <c r="J861" s="124">
        <v>3110.0487804878048</v>
      </c>
      <c r="K861" s="124">
        <v>3110.0487804878048</v>
      </c>
      <c r="L861" s="124">
        <v>3110.0487804878048</v>
      </c>
      <c r="M861" s="124">
        <v>3110.0487804878048</v>
      </c>
      <c r="N861" s="124">
        <v>3110.0487804878048</v>
      </c>
      <c r="O861" s="124">
        <v>3110.0487804878048</v>
      </c>
      <c r="P861" s="368">
        <v>1000458636</v>
      </c>
      <c r="Q861" s="554" t="s">
        <v>241</v>
      </c>
      <c r="R861" s="614" t="s">
        <v>243</v>
      </c>
      <c r="S861" s="103" t="s">
        <v>244</v>
      </c>
      <c r="T861" s="553" t="s">
        <v>24</v>
      </c>
    </row>
    <row r="862" spans="1:20">
      <c r="A862" s="548">
        <v>2073263</v>
      </c>
      <c r="B862" s="14" t="s">
        <v>1353</v>
      </c>
      <c r="C862" s="46" t="s">
        <v>807</v>
      </c>
      <c r="D862" s="549" t="s">
        <v>1352</v>
      </c>
      <c r="E862" s="376" t="s">
        <v>25</v>
      </c>
      <c r="F862" s="49" t="s">
        <v>810</v>
      </c>
      <c r="G862" s="49" t="s">
        <v>582</v>
      </c>
      <c r="H862" s="36">
        <v>15.365853658536585</v>
      </c>
      <c r="I862" s="128">
        <v>2704.3902439024391</v>
      </c>
      <c r="J862" s="124">
        <v>2704.3902439024391</v>
      </c>
      <c r="K862" s="124">
        <v>2704.3902439024391</v>
      </c>
      <c r="L862" s="124">
        <v>2704.3902439024391</v>
      </c>
      <c r="M862" s="124">
        <v>2704.3902439024391</v>
      </c>
      <c r="N862" s="124">
        <v>2704.3902439024391</v>
      </c>
      <c r="O862" s="124">
        <v>2704.3902439024391</v>
      </c>
      <c r="P862" s="368">
        <v>1000458636</v>
      </c>
      <c r="Q862" s="554" t="s">
        <v>241</v>
      </c>
      <c r="R862" s="614" t="s">
        <v>243</v>
      </c>
      <c r="S862" s="103" t="s">
        <v>244</v>
      </c>
      <c r="T862" s="553" t="s">
        <v>26</v>
      </c>
    </row>
    <row r="863" spans="1:20">
      <c r="A863" s="548">
        <v>907221</v>
      </c>
      <c r="B863" s="14" t="s">
        <v>1354</v>
      </c>
      <c r="C863" s="46" t="s">
        <v>800</v>
      </c>
      <c r="D863" s="549" t="s">
        <v>1352</v>
      </c>
      <c r="E863" s="376" t="s">
        <v>25</v>
      </c>
      <c r="F863" s="49" t="s">
        <v>802</v>
      </c>
      <c r="G863" s="49" t="s">
        <v>324</v>
      </c>
      <c r="H863" s="36">
        <v>20.195121951219512</v>
      </c>
      <c r="I863" s="128">
        <v>3554.3414634146343</v>
      </c>
      <c r="J863" s="124">
        <v>3554.3414634146343</v>
      </c>
      <c r="K863" s="124">
        <v>3554.3414634146343</v>
      </c>
      <c r="L863" s="124">
        <v>3554.3414634146343</v>
      </c>
      <c r="M863" s="124">
        <v>3554.3414634146343</v>
      </c>
      <c r="N863" s="124">
        <v>3554.3414634146343</v>
      </c>
      <c r="O863" s="124">
        <v>3554.3414634146343</v>
      </c>
      <c r="P863" s="368">
        <v>1000458636</v>
      </c>
      <c r="Q863" s="554" t="s">
        <v>241</v>
      </c>
      <c r="R863" s="614" t="s">
        <v>243</v>
      </c>
      <c r="S863" s="103" t="s">
        <v>244</v>
      </c>
      <c r="T863" s="553" t="s">
        <v>26</v>
      </c>
    </row>
    <row r="864" spans="1:20">
      <c r="A864" s="548">
        <v>2031892</v>
      </c>
      <c r="B864" s="14" t="s">
        <v>1355</v>
      </c>
      <c r="C864" s="46" t="s">
        <v>800</v>
      </c>
      <c r="D864" s="549" t="s">
        <v>1352</v>
      </c>
      <c r="E864" s="376" t="s">
        <v>25</v>
      </c>
      <c r="F864" s="49" t="s">
        <v>804</v>
      </c>
      <c r="G864" s="49" t="s">
        <v>338</v>
      </c>
      <c r="H864" s="36">
        <v>23.134146341463413</v>
      </c>
      <c r="I864" s="128">
        <v>4071.6097560975609</v>
      </c>
      <c r="J864" s="124">
        <v>4071.6097560975609</v>
      </c>
      <c r="K864" s="124">
        <v>4071.6097560975609</v>
      </c>
      <c r="L864" s="124">
        <v>4071.6097560975609</v>
      </c>
      <c r="M864" s="124">
        <v>4071.6097560975609</v>
      </c>
      <c r="N864" s="124">
        <v>4071.6097560975609</v>
      </c>
      <c r="O864" s="124">
        <v>4071.6097560975609</v>
      </c>
      <c r="P864" s="368">
        <v>1000458636</v>
      </c>
      <c r="Q864" s="554" t="s">
        <v>241</v>
      </c>
      <c r="R864" s="614" t="s">
        <v>243</v>
      </c>
      <c r="S864" s="103" t="s">
        <v>244</v>
      </c>
      <c r="T864" s="553" t="s">
        <v>26</v>
      </c>
    </row>
    <row r="865" spans="1:20">
      <c r="A865" s="548">
        <v>2226317</v>
      </c>
      <c r="B865" s="14" t="s">
        <v>1356</v>
      </c>
      <c r="C865" s="46" t="s">
        <v>800</v>
      </c>
      <c r="D865" s="549" t="s">
        <v>1352</v>
      </c>
      <c r="E865" s="376" t="s">
        <v>428</v>
      </c>
      <c r="F865" s="49" t="s">
        <v>802</v>
      </c>
      <c r="G865" s="49" t="s">
        <v>324</v>
      </c>
      <c r="H865" s="36">
        <v>21.512195121951219</v>
      </c>
      <c r="I865" s="128">
        <v>3786.1463414634145</v>
      </c>
      <c r="J865" s="124">
        <v>3786.1463414634145</v>
      </c>
      <c r="K865" s="124">
        <v>3786.1463414634145</v>
      </c>
      <c r="L865" s="124">
        <v>3786.1463414634145</v>
      </c>
      <c r="M865" s="124">
        <v>3786.1463414634145</v>
      </c>
      <c r="N865" s="124">
        <v>3786.1463414634145</v>
      </c>
      <c r="O865" s="124">
        <v>3786.1463414634145</v>
      </c>
      <c r="P865" s="368">
        <v>1000458636</v>
      </c>
      <c r="Q865" s="554" t="s">
        <v>241</v>
      </c>
      <c r="R865" s="614" t="s">
        <v>243</v>
      </c>
      <c r="S865" s="103" t="s">
        <v>244</v>
      </c>
      <c r="T865" s="553" t="s">
        <v>33</v>
      </c>
    </row>
    <row r="866" spans="1:20">
      <c r="A866" s="548">
        <v>2367419</v>
      </c>
      <c r="B866" s="14" t="s">
        <v>1357</v>
      </c>
      <c r="C866" s="46" t="s">
        <v>800</v>
      </c>
      <c r="D866" s="549" t="s">
        <v>1344</v>
      </c>
      <c r="E866" s="376" t="s">
        <v>359</v>
      </c>
      <c r="F866" s="49" t="s">
        <v>804</v>
      </c>
      <c r="G866" s="49" t="s">
        <v>324</v>
      </c>
      <c r="H866" s="36">
        <v>23.134146341463413</v>
      </c>
      <c r="I866" s="128">
        <v>4071.6097560975609</v>
      </c>
      <c r="J866" s="124">
        <v>4071.6097560975609</v>
      </c>
      <c r="K866" s="124">
        <v>4071.6097560975609</v>
      </c>
      <c r="L866" s="124">
        <v>4071.6097560975609</v>
      </c>
      <c r="M866" s="124">
        <v>4071.6097560975609</v>
      </c>
      <c r="N866" s="124">
        <v>4071.6097560975609</v>
      </c>
      <c r="O866" s="124">
        <v>4071.6097560975609</v>
      </c>
      <c r="P866" s="368">
        <v>1000458636</v>
      </c>
      <c r="Q866" s="554" t="s">
        <v>241</v>
      </c>
      <c r="R866" s="614" t="s">
        <v>243</v>
      </c>
      <c r="S866" s="103" t="s">
        <v>244</v>
      </c>
      <c r="T866" s="553" t="s">
        <v>53</v>
      </c>
    </row>
    <row r="867" spans="1:20">
      <c r="A867" s="548">
        <v>2382354</v>
      </c>
      <c r="B867" s="14" t="s">
        <v>1358</v>
      </c>
      <c r="C867" s="46" t="s">
        <v>800</v>
      </c>
      <c r="D867" s="549" t="s">
        <v>1352</v>
      </c>
      <c r="E867" s="376" t="s">
        <v>359</v>
      </c>
      <c r="F867" s="49" t="s">
        <v>804</v>
      </c>
      <c r="G867" s="49" t="s">
        <v>338</v>
      </c>
      <c r="H867" s="36">
        <v>23.134146341463413</v>
      </c>
      <c r="I867" s="128">
        <v>4071.6097560975609</v>
      </c>
      <c r="J867" s="124">
        <v>4071.6097560975609</v>
      </c>
      <c r="K867" s="124">
        <v>4071.6097560975609</v>
      </c>
      <c r="L867" s="124">
        <v>4071.6097560975609</v>
      </c>
      <c r="M867" s="124">
        <v>4071.6097560975609</v>
      </c>
      <c r="N867" s="124">
        <v>4071.6097560975609</v>
      </c>
      <c r="O867" s="124">
        <v>4071.6097560975609</v>
      </c>
      <c r="P867" s="368">
        <v>1000458636</v>
      </c>
      <c r="Q867" s="554" t="s">
        <v>241</v>
      </c>
      <c r="R867" s="614" t="s">
        <v>243</v>
      </c>
      <c r="S867" s="103" t="s">
        <v>244</v>
      </c>
      <c r="T867" s="553" t="s">
        <v>53</v>
      </c>
    </row>
    <row r="868" spans="1:20">
      <c r="A868" s="548">
        <v>2402180</v>
      </c>
      <c r="B868" s="14" t="s">
        <v>1359</v>
      </c>
      <c r="C868" s="46" t="s">
        <v>800</v>
      </c>
      <c r="D868" s="549" t="s">
        <v>1352</v>
      </c>
      <c r="E868" s="376" t="s">
        <v>25</v>
      </c>
      <c r="F868" s="49" t="s">
        <v>802</v>
      </c>
      <c r="G868" s="49" t="s">
        <v>324</v>
      </c>
      <c r="H868" s="36">
        <v>20.195121951219512</v>
      </c>
      <c r="I868" s="128">
        <v>3554.3414634146343</v>
      </c>
      <c r="J868" s="124">
        <v>3554.3414634146343</v>
      </c>
      <c r="K868" s="124">
        <v>3554.3414634146343</v>
      </c>
      <c r="L868" s="124">
        <v>3554.3414634146343</v>
      </c>
      <c r="M868" s="124">
        <v>3554.3414634146343</v>
      </c>
      <c r="N868" s="124">
        <v>3554.3414634146343</v>
      </c>
      <c r="O868" s="124">
        <v>3554.3414634146343</v>
      </c>
      <c r="P868" s="368">
        <v>1000458636</v>
      </c>
      <c r="Q868" s="554" t="s">
        <v>241</v>
      </c>
      <c r="R868" s="614" t="s">
        <v>243</v>
      </c>
      <c r="S868" s="103" t="s">
        <v>244</v>
      </c>
      <c r="T868" s="553" t="s">
        <v>26</v>
      </c>
    </row>
    <row r="869" spans="1:20">
      <c r="A869" s="548">
        <v>2161217</v>
      </c>
      <c r="B869" s="14" t="s">
        <v>1360</v>
      </c>
      <c r="C869" s="46" t="s">
        <v>800</v>
      </c>
      <c r="D869" s="549" t="s">
        <v>1352</v>
      </c>
      <c r="E869" s="376" t="s">
        <v>25</v>
      </c>
      <c r="F869" s="49" t="s">
        <v>802</v>
      </c>
      <c r="G869" s="49" t="s">
        <v>324</v>
      </c>
      <c r="H869" s="36">
        <v>20.195121951219512</v>
      </c>
      <c r="I869" s="128">
        <v>3554.3414634146343</v>
      </c>
      <c r="J869" s="124">
        <v>3554.3414634146343</v>
      </c>
      <c r="K869" s="124">
        <v>3554.3414634146343</v>
      </c>
      <c r="L869" s="124">
        <v>3554.3414634146343</v>
      </c>
      <c r="M869" s="124">
        <v>3554.3414634146343</v>
      </c>
      <c r="N869" s="124">
        <v>3554.3414634146343</v>
      </c>
      <c r="O869" s="124">
        <v>3554.3414634146343</v>
      </c>
      <c r="P869" s="368">
        <v>1000458636</v>
      </c>
      <c r="Q869" s="554" t="s">
        <v>241</v>
      </c>
      <c r="R869" s="614" t="s">
        <v>243</v>
      </c>
      <c r="S869" s="103" t="s">
        <v>244</v>
      </c>
      <c r="T869" s="553" t="s">
        <v>26</v>
      </c>
    </row>
    <row r="870" spans="1:20">
      <c r="A870" s="548">
        <v>2232826</v>
      </c>
      <c r="B870" s="14" t="s">
        <v>1361</v>
      </c>
      <c r="C870" s="46" t="s">
        <v>800</v>
      </c>
      <c r="D870" s="549" t="s">
        <v>1352</v>
      </c>
      <c r="E870" s="376" t="s">
        <v>20</v>
      </c>
      <c r="F870" s="49" t="s">
        <v>802</v>
      </c>
      <c r="G870" s="49" t="s">
        <v>324</v>
      </c>
      <c r="H870" s="36">
        <v>21.512195121951219</v>
      </c>
      <c r="I870" s="128">
        <v>3786.1463414634145</v>
      </c>
      <c r="J870" s="124">
        <v>3786.1463414634145</v>
      </c>
      <c r="K870" s="124">
        <v>3786.1463414634145</v>
      </c>
      <c r="L870" s="124">
        <v>3786.1463414634145</v>
      </c>
      <c r="M870" s="124">
        <v>3786.1463414634145</v>
      </c>
      <c r="N870" s="124">
        <v>3786.1463414634145</v>
      </c>
      <c r="O870" s="124">
        <v>3786.1463414634145</v>
      </c>
      <c r="P870" s="368">
        <v>1000458636</v>
      </c>
      <c r="Q870" s="554" t="s">
        <v>241</v>
      </c>
      <c r="R870" s="614" t="s">
        <v>243</v>
      </c>
      <c r="S870" s="103" t="s">
        <v>244</v>
      </c>
      <c r="T870" s="553" t="s">
        <v>33</v>
      </c>
    </row>
    <row r="871" spans="1:20">
      <c r="A871" s="548">
        <v>2063912</v>
      </c>
      <c r="B871" s="14" t="s">
        <v>1362</v>
      </c>
      <c r="C871" s="46" t="s">
        <v>800</v>
      </c>
      <c r="D871" s="549" t="s">
        <v>1349</v>
      </c>
      <c r="E871" s="376" t="s">
        <v>20</v>
      </c>
      <c r="F871" s="49" t="s">
        <v>804</v>
      </c>
      <c r="G871" s="49" t="s">
        <v>338</v>
      </c>
      <c r="H871" s="36">
        <v>25.048780487804876</v>
      </c>
      <c r="I871" s="128">
        <v>4408.585365853658</v>
      </c>
      <c r="J871" s="124">
        <v>4408.585365853658</v>
      </c>
      <c r="K871" s="124">
        <v>4408.585365853658</v>
      </c>
      <c r="L871" s="124">
        <v>4408.585365853658</v>
      </c>
      <c r="M871" s="124">
        <v>4408.585365853658</v>
      </c>
      <c r="N871" s="124">
        <v>4408.585365853658</v>
      </c>
      <c r="O871" s="124">
        <v>4408.585365853658</v>
      </c>
      <c r="P871" s="368">
        <v>1000458636</v>
      </c>
      <c r="Q871" s="554" t="s">
        <v>241</v>
      </c>
      <c r="R871" s="614" t="s">
        <v>243</v>
      </c>
      <c r="S871" s="103" t="s">
        <v>244</v>
      </c>
      <c r="T871" s="553" t="s">
        <v>33</v>
      </c>
    </row>
    <row r="872" spans="1:20">
      <c r="A872" s="548">
        <v>896816</v>
      </c>
      <c r="B872" s="14" t="s">
        <v>1363</v>
      </c>
      <c r="C872" s="46" t="s">
        <v>800</v>
      </c>
      <c r="D872" s="549" t="s">
        <v>1349</v>
      </c>
      <c r="E872" s="376" t="s">
        <v>25</v>
      </c>
      <c r="F872" s="49" t="s">
        <v>802</v>
      </c>
      <c r="G872" s="49" t="s">
        <v>324</v>
      </c>
      <c r="H872" s="36">
        <v>20.195121951219512</v>
      </c>
      <c r="I872" s="128">
        <v>3554.3414634146343</v>
      </c>
      <c r="J872" s="124">
        <v>3554.3414634146343</v>
      </c>
      <c r="K872" s="124">
        <v>3554.3414634146343</v>
      </c>
      <c r="L872" s="124">
        <v>3554.3414634146343</v>
      </c>
      <c r="M872" s="124">
        <v>3554.3414634146343</v>
      </c>
      <c r="N872" s="124">
        <v>3554.3414634146343</v>
      </c>
      <c r="O872" s="124">
        <v>3554.3414634146343</v>
      </c>
      <c r="P872" s="368">
        <v>1000458636</v>
      </c>
      <c r="Q872" s="554" t="s">
        <v>241</v>
      </c>
      <c r="R872" s="614" t="s">
        <v>243</v>
      </c>
      <c r="S872" s="103" t="s">
        <v>244</v>
      </c>
      <c r="T872" s="553" t="s">
        <v>26</v>
      </c>
    </row>
    <row r="873" spans="1:20">
      <c r="A873" s="548">
        <v>2123675</v>
      </c>
      <c r="B873" s="14" t="s">
        <v>1364</v>
      </c>
      <c r="C873" s="46" t="s">
        <v>800</v>
      </c>
      <c r="D873" s="549" t="s">
        <v>1349</v>
      </c>
      <c r="E873" s="376" t="s">
        <v>25</v>
      </c>
      <c r="F873" s="49" t="s">
        <v>802</v>
      </c>
      <c r="G873" s="49" t="s">
        <v>324</v>
      </c>
      <c r="H873" s="36">
        <v>20.195121951219512</v>
      </c>
      <c r="I873" s="128">
        <v>3554.3414634146343</v>
      </c>
      <c r="J873" s="124">
        <v>3554.3414634146343</v>
      </c>
      <c r="K873" s="124">
        <v>3554.3414634146343</v>
      </c>
      <c r="L873" s="124">
        <v>3554.3414634146343</v>
      </c>
      <c r="M873" s="124">
        <v>3554.3414634146343</v>
      </c>
      <c r="N873" s="124">
        <v>3554.3414634146343</v>
      </c>
      <c r="O873" s="124">
        <v>3554.3414634146343</v>
      </c>
      <c r="P873" s="368">
        <v>1000458636</v>
      </c>
      <c r="Q873" s="554" t="s">
        <v>241</v>
      </c>
      <c r="R873" s="614" t="s">
        <v>243</v>
      </c>
      <c r="S873" s="103" t="s">
        <v>244</v>
      </c>
      <c r="T873" s="553" t="s">
        <v>26</v>
      </c>
    </row>
    <row r="874" spans="1:20">
      <c r="A874" s="548">
        <v>224342</v>
      </c>
      <c r="B874" s="551" t="s">
        <v>1365</v>
      </c>
      <c r="C874" s="46" t="s">
        <v>800</v>
      </c>
      <c r="D874" s="549" t="s">
        <v>1285</v>
      </c>
      <c r="E874" s="376" t="s">
        <v>359</v>
      </c>
      <c r="F874" s="49" t="s">
        <v>802</v>
      </c>
      <c r="G874" s="49" t="s">
        <v>324</v>
      </c>
      <c r="H874" s="36">
        <v>20.195121951219512</v>
      </c>
      <c r="I874" s="128">
        <v>3554.3414634146343</v>
      </c>
      <c r="J874" s="124">
        <v>3554.3414634146343</v>
      </c>
      <c r="K874" s="124">
        <v>3554.3414634146343</v>
      </c>
      <c r="L874" s="124">
        <v>3554.3414634146343</v>
      </c>
      <c r="M874" s="124">
        <v>3554.3414634146343</v>
      </c>
      <c r="N874" s="124">
        <v>3554.3414634146343</v>
      </c>
      <c r="O874" s="124">
        <v>3554.3414634146343</v>
      </c>
      <c r="P874" s="368">
        <v>1000458636</v>
      </c>
      <c r="Q874" s="554" t="s">
        <v>241</v>
      </c>
      <c r="R874" s="614" t="s">
        <v>243</v>
      </c>
      <c r="S874" s="103" t="s">
        <v>244</v>
      </c>
      <c r="T874" s="553" t="s">
        <v>24</v>
      </c>
    </row>
    <row r="875" spans="1:20">
      <c r="A875" s="548">
        <v>2318759</v>
      </c>
      <c r="B875" s="14" t="s">
        <v>1366</v>
      </c>
      <c r="C875" s="46" t="s">
        <v>800</v>
      </c>
      <c r="D875" s="549" t="s">
        <v>1349</v>
      </c>
      <c r="E875" s="376" t="s">
        <v>20</v>
      </c>
      <c r="F875" s="49" t="s">
        <v>802</v>
      </c>
      <c r="G875" s="49" t="s">
        <v>324</v>
      </c>
      <c r="H875" s="36">
        <v>21.512195121951219</v>
      </c>
      <c r="I875" s="128">
        <v>3786.1463414634145</v>
      </c>
      <c r="J875" s="124">
        <v>3786.1463414634145</v>
      </c>
      <c r="K875" s="124">
        <v>3786.1463414634145</v>
      </c>
      <c r="L875" s="124">
        <v>3786.1463414634145</v>
      </c>
      <c r="M875" s="124">
        <v>3786.1463414634145</v>
      </c>
      <c r="N875" s="124">
        <v>3786.1463414634145</v>
      </c>
      <c r="O875" s="124">
        <v>3786.1463414634145</v>
      </c>
      <c r="P875" s="368">
        <v>1000458636</v>
      </c>
      <c r="Q875" s="554" t="s">
        <v>241</v>
      </c>
      <c r="R875" s="614" t="s">
        <v>243</v>
      </c>
      <c r="S875" s="103" t="s">
        <v>244</v>
      </c>
      <c r="T875" s="553" t="s">
        <v>33</v>
      </c>
    </row>
    <row r="876" spans="1:20">
      <c r="A876" s="548">
        <v>2328233</v>
      </c>
      <c r="B876" s="14" t="s">
        <v>1367</v>
      </c>
      <c r="C876" s="46" t="s">
        <v>800</v>
      </c>
      <c r="D876" s="552" t="s">
        <v>1349</v>
      </c>
      <c r="E876" s="376" t="s">
        <v>20</v>
      </c>
      <c r="F876" s="49" t="s">
        <v>804</v>
      </c>
      <c r="G876" s="49" t="s">
        <v>338</v>
      </c>
      <c r="H876" s="36">
        <v>25.048780487804876</v>
      </c>
      <c r="I876" s="128">
        <v>4408.585365853658</v>
      </c>
      <c r="J876" s="124">
        <v>4408.585365853658</v>
      </c>
      <c r="K876" s="124">
        <v>4408.585365853658</v>
      </c>
      <c r="L876" s="124">
        <v>4408.585365853658</v>
      </c>
      <c r="M876" s="124">
        <v>4408.585365853658</v>
      </c>
      <c r="N876" s="124">
        <v>4408.585365853658</v>
      </c>
      <c r="O876" s="124">
        <v>4408.585365853658</v>
      </c>
      <c r="P876" s="368">
        <v>1000458636</v>
      </c>
      <c r="Q876" s="554" t="s">
        <v>241</v>
      </c>
      <c r="R876" s="614" t="s">
        <v>243</v>
      </c>
      <c r="S876" s="103" t="s">
        <v>244</v>
      </c>
      <c r="T876" s="553" t="s">
        <v>33</v>
      </c>
    </row>
    <row r="877" spans="1:20">
      <c r="A877" s="548">
        <v>599338</v>
      </c>
      <c r="B877" s="14" t="s">
        <v>1368</v>
      </c>
      <c r="C877" s="46" t="s">
        <v>800</v>
      </c>
      <c r="D877" s="552" t="s">
        <v>1349</v>
      </c>
      <c r="E877" s="376" t="s">
        <v>20</v>
      </c>
      <c r="F877" s="49" t="s">
        <v>804</v>
      </c>
      <c r="G877" s="49" t="s">
        <v>338</v>
      </c>
      <c r="H877" s="36">
        <v>25.048780487804876</v>
      </c>
      <c r="I877" s="128">
        <v>4408.585365853658</v>
      </c>
      <c r="J877" s="124">
        <v>4408.585365853658</v>
      </c>
      <c r="K877" s="124">
        <v>4408.585365853658</v>
      </c>
      <c r="L877" s="124">
        <v>4408.585365853658</v>
      </c>
      <c r="M877" s="124">
        <v>4408.585365853658</v>
      </c>
      <c r="N877" s="124">
        <v>4408.585365853658</v>
      </c>
      <c r="O877" s="124">
        <v>4408.585365853658</v>
      </c>
      <c r="P877" s="368">
        <v>1000458636</v>
      </c>
      <c r="Q877" s="554" t="s">
        <v>241</v>
      </c>
      <c r="R877" s="614" t="s">
        <v>243</v>
      </c>
      <c r="S877" s="103" t="s">
        <v>244</v>
      </c>
      <c r="T877" s="553" t="s">
        <v>413</v>
      </c>
    </row>
    <row r="878" spans="1:20">
      <c r="A878" s="548">
        <v>702350</v>
      </c>
      <c r="B878" s="14" t="s">
        <v>1369</v>
      </c>
      <c r="C878" s="46" t="s">
        <v>800</v>
      </c>
      <c r="D878" s="549" t="s">
        <v>1316</v>
      </c>
      <c r="E878" s="376" t="s">
        <v>428</v>
      </c>
      <c r="F878" s="49" t="s">
        <v>804</v>
      </c>
      <c r="G878" s="49" t="s">
        <v>338</v>
      </c>
      <c r="H878" s="36">
        <v>25.048780487804876</v>
      </c>
      <c r="I878" s="128">
        <v>4408.585365853658</v>
      </c>
      <c r="J878" s="124">
        <v>4408.585365853658</v>
      </c>
      <c r="K878" s="124">
        <v>4408.585365853658</v>
      </c>
      <c r="L878" s="124">
        <v>4408.585365853658</v>
      </c>
      <c r="M878" s="124">
        <v>4408.585365853658</v>
      </c>
      <c r="N878" s="124">
        <v>4408.585365853658</v>
      </c>
      <c r="O878" s="124">
        <v>4408.585365853658</v>
      </c>
      <c r="P878" s="368">
        <v>1000458636</v>
      </c>
      <c r="Q878" s="554" t="s">
        <v>241</v>
      </c>
      <c r="R878" s="614" t="s">
        <v>243</v>
      </c>
      <c r="S878" s="103" t="s">
        <v>244</v>
      </c>
      <c r="T878" s="553" t="s">
        <v>33</v>
      </c>
    </row>
    <row r="879" spans="1:20">
      <c r="A879" s="548">
        <v>281641</v>
      </c>
      <c r="B879" s="14" t="s">
        <v>1370</v>
      </c>
      <c r="C879" s="46" t="s">
        <v>800</v>
      </c>
      <c r="D879" s="549" t="s">
        <v>1304</v>
      </c>
      <c r="E879" s="376" t="s">
        <v>359</v>
      </c>
      <c r="F879" s="49" t="s">
        <v>804</v>
      </c>
      <c r="G879" s="49" t="s">
        <v>422</v>
      </c>
      <c r="H879" s="36">
        <v>23.134146341463413</v>
      </c>
      <c r="I879" s="128">
        <v>4071.6097560975609</v>
      </c>
      <c r="J879" s="124">
        <v>4071.6097560975609</v>
      </c>
      <c r="K879" s="124">
        <v>4071.6097560975609</v>
      </c>
      <c r="L879" s="124">
        <v>4071.6097560975609</v>
      </c>
      <c r="M879" s="124">
        <v>4071.6097560975609</v>
      </c>
      <c r="N879" s="124">
        <v>4071.6097560975609</v>
      </c>
      <c r="O879" s="124">
        <v>4071.6097560975609</v>
      </c>
      <c r="P879" s="368">
        <v>1000458636</v>
      </c>
      <c r="Q879" s="554" t="s">
        <v>241</v>
      </c>
      <c r="R879" s="614" t="s">
        <v>243</v>
      </c>
      <c r="S879" s="103" t="s">
        <v>244</v>
      </c>
      <c r="T879" s="553" t="s">
        <v>33</v>
      </c>
    </row>
    <row r="880" spans="1:20">
      <c r="A880" s="548">
        <v>2397442</v>
      </c>
      <c r="B880" s="14" t="s">
        <v>1371</v>
      </c>
      <c r="C880" s="46" t="s">
        <v>800</v>
      </c>
      <c r="D880" s="549" t="s">
        <v>1352</v>
      </c>
      <c r="E880" s="376" t="s">
        <v>20</v>
      </c>
      <c r="F880" s="49" t="s">
        <v>804</v>
      </c>
      <c r="G880" s="49" t="s">
        <v>422</v>
      </c>
      <c r="H880" s="36">
        <v>25.048780487804876</v>
      </c>
      <c r="I880" s="128">
        <v>4408.585365853658</v>
      </c>
      <c r="J880" s="124">
        <v>4408.585365853658</v>
      </c>
      <c r="K880" s="124">
        <v>4408.585365853658</v>
      </c>
      <c r="L880" s="124">
        <v>4408.585365853658</v>
      </c>
      <c r="M880" s="124">
        <v>4408.585365853658</v>
      </c>
      <c r="N880" s="124">
        <v>4408.585365853658</v>
      </c>
      <c r="O880" s="124">
        <v>4408.585365853658</v>
      </c>
      <c r="P880" s="368">
        <v>1000458636</v>
      </c>
      <c r="Q880" s="554" t="s">
        <v>241</v>
      </c>
      <c r="R880" s="614" t="s">
        <v>243</v>
      </c>
      <c r="S880" s="103" t="s">
        <v>244</v>
      </c>
      <c r="T880" s="553" t="s">
        <v>33</v>
      </c>
    </row>
    <row r="881" spans="1:20">
      <c r="A881" s="548">
        <v>2222549</v>
      </c>
      <c r="B881" s="14" t="s">
        <v>1372</v>
      </c>
      <c r="C881" s="46" t="s">
        <v>800</v>
      </c>
      <c r="D881" s="549" t="s">
        <v>1271</v>
      </c>
      <c r="E881" s="376" t="s">
        <v>20</v>
      </c>
      <c r="F881" s="49" t="s">
        <v>810</v>
      </c>
      <c r="G881" s="49" t="s">
        <v>582</v>
      </c>
      <c r="H881" s="36">
        <v>17.670731707317074</v>
      </c>
      <c r="I881" s="128">
        <v>3110.0487804878048</v>
      </c>
      <c r="J881" s="124">
        <v>3110.0487804878048</v>
      </c>
      <c r="K881" s="124">
        <v>3110.0487804878048</v>
      </c>
      <c r="L881" s="124">
        <v>3110.0487804878048</v>
      </c>
      <c r="M881" s="124">
        <v>3110.0487804878048</v>
      </c>
      <c r="N881" s="124">
        <v>3110.0487804878048</v>
      </c>
      <c r="O881" s="124">
        <v>3110.0487804878048</v>
      </c>
      <c r="P881" s="368">
        <v>1000458636</v>
      </c>
      <c r="Q881" s="554" t="s">
        <v>241</v>
      </c>
      <c r="R881" s="614" t="s">
        <v>243</v>
      </c>
      <c r="S881" s="103" t="s">
        <v>244</v>
      </c>
      <c r="T881" s="553" t="s">
        <v>33</v>
      </c>
    </row>
    <row r="882" spans="1:20">
      <c r="A882" s="548">
        <v>2173705</v>
      </c>
      <c r="B882" s="14" t="s">
        <v>1373</v>
      </c>
      <c r="C882" s="46" t="s">
        <v>800</v>
      </c>
      <c r="D882" s="549" t="s">
        <v>1292</v>
      </c>
      <c r="E882" s="376" t="s">
        <v>428</v>
      </c>
      <c r="F882" s="49" t="s">
        <v>810</v>
      </c>
      <c r="G882" s="49" t="s">
        <v>582</v>
      </c>
      <c r="H882" s="36">
        <v>17.670731707317074</v>
      </c>
      <c r="I882" s="128">
        <v>3110.0487804878048</v>
      </c>
      <c r="J882" s="124">
        <v>3110.0487804878048</v>
      </c>
      <c r="K882" s="124">
        <v>3110.0487804878048</v>
      </c>
      <c r="L882" s="124">
        <v>3110.0487804878048</v>
      </c>
      <c r="M882" s="124">
        <v>3110.0487804878048</v>
      </c>
      <c r="N882" s="124">
        <v>3110.0487804878048</v>
      </c>
      <c r="O882" s="124">
        <v>3110.0487804878048</v>
      </c>
      <c r="P882" s="368">
        <v>1000458636</v>
      </c>
      <c r="Q882" s="554" t="s">
        <v>241</v>
      </c>
      <c r="R882" s="614" t="s">
        <v>243</v>
      </c>
      <c r="S882" s="103" t="s">
        <v>244</v>
      </c>
      <c r="T882" s="553" t="s">
        <v>33</v>
      </c>
    </row>
    <row r="883" spans="1:20">
      <c r="A883" s="548">
        <v>2173861</v>
      </c>
      <c r="B883" s="14" t="s">
        <v>1374</v>
      </c>
      <c r="C883" s="46" t="s">
        <v>800</v>
      </c>
      <c r="D883" s="549" t="s">
        <v>1352</v>
      </c>
      <c r="E883" s="376" t="s">
        <v>20</v>
      </c>
      <c r="F883" s="49" t="s">
        <v>810</v>
      </c>
      <c r="G883" s="49" t="s">
        <v>582</v>
      </c>
      <c r="H883" s="36">
        <v>17.670731707317074</v>
      </c>
      <c r="I883" s="128">
        <v>3110.0487804878048</v>
      </c>
      <c r="J883" s="124">
        <v>3110.0487804878048</v>
      </c>
      <c r="K883" s="124">
        <v>3110.0487804878048</v>
      </c>
      <c r="L883" s="124">
        <v>3110.0487804878048</v>
      </c>
      <c r="M883" s="124">
        <v>3110.0487804878048</v>
      </c>
      <c r="N883" s="124">
        <v>3110.0487804878048</v>
      </c>
      <c r="O883" s="124">
        <v>3110.0487804878048</v>
      </c>
      <c r="P883" s="368">
        <v>1000458636</v>
      </c>
      <c r="Q883" s="554" t="s">
        <v>241</v>
      </c>
      <c r="R883" s="614" t="s">
        <v>243</v>
      </c>
      <c r="S883" s="103" t="s">
        <v>244</v>
      </c>
      <c r="T883" s="553" t="s">
        <v>33</v>
      </c>
    </row>
    <row r="884" spans="1:20">
      <c r="A884" s="548">
        <v>484985</v>
      </c>
      <c r="B884" s="14" t="s">
        <v>1375</v>
      </c>
      <c r="C884" s="46" t="s">
        <v>807</v>
      </c>
      <c r="D884" s="549" t="s">
        <v>1271</v>
      </c>
      <c r="E884" s="376" t="s">
        <v>721</v>
      </c>
      <c r="F884" s="49" t="s">
        <v>804</v>
      </c>
      <c r="G884" s="49" t="s">
        <v>318</v>
      </c>
      <c r="H884" s="36">
        <v>22.548780487804876</v>
      </c>
      <c r="I884" s="128">
        <v>3968.585365853658</v>
      </c>
      <c r="J884" s="124">
        <v>3968.585365853658</v>
      </c>
      <c r="K884" s="124">
        <v>3968.585365853658</v>
      </c>
      <c r="L884" s="124">
        <v>3968.585365853658</v>
      </c>
      <c r="M884" s="124">
        <v>3968.585365853658</v>
      </c>
      <c r="N884" s="124">
        <v>3968.585365853658</v>
      </c>
      <c r="O884" s="124">
        <v>3968.585365853658</v>
      </c>
      <c r="P884" s="368">
        <v>1000458636</v>
      </c>
      <c r="Q884" s="554" t="s">
        <v>241</v>
      </c>
      <c r="R884" s="614" t="s">
        <v>243</v>
      </c>
      <c r="S884" s="103" t="s">
        <v>244</v>
      </c>
      <c r="T884" s="553" t="s">
        <v>33</v>
      </c>
    </row>
    <row r="885" spans="1:20">
      <c r="A885" s="548">
        <v>936704</v>
      </c>
      <c r="B885" s="14" t="s">
        <v>1376</v>
      </c>
      <c r="C885" s="46" t="s">
        <v>800</v>
      </c>
      <c r="D885" s="549" t="s">
        <v>1271</v>
      </c>
      <c r="E885" s="376" t="s">
        <v>20</v>
      </c>
      <c r="F885" s="49" t="s">
        <v>802</v>
      </c>
      <c r="G885" s="49" t="s">
        <v>324</v>
      </c>
      <c r="H885" s="36">
        <v>21.512195121951219</v>
      </c>
      <c r="I885" s="128">
        <v>3786.1463414634145</v>
      </c>
      <c r="J885" s="124">
        <v>3786.1463414634145</v>
      </c>
      <c r="K885" s="124">
        <v>3786.1463414634145</v>
      </c>
      <c r="L885" s="124">
        <v>3786.1463414634145</v>
      </c>
      <c r="M885" s="124">
        <v>3786.1463414634145</v>
      </c>
      <c r="N885" s="124">
        <v>3786.1463414634145</v>
      </c>
      <c r="O885" s="124">
        <v>3786.1463414634145</v>
      </c>
      <c r="P885" s="368">
        <v>1000458636</v>
      </c>
      <c r="Q885" s="554" t="s">
        <v>241</v>
      </c>
      <c r="R885" s="614" t="s">
        <v>243</v>
      </c>
      <c r="S885" s="103" t="s">
        <v>244</v>
      </c>
      <c r="T885" s="553" t="s">
        <v>33</v>
      </c>
    </row>
    <row r="886" spans="1:20">
      <c r="A886" s="548">
        <v>2126604</v>
      </c>
      <c r="B886" s="14" t="s">
        <v>1377</v>
      </c>
      <c r="C886" s="46" t="s">
        <v>800</v>
      </c>
      <c r="D886" s="549" t="s">
        <v>1352</v>
      </c>
      <c r="E886" s="376" t="s">
        <v>20</v>
      </c>
      <c r="F886" s="49" t="s">
        <v>810</v>
      </c>
      <c r="G886" s="49" t="s">
        <v>582</v>
      </c>
      <c r="H886" s="36">
        <v>17.670731707317074</v>
      </c>
      <c r="I886" s="128">
        <v>3110.0487804878048</v>
      </c>
      <c r="J886" s="124">
        <v>3110.0487804878048</v>
      </c>
      <c r="K886" s="124">
        <v>3110.0487804878048</v>
      </c>
      <c r="L886" s="124">
        <v>3110.0487804878048</v>
      </c>
      <c r="M886" s="124">
        <v>3110.0487804878048</v>
      </c>
      <c r="N886" s="124">
        <v>3110.0487804878048</v>
      </c>
      <c r="O886" s="124">
        <v>3110.0487804878048</v>
      </c>
      <c r="P886" s="368">
        <v>1000458636</v>
      </c>
      <c r="Q886" s="554" t="s">
        <v>241</v>
      </c>
      <c r="R886" s="614" t="s">
        <v>243</v>
      </c>
      <c r="S886" s="103" t="s">
        <v>244</v>
      </c>
      <c r="T886" s="553" t="s">
        <v>33</v>
      </c>
    </row>
    <row r="887" spans="1:20">
      <c r="A887" s="548">
        <v>2062979</v>
      </c>
      <c r="B887" s="14" t="s">
        <v>1378</v>
      </c>
      <c r="C887" s="46" t="s">
        <v>800</v>
      </c>
      <c r="D887" s="549" t="s">
        <v>1292</v>
      </c>
      <c r="E887" s="376" t="s">
        <v>25</v>
      </c>
      <c r="F887" s="49" t="s">
        <v>810</v>
      </c>
      <c r="G887" s="49" t="s">
        <v>582</v>
      </c>
      <c r="H887" s="36">
        <v>17.670731707317074</v>
      </c>
      <c r="I887" s="128">
        <v>3110.0487804878048</v>
      </c>
      <c r="J887" s="124">
        <v>3110.0487804878048</v>
      </c>
      <c r="K887" s="124">
        <v>3110.0487804878048</v>
      </c>
      <c r="L887" s="124">
        <v>3110.0487804878048</v>
      </c>
      <c r="M887" s="124">
        <v>3110.0487804878048</v>
      </c>
      <c r="N887" s="124">
        <v>3110.0487804878048</v>
      </c>
      <c r="O887" s="124">
        <v>3110.0487804878048</v>
      </c>
      <c r="P887" s="368">
        <v>1000458636</v>
      </c>
      <c r="Q887" s="554" t="s">
        <v>241</v>
      </c>
      <c r="R887" s="614" t="s">
        <v>243</v>
      </c>
      <c r="S887" s="103" t="s">
        <v>244</v>
      </c>
      <c r="T887" s="553" t="s">
        <v>26</v>
      </c>
    </row>
    <row r="888" spans="1:20">
      <c r="A888" s="548">
        <v>2167890</v>
      </c>
      <c r="B888" s="14" t="s">
        <v>1379</v>
      </c>
      <c r="C888" s="46" t="s">
        <v>800</v>
      </c>
      <c r="D888" s="549" t="s">
        <v>1292</v>
      </c>
      <c r="E888" s="376" t="s">
        <v>20</v>
      </c>
      <c r="F888" s="49" t="s">
        <v>802</v>
      </c>
      <c r="G888" s="49" t="s">
        <v>324</v>
      </c>
      <c r="H888" s="36">
        <v>21.512195121951219</v>
      </c>
      <c r="I888" s="128">
        <v>3786.1463414634145</v>
      </c>
      <c r="J888" s="124">
        <v>3786.1463414634145</v>
      </c>
      <c r="K888" s="124">
        <v>3786.1463414634145</v>
      </c>
      <c r="L888" s="124">
        <v>3786.1463414634145</v>
      </c>
      <c r="M888" s="124">
        <v>3786.1463414634145</v>
      </c>
      <c r="N888" s="124">
        <v>3786.1463414634145</v>
      </c>
      <c r="O888" s="124">
        <v>3786.1463414634145</v>
      </c>
      <c r="P888" s="368">
        <v>1000458636</v>
      </c>
      <c r="Q888" s="554" t="s">
        <v>241</v>
      </c>
      <c r="R888" s="614" t="s">
        <v>243</v>
      </c>
      <c r="S888" s="103" t="s">
        <v>244</v>
      </c>
      <c r="T888" s="553" t="s">
        <v>33</v>
      </c>
    </row>
    <row r="889" spans="1:20">
      <c r="A889" s="548">
        <v>947468</v>
      </c>
      <c r="B889" s="14" t="s">
        <v>1380</v>
      </c>
      <c r="C889" s="46" t="s">
        <v>800</v>
      </c>
      <c r="D889" s="549" t="s">
        <v>1352</v>
      </c>
      <c r="E889" s="376" t="s">
        <v>20</v>
      </c>
      <c r="F889" s="49" t="s">
        <v>804</v>
      </c>
      <c r="G889" s="49" t="s">
        <v>338</v>
      </c>
      <c r="H889" s="36">
        <v>25.048780487804876</v>
      </c>
      <c r="I889" s="128">
        <v>4408.585365853658</v>
      </c>
      <c r="J889" s="124">
        <v>4408.585365853658</v>
      </c>
      <c r="K889" s="124">
        <v>4408.585365853658</v>
      </c>
      <c r="L889" s="124">
        <v>4408.585365853658</v>
      </c>
      <c r="M889" s="124">
        <v>4408.585365853658</v>
      </c>
      <c r="N889" s="124">
        <v>4408.585365853658</v>
      </c>
      <c r="O889" s="124">
        <v>4408.585365853658</v>
      </c>
      <c r="P889" s="368">
        <v>1000458636</v>
      </c>
      <c r="Q889" s="554" t="s">
        <v>241</v>
      </c>
      <c r="R889" s="614" t="s">
        <v>243</v>
      </c>
      <c r="S889" s="103" t="s">
        <v>244</v>
      </c>
      <c r="T889" s="553" t="s">
        <v>24</v>
      </c>
    </row>
    <row r="890" spans="1:20">
      <c r="A890" s="543">
        <v>2036078</v>
      </c>
      <c r="B890" s="303" t="s">
        <v>1381</v>
      </c>
      <c r="C890" s="46" t="s">
        <v>800</v>
      </c>
      <c r="D890" s="46" t="s">
        <v>1382</v>
      </c>
      <c r="E890" s="49" t="s">
        <v>1265</v>
      </c>
      <c r="F890" s="49" t="s">
        <v>804</v>
      </c>
      <c r="G890" s="49" t="s">
        <v>318</v>
      </c>
      <c r="H890" s="36">
        <v>25.048780487804876</v>
      </c>
      <c r="I890" s="128">
        <v>4408.585365853658</v>
      </c>
      <c r="J890" s="124">
        <v>4408.585365853658</v>
      </c>
      <c r="K890" s="124">
        <v>4408.585365853658</v>
      </c>
      <c r="L890" s="124">
        <v>4408.585365853658</v>
      </c>
      <c r="M890" s="124">
        <v>4408.585365853658</v>
      </c>
      <c r="N890" s="124">
        <v>4408.585365853658</v>
      </c>
      <c r="O890" s="124">
        <v>4408.585365853658</v>
      </c>
      <c r="P890" s="368">
        <v>1000458868</v>
      </c>
      <c r="Q890" s="554" t="s">
        <v>249</v>
      </c>
      <c r="R890" s="614" t="s">
        <v>250</v>
      </c>
      <c r="S890" s="103" t="s">
        <v>251</v>
      </c>
      <c r="T890" s="553" t="s">
        <v>24</v>
      </c>
    </row>
    <row r="891" spans="1:20">
      <c r="A891" s="543">
        <v>898944</v>
      </c>
      <c r="B891" s="303" t="s">
        <v>1383</v>
      </c>
      <c r="C891" s="46" t="s">
        <v>800</v>
      </c>
      <c r="D891" s="46" t="s">
        <v>1384</v>
      </c>
      <c r="E891" s="49" t="s">
        <v>426</v>
      </c>
      <c r="F891" s="49" t="s">
        <v>804</v>
      </c>
      <c r="G891" s="49" t="s">
        <v>318</v>
      </c>
      <c r="H891" s="36">
        <v>25.048780487804876</v>
      </c>
      <c r="I891" s="128">
        <v>4408.585365853658</v>
      </c>
      <c r="J891" s="124">
        <v>4408.585365853658</v>
      </c>
      <c r="K891" s="124">
        <v>4408.585365853658</v>
      </c>
      <c r="L891" s="124">
        <v>4408.585365853658</v>
      </c>
      <c r="M891" s="124">
        <v>4408.585365853658</v>
      </c>
      <c r="N891" s="124">
        <v>4408.585365853658</v>
      </c>
      <c r="O891" s="124">
        <v>4408.585365853658</v>
      </c>
      <c r="P891" s="368">
        <v>1000458868</v>
      </c>
      <c r="Q891" s="554" t="s">
        <v>249</v>
      </c>
      <c r="R891" s="614" t="s">
        <v>250</v>
      </c>
      <c r="S891" s="103" t="s">
        <v>251</v>
      </c>
      <c r="T891" s="553" t="s">
        <v>24</v>
      </c>
    </row>
    <row r="892" spans="1:20">
      <c r="A892" s="543">
        <v>2073959</v>
      </c>
      <c r="B892" s="303" t="s">
        <v>1385</v>
      </c>
      <c r="C892" s="46" t="s">
        <v>807</v>
      </c>
      <c r="D892" s="46" t="s">
        <v>1382</v>
      </c>
      <c r="E892" s="49" t="s">
        <v>20</v>
      </c>
      <c r="F892" s="49" t="s">
        <v>804</v>
      </c>
      <c r="G892" s="49" t="s">
        <v>338</v>
      </c>
      <c r="H892" s="36">
        <v>22.548780487804876</v>
      </c>
      <c r="I892" s="128">
        <v>3968.585365853658</v>
      </c>
      <c r="J892" s="124">
        <v>3968.585365853658</v>
      </c>
      <c r="K892" s="124">
        <v>3968.585365853658</v>
      </c>
      <c r="L892" s="124">
        <v>3968.585365853658</v>
      </c>
      <c r="M892" s="124">
        <v>3968.585365853658</v>
      </c>
      <c r="N892" s="124">
        <v>3968.585365853658</v>
      </c>
      <c r="O892" s="124">
        <v>3968.585365853658</v>
      </c>
      <c r="P892" s="368">
        <v>1000458868</v>
      </c>
      <c r="Q892" s="554" t="s">
        <v>249</v>
      </c>
      <c r="R892" s="614" t="s">
        <v>250</v>
      </c>
      <c r="S892" s="103" t="s">
        <v>251</v>
      </c>
      <c r="T892" s="553" t="s">
        <v>24</v>
      </c>
    </row>
    <row r="893" spans="1:20">
      <c r="A893" s="543">
        <v>2078834</v>
      </c>
      <c r="B893" s="303" t="s">
        <v>1386</v>
      </c>
      <c r="C893" s="46" t="s">
        <v>807</v>
      </c>
      <c r="D893" s="46" t="s">
        <v>1384</v>
      </c>
      <c r="E893" s="49" t="s">
        <v>20</v>
      </c>
      <c r="F893" s="49" t="s">
        <v>802</v>
      </c>
      <c r="G893" s="49" t="s">
        <v>324</v>
      </c>
      <c r="H893" s="36">
        <v>19.365853658536587</v>
      </c>
      <c r="I893" s="128">
        <v>3408.3902439024391</v>
      </c>
      <c r="J893" s="124">
        <v>3408.3902439024391</v>
      </c>
      <c r="K893" s="124">
        <v>3408.3902439024391</v>
      </c>
      <c r="L893" s="124">
        <v>3408.3902439024391</v>
      </c>
      <c r="M893" s="124">
        <v>3408.3902439024391</v>
      </c>
      <c r="N893" s="124">
        <v>3408.3902439024391</v>
      </c>
      <c r="O893" s="124">
        <v>3408.3902439024391</v>
      </c>
      <c r="P893" s="368">
        <v>1000458868</v>
      </c>
      <c r="Q893" s="554" t="s">
        <v>249</v>
      </c>
      <c r="R893" s="614" t="s">
        <v>250</v>
      </c>
      <c r="S893" s="103" t="s">
        <v>251</v>
      </c>
      <c r="T893" s="553" t="s">
        <v>24</v>
      </c>
    </row>
    <row r="894" spans="1:20">
      <c r="A894" s="543">
        <v>408768</v>
      </c>
      <c r="B894" s="303" t="s">
        <v>1387</v>
      </c>
      <c r="C894" s="46" t="s">
        <v>800</v>
      </c>
      <c r="D894" s="46" t="s">
        <v>1384</v>
      </c>
      <c r="E894" s="49" t="s">
        <v>426</v>
      </c>
      <c r="F894" s="49" t="s">
        <v>804</v>
      </c>
      <c r="G894" s="49" t="s">
        <v>338</v>
      </c>
      <c r="H894" s="36">
        <v>25.048780487804876</v>
      </c>
      <c r="I894" s="128">
        <v>4408.585365853658</v>
      </c>
      <c r="J894" s="124">
        <v>4408.585365853658</v>
      </c>
      <c r="K894" s="124">
        <v>4408.585365853658</v>
      </c>
      <c r="L894" s="124">
        <v>4408.585365853658</v>
      </c>
      <c r="M894" s="124">
        <v>4408.585365853658</v>
      </c>
      <c r="N894" s="124">
        <v>4408.585365853658</v>
      </c>
      <c r="O894" s="124">
        <v>4408.585365853658</v>
      </c>
      <c r="P894" s="368">
        <v>1000458868</v>
      </c>
      <c r="Q894" s="554" t="s">
        <v>249</v>
      </c>
      <c r="R894" s="614" t="s">
        <v>250</v>
      </c>
      <c r="S894" s="103" t="s">
        <v>251</v>
      </c>
      <c r="T894" s="553" t="s">
        <v>41</v>
      </c>
    </row>
    <row r="895" spans="1:20">
      <c r="A895" s="543">
        <v>2114196</v>
      </c>
      <c r="B895" s="303" t="s">
        <v>1388</v>
      </c>
      <c r="C895" s="46" t="s">
        <v>800</v>
      </c>
      <c r="D895" s="46" t="s">
        <v>1382</v>
      </c>
      <c r="E895" s="49" t="s">
        <v>25</v>
      </c>
      <c r="F895" s="49" t="s">
        <v>804</v>
      </c>
      <c r="G895" s="49" t="s">
        <v>318</v>
      </c>
      <c r="H895" s="36">
        <v>23.134146341463413</v>
      </c>
      <c r="I895" s="128">
        <v>4071.6097560975609</v>
      </c>
      <c r="J895" s="124">
        <v>4071.6097560975609</v>
      </c>
      <c r="K895" s="124">
        <v>4071.6097560975609</v>
      </c>
      <c r="L895" s="124">
        <v>4071.6097560975609</v>
      </c>
      <c r="M895" s="124">
        <v>4071.6097560975609</v>
      </c>
      <c r="N895" s="124">
        <v>4071.6097560975609</v>
      </c>
      <c r="O895" s="124">
        <v>4071.6097560975609</v>
      </c>
      <c r="P895" s="368">
        <v>1000458868</v>
      </c>
      <c r="Q895" s="554" t="s">
        <v>249</v>
      </c>
      <c r="R895" s="614" t="s">
        <v>250</v>
      </c>
      <c r="S895" s="103" t="s">
        <v>251</v>
      </c>
      <c r="T895" s="553" t="s">
        <v>26</v>
      </c>
    </row>
    <row r="896" spans="1:20">
      <c r="A896" s="543">
        <v>2216501</v>
      </c>
      <c r="B896" s="303" t="s">
        <v>1389</v>
      </c>
      <c r="C896" s="46" t="s">
        <v>800</v>
      </c>
      <c r="D896" s="46" t="s">
        <v>1382</v>
      </c>
      <c r="E896" s="49" t="s">
        <v>25</v>
      </c>
      <c r="F896" s="49" t="s">
        <v>804</v>
      </c>
      <c r="G896" s="49" t="s">
        <v>338</v>
      </c>
      <c r="H896" s="36">
        <v>23.134146341463413</v>
      </c>
      <c r="I896" s="128">
        <v>4071.6097560975609</v>
      </c>
      <c r="J896" s="124">
        <v>4071.6097560975609</v>
      </c>
      <c r="K896" s="124">
        <v>4071.6097560975609</v>
      </c>
      <c r="L896" s="124">
        <v>4071.6097560975609</v>
      </c>
      <c r="M896" s="124">
        <v>4071.6097560975609</v>
      </c>
      <c r="N896" s="124">
        <v>4071.6097560975609</v>
      </c>
      <c r="O896" s="124">
        <v>4071.6097560975609</v>
      </c>
      <c r="P896" s="368">
        <v>1000458868</v>
      </c>
      <c r="Q896" s="554" t="s">
        <v>249</v>
      </c>
      <c r="R896" s="614" t="s">
        <v>250</v>
      </c>
      <c r="S896" s="103" t="s">
        <v>251</v>
      </c>
      <c r="T896" s="553" t="s">
        <v>26</v>
      </c>
    </row>
    <row r="897" spans="1:20">
      <c r="A897" s="543">
        <v>2290046</v>
      </c>
      <c r="B897" s="303" t="s">
        <v>1390</v>
      </c>
      <c r="C897" s="46" t="s">
        <v>807</v>
      </c>
      <c r="D897" s="46" t="s">
        <v>1382</v>
      </c>
      <c r="E897" s="49" t="s">
        <v>426</v>
      </c>
      <c r="F897" s="49" t="s">
        <v>804</v>
      </c>
      <c r="G897" s="49" t="s">
        <v>338</v>
      </c>
      <c r="H897" s="36">
        <v>22.548780487804876</v>
      </c>
      <c r="I897" s="128">
        <v>3968.585365853658</v>
      </c>
      <c r="J897" s="124">
        <v>3968.585365853658</v>
      </c>
      <c r="K897" s="124">
        <v>3968.585365853658</v>
      </c>
      <c r="L897" s="124">
        <v>3968.585365853658</v>
      </c>
      <c r="M897" s="124">
        <v>3968.585365853658</v>
      </c>
      <c r="N897" s="124">
        <v>3968.585365853658</v>
      </c>
      <c r="O897" s="124">
        <v>3968.585365853658</v>
      </c>
      <c r="P897" s="368">
        <v>1000458868</v>
      </c>
      <c r="Q897" s="554" t="s">
        <v>249</v>
      </c>
      <c r="R897" s="614" t="s">
        <v>250</v>
      </c>
      <c r="S897" s="103" t="s">
        <v>251</v>
      </c>
      <c r="T897" s="553" t="s">
        <v>118</v>
      </c>
    </row>
    <row r="898" spans="1:20">
      <c r="A898" s="543">
        <v>2293100</v>
      </c>
      <c r="B898" s="303" t="s">
        <v>1391</v>
      </c>
      <c r="C898" s="46" t="s">
        <v>800</v>
      </c>
      <c r="D898" s="46" t="s">
        <v>1382</v>
      </c>
      <c r="E898" s="49" t="s">
        <v>428</v>
      </c>
      <c r="F898" s="49" t="s">
        <v>804</v>
      </c>
      <c r="G898" s="49" t="s">
        <v>338</v>
      </c>
      <c r="H898" s="36">
        <v>25.048780487804876</v>
      </c>
      <c r="I898" s="128">
        <v>4408.585365853658</v>
      </c>
      <c r="J898" s="124">
        <v>4408.585365853658</v>
      </c>
      <c r="K898" s="124">
        <v>4408.585365853658</v>
      </c>
      <c r="L898" s="124">
        <v>4408.585365853658</v>
      </c>
      <c r="M898" s="124">
        <v>4408.585365853658</v>
      </c>
      <c r="N898" s="124">
        <v>4408.585365853658</v>
      </c>
      <c r="O898" s="124">
        <v>4408.585365853658</v>
      </c>
      <c r="P898" s="368">
        <v>1000458868</v>
      </c>
      <c r="Q898" s="554" t="s">
        <v>249</v>
      </c>
      <c r="R898" s="614" t="s">
        <v>250</v>
      </c>
      <c r="S898" s="103" t="s">
        <v>251</v>
      </c>
      <c r="T898" s="553" t="s">
        <v>24</v>
      </c>
    </row>
    <row r="899" spans="1:20">
      <c r="A899" s="543">
        <v>2326129</v>
      </c>
      <c r="B899" s="303" t="s">
        <v>1392</v>
      </c>
      <c r="C899" s="46" t="s">
        <v>800</v>
      </c>
      <c r="D899" s="46" t="s">
        <v>1384</v>
      </c>
      <c r="E899" s="49" t="s">
        <v>426</v>
      </c>
      <c r="F899" s="49" t="s">
        <v>802</v>
      </c>
      <c r="G899" s="49" t="s">
        <v>324</v>
      </c>
      <c r="H899" s="36">
        <v>21.512195121951219</v>
      </c>
      <c r="I899" s="128">
        <v>3786.1463414634145</v>
      </c>
      <c r="J899" s="124">
        <v>3786.1463414634145</v>
      </c>
      <c r="K899" s="124">
        <v>3786.1463414634145</v>
      </c>
      <c r="L899" s="124">
        <v>3786.1463414634145</v>
      </c>
      <c r="M899" s="124">
        <v>3786.1463414634145</v>
      </c>
      <c r="N899" s="124">
        <v>3786.1463414634145</v>
      </c>
      <c r="O899" s="124">
        <v>3786.1463414634145</v>
      </c>
      <c r="P899" s="368">
        <v>1000458868</v>
      </c>
      <c r="Q899" s="554" t="s">
        <v>249</v>
      </c>
      <c r="R899" s="614" t="s">
        <v>250</v>
      </c>
      <c r="S899" s="103" t="s">
        <v>251</v>
      </c>
      <c r="T899" s="553" t="s">
        <v>41</v>
      </c>
    </row>
    <row r="900" spans="1:20">
      <c r="A900" s="543">
        <v>2347315</v>
      </c>
      <c r="B900" s="303" t="s">
        <v>1393</v>
      </c>
      <c r="C900" s="46" t="s">
        <v>807</v>
      </c>
      <c r="D900" s="46" t="s">
        <v>1384</v>
      </c>
      <c r="E900" s="49" t="s">
        <v>426</v>
      </c>
      <c r="F900" s="49" t="s">
        <v>804</v>
      </c>
      <c r="G900" s="49" t="s">
        <v>338</v>
      </c>
      <c r="H900" s="36">
        <v>22.548780487804876</v>
      </c>
      <c r="I900" s="128">
        <v>3968.585365853658</v>
      </c>
      <c r="J900" s="124">
        <v>3968.585365853658</v>
      </c>
      <c r="K900" s="124">
        <v>3968.585365853658</v>
      </c>
      <c r="L900" s="124">
        <v>3968.585365853658</v>
      </c>
      <c r="M900" s="124">
        <v>3968.585365853658</v>
      </c>
      <c r="N900" s="124">
        <v>3968.585365853658</v>
      </c>
      <c r="O900" s="124">
        <v>3968.585365853658</v>
      </c>
      <c r="P900" s="368">
        <v>1000458868</v>
      </c>
      <c r="Q900" s="554" t="s">
        <v>249</v>
      </c>
      <c r="R900" s="614" t="s">
        <v>250</v>
      </c>
      <c r="S900" s="103" t="s">
        <v>251</v>
      </c>
      <c r="T900" s="553" t="s">
        <v>41</v>
      </c>
    </row>
    <row r="901" spans="1:20">
      <c r="A901" s="543">
        <v>797589</v>
      </c>
      <c r="B901" s="303" t="s">
        <v>1394</v>
      </c>
      <c r="C901" s="46" t="s">
        <v>800</v>
      </c>
      <c r="D901" s="46" t="s">
        <v>1384</v>
      </c>
      <c r="E901" s="49" t="s">
        <v>428</v>
      </c>
      <c r="F901" s="49" t="s">
        <v>804</v>
      </c>
      <c r="G901" s="49" t="s">
        <v>318</v>
      </c>
      <c r="H901" s="36">
        <v>25.048780487804876</v>
      </c>
      <c r="I901" s="128">
        <v>4408.585365853658</v>
      </c>
      <c r="J901" s="124">
        <v>4408.585365853658</v>
      </c>
      <c r="K901" s="124">
        <v>4408.585365853658</v>
      </c>
      <c r="L901" s="124">
        <v>4408.585365853658</v>
      </c>
      <c r="M901" s="124">
        <v>4408.585365853658</v>
      </c>
      <c r="N901" s="124">
        <v>4408.585365853658</v>
      </c>
      <c r="O901" s="124">
        <v>4408.585365853658</v>
      </c>
      <c r="P901" s="368">
        <v>1000458868</v>
      </c>
      <c r="Q901" s="554" t="s">
        <v>249</v>
      </c>
      <c r="R901" s="614" t="s">
        <v>250</v>
      </c>
      <c r="S901" s="103" t="s">
        <v>251</v>
      </c>
      <c r="T901" s="553" t="s">
        <v>33</v>
      </c>
    </row>
    <row r="902" spans="1:20">
      <c r="A902" s="543">
        <v>801839</v>
      </c>
      <c r="B902" s="303" t="s">
        <v>1395</v>
      </c>
      <c r="C902" s="46" t="s">
        <v>800</v>
      </c>
      <c r="D902" s="46" t="s">
        <v>1384</v>
      </c>
      <c r="E902" s="49" t="s">
        <v>426</v>
      </c>
      <c r="F902" s="49" t="s">
        <v>804</v>
      </c>
      <c r="G902" s="49" t="s">
        <v>338</v>
      </c>
      <c r="H902" s="36">
        <v>25.048780487804876</v>
      </c>
      <c r="I902" s="128">
        <v>4408.585365853658</v>
      </c>
      <c r="J902" s="124">
        <v>4408.585365853658</v>
      </c>
      <c r="K902" s="124">
        <v>4408.585365853658</v>
      </c>
      <c r="L902" s="124">
        <v>4408.585365853658</v>
      </c>
      <c r="M902" s="124">
        <v>4408.585365853658</v>
      </c>
      <c r="N902" s="124">
        <v>4408.585365853658</v>
      </c>
      <c r="O902" s="124">
        <v>4408.585365853658</v>
      </c>
      <c r="P902" s="368">
        <v>1000458868</v>
      </c>
      <c r="Q902" s="554" t="s">
        <v>249</v>
      </c>
      <c r="R902" s="614" t="s">
        <v>250</v>
      </c>
      <c r="S902" s="103" t="s">
        <v>251</v>
      </c>
      <c r="T902" s="553" t="s">
        <v>41</v>
      </c>
    </row>
    <row r="903" spans="1:20">
      <c r="A903" s="543">
        <v>909428</v>
      </c>
      <c r="B903" s="303" t="s">
        <v>1396</v>
      </c>
      <c r="C903" s="46" t="s">
        <v>800</v>
      </c>
      <c r="D903" s="46" t="s">
        <v>1384</v>
      </c>
      <c r="E903" s="49" t="s">
        <v>426</v>
      </c>
      <c r="F903" s="49" t="s">
        <v>802</v>
      </c>
      <c r="G903" s="49" t="s">
        <v>324</v>
      </c>
      <c r="H903" s="36">
        <v>21.512195121951219</v>
      </c>
      <c r="I903" s="128">
        <v>3786.1463414634145</v>
      </c>
      <c r="J903" s="124">
        <v>3786.1463414634145</v>
      </c>
      <c r="K903" s="124">
        <v>3786.1463414634145</v>
      </c>
      <c r="L903" s="124">
        <v>3786.1463414634145</v>
      </c>
      <c r="M903" s="124">
        <v>3786.1463414634145</v>
      </c>
      <c r="N903" s="124">
        <v>3786.1463414634145</v>
      </c>
      <c r="O903" s="124">
        <v>3786.1463414634145</v>
      </c>
      <c r="P903" s="368">
        <v>1000458868</v>
      </c>
      <c r="Q903" s="554" t="s">
        <v>249</v>
      </c>
      <c r="R903" s="614" t="s">
        <v>250</v>
      </c>
      <c r="S903" s="103" t="s">
        <v>251</v>
      </c>
      <c r="T903" s="553" t="s">
        <v>41</v>
      </c>
    </row>
    <row r="904" spans="1:20">
      <c r="A904" s="543">
        <v>940053</v>
      </c>
      <c r="B904" s="303" t="s">
        <v>1397</v>
      </c>
      <c r="C904" s="46" t="s">
        <v>800</v>
      </c>
      <c r="D904" s="46" t="s">
        <v>1384</v>
      </c>
      <c r="E904" s="49" t="s">
        <v>20</v>
      </c>
      <c r="F904" s="49" t="s">
        <v>802</v>
      </c>
      <c r="G904" s="49" t="s">
        <v>324</v>
      </c>
      <c r="H904" s="36">
        <v>21.512195121951219</v>
      </c>
      <c r="I904" s="128">
        <v>3786.1463414634145</v>
      </c>
      <c r="J904" s="124">
        <v>3786.1463414634145</v>
      </c>
      <c r="K904" s="124">
        <v>3786.1463414634145</v>
      </c>
      <c r="L904" s="124">
        <v>3786.1463414634145</v>
      </c>
      <c r="M904" s="124">
        <v>3786.1463414634145</v>
      </c>
      <c r="N904" s="124">
        <v>3786.1463414634145</v>
      </c>
      <c r="O904" s="124">
        <v>3786.1463414634145</v>
      </c>
      <c r="P904" s="368">
        <v>1000458868</v>
      </c>
      <c r="Q904" s="554" t="s">
        <v>249</v>
      </c>
      <c r="R904" s="614" t="s">
        <v>250</v>
      </c>
      <c r="S904" s="103" t="s">
        <v>251</v>
      </c>
      <c r="T904" s="553" t="s">
        <v>24</v>
      </c>
    </row>
    <row r="905" spans="1:20">
      <c r="A905" s="543">
        <v>2386830</v>
      </c>
      <c r="B905" s="303" t="s">
        <v>1398</v>
      </c>
      <c r="C905" s="46" t="s">
        <v>800</v>
      </c>
      <c r="D905" s="46" t="s">
        <v>1384</v>
      </c>
      <c r="E905" s="49" t="s">
        <v>346</v>
      </c>
      <c r="F905" s="49" t="s">
        <v>804</v>
      </c>
      <c r="G905" s="49" t="s">
        <v>318</v>
      </c>
      <c r="H905" s="36">
        <v>23.134146341463413</v>
      </c>
      <c r="I905" s="128">
        <v>4071.6097560975609</v>
      </c>
      <c r="J905" s="124">
        <v>4071.6097560975609</v>
      </c>
      <c r="K905" s="124">
        <v>4071.6097560975609</v>
      </c>
      <c r="L905" s="124">
        <v>4071.6097560975609</v>
      </c>
      <c r="M905" s="124">
        <v>4071.6097560975609</v>
      </c>
      <c r="N905" s="124">
        <v>4071.6097560975609</v>
      </c>
      <c r="O905" s="124">
        <v>4071.6097560975609</v>
      </c>
      <c r="P905" s="368">
        <v>1000458868</v>
      </c>
      <c r="Q905" s="554" t="s">
        <v>249</v>
      </c>
      <c r="R905" s="614" t="s">
        <v>250</v>
      </c>
      <c r="S905" s="103" t="s">
        <v>251</v>
      </c>
      <c r="T905" s="553" t="s">
        <v>522</v>
      </c>
    </row>
    <row r="906" spans="1:20">
      <c r="A906" s="218">
        <v>2141090</v>
      </c>
      <c r="B906" s="218" t="s">
        <v>1399</v>
      </c>
      <c r="C906" s="46" t="s">
        <v>800</v>
      </c>
      <c r="D906" s="46" t="s">
        <v>1400</v>
      </c>
      <c r="E906" s="49" t="s">
        <v>20</v>
      </c>
      <c r="F906" s="49" t="s">
        <v>802</v>
      </c>
      <c r="G906" s="49" t="s">
        <v>324</v>
      </c>
      <c r="H906" s="36">
        <v>21.512195121951219</v>
      </c>
      <c r="I906" s="128">
        <v>3786.1463414634145</v>
      </c>
      <c r="J906" s="124">
        <v>3786.1463414634145</v>
      </c>
      <c r="K906" s="124">
        <v>3786.1463414634145</v>
      </c>
      <c r="L906" s="124">
        <v>3786.1463414634145</v>
      </c>
      <c r="M906" s="124">
        <v>3786.1463414634145</v>
      </c>
      <c r="N906" s="124">
        <v>3786.1463414634145</v>
      </c>
      <c r="O906" s="124">
        <v>3786.1463414634145</v>
      </c>
      <c r="P906" s="368">
        <v>1000458654</v>
      </c>
      <c r="Q906" s="554" t="s">
        <v>255</v>
      </c>
      <c r="R906" s="614" t="s">
        <v>256</v>
      </c>
      <c r="S906" s="103" t="s">
        <v>257</v>
      </c>
      <c r="T906" s="553" t="s">
        <v>24</v>
      </c>
    </row>
    <row r="907" spans="1:20">
      <c r="A907" s="218">
        <v>2008297</v>
      </c>
      <c r="B907" s="218" t="s">
        <v>1401</v>
      </c>
      <c r="C907" s="46" t="s">
        <v>800</v>
      </c>
      <c r="D907" s="46" t="s">
        <v>1400</v>
      </c>
      <c r="E907" s="49" t="s">
        <v>370</v>
      </c>
      <c r="F907" s="49" t="s">
        <v>804</v>
      </c>
      <c r="G907" s="49" t="s">
        <v>318</v>
      </c>
      <c r="H907" s="36">
        <v>23.134146341463413</v>
      </c>
      <c r="I907" s="128">
        <v>4071.6097560975609</v>
      </c>
      <c r="J907" s="124">
        <v>4071.6097560975609</v>
      </c>
      <c r="K907" s="124">
        <v>4071.6097560975609</v>
      </c>
      <c r="L907" s="124">
        <v>4071.6097560975609</v>
      </c>
      <c r="M907" s="124">
        <v>4071.6097560975609</v>
      </c>
      <c r="N907" s="124">
        <v>4071.6097560975609</v>
      </c>
      <c r="O907" s="124">
        <v>4071.6097560975609</v>
      </c>
      <c r="P907" s="368">
        <v>1000458654</v>
      </c>
      <c r="Q907" s="554" t="s">
        <v>255</v>
      </c>
      <c r="R907" s="614" t="s">
        <v>256</v>
      </c>
      <c r="S907" s="103" t="s">
        <v>257</v>
      </c>
      <c r="T907" s="553" t="s">
        <v>24</v>
      </c>
    </row>
    <row r="908" spans="1:20">
      <c r="A908" s="218">
        <v>2135862</v>
      </c>
      <c r="B908" s="218" t="s">
        <v>1402</v>
      </c>
      <c r="C908" s="46" t="s">
        <v>800</v>
      </c>
      <c r="D908" s="46" t="s">
        <v>1400</v>
      </c>
      <c r="E908" s="49" t="s">
        <v>20</v>
      </c>
      <c r="F908" s="49" t="s">
        <v>802</v>
      </c>
      <c r="G908" s="49" t="s">
        <v>324</v>
      </c>
      <c r="H908" s="36">
        <v>21.512195121951219</v>
      </c>
      <c r="I908" s="128">
        <v>3786.1463414634145</v>
      </c>
      <c r="J908" s="124">
        <v>3786.1463414634145</v>
      </c>
      <c r="K908" s="124">
        <v>3786.1463414634145</v>
      </c>
      <c r="L908" s="124">
        <v>3786.1463414634145</v>
      </c>
      <c r="M908" s="124">
        <v>3786.1463414634145</v>
      </c>
      <c r="N908" s="124">
        <v>3786.1463414634145</v>
      </c>
      <c r="O908" s="124">
        <v>3786.1463414634145</v>
      </c>
      <c r="P908" s="368">
        <v>1000458654</v>
      </c>
      <c r="Q908" s="554" t="s">
        <v>255</v>
      </c>
      <c r="R908" s="614" t="s">
        <v>256</v>
      </c>
      <c r="S908" s="103" t="s">
        <v>257</v>
      </c>
      <c r="T908" s="553" t="s">
        <v>24</v>
      </c>
    </row>
    <row r="909" spans="1:20">
      <c r="A909" s="218">
        <v>2402121</v>
      </c>
      <c r="B909" s="218" t="s">
        <v>1403</v>
      </c>
      <c r="C909" s="46" t="s">
        <v>800</v>
      </c>
      <c r="D909" s="46" t="s">
        <v>1400</v>
      </c>
      <c r="E909" s="49" t="s">
        <v>20</v>
      </c>
      <c r="F909" s="49" t="s">
        <v>802</v>
      </c>
      <c r="G909" s="49" t="s">
        <v>324</v>
      </c>
      <c r="H909" s="36">
        <v>21.512195121951219</v>
      </c>
      <c r="I909" s="128">
        <v>3786.1463414634145</v>
      </c>
      <c r="J909" s="124">
        <v>3786.1463414634145</v>
      </c>
      <c r="K909" s="124">
        <v>3786.1463414634145</v>
      </c>
      <c r="L909" s="124">
        <v>3786.1463414634145</v>
      </c>
      <c r="M909" s="124">
        <v>3786.1463414634145</v>
      </c>
      <c r="N909" s="124">
        <v>3786.1463414634145</v>
      </c>
      <c r="O909" s="124">
        <v>3786.1463414634145</v>
      </c>
      <c r="P909" s="368">
        <v>1000458654</v>
      </c>
      <c r="Q909" s="554" t="s">
        <v>255</v>
      </c>
      <c r="R909" s="614" t="s">
        <v>256</v>
      </c>
      <c r="S909" s="103" t="s">
        <v>257</v>
      </c>
      <c r="T909" s="553" t="s">
        <v>24</v>
      </c>
    </row>
    <row r="910" spans="1:20">
      <c r="A910" s="218">
        <v>688458</v>
      </c>
      <c r="B910" s="218" t="s">
        <v>1404</v>
      </c>
      <c r="C910" s="46" t="s">
        <v>800</v>
      </c>
      <c r="D910" s="46" t="s">
        <v>1400</v>
      </c>
      <c r="E910" s="49" t="s">
        <v>465</v>
      </c>
      <c r="F910" s="49" t="s">
        <v>927</v>
      </c>
      <c r="G910" s="49" t="s">
        <v>318</v>
      </c>
      <c r="H910" s="36">
        <v>34.841463414634148</v>
      </c>
      <c r="I910" s="128">
        <v>6132.0975609756097</v>
      </c>
      <c r="J910" s="124">
        <v>6132.0975609756097</v>
      </c>
      <c r="K910" s="124">
        <v>6132.0975609756097</v>
      </c>
      <c r="L910" s="124">
        <v>6132.0975609756097</v>
      </c>
      <c r="M910" s="124">
        <v>6132.0975609756097</v>
      </c>
      <c r="N910" s="124">
        <v>6132.0975609756097</v>
      </c>
      <c r="O910" s="124">
        <v>6132.0975609756097</v>
      </c>
      <c r="P910" s="368">
        <v>1000458654</v>
      </c>
      <c r="Q910" s="554" t="s">
        <v>255</v>
      </c>
      <c r="R910" s="614" t="s">
        <v>256</v>
      </c>
      <c r="S910" s="103" t="s">
        <v>257</v>
      </c>
      <c r="T910" s="553" t="s">
        <v>24</v>
      </c>
    </row>
    <row r="911" spans="1:20">
      <c r="A911" s="218">
        <v>2312624</v>
      </c>
      <c r="B911" s="218" t="s">
        <v>1405</v>
      </c>
      <c r="C911" s="46" t="s">
        <v>800</v>
      </c>
      <c r="D911" s="46" t="s">
        <v>1400</v>
      </c>
      <c r="E911" s="49" t="s">
        <v>20</v>
      </c>
      <c r="F911" s="49" t="s">
        <v>802</v>
      </c>
      <c r="G911" s="49" t="s">
        <v>324</v>
      </c>
      <c r="H911" s="36">
        <v>21.512195121951219</v>
      </c>
      <c r="I911" s="128">
        <v>3786.1463414634145</v>
      </c>
      <c r="J911" s="124">
        <v>3786.1463414634145</v>
      </c>
      <c r="K911" s="124">
        <v>3786.1463414634145</v>
      </c>
      <c r="L911" s="124">
        <v>3786.1463414634145</v>
      </c>
      <c r="M911" s="124">
        <v>3786.1463414634145</v>
      </c>
      <c r="N911" s="124">
        <v>3786.1463414634145</v>
      </c>
      <c r="O911" s="124">
        <v>3786.1463414634145</v>
      </c>
      <c r="P911" s="368">
        <v>1000458654</v>
      </c>
      <c r="Q911" s="554" t="s">
        <v>255</v>
      </c>
      <c r="R911" s="614" t="s">
        <v>256</v>
      </c>
      <c r="S911" s="103" t="s">
        <v>257</v>
      </c>
      <c r="T911" s="553" t="s">
        <v>24</v>
      </c>
    </row>
    <row r="912" spans="1:20">
      <c r="A912" s="218">
        <v>2312624</v>
      </c>
      <c r="B912" s="218" t="s">
        <v>1406</v>
      </c>
      <c r="C912" s="46" t="s">
        <v>800</v>
      </c>
      <c r="D912" s="46" t="s">
        <v>1400</v>
      </c>
      <c r="E912" s="49" t="s">
        <v>20</v>
      </c>
      <c r="F912" s="49" t="s">
        <v>802</v>
      </c>
      <c r="G912" s="49" t="s">
        <v>324</v>
      </c>
      <c r="H912" s="36">
        <v>21.512195121951219</v>
      </c>
      <c r="I912" s="128">
        <v>3786.1463414634145</v>
      </c>
      <c r="J912" s="124">
        <v>3786.1463414634145</v>
      </c>
      <c r="K912" s="124">
        <v>3786.1463414634145</v>
      </c>
      <c r="L912" s="124">
        <v>3786.1463414634145</v>
      </c>
      <c r="M912" s="124">
        <v>3786.1463414634145</v>
      </c>
      <c r="N912" s="124">
        <v>3786.1463414634145</v>
      </c>
      <c r="O912" s="124">
        <v>3786.1463414634145</v>
      </c>
      <c r="P912" s="368">
        <v>1000458654</v>
      </c>
      <c r="Q912" s="554" t="s">
        <v>255</v>
      </c>
      <c r="R912" s="614" t="s">
        <v>256</v>
      </c>
      <c r="S912" s="103" t="s">
        <v>257</v>
      </c>
      <c r="T912" s="553" t="s">
        <v>24</v>
      </c>
    </row>
    <row r="913" spans="1:20">
      <c r="A913" s="218">
        <v>2420143</v>
      </c>
      <c r="B913" s="218" t="s">
        <v>1407</v>
      </c>
      <c r="C913" s="46" t="s">
        <v>800</v>
      </c>
      <c r="D913" s="46" t="s">
        <v>1400</v>
      </c>
      <c r="E913" s="49" t="s">
        <v>20</v>
      </c>
      <c r="F913" s="49" t="s">
        <v>804</v>
      </c>
      <c r="G913" s="49" t="s">
        <v>338</v>
      </c>
      <c r="H913" s="36">
        <v>25.048780487804876</v>
      </c>
      <c r="I913" s="128">
        <v>4408.585365853658</v>
      </c>
      <c r="J913" s="124">
        <v>4408.585365853658</v>
      </c>
      <c r="K913" s="124">
        <v>4408.585365853658</v>
      </c>
      <c r="L913" s="124">
        <v>4408.585365853658</v>
      </c>
      <c r="M913" s="124">
        <v>4408.585365853658</v>
      </c>
      <c r="N913" s="124">
        <v>4408.585365853658</v>
      </c>
      <c r="O913" s="124">
        <v>4408.585365853658</v>
      </c>
      <c r="P913" s="368">
        <v>1000458654</v>
      </c>
      <c r="Q913" s="554" t="s">
        <v>255</v>
      </c>
      <c r="R913" s="614" t="s">
        <v>256</v>
      </c>
      <c r="S913" s="103" t="s">
        <v>257</v>
      </c>
      <c r="T913" s="553" t="s">
        <v>24</v>
      </c>
    </row>
    <row r="914" spans="1:20">
      <c r="A914" s="372">
        <v>2319817</v>
      </c>
      <c r="B914" s="218" t="s">
        <v>1408</v>
      </c>
      <c r="C914" s="362" t="s">
        <v>800</v>
      </c>
      <c r="D914" s="362" t="s">
        <v>1400</v>
      </c>
      <c r="E914" s="360" t="s">
        <v>25</v>
      </c>
      <c r="F914" s="360" t="s">
        <v>810</v>
      </c>
      <c r="G914" s="49" t="s">
        <v>582</v>
      </c>
      <c r="H914" s="361">
        <v>17.073170731707318</v>
      </c>
      <c r="I914" s="298">
        <v>3004.8780487804879</v>
      </c>
      <c r="J914" s="373">
        <v>3004.8780487804879</v>
      </c>
      <c r="K914" s="373">
        <v>3004.8780487804879</v>
      </c>
      <c r="L914" s="373">
        <v>3004.8780487804879</v>
      </c>
      <c r="M914" s="373">
        <v>3004.8780487804879</v>
      </c>
      <c r="N914" s="373">
        <v>3004.8780487804879</v>
      </c>
      <c r="O914" s="373">
        <v>3004.8780487804879</v>
      </c>
      <c r="P914" s="368">
        <v>1000458654</v>
      </c>
      <c r="Q914" s="554" t="s">
        <v>255</v>
      </c>
      <c r="R914" s="614" t="s">
        <v>256</v>
      </c>
      <c r="S914" s="103" t="s">
        <v>257</v>
      </c>
      <c r="T914" s="553" t="s">
        <v>26</v>
      </c>
    </row>
    <row r="915" spans="1:20">
      <c r="A915" s="218">
        <v>2162817</v>
      </c>
      <c r="B915" s="218" t="s">
        <v>1409</v>
      </c>
      <c r="C915" s="46" t="s">
        <v>800</v>
      </c>
      <c r="D915" s="46" t="s">
        <v>1400</v>
      </c>
      <c r="E915" s="49" t="s">
        <v>20</v>
      </c>
      <c r="F915" s="49" t="s">
        <v>802</v>
      </c>
      <c r="G915" s="49" t="s">
        <v>324</v>
      </c>
      <c r="H915" s="36">
        <v>21.512195121951219</v>
      </c>
      <c r="I915" s="128">
        <v>3786.1463414634145</v>
      </c>
      <c r="J915" s="124">
        <v>3786.1463414634145</v>
      </c>
      <c r="K915" s="124">
        <v>3786.1463414634145</v>
      </c>
      <c r="L915" s="124">
        <v>3786.1463414634145</v>
      </c>
      <c r="M915" s="124">
        <v>3786.1463414634145</v>
      </c>
      <c r="N915" s="124">
        <v>3786.1463414634145</v>
      </c>
      <c r="O915" s="124">
        <v>3786.1463414634145</v>
      </c>
      <c r="P915" s="368">
        <v>1000458654</v>
      </c>
      <c r="Q915" s="554" t="s">
        <v>255</v>
      </c>
      <c r="R915" s="614" t="s">
        <v>256</v>
      </c>
      <c r="S915" s="103" t="s">
        <v>257</v>
      </c>
      <c r="T915" s="553" t="s">
        <v>24</v>
      </c>
    </row>
    <row r="916" spans="1:20">
      <c r="A916" s="218">
        <v>2322378</v>
      </c>
      <c r="B916" s="218" t="s">
        <v>1410</v>
      </c>
      <c r="C916" s="46" t="s">
        <v>800</v>
      </c>
      <c r="D916" s="46" t="s">
        <v>1400</v>
      </c>
      <c r="E916" s="49" t="s">
        <v>20</v>
      </c>
      <c r="F916" s="49" t="s">
        <v>810</v>
      </c>
      <c r="G916" s="49" t="s">
        <v>582</v>
      </c>
      <c r="H916" s="36">
        <v>17.670731707317074</v>
      </c>
      <c r="I916" s="128">
        <v>3110.0487804878048</v>
      </c>
      <c r="J916" s="124">
        <v>3110.0487804878048</v>
      </c>
      <c r="K916" s="124">
        <v>3110.0487804878048</v>
      </c>
      <c r="L916" s="124">
        <v>3110.0487804878048</v>
      </c>
      <c r="M916" s="124">
        <v>3110.0487804878048</v>
      </c>
      <c r="N916" s="124">
        <v>3110.0487804878048</v>
      </c>
      <c r="O916" s="124">
        <v>3110.0487804878048</v>
      </c>
      <c r="P916" s="368">
        <v>1000458654</v>
      </c>
      <c r="Q916" s="554" t="s">
        <v>255</v>
      </c>
      <c r="R916" s="614" t="s">
        <v>256</v>
      </c>
      <c r="S916" s="103" t="s">
        <v>257</v>
      </c>
      <c r="T916" s="553" t="s">
        <v>24</v>
      </c>
    </row>
    <row r="917" spans="1:20">
      <c r="A917" s="218">
        <v>2415366</v>
      </c>
      <c r="B917" s="218" t="s">
        <v>1411</v>
      </c>
      <c r="C917" s="46" t="s">
        <v>800</v>
      </c>
      <c r="D917" s="46" t="s">
        <v>1400</v>
      </c>
      <c r="E917" s="49" t="s">
        <v>20</v>
      </c>
      <c r="F917" s="49" t="s">
        <v>804</v>
      </c>
      <c r="G917" s="49" t="s">
        <v>338</v>
      </c>
      <c r="H917" s="36">
        <v>25.048780487804876</v>
      </c>
      <c r="I917" s="128">
        <v>4408.585365853658</v>
      </c>
      <c r="J917" s="124">
        <v>4408.585365853658</v>
      </c>
      <c r="K917" s="124">
        <v>4408.585365853658</v>
      </c>
      <c r="L917" s="124">
        <v>4408.585365853658</v>
      </c>
      <c r="M917" s="124">
        <v>4408.585365853658</v>
      </c>
      <c r="N917" s="124">
        <v>4408.585365853658</v>
      </c>
      <c r="O917" s="124">
        <v>4408.585365853658</v>
      </c>
      <c r="P917" s="368">
        <v>1000458654</v>
      </c>
      <c r="Q917" s="554" t="s">
        <v>255</v>
      </c>
      <c r="R917" s="614" t="s">
        <v>256</v>
      </c>
      <c r="S917" s="103" t="s">
        <v>257</v>
      </c>
      <c r="T917" s="553" t="s">
        <v>33</v>
      </c>
    </row>
    <row r="918" spans="1:20">
      <c r="A918" s="218">
        <v>2117540</v>
      </c>
      <c r="B918" s="218" t="s">
        <v>1412</v>
      </c>
      <c r="C918" s="46" t="s">
        <v>800</v>
      </c>
      <c r="D918" s="46" t="s">
        <v>1400</v>
      </c>
      <c r="E918" s="49" t="s">
        <v>20</v>
      </c>
      <c r="F918" s="49" t="s">
        <v>802</v>
      </c>
      <c r="G918" s="49" t="s">
        <v>324</v>
      </c>
      <c r="H918" s="36">
        <v>21.512195121951219</v>
      </c>
      <c r="I918" s="128">
        <v>3786.1463414634145</v>
      </c>
      <c r="J918" s="124">
        <v>3786.1463414634145</v>
      </c>
      <c r="K918" s="124">
        <v>3786.1463414634145</v>
      </c>
      <c r="L918" s="124">
        <v>3786.1463414634145</v>
      </c>
      <c r="M918" s="124">
        <v>3786.1463414634145</v>
      </c>
      <c r="N918" s="124">
        <v>3786.1463414634145</v>
      </c>
      <c r="O918" s="124">
        <v>3786.1463414634145</v>
      </c>
      <c r="P918" s="368">
        <v>1000458654</v>
      </c>
      <c r="Q918" s="554" t="s">
        <v>255</v>
      </c>
      <c r="R918" s="614" t="s">
        <v>256</v>
      </c>
      <c r="S918" s="103" t="s">
        <v>257</v>
      </c>
      <c r="T918" s="553" t="s">
        <v>24</v>
      </c>
    </row>
    <row r="919" spans="1:20">
      <c r="A919" s="218">
        <v>695803</v>
      </c>
      <c r="B919" s="218" t="s">
        <v>1413</v>
      </c>
      <c r="C919" s="46" t="s">
        <v>800</v>
      </c>
      <c r="D919" s="46" t="s">
        <v>1400</v>
      </c>
      <c r="E919" s="49" t="s">
        <v>20</v>
      </c>
      <c r="F919" s="49" t="s">
        <v>804</v>
      </c>
      <c r="G919" s="49" t="s">
        <v>338</v>
      </c>
      <c r="H919" s="36">
        <v>25.048780487804876</v>
      </c>
      <c r="I919" s="128">
        <v>4408.585365853658</v>
      </c>
      <c r="J919" s="124">
        <v>4408.585365853658</v>
      </c>
      <c r="K919" s="124">
        <v>4408.585365853658</v>
      </c>
      <c r="L919" s="124">
        <v>4408.585365853658</v>
      </c>
      <c r="M919" s="124">
        <v>4408.585365853658</v>
      </c>
      <c r="N919" s="124">
        <v>4408.585365853658</v>
      </c>
      <c r="O919" s="124">
        <v>4408.585365853658</v>
      </c>
      <c r="P919" s="368">
        <v>1000458654</v>
      </c>
      <c r="Q919" s="554" t="s">
        <v>255</v>
      </c>
      <c r="R919" s="614" t="s">
        <v>256</v>
      </c>
      <c r="S919" s="103" t="s">
        <v>257</v>
      </c>
      <c r="T919" s="553" t="s">
        <v>33</v>
      </c>
    </row>
    <row r="920" spans="1:20">
      <c r="A920" s="218">
        <v>2383500</v>
      </c>
      <c r="B920" s="218" t="s">
        <v>1414</v>
      </c>
      <c r="C920" s="46" t="s">
        <v>800</v>
      </c>
      <c r="D920" s="46" t="s">
        <v>1400</v>
      </c>
      <c r="E920" s="49" t="s">
        <v>20</v>
      </c>
      <c r="F920" s="49" t="s">
        <v>802</v>
      </c>
      <c r="G920" s="49" t="s">
        <v>324</v>
      </c>
      <c r="H920" s="36">
        <v>21.512195121951219</v>
      </c>
      <c r="I920" s="128">
        <v>3786.1463414634145</v>
      </c>
      <c r="J920" s="124">
        <v>3786.1463414634145</v>
      </c>
      <c r="K920" s="124">
        <v>3786.1463414634145</v>
      </c>
      <c r="L920" s="124">
        <v>3786.1463414634145</v>
      </c>
      <c r="M920" s="124">
        <v>3786.1463414634145</v>
      </c>
      <c r="N920" s="124">
        <v>3786.1463414634145</v>
      </c>
      <c r="O920" s="124">
        <v>3786.1463414634145</v>
      </c>
      <c r="P920" s="368">
        <v>1000458654</v>
      </c>
      <c r="Q920" s="554" t="s">
        <v>255</v>
      </c>
      <c r="R920" s="614" t="s">
        <v>256</v>
      </c>
      <c r="S920" s="103" t="s">
        <v>257</v>
      </c>
      <c r="T920" s="553" t="s">
        <v>24</v>
      </c>
    </row>
    <row r="921" spans="1:20">
      <c r="A921" s="372">
        <v>2268605</v>
      </c>
      <c r="B921" s="218" t="s">
        <v>1415</v>
      </c>
      <c r="C921" s="362" t="s">
        <v>800</v>
      </c>
      <c r="D921" s="362" t="s">
        <v>1400</v>
      </c>
      <c r="E921" s="360" t="s">
        <v>20</v>
      </c>
      <c r="F921" s="360" t="s">
        <v>810</v>
      </c>
      <c r="G921" s="49" t="s">
        <v>582</v>
      </c>
      <c r="H921" s="361">
        <v>17.670731707317074</v>
      </c>
      <c r="I921" s="298">
        <v>3110.0487804878048</v>
      </c>
      <c r="J921" s="373">
        <v>3110.0487804878048</v>
      </c>
      <c r="K921" s="373">
        <v>3110.0487804878048</v>
      </c>
      <c r="L921" s="373">
        <v>3110.0487804878048</v>
      </c>
      <c r="M921" s="373">
        <v>3110.0487804878048</v>
      </c>
      <c r="N921" s="373">
        <v>3110.0487804878048</v>
      </c>
      <c r="O921" s="373">
        <v>3110.0487804878048</v>
      </c>
      <c r="P921" s="368">
        <v>1000458654</v>
      </c>
      <c r="Q921" s="554" t="s">
        <v>255</v>
      </c>
      <c r="R921" s="614" t="s">
        <v>256</v>
      </c>
      <c r="S921" s="103" t="s">
        <v>257</v>
      </c>
      <c r="T921" s="553" t="s">
        <v>24</v>
      </c>
    </row>
    <row r="922" spans="1:20">
      <c r="A922" s="218">
        <v>666194</v>
      </c>
      <c r="B922" s="218" t="s">
        <v>1416</v>
      </c>
      <c r="C922" s="46" t="s">
        <v>800</v>
      </c>
      <c r="D922" s="46" t="s">
        <v>1400</v>
      </c>
      <c r="E922" s="49" t="s">
        <v>20</v>
      </c>
      <c r="F922" s="49" t="s">
        <v>804</v>
      </c>
      <c r="G922" s="49" t="s">
        <v>338</v>
      </c>
      <c r="H922" s="36">
        <v>25.048780487804876</v>
      </c>
      <c r="I922" s="128">
        <v>4408.585365853658</v>
      </c>
      <c r="J922" s="124">
        <v>4408.585365853658</v>
      </c>
      <c r="K922" s="124">
        <v>4408.585365853658</v>
      </c>
      <c r="L922" s="124">
        <v>4408.585365853658</v>
      </c>
      <c r="M922" s="124">
        <v>4408.585365853658</v>
      </c>
      <c r="N922" s="124">
        <v>4408.585365853658</v>
      </c>
      <c r="O922" s="124">
        <v>4408.585365853658</v>
      </c>
      <c r="P922" s="368">
        <v>1000458654</v>
      </c>
      <c r="Q922" s="554" t="s">
        <v>255</v>
      </c>
      <c r="R922" s="614" t="s">
        <v>256</v>
      </c>
      <c r="S922" s="103" t="s">
        <v>257</v>
      </c>
      <c r="T922" s="553" t="s">
        <v>24</v>
      </c>
    </row>
    <row r="923" spans="1:20">
      <c r="A923" s="218">
        <v>2403017</v>
      </c>
      <c r="B923" s="218" t="s">
        <v>1417</v>
      </c>
      <c r="C923" s="46" t="s">
        <v>800</v>
      </c>
      <c r="D923" s="46" t="s">
        <v>1400</v>
      </c>
      <c r="E923" s="49" t="s">
        <v>25</v>
      </c>
      <c r="F923" s="49" t="s">
        <v>802</v>
      </c>
      <c r="G923" s="49" t="s">
        <v>324</v>
      </c>
      <c r="H923" s="36">
        <v>20.195121951219512</v>
      </c>
      <c r="I923" s="128">
        <v>3554.3414634146343</v>
      </c>
      <c r="J923" s="124">
        <v>3554.3414634146343</v>
      </c>
      <c r="K923" s="124">
        <v>3554.3414634146343</v>
      </c>
      <c r="L923" s="124">
        <v>3554.3414634146343</v>
      </c>
      <c r="M923" s="124">
        <v>3554.3414634146343</v>
      </c>
      <c r="N923" s="124">
        <v>3554.3414634146343</v>
      </c>
      <c r="O923" s="124">
        <v>3554.3414634146343</v>
      </c>
      <c r="P923" s="368">
        <v>1000458654</v>
      </c>
      <c r="Q923" s="554" t="s">
        <v>255</v>
      </c>
      <c r="R923" s="614" t="s">
        <v>256</v>
      </c>
      <c r="S923" s="103" t="s">
        <v>257</v>
      </c>
      <c r="T923" s="553" t="s">
        <v>26</v>
      </c>
    </row>
    <row r="924" spans="1:20">
      <c r="A924" s="218">
        <v>2435746</v>
      </c>
      <c r="B924" s="218" t="s">
        <v>1418</v>
      </c>
      <c r="C924" s="46" t="s">
        <v>800</v>
      </c>
      <c r="D924" s="46" t="s">
        <v>1400</v>
      </c>
      <c r="E924" s="49" t="s">
        <v>20</v>
      </c>
      <c r="F924" s="49" t="s">
        <v>804</v>
      </c>
      <c r="G924" s="49" t="s">
        <v>338</v>
      </c>
      <c r="H924" s="36">
        <v>25.048780487804876</v>
      </c>
      <c r="I924" s="128">
        <v>4408.585365853658</v>
      </c>
      <c r="J924" s="124">
        <v>4408.585365853658</v>
      </c>
      <c r="K924" s="124">
        <v>4408.585365853658</v>
      </c>
      <c r="L924" s="124">
        <v>4408.585365853658</v>
      </c>
      <c r="M924" s="124">
        <v>4408.585365853658</v>
      </c>
      <c r="N924" s="124">
        <v>4408.585365853658</v>
      </c>
      <c r="O924" s="124">
        <v>4408.585365853658</v>
      </c>
      <c r="P924" s="368">
        <v>1000458654</v>
      </c>
      <c r="Q924" s="554" t="s">
        <v>255</v>
      </c>
      <c r="R924" s="614" t="s">
        <v>256</v>
      </c>
      <c r="S924" s="103" t="s">
        <v>257</v>
      </c>
      <c r="T924" s="553" t="s">
        <v>33</v>
      </c>
    </row>
    <row r="925" spans="1:20">
      <c r="A925" s="218">
        <v>2422514</v>
      </c>
      <c r="B925" s="218" t="s">
        <v>1419</v>
      </c>
      <c r="C925" s="46" t="s">
        <v>800</v>
      </c>
      <c r="D925" s="46" t="s">
        <v>1400</v>
      </c>
      <c r="E925" s="49" t="s">
        <v>20</v>
      </c>
      <c r="F925" s="49" t="s">
        <v>802</v>
      </c>
      <c r="G925" s="49" t="s">
        <v>324</v>
      </c>
      <c r="H925" s="36">
        <v>21.512195121951219</v>
      </c>
      <c r="I925" s="128">
        <v>3786.1463414634145</v>
      </c>
      <c r="J925" s="124">
        <v>3786.1463414634145</v>
      </c>
      <c r="K925" s="124">
        <v>3786.1463414634145</v>
      </c>
      <c r="L925" s="124">
        <v>3786.1463414634145</v>
      </c>
      <c r="M925" s="124">
        <v>3786.1463414634145</v>
      </c>
      <c r="N925" s="124">
        <v>3786.1463414634145</v>
      </c>
      <c r="O925" s="124">
        <v>3786.1463414634145</v>
      </c>
      <c r="P925" s="368">
        <v>1000458654</v>
      </c>
      <c r="Q925" s="554" t="s">
        <v>255</v>
      </c>
      <c r="R925" s="614" t="s">
        <v>256</v>
      </c>
      <c r="S925" s="103" t="s">
        <v>257</v>
      </c>
      <c r="T925" s="553" t="s">
        <v>24</v>
      </c>
    </row>
    <row r="926" spans="1:20">
      <c r="A926" s="218">
        <v>2408366</v>
      </c>
      <c r="B926" s="218" t="s">
        <v>1420</v>
      </c>
      <c r="C926" s="482" t="s">
        <v>800</v>
      </c>
      <c r="D926" s="482" t="s">
        <v>1400</v>
      </c>
      <c r="E926" s="483" t="s">
        <v>20</v>
      </c>
      <c r="F926" s="483" t="s">
        <v>810</v>
      </c>
      <c r="G926" s="49" t="s">
        <v>595</v>
      </c>
      <c r="H926" s="361">
        <v>17.670731707317074</v>
      </c>
      <c r="I926" s="298">
        <v>3110.0487804878048</v>
      </c>
      <c r="J926" s="373">
        <v>3110.0487804878048</v>
      </c>
      <c r="K926" s="373">
        <v>3110.0487804878048</v>
      </c>
      <c r="L926" s="373">
        <v>3110.0487804878048</v>
      </c>
      <c r="M926" s="373">
        <v>3110.0487804878048</v>
      </c>
      <c r="N926" s="373">
        <v>3110.0487804878048</v>
      </c>
      <c r="O926" s="373">
        <v>3110.0487804878048</v>
      </c>
      <c r="P926" s="368">
        <v>1000458654</v>
      </c>
      <c r="Q926" s="554" t="s">
        <v>255</v>
      </c>
      <c r="R926" s="614" t="s">
        <v>256</v>
      </c>
      <c r="S926" s="103" t="s">
        <v>257</v>
      </c>
      <c r="T926" s="553" t="s">
        <v>24</v>
      </c>
    </row>
    <row r="927" spans="1:20">
      <c r="A927" s="425">
        <v>2397628</v>
      </c>
      <c r="B927" s="425" t="s">
        <v>1421</v>
      </c>
      <c r="C927" s="362" t="s">
        <v>800</v>
      </c>
      <c r="D927" s="362" t="s">
        <v>1422</v>
      </c>
      <c r="E927" s="360" t="s">
        <v>346</v>
      </c>
      <c r="F927" s="360" t="s">
        <v>804</v>
      </c>
      <c r="G927" s="49" t="s">
        <v>318</v>
      </c>
      <c r="H927" s="361">
        <v>23.134146341463413</v>
      </c>
      <c r="I927" s="298">
        <v>4071.6097560975609</v>
      </c>
      <c r="J927" s="373">
        <v>0</v>
      </c>
      <c r="K927" s="373">
        <v>0</v>
      </c>
      <c r="L927" s="373">
        <v>0</v>
      </c>
      <c r="M927" s="373">
        <v>0</v>
      </c>
      <c r="N927" s="373">
        <v>0</v>
      </c>
      <c r="O927" s="373">
        <v>0</v>
      </c>
      <c r="P927" s="368">
        <v>1000458654</v>
      </c>
      <c r="Q927" s="554" t="s">
        <v>255</v>
      </c>
      <c r="R927" s="614" t="s">
        <v>256</v>
      </c>
      <c r="S927" s="103" t="s">
        <v>257</v>
      </c>
      <c r="T927" s="553" t="s">
        <v>33</v>
      </c>
    </row>
    <row r="928" spans="1:20">
      <c r="A928" s="544">
        <v>2127941</v>
      </c>
      <c r="B928" s="218" t="s">
        <v>1423</v>
      </c>
      <c r="C928" s="46" t="s">
        <v>800</v>
      </c>
      <c r="D928" s="46" t="s">
        <v>1424</v>
      </c>
      <c r="E928" s="49" t="s">
        <v>20</v>
      </c>
      <c r="F928" s="49" t="s">
        <v>802</v>
      </c>
      <c r="G928" s="49" t="s">
        <v>324</v>
      </c>
      <c r="H928" s="36">
        <v>21.512195121951219</v>
      </c>
      <c r="I928" s="128">
        <v>3786.1463414634145</v>
      </c>
      <c r="J928" s="124">
        <v>3786.1463414634145</v>
      </c>
      <c r="K928" s="124">
        <v>3786.1463414634145</v>
      </c>
      <c r="L928" s="124">
        <v>3786.1463414634145</v>
      </c>
      <c r="M928" s="124">
        <v>3786.1463414634145</v>
      </c>
      <c r="N928" s="124">
        <v>3786.1463414634145</v>
      </c>
      <c r="O928" s="124">
        <v>3786.1463414634145</v>
      </c>
      <c r="P928" s="368">
        <v>1000458651</v>
      </c>
      <c r="Q928" s="554" t="s">
        <v>258</v>
      </c>
      <c r="R928" s="614" t="s">
        <v>259</v>
      </c>
      <c r="S928" s="614" t="s">
        <v>260</v>
      </c>
      <c r="T928" s="553" t="s">
        <v>24</v>
      </c>
    </row>
    <row r="929" spans="1:20">
      <c r="A929" s="544">
        <v>2152177</v>
      </c>
      <c r="B929" s="218" t="s">
        <v>1425</v>
      </c>
      <c r="C929" s="46" t="s">
        <v>800</v>
      </c>
      <c r="D929" s="46" t="s">
        <v>1426</v>
      </c>
      <c r="E929" s="49" t="s">
        <v>20</v>
      </c>
      <c r="F929" s="49" t="s">
        <v>810</v>
      </c>
      <c r="G929" s="49" t="s">
        <v>582</v>
      </c>
      <c r="H929" s="36">
        <v>17.670731707317074</v>
      </c>
      <c r="I929" s="128">
        <v>3110.0487804878048</v>
      </c>
      <c r="J929" s="124">
        <v>3110.0487804878048</v>
      </c>
      <c r="K929" s="124">
        <v>3110.0487804878048</v>
      </c>
      <c r="L929" s="124">
        <v>3110.0487804878048</v>
      </c>
      <c r="M929" s="124">
        <v>3110.0487804878048</v>
      </c>
      <c r="N929" s="124">
        <v>3110.0487804878048</v>
      </c>
      <c r="O929" s="124">
        <v>3110.0487804878048</v>
      </c>
      <c r="P929" s="368">
        <v>1000458651</v>
      </c>
      <c r="Q929" s="554" t="s">
        <v>258</v>
      </c>
      <c r="R929" s="614" t="s">
        <v>259</v>
      </c>
      <c r="S929" s="614" t="s">
        <v>260</v>
      </c>
      <c r="T929" s="553" t="s">
        <v>33</v>
      </c>
    </row>
    <row r="930" spans="1:20">
      <c r="A930" s="544">
        <v>254271</v>
      </c>
      <c r="B930" s="218" t="s">
        <v>1427</v>
      </c>
      <c r="C930" s="46" t="s">
        <v>800</v>
      </c>
      <c r="D930" s="46" t="s">
        <v>1424</v>
      </c>
      <c r="E930" s="49" t="s">
        <v>20</v>
      </c>
      <c r="F930" s="49" t="s">
        <v>804</v>
      </c>
      <c r="G930" s="49" t="s">
        <v>318</v>
      </c>
      <c r="H930" s="36">
        <v>25.048780487804876</v>
      </c>
      <c r="I930" s="128">
        <v>4408.585365853658</v>
      </c>
      <c r="J930" s="124">
        <v>4408.585365853658</v>
      </c>
      <c r="K930" s="124">
        <v>4408.585365853658</v>
      </c>
      <c r="L930" s="124">
        <v>4408.585365853658</v>
      </c>
      <c r="M930" s="124">
        <v>4408.585365853658</v>
      </c>
      <c r="N930" s="124">
        <v>4408.585365853658</v>
      </c>
      <c r="O930" s="124">
        <v>4408.585365853658</v>
      </c>
      <c r="P930" s="368">
        <v>1000458651</v>
      </c>
      <c r="Q930" s="554" t="s">
        <v>258</v>
      </c>
      <c r="R930" s="614" t="s">
        <v>259</v>
      </c>
      <c r="S930" s="614" t="s">
        <v>260</v>
      </c>
      <c r="T930" s="553" t="s">
        <v>24</v>
      </c>
    </row>
    <row r="931" spans="1:20">
      <c r="A931" s="544">
        <v>671010</v>
      </c>
      <c r="B931" s="218" t="s">
        <v>1428</v>
      </c>
      <c r="C931" s="46" t="s">
        <v>800</v>
      </c>
      <c r="D931" s="46" t="s">
        <v>1424</v>
      </c>
      <c r="E931" s="49" t="s">
        <v>20</v>
      </c>
      <c r="F931" s="49" t="s">
        <v>804</v>
      </c>
      <c r="G931" s="49" t="s">
        <v>338</v>
      </c>
      <c r="H931" s="36">
        <v>25.048780487804876</v>
      </c>
      <c r="I931" s="128">
        <v>4408.585365853658</v>
      </c>
      <c r="J931" s="124">
        <v>4408.585365853658</v>
      </c>
      <c r="K931" s="124">
        <v>4408.585365853658</v>
      </c>
      <c r="L931" s="124">
        <v>4408.585365853658</v>
      </c>
      <c r="M931" s="124">
        <v>4408.585365853658</v>
      </c>
      <c r="N931" s="124">
        <v>4408.585365853658</v>
      </c>
      <c r="O931" s="124">
        <v>4408.585365853658</v>
      </c>
      <c r="P931" s="368">
        <v>1000458651</v>
      </c>
      <c r="Q931" s="554" t="s">
        <v>258</v>
      </c>
      <c r="R931" s="614" t="s">
        <v>259</v>
      </c>
      <c r="S931" s="614" t="s">
        <v>260</v>
      </c>
      <c r="T931" s="553" t="s">
        <v>24</v>
      </c>
    </row>
    <row r="932" spans="1:20">
      <c r="A932" s="544">
        <v>2339271</v>
      </c>
      <c r="B932" s="218" t="s">
        <v>1429</v>
      </c>
      <c r="C932" s="46" t="s">
        <v>800</v>
      </c>
      <c r="D932" s="46" t="s">
        <v>1424</v>
      </c>
      <c r="E932" s="49" t="s">
        <v>20</v>
      </c>
      <c r="F932" s="49" t="s">
        <v>802</v>
      </c>
      <c r="G932" s="49" t="s">
        <v>324</v>
      </c>
      <c r="H932" s="36">
        <v>21.512195121951219</v>
      </c>
      <c r="I932" s="128">
        <v>3786.1463414634145</v>
      </c>
      <c r="J932" s="124">
        <v>3786.1463414634145</v>
      </c>
      <c r="K932" s="124">
        <v>3786.1463414634145</v>
      </c>
      <c r="L932" s="124">
        <v>3786.1463414634145</v>
      </c>
      <c r="M932" s="124">
        <v>3786.1463414634145</v>
      </c>
      <c r="N932" s="124">
        <v>3786.1463414634145</v>
      </c>
      <c r="O932" s="124">
        <v>3786.1463414634145</v>
      </c>
      <c r="P932" s="368">
        <v>1000458651</v>
      </c>
      <c r="Q932" s="554" t="s">
        <v>258</v>
      </c>
      <c r="R932" s="614" t="s">
        <v>259</v>
      </c>
      <c r="S932" s="614" t="s">
        <v>260</v>
      </c>
      <c r="T932" s="553" t="s">
        <v>33</v>
      </c>
    </row>
    <row r="933" spans="1:20">
      <c r="A933" s="544">
        <v>765722</v>
      </c>
      <c r="B933" s="218" t="s">
        <v>1430</v>
      </c>
      <c r="C933" s="46" t="s">
        <v>800</v>
      </c>
      <c r="D933" s="46" t="s">
        <v>1424</v>
      </c>
      <c r="E933" s="49" t="s">
        <v>20</v>
      </c>
      <c r="F933" s="49" t="s">
        <v>802</v>
      </c>
      <c r="G933" s="49" t="s">
        <v>324</v>
      </c>
      <c r="H933" s="36">
        <v>21.512195121951219</v>
      </c>
      <c r="I933" s="128">
        <v>3786.1463414634145</v>
      </c>
      <c r="J933" s="124">
        <v>3786.1463414634145</v>
      </c>
      <c r="K933" s="124">
        <v>3786.1463414634145</v>
      </c>
      <c r="L933" s="124">
        <v>3786.1463414634145</v>
      </c>
      <c r="M933" s="124">
        <v>3786.1463414634145</v>
      </c>
      <c r="N933" s="124">
        <v>3786.1463414634145</v>
      </c>
      <c r="O933" s="124">
        <v>3786.1463414634145</v>
      </c>
      <c r="P933" s="368">
        <v>1000458651</v>
      </c>
      <c r="Q933" s="554" t="s">
        <v>258</v>
      </c>
      <c r="R933" s="614" t="s">
        <v>259</v>
      </c>
      <c r="S933" s="614" t="s">
        <v>260</v>
      </c>
      <c r="T933" s="553" t="s">
        <v>33</v>
      </c>
    </row>
    <row r="934" spans="1:20">
      <c r="A934" s="544">
        <v>2128109</v>
      </c>
      <c r="B934" s="218" t="s">
        <v>1431</v>
      </c>
      <c r="C934" s="46" t="s">
        <v>800</v>
      </c>
      <c r="D934" s="46" t="s">
        <v>1424</v>
      </c>
      <c r="E934" s="49" t="s">
        <v>20</v>
      </c>
      <c r="F934" s="49" t="s">
        <v>802</v>
      </c>
      <c r="G934" s="49" t="s">
        <v>324</v>
      </c>
      <c r="H934" s="36">
        <v>21.512195121951219</v>
      </c>
      <c r="I934" s="128">
        <v>3786.1463414634145</v>
      </c>
      <c r="J934" s="124">
        <v>3786.1463414634145</v>
      </c>
      <c r="K934" s="124">
        <v>3786.1463414634145</v>
      </c>
      <c r="L934" s="124">
        <v>3786.1463414634145</v>
      </c>
      <c r="M934" s="124">
        <v>3786.1463414634145</v>
      </c>
      <c r="N934" s="124">
        <v>3786.1463414634145</v>
      </c>
      <c r="O934" s="124">
        <v>3786.1463414634145</v>
      </c>
      <c r="P934" s="368">
        <v>1000458651</v>
      </c>
      <c r="Q934" s="554" t="s">
        <v>258</v>
      </c>
      <c r="R934" s="614" t="s">
        <v>259</v>
      </c>
      <c r="S934" s="614" t="s">
        <v>260</v>
      </c>
      <c r="T934" s="553" t="s">
        <v>24</v>
      </c>
    </row>
    <row r="935" spans="1:20">
      <c r="A935" s="544">
        <v>2402109</v>
      </c>
      <c r="B935" s="372" t="s">
        <v>1432</v>
      </c>
      <c r="C935" s="360" t="s">
        <v>800</v>
      </c>
      <c r="D935" s="360" t="s">
        <v>1426</v>
      </c>
      <c r="E935" s="360" t="s">
        <v>20</v>
      </c>
      <c r="F935" s="49" t="s">
        <v>802</v>
      </c>
      <c r="G935" s="49" t="s">
        <v>324</v>
      </c>
      <c r="H935" s="361">
        <v>21.512195121951219</v>
      </c>
      <c r="I935" s="298">
        <v>3786.1463414634145</v>
      </c>
      <c r="J935" s="373">
        <v>3786.1463414634145</v>
      </c>
      <c r="K935" s="373">
        <v>3786.1463414634145</v>
      </c>
      <c r="L935" s="373">
        <v>3786.1463414634145</v>
      </c>
      <c r="M935" s="373">
        <v>3786.1463414634145</v>
      </c>
      <c r="N935" s="373">
        <v>3786.1463414634145</v>
      </c>
      <c r="O935" s="373">
        <v>3786.1463414634145</v>
      </c>
      <c r="P935" s="368">
        <v>1000458651</v>
      </c>
      <c r="Q935" s="554" t="s">
        <v>258</v>
      </c>
      <c r="R935" s="614" t="s">
        <v>259</v>
      </c>
      <c r="S935" s="614" t="s">
        <v>260</v>
      </c>
      <c r="T935" s="553" t="s">
        <v>24</v>
      </c>
    </row>
    <row r="936" spans="1:20">
      <c r="A936" s="544">
        <v>2020909</v>
      </c>
      <c r="B936" s="371" t="s">
        <v>1433</v>
      </c>
      <c r="C936" s="46" t="s">
        <v>800</v>
      </c>
      <c r="D936" s="46" t="s">
        <v>1426</v>
      </c>
      <c r="E936" s="49" t="s">
        <v>20</v>
      </c>
      <c r="F936" s="49" t="s">
        <v>802</v>
      </c>
      <c r="G936" s="49" t="s">
        <v>324</v>
      </c>
      <c r="H936" s="36">
        <v>21.512195121951219</v>
      </c>
      <c r="I936" s="128">
        <v>3786.1463414634145</v>
      </c>
      <c r="J936" s="124">
        <v>3786.1463414634145</v>
      </c>
      <c r="K936" s="124">
        <v>3786.1463414634145</v>
      </c>
      <c r="L936" s="124">
        <v>3786.1463414634145</v>
      </c>
      <c r="M936" s="124">
        <v>3786.1463414634145</v>
      </c>
      <c r="N936" s="124">
        <v>3786.1463414634145</v>
      </c>
      <c r="O936" s="124">
        <v>3786.1463414634145</v>
      </c>
      <c r="P936" s="368">
        <v>1000458651</v>
      </c>
      <c r="Q936" s="554" t="s">
        <v>258</v>
      </c>
      <c r="R936" s="614" t="s">
        <v>259</v>
      </c>
      <c r="S936" s="614" t="s">
        <v>260</v>
      </c>
      <c r="T936" s="553" t="s">
        <v>24</v>
      </c>
    </row>
    <row r="937" spans="1:20">
      <c r="A937" s="544">
        <v>2077379</v>
      </c>
      <c r="B937" s="218" t="s">
        <v>1434</v>
      </c>
      <c r="C937" s="46" t="s">
        <v>800</v>
      </c>
      <c r="D937" s="46" t="s">
        <v>1426</v>
      </c>
      <c r="E937" s="49" t="s">
        <v>20</v>
      </c>
      <c r="F937" s="49" t="s">
        <v>802</v>
      </c>
      <c r="G937" s="49" t="s">
        <v>324</v>
      </c>
      <c r="H937" s="36">
        <v>21.512195121951219</v>
      </c>
      <c r="I937" s="128">
        <v>3786.1463414634145</v>
      </c>
      <c r="J937" s="124">
        <v>3786.1463414634145</v>
      </c>
      <c r="K937" s="124">
        <v>3786.1463414634145</v>
      </c>
      <c r="L937" s="124">
        <v>3786.1463414634145</v>
      </c>
      <c r="M937" s="124">
        <v>3786.1463414634145</v>
      </c>
      <c r="N937" s="124">
        <v>3786.1463414634145</v>
      </c>
      <c r="O937" s="124">
        <v>3786.1463414634145</v>
      </c>
      <c r="P937" s="368">
        <v>1000458651</v>
      </c>
      <c r="Q937" s="554" t="s">
        <v>258</v>
      </c>
      <c r="R937" s="614" t="s">
        <v>259</v>
      </c>
      <c r="S937" s="614" t="s">
        <v>260</v>
      </c>
      <c r="T937" s="553" t="s">
        <v>24</v>
      </c>
    </row>
    <row r="938" spans="1:20">
      <c r="A938" s="544">
        <v>2075252</v>
      </c>
      <c r="B938" s="218" t="s">
        <v>1435</v>
      </c>
      <c r="C938" s="46" t="s">
        <v>800</v>
      </c>
      <c r="D938" s="46" t="s">
        <v>1424</v>
      </c>
      <c r="E938" s="49" t="s">
        <v>20</v>
      </c>
      <c r="F938" s="49" t="s">
        <v>802</v>
      </c>
      <c r="G938" s="49" t="s">
        <v>324</v>
      </c>
      <c r="H938" s="36">
        <v>21.512195121951219</v>
      </c>
      <c r="I938" s="128">
        <v>3786.1463414634145</v>
      </c>
      <c r="J938" s="124">
        <v>3786.1463414634145</v>
      </c>
      <c r="K938" s="124">
        <v>3786.1463414634145</v>
      </c>
      <c r="L938" s="124">
        <v>3786.1463414634145</v>
      </c>
      <c r="M938" s="124">
        <v>3786.1463414634145</v>
      </c>
      <c r="N938" s="124">
        <v>3786.1463414634145</v>
      </c>
      <c r="O938" s="124">
        <v>3786.1463414634145</v>
      </c>
      <c r="P938" s="368">
        <v>1000458651</v>
      </c>
      <c r="Q938" s="554" t="s">
        <v>258</v>
      </c>
      <c r="R938" s="614" t="s">
        <v>259</v>
      </c>
      <c r="S938" s="614" t="s">
        <v>260</v>
      </c>
      <c r="T938" s="553" t="s">
        <v>33</v>
      </c>
    </row>
    <row r="939" spans="1:20">
      <c r="A939" s="544">
        <v>839572</v>
      </c>
      <c r="B939" s="218" t="s">
        <v>1436</v>
      </c>
      <c r="C939" s="46" t="s">
        <v>800</v>
      </c>
      <c r="D939" s="46" t="s">
        <v>1426</v>
      </c>
      <c r="E939" s="49" t="s">
        <v>20</v>
      </c>
      <c r="F939" s="49" t="s">
        <v>802</v>
      </c>
      <c r="G939" s="49" t="s">
        <v>324</v>
      </c>
      <c r="H939" s="36">
        <v>21.512195121951219</v>
      </c>
      <c r="I939" s="128">
        <v>3786.1463414634145</v>
      </c>
      <c r="J939" s="124">
        <v>3786.1463414634145</v>
      </c>
      <c r="K939" s="124">
        <v>3786.1463414634145</v>
      </c>
      <c r="L939" s="124">
        <v>3786.1463414634145</v>
      </c>
      <c r="M939" s="124">
        <v>3786.1463414634145</v>
      </c>
      <c r="N939" s="124">
        <v>3786.1463414634145</v>
      </c>
      <c r="O939" s="124">
        <v>3786.1463414634145</v>
      </c>
      <c r="P939" s="368">
        <v>1000458651</v>
      </c>
      <c r="Q939" s="554" t="s">
        <v>258</v>
      </c>
      <c r="R939" s="614" t="s">
        <v>259</v>
      </c>
      <c r="S939" s="614" t="s">
        <v>260</v>
      </c>
      <c r="T939" s="553" t="s">
        <v>33</v>
      </c>
    </row>
    <row r="940" spans="1:20">
      <c r="A940" s="544">
        <v>792244</v>
      </c>
      <c r="B940" s="218" t="s">
        <v>1437</v>
      </c>
      <c r="C940" s="46" t="s">
        <v>800</v>
      </c>
      <c r="D940" s="46" t="s">
        <v>1424</v>
      </c>
      <c r="E940" s="49" t="s">
        <v>20</v>
      </c>
      <c r="F940" s="49" t="s">
        <v>804</v>
      </c>
      <c r="G940" s="49" t="s">
        <v>338</v>
      </c>
      <c r="H940" s="36">
        <v>25.048780487804876</v>
      </c>
      <c r="I940" s="128">
        <v>4408.585365853658</v>
      </c>
      <c r="J940" s="124">
        <v>4408.585365853658</v>
      </c>
      <c r="K940" s="124">
        <v>4408.585365853658</v>
      </c>
      <c r="L940" s="124">
        <v>4408.585365853658</v>
      </c>
      <c r="M940" s="124">
        <v>4408.585365853658</v>
      </c>
      <c r="N940" s="124">
        <v>4408.585365853658</v>
      </c>
      <c r="O940" s="124">
        <v>4408.585365853658</v>
      </c>
      <c r="P940" s="368">
        <v>1000458651</v>
      </c>
      <c r="Q940" s="554" t="s">
        <v>258</v>
      </c>
      <c r="R940" s="614" t="s">
        <v>259</v>
      </c>
      <c r="S940" s="614" t="s">
        <v>260</v>
      </c>
      <c r="T940" s="553" t="s">
        <v>33</v>
      </c>
    </row>
    <row r="941" spans="1:20">
      <c r="A941" s="545">
        <v>2128175</v>
      </c>
      <c r="B941" s="481" t="s">
        <v>1438</v>
      </c>
      <c r="C941" s="360" t="s">
        <v>800</v>
      </c>
      <c r="D941" s="360" t="s">
        <v>1426</v>
      </c>
      <c r="E941" s="360" t="s">
        <v>20</v>
      </c>
      <c r="F941" s="49" t="s">
        <v>802</v>
      </c>
      <c r="G941" s="49" t="s">
        <v>324</v>
      </c>
      <c r="H941" s="361">
        <v>21.512195121951219</v>
      </c>
      <c r="I941" s="298">
        <v>3786.1463414634145</v>
      </c>
      <c r="J941" s="373">
        <v>3786.1463414634145</v>
      </c>
      <c r="K941" s="373">
        <v>3786.1463414634145</v>
      </c>
      <c r="L941" s="373">
        <v>3786.1463414634145</v>
      </c>
      <c r="M941" s="373">
        <v>3786.1463414634145</v>
      </c>
      <c r="N941" s="373">
        <v>3786.1463414634145</v>
      </c>
      <c r="O941" s="373">
        <v>3786.1463414634145</v>
      </c>
      <c r="P941" s="368">
        <v>1000458651</v>
      </c>
      <c r="Q941" s="554" t="s">
        <v>258</v>
      </c>
      <c r="R941" s="614" t="s">
        <v>259</v>
      </c>
      <c r="S941" s="614" t="s">
        <v>260</v>
      </c>
      <c r="T941" s="553" t="s">
        <v>33</v>
      </c>
    </row>
    <row r="942" spans="1:20">
      <c r="A942" s="525">
        <v>769024</v>
      </c>
      <c r="B942" s="425" t="s">
        <v>1439</v>
      </c>
      <c r="C942" s="360" t="s">
        <v>800</v>
      </c>
      <c r="D942" s="360" t="s">
        <v>1422</v>
      </c>
      <c r="E942" s="360" t="s">
        <v>346</v>
      </c>
      <c r="F942" s="360" t="s">
        <v>804</v>
      </c>
      <c r="G942" s="49" t="s">
        <v>318</v>
      </c>
      <c r="H942" s="361">
        <v>23.134146341463413</v>
      </c>
      <c r="I942" s="298">
        <v>4071.6097560975609</v>
      </c>
      <c r="J942" s="373">
        <v>0</v>
      </c>
      <c r="K942" s="373">
        <v>0</v>
      </c>
      <c r="L942" s="373">
        <v>0</v>
      </c>
      <c r="M942" s="373">
        <v>0</v>
      </c>
      <c r="N942" s="373">
        <v>0</v>
      </c>
      <c r="O942" s="373">
        <v>0</v>
      </c>
      <c r="P942" s="368">
        <v>1000458651</v>
      </c>
      <c r="Q942" s="554" t="s">
        <v>258</v>
      </c>
      <c r="R942" s="614" t="s">
        <v>259</v>
      </c>
      <c r="S942" s="614" t="s">
        <v>260</v>
      </c>
      <c r="T942" s="553" t="s">
        <v>53</v>
      </c>
    </row>
  </sheetData>
  <autoFilter ref="A2:T942" xr:uid="{5E976DA1-D5D9-49F6-93B2-39F9D0A90523}"/>
  <mergeCells count="2">
    <mergeCell ref="J1:L1"/>
    <mergeCell ref="M1:O1"/>
  </mergeCells>
  <phoneticPr fontId="8" type="noConversion"/>
  <conditionalFormatting sqref="A162:A171">
    <cfRule type="duplicateValues" dxfId="194" priority="51"/>
  </conditionalFormatting>
  <conditionalFormatting sqref="A211">
    <cfRule type="duplicateValues" dxfId="193" priority="46"/>
    <cfRule type="duplicateValues" dxfId="192" priority="47"/>
  </conditionalFormatting>
  <conditionalFormatting sqref="A258">
    <cfRule type="duplicateValues" dxfId="191" priority="40"/>
    <cfRule type="duplicateValues" dxfId="190" priority="41"/>
    <cfRule type="duplicateValues" dxfId="189" priority="42"/>
    <cfRule type="duplicateValues" dxfId="188" priority="43"/>
    <cfRule type="duplicateValues" dxfId="187" priority="44"/>
  </conditionalFormatting>
  <conditionalFormatting sqref="A267">
    <cfRule type="duplicateValues" dxfId="186" priority="38"/>
    <cfRule type="duplicateValues" dxfId="185" priority="37"/>
    <cfRule type="duplicateValues" dxfId="184" priority="36"/>
    <cfRule type="duplicateValues" dxfId="183" priority="39"/>
    <cfRule type="duplicateValues" dxfId="182" priority="35"/>
  </conditionalFormatting>
  <conditionalFormatting sqref="A269">
    <cfRule type="duplicateValues" dxfId="181" priority="34"/>
    <cfRule type="duplicateValues" dxfId="180" priority="33"/>
    <cfRule type="duplicateValues" dxfId="179" priority="32"/>
    <cfRule type="duplicateValues" dxfId="178" priority="31"/>
    <cfRule type="duplicateValues" dxfId="177" priority="30"/>
  </conditionalFormatting>
  <conditionalFormatting sqref="A318:A333">
    <cfRule type="duplicateValues" dxfId="176" priority="29"/>
  </conditionalFormatting>
  <conditionalFormatting sqref="A486:A652">
    <cfRule type="duplicateValues" dxfId="175" priority="28"/>
    <cfRule type="duplicateValues" dxfId="174" priority="27"/>
  </conditionalFormatting>
  <conditionalFormatting sqref="A784:A788">
    <cfRule type="duplicateValues" dxfId="173" priority="16"/>
    <cfRule type="duplicateValues" dxfId="172" priority="17"/>
    <cfRule type="duplicateValues" dxfId="171" priority="18"/>
    <cfRule type="duplicateValues" dxfId="170" priority="19"/>
  </conditionalFormatting>
  <conditionalFormatting sqref="A789:A851 A853:A873 A875:A889">
    <cfRule type="duplicateValues" dxfId="169" priority="13"/>
    <cfRule type="duplicateValues" dxfId="168" priority="12"/>
  </conditionalFormatting>
  <conditionalFormatting sqref="A800">
    <cfRule type="duplicateValues" dxfId="167" priority="9"/>
  </conditionalFormatting>
  <conditionalFormatting sqref="A807">
    <cfRule type="duplicateValues" dxfId="166" priority="8"/>
  </conditionalFormatting>
  <conditionalFormatting sqref="A879:A881">
    <cfRule type="duplicateValues" dxfId="165" priority="10"/>
  </conditionalFormatting>
  <conditionalFormatting sqref="A879:A889">
    <cfRule type="duplicateValues" dxfId="164" priority="11"/>
  </conditionalFormatting>
  <conditionalFormatting sqref="A882">
    <cfRule type="duplicateValues" dxfId="163" priority="7"/>
  </conditionalFormatting>
  <conditionalFormatting sqref="A883">
    <cfRule type="duplicateValues" dxfId="162" priority="6"/>
  </conditionalFormatting>
  <conditionalFormatting sqref="A884:A885">
    <cfRule type="duplicateValues" dxfId="161" priority="4"/>
  </conditionalFormatting>
  <conditionalFormatting sqref="A887:A888">
    <cfRule type="duplicateValues" dxfId="160" priority="5"/>
  </conditionalFormatting>
  <conditionalFormatting sqref="A889 A886">
    <cfRule type="duplicateValues" dxfId="159" priority="1"/>
  </conditionalFormatting>
  <conditionalFormatting sqref="A771:B783">
    <cfRule type="duplicateValues" dxfId="158" priority="26"/>
  </conditionalFormatting>
  <conditionalFormatting sqref="A780:B780">
    <cfRule type="duplicateValues" dxfId="157" priority="24"/>
  </conditionalFormatting>
  <conditionalFormatting sqref="A781:B781">
    <cfRule type="duplicateValues" dxfId="156" priority="23"/>
  </conditionalFormatting>
  <conditionalFormatting sqref="A782:B782">
    <cfRule type="duplicateValues" dxfId="155" priority="22"/>
  </conditionalFormatting>
  <conditionalFormatting sqref="A783:B783 B780:B782 A771:B779">
    <cfRule type="duplicateValues" dxfId="154" priority="25"/>
  </conditionalFormatting>
  <conditionalFormatting sqref="A874:B874">
    <cfRule type="duplicateValues" dxfId="153" priority="3"/>
    <cfRule type="duplicateValues" dxfId="152" priority="2"/>
  </conditionalFormatting>
  <conditionalFormatting sqref="B202:B215">
    <cfRule type="duplicateValues" dxfId="151" priority="50"/>
  </conditionalFormatting>
  <conditionalFormatting sqref="B225">
    <cfRule type="duplicateValues" dxfId="150" priority="49"/>
  </conditionalFormatting>
  <conditionalFormatting sqref="B228 B216:B224 B226">
    <cfRule type="duplicateValues" dxfId="149" priority="48"/>
  </conditionalFormatting>
  <conditionalFormatting sqref="B229:B230">
    <cfRule type="duplicateValues" dxfId="148" priority="45"/>
  </conditionalFormatting>
  <conditionalFormatting sqref="B784:B788">
    <cfRule type="duplicateValues" dxfId="147" priority="21"/>
    <cfRule type="duplicateValues" dxfId="146" priority="20"/>
  </conditionalFormatting>
  <conditionalFormatting sqref="B789:B873 B875:B889">
    <cfRule type="duplicateValues" dxfId="145" priority="15"/>
    <cfRule type="duplicateValues" dxfId="144" priority="14"/>
  </conditionalFormatting>
  <dataValidations disablePrompts="1" count="2">
    <dataValidation type="list" allowBlank="1" showInputMessage="1" showErrorMessage="1" sqref="E3:E26 E28:E32 E35:E51 E53:E157 E213:E214 E216 E187:E190 E231:E232 E234:E248 E218:E229 E210:E211 E192:E208 E184:E185 E251 E253:E260 E262:E277 E280:E309 E311:E483 E491:E537 E486:E489 E539:E689 E691 E693:E720 E724:E942" xr:uid="{A8F520F0-C508-48DE-A88F-84CB6FF1B489}">
      <formula1>"Java Springboot Microservices SpringReactive, Full Stack, ReactJS, Angular, Adobe Experience Manager (AEM), Mobile Developer, QA Analyst, PEGA, Scrum Master, Release Train Engineer, Business Analyst, Database Developer, Mainframe, .NET"</formula1>
    </dataValidation>
    <dataValidation type="list" allowBlank="1" showInputMessage="1" showErrorMessage="1" sqref="E158:E183" xr:uid="{B161CFBA-2765-4DE3-905A-26E666488318}">
      <formula1>"Java Springboot Microservices SpringReactive, Full Stack, ReactJS, Angular, Adobe Experience Manager (AEM), Mobile Developer, QA Analyst, PEGA, Scrum Master, Release Train Engineer, Business Analyst, Database Developer, Mainframe, .NET, Architect"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AEAD438A-AA73-42CE-98F5-4485C52BB521}">
          <x14:formula1>
            <xm:f>'New Rate Card'!$B$2:$B$51</xm:f>
          </x14:formula1>
          <xm:sqref>F1:F309 F313:F337</xm:sqref>
        </x14:dataValidation>
        <x14:dataValidation type="list" allowBlank="1" showInputMessage="1" showErrorMessage="1" xr:uid="{6422248C-A278-4AF1-A940-7DEF756F59F4}">
          <x14:formula1>
            <xm:f>'New Rate Card'!$C$2:$C$51</xm:f>
          </x14:formula1>
          <xm:sqref>C1:C337</xm:sqref>
        </x14:dataValidation>
        <x14:dataValidation type="list" allowBlank="1" showInputMessage="1" showErrorMessage="1" xr:uid="{C09F1AF0-ACD6-4353-8E40-1640FBF88F43}">
          <x14:formula1>
            <xm:f>'New Rate Card India - BFD'!$H$2:$H$537</xm:f>
          </x14:formula1>
          <xm:sqref>F338:F622 F624:F626 F628:F631 F633 F636:F942</xm:sqref>
        </x14:dataValidation>
        <x14:dataValidation type="list" allowBlank="1" showInputMessage="1" showErrorMessage="1" xr:uid="{FBF70486-5EE3-4C71-9F67-C5A04DF4B00A}">
          <x14:formula1>
            <xm:f>'New Rate Card India - BFD'!$F$2:$F$537</xm:f>
          </x14:formula1>
          <xm:sqref>C338:C591 C638:C639 C653:C942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E758-E38E-4263-B7AE-42047CB20EED}">
  <sheetPr codeName="Sheet33">
    <tabColor theme="3"/>
  </sheetPr>
  <dimension ref="A1:AO57"/>
  <sheetViews>
    <sheetView tabSelected="1" topLeftCell="H1" zoomScale="89" zoomScaleNormal="89" workbookViewId="0">
      <selection activeCell="M45" sqref="M9:O45"/>
    </sheetView>
  </sheetViews>
  <sheetFormatPr defaultColWidth="31.453125" defaultRowHeight="21" customHeight="1"/>
  <cols>
    <col min="1" max="1" width="14.453125" style="63" customWidth="1"/>
    <col min="2" max="2" width="29.54296875" style="63" bestFit="1" customWidth="1"/>
    <col min="3" max="3" width="11.453125" style="63" customWidth="1"/>
    <col min="4" max="4" width="12.453125" style="63" bestFit="1" customWidth="1"/>
    <col min="5" max="5" width="40.453125" style="63" customWidth="1"/>
    <col min="6" max="6" width="23.54296875" style="63" customWidth="1"/>
    <col min="7" max="7" width="16.453125" style="63" customWidth="1"/>
    <col min="8" max="8" width="19.453125" style="63" customWidth="1"/>
    <col min="9" max="9" width="22.453125" style="63" bestFit="1" customWidth="1"/>
    <col min="10" max="10" width="20.453125" style="63" customWidth="1"/>
    <col min="11" max="11" width="32.54296875" style="63" customWidth="1"/>
    <col min="12" max="12" width="14.54296875" style="63" bestFit="1" customWidth="1"/>
    <col min="13" max="13" width="15.54296875" style="386" customWidth="1"/>
    <col min="14" max="14" width="14.54296875" style="62" customWidth="1"/>
    <col min="15" max="16" width="16.54296875" style="62" customWidth="1"/>
    <col min="17" max="21" width="17.453125" style="62" customWidth="1"/>
    <col min="22" max="22" width="16.54296875" style="62" customWidth="1"/>
    <col min="23" max="32" width="17.453125" style="62" customWidth="1"/>
    <col min="33" max="34" width="16.453125" style="63" customWidth="1"/>
    <col min="35" max="35" width="61.453125" style="63" bestFit="1" customWidth="1"/>
    <col min="36" max="41" width="31.453125" style="63"/>
    <col min="42" max="16384" width="31.453125" style="657"/>
  </cols>
  <sheetData>
    <row r="1" spans="1:41" ht="21" customHeight="1">
      <c r="A1" s="806" t="s">
        <v>1440</v>
      </c>
      <c r="B1" s="806"/>
      <c r="C1" s="808" t="s">
        <v>161</v>
      </c>
      <c r="D1" s="808"/>
      <c r="E1" s="808"/>
      <c r="F1" s="62"/>
      <c r="G1" s="62"/>
      <c r="H1" s="62"/>
      <c r="I1" s="62"/>
      <c r="J1" s="62"/>
      <c r="K1" s="62"/>
      <c r="L1" s="62"/>
      <c r="M1" s="62"/>
    </row>
    <row r="2" spans="1:41" ht="21" customHeight="1">
      <c r="A2" s="806" t="s">
        <v>1441</v>
      </c>
      <c r="B2" s="806"/>
      <c r="C2" s="808" t="s">
        <v>1442</v>
      </c>
      <c r="D2" s="808"/>
      <c r="E2" s="808"/>
      <c r="F2" s="62"/>
      <c r="G2" s="62"/>
      <c r="H2" s="62"/>
      <c r="I2" s="62"/>
      <c r="J2" s="62"/>
      <c r="K2" s="62"/>
      <c r="L2" s="62"/>
      <c r="M2" s="62"/>
    </row>
    <row r="3" spans="1:41" ht="21" customHeight="1">
      <c r="A3" s="806" t="s">
        <v>1443</v>
      </c>
      <c r="B3" s="806"/>
      <c r="C3" s="808" t="s">
        <v>1444</v>
      </c>
      <c r="D3" s="808"/>
      <c r="E3" s="808"/>
      <c r="F3" s="62"/>
      <c r="G3" s="62"/>
      <c r="H3" s="62"/>
      <c r="I3" s="62"/>
      <c r="J3" s="62"/>
      <c r="K3" s="62"/>
      <c r="L3" s="62"/>
      <c r="M3" s="62"/>
    </row>
    <row r="4" spans="1:41" ht="21" customHeight="1">
      <c r="A4" s="806" t="s">
        <v>10</v>
      </c>
      <c r="B4" s="806"/>
      <c r="C4" s="808" t="s">
        <v>238</v>
      </c>
      <c r="D4" s="808"/>
      <c r="E4" s="808"/>
      <c r="F4" s="62"/>
      <c r="G4" s="62"/>
      <c r="H4" s="62"/>
      <c r="I4" s="62"/>
      <c r="J4" s="62"/>
      <c r="K4" s="62"/>
      <c r="L4" s="62"/>
      <c r="M4" s="62"/>
    </row>
    <row r="5" spans="1:41" ht="21" customHeight="1">
      <c r="A5" s="807" t="s">
        <v>1445</v>
      </c>
      <c r="B5" s="807"/>
      <c r="C5" s="808" t="s">
        <v>239</v>
      </c>
      <c r="D5" s="808"/>
      <c r="E5" s="808"/>
      <c r="F5" s="62"/>
      <c r="G5" s="62"/>
      <c r="H5" s="62"/>
      <c r="I5" s="62"/>
      <c r="J5" s="62"/>
      <c r="K5" s="62"/>
      <c r="L5" s="62"/>
      <c r="M5" s="62"/>
    </row>
    <row r="6" spans="1:41" ht="21" customHeight="1">
      <c r="A6" s="807" t="s">
        <v>1446</v>
      </c>
      <c r="B6" s="807"/>
      <c r="C6" s="808" t="s">
        <v>1447</v>
      </c>
      <c r="D6" s="808"/>
      <c r="E6" s="808"/>
      <c r="F6" s="365"/>
      <c r="G6" s="656"/>
      <c r="H6" s="656"/>
      <c r="I6" s="656"/>
      <c r="J6" s="656"/>
      <c r="K6" s="656"/>
      <c r="L6" s="656"/>
      <c r="M6" s="656"/>
      <c r="N6" s="656"/>
    </row>
    <row r="7" spans="1:41" ht="21" customHeight="1">
      <c r="P7" s="805" t="s">
        <v>1448</v>
      </c>
      <c r="Q7" s="805"/>
      <c r="R7" s="805"/>
      <c r="S7" s="804" t="s">
        <v>1449</v>
      </c>
      <c r="T7" s="804"/>
      <c r="U7" s="804"/>
      <c r="V7" s="802" t="s">
        <v>1450</v>
      </c>
      <c r="W7" s="802"/>
      <c r="X7" s="802"/>
      <c r="Y7" s="803" t="s">
        <v>1451</v>
      </c>
      <c r="Z7" s="803"/>
      <c r="AA7" s="803"/>
      <c r="AB7" s="63"/>
      <c r="AC7" s="63"/>
      <c r="AD7" s="63"/>
      <c r="AE7" s="63"/>
      <c r="AF7" s="63"/>
    </row>
    <row r="8" spans="1:41" ht="21"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1459</v>
      </c>
      <c r="AH8" s="127" t="s">
        <v>1460</v>
      </c>
      <c r="AI8" s="127" t="s">
        <v>19</v>
      </c>
    </row>
    <row r="9" spans="1:41" ht="21" customHeight="1">
      <c r="A9" s="772">
        <v>2298348</v>
      </c>
      <c r="B9" s="103" t="s">
        <v>1461</v>
      </c>
      <c r="C9" s="103" t="s">
        <v>800</v>
      </c>
      <c r="D9" s="103" t="s">
        <v>801</v>
      </c>
      <c r="E9" s="103" t="s">
        <v>20</v>
      </c>
      <c r="F9" s="103" t="s">
        <v>804</v>
      </c>
      <c r="G9" s="103" t="s">
        <v>1462</v>
      </c>
      <c r="H9" s="49" t="str">
        <f t="shared" ref="H9:H45" si="0">CONCATENATE(G9,C9,F9)</f>
        <v>PremiumODCLevel 3</v>
      </c>
      <c r="I9" s="49" t="s">
        <v>338</v>
      </c>
      <c r="J9" s="49">
        <v>1000471622</v>
      </c>
      <c r="K9" s="49" t="s">
        <v>1463</v>
      </c>
      <c r="L9" s="49" t="s">
        <v>33</v>
      </c>
      <c r="M9" s="388"/>
      <c r="N9" s="361"/>
      <c r="O9" s="653"/>
      <c r="P9" s="654">
        <f t="shared" ref="P9" si="1">N9*176</f>
        <v>0</v>
      </c>
      <c r="Q9" s="654">
        <f t="shared" ref="Q9" si="2">N9*176</f>
        <v>0</v>
      </c>
      <c r="R9" s="654">
        <f t="shared" ref="R9" si="3">N9*176</f>
        <v>0</v>
      </c>
      <c r="S9" s="654">
        <v>0</v>
      </c>
      <c r="T9" s="654">
        <v>0</v>
      </c>
      <c r="U9" s="654">
        <v>0</v>
      </c>
      <c r="V9" s="654">
        <v>0</v>
      </c>
      <c r="W9" s="654">
        <v>0</v>
      </c>
      <c r="X9" s="654">
        <v>0</v>
      </c>
      <c r="Y9" s="654">
        <v>0</v>
      </c>
      <c r="Z9" s="654">
        <v>0</v>
      </c>
      <c r="AA9" s="654">
        <v>0</v>
      </c>
      <c r="AB9" s="655">
        <f t="shared" ref="AB9:AB45" si="4">SUM(P9:R9)</f>
        <v>0</v>
      </c>
      <c r="AC9" s="655">
        <f t="shared" ref="AC9:AC45" si="5">SUM(S9:U9)</f>
        <v>0</v>
      </c>
      <c r="AD9" s="655">
        <f t="shared" ref="AD9:AD45" si="6">SUM(V9:X9)</f>
        <v>0</v>
      </c>
      <c r="AE9" s="655">
        <f t="shared" ref="AE9:AE45" si="7">SUM(Y9:AA9)</f>
        <v>0</v>
      </c>
      <c r="AF9" s="655">
        <f t="shared" ref="AF9:AF45" si="8">SUM(AB9:AC9)</f>
        <v>0</v>
      </c>
      <c r="AG9" s="653">
        <f t="shared" ref="AG9:AG45" si="9">SUM(AD9:AE9)</f>
        <v>0</v>
      </c>
      <c r="AH9" s="653">
        <f t="shared" ref="AH9:AH45" si="10">SUM(AF9:AG9)</f>
        <v>0</v>
      </c>
      <c r="AI9" s="360"/>
    </row>
    <row r="10" spans="1:41" s="770" customFormat="1" ht="21" customHeight="1">
      <c r="A10" s="772">
        <v>630149</v>
      </c>
      <c r="B10" s="103" t="s">
        <v>820</v>
      </c>
      <c r="C10" s="103" t="s">
        <v>800</v>
      </c>
      <c r="D10" s="103" t="s">
        <v>801</v>
      </c>
      <c r="E10" s="103" t="s">
        <v>25</v>
      </c>
      <c r="F10" s="103" t="s">
        <v>804</v>
      </c>
      <c r="G10" s="103" t="s">
        <v>1464</v>
      </c>
      <c r="H10" s="49" t="str">
        <f t="shared" si="0"/>
        <v>StandardODCLevel 3</v>
      </c>
      <c r="I10" s="49" t="s">
        <v>338</v>
      </c>
      <c r="J10" s="49">
        <v>1000471622</v>
      </c>
      <c r="K10" s="49" t="s">
        <v>1463</v>
      </c>
      <c r="L10" s="49" t="s">
        <v>26</v>
      </c>
      <c r="M10" s="388"/>
      <c r="N10" s="361"/>
      <c r="O10" s="653"/>
      <c r="P10" s="654">
        <f t="shared" ref="P10:P45" si="11">N10*176</f>
        <v>0</v>
      </c>
      <c r="Q10" s="654">
        <f t="shared" ref="Q10:Q45" si="12">N10*176</f>
        <v>0</v>
      </c>
      <c r="R10" s="654">
        <f t="shared" ref="R10:R45" si="13">N10*176</f>
        <v>0</v>
      </c>
      <c r="S10" s="654">
        <v>0</v>
      </c>
      <c r="T10" s="654">
        <v>0</v>
      </c>
      <c r="U10" s="654">
        <v>0</v>
      </c>
      <c r="V10" s="654">
        <v>0</v>
      </c>
      <c r="W10" s="654">
        <v>0</v>
      </c>
      <c r="X10" s="654">
        <v>0</v>
      </c>
      <c r="Y10" s="654">
        <v>0</v>
      </c>
      <c r="Z10" s="654">
        <v>0</v>
      </c>
      <c r="AA10" s="654">
        <v>0</v>
      </c>
      <c r="AB10" s="655">
        <f t="shared" si="4"/>
        <v>0</v>
      </c>
      <c r="AC10" s="655">
        <f t="shared" si="5"/>
        <v>0</v>
      </c>
      <c r="AD10" s="655">
        <f t="shared" si="6"/>
        <v>0</v>
      </c>
      <c r="AE10" s="655">
        <f t="shared" si="7"/>
        <v>0</v>
      </c>
      <c r="AF10" s="655">
        <f t="shared" si="8"/>
        <v>0</v>
      </c>
      <c r="AG10" s="653">
        <f t="shared" si="9"/>
        <v>0</v>
      </c>
      <c r="AH10" s="653">
        <f t="shared" si="10"/>
        <v>0</v>
      </c>
      <c r="AI10" s="360"/>
      <c r="AJ10" s="63"/>
      <c r="AK10" s="63"/>
      <c r="AL10" s="63"/>
      <c r="AM10" s="63"/>
      <c r="AN10" s="63"/>
      <c r="AO10" s="63"/>
    </row>
    <row r="11" spans="1:41" s="770" customFormat="1" ht="21" customHeight="1">
      <c r="A11" s="772">
        <v>2254287</v>
      </c>
      <c r="B11" s="103" t="s">
        <v>1465</v>
      </c>
      <c r="C11" s="103" t="s">
        <v>800</v>
      </c>
      <c r="D11" s="103" t="s">
        <v>801</v>
      </c>
      <c r="E11" s="103" t="s">
        <v>346</v>
      </c>
      <c r="F11" s="103" t="s">
        <v>802</v>
      </c>
      <c r="G11" s="103" t="s">
        <v>1464</v>
      </c>
      <c r="H11" s="49" t="str">
        <f t="shared" si="0"/>
        <v>StandardODCLevel 2</v>
      </c>
      <c r="I11" s="49" t="s">
        <v>338</v>
      </c>
      <c r="J11" s="49">
        <v>1000471622</v>
      </c>
      <c r="K11" s="49" t="s">
        <v>1463</v>
      </c>
      <c r="L11" s="49" t="s">
        <v>37</v>
      </c>
      <c r="M11" s="388"/>
      <c r="N11" s="361"/>
      <c r="O11" s="653"/>
      <c r="P11" s="654">
        <f t="shared" si="11"/>
        <v>0</v>
      </c>
      <c r="Q11" s="654">
        <f t="shared" si="12"/>
        <v>0</v>
      </c>
      <c r="R11" s="654">
        <f t="shared" si="13"/>
        <v>0</v>
      </c>
      <c r="S11" s="654">
        <v>0</v>
      </c>
      <c r="T11" s="654">
        <v>0</v>
      </c>
      <c r="U11" s="654">
        <v>0</v>
      </c>
      <c r="V11" s="654">
        <v>0</v>
      </c>
      <c r="W11" s="654">
        <v>0</v>
      </c>
      <c r="X11" s="654">
        <v>0</v>
      </c>
      <c r="Y11" s="654">
        <v>0</v>
      </c>
      <c r="Z11" s="654">
        <v>0</v>
      </c>
      <c r="AA11" s="654">
        <v>0</v>
      </c>
      <c r="AB11" s="655">
        <f t="shared" si="4"/>
        <v>0</v>
      </c>
      <c r="AC11" s="655">
        <f t="shared" si="5"/>
        <v>0</v>
      </c>
      <c r="AD11" s="655">
        <f t="shared" si="6"/>
        <v>0</v>
      </c>
      <c r="AE11" s="655">
        <f t="shared" si="7"/>
        <v>0</v>
      </c>
      <c r="AF11" s="655">
        <f t="shared" si="8"/>
        <v>0</v>
      </c>
      <c r="AG11" s="653">
        <f t="shared" si="9"/>
        <v>0</v>
      </c>
      <c r="AH11" s="653">
        <f t="shared" si="10"/>
        <v>0</v>
      </c>
      <c r="AI11" s="360"/>
      <c r="AJ11" s="63"/>
      <c r="AK11" s="63"/>
      <c r="AL11" s="63"/>
      <c r="AM11" s="63"/>
      <c r="AN11" s="63"/>
      <c r="AO11" s="63"/>
    </row>
    <row r="12" spans="1:41" s="770" customFormat="1" ht="21" customHeight="1">
      <c r="A12" s="772">
        <v>560353</v>
      </c>
      <c r="B12" s="103" t="s">
        <v>806</v>
      </c>
      <c r="C12" s="103" t="s">
        <v>800</v>
      </c>
      <c r="D12" s="103" t="s">
        <v>801</v>
      </c>
      <c r="E12" s="103" t="s">
        <v>20</v>
      </c>
      <c r="F12" s="103" t="s">
        <v>804</v>
      </c>
      <c r="G12" s="103" t="s">
        <v>1462</v>
      </c>
      <c r="H12" s="49" t="str">
        <f t="shared" si="0"/>
        <v>PremiumODCLevel 3</v>
      </c>
      <c r="I12" s="49" t="s">
        <v>318</v>
      </c>
      <c r="J12" s="49">
        <v>1000471622</v>
      </c>
      <c r="K12" s="49" t="s">
        <v>1463</v>
      </c>
      <c r="L12" s="49" t="s">
        <v>24</v>
      </c>
      <c r="M12" s="388"/>
      <c r="N12" s="361"/>
      <c r="O12" s="653"/>
      <c r="P12" s="654">
        <f t="shared" si="11"/>
        <v>0</v>
      </c>
      <c r="Q12" s="654">
        <f t="shared" si="12"/>
        <v>0</v>
      </c>
      <c r="R12" s="654">
        <f t="shared" si="13"/>
        <v>0</v>
      </c>
      <c r="S12" s="654">
        <v>0</v>
      </c>
      <c r="T12" s="654">
        <v>0</v>
      </c>
      <c r="U12" s="654">
        <v>0</v>
      </c>
      <c r="V12" s="654">
        <v>0</v>
      </c>
      <c r="W12" s="654">
        <v>0</v>
      </c>
      <c r="X12" s="654">
        <v>0</v>
      </c>
      <c r="Y12" s="654">
        <v>0</v>
      </c>
      <c r="Z12" s="654">
        <v>0</v>
      </c>
      <c r="AA12" s="654">
        <v>0</v>
      </c>
      <c r="AB12" s="655">
        <f t="shared" si="4"/>
        <v>0</v>
      </c>
      <c r="AC12" s="655">
        <f t="shared" si="5"/>
        <v>0</v>
      </c>
      <c r="AD12" s="655">
        <f t="shared" si="6"/>
        <v>0</v>
      </c>
      <c r="AE12" s="655">
        <f t="shared" si="7"/>
        <v>0</v>
      </c>
      <c r="AF12" s="655">
        <f t="shared" si="8"/>
        <v>0</v>
      </c>
      <c r="AG12" s="653">
        <f t="shared" si="9"/>
        <v>0</v>
      </c>
      <c r="AH12" s="653">
        <f t="shared" si="10"/>
        <v>0</v>
      </c>
      <c r="AI12" s="360"/>
      <c r="AJ12" s="63"/>
      <c r="AK12" s="63"/>
      <c r="AL12" s="63"/>
      <c r="AM12" s="63"/>
      <c r="AN12" s="63"/>
      <c r="AO12" s="63"/>
    </row>
    <row r="13" spans="1:41" s="770" customFormat="1" ht="21" customHeight="1">
      <c r="A13" s="772">
        <v>2359998</v>
      </c>
      <c r="B13" s="103" t="s">
        <v>814</v>
      </c>
      <c r="C13" s="103" t="s">
        <v>800</v>
      </c>
      <c r="D13" s="103" t="s">
        <v>801</v>
      </c>
      <c r="E13" s="103" t="s">
        <v>428</v>
      </c>
      <c r="F13" s="103" t="s">
        <v>804</v>
      </c>
      <c r="G13" s="103" t="s">
        <v>1462</v>
      </c>
      <c r="H13" s="49" t="str">
        <f t="shared" si="0"/>
        <v>PremiumODCLevel 3</v>
      </c>
      <c r="I13" s="49" t="s">
        <v>338</v>
      </c>
      <c r="J13" s="49">
        <v>1000471622</v>
      </c>
      <c r="K13" s="49" t="s">
        <v>1463</v>
      </c>
      <c r="L13" s="49" t="s">
        <v>24</v>
      </c>
      <c r="M13" s="388"/>
      <c r="N13" s="361"/>
      <c r="O13" s="653"/>
      <c r="P13" s="654">
        <f t="shared" si="11"/>
        <v>0</v>
      </c>
      <c r="Q13" s="654">
        <f t="shared" si="12"/>
        <v>0</v>
      </c>
      <c r="R13" s="654">
        <f t="shared" si="13"/>
        <v>0</v>
      </c>
      <c r="S13" s="654">
        <v>0</v>
      </c>
      <c r="T13" s="654">
        <v>0</v>
      </c>
      <c r="U13" s="654">
        <v>0</v>
      </c>
      <c r="V13" s="654">
        <v>0</v>
      </c>
      <c r="W13" s="654">
        <v>0</v>
      </c>
      <c r="X13" s="654">
        <v>0</v>
      </c>
      <c r="Y13" s="654">
        <v>0</v>
      </c>
      <c r="Z13" s="654">
        <v>0</v>
      </c>
      <c r="AA13" s="654">
        <v>0</v>
      </c>
      <c r="AB13" s="655">
        <f t="shared" si="4"/>
        <v>0</v>
      </c>
      <c r="AC13" s="655">
        <f t="shared" si="5"/>
        <v>0</v>
      </c>
      <c r="AD13" s="655">
        <f t="shared" si="6"/>
        <v>0</v>
      </c>
      <c r="AE13" s="655">
        <f t="shared" si="7"/>
        <v>0</v>
      </c>
      <c r="AF13" s="655">
        <f t="shared" si="8"/>
        <v>0</v>
      </c>
      <c r="AG13" s="653">
        <f t="shared" si="9"/>
        <v>0</v>
      </c>
      <c r="AH13" s="653">
        <f t="shared" si="10"/>
        <v>0</v>
      </c>
      <c r="AI13" s="360"/>
      <c r="AJ13" s="63"/>
      <c r="AK13" s="63"/>
      <c r="AL13" s="63"/>
      <c r="AM13" s="63"/>
      <c r="AN13" s="63"/>
      <c r="AO13" s="63"/>
    </row>
    <row r="14" spans="1:41" s="770" customFormat="1" ht="21" customHeight="1">
      <c r="A14" s="772">
        <v>2175721</v>
      </c>
      <c r="B14" s="103" t="s">
        <v>815</v>
      </c>
      <c r="C14" s="103" t="s">
        <v>800</v>
      </c>
      <c r="D14" s="103" t="s">
        <v>801</v>
      </c>
      <c r="E14" s="103" t="s">
        <v>428</v>
      </c>
      <c r="F14" s="103" t="s">
        <v>804</v>
      </c>
      <c r="G14" s="103" t="s">
        <v>1462</v>
      </c>
      <c r="H14" s="49" t="str">
        <f t="shared" si="0"/>
        <v>PremiumODCLevel 3</v>
      </c>
      <c r="I14" s="49" t="s">
        <v>338</v>
      </c>
      <c r="J14" s="49">
        <v>1000471622</v>
      </c>
      <c r="K14" s="49" t="s">
        <v>1463</v>
      </c>
      <c r="L14" s="49" t="s">
        <v>33</v>
      </c>
      <c r="M14" s="388"/>
      <c r="N14" s="361"/>
      <c r="O14" s="653"/>
      <c r="P14" s="654">
        <f t="shared" si="11"/>
        <v>0</v>
      </c>
      <c r="Q14" s="654">
        <f t="shared" si="12"/>
        <v>0</v>
      </c>
      <c r="R14" s="654">
        <f t="shared" si="13"/>
        <v>0</v>
      </c>
      <c r="S14" s="654">
        <v>0</v>
      </c>
      <c r="T14" s="654">
        <v>0</v>
      </c>
      <c r="U14" s="654">
        <v>0</v>
      </c>
      <c r="V14" s="654">
        <v>0</v>
      </c>
      <c r="W14" s="654">
        <v>0</v>
      </c>
      <c r="X14" s="654">
        <v>0</v>
      </c>
      <c r="Y14" s="654">
        <v>0</v>
      </c>
      <c r="Z14" s="654">
        <v>0</v>
      </c>
      <c r="AA14" s="654">
        <v>0</v>
      </c>
      <c r="AB14" s="655">
        <f t="shared" si="4"/>
        <v>0</v>
      </c>
      <c r="AC14" s="655">
        <f t="shared" si="5"/>
        <v>0</v>
      </c>
      <c r="AD14" s="655">
        <f t="shared" si="6"/>
        <v>0</v>
      </c>
      <c r="AE14" s="655">
        <f t="shared" si="7"/>
        <v>0</v>
      </c>
      <c r="AF14" s="655">
        <f t="shared" si="8"/>
        <v>0</v>
      </c>
      <c r="AG14" s="653">
        <f t="shared" si="9"/>
        <v>0</v>
      </c>
      <c r="AH14" s="653">
        <f t="shared" si="10"/>
        <v>0</v>
      </c>
      <c r="AI14" s="360"/>
      <c r="AJ14" s="63"/>
      <c r="AK14" s="63"/>
      <c r="AL14" s="63"/>
      <c r="AM14" s="63"/>
      <c r="AN14" s="63"/>
      <c r="AO14" s="63"/>
    </row>
    <row r="15" spans="1:41" s="770" customFormat="1" ht="21" customHeight="1">
      <c r="A15" s="772">
        <v>2018995</v>
      </c>
      <c r="B15" s="103" t="s">
        <v>629</v>
      </c>
      <c r="C15" s="103" t="s">
        <v>800</v>
      </c>
      <c r="D15" s="103" t="s">
        <v>829</v>
      </c>
      <c r="E15" s="103" t="s">
        <v>20</v>
      </c>
      <c r="F15" s="103" t="s">
        <v>804</v>
      </c>
      <c r="G15" s="103" t="s">
        <v>1462</v>
      </c>
      <c r="H15" s="49" t="str">
        <f t="shared" si="0"/>
        <v>PremiumODCLevel 3</v>
      </c>
      <c r="I15" s="49" t="s">
        <v>338</v>
      </c>
      <c r="J15" s="49">
        <v>1000471622</v>
      </c>
      <c r="K15" s="49" t="s">
        <v>1463</v>
      </c>
      <c r="L15" s="49" t="s">
        <v>24</v>
      </c>
      <c r="M15" s="388"/>
      <c r="N15" s="361"/>
      <c r="O15" s="653"/>
      <c r="P15" s="654">
        <f t="shared" si="11"/>
        <v>0</v>
      </c>
      <c r="Q15" s="654">
        <f t="shared" si="12"/>
        <v>0</v>
      </c>
      <c r="R15" s="654">
        <f t="shared" si="13"/>
        <v>0</v>
      </c>
      <c r="S15" s="654">
        <v>0</v>
      </c>
      <c r="T15" s="654">
        <v>0</v>
      </c>
      <c r="U15" s="654">
        <v>0</v>
      </c>
      <c r="V15" s="654">
        <v>0</v>
      </c>
      <c r="W15" s="654">
        <v>0</v>
      </c>
      <c r="X15" s="654">
        <v>0</v>
      </c>
      <c r="Y15" s="654">
        <v>0</v>
      </c>
      <c r="Z15" s="654">
        <v>0</v>
      </c>
      <c r="AA15" s="654">
        <v>0</v>
      </c>
      <c r="AB15" s="655">
        <f t="shared" si="4"/>
        <v>0</v>
      </c>
      <c r="AC15" s="655">
        <f t="shared" si="5"/>
        <v>0</v>
      </c>
      <c r="AD15" s="655">
        <f t="shared" si="6"/>
        <v>0</v>
      </c>
      <c r="AE15" s="655">
        <f t="shared" si="7"/>
        <v>0</v>
      </c>
      <c r="AF15" s="655">
        <f t="shared" si="8"/>
        <v>0</v>
      </c>
      <c r="AG15" s="653">
        <f t="shared" si="9"/>
        <v>0</v>
      </c>
      <c r="AH15" s="653">
        <f t="shared" si="10"/>
        <v>0</v>
      </c>
      <c r="AI15" s="360"/>
      <c r="AJ15" s="63"/>
      <c r="AK15" s="63"/>
      <c r="AL15" s="63"/>
      <c r="AM15" s="63"/>
      <c r="AN15" s="63"/>
      <c r="AO15" s="63"/>
    </row>
    <row r="16" spans="1:41" s="770" customFormat="1" ht="21" customHeight="1">
      <c r="A16" s="772">
        <v>2074327</v>
      </c>
      <c r="B16" s="103" t="s">
        <v>1466</v>
      </c>
      <c r="C16" s="103" t="s">
        <v>800</v>
      </c>
      <c r="D16" s="103" t="s">
        <v>829</v>
      </c>
      <c r="E16" s="103" t="s">
        <v>1467</v>
      </c>
      <c r="F16" s="103" t="s">
        <v>804</v>
      </c>
      <c r="G16" s="103" t="s">
        <v>1464</v>
      </c>
      <c r="H16" s="49" t="str">
        <f t="shared" si="0"/>
        <v>StandardODCLevel 3</v>
      </c>
      <c r="I16" s="49" t="s">
        <v>318</v>
      </c>
      <c r="J16" s="49">
        <v>1000471622</v>
      </c>
      <c r="K16" s="49" t="s">
        <v>1463</v>
      </c>
      <c r="L16" s="49" t="s">
        <v>24</v>
      </c>
      <c r="M16" s="388"/>
      <c r="N16" s="361"/>
      <c r="O16" s="653"/>
      <c r="P16" s="654">
        <f t="shared" si="11"/>
        <v>0</v>
      </c>
      <c r="Q16" s="654">
        <f t="shared" si="12"/>
        <v>0</v>
      </c>
      <c r="R16" s="654">
        <f t="shared" si="13"/>
        <v>0</v>
      </c>
      <c r="S16" s="654">
        <v>0</v>
      </c>
      <c r="T16" s="654">
        <v>0</v>
      </c>
      <c r="U16" s="654">
        <v>0</v>
      </c>
      <c r="V16" s="654">
        <v>0</v>
      </c>
      <c r="W16" s="654">
        <v>0</v>
      </c>
      <c r="X16" s="654">
        <v>0</v>
      </c>
      <c r="Y16" s="654">
        <v>0</v>
      </c>
      <c r="Z16" s="654">
        <v>0</v>
      </c>
      <c r="AA16" s="654">
        <v>0</v>
      </c>
      <c r="AB16" s="655">
        <f t="shared" si="4"/>
        <v>0</v>
      </c>
      <c r="AC16" s="655">
        <f t="shared" si="5"/>
        <v>0</v>
      </c>
      <c r="AD16" s="655">
        <f t="shared" si="6"/>
        <v>0</v>
      </c>
      <c r="AE16" s="655">
        <f t="shared" si="7"/>
        <v>0</v>
      </c>
      <c r="AF16" s="655">
        <f t="shared" si="8"/>
        <v>0</v>
      </c>
      <c r="AG16" s="653">
        <f t="shared" si="9"/>
        <v>0</v>
      </c>
      <c r="AH16" s="653">
        <f t="shared" si="10"/>
        <v>0</v>
      </c>
      <c r="AI16" s="360"/>
      <c r="AJ16" s="63"/>
      <c r="AK16" s="63"/>
      <c r="AL16" s="63"/>
      <c r="AM16" s="63"/>
      <c r="AN16" s="63"/>
      <c r="AO16" s="63"/>
    </row>
    <row r="17" spans="1:41" s="770" customFormat="1" ht="21" customHeight="1">
      <c r="A17" s="772">
        <v>686399</v>
      </c>
      <c r="B17" s="103" t="s">
        <v>828</v>
      </c>
      <c r="C17" s="103" t="s">
        <v>800</v>
      </c>
      <c r="D17" s="103" t="s">
        <v>829</v>
      </c>
      <c r="E17" s="103" t="s">
        <v>20</v>
      </c>
      <c r="F17" s="103" t="s">
        <v>804</v>
      </c>
      <c r="G17" s="103" t="s">
        <v>1462</v>
      </c>
      <c r="H17" s="49" t="str">
        <f t="shared" si="0"/>
        <v>PremiumODCLevel 3</v>
      </c>
      <c r="I17" s="49" t="s">
        <v>338</v>
      </c>
      <c r="J17" s="49">
        <v>1000471622</v>
      </c>
      <c r="K17" s="49" t="s">
        <v>1463</v>
      </c>
      <c r="L17" s="49" t="s">
        <v>33</v>
      </c>
      <c r="M17" s="388"/>
      <c r="N17" s="361"/>
      <c r="O17" s="653"/>
      <c r="P17" s="654">
        <f t="shared" si="11"/>
        <v>0</v>
      </c>
      <c r="Q17" s="654">
        <f t="shared" si="12"/>
        <v>0</v>
      </c>
      <c r="R17" s="654">
        <f t="shared" si="13"/>
        <v>0</v>
      </c>
      <c r="S17" s="654">
        <v>0</v>
      </c>
      <c r="T17" s="654">
        <v>0</v>
      </c>
      <c r="U17" s="654">
        <v>0</v>
      </c>
      <c r="V17" s="654">
        <v>0</v>
      </c>
      <c r="W17" s="654">
        <v>0</v>
      </c>
      <c r="X17" s="654">
        <v>0</v>
      </c>
      <c r="Y17" s="654">
        <v>0</v>
      </c>
      <c r="Z17" s="654">
        <v>0</v>
      </c>
      <c r="AA17" s="654">
        <v>0</v>
      </c>
      <c r="AB17" s="655">
        <f t="shared" si="4"/>
        <v>0</v>
      </c>
      <c r="AC17" s="655">
        <f t="shared" si="5"/>
        <v>0</v>
      </c>
      <c r="AD17" s="655">
        <f t="shared" si="6"/>
        <v>0</v>
      </c>
      <c r="AE17" s="655">
        <f t="shared" si="7"/>
        <v>0</v>
      </c>
      <c r="AF17" s="655">
        <f t="shared" si="8"/>
        <v>0</v>
      </c>
      <c r="AG17" s="653">
        <f t="shared" si="9"/>
        <v>0</v>
      </c>
      <c r="AH17" s="653">
        <f t="shared" si="10"/>
        <v>0</v>
      </c>
      <c r="AI17" s="360"/>
      <c r="AJ17" s="63"/>
      <c r="AK17" s="63"/>
      <c r="AL17" s="63"/>
      <c r="AM17" s="63"/>
      <c r="AN17" s="63"/>
      <c r="AO17" s="63"/>
    </row>
    <row r="18" spans="1:41" s="770" customFormat="1" ht="21" customHeight="1">
      <c r="A18" s="772">
        <v>2271407</v>
      </c>
      <c r="B18" s="103" t="s">
        <v>846</v>
      </c>
      <c r="C18" s="103" t="s">
        <v>800</v>
      </c>
      <c r="D18" s="103" t="s">
        <v>829</v>
      </c>
      <c r="E18" s="103" t="s">
        <v>25</v>
      </c>
      <c r="F18" s="103" t="s">
        <v>810</v>
      </c>
      <c r="G18" s="103" t="s">
        <v>1464</v>
      </c>
      <c r="H18" s="49" t="str">
        <f t="shared" si="0"/>
        <v>StandardODCLevel 1</v>
      </c>
      <c r="I18" s="49" t="s">
        <v>582</v>
      </c>
      <c r="J18" s="49">
        <v>1000471622</v>
      </c>
      <c r="K18" s="49" t="s">
        <v>1463</v>
      </c>
      <c r="L18" s="49" t="s">
        <v>26</v>
      </c>
      <c r="M18" s="388"/>
      <c r="N18" s="361"/>
      <c r="O18" s="653"/>
      <c r="P18" s="654">
        <f t="shared" si="11"/>
        <v>0</v>
      </c>
      <c r="Q18" s="654">
        <f t="shared" si="12"/>
        <v>0</v>
      </c>
      <c r="R18" s="654">
        <f t="shared" si="13"/>
        <v>0</v>
      </c>
      <c r="S18" s="654">
        <v>0</v>
      </c>
      <c r="T18" s="654">
        <v>0</v>
      </c>
      <c r="U18" s="654">
        <v>0</v>
      </c>
      <c r="V18" s="654">
        <v>0</v>
      </c>
      <c r="W18" s="654">
        <v>0</v>
      </c>
      <c r="X18" s="654">
        <v>0</v>
      </c>
      <c r="Y18" s="654">
        <v>0</v>
      </c>
      <c r="Z18" s="654">
        <v>0</v>
      </c>
      <c r="AA18" s="654">
        <v>0</v>
      </c>
      <c r="AB18" s="655">
        <f t="shared" si="4"/>
        <v>0</v>
      </c>
      <c r="AC18" s="655">
        <f t="shared" si="5"/>
        <v>0</v>
      </c>
      <c r="AD18" s="655">
        <f t="shared" si="6"/>
        <v>0</v>
      </c>
      <c r="AE18" s="655">
        <f t="shared" si="7"/>
        <v>0</v>
      </c>
      <c r="AF18" s="655">
        <f t="shared" si="8"/>
        <v>0</v>
      </c>
      <c r="AG18" s="653">
        <f t="shared" si="9"/>
        <v>0</v>
      </c>
      <c r="AH18" s="653">
        <f t="shared" si="10"/>
        <v>0</v>
      </c>
      <c r="AI18" s="360"/>
      <c r="AJ18" s="63"/>
      <c r="AK18" s="63"/>
      <c r="AL18" s="63"/>
      <c r="AM18" s="63"/>
      <c r="AN18" s="63"/>
      <c r="AO18" s="63"/>
    </row>
    <row r="19" spans="1:41" s="770" customFormat="1" ht="21" customHeight="1">
      <c r="A19" s="772">
        <v>2160943</v>
      </c>
      <c r="B19" s="103" t="s">
        <v>851</v>
      </c>
      <c r="C19" s="103" t="s">
        <v>800</v>
      </c>
      <c r="D19" s="103" t="s">
        <v>829</v>
      </c>
      <c r="E19" s="103" t="s">
        <v>25</v>
      </c>
      <c r="F19" s="103" t="s">
        <v>802</v>
      </c>
      <c r="G19" s="103" t="s">
        <v>1464</v>
      </c>
      <c r="H19" s="49" t="str">
        <f t="shared" si="0"/>
        <v>StandardODCLevel 2</v>
      </c>
      <c r="I19" s="49" t="s">
        <v>324</v>
      </c>
      <c r="J19" s="49">
        <v>1000471622</v>
      </c>
      <c r="K19" s="49" t="s">
        <v>1463</v>
      </c>
      <c r="L19" s="49" t="s">
        <v>26</v>
      </c>
      <c r="M19" s="388"/>
      <c r="N19" s="361"/>
      <c r="O19" s="653"/>
      <c r="P19" s="654">
        <f t="shared" si="11"/>
        <v>0</v>
      </c>
      <c r="Q19" s="654">
        <f t="shared" si="12"/>
        <v>0</v>
      </c>
      <c r="R19" s="654">
        <f t="shared" si="13"/>
        <v>0</v>
      </c>
      <c r="S19" s="654">
        <v>0</v>
      </c>
      <c r="T19" s="654">
        <v>0</v>
      </c>
      <c r="U19" s="654">
        <v>0</v>
      </c>
      <c r="V19" s="654">
        <v>0</v>
      </c>
      <c r="W19" s="654">
        <v>0</v>
      </c>
      <c r="X19" s="654">
        <v>0</v>
      </c>
      <c r="Y19" s="654">
        <v>0</v>
      </c>
      <c r="Z19" s="654">
        <v>0</v>
      </c>
      <c r="AA19" s="654">
        <v>0</v>
      </c>
      <c r="AB19" s="655">
        <f t="shared" si="4"/>
        <v>0</v>
      </c>
      <c r="AC19" s="655">
        <f t="shared" si="5"/>
        <v>0</v>
      </c>
      <c r="AD19" s="655">
        <f t="shared" si="6"/>
        <v>0</v>
      </c>
      <c r="AE19" s="655">
        <f t="shared" si="7"/>
        <v>0</v>
      </c>
      <c r="AF19" s="655">
        <f t="shared" si="8"/>
        <v>0</v>
      </c>
      <c r="AG19" s="653">
        <f t="shared" si="9"/>
        <v>0</v>
      </c>
      <c r="AH19" s="653">
        <f t="shared" si="10"/>
        <v>0</v>
      </c>
      <c r="AI19" s="360"/>
      <c r="AJ19" s="63"/>
      <c r="AK19" s="63"/>
      <c r="AL19" s="63"/>
      <c r="AM19" s="63"/>
      <c r="AN19" s="63"/>
      <c r="AO19" s="63"/>
    </row>
    <row r="20" spans="1:41" s="770" customFormat="1" ht="21" customHeight="1">
      <c r="A20" s="772">
        <v>2067572</v>
      </c>
      <c r="B20" s="103" t="s">
        <v>836</v>
      </c>
      <c r="C20" s="103" t="s">
        <v>800</v>
      </c>
      <c r="D20" s="103" t="s">
        <v>829</v>
      </c>
      <c r="E20" s="103" t="s">
        <v>20</v>
      </c>
      <c r="F20" s="103" t="s">
        <v>804</v>
      </c>
      <c r="G20" s="103" t="s">
        <v>1462</v>
      </c>
      <c r="H20" s="49" t="str">
        <f t="shared" si="0"/>
        <v>PremiumODCLevel 3</v>
      </c>
      <c r="I20" s="49" t="s">
        <v>338</v>
      </c>
      <c r="J20" s="49">
        <v>1000471622</v>
      </c>
      <c r="K20" s="49" t="s">
        <v>1463</v>
      </c>
      <c r="L20" s="49" t="s">
        <v>33</v>
      </c>
      <c r="M20" s="388"/>
      <c r="N20" s="361"/>
      <c r="O20" s="653"/>
      <c r="P20" s="654">
        <f t="shared" si="11"/>
        <v>0</v>
      </c>
      <c r="Q20" s="654">
        <f t="shared" si="12"/>
        <v>0</v>
      </c>
      <c r="R20" s="654">
        <f t="shared" si="13"/>
        <v>0</v>
      </c>
      <c r="S20" s="654">
        <v>0</v>
      </c>
      <c r="T20" s="654">
        <v>0</v>
      </c>
      <c r="U20" s="654">
        <v>0</v>
      </c>
      <c r="V20" s="654">
        <v>0</v>
      </c>
      <c r="W20" s="654">
        <v>0</v>
      </c>
      <c r="X20" s="654">
        <v>0</v>
      </c>
      <c r="Y20" s="654">
        <v>0</v>
      </c>
      <c r="Z20" s="654">
        <v>0</v>
      </c>
      <c r="AA20" s="654">
        <v>0</v>
      </c>
      <c r="AB20" s="655">
        <f t="shared" si="4"/>
        <v>0</v>
      </c>
      <c r="AC20" s="655">
        <f t="shared" si="5"/>
        <v>0</v>
      </c>
      <c r="AD20" s="655">
        <f t="shared" si="6"/>
        <v>0</v>
      </c>
      <c r="AE20" s="655">
        <f t="shared" si="7"/>
        <v>0</v>
      </c>
      <c r="AF20" s="655">
        <f t="shared" si="8"/>
        <v>0</v>
      </c>
      <c r="AG20" s="653">
        <f t="shared" si="9"/>
        <v>0</v>
      </c>
      <c r="AH20" s="653">
        <f t="shared" si="10"/>
        <v>0</v>
      </c>
      <c r="AI20" s="360"/>
      <c r="AJ20" s="63"/>
      <c r="AK20" s="63"/>
      <c r="AL20" s="63"/>
      <c r="AM20" s="63"/>
      <c r="AN20" s="63"/>
      <c r="AO20" s="63"/>
    </row>
    <row r="21" spans="1:41" s="770" customFormat="1" ht="21" customHeight="1">
      <c r="A21" s="772">
        <v>2172812</v>
      </c>
      <c r="B21" s="103" t="s">
        <v>840</v>
      </c>
      <c r="C21" s="103" t="s">
        <v>800</v>
      </c>
      <c r="D21" s="103" t="s">
        <v>829</v>
      </c>
      <c r="E21" s="103" t="s">
        <v>428</v>
      </c>
      <c r="F21" s="103" t="s">
        <v>804</v>
      </c>
      <c r="G21" s="103" t="s">
        <v>1462</v>
      </c>
      <c r="H21" s="49" t="str">
        <f t="shared" si="0"/>
        <v>PremiumODCLevel 3</v>
      </c>
      <c r="I21" s="49" t="s">
        <v>338</v>
      </c>
      <c r="J21" s="49">
        <v>1000471622</v>
      </c>
      <c r="K21" s="49" t="s">
        <v>1463</v>
      </c>
      <c r="L21" s="49" t="s">
        <v>24</v>
      </c>
      <c r="M21" s="388"/>
      <c r="N21" s="361"/>
      <c r="O21" s="653"/>
      <c r="P21" s="654">
        <f t="shared" si="11"/>
        <v>0</v>
      </c>
      <c r="Q21" s="654">
        <f t="shared" si="12"/>
        <v>0</v>
      </c>
      <c r="R21" s="654">
        <f t="shared" si="13"/>
        <v>0</v>
      </c>
      <c r="S21" s="654">
        <v>0</v>
      </c>
      <c r="T21" s="654">
        <v>0</v>
      </c>
      <c r="U21" s="654">
        <v>0</v>
      </c>
      <c r="V21" s="654">
        <v>0</v>
      </c>
      <c r="W21" s="654">
        <v>0</v>
      </c>
      <c r="X21" s="654">
        <v>0</v>
      </c>
      <c r="Y21" s="654">
        <v>0</v>
      </c>
      <c r="Z21" s="654">
        <v>0</v>
      </c>
      <c r="AA21" s="654">
        <v>0</v>
      </c>
      <c r="AB21" s="655">
        <f t="shared" si="4"/>
        <v>0</v>
      </c>
      <c r="AC21" s="655">
        <f t="shared" si="5"/>
        <v>0</v>
      </c>
      <c r="AD21" s="655">
        <f t="shared" si="6"/>
        <v>0</v>
      </c>
      <c r="AE21" s="655">
        <f t="shared" si="7"/>
        <v>0</v>
      </c>
      <c r="AF21" s="655">
        <f t="shared" si="8"/>
        <v>0</v>
      </c>
      <c r="AG21" s="653">
        <f t="shared" si="9"/>
        <v>0</v>
      </c>
      <c r="AH21" s="653">
        <f t="shared" si="10"/>
        <v>0</v>
      </c>
      <c r="AI21" s="360"/>
      <c r="AJ21" s="63"/>
      <c r="AK21" s="63"/>
      <c r="AL21" s="63"/>
      <c r="AM21" s="63"/>
      <c r="AN21" s="63"/>
      <c r="AO21" s="63"/>
    </row>
    <row r="22" spans="1:41" s="770" customFormat="1" ht="21" customHeight="1">
      <c r="A22" s="772">
        <v>2331206</v>
      </c>
      <c r="B22" s="103" t="s">
        <v>841</v>
      </c>
      <c r="C22" s="103" t="s">
        <v>800</v>
      </c>
      <c r="D22" s="103" t="s">
        <v>829</v>
      </c>
      <c r="E22" s="103" t="s">
        <v>428</v>
      </c>
      <c r="F22" s="103" t="s">
        <v>804</v>
      </c>
      <c r="G22" s="103" t="s">
        <v>1462</v>
      </c>
      <c r="H22" s="49" t="str">
        <f t="shared" si="0"/>
        <v>PremiumODCLevel 3</v>
      </c>
      <c r="I22" s="49" t="s">
        <v>338</v>
      </c>
      <c r="J22" s="49">
        <v>1000471622</v>
      </c>
      <c r="K22" s="49" t="s">
        <v>1463</v>
      </c>
      <c r="L22" s="49" t="s">
        <v>33</v>
      </c>
      <c r="M22" s="388"/>
      <c r="N22" s="361"/>
      <c r="O22" s="653"/>
      <c r="P22" s="654">
        <f t="shared" si="11"/>
        <v>0</v>
      </c>
      <c r="Q22" s="654">
        <f t="shared" si="12"/>
        <v>0</v>
      </c>
      <c r="R22" s="654">
        <f t="shared" si="13"/>
        <v>0</v>
      </c>
      <c r="S22" s="654">
        <v>0</v>
      </c>
      <c r="T22" s="654">
        <v>0</v>
      </c>
      <c r="U22" s="654">
        <v>0</v>
      </c>
      <c r="V22" s="654">
        <v>0</v>
      </c>
      <c r="W22" s="654">
        <v>0</v>
      </c>
      <c r="X22" s="654">
        <v>0</v>
      </c>
      <c r="Y22" s="654">
        <v>0</v>
      </c>
      <c r="Z22" s="654">
        <v>0</v>
      </c>
      <c r="AA22" s="654">
        <v>0</v>
      </c>
      <c r="AB22" s="655">
        <f t="shared" si="4"/>
        <v>0</v>
      </c>
      <c r="AC22" s="655">
        <f t="shared" si="5"/>
        <v>0</v>
      </c>
      <c r="AD22" s="655">
        <f t="shared" si="6"/>
        <v>0</v>
      </c>
      <c r="AE22" s="655">
        <f t="shared" si="7"/>
        <v>0</v>
      </c>
      <c r="AF22" s="655">
        <f t="shared" si="8"/>
        <v>0</v>
      </c>
      <c r="AG22" s="653">
        <f t="shared" si="9"/>
        <v>0</v>
      </c>
      <c r="AH22" s="653">
        <f t="shared" si="10"/>
        <v>0</v>
      </c>
      <c r="AI22" s="360"/>
      <c r="AJ22" s="63"/>
      <c r="AK22" s="63"/>
      <c r="AL22" s="63"/>
      <c r="AM22" s="63"/>
      <c r="AN22" s="63"/>
      <c r="AO22" s="63"/>
    </row>
    <row r="23" spans="1:41" s="770" customFormat="1" ht="21" customHeight="1">
      <c r="A23" s="772">
        <v>630300</v>
      </c>
      <c r="B23" s="103" t="s">
        <v>854</v>
      </c>
      <c r="C23" s="103" t="s">
        <v>800</v>
      </c>
      <c r="D23" s="103" t="s">
        <v>855</v>
      </c>
      <c r="E23" s="103" t="s">
        <v>20</v>
      </c>
      <c r="F23" s="103" t="s">
        <v>804</v>
      </c>
      <c r="G23" s="103" t="s">
        <v>1462</v>
      </c>
      <c r="H23" s="49" t="str">
        <f t="shared" si="0"/>
        <v>PremiumODCLevel 3</v>
      </c>
      <c r="I23" s="49" t="s">
        <v>318</v>
      </c>
      <c r="J23" s="49">
        <v>1000458637</v>
      </c>
      <c r="K23" s="49" t="s">
        <v>1468</v>
      </c>
      <c r="L23" s="49" t="s">
        <v>24</v>
      </c>
      <c r="M23" s="388"/>
      <c r="N23" s="361"/>
      <c r="O23" s="653"/>
      <c r="P23" s="654">
        <f t="shared" si="11"/>
        <v>0</v>
      </c>
      <c r="Q23" s="654">
        <f t="shared" si="12"/>
        <v>0</v>
      </c>
      <c r="R23" s="654">
        <f t="shared" si="13"/>
        <v>0</v>
      </c>
      <c r="S23" s="654">
        <v>0</v>
      </c>
      <c r="T23" s="654">
        <v>0</v>
      </c>
      <c r="U23" s="654">
        <v>0</v>
      </c>
      <c r="V23" s="654">
        <v>0</v>
      </c>
      <c r="W23" s="654">
        <v>0</v>
      </c>
      <c r="X23" s="654">
        <v>0</v>
      </c>
      <c r="Y23" s="654">
        <v>0</v>
      </c>
      <c r="Z23" s="654">
        <v>0</v>
      </c>
      <c r="AA23" s="654">
        <v>0</v>
      </c>
      <c r="AB23" s="655">
        <f t="shared" si="4"/>
        <v>0</v>
      </c>
      <c r="AC23" s="655">
        <f t="shared" si="5"/>
        <v>0</v>
      </c>
      <c r="AD23" s="655">
        <f t="shared" si="6"/>
        <v>0</v>
      </c>
      <c r="AE23" s="655">
        <f t="shared" si="7"/>
        <v>0</v>
      </c>
      <c r="AF23" s="655">
        <f t="shared" si="8"/>
        <v>0</v>
      </c>
      <c r="AG23" s="653">
        <f t="shared" si="9"/>
        <v>0</v>
      </c>
      <c r="AH23" s="653">
        <f t="shared" si="10"/>
        <v>0</v>
      </c>
      <c r="AI23" s="360"/>
      <c r="AJ23" s="63"/>
      <c r="AK23" s="63"/>
      <c r="AL23" s="63"/>
      <c r="AM23" s="63"/>
      <c r="AN23" s="63"/>
      <c r="AO23" s="63"/>
    </row>
    <row r="24" spans="1:41" s="770" customFormat="1" ht="21" customHeight="1">
      <c r="A24" s="772">
        <v>797578</v>
      </c>
      <c r="B24" s="103" t="s">
        <v>861</v>
      </c>
      <c r="C24" s="103" t="s">
        <v>800</v>
      </c>
      <c r="D24" s="103" t="s">
        <v>855</v>
      </c>
      <c r="E24" s="103" t="s">
        <v>20</v>
      </c>
      <c r="F24" s="103" t="s">
        <v>804</v>
      </c>
      <c r="G24" s="103" t="s">
        <v>1462</v>
      </c>
      <c r="H24" s="49" t="str">
        <f t="shared" si="0"/>
        <v>PremiumODCLevel 3</v>
      </c>
      <c r="I24" s="49" t="s">
        <v>338</v>
      </c>
      <c r="J24" s="49">
        <v>1000471622</v>
      </c>
      <c r="K24" s="49" t="s">
        <v>1463</v>
      </c>
      <c r="L24" s="49" t="s">
        <v>33</v>
      </c>
      <c r="M24" s="388"/>
      <c r="N24" s="361"/>
      <c r="O24" s="653"/>
      <c r="P24" s="654">
        <f t="shared" si="11"/>
        <v>0</v>
      </c>
      <c r="Q24" s="654">
        <f t="shared" si="12"/>
        <v>0</v>
      </c>
      <c r="R24" s="654">
        <f t="shared" si="13"/>
        <v>0</v>
      </c>
      <c r="S24" s="654">
        <v>0</v>
      </c>
      <c r="T24" s="654">
        <v>0</v>
      </c>
      <c r="U24" s="654">
        <v>0</v>
      </c>
      <c r="V24" s="654">
        <v>0</v>
      </c>
      <c r="W24" s="654">
        <v>0</v>
      </c>
      <c r="X24" s="654">
        <v>0</v>
      </c>
      <c r="Y24" s="654">
        <v>0</v>
      </c>
      <c r="Z24" s="654">
        <v>0</v>
      </c>
      <c r="AA24" s="654">
        <v>0</v>
      </c>
      <c r="AB24" s="655">
        <f t="shared" si="4"/>
        <v>0</v>
      </c>
      <c r="AC24" s="655">
        <f t="shared" si="5"/>
        <v>0</v>
      </c>
      <c r="AD24" s="655">
        <f t="shared" si="6"/>
        <v>0</v>
      </c>
      <c r="AE24" s="655">
        <f t="shared" si="7"/>
        <v>0</v>
      </c>
      <c r="AF24" s="655">
        <f t="shared" si="8"/>
        <v>0</v>
      </c>
      <c r="AG24" s="653">
        <f t="shared" si="9"/>
        <v>0</v>
      </c>
      <c r="AH24" s="653">
        <f t="shared" si="10"/>
        <v>0</v>
      </c>
      <c r="AI24" s="360"/>
      <c r="AJ24" s="63"/>
      <c r="AK24" s="63"/>
      <c r="AL24" s="63"/>
      <c r="AM24" s="63"/>
      <c r="AN24" s="63"/>
      <c r="AO24" s="63"/>
    </row>
    <row r="25" spans="1:41" s="770" customFormat="1" ht="21" customHeight="1">
      <c r="A25" s="772">
        <v>663865</v>
      </c>
      <c r="B25" s="103" t="s">
        <v>847</v>
      </c>
      <c r="C25" s="103" t="s">
        <v>800</v>
      </c>
      <c r="D25" s="103" t="s">
        <v>855</v>
      </c>
      <c r="E25" s="103" t="s">
        <v>25</v>
      </c>
      <c r="F25" s="103" t="s">
        <v>802</v>
      </c>
      <c r="G25" s="103" t="s">
        <v>1464</v>
      </c>
      <c r="H25" s="49" t="str">
        <f t="shared" si="0"/>
        <v>StandardODCLevel 2</v>
      </c>
      <c r="I25" s="49" t="s">
        <v>324</v>
      </c>
      <c r="J25" s="49">
        <v>1000458637</v>
      </c>
      <c r="K25" s="49" t="s">
        <v>1468</v>
      </c>
      <c r="L25" s="49" t="s">
        <v>26</v>
      </c>
      <c r="M25" s="388"/>
      <c r="N25" s="361"/>
      <c r="O25" s="653"/>
      <c r="P25" s="654">
        <f t="shared" si="11"/>
        <v>0</v>
      </c>
      <c r="Q25" s="654">
        <f t="shared" si="12"/>
        <v>0</v>
      </c>
      <c r="R25" s="654">
        <f t="shared" si="13"/>
        <v>0</v>
      </c>
      <c r="S25" s="654">
        <v>0</v>
      </c>
      <c r="T25" s="654">
        <v>0</v>
      </c>
      <c r="U25" s="654">
        <v>0</v>
      </c>
      <c r="V25" s="654">
        <v>0</v>
      </c>
      <c r="W25" s="654">
        <v>0</v>
      </c>
      <c r="X25" s="654">
        <v>0</v>
      </c>
      <c r="Y25" s="654">
        <v>0</v>
      </c>
      <c r="Z25" s="654">
        <v>0</v>
      </c>
      <c r="AA25" s="654">
        <v>0</v>
      </c>
      <c r="AB25" s="655">
        <f t="shared" si="4"/>
        <v>0</v>
      </c>
      <c r="AC25" s="655">
        <f t="shared" si="5"/>
        <v>0</v>
      </c>
      <c r="AD25" s="655">
        <f t="shared" si="6"/>
        <v>0</v>
      </c>
      <c r="AE25" s="655">
        <f t="shared" si="7"/>
        <v>0</v>
      </c>
      <c r="AF25" s="655">
        <f t="shared" si="8"/>
        <v>0</v>
      </c>
      <c r="AG25" s="653">
        <f t="shared" si="9"/>
        <v>0</v>
      </c>
      <c r="AH25" s="653">
        <f t="shared" si="10"/>
        <v>0</v>
      </c>
      <c r="AI25" s="360"/>
      <c r="AJ25" s="63"/>
      <c r="AK25" s="63"/>
      <c r="AL25" s="63"/>
      <c r="AM25" s="63"/>
      <c r="AN25" s="63"/>
      <c r="AO25" s="63"/>
    </row>
    <row r="26" spans="1:41" s="770" customFormat="1" ht="21" customHeight="1">
      <c r="A26" s="772">
        <v>2185252</v>
      </c>
      <c r="B26" s="103" t="s">
        <v>872</v>
      </c>
      <c r="C26" s="103" t="s">
        <v>800</v>
      </c>
      <c r="D26" s="103" t="s">
        <v>855</v>
      </c>
      <c r="E26" s="103" t="s">
        <v>25</v>
      </c>
      <c r="F26" s="103" t="s">
        <v>802</v>
      </c>
      <c r="G26" s="103" t="s">
        <v>1464</v>
      </c>
      <c r="H26" s="49" t="str">
        <f t="shared" si="0"/>
        <v>StandardODCLevel 2</v>
      </c>
      <c r="I26" s="49" t="s">
        <v>324</v>
      </c>
      <c r="J26" s="49">
        <v>1000471622</v>
      </c>
      <c r="K26" s="49" t="s">
        <v>1463</v>
      </c>
      <c r="L26" s="49" t="s">
        <v>26</v>
      </c>
      <c r="M26" s="388"/>
      <c r="N26" s="361"/>
      <c r="O26" s="653"/>
      <c r="P26" s="654">
        <f t="shared" si="11"/>
        <v>0</v>
      </c>
      <c r="Q26" s="654">
        <f t="shared" si="12"/>
        <v>0</v>
      </c>
      <c r="R26" s="654">
        <f t="shared" si="13"/>
        <v>0</v>
      </c>
      <c r="S26" s="654">
        <v>0</v>
      </c>
      <c r="T26" s="654">
        <v>0</v>
      </c>
      <c r="U26" s="654">
        <v>0</v>
      </c>
      <c r="V26" s="654">
        <v>0</v>
      </c>
      <c r="W26" s="654">
        <v>0</v>
      </c>
      <c r="X26" s="654">
        <v>0</v>
      </c>
      <c r="Y26" s="654">
        <v>0</v>
      </c>
      <c r="Z26" s="654">
        <v>0</v>
      </c>
      <c r="AA26" s="654">
        <v>0</v>
      </c>
      <c r="AB26" s="655">
        <f t="shared" si="4"/>
        <v>0</v>
      </c>
      <c r="AC26" s="655">
        <f t="shared" si="5"/>
        <v>0</v>
      </c>
      <c r="AD26" s="655">
        <f t="shared" si="6"/>
        <v>0</v>
      </c>
      <c r="AE26" s="655">
        <f t="shared" si="7"/>
        <v>0</v>
      </c>
      <c r="AF26" s="655">
        <f t="shared" si="8"/>
        <v>0</v>
      </c>
      <c r="AG26" s="653">
        <f t="shared" si="9"/>
        <v>0</v>
      </c>
      <c r="AH26" s="653">
        <f t="shared" si="10"/>
        <v>0</v>
      </c>
      <c r="AI26" s="360"/>
      <c r="AJ26" s="63"/>
      <c r="AK26" s="63"/>
      <c r="AL26" s="63"/>
      <c r="AM26" s="63"/>
      <c r="AN26" s="63"/>
      <c r="AO26" s="63"/>
    </row>
    <row r="27" spans="1:41" s="770" customFormat="1" ht="21" customHeight="1">
      <c r="A27" s="737">
        <v>2197448</v>
      </c>
      <c r="B27" s="737" t="s">
        <v>1469</v>
      </c>
      <c r="C27" s="103" t="s">
        <v>800</v>
      </c>
      <c r="D27" s="103" t="s">
        <v>855</v>
      </c>
      <c r="E27" s="103" t="s">
        <v>25</v>
      </c>
      <c r="F27" s="103" t="s">
        <v>804</v>
      </c>
      <c r="G27" s="103" t="s">
        <v>1462</v>
      </c>
      <c r="H27" s="49" t="str">
        <f t="shared" si="0"/>
        <v>PremiumODCLevel 3</v>
      </c>
      <c r="I27" s="49" t="s">
        <v>338</v>
      </c>
      <c r="J27" s="49">
        <v>1000458646</v>
      </c>
      <c r="K27" s="49" t="s">
        <v>1470</v>
      </c>
      <c r="L27" s="49" t="s">
        <v>26</v>
      </c>
      <c r="M27" s="388"/>
      <c r="N27" s="361"/>
      <c r="O27" s="653"/>
      <c r="P27" s="654">
        <f t="shared" si="11"/>
        <v>0</v>
      </c>
      <c r="Q27" s="654">
        <f t="shared" si="12"/>
        <v>0</v>
      </c>
      <c r="R27" s="654">
        <f t="shared" si="13"/>
        <v>0</v>
      </c>
      <c r="S27" s="654">
        <v>0</v>
      </c>
      <c r="T27" s="654">
        <v>0</v>
      </c>
      <c r="U27" s="654">
        <v>0</v>
      </c>
      <c r="V27" s="654">
        <v>0</v>
      </c>
      <c r="W27" s="654">
        <v>0</v>
      </c>
      <c r="X27" s="654">
        <v>0</v>
      </c>
      <c r="Y27" s="654">
        <v>0</v>
      </c>
      <c r="Z27" s="654">
        <v>0</v>
      </c>
      <c r="AA27" s="654">
        <v>0</v>
      </c>
      <c r="AB27" s="655">
        <f t="shared" si="4"/>
        <v>0</v>
      </c>
      <c r="AC27" s="655">
        <f t="shared" si="5"/>
        <v>0</v>
      </c>
      <c r="AD27" s="655">
        <f t="shared" si="6"/>
        <v>0</v>
      </c>
      <c r="AE27" s="655">
        <f t="shared" si="7"/>
        <v>0</v>
      </c>
      <c r="AF27" s="655">
        <f t="shared" si="8"/>
        <v>0</v>
      </c>
      <c r="AG27" s="653">
        <f t="shared" si="9"/>
        <v>0</v>
      </c>
      <c r="AH27" s="653">
        <f t="shared" si="10"/>
        <v>0</v>
      </c>
      <c r="AI27" s="360"/>
      <c r="AJ27" s="63"/>
      <c r="AK27" s="63"/>
      <c r="AL27" s="63"/>
      <c r="AM27" s="63"/>
      <c r="AN27" s="63"/>
      <c r="AO27" s="63"/>
    </row>
    <row r="28" spans="1:41" s="770" customFormat="1" ht="21" customHeight="1">
      <c r="A28" s="772">
        <v>2101292</v>
      </c>
      <c r="B28" s="103" t="s">
        <v>884</v>
      </c>
      <c r="C28" s="103" t="s">
        <v>800</v>
      </c>
      <c r="D28" s="103" t="s">
        <v>855</v>
      </c>
      <c r="E28" s="103" t="s">
        <v>428</v>
      </c>
      <c r="F28" s="103" t="s">
        <v>802</v>
      </c>
      <c r="G28" s="103" t="s">
        <v>1462</v>
      </c>
      <c r="H28" s="49" t="str">
        <f t="shared" si="0"/>
        <v>PremiumODCLevel 2</v>
      </c>
      <c r="I28" s="49" t="s">
        <v>324</v>
      </c>
      <c r="J28" s="49">
        <v>1000471622</v>
      </c>
      <c r="K28" s="49" t="s">
        <v>1463</v>
      </c>
      <c r="L28" s="49" t="s">
        <v>33</v>
      </c>
      <c r="M28" s="388"/>
      <c r="N28" s="361"/>
      <c r="O28" s="653"/>
      <c r="P28" s="654">
        <f t="shared" si="11"/>
        <v>0</v>
      </c>
      <c r="Q28" s="654">
        <f t="shared" si="12"/>
        <v>0</v>
      </c>
      <c r="R28" s="654">
        <f t="shared" si="13"/>
        <v>0</v>
      </c>
      <c r="S28" s="654">
        <v>0</v>
      </c>
      <c r="T28" s="654">
        <v>0</v>
      </c>
      <c r="U28" s="654">
        <v>0</v>
      </c>
      <c r="V28" s="654">
        <v>0</v>
      </c>
      <c r="W28" s="654">
        <v>0</v>
      </c>
      <c r="X28" s="654">
        <v>0</v>
      </c>
      <c r="Y28" s="654">
        <v>0</v>
      </c>
      <c r="Z28" s="654">
        <v>0</v>
      </c>
      <c r="AA28" s="654">
        <v>0</v>
      </c>
      <c r="AB28" s="655">
        <f t="shared" si="4"/>
        <v>0</v>
      </c>
      <c r="AC28" s="655">
        <f t="shared" si="5"/>
        <v>0</v>
      </c>
      <c r="AD28" s="655">
        <f t="shared" si="6"/>
        <v>0</v>
      </c>
      <c r="AE28" s="655">
        <f t="shared" si="7"/>
        <v>0</v>
      </c>
      <c r="AF28" s="655">
        <f t="shared" si="8"/>
        <v>0</v>
      </c>
      <c r="AG28" s="653">
        <f t="shared" si="9"/>
        <v>0</v>
      </c>
      <c r="AH28" s="653">
        <f t="shared" si="10"/>
        <v>0</v>
      </c>
      <c r="AI28" s="360"/>
      <c r="AJ28" s="63"/>
      <c r="AK28" s="63"/>
      <c r="AL28" s="63"/>
      <c r="AM28" s="63"/>
      <c r="AN28" s="63"/>
      <c r="AO28" s="63"/>
    </row>
    <row r="29" spans="1:41" s="770" customFormat="1" ht="21" customHeight="1">
      <c r="A29" s="772">
        <v>2181532</v>
      </c>
      <c r="B29" s="103" t="s">
        <v>875</v>
      </c>
      <c r="C29" s="103" t="s">
        <v>800</v>
      </c>
      <c r="D29" s="103" t="s">
        <v>834</v>
      </c>
      <c r="E29" s="103" t="s">
        <v>20</v>
      </c>
      <c r="F29" s="103" t="s">
        <v>802</v>
      </c>
      <c r="G29" s="103" t="s">
        <v>1462</v>
      </c>
      <c r="H29" s="49" t="str">
        <f t="shared" si="0"/>
        <v>PremiumODCLevel 2</v>
      </c>
      <c r="I29" s="49" t="s">
        <v>338</v>
      </c>
      <c r="J29" s="49">
        <v>1000471622</v>
      </c>
      <c r="K29" s="49" t="s">
        <v>1463</v>
      </c>
      <c r="L29" s="49" t="s">
        <v>24</v>
      </c>
      <c r="M29" s="388"/>
      <c r="N29" s="361"/>
      <c r="O29" s="653"/>
      <c r="P29" s="654">
        <f t="shared" si="11"/>
        <v>0</v>
      </c>
      <c r="Q29" s="654">
        <f t="shared" si="12"/>
        <v>0</v>
      </c>
      <c r="R29" s="654">
        <f t="shared" si="13"/>
        <v>0</v>
      </c>
      <c r="S29" s="654">
        <v>0</v>
      </c>
      <c r="T29" s="654">
        <v>0</v>
      </c>
      <c r="U29" s="654">
        <v>0</v>
      </c>
      <c r="V29" s="654">
        <v>0</v>
      </c>
      <c r="W29" s="654">
        <v>0</v>
      </c>
      <c r="X29" s="654">
        <v>0</v>
      </c>
      <c r="Y29" s="654">
        <v>0</v>
      </c>
      <c r="Z29" s="654">
        <v>0</v>
      </c>
      <c r="AA29" s="654">
        <v>0</v>
      </c>
      <c r="AB29" s="655">
        <f t="shared" si="4"/>
        <v>0</v>
      </c>
      <c r="AC29" s="655">
        <f t="shared" si="5"/>
        <v>0</v>
      </c>
      <c r="AD29" s="655">
        <f t="shared" si="6"/>
        <v>0</v>
      </c>
      <c r="AE29" s="655">
        <f t="shared" si="7"/>
        <v>0</v>
      </c>
      <c r="AF29" s="655">
        <f t="shared" si="8"/>
        <v>0</v>
      </c>
      <c r="AG29" s="653">
        <f t="shared" si="9"/>
        <v>0</v>
      </c>
      <c r="AH29" s="653">
        <f t="shared" si="10"/>
        <v>0</v>
      </c>
      <c r="AI29" s="360"/>
      <c r="AJ29" s="63"/>
      <c r="AK29" s="63"/>
      <c r="AL29" s="63"/>
      <c r="AM29" s="63"/>
      <c r="AN29" s="63"/>
      <c r="AO29" s="63"/>
    </row>
    <row r="30" spans="1:41" s="770" customFormat="1" ht="21" customHeight="1">
      <c r="A30" s="772">
        <v>842955</v>
      </c>
      <c r="B30" s="103" t="s">
        <v>887</v>
      </c>
      <c r="C30" s="103" t="s">
        <v>800</v>
      </c>
      <c r="D30" s="103" t="s">
        <v>834</v>
      </c>
      <c r="E30" s="103" t="s">
        <v>428</v>
      </c>
      <c r="F30" s="103" t="s">
        <v>804</v>
      </c>
      <c r="G30" s="103" t="s">
        <v>1462</v>
      </c>
      <c r="H30" s="49" t="str">
        <f t="shared" si="0"/>
        <v>PremiumODCLevel 3</v>
      </c>
      <c r="I30" s="49" t="s">
        <v>318</v>
      </c>
      <c r="J30" s="49">
        <v>1000471622</v>
      </c>
      <c r="K30" s="49" t="s">
        <v>1463</v>
      </c>
      <c r="L30" s="49" t="s">
        <v>33</v>
      </c>
      <c r="M30" s="388"/>
      <c r="N30" s="361"/>
      <c r="O30" s="653"/>
      <c r="P30" s="654">
        <f t="shared" si="11"/>
        <v>0</v>
      </c>
      <c r="Q30" s="654">
        <f t="shared" si="12"/>
        <v>0</v>
      </c>
      <c r="R30" s="654">
        <f t="shared" si="13"/>
        <v>0</v>
      </c>
      <c r="S30" s="654">
        <v>0</v>
      </c>
      <c r="T30" s="654">
        <v>0</v>
      </c>
      <c r="U30" s="654">
        <v>0</v>
      </c>
      <c r="V30" s="654">
        <v>0</v>
      </c>
      <c r="W30" s="654">
        <v>0</v>
      </c>
      <c r="X30" s="654">
        <v>0</v>
      </c>
      <c r="Y30" s="654">
        <v>0</v>
      </c>
      <c r="Z30" s="654">
        <v>0</v>
      </c>
      <c r="AA30" s="654">
        <v>0</v>
      </c>
      <c r="AB30" s="655">
        <f t="shared" si="4"/>
        <v>0</v>
      </c>
      <c r="AC30" s="655">
        <f t="shared" si="5"/>
        <v>0</v>
      </c>
      <c r="AD30" s="655">
        <f t="shared" si="6"/>
        <v>0</v>
      </c>
      <c r="AE30" s="655">
        <f t="shared" si="7"/>
        <v>0</v>
      </c>
      <c r="AF30" s="655">
        <f t="shared" si="8"/>
        <v>0</v>
      </c>
      <c r="AG30" s="653">
        <f t="shared" si="9"/>
        <v>0</v>
      </c>
      <c r="AH30" s="653">
        <f t="shared" si="10"/>
        <v>0</v>
      </c>
      <c r="AI30" s="360"/>
      <c r="AJ30" s="63"/>
      <c r="AK30" s="63"/>
      <c r="AL30" s="63"/>
      <c r="AM30" s="63"/>
      <c r="AN30" s="63"/>
      <c r="AO30" s="63"/>
    </row>
    <row r="31" spans="1:41" s="770" customFormat="1" ht="21" customHeight="1">
      <c r="A31" s="772">
        <v>2145757</v>
      </c>
      <c r="B31" s="103" t="s">
        <v>899</v>
      </c>
      <c r="C31" s="103" t="s">
        <v>800</v>
      </c>
      <c r="D31" s="103" t="s">
        <v>834</v>
      </c>
      <c r="E31" s="103" t="s">
        <v>25</v>
      </c>
      <c r="F31" s="103" t="s">
        <v>810</v>
      </c>
      <c r="G31" s="103" t="s">
        <v>1464</v>
      </c>
      <c r="H31" s="49" t="str">
        <f t="shared" si="0"/>
        <v>StandardODCLevel 1</v>
      </c>
      <c r="I31" s="49" t="s">
        <v>582</v>
      </c>
      <c r="J31" s="49">
        <v>1000471622</v>
      </c>
      <c r="K31" s="49" t="s">
        <v>1463</v>
      </c>
      <c r="L31" s="49" t="s">
        <v>26</v>
      </c>
      <c r="M31" s="388"/>
      <c r="N31" s="361"/>
      <c r="O31" s="653"/>
      <c r="P31" s="654">
        <f t="shared" si="11"/>
        <v>0</v>
      </c>
      <c r="Q31" s="654">
        <f t="shared" si="12"/>
        <v>0</v>
      </c>
      <c r="R31" s="654">
        <f t="shared" si="13"/>
        <v>0</v>
      </c>
      <c r="S31" s="654">
        <v>0</v>
      </c>
      <c r="T31" s="654">
        <v>0</v>
      </c>
      <c r="U31" s="654">
        <v>0</v>
      </c>
      <c r="V31" s="654">
        <v>0</v>
      </c>
      <c r="W31" s="654">
        <v>0</v>
      </c>
      <c r="X31" s="654">
        <v>0</v>
      </c>
      <c r="Y31" s="654">
        <v>0</v>
      </c>
      <c r="Z31" s="654">
        <v>0</v>
      </c>
      <c r="AA31" s="654">
        <v>0</v>
      </c>
      <c r="AB31" s="655">
        <f t="shared" si="4"/>
        <v>0</v>
      </c>
      <c r="AC31" s="655">
        <f t="shared" si="5"/>
        <v>0</v>
      </c>
      <c r="AD31" s="655">
        <f t="shared" si="6"/>
        <v>0</v>
      </c>
      <c r="AE31" s="655">
        <f t="shared" si="7"/>
        <v>0</v>
      </c>
      <c r="AF31" s="655">
        <f t="shared" si="8"/>
        <v>0</v>
      </c>
      <c r="AG31" s="653">
        <f t="shared" si="9"/>
        <v>0</v>
      </c>
      <c r="AH31" s="653">
        <f t="shared" si="10"/>
        <v>0</v>
      </c>
      <c r="AI31" s="360"/>
      <c r="AJ31" s="63"/>
      <c r="AK31" s="63"/>
      <c r="AL31" s="63"/>
      <c r="AM31" s="63"/>
      <c r="AN31" s="63"/>
      <c r="AO31" s="63"/>
    </row>
    <row r="32" spans="1:41" s="770" customFormat="1" ht="21" customHeight="1">
      <c r="A32" s="772">
        <v>185315</v>
      </c>
      <c r="B32" s="103" t="s">
        <v>930</v>
      </c>
      <c r="C32" s="103" t="s">
        <v>800</v>
      </c>
      <c r="D32" s="103" t="s">
        <v>801</v>
      </c>
      <c r="E32" s="103" t="s">
        <v>465</v>
      </c>
      <c r="F32" s="103" t="s">
        <v>927</v>
      </c>
      <c r="G32" s="103" t="s">
        <v>1471</v>
      </c>
      <c r="H32" s="49" t="str">
        <f t="shared" si="0"/>
        <v>ExpertODCLevel 4</v>
      </c>
      <c r="I32" s="49" t="s">
        <v>449</v>
      </c>
      <c r="J32" s="49">
        <v>1000458637</v>
      </c>
      <c r="K32" s="49" t="s">
        <v>1468</v>
      </c>
      <c r="L32" s="49" t="s">
        <v>24</v>
      </c>
      <c r="M32" s="388"/>
      <c r="N32" s="361"/>
      <c r="O32" s="653"/>
      <c r="P32" s="654">
        <f t="shared" si="11"/>
        <v>0</v>
      </c>
      <c r="Q32" s="654">
        <f t="shared" si="12"/>
        <v>0</v>
      </c>
      <c r="R32" s="654">
        <f t="shared" si="13"/>
        <v>0</v>
      </c>
      <c r="S32" s="654">
        <v>0</v>
      </c>
      <c r="T32" s="654">
        <v>0</v>
      </c>
      <c r="U32" s="654">
        <v>0</v>
      </c>
      <c r="V32" s="654">
        <v>0</v>
      </c>
      <c r="W32" s="654">
        <v>0</v>
      </c>
      <c r="X32" s="654">
        <v>0</v>
      </c>
      <c r="Y32" s="654">
        <v>0</v>
      </c>
      <c r="Z32" s="654">
        <v>0</v>
      </c>
      <c r="AA32" s="654">
        <v>0</v>
      </c>
      <c r="AB32" s="655">
        <f t="shared" si="4"/>
        <v>0</v>
      </c>
      <c r="AC32" s="655">
        <f t="shared" si="5"/>
        <v>0</v>
      </c>
      <c r="AD32" s="655">
        <f t="shared" si="6"/>
        <v>0</v>
      </c>
      <c r="AE32" s="655">
        <f t="shared" si="7"/>
        <v>0</v>
      </c>
      <c r="AF32" s="655">
        <f t="shared" si="8"/>
        <v>0</v>
      </c>
      <c r="AG32" s="653">
        <f t="shared" si="9"/>
        <v>0</v>
      </c>
      <c r="AH32" s="653">
        <f t="shared" si="10"/>
        <v>0</v>
      </c>
      <c r="AI32" s="360"/>
      <c r="AJ32" s="63"/>
      <c r="AK32" s="63"/>
      <c r="AL32" s="63"/>
      <c r="AM32" s="63"/>
      <c r="AN32" s="63"/>
      <c r="AO32" s="63"/>
    </row>
    <row r="33" spans="1:41" s="770" customFormat="1" ht="21" customHeight="1">
      <c r="A33" s="772">
        <v>2052743</v>
      </c>
      <c r="B33" s="103" t="s">
        <v>890</v>
      </c>
      <c r="C33" s="103" t="s">
        <v>800</v>
      </c>
      <c r="D33" s="103" t="s">
        <v>834</v>
      </c>
      <c r="E33" s="103" t="s">
        <v>25</v>
      </c>
      <c r="F33" s="103" t="s">
        <v>804</v>
      </c>
      <c r="G33" s="103" t="s">
        <v>1464</v>
      </c>
      <c r="H33" s="49" t="str">
        <f t="shared" si="0"/>
        <v>StandardODCLevel 3</v>
      </c>
      <c r="I33" s="49" t="s">
        <v>338</v>
      </c>
      <c r="J33" s="49">
        <v>1000458637</v>
      </c>
      <c r="K33" s="49" t="s">
        <v>1468</v>
      </c>
      <c r="L33" s="49" t="s">
        <v>26</v>
      </c>
      <c r="M33" s="388"/>
      <c r="N33" s="361"/>
      <c r="O33" s="653"/>
      <c r="P33" s="654">
        <f t="shared" si="11"/>
        <v>0</v>
      </c>
      <c r="Q33" s="654">
        <f t="shared" si="12"/>
        <v>0</v>
      </c>
      <c r="R33" s="654">
        <f t="shared" si="13"/>
        <v>0</v>
      </c>
      <c r="S33" s="654">
        <v>0</v>
      </c>
      <c r="T33" s="654">
        <v>0</v>
      </c>
      <c r="U33" s="654">
        <v>0</v>
      </c>
      <c r="V33" s="654">
        <v>0</v>
      </c>
      <c r="W33" s="654">
        <v>0</v>
      </c>
      <c r="X33" s="654">
        <v>0</v>
      </c>
      <c r="Y33" s="654">
        <v>0</v>
      </c>
      <c r="Z33" s="654">
        <v>0</v>
      </c>
      <c r="AA33" s="654">
        <v>0</v>
      </c>
      <c r="AB33" s="655">
        <f t="shared" si="4"/>
        <v>0</v>
      </c>
      <c r="AC33" s="655">
        <f t="shared" si="5"/>
        <v>0</v>
      </c>
      <c r="AD33" s="655">
        <f t="shared" si="6"/>
        <v>0</v>
      </c>
      <c r="AE33" s="655">
        <f t="shared" si="7"/>
        <v>0</v>
      </c>
      <c r="AF33" s="655">
        <f t="shared" si="8"/>
        <v>0</v>
      </c>
      <c r="AG33" s="653">
        <f t="shared" si="9"/>
        <v>0</v>
      </c>
      <c r="AH33" s="653">
        <f t="shared" si="10"/>
        <v>0</v>
      </c>
      <c r="AI33" s="360"/>
      <c r="AJ33" s="63"/>
      <c r="AK33" s="63"/>
      <c r="AL33" s="63"/>
      <c r="AM33" s="63"/>
      <c r="AN33" s="63"/>
      <c r="AO33" s="63"/>
    </row>
    <row r="34" spans="1:41" s="770" customFormat="1" ht="21" customHeight="1">
      <c r="A34" s="772">
        <v>220295</v>
      </c>
      <c r="B34" s="103" t="s">
        <v>893</v>
      </c>
      <c r="C34" s="103" t="s">
        <v>800</v>
      </c>
      <c r="D34" s="103" t="s">
        <v>834</v>
      </c>
      <c r="E34" s="103" t="s">
        <v>25</v>
      </c>
      <c r="F34" s="103" t="s">
        <v>804</v>
      </c>
      <c r="G34" s="103" t="s">
        <v>1464</v>
      </c>
      <c r="H34" s="49" t="str">
        <f t="shared" si="0"/>
        <v>StandardODCLevel 3</v>
      </c>
      <c r="I34" s="49" t="s">
        <v>338</v>
      </c>
      <c r="J34" s="49">
        <v>1000471622</v>
      </c>
      <c r="K34" s="49" t="s">
        <v>1463</v>
      </c>
      <c r="L34" s="49" t="s">
        <v>26</v>
      </c>
      <c r="M34" s="388"/>
      <c r="N34" s="361"/>
      <c r="O34" s="653"/>
      <c r="P34" s="654">
        <f t="shared" si="11"/>
        <v>0</v>
      </c>
      <c r="Q34" s="654">
        <f t="shared" si="12"/>
        <v>0</v>
      </c>
      <c r="R34" s="654">
        <f t="shared" si="13"/>
        <v>0</v>
      </c>
      <c r="S34" s="654">
        <v>0</v>
      </c>
      <c r="T34" s="654">
        <v>0</v>
      </c>
      <c r="U34" s="654">
        <v>0</v>
      </c>
      <c r="V34" s="654">
        <v>0</v>
      </c>
      <c r="W34" s="654">
        <v>0</v>
      </c>
      <c r="X34" s="654">
        <v>0</v>
      </c>
      <c r="Y34" s="654">
        <v>0</v>
      </c>
      <c r="Z34" s="654">
        <v>0</v>
      </c>
      <c r="AA34" s="654">
        <v>0</v>
      </c>
      <c r="AB34" s="655">
        <f t="shared" si="4"/>
        <v>0</v>
      </c>
      <c r="AC34" s="655">
        <f t="shared" si="5"/>
        <v>0</v>
      </c>
      <c r="AD34" s="655">
        <f t="shared" si="6"/>
        <v>0</v>
      </c>
      <c r="AE34" s="655">
        <f t="shared" si="7"/>
        <v>0</v>
      </c>
      <c r="AF34" s="655">
        <f t="shared" si="8"/>
        <v>0</v>
      </c>
      <c r="AG34" s="653">
        <f t="shared" si="9"/>
        <v>0</v>
      </c>
      <c r="AH34" s="653">
        <f t="shared" si="10"/>
        <v>0</v>
      </c>
      <c r="AI34" s="360"/>
      <c r="AJ34" s="63"/>
      <c r="AK34" s="63"/>
      <c r="AL34" s="63"/>
      <c r="AM34" s="63"/>
      <c r="AN34" s="63"/>
      <c r="AO34" s="63"/>
    </row>
    <row r="35" spans="1:41" s="770" customFormat="1" ht="21" customHeight="1">
      <c r="A35" s="772">
        <v>2063785</v>
      </c>
      <c r="B35" s="103" t="s">
        <v>905</v>
      </c>
      <c r="C35" s="103" t="s">
        <v>800</v>
      </c>
      <c r="D35" s="103" t="s">
        <v>902</v>
      </c>
      <c r="E35" s="103" t="s">
        <v>20</v>
      </c>
      <c r="F35" s="103" t="s">
        <v>802</v>
      </c>
      <c r="G35" s="103" t="s">
        <v>1462</v>
      </c>
      <c r="H35" s="49" t="str">
        <f t="shared" si="0"/>
        <v>PremiumODCLevel 2</v>
      </c>
      <c r="I35" s="49" t="s">
        <v>324</v>
      </c>
      <c r="J35" s="49">
        <v>1000471622</v>
      </c>
      <c r="K35" s="49" t="s">
        <v>1463</v>
      </c>
      <c r="L35" s="49" t="s">
        <v>33</v>
      </c>
      <c r="M35" s="388"/>
      <c r="N35" s="361"/>
      <c r="O35" s="653"/>
      <c r="P35" s="654">
        <f t="shared" si="11"/>
        <v>0</v>
      </c>
      <c r="Q35" s="654">
        <f t="shared" si="12"/>
        <v>0</v>
      </c>
      <c r="R35" s="654">
        <f t="shared" si="13"/>
        <v>0</v>
      </c>
      <c r="S35" s="654">
        <v>0</v>
      </c>
      <c r="T35" s="654">
        <v>0</v>
      </c>
      <c r="U35" s="654">
        <v>0</v>
      </c>
      <c r="V35" s="654">
        <v>0</v>
      </c>
      <c r="W35" s="654">
        <v>0</v>
      </c>
      <c r="X35" s="654">
        <v>0</v>
      </c>
      <c r="Y35" s="654">
        <v>0</v>
      </c>
      <c r="Z35" s="654">
        <v>0</v>
      </c>
      <c r="AA35" s="654">
        <v>0</v>
      </c>
      <c r="AB35" s="655">
        <f t="shared" si="4"/>
        <v>0</v>
      </c>
      <c r="AC35" s="655">
        <f t="shared" si="5"/>
        <v>0</v>
      </c>
      <c r="AD35" s="655">
        <f t="shared" si="6"/>
        <v>0</v>
      </c>
      <c r="AE35" s="655">
        <f t="shared" si="7"/>
        <v>0</v>
      </c>
      <c r="AF35" s="655">
        <f t="shared" si="8"/>
        <v>0</v>
      </c>
      <c r="AG35" s="653">
        <f t="shared" si="9"/>
        <v>0</v>
      </c>
      <c r="AH35" s="653">
        <f t="shared" si="10"/>
        <v>0</v>
      </c>
      <c r="AI35" s="360"/>
      <c r="AJ35" s="63"/>
      <c r="AK35" s="63"/>
      <c r="AL35" s="63"/>
      <c r="AM35" s="63"/>
      <c r="AN35" s="63"/>
      <c r="AO35" s="63"/>
    </row>
    <row r="36" spans="1:41" s="770" customFormat="1" ht="21" customHeight="1">
      <c r="A36" s="772">
        <v>2264640</v>
      </c>
      <c r="B36" s="103" t="s">
        <v>914</v>
      </c>
      <c r="C36" s="103" t="s">
        <v>800</v>
      </c>
      <c r="D36" s="103" t="s">
        <v>902</v>
      </c>
      <c r="E36" s="103" t="s">
        <v>25</v>
      </c>
      <c r="F36" s="103" t="s">
        <v>810</v>
      </c>
      <c r="G36" s="103" t="s">
        <v>1464</v>
      </c>
      <c r="H36" s="49" t="str">
        <f t="shared" si="0"/>
        <v>StandardODCLevel 1</v>
      </c>
      <c r="I36" s="49" t="s">
        <v>582</v>
      </c>
      <c r="J36" s="49">
        <v>1000471622</v>
      </c>
      <c r="K36" s="49" t="s">
        <v>1463</v>
      </c>
      <c r="L36" s="49" t="s">
        <v>26</v>
      </c>
      <c r="M36" s="388"/>
      <c r="N36" s="361"/>
      <c r="O36" s="653"/>
      <c r="P36" s="654">
        <f t="shared" si="11"/>
        <v>0</v>
      </c>
      <c r="Q36" s="654">
        <f t="shared" si="12"/>
        <v>0</v>
      </c>
      <c r="R36" s="654">
        <f t="shared" si="13"/>
        <v>0</v>
      </c>
      <c r="S36" s="654">
        <v>0</v>
      </c>
      <c r="T36" s="654">
        <v>0</v>
      </c>
      <c r="U36" s="654">
        <v>0</v>
      </c>
      <c r="V36" s="654">
        <v>0</v>
      </c>
      <c r="W36" s="654">
        <v>0</v>
      </c>
      <c r="X36" s="654">
        <v>0</v>
      </c>
      <c r="Y36" s="654">
        <v>0</v>
      </c>
      <c r="Z36" s="654">
        <v>0</v>
      </c>
      <c r="AA36" s="654">
        <v>0</v>
      </c>
      <c r="AB36" s="655">
        <f t="shared" si="4"/>
        <v>0</v>
      </c>
      <c r="AC36" s="655">
        <f t="shared" si="5"/>
        <v>0</v>
      </c>
      <c r="AD36" s="655">
        <f t="shared" si="6"/>
        <v>0</v>
      </c>
      <c r="AE36" s="655">
        <f t="shared" si="7"/>
        <v>0</v>
      </c>
      <c r="AF36" s="655">
        <f t="shared" si="8"/>
        <v>0</v>
      </c>
      <c r="AG36" s="653">
        <f t="shared" si="9"/>
        <v>0</v>
      </c>
      <c r="AH36" s="653">
        <f t="shared" si="10"/>
        <v>0</v>
      </c>
      <c r="AI36" s="360"/>
      <c r="AJ36" s="63"/>
      <c r="AK36" s="63"/>
      <c r="AL36" s="63"/>
      <c r="AM36" s="63"/>
      <c r="AN36" s="63"/>
      <c r="AO36" s="63"/>
    </row>
    <row r="37" spans="1:41" s="770" customFormat="1" ht="21" customHeight="1">
      <c r="A37" s="772">
        <v>2330921</v>
      </c>
      <c r="B37" s="103" t="s">
        <v>901</v>
      </c>
      <c r="C37" s="103" t="s">
        <v>800</v>
      </c>
      <c r="D37" s="103" t="s">
        <v>902</v>
      </c>
      <c r="E37" s="103" t="s">
        <v>20</v>
      </c>
      <c r="F37" s="103" t="s">
        <v>804</v>
      </c>
      <c r="G37" s="103" t="s">
        <v>1462</v>
      </c>
      <c r="H37" s="49" t="str">
        <f t="shared" si="0"/>
        <v>PremiumODCLevel 3</v>
      </c>
      <c r="I37" s="49" t="s">
        <v>338</v>
      </c>
      <c r="J37" s="49">
        <v>1000471622</v>
      </c>
      <c r="K37" s="49" t="s">
        <v>1463</v>
      </c>
      <c r="L37" s="49" t="s">
        <v>33</v>
      </c>
      <c r="M37" s="388"/>
      <c r="N37" s="361"/>
      <c r="O37" s="653"/>
      <c r="P37" s="654">
        <f t="shared" si="11"/>
        <v>0</v>
      </c>
      <c r="Q37" s="654">
        <f t="shared" si="12"/>
        <v>0</v>
      </c>
      <c r="R37" s="654">
        <f t="shared" si="13"/>
        <v>0</v>
      </c>
      <c r="S37" s="654">
        <v>0</v>
      </c>
      <c r="T37" s="654">
        <v>0</v>
      </c>
      <c r="U37" s="654">
        <v>0</v>
      </c>
      <c r="V37" s="654">
        <v>0</v>
      </c>
      <c r="W37" s="654">
        <v>0</v>
      </c>
      <c r="X37" s="654">
        <v>0</v>
      </c>
      <c r="Y37" s="654">
        <v>0</v>
      </c>
      <c r="Z37" s="654">
        <v>0</v>
      </c>
      <c r="AA37" s="654">
        <v>0</v>
      </c>
      <c r="AB37" s="655">
        <f t="shared" si="4"/>
        <v>0</v>
      </c>
      <c r="AC37" s="655">
        <f t="shared" si="5"/>
        <v>0</v>
      </c>
      <c r="AD37" s="655">
        <f t="shared" si="6"/>
        <v>0</v>
      </c>
      <c r="AE37" s="655">
        <f t="shared" si="7"/>
        <v>0</v>
      </c>
      <c r="AF37" s="655">
        <f t="shared" si="8"/>
        <v>0</v>
      </c>
      <c r="AG37" s="653">
        <f t="shared" si="9"/>
        <v>0</v>
      </c>
      <c r="AH37" s="653">
        <f t="shared" si="10"/>
        <v>0</v>
      </c>
      <c r="AI37" s="360"/>
      <c r="AJ37" s="63"/>
      <c r="AK37" s="63"/>
      <c r="AL37" s="63"/>
      <c r="AM37" s="63"/>
      <c r="AN37" s="63"/>
      <c r="AO37" s="63"/>
    </row>
    <row r="38" spans="1:41" s="770" customFormat="1" ht="21" customHeight="1">
      <c r="A38" s="772">
        <v>2144725</v>
      </c>
      <c r="B38" s="103" t="s">
        <v>908</v>
      </c>
      <c r="C38" s="103" t="s">
        <v>800</v>
      </c>
      <c r="D38" s="103" t="s">
        <v>902</v>
      </c>
      <c r="E38" s="103" t="s">
        <v>428</v>
      </c>
      <c r="F38" s="103" t="s">
        <v>804</v>
      </c>
      <c r="G38" s="103" t="s">
        <v>1462</v>
      </c>
      <c r="H38" s="49" t="str">
        <f t="shared" si="0"/>
        <v>PremiumODCLevel 3</v>
      </c>
      <c r="I38" s="49" t="s">
        <v>338</v>
      </c>
      <c r="J38" s="49">
        <v>1000471622</v>
      </c>
      <c r="K38" s="49" t="s">
        <v>1463</v>
      </c>
      <c r="L38" s="49" t="s">
        <v>33</v>
      </c>
      <c r="M38" s="388"/>
      <c r="N38" s="361"/>
      <c r="O38" s="653"/>
      <c r="P38" s="654">
        <f t="shared" si="11"/>
        <v>0</v>
      </c>
      <c r="Q38" s="654">
        <f t="shared" si="12"/>
        <v>0</v>
      </c>
      <c r="R38" s="654">
        <f t="shared" si="13"/>
        <v>0</v>
      </c>
      <c r="S38" s="654">
        <v>0</v>
      </c>
      <c r="T38" s="654">
        <v>0</v>
      </c>
      <c r="U38" s="654">
        <v>0</v>
      </c>
      <c r="V38" s="654">
        <v>0</v>
      </c>
      <c r="W38" s="654">
        <v>0</v>
      </c>
      <c r="X38" s="654">
        <v>0</v>
      </c>
      <c r="Y38" s="654">
        <v>0</v>
      </c>
      <c r="Z38" s="654">
        <v>0</v>
      </c>
      <c r="AA38" s="654">
        <v>0</v>
      </c>
      <c r="AB38" s="655">
        <f t="shared" si="4"/>
        <v>0</v>
      </c>
      <c r="AC38" s="655">
        <f t="shared" si="5"/>
        <v>0</v>
      </c>
      <c r="AD38" s="655">
        <f t="shared" si="6"/>
        <v>0</v>
      </c>
      <c r="AE38" s="655">
        <f t="shared" si="7"/>
        <v>0</v>
      </c>
      <c r="AF38" s="655">
        <f t="shared" si="8"/>
        <v>0</v>
      </c>
      <c r="AG38" s="653">
        <f t="shared" si="9"/>
        <v>0</v>
      </c>
      <c r="AH38" s="653">
        <f t="shared" si="10"/>
        <v>0</v>
      </c>
      <c r="AI38" s="360"/>
      <c r="AJ38" s="63"/>
      <c r="AK38" s="63"/>
      <c r="AL38" s="63"/>
      <c r="AM38" s="63"/>
      <c r="AN38" s="63"/>
      <c r="AO38" s="63"/>
    </row>
    <row r="39" spans="1:41" s="770" customFormat="1" ht="21" customHeight="1">
      <c r="A39" s="772">
        <v>2247050</v>
      </c>
      <c r="B39" s="103" t="s">
        <v>628</v>
      </c>
      <c r="C39" s="103" t="s">
        <v>800</v>
      </c>
      <c r="D39" s="103" t="s">
        <v>1472</v>
      </c>
      <c r="E39" s="103" t="s">
        <v>20</v>
      </c>
      <c r="F39" s="103" t="s">
        <v>804</v>
      </c>
      <c r="G39" s="103" t="s">
        <v>1462</v>
      </c>
      <c r="H39" s="49" t="str">
        <f t="shared" si="0"/>
        <v>PremiumODCLevel 3</v>
      </c>
      <c r="I39" s="49" t="s">
        <v>318</v>
      </c>
      <c r="J39" s="49">
        <v>1000456932</v>
      </c>
      <c r="K39" s="49" t="s">
        <v>160</v>
      </c>
      <c r="L39" s="49" t="s">
        <v>24</v>
      </c>
      <c r="M39" s="388"/>
      <c r="N39" s="361"/>
      <c r="O39" s="653"/>
      <c r="P39" s="654">
        <f t="shared" si="11"/>
        <v>0</v>
      </c>
      <c r="Q39" s="654">
        <f t="shared" si="12"/>
        <v>0</v>
      </c>
      <c r="R39" s="654">
        <f t="shared" si="13"/>
        <v>0</v>
      </c>
      <c r="S39" s="654">
        <v>0</v>
      </c>
      <c r="T39" s="654">
        <v>0</v>
      </c>
      <c r="U39" s="654">
        <v>0</v>
      </c>
      <c r="V39" s="654">
        <v>0</v>
      </c>
      <c r="W39" s="654">
        <v>0</v>
      </c>
      <c r="X39" s="654">
        <v>0</v>
      </c>
      <c r="Y39" s="654">
        <v>0</v>
      </c>
      <c r="Z39" s="654">
        <v>0</v>
      </c>
      <c r="AA39" s="654">
        <v>0</v>
      </c>
      <c r="AB39" s="655">
        <f t="shared" si="4"/>
        <v>0</v>
      </c>
      <c r="AC39" s="655">
        <f t="shared" si="5"/>
        <v>0</v>
      </c>
      <c r="AD39" s="655">
        <f t="shared" si="6"/>
        <v>0</v>
      </c>
      <c r="AE39" s="655">
        <f t="shared" si="7"/>
        <v>0</v>
      </c>
      <c r="AF39" s="655">
        <f t="shared" si="8"/>
        <v>0</v>
      </c>
      <c r="AG39" s="653">
        <f t="shared" si="9"/>
        <v>0</v>
      </c>
      <c r="AH39" s="653">
        <f t="shared" si="10"/>
        <v>0</v>
      </c>
      <c r="AI39" s="360"/>
      <c r="AJ39" s="63"/>
      <c r="AK39" s="63"/>
      <c r="AL39" s="63"/>
      <c r="AM39" s="63"/>
      <c r="AN39" s="63"/>
      <c r="AO39" s="63"/>
    </row>
    <row r="40" spans="1:41" s="770" customFormat="1" ht="21" customHeight="1">
      <c r="A40" s="772">
        <v>2101630</v>
      </c>
      <c r="B40" s="103" t="s">
        <v>627</v>
      </c>
      <c r="C40" s="103" t="s">
        <v>800</v>
      </c>
      <c r="D40" s="103" t="s">
        <v>1472</v>
      </c>
      <c r="E40" s="103" t="s">
        <v>428</v>
      </c>
      <c r="F40" s="103" t="s">
        <v>802</v>
      </c>
      <c r="G40" s="103" t="s">
        <v>1462</v>
      </c>
      <c r="H40" s="49" t="str">
        <f t="shared" si="0"/>
        <v>PremiumODCLevel 2</v>
      </c>
      <c r="I40" s="49" t="s">
        <v>324</v>
      </c>
      <c r="J40" s="49">
        <v>1000471622</v>
      </c>
      <c r="K40" s="49" t="s">
        <v>1463</v>
      </c>
      <c r="L40" s="49" t="s">
        <v>33</v>
      </c>
      <c r="M40" s="388"/>
      <c r="N40" s="361"/>
      <c r="O40" s="653"/>
      <c r="P40" s="654">
        <f t="shared" si="11"/>
        <v>0</v>
      </c>
      <c r="Q40" s="654">
        <f t="shared" si="12"/>
        <v>0</v>
      </c>
      <c r="R40" s="654">
        <f t="shared" si="13"/>
        <v>0</v>
      </c>
      <c r="S40" s="654">
        <v>0</v>
      </c>
      <c r="T40" s="654">
        <v>0</v>
      </c>
      <c r="U40" s="654">
        <v>0</v>
      </c>
      <c r="V40" s="654">
        <v>0</v>
      </c>
      <c r="W40" s="654">
        <v>0</v>
      </c>
      <c r="X40" s="654">
        <v>0</v>
      </c>
      <c r="Y40" s="654">
        <v>0</v>
      </c>
      <c r="Z40" s="654">
        <v>0</v>
      </c>
      <c r="AA40" s="654">
        <v>0</v>
      </c>
      <c r="AB40" s="655">
        <f t="shared" si="4"/>
        <v>0</v>
      </c>
      <c r="AC40" s="655">
        <f t="shared" si="5"/>
        <v>0</v>
      </c>
      <c r="AD40" s="655">
        <f t="shared" si="6"/>
        <v>0</v>
      </c>
      <c r="AE40" s="655">
        <f t="shared" si="7"/>
        <v>0</v>
      </c>
      <c r="AF40" s="655">
        <f t="shared" si="8"/>
        <v>0</v>
      </c>
      <c r="AG40" s="653">
        <f t="shared" si="9"/>
        <v>0</v>
      </c>
      <c r="AH40" s="653">
        <f t="shared" si="10"/>
        <v>0</v>
      </c>
      <c r="AI40" s="360"/>
      <c r="AJ40" s="63"/>
      <c r="AK40" s="63"/>
      <c r="AL40" s="63"/>
      <c r="AM40" s="63"/>
      <c r="AN40" s="63"/>
      <c r="AO40" s="63"/>
    </row>
    <row r="41" spans="1:41" s="771" customFormat="1" ht="21" customHeight="1">
      <c r="A41" s="772">
        <v>2096689</v>
      </c>
      <c r="B41" s="103" t="s">
        <v>631</v>
      </c>
      <c r="C41" s="103" t="s">
        <v>800</v>
      </c>
      <c r="D41" s="103" t="s">
        <v>1472</v>
      </c>
      <c r="E41" s="103" t="s">
        <v>428</v>
      </c>
      <c r="F41" s="103" t="s">
        <v>804</v>
      </c>
      <c r="G41" s="103" t="s">
        <v>1462</v>
      </c>
      <c r="H41" s="49" t="str">
        <f t="shared" si="0"/>
        <v>PremiumODCLevel 3</v>
      </c>
      <c r="I41" s="49" t="s">
        <v>338</v>
      </c>
      <c r="J41" s="49">
        <v>1000471622</v>
      </c>
      <c r="K41" s="49" t="s">
        <v>1463</v>
      </c>
      <c r="L41" s="49" t="s">
        <v>33</v>
      </c>
      <c r="M41" s="388"/>
      <c r="N41" s="361"/>
      <c r="O41" s="653"/>
      <c r="P41" s="654">
        <f t="shared" si="11"/>
        <v>0</v>
      </c>
      <c r="Q41" s="654">
        <f t="shared" si="12"/>
        <v>0</v>
      </c>
      <c r="R41" s="654">
        <f t="shared" si="13"/>
        <v>0</v>
      </c>
      <c r="S41" s="654">
        <v>0</v>
      </c>
      <c r="T41" s="654">
        <v>0</v>
      </c>
      <c r="U41" s="654">
        <v>0</v>
      </c>
      <c r="V41" s="654">
        <v>0</v>
      </c>
      <c r="W41" s="654">
        <v>0</v>
      </c>
      <c r="X41" s="654">
        <v>0</v>
      </c>
      <c r="Y41" s="654">
        <v>0</v>
      </c>
      <c r="Z41" s="654">
        <v>0</v>
      </c>
      <c r="AA41" s="654">
        <v>0</v>
      </c>
      <c r="AB41" s="655">
        <f t="shared" si="4"/>
        <v>0</v>
      </c>
      <c r="AC41" s="655">
        <f t="shared" si="5"/>
        <v>0</v>
      </c>
      <c r="AD41" s="655">
        <f t="shared" si="6"/>
        <v>0</v>
      </c>
      <c r="AE41" s="655">
        <f t="shared" si="7"/>
        <v>0</v>
      </c>
      <c r="AF41" s="655">
        <f t="shared" si="8"/>
        <v>0</v>
      </c>
      <c r="AG41" s="653">
        <f t="shared" si="9"/>
        <v>0</v>
      </c>
      <c r="AH41" s="653">
        <f t="shared" si="10"/>
        <v>0</v>
      </c>
      <c r="AI41" s="360"/>
      <c r="AJ41" s="63"/>
      <c r="AK41" s="63"/>
      <c r="AL41" s="63"/>
      <c r="AM41" s="63"/>
      <c r="AN41" s="63"/>
      <c r="AO41" s="63"/>
    </row>
    <row r="42" spans="1:41" s="771" customFormat="1" ht="21" customHeight="1">
      <c r="A42" s="772">
        <v>2178381</v>
      </c>
      <c r="B42" s="103" t="s">
        <v>1473</v>
      </c>
      <c r="C42" s="103" t="s">
        <v>800</v>
      </c>
      <c r="D42" s="103" t="s">
        <v>855</v>
      </c>
      <c r="E42" s="103" t="s">
        <v>25</v>
      </c>
      <c r="F42" s="103" t="s">
        <v>802</v>
      </c>
      <c r="G42" s="103" t="s">
        <v>1464</v>
      </c>
      <c r="H42" s="49" t="str">
        <f t="shared" si="0"/>
        <v>StandardODCLevel 2</v>
      </c>
      <c r="I42" s="49" t="s">
        <v>331</v>
      </c>
      <c r="J42" s="49">
        <v>1000471622</v>
      </c>
      <c r="K42" s="49" t="s">
        <v>1463</v>
      </c>
      <c r="L42" s="49" t="s">
        <v>26</v>
      </c>
      <c r="M42" s="388"/>
      <c r="N42" s="361"/>
      <c r="O42" s="653"/>
      <c r="P42" s="654">
        <f t="shared" si="11"/>
        <v>0</v>
      </c>
      <c r="Q42" s="654">
        <f t="shared" si="12"/>
        <v>0</v>
      </c>
      <c r="R42" s="654">
        <f t="shared" si="13"/>
        <v>0</v>
      </c>
      <c r="S42" s="654">
        <v>0</v>
      </c>
      <c r="T42" s="654">
        <v>0</v>
      </c>
      <c r="U42" s="654">
        <v>0</v>
      </c>
      <c r="V42" s="654">
        <v>0</v>
      </c>
      <c r="W42" s="654">
        <v>0</v>
      </c>
      <c r="X42" s="654">
        <v>0</v>
      </c>
      <c r="Y42" s="654">
        <v>0</v>
      </c>
      <c r="Z42" s="654">
        <v>0</v>
      </c>
      <c r="AA42" s="654">
        <v>0</v>
      </c>
      <c r="AB42" s="655">
        <f t="shared" si="4"/>
        <v>0</v>
      </c>
      <c r="AC42" s="655">
        <f t="shared" si="5"/>
        <v>0</v>
      </c>
      <c r="AD42" s="655">
        <f t="shared" si="6"/>
        <v>0</v>
      </c>
      <c r="AE42" s="655">
        <f t="shared" si="7"/>
        <v>0</v>
      </c>
      <c r="AF42" s="655">
        <f t="shared" si="8"/>
        <v>0</v>
      </c>
      <c r="AG42" s="653">
        <f t="shared" si="9"/>
        <v>0</v>
      </c>
      <c r="AH42" s="653">
        <f t="shared" si="10"/>
        <v>0</v>
      </c>
      <c r="AI42" s="360"/>
      <c r="AJ42" s="63"/>
      <c r="AK42" s="63"/>
      <c r="AL42" s="63"/>
      <c r="AM42" s="63"/>
      <c r="AN42" s="63"/>
      <c r="AO42" s="63"/>
    </row>
    <row r="43" spans="1:41" s="771" customFormat="1" ht="21" customHeight="1">
      <c r="A43" s="772">
        <v>2107283</v>
      </c>
      <c r="B43" s="103" t="s">
        <v>1474</v>
      </c>
      <c r="C43" s="103" t="s">
        <v>800</v>
      </c>
      <c r="D43" s="103" t="s">
        <v>834</v>
      </c>
      <c r="E43" s="103" t="s">
        <v>25</v>
      </c>
      <c r="F43" s="103" t="s">
        <v>802</v>
      </c>
      <c r="G43" s="103" t="s">
        <v>1464</v>
      </c>
      <c r="H43" s="49" t="str">
        <f t="shared" si="0"/>
        <v>StandardODCLevel 2</v>
      </c>
      <c r="I43" s="49" t="s">
        <v>324</v>
      </c>
      <c r="J43" s="49">
        <v>1000456961</v>
      </c>
      <c r="K43" s="49" t="s">
        <v>1475</v>
      </c>
      <c r="L43" s="49" t="s">
        <v>26</v>
      </c>
      <c r="M43" s="388"/>
      <c r="N43" s="361"/>
      <c r="O43" s="653"/>
      <c r="P43" s="654">
        <f t="shared" si="11"/>
        <v>0</v>
      </c>
      <c r="Q43" s="654">
        <f t="shared" si="12"/>
        <v>0</v>
      </c>
      <c r="R43" s="654">
        <f t="shared" si="13"/>
        <v>0</v>
      </c>
      <c r="S43" s="654">
        <v>0</v>
      </c>
      <c r="T43" s="654">
        <v>0</v>
      </c>
      <c r="U43" s="654">
        <v>0</v>
      </c>
      <c r="V43" s="654">
        <v>0</v>
      </c>
      <c r="W43" s="654">
        <v>0</v>
      </c>
      <c r="X43" s="654">
        <v>0</v>
      </c>
      <c r="Y43" s="654">
        <v>0</v>
      </c>
      <c r="Z43" s="654">
        <v>0</v>
      </c>
      <c r="AA43" s="654">
        <v>0</v>
      </c>
      <c r="AB43" s="655">
        <f t="shared" si="4"/>
        <v>0</v>
      </c>
      <c r="AC43" s="655">
        <f t="shared" si="5"/>
        <v>0</v>
      </c>
      <c r="AD43" s="655">
        <f t="shared" si="6"/>
        <v>0</v>
      </c>
      <c r="AE43" s="655">
        <f t="shared" si="7"/>
        <v>0</v>
      </c>
      <c r="AF43" s="655">
        <f t="shared" si="8"/>
        <v>0</v>
      </c>
      <c r="AG43" s="653">
        <f t="shared" si="9"/>
        <v>0</v>
      </c>
      <c r="AH43" s="653">
        <f t="shared" si="10"/>
        <v>0</v>
      </c>
      <c r="AI43" s="360"/>
      <c r="AJ43" s="63"/>
      <c r="AK43" s="63"/>
      <c r="AL43" s="63"/>
      <c r="AM43" s="63"/>
      <c r="AN43" s="63"/>
      <c r="AO43" s="63"/>
    </row>
    <row r="44" spans="1:41" s="771" customFormat="1" ht="21" customHeight="1">
      <c r="A44" s="772">
        <v>2077344</v>
      </c>
      <c r="B44" s="103" t="s">
        <v>924</v>
      </c>
      <c r="C44" s="103" t="s">
        <v>800</v>
      </c>
      <c r="D44" s="103" t="s">
        <v>1476</v>
      </c>
      <c r="E44" s="103" t="s">
        <v>20</v>
      </c>
      <c r="F44" s="103" t="s">
        <v>804</v>
      </c>
      <c r="G44" s="103" t="s">
        <v>1462</v>
      </c>
      <c r="H44" s="49" t="str">
        <f t="shared" si="0"/>
        <v>PremiumODCLevel 3</v>
      </c>
      <c r="I44" s="49" t="s">
        <v>422</v>
      </c>
      <c r="J44" s="49">
        <v>1000299425</v>
      </c>
      <c r="K44" s="49" t="s">
        <v>1477</v>
      </c>
      <c r="L44" s="49" t="s">
        <v>24</v>
      </c>
      <c r="M44" s="388"/>
      <c r="N44" s="361"/>
      <c r="O44" s="653"/>
      <c r="P44" s="654">
        <f t="shared" si="11"/>
        <v>0</v>
      </c>
      <c r="Q44" s="654">
        <f t="shared" si="12"/>
        <v>0</v>
      </c>
      <c r="R44" s="654">
        <f t="shared" si="13"/>
        <v>0</v>
      </c>
      <c r="S44" s="654">
        <v>0</v>
      </c>
      <c r="T44" s="654">
        <v>0</v>
      </c>
      <c r="U44" s="654">
        <v>0</v>
      </c>
      <c r="V44" s="654">
        <v>0</v>
      </c>
      <c r="W44" s="654">
        <v>0</v>
      </c>
      <c r="X44" s="654">
        <v>0</v>
      </c>
      <c r="Y44" s="654">
        <v>0</v>
      </c>
      <c r="Z44" s="654">
        <v>0</v>
      </c>
      <c r="AA44" s="654">
        <v>0</v>
      </c>
      <c r="AB44" s="655">
        <f t="shared" si="4"/>
        <v>0</v>
      </c>
      <c r="AC44" s="655">
        <f t="shared" si="5"/>
        <v>0</v>
      </c>
      <c r="AD44" s="655">
        <f t="shared" si="6"/>
        <v>0</v>
      </c>
      <c r="AE44" s="655">
        <f t="shared" si="7"/>
        <v>0</v>
      </c>
      <c r="AF44" s="655">
        <f t="shared" si="8"/>
        <v>0</v>
      </c>
      <c r="AG44" s="653">
        <f t="shared" si="9"/>
        <v>0</v>
      </c>
      <c r="AH44" s="653">
        <f t="shared" si="10"/>
        <v>0</v>
      </c>
      <c r="AI44" s="360"/>
      <c r="AJ44" s="63"/>
      <c r="AK44" s="63"/>
      <c r="AL44" s="63"/>
      <c r="AM44" s="63"/>
      <c r="AN44" s="63"/>
      <c r="AO44" s="63"/>
    </row>
    <row r="45" spans="1:41" s="771" customFormat="1" ht="21" customHeight="1">
      <c r="A45" s="772">
        <v>2387626</v>
      </c>
      <c r="B45" s="103" t="s">
        <v>1478</v>
      </c>
      <c r="C45" s="103" t="s">
        <v>800</v>
      </c>
      <c r="D45" s="773" t="s">
        <v>1472</v>
      </c>
      <c r="E45" s="103" t="s">
        <v>20</v>
      </c>
      <c r="F45" s="103" t="s">
        <v>804</v>
      </c>
      <c r="G45" s="103" t="s">
        <v>1462</v>
      </c>
      <c r="H45" s="49" t="str">
        <f t="shared" si="0"/>
        <v>PremiumODCLevel 3</v>
      </c>
      <c r="I45" s="49" t="s">
        <v>318</v>
      </c>
      <c r="J45" s="49">
        <v>1000459566</v>
      </c>
      <c r="K45" s="49" t="s">
        <v>175</v>
      </c>
      <c r="L45" s="49" t="s">
        <v>24</v>
      </c>
      <c r="M45" s="388"/>
      <c r="N45" s="361"/>
      <c r="O45" s="653"/>
      <c r="P45" s="654">
        <f t="shared" si="11"/>
        <v>0</v>
      </c>
      <c r="Q45" s="654">
        <f t="shared" si="12"/>
        <v>0</v>
      </c>
      <c r="R45" s="654">
        <f t="shared" si="13"/>
        <v>0</v>
      </c>
      <c r="S45" s="654">
        <v>0</v>
      </c>
      <c r="T45" s="654">
        <v>0</v>
      </c>
      <c r="U45" s="654">
        <v>0</v>
      </c>
      <c r="V45" s="654">
        <v>0</v>
      </c>
      <c r="W45" s="654">
        <v>0</v>
      </c>
      <c r="X45" s="654">
        <v>0</v>
      </c>
      <c r="Y45" s="654">
        <v>0</v>
      </c>
      <c r="Z45" s="654">
        <v>0</v>
      </c>
      <c r="AA45" s="654">
        <v>0</v>
      </c>
      <c r="AB45" s="655">
        <f t="shared" si="4"/>
        <v>0</v>
      </c>
      <c r="AC45" s="655">
        <f t="shared" si="5"/>
        <v>0</v>
      </c>
      <c r="AD45" s="655">
        <f t="shared" si="6"/>
        <v>0</v>
      </c>
      <c r="AE45" s="655">
        <f t="shared" si="7"/>
        <v>0</v>
      </c>
      <c r="AF45" s="655">
        <f t="shared" si="8"/>
        <v>0</v>
      </c>
      <c r="AG45" s="653">
        <f t="shared" si="9"/>
        <v>0</v>
      </c>
      <c r="AH45" s="653">
        <f t="shared" si="10"/>
        <v>0</v>
      </c>
      <c r="AI45" s="360"/>
      <c r="AJ45" s="63"/>
      <c r="AK45" s="63"/>
      <c r="AL45" s="63"/>
      <c r="AM45" s="63"/>
      <c r="AN45" s="63"/>
      <c r="AO45" s="63"/>
    </row>
    <row r="46" spans="1:41" s="63" customFormat="1" ht="21" customHeight="1">
      <c r="A46" s="794" t="s">
        <v>1479</v>
      </c>
      <c r="B46" s="795"/>
      <c r="C46" s="795"/>
      <c r="D46" s="795"/>
      <c r="E46" s="795"/>
      <c r="F46" s="795"/>
      <c r="G46" s="795"/>
      <c r="H46" s="795"/>
      <c r="I46" s="795"/>
      <c r="J46" s="795"/>
      <c r="K46" s="795"/>
      <c r="L46" s="795"/>
      <c r="M46" s="795"/>
      <c r="N46" s="795"/>
      <c r="O46" s="796"/>
      <c r="P46" s="126">
        <f t="shared" ref="P46:AH46" si="14">SUM(P9:P45)</f>
        <v>0</v>
      </c>
      <c r="Q46" s="126">
        <f t="shared" si="14"/>
        <v>0</v>
      </c>
      <c r="R46" s="126">
        <f t="shared" si="14"/>
        <v>0</v>
      </c>
      <c r="S46" s="126">
        <f t="shared" si="14"/>
        <v>0</v>
      </c>
      <c r="T46" s="126">
        <f t="shared" si="14"/>
        <v>0</v>
      </c>
      <c r="U46" s="126">
        <f t="shared" si="14"/>
        <v>0</v>
      </c>
      <c r="V46" s="126">
        <f t="shared" si="14"/>
        <v>0</v>
      </c>
      <c r="W46" s="126">
        <f t="shared" si="14"/>
        <v>0</v>
      </c>
      <c r="X46" s="126">
        <f t="shared" si="14"/>
        <v>0</v>
      </c>
      <c r="Y46" s="126">
        <f t="shared" si="14"/>
        <v>0</v>
      </c>
      <c r="Z46" s="126">
        <f t="shared" si="14"/>
        <v>0</v>
      </c>
      <c r="AA46" s="126">
        <f t="shared" si="14"/>
        <v>0</v>
      </c>
      <c r="AB46" s="126">
        <f t="shared" si="14"/>
        <v>0</v>
      </c>
      <c r="AC46" s="126">
        <f t="shared" si="14"/>
        <v>0</v>
      </c>
      <c r="AD46" s="126">
        <f t="shared" si="14"/>
        <v>0</v>
      </c>
      <c r="AE46" s="126">
        <f t="shared" si="14"/>
        <v>0</v>
      </c>
      <c r="AF46" s="126">
        <f t="shared" si="14"/>
        <v>0</v>
      </c>
      <c r="AG46" s="126">
        <f t="shared" si="14"/>
        <v>0</v>
      </c>
      <c r="AH46" s="126">
        <f t="shared" si="14"/>
        <v>0</v>
      </c>
      <c r="AI46" s="130"/>
    </row>
    <row r="47" spans="1:41" ht="21" customHeight="1">
      <c r="A47" s="797" t="s">
        <v>1480</v>
      </c>
      <c r="B47" s="798"/>
      <c r="C47" s="798"/>
      <c r="D47" s="798"/>
      <c r="E47" s="798"/>
      <c r="F47" s="798"/>
      <c r="G47" s="798"/>
      <c r="H47" s="798"/>
      <c r="I47" s="798"/>
      <c r="J47" s="798"/>
      <c r="K47" s="798"/>
      <c r="L47" s="798"/>
      <c r="M47" s="798"/>
      <c r="N47" s="798"/>
      <c r="O47" s="799"/>
      <c r="P47" s="659">
        <f>P46*90%</f>
        <v>0</v>
      </c>
      <c r="Q47" s="659">
        <f t="shared" ref="Q47:AH47" si="15">Q46*90%</f>
        <v>0</v>
      </c>
      <c r="R47" s="659">
        <f t="shared" si="15"/>
        <v>0</v>
      </c>
      <c r="S47" s="659">
        <f t="shared" si="15"/>
        <v>0</v>
      </c>
      <c r="T47" s="659">
        <f t="shared" si="15"/>
        <v>0</v>
      </c>
      <c r="U47" s="659">
        <f t="shared" si="15"/>
        <v>0</v>
      </c>
      <c r="V47" s="659">
        <f t="shared" si="15"/>
        <v>0</v>
      </c>
      <c r="W47" s="659">
        <f t="shared" si="15"/>
        <v>0</v>
      </c>
      <c r="X47" s="659">
        <f t="shared" si="15"/>
        <v>0</v>
      </c>
      <c r="Y47" s="659">
        <f t="shared" si="15"/>
        <v>0</v>
      </c>
      <c r="Z47" s="659">
        <f t="shared" si="15"/>
        <v>0</v>
      </c>
      <c r="AA47" s="659">
        <f t="shared" si="15"/>
        <v>0</v>
      </c>
      <c r="AB47" s="659">
        <f t="shared" si="15"/>
        <v>0</v>
      </c>
      <c r="AC47" s="659">
        <f t="shared" si="15"/>
        <v>0</v>
      </c>
      <c r="AD47" s="659">
        <f t="shared" si="15"/>
        <v>0</v>
      </c>
      <c r="AE47" s="659">
        <f t="shared" si="15"/>
        <v>0</v>
      </c>
      <c r="AF47" s="659">
        <f t="shared" si="15"/>
        <v>0</v>
      </c>
      <c r="AG47" s="659">
        <f t="shared" si="15"/>
        <v>0</v>
      </c>
      <c r="AH47" s="659">
        <f t="shared" si="15"/>
        <v>0</v>
      </c>
      <c r="AI47" s="659"/>
    </row>
    <row r="48" spans="1:41" ht="21" customHeight="1">
      <c r="A48" s="800" t="s">
        <v>1481</v>
      </c>
      <c r="B48" s="801"/>
      <c r="C48" s="801"/>
      <c r="D48" s="801"/>
      <c r="E48" s="801"/>
      <c r="F48" s="801"/>
      <c r="G48" s="801"/>
      <c r="H48" s="801"/>
      <c r="I48" s="801"/>
      <c r="J48" s="801"/>
      <c r="K48" s="801"/>
      <c r="L48" s="801"/>
      <c r="M48" s="801"/>
      <c r="N48" s="801"/>
      <c r="O48" s="801"/>
      <c r="P48" s="661">
        <f>P47*94.15%</f>
        <v>0</v>
      </c>
      <c r="Q48" s="661">
        <f>Q47*94.15%</f>
        <v>0</v>
      </c>
      <c r="R48" s="661">
        <f>R47*94.15%</f>
        <v>0</v>
      </c>
      <c r="S48" s="661">
        <f t="shared" ref="S48:AA48" si="16">S46*84.15%</f>
        <v>0</v>
      </c>
      <c r="T48" s="661">
        <f t="shared" si="16"/>
        <v>0</v>
      </c>
      <c r="U48" s="661">
        <f t="shared" si="16"/>
        <v>0</v>
      </c>
      <c r="V48" s="661">
        <f t="shared" si="16"/>
        <v>0</v>
      </c>
      <c r="W48" s="661">
        <f t="shared" si="16"/>
        <v>0</v>
      </c>
      <c r="X48" s="661">
        <f t="shared" si="16"/>
        <v>0</v>
      </c>
      <c r="Y48" s="661">
        <f t="shared" si="16"/>
        <v>0</v>
      </c>
      <c r="Z48" s="661">
        <f t="shared" si="16"/>
        <v>0</v>
      </c>
      <c r="AA48" s="661">
        <f t="shared" si="16"/>
        <v>0</v>
      </c>
      <c r="AB48" s="661">
        <f>AB47*94.15%</f>
        <v>0</v>
      </c>
      <c r="AC48" s="661">
        <f>AC46*84.15%</f>
        <v>0</v>
      </c>
      <c r="AD48" s="661">
        <f>AD46*84.15%</f>
        <v>0</v>
      </c>
      <c r="AE48" s="661">
        <f>AE46*84.15%</f>
        <v>0</v>
      </c>
      <c r="AF48" s="661">
        <f>AF47*94.15%</f>
        <v>0</v>
      </c>
      <c r="AG48" s="661">
        <f>AG46*84.15%</f>
        <v>0</v>
      </c>
      <c r="AH48" s="661">
        <f>AH47*94.15%</f>
        <v>0</v>
      </c>
      <c r="AI48" s="660"/>
    </row>
    <row r="50" spans="13:32" ht="21" customHeight="1">
      <c r="P50" s="701">
        <v>131063</v>
      </c>
    </row>
    <row r="51" spans="13:32" ht="21" customHeight="1">
      <c r="P51" s="62">
        <f>P47-P50</f>
        <v>-131063</v>
      </c>
    </row>
    <row r="55" spans="13:32" s="63" customFormat="1" ht="21" customHeight="1">
      <c r="M55" s="386"/>
      <c r="N55" s="62"/>
      <c r="O55" s="62"/>
      <c r="P55" s="62"/>
      <c r="Q55" s="62"/>
      <c r="R55" s="62">
        <f>SUM(S46:U46)</f>
        <v>0</v>
      </c>
      <c r="S55" s="62"/>
      <c r="T55" s="62"/>
      <c r="U55" s="62"/>
      <c r="V55" s="62"/>
      <c r="W55" s="62"/>
      <c r="X55" s="62">
        <f>SUM(Y46:AA46)</f>
        <v>0</v>
      </c>
      <c r="Y55" s="62"/>
      <c r="Z55" s="62"/>
      <c r="AA55" s="62"/>
      <c r="AB55" s="62"/>
      <c r="AC55" s="62"/>
      <c r="AD55" s="62"/>
      <c r="AE55" s="62"/>
      <c r="AF55" s="62"/>
    </row>
    <row r="56" spans="13:32" s="63" customFormat="1" ht="21" customHeight="1">
      <c r="M56" s="386"/>
      <c r="N56" s="62"/>
      <c r="O56" s="62"/>
      <c r="P56" s="62"/>
      <c r="Q56" s="62"/>
      <c r="R56" s="62">
        <f>R55*10%</f>
        <v>0</v>
      </c>
      <c r="S56" s="62"/>
      <c r="T56" s="62"/>
      <c r="U56" s="62"/>
      <c r="V56" s="62"/>
      <c r="W56" s="62"/>
      <c r="X56" s="62">
        <f>X55*10%</f>
        <v>0</v>
      </c>
      <c r="Y56" s="62"/>
      <c r="Z56" s="62"/>
      <c r="AA56" s="62"/>
      <c r="AB56" s="62"/>
      <c r="AC56" s="62"/>
      <c r="AD56" s="62"/>
      <c r="AE56" s="62"/>
      <c r="AF56" s="62"/>
    </row>
    <row r="57" spans="13:32" s="63" customFormat="1" ht="21" customHeight="1">
      <c r="M57" s="386"/>
      <c r="N57" s="62"/>
      <c r="O57" s="62"/>
      <c r="P57" s="62"/>
      <c r="Q57" s="62"/>
      <c r="R57" s="62">
        <f>R55-R56</f>
        <v>0</v>
      </c>
      <c r="S57" s="62"/>
      <c r="T57" s="62"/>
      <c r="U57" s="62"/>
      <c r="V57" s="62"/>
      <c r="W57" s="62"/>
      <c r="X57" s="62">
        <f>X55-X56</f>
        <v>0</v>
      </c>
      <c r="Y57" s="62"/>
      <c r="Z57" s="62"/>
      <c r="AA57" s="62"/>
      <c r="AB57" s="62"/>
      <c r="AC57" s="62"/>
      <c r="AD57" s="62"/>
      <c r="AE57" s="62"/>
      <c r="AF57" s="62"/>
    </row>
  </sheetData>
  <mergeCells count="19">
    <mergeCell ref="A4:B4"/>
    <mergeCell ref="A5:B5"/>
    <mergeCell ref="A6:B6"/>
    <mergeCell ref="C1:E1"/>
    <mergeCell ref="C2:E2"/>
    <mergeCell ref="C3:E3"/>
    <mergeCell ref="C4:E4"/>
    <mergeCell ref="C5:E5"/>
    <mergeCell ref="A1:B1"/>
    <mergeCell ref="A2:B2"/>
    <mergeCell ref="A3:B3"/>
    <mergeCell ref="C6:E6"/>
    <mergeCell ref="A46:O46"/>
    <mergeCell ref="A47:O47"/>
    <mergeCell ref="A48:O48"/>
    <mergeCell ref="V7:X7"/>
    <mergeCell ref="Y7:AA7"/>
    <mergeCell ref="S7:U7"/>
    <mergeCell ref="P7:R7"/>
  </mergeCells>
  <phoneticPr fontId="8" type="noConversion"/>
  <dataValidations count="1">
    <dataValidation type="list" allowBlank="1" showInputMessage="1" showErrorMessage="1" sqref="E9:E45" xr:uid="{5428AFC5-DBC0-4C56-B1C0-738105DD8FFE}">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514B50B-BE22-4812-9FD7-E98710325E54}">
          <x14:formula1>
            <xm:f>'New Rate Card India - BFD'!$F$2:$F$537</xm:f>
          </x14:formula1>
          <xm:sqref>C49:C1048576 C7:C45</xm:sqref>
        </x14:dataValidation>
        <x14:dataValidation type="list" allowBlank="1" showInputMessage="1" showErrorMessage="1" xr:uid="{4D1D2094-4B79-442C-B6F9-B40B3AF9431F}">
          <x14:formula1>
            <xm:f>'New Rate Card India - BFD'!$D$2:$D$537</xm:f>
          </x14:formula1>
          <xm:sqref>G49:G1048576 G7:G45</xm:sqref>
        </x14:dataValidation>
        <x14:dataValidation type="list" allowBlank="1" showInputMessage="1" showErrorMessage="1" xr:uid="{9B390F0A-704D-46F2-92DF-03523762CBA3}">
          <x14:formula1>
            <xm:f>'New Rate Card India - BFD'!$H$2:$H$537</xm:f>
          </x14:formula1>
          <xm:sqref>F49:F1048576 F7:F45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D7D1D-76C6-4BA0-A408-D803323CE41F}">
  <sheetPr codeName="Sheet65">
    <tabColor theme="5"/>
  </sheetPr>
  <dimension ref="A1:AO66"/>
  <sheetViews>
    <sheetView topLeftCell="K1" workbookViewId="0">
      <selection activeCell="M9" sqref="M9:O56"/>
    </sheetView>
  </sheetViews>
  <sheetFormatPr defaultColWidth="9.453125" defaultRowHeight="21.65" customHeight="1"/>
  <cols>
    <col min="1" max="1" width="14.54296875" style="618" customWidth="1"/>
    <col min="2" max="2" width="29.54296875" style="619" customWidth="1"/>
    <col min="3" max="3" width="14.453125" style="618" customWidth="1"/>
    <col min="4" max="4" width="18.453125" style="618" bestFit="1" customWidth="1"/>
    <col min="5" max="5" width="36.453125" style="618" bestFit="1" customWidth="1"/>
    <col min="6" max="6" width="22.54296875" style="618" bestFit="1" customWidth="1"/>
    <col min="7" max="7" width="15.453125" style="618" bestFit="1" customWidth="1"/>
    <col min="8" max="8" width="20" style="618" customWidth="1"/>
    <col min="9" max="9" width="22.453125" style="619" bestFit="1" customWidth="1"/>
    <col min="10" max="10" width="22.453125" style="618" customWidth="1"/>
    <col min="11" max="11" width="27.453125" style="618" bestFit="1" customWidth="1"/>
    <col min="12" max="12" width="22.453125" style="619" customWidth="1"/>
    <col min="13" max="13" width="14.453125" style="620" customWidth="1"/>
    <col min="14" max="14" width="12.54296875" style="621" customWidth="1"/>
    <col min="15" max="15" width="16.54296875" style="621" customWidth="1"/>
    <col min="16" max="16" width="16.54296875" style="621" bestFit="1" customWidth="1"/>
    <col min="17" max="18" width="17.453125" style="621" bestFit="1" customWidth="1"/>
    <col min="19" max="32" width="17.453125" style="621" customWidth="1"/>
    <col min="33" max="34" width="16.453125" style="618" customWidth="1"/>
    <col min="35" max="35" width="61.453125" style="618" bestFit="1" customWidth="1"/>
    <col min="36" max="16384" width="9.453125" style="618"/>
  </cols>
  <sheetData>
    <row r="1" spans="1:41" ht="21.65" customHeight="1">
      <c r="A1" s="806" t="s">
        <v>1440</v>
      </c>
      <c r="B1" s="806"/>
      <c r="C1" s="809" t="s">
        <v>161</v>
      </c>
      <c r="D1" s="809"/>
      <c r="E1" s="809"/>
      <c r="F1" s="662"/>
      <c r="G1" s="662"/>
      <c r="H1" s="662"/>
      <c r="I1" s="656"/>
      <c r="J1" s="662"/>
      <c r="K1" s="662"/>
      <c r="L1" s="656"/>
      <c r="M1" s="662"/>
      <c r="N1" s="62"/>
      <c r="O1" s="62"/>
      <c r="P1" s="62"/>
      <c r="Q1" s="62"/>
      <c r="R1" s="62"/>
      <c r="S1" s="62"/>
      <c r="T1" s="62"/>
      <c r="U1" s="62"/>
      <c r="V1" s="62"/>
      <c r="W1" s="62"/>
      <c r="X1" s="62"/>
      <c r="Y1" s="62"/>
      <c r="Z1" s="62"/>
      <c r="AA1" s="62"/>
      <c r="AB1" s="62"/>
      <c r="AC1" s="62"/>
      <c r="AD1" s="62"/>
      <c r="AE1" s="62"/>
      <c r="AF1" s="62"/>
      <c r="AG1" s="63"/>
      <c r="AH1" s="63"/>
      <c r="AI1" s="63"/>
      <c r="AJ1" s="63"/>
    </row>
    <row r="2" spans="1:41" ht="21.65" customHeight="1">
      <c r="A2" s="806" t="s">
        <v>1441</v>
      </c>
      <c r="B2" s="806"/>
      <c r="C2" s="809" t="s">
        <v>1442</v>
      </c>
      <c r="D2" s="809"/>
      <c r="E2" s="809"/>
      <c r="F2" s="662"/>
      <c r="G2" s="662"/>
      <c r="H2" s="662"/>
      <c r="I2" s="656"/>
      <c r="J2" s="662"/>
      <c r="K2" s="662"/>
      <c r="L2" s="656"/>
      <c r="M2" s="662"/>
      <c r="N2" s="62"/>
      <c r="O2" s="62"/>
      <c r="P2" s="62"/>
      <c r="Q2" s="62"/>
      <c r="R2" s="62"/>
      <c r="S2" s="62"/>
      <c r="T2" s="62"/>
      <c r="U2" s="62"/>
      <c r="V2" s="62"/>
      <c r="W2" s="62"/>
      <c r="X2" s="62"/>
      <c r="Y2" s="62"/>
      <c r="Z2" s="62"/>
      <c r="AA2" s="62"/>
      <c r="AB2" s="62"/>
      <c r="AC2" s="62"/>
      <c r="AD2" s="62"/>
      <c r="AE2" s="62"/>
      <c r="AF2" s="62"/>
      <c r="AG2" s="63"/>
      <c r="AH2" s="63"/>
      <c r="AI2" s="63"/>
      <c r="AJ2" s="63"/>
    </row>
    <row r="3" spans="1:41" ht="21.65" customHeight="1">
      <c r="A3" s="806" t="s">
        <v>1443</v>
      </c>
      <c r="B3" s="806"/>
      <c r="C3" s="809" t="s">
        <v>1482</v>
      </c>
      <c r="D3" s="809"/>
      <c r="E3" s="809"/>
      <c r="F3" s="662"/>
      <c r="G3" s="662"/>
      <c r="H3" s="662"/>
      <c r="I3" s="656"/>
      <c r="J3" s="662"/>
      <c r="K3" s="662"/>
      <c r="L3" s="656"/>
      <c r="M3" s="662"/>
      <c r="N3" s="62"/>
      <c r="O3" s="62"/>
      <c r="P3" s="62"/>
      <c r="Q3" s="62"/>
      <c r="R3" s="62"/>
      <c r="S3" s="62"/>
      <c r="T3" s="62"/>
      <c r="U3" s="62"/>
      <c r="V3" s="62"/>
      <c r="W3" s="62"/>
      <c r="X3" s="62"/>
      <c r="Y3" s="62"/>
      <c r="Z3" s="62"/>
      <c r="AA3" s="62"/>
      <c r="AB3" s="62"/>
      <c r="AC3" s="62"/>
      <c r="AD3" s="62"/>
      <c r="AE3" s="62"/>
      <c r="AF3" s="62"/>
      <c r="AG3" s="63"/>
      <c r="AH3" s="63"/>
      <c r="AI3" s="63"/>
      <c r="AJ3" s="63"/>
    </row>
    <row r="4" spans="1:41" ht="21.65" customHeight="1">
      <c r="A4" s="806" t="s">
        <v>10</v>
      </c>
      <c r="B4" s="806"/>
      <c r="C4" s="809" t="s">
        <v>234</v>
      </c>
      <c r="D4" s="809"/>
      <c r="E4" s="809"/>
      <c r="F4" s="662"/>
      <c r="G4" s="662"/>
      <c r="H4" s="662"/>
      <c r="I4" s="656"/>
      <c r="J4" s="662"/>
      <c r="K4" s="662"/>
      <c r="L4" s="656"/>
      <c r="M4" s="662"/>
      <c r="N4" s="62"/>
      <c r="O4" s="62"/>
      <c r="P4" s="62"/>
      <c r="Q4" s="62"/>
      <c r="R4" s="62"/>
      <c r="S4" s="62"/>
      <c r="T4" s="62"/>
      <c r="U4" s="62"/>
      <c r="V4" s="62"/>
      <c r="W4" s="62"/>
      <c r="X4" s="62"/>
      <c r="Y4" s="62"/>
      <c r="Z4" s="62"/>
      <c r="AA4" s="62"/>
      <c r="AB4" s="62"/>
      <c r="AC4" s="62"/>
      <c r="AD4" s="62"/>
      <c r="AE4" s="62"/>
      <c r="AF4" s="62"/>
      <c r="AG4" s="63"/>
      <c r="AH4" s="63"/>
      <c r="AI4" s="63"/>
      <c r="AJ4" s="63"/>
    </row>
    <row r="5" spans="1:41" ht="21.65" customHeight="1">
      <c r="A5" s="807" t="s">
        <v>1445</v>
      </c>
      <c r="B5" s="807"/>
      <c r="C5" s="809" t="s">
        <v>235</v>
      </c>
      <c r="D5" s="809"/>
      <c r="E5" s="809"/>
      <c r="F5" s="662"/>
      <c r="G5" s="662"/>
      <c r="H5" s="662"/>
      <c r="I5" s="656"/>
      <c r="J5" s="662"/>
      <c r="K5" s="662"/>
      <c r="L5" s="656"/>
      <c r="M5" s="662"/>
      <c r="N5" s="62"/>
      <c r="O5" s="62"/>
      <c r="P5" s="62"/>
      <c r="Q5" s="62"/>
      <c r="R5" s="62"/>
      <c r="S5" s="62"/>
      <c r="T5" s="62"/>
      <c r="U5" s="62"/>
      <c r="V5" s="62"/>
      <c r="W5" s="62"/>
      <c r="X5" s="62"/>
      <c r="Y5" s="62"/>
      <c r="Z5" s="62"/>
      <c r="AA5" s="62"/>
      <c r="AB5" s="62"/>
      <c r="AC5" s="62"/>
      <c r="AD5" s="62"/>
      <c r="AE5" s="62"/>
      <c r="AF5" s="62"/>
      <c r="AG5" s="63"/>
      <c r="AH5" s="63"/>
      <c r="AI5" s="63"/>
      <c r="AJ5" s="63"/>
    </row>
    <row r="6" spans="1:41" ht="21.65" customHeight="1">
      <c r="A6" s="807" t="s">
        <v>1446</v>
      </c>
      <c r="B6" s="807"/>
      <c r="C6" s="809" t="s">
        <v>1483</v>
      </c>
      <c r="D6" s="809"/>
      <c r="E6" s="809"/>
      <c r="F6" s="662"/>
      <c r="G6" s="662"/>
      <c r="H6" s="662"/>
      <c r="I6" s="656"/>
      <c r="J6" s="662"/>
      <c r="K6" s="662"/>
      <c r="L6" s="656"/>
      <c r="M6" s="662"/>
      <c r="N6" s="62"/>
      <c r="O6" s="62"/>
      <c r="P6" s="62"/>
      <c r="Q6" s="62"/>
      <c r="R6" s="62"/>
      <c r="S6" s="62"/>
      <c r="T6" s="62"/>
      <c r="U6" s="62"/>
      <c r="V6" s="62"/>
      <c r="W6" s="62"/>
      <c r="X6" s="62"/>
      <c r="Y6" s="62"/>
      <c r="Z6" s="62"/>
      <c r="AA6" s="62"/>
      <c r="AB6" s="62"/>
      <c r="AC6" s="62"/>
      <c r="AD6" s="62"/>
      <c r="AE6" s="62"/>
      <c r="AF6" s="62"/>
      <c r="AG6" s="63"/>
      <c r="AH6" s="63"/>
      <c r="AI6" s="63"/>
      <c r="AJ6" s="63"/>
    </row>
    <row r="7" spans="1:41" ht="20.9" customHeight="1">
      <c r="A7" s="63"/>
      <c r="B7" s="625"/>
      <c r="C7" s="63"/>
      <c r="D7" s="63"/>
      <c r="E7" s="63"/>
      <c r="F7" s="63"/>
      <c r="G7" s="63" t="s">
        <v>1484</v>
      </c>
      <c r="H7" s="63"/>
      <c r="I7" s="625"/>
      <c r="J7" s="63"/>
      <c r="K7" s="63"/>
      <c r="L7" s="625"/>
      <c r="M7" s="386"/>
      <c r="N7" s="62"/>
      <c r="O7" s="62"/>
      <c r="P7" s="805" t="s">
        <v>1448</v>
      </c>
      <c r="Q7" s="805"/>
      <c r="R7" s="805"/>
      <c r="S7" s="804" t="s">
        <v>1449</v>
      </c>
      <c r="T7" s="804"/>
      <c r="U7" s="804"/>
      <c r="V7" s="802" t="s">
        <v>1450</v>
      </c>
      <c r="W7" s="802"/>
      <c r="X7" s="802"/>
      <c r="Y7" s="803" t="s">
        <v>1451</v>
      </c>
      <c r="Z7" s="803"/>
      <c r="AA7" s="803"/>
      <c r="AB7" s="62"/>
      <c r="AC7" s="62"/>
      <c r="AD7" s="62"/>
      <c r="AE7" s="62"/>
      <c r="AF7" s="62"/>
      <c r="AG7" s="63"/>
      <c r="AH7" s="63"/>
      <c r="AI7" s="63"/>
      <c r="AJ7" s="63"/>
    </row>
    <row r="8" spans="1:41" ht="21.65"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1459</v>
      </c>
      <c r="AH8" s="127" t="s">
        <v>1460</v>
      </c>
      <c r="AI8" s="127" t="s">
        <v>19</v>
      </c>
      <c r="AJ8" s="63" t="s">
        <v>1485</v>
      </c>
    </row>
    <row r="9" spans="1:41" ht="21.65" customHeight="1">
      <c r="A9" s="98">
        <v>2081055</v>
      </c>
      <c r="B9" s="103" t="s">
        <v>964</v>
      </c>
      <c r="C9" s="362" t="s">
        <v>800</v>
      </c>
      <c r="D9" s="362" t="s">
        <v>637</v>
      </c>
      <c r="E9" s="360" t="s">
        <v>20</v>
      </c>
      <c r="F9" s="360" t="s">
        <v>804</v>
      </c>
      <c r="G9" s="360" t="s">
        <v>1462</v>
      </c>
      <c r="H9" s="49" t="str">
        <f>CONCATENATE(G9,C9,F9)</f>
        <v>PremiumODCLevel 3</v>
      </c>
      <c r="I9" s="442" t="s">
        <v>324</v>
      </c>
      <c r="J9" s="49">
        <v>1000458649</v>
      </c>
      <c r="K9" s="49" t="s">
        <v>1486</v>
      </c>
      <c r="L9" s="442" t="s">
        <v>24</v>
      </c>
      <c r="M9" s="388"/>
      <c r="N9" s="361"/>
      <c r="O9" s="298"/>
      <c r="P9" s="124">
        <f t="shared" ref="P9:P42" si="0">N9*176</f>
        <v>0</v>
      </c>
      <c r="Q9" s="124">
        <f t="shared" ref="Q9:Q42" si="1">N9*176</f>
        <v>0</v>
      </c>
      <c r="R9" s="124">
        <f t="shared" ref="R9:R42" si="2">N9*176</f>
        <v>0</v>
      </c>
      <c r="S9" s="654">
        <v>0</v>
      </c>
      <c r="T9" s="654">
        <v>0</v>
      </c>
      <c r="U9" s="654">
        <v>0</v>
      </c>
      <c r="V9" s="654">
        <v>0</v>
      </c>
      <c r="W9" s="654">
        <v>0</v>
      </c>
      <c r="X9" s="654">
        <v>0</v>
      </c>
      <c r="Y9" s="654">
        <v>0</v>
      </c>
      <c r="Z9" s="654">
        <v>0</v>
      </c>
      <c r="AA9" s="654">
        <v>0</v>
      </c>
      <c r="AB9" s="655">
        <f t="shared" ref="AB9:AB42" si="3">SUM(P9:R9)</f>
        <v>0</v>
      </c>
      <c r="AC9" s="655">
        <f t="shared" ref="AC9:AC42" si="4">SUM(S9:U9)</f>
        <v>0</v>
      </c>
      <c r="AD9" s="655">
        <f t="shared" ref="AD9:AD42" si="5">SUM(V9:X9)</f>
        <v>0</v>
      </c>
      <c r="AE9" s="655">
        <f t="shared" ref="AE9:AE42" si="6">SUM(Y9:AA9)</f>
        <v>0</v>
      </c>
      <c r="AF9" s="655">
        <f t="shared" ref="AF9:AF42" si="7">SUM(AB9:AC9)</f>
        <v>0</v>
      </c>
      <c r="AG9" s="653">
        <f t="shared" ref="AG9:AG42" si="8">SUM(AD9:AE9)</f>
        <v>0</v>
      </c>
      <c r="AH9" s="653">
        <f t="shared" ref="AH9:AH42" si="9">SUM(AF9:AG9)</f>
        <v>0</v>
      </c>
      <c r="AI9" s="129"/>
      <c r="AJ9" s="63">
        <v>2081055</v>
      </c>
    </row>
    <row r="10" spans="1:41" ht="21.65" customHeight="1">
      <c r="A10" s="368">
        <v>2087175</v>
      </c>
      <c r="B10" s="554" t="s">
        <v>965</v>
      </c>
      <c r="C10" s="46" t="s">
        <v>800</v>
      </c>
      <c r="D10" s="46" t="s">
        <v>640</v>
      </c>
      <c r="E10" s="49" t="s">
        <v>20</v>
      </c>
      <c r="F10" s="49" t="s">
        <v>802</v>
      </c>
      <c r="G10" s="49" t="s">
        <v>1462</v>
      </c>
      <c r="H10" s="49" t="str">
        <f t="shared" ref="H10:H56" si="10">CONCATENATE(G10,C10,F10)</f>
        <v>PremiumODCLevel 2</v>
      </c>
      <c r="I10" s="442" t="s">
        <v>324</v>
      </c>
      <c r="J10" s="49">
        <v>1000458649</v>
      </c>
      <c r="K10" s="49" t="s">
        <v>1486</v>
      </c>
      <c r="L10" s="442" t="s">
        <v>24</v>
      </c>
      <c r="M10" s="388"/>
      <c r="N10" s="361"/>
      <c r="O10" s="128"/>
      <c r="P10" s="124">
        <f t="shared" si="0"/>
        <v>0</v>
      </c>
      <c r="Q10" s="124">
        <f t="shared" si="1"/>
        <v>0</v>
      </c>
      <c r="R10" s="124">
        <f t="shared" si="2"/>
        <v>0</v>
      </c>
      <c r="S10" s="654">
        <v>0</v>
      </c>
      <c r="T10" s="654">
        <v>0</v>
      </c>
      <c r="U10" s="654">
        <v>0</v>
      </c>
      <c r="V10" s="654">
        <v>0</v>
      </c>
      <c r="W10" s="654">
        <v>0</v>
      </c>
      <c r="X10" s="654">
        <v>0</v>
      </c>
      <c r="Y10" s="654">
        <v>0</v>
      </c>
      <c r="Z10" s="654">
        <v>0</v>
      </c>
      <c r="AA10" s="654">
        <v>0</v>
      </c>
      <c r="AB10" s="655">
        <f t="shared" si="3"/>
        <v>0</v>
      </c>
      <c r="AC10" s="655">
        <f t="shared" si="4"/>
        <v>0</v>
      </c>
      <c r="AD10" s="655">
        <f t="shared" si="5"/>
        <v>0</v>
      </c>
      <c r="AE10" s="655">
        <f t="shared" si="6"/>
        <v>0</v>
      </c>
      <c r="AF10" s="655">
        <f t="shared" si="7"/>
        <v>0</v>
      </c>
      <c r="AG10" s="653">
        <f t="shared" si="8"/>
        <v>0</v>
      </c>
      <c r="AH10" s="653">
        <f t="shared" si="9"/>
        <v>0</v>
      </c>
      <c r="AI10" s="129"/>
      <c r="AJ10" s="63">
        <v>2087175</v>
      </c>
    </row>
    <row r="11" spans="1:41" ht="21.65" customHeight="1">
      <c r="A11" s="368">
        <v>2112043</v>
      </c>
      <c r="B11" s="554" t="s">
        <v>975</v>
      </c>
      <c r="C11" s="46" t="s">
        <v>800</v>
      </c>
      <c r="D11" s="46" t="s">
        <v>637</v>
      </c>
      <c r="E11" s="49" t="s">
        <v>25</v>
      </c>
      <c r="F11" s="49" t="s">
        <v>810</v>
      </c>
      <c r="G11" s="49" t="s">
        <v>1464</v>
      </c>
      <c r="H11" s="49" t="str">
        <f t="shared" si="10"/>
        <v>StandardODCLevel 1</v>
      </c>
      <c r="I11" s="442" t="s">
        <v>582</v>
      </c>
      <c r="J11" s="49">
        <v>1000458649</v>
      </c>
      <c r="K11" s="49" t="s">
        <v>1486</v>
      </c>
      <c r="L11" s="442" t="s">
        <v>26</v>
      </c>
      <c r="M11" s="388"/>
      <c r="N11" s="361"/>
      <c r="O11" s="128"/>
      <c r="P11" s="124">
        <f t="shared" si="0"/>
        <v>0</v>
      </c>
      <c r="Q11" s="124">
        <f t="shared" si="1"/>
        <v>0</v>
      </c>
      <c r="R11" s="124">
        <f t="shared" si="2"/>
        <v>0</v>
      </c>
      <c r="S11" s="654">
        <v>0</v>
      </c>
      <c r="T11" s="654">
        <v>0</v>
      </c>
      <c r="U11" s="654">
        <v>0</v>
      </c>
      <c r="V11" s="654">
        <v>0</v>
      </c>
      <c r="W11" s="654">
        <v>0</v>
      </c>
      <c r="X11" s="654">
        <v>0</v>
      </c>
      <c r="Y11" s="654">
        <v>0</v>
      </c>
      <c r="Z11" s="654">
        <v>0</v>
      </c>
      <c r="AA11" s="654">
        <v>0</v>
      </c>
      <c r="AB11" s="655">
        <f t="shared" si="3"/>
        <v>0</v>
      </c>
      <c r="AC11" s="655">
        <f t="shared" si="4"/>
        <v>0</v>
      </c>
      <c r="AD11" s="655">
        <f t="shared" si="5"/>
        <v>0</v>
      </c>
      <c r="AE11" s="655">
        <f t="shared" si="6"/>
        <v>0</v>
      </c>
      <c r="AF11" s="655">
        <f t="shared" si="7"/>
        <v>0</v>
      </c>
      <c r="AG11" s="653">
        <f t="shared" si="8"/>
        <v>0</v>
      </c>
      <c r="AH11" s="653">
        <f t="shared" si="9"/>
        <v>0</v>
      </c>
      <c r="AI11" s="129"/>
      <c r="AJ11" s="63">
        <v>2112043</v>
      </c>
    </row>
    <row r="12" spans="1:41" ht="21.65" customHeight="1">
      <c r="A12" s="368">
        <v>2166013</v>
      </c>
      <c r="B12" s="554" t="s">
        <v>979</v>
      </c>
      <c r="C12" s="46" t="s">
        <v>800</v>
      </c>
      <c r="D12" s="46" t="s">
        <v>637</v>
      </c>
      <c r="E12" s="49" t="s">
        <v>428</v>
      </c>
      <c r="F12" s="49" t="s">
        <v>804</v>
      </c>
      <c r="G12" s="49" t="s">
        <v>1462</v>
      </c>
      <c r="H12" s="49" t="str">
        <f t="shared" si="10"/>
        <v>PremiumODCLevel 3</v>
      </c>
      <c r="I12" s="442" t="s">
        <v>318</v>
      </c>
      <c r="J12" s="49">
        <v>1000458649</v>
      </c>
      <c r="K12" s="49" t="s">
        <v>1486</v>
      </c>
      <c r="L12" s="442" t="s">
        <v>33</v>
      </c>
      <c r="M12" s="388"/>
      <c r="N12" s="361"/>
      <c r="O12" s="128"/>
      <c r="P12" s="124">
        <f t="shared" si="0"/>
        <v>0</v>
      </c>
      <c r="Q12" s="124">
        <f t="shared" si="1"/>
        <v>0</v>
      </c>
      <c r="R12" s="124">
        <f t="shared" si="2"/>
        <v>0</v>
      </c>
      <c r="S12" s="654">
        <v>0</v>
      </c>
      <c r="T12" s="654">
        <v>0</v>
      </c>
      <c r="U12" s="654">
        <v>0</v>
      </c>
      <c r="V12" s="654">
        <v>0</v>
      </c>
      <c r="W12" s="654">
        <v>0</v>
      </c>
      <c r="X12" s="654">
        <v>0</v>
      </c>
      <c r="Y12" s="654">
        <v>0</v>
      </c>
      <c r="Z12" s="654">
        <v>0</v>
      </c>
      <c r="AA12" s="654">
        <v>0</v>
      </c>
      <c r="AB12" s="655">
        <f t="shared" si="3"/>
        <v>0</v>
      </c>
      <c r="AC12" s="655">
        <f t="shared" si="4"/>
        <v>0</v>
      </c>
      <c r="AD12" s="655">
        <f t="shared" si="5"/>
        <v>0</v>
      </c>
      <c r="AE12" s="655">
        <f t="shared" si="6"/>
        <v>0</v>
      </c>
      <c r="AF12" s="655">
        <f t="shared" si="7"/>
        <v>0</v>
      </c>
      <c r="AG12" s="653">
        <f t="shared" si="8"/>
        <v>0</v>
      </c>
      <c r="AH12" s="653">
        <f t="shared" si="9"/>
        <v>0</v>
      </c>
      <c r="AI12" s="129"/>
      <c r="AJ12" s="63">
        <v>2166013</v>
      </c>
    </row>
    <row r="13" spans="1:41" ht="21.65" customHeight="1">
      <c r="A13" s="368">
        <v>2177358</v>
      </c>
      <c r="B13" s="554" t="s">
        <v>983</v>
      </c>
      <c r="C13" s="46" t="s">
        <v>800</v>
      </c>
      <c r="D13" s="46" t="s">
        <v>646</v>
      </c>
      <c r="E13" s="49" t="s">
        <v>428</v>
      </c>
      <c r="F13" s="49" t="s">
        <v>804</v>
      </c>
      <c r="G13" s="49" t="s">
        <v>1462</v>
      </c>
      <c r="H13" s="49" t="str">
        <f t="shared" si="10"/>
        <v>PremiumODCLevel 3</v>
      </c>
      <c r="I13" s="442" t="s">
        <v>338</v>
      </c>
      <c r="J13" s="49">
        <v>1000458649</v>
      </c>
      <c r="K13" s="49" t="s">
        <v>1486</v>
      </c>
      <c r="L13" s="442" t="s">
        <v>24</v>
      </c>
      <c r="M13" s="388"/>
      <c r="N13" s="361"/>
      <c r="O13" s="128"/>
      <c r="P13" s="124">
        <f t="shared" si="0"/>
        <v>0</v>
      </c>
      <c r="Q13" s="124">
        <f t="shared" si="1"/>
        <v>0</v>
      </c>
      <c r="R13" s="124">
        <f t="shared" si="2"/>
        <v>0</v>
      </c>
      <c r="S13" s="654">
        <v>0</v>
      </c>
      <c r="T13" s="654">
        <v>0</v>
      </c>
      <c r="U13" s="654">
        <v>0</v>
      </c>
      <c r="V13" s="654">
        <v>0</v>
      </c>
      <c r="W13" s="654">
        <v>0</v>
      </c>
      <c r="X13" s="654">
        <v>0</v>
      </c>
      <c r="Y13" s="654">
        <v>0</v>
      </c>
      <c r="Z13" s="654">
        <v>0</v>
      </c>
      <c r="AA13" s="654">
        <v>0</v>
      </c>
      <c r="AB13" s="655">
        <f t="shared" si="3"/>
        <v>0</v>
      </c>
      <c r="AC13" s="655">
        <f t="shared" si="4"/>
        <v>0</v>
      </c>
      <c r="AD13" s="655">
        <f t="shared" si="5"/>
        <v>0</v>
      </c>
      <c r="AE13" s="655">
        <f t="shared" si="6"/>
        <v>0</v>
      </c>
      <c r="AF13" s="655">
        <f t="shared" si="7"/>
        <v>0</v>
      </c>
      <c r="AG13" s="653">
        <f t="shared" si="8"/>
        <v>0</v>
      </c>
      <c r="AH13" s="653">
        <f t="shared" si="9"/>
        <v>0</v>
      </c>
      <c r="AI13" s="129"/>
      <c r="AJ13" s="63">
        <v>2177358</v>
      </c>
    </row>
    <row r="14" spans="1:41" ht="21.65" customHeight="1">
      <c r="A14" s="368">
        <v>2230389</v>
      </c>
      <c r="B14" s="554" t="s">
        <v>985</v>
      </c>
      <c r="C14" s="46" t="s">
        <v>800</v>
      </c>
      <c r="D14" s="46" t="s">
        <v>640</v>
      </c>
      <c r="E14" s="49" t="s">
        <v>25</v>
      </c>
      <c r="F14" s="49" t="s">
        <v>810</v>
      </c>
      <c r="G14" s="49" t="s">
        <v>1464</v>
      </c>
      <c r="H14" s="49" t="str">
        <f t="shared" si="10"/>
        <v>StandardODCLevel 1</v>
      </c>
      <c r="I14" s="442" t="s">
        <v>582</v>
      </c>
      <c r="J14" s="49">
        <v>1000458649</v>
      </c>
      <c r="K14" s="49" t="s">
        <v>1486</v>
      </c>
      <c r="L14" s="442" t="s">
        <v>26</v>
      </c>
      <c r="M14" s="388"/>
      <c r="N14" s="361"/>
      <c r="O14" s="128"/>
      <c r="P14" s="124">
        <f t="shared" si="0"/>
        <v>0</v>
      </c>
      <c r="Q14" s="124">
        <f t="shared" si="1"/>
        <v>0</v>
      </c>
      <c r="R14" s="124">
        <f t="shared" si="2"/>
        <v>0</v>
      </c>
      <c r="S14" s="654">
        <v>0</v>
      </c>
      <c r="T14" s="654">
        <v>0</v>
      </c>
      <c r="U14" s="654">
        <v>0</v>
      </c>
      <c r="V14" s="654">
        <v>0</v>
      </c>
      <c r="W14" s="654">
        <v>0</v>
      </c>
      <c r="X14" s="654">
        <v>0</v>
      </c>
      <c r="Y14" s="654">
        <v>0</v>
      </c>
      <c r="Z14" s="654">
        <v>0</v>
      </c>
      <c r="AA14" s="654">
        <v>0</v>
      </c>
      <c r="AB14" s="655">
        <f t="shared" si="3"/>
        <v>0</v>
      </c>
      <c r="AC14" s="655">
        <f t="shared" si="4"/>
        <v>0</v>
      </c>
      <c r="AD14" s="655">
        <f t="shared" si="5"/>
        <v>0</v>
      </c>
      <c r="AE14" s="655">
        <f t="shared" si="6"/>
        <v>0</v>
      </c>
      <c r="AF14" s="655">
        <f t="shared" si="7"/>
        <v>0</v>
      </c>
      <c r="AG14" s="653">
        <f t="shared" si="8"/>
        <v>0</v>
      </c>
      <c r="AH14" s="653">
        <f t="shared" si="9"/>
        <v>0</v>
      </c>
      <c r="AI14" s="129"/>
      <c r="AJ14" s="63">
        <v>2230389</v>
      </c>
    </row>
    <row r="15" spans="1:41" ht="21.65" customHeight="1">
      <c r="A15" s="368">
        <v>2257652</v>
      </c>
      <c r="B15" s="554" t="s">
        <v>987</v>
      </c>
      <c r="C15" s="46" t="s">
        <v>800</v>
      </c>
      <c r="D15" s="46" t="s">
        <v>626</v>
      </c>
      <c r="E15" s="49" t="s">
        <v>20</v>
      </c>
      <c r="F15" s="49" t="s">
        <v>804</v>
      </c>
      <c r="G15" s="49" t="s">
        <v>1462</v>
      </c>
      <c r="H15" s="49" t="str">
        <f t="shared" si="10"/>
        <v>PremiumODCLevel 3</v>
      </c>
      <c r="I15" s="442" t="s">
        <v>338</v>
      </c>
      <c r="J15" s="49">
        <v>1000458649</v>
      </c>
      <c r="K15" s="49" t="s">
        <v>1486</v>
      </c>
      <c r="L15" s="442" t="s">
        <v>33</v>
      </c>
      <c r="M15" s="388"/>
      <c r="N15" s="361"/>
      <c r="O15" s="128"/>
      <c r="P15" s="124">
        <f t="shared" si="0"/>
        <v>0</v>
      </c>
      <c r="Q15" s="124">
        <f t="shared" si="1"/>
        <v>0</v>
      </c>
      <c r="R15" s="124">
        <f t="shared" si="2"/>
        <v>0</v>
      </c>
      <c r="S15" s="654">
        <v>0</v>
      </c>
      <c r="T15" s="654">
        <v>0</v>
      </c>
      <c r="U15" s="654">
        <v>0</v>
      </c>
      <c r="V15" s="654">
        <v>0</v>
      </c>
      <c r="W15" s="654">
        <v>0</v>
      </c>
      <c r="X15" s="654">
        <v>0</v>
      </c>
      <c r="Y15" s="654">
        <v>0</v>
      </c>
      <c r="Z15" s="654">
        <v>0</v>
      </c>
      <c r="AA15" s="654">
        <v>0</v>
      </c>
      <c r="AB15" s="655">
        <f t="shared" si="3"/>
        <v>0</v>
      </c>
      <c r="AC15" s="655">
        <f t="shared" si="4"/>
        <v>0</v>
      </c>
      <c r="AD15" s="655">
        <f t="shared" si="5"/>
        <v>0</v>
      </c>
      <c r="AE15" s="655">
        <f t="shared" si="6"/>
        <v>0</v>
      </c>
      <c r="AF15" s="655">
        <f t="shared" si="7"/>
        <v>0</v>
      </c>
      <c r="AG15" s="653">
        <f t="shared" si="8"/>
        <v>0</v>
      </c>
      <c r="AH15" s="653">
        <f t="shared" si="9"/>
        <v>0</v>
      </c>
      <c r="AI15" s="129"/>
      <c r="AJ15" s="63">
        <v>2257652</v>
      </c>
    </row>
    <row r="16" spans="1:41" ht="21.65" customHeight="1">
      <c r="A16" s="368">
        <v>2434889</v>
      </c>
      <c r="B16" s="360" t="s">
        <v>1487</v>
      </c>
      <c r="C16" s="46" t="s">
        <v>800</v>
      </c>
      <c r="D16" s="362" t="s">
        <v>993</v>
      </c>
      <c r="E16" s="49" t="s">
        <v>25</v>
      </c>
      <c r="F16" s="49" t="s">
        <v>804</v>
      </c>
      <c r="G16" s="49" t="s">
        <v>1464</v>
      </c>
      <c r="H16" s="49" t="str">
        <f t="shared" si="10"/>
        <v>StandardODCLevel 3</v>
      </c>
      <c r="I16" s="442" t="s">
        <v>318</v>
      </c>
      <c r="J16" s="49">
        <v>1000458649</v>
      </c>
      <c r="K16" s="49" t="s">
        <v>1486</v>
      </c>
      <c r="L16" s="442" t="s">
        <v>24</v>
      </c>
      <c r="M16" s="388"/>
      <c r="N16" s="361"/>
      <c r="O16" s="128"/>
      <c r="P16" s="124">
        <f t="shared" si="0"/>
        <v>0</v>
      </c>
      <c r="Q16" s="124">
        <f t="shared" si="1"/>
        <v>0</v>
      </c>
      <c r="R16" s="124">
        <f t="shared" si="2"/>
        <v>0</v>
      </c>
      <c r="S16" s="654">
        <v>0</v>
      </c>
      <c r="T16" s="654">
        <v>0</v>
      </c>
      <c r="U16" s="654">
        <v>0</v>
      </c>
      <c r="V16" s="654">
        <v>0</v>
      </c>
      <c r="W16" s="654">
        <v>0</v>
      </c>
      <c r="X16" s="654">
        <v>0</v>
      </c>
      <c r="Y16" s="654">
        <v>0</v>
      </c>
      <c r="Z16" s="654">
        <v>0</v>
      </c>
      <c r="AA16" s="654">
        <v>0</v>
      </c>
      <c r="AB16" s="655">
        <f t="shared" si="3"/>
        <v>0</v>
      </c>
      <c r="AC16" s="655">
        <f t="shared" si="4"/>
        <v>0</v>
      </c>
      <c r="AD16" s="655">
        <f t="shared" si="5"/>
        <v>0</v>
      </c>
      <c r="AE16" s="655">
        <f t="shared" si="6"/>
        <v>0</v>
      </c>
      <c r="AF16" s="655">
        <f t="shared" si="7"/>
        <v>0</v>
      </c>
      <c r="AG16" s="653">
        <f t="shared" si="8"/>
        <v>0</v>
      </c>
      <c r="AH16" s="653">
        <f t="shared" si="9"/>
        <v>0</v>
      </c>
      <c r="AI16" s="129"/>
      <c r="AJ16" s="63">
        <v>2434889</v>
      </c>
      <c r="AK16" s="63"/>
      <c r="AL16" s="63"/>
      <c r="AM16" s="63"/>
      <c r="AN16" s="63"/>
      <c r="AO16" s="63"/>
    </row>
    <row r="17" spans="1:41" ht="21.65" customHeight="1">
      <c r="A17" s="368">
        <v>2284572</v>
      </c>
      <c r="B17" s="360" t="s">
        <v>1047</v>
      </c>
      <c r="C17" s="46" t="s">
        <v>800</v>
      </c>
      <c r="D17" s="362" t="s">
        <v>963</v>
      </c>
      <c r="E17" s="49" t="s">
        <v>20</v>
      </c>
      <c r="F17" s="49" t="s">
        <v>810</v>
      </c>
      <c r="G17" s="49" t="s">
        <v>1462</v>
      </c>
      <c r="H17" s="49" t="str">
        <f>CONCATENATE(G17,C17,F17)</f>
        <v>PremiumODCLevel 1</v>
      </c>
      <c r="I17" s="442" t="s">
        <v>582</v>
      </c>
      <c r="J17" s="49">
        <v>1000458649</v>
      </c>
      <c r="K17" s="49" t="s">
        <v>1486</v>
      </c>
      <c r="L17" s="442" t="s">
        <v>24</v>
      </c>
      <c r="M17" s="388"/>
      <c r="N17" s="361"/>
      <c r="O17" s="128"/>
      <c r="P17" s="124">
        <f>N17*176</f>
        <v>0</v>
      </c>
      <c r="Q17" s="124">
        <f>N17*176</f>
        <v>0</v>
      </c>
      <c r="R17" s="124">
        <f>N17*176</f>
        <v>0</v>
      </c>
      <c r="S17" s="654">
        <v>0</v>
      </c>
      <c r="T17" s="654">
        <v>0</v>
      </c>
      <c r="U17" s="654">
        <v>0</v>
      </c>
      <c r="V17" s="654">
        <v>0</v>
      </c>
      <c r="W17" s="654">
        <v>0</v>
      </c>
      <c r="X17" s="654">
        <v>0</v>
      </c>
      <c r="Y17" s="654">
        <v>0</v>
      </c>
      <c r="Z17" s="654">
        <v>0</v>
      </c>
      <c r="AA17" s="654">
        <v>0</v>
      </c>
      <c r="AB17" s="655">
        <f>SUM(P17:R17)</f>
        <v>0</v>
      </c>
      <c r="AC17" s="655">
        <f>SUM(S17:U17)</f>
        <v>0</v>
      </c>
      <c r="AD17" s="655">
        <f>SUM(V17:X17)</f>
        <v>0</v>
      </c>
      <c r="AE17" s="655">
        <f>SUM(Y17:AA17)</f>
        <v>0</v>
      </c>
      <c r="AF17" s="655">
        <f>SUM(AB17:AC17)</f>
        <v>0</v>
      </c>
      <c r="AG17" s="653">
        <f>SUM(AD17:AE17)</f>
        <v>0</v>
      </c>
      <c r="AH17" s="653">
        <f>SUM(AF17:AG17)</f>
        <v>0</v>
      </c>
      <c r="AI17" s="129"/>
      <c r="AJ17" s="63" t="e">
        <v>#N/A</v>
      </c>
      <c r="AK17" s="63"/>
      <c r="AL17" s="63"/>
      <c r="AM17" s="63"/>
      <c r="AN17" s="63"/>
      <c r="AO17" s="63"/>
    </row>
    <row r="18" spans="1:41" ht="21.65" customHeight="1">
      <c r="A18" s="368">
        <v>169770</v>
      </c>
      <c r="B18" s="360" t="s">
        <v>1102</v>
      </c>
      <c r="C18" s="46" t="s">
        <v>800</v>
      </c>
      <c r="D18" s="46" t="s">
        <v>1488</v>
      </c>
      <c r="E18" s="49" t="s">
        <v>20</v>
      </c>
      <c r="F18" s="49" t="s">
        <v>804</v>
      </c>
      <c r="G18" s="49" t="s">
        <v>1462</v>
      </c>
      <c r="H18" s="49" t="str">
        <f t="shared" si="10"/>
        <v>PremiumODCLevel 3</v>
      </c>
      <c r="I18" s="442" t="s">
        <v>422</v>
      </c>
      <c r="J18" s="49">
        <v>1000458649</v>
      </c>
      <c r="K18" s="49" t="s">
        <v>1486</v>
      </c>
      <c r="L18" s="442" t="s">
        <v>24</v>
      </c>
      <c r="M18" s="388"/>
      <c r="N18" s="361"/>
      <c r="O18" s="128"/>
      <c r="P18" s="124">
        <f t="shared" si="0"/>
        <v>0</v>
      </c>
      <c r="Q18" s="124">
        <f t="shared" si="1"/>
        <v>0</v>
      </c>
      <c r="R18" s="124">
        <f t="shared" si="2"/>
        <v>0</v>
      </c>
      <c r="S18" s="654">
        <v>0</v>
      </c>
      <c r="T18" s="654">
        <v>0</v>
      </c>
      <c r="U18" s="654">
        <v>0</v>
      </c>
      <c r="V18" s="654">
        <v>0</v>
      </c>
      <c r="W18" s="654">
        <v>0</v>
      </c>
      <c r="X18" s="654">
        <v>0</v>
      </c>
      <c r="Y18" s="654">
        <v>0</v>
      </c>
      <c r="Z18" s="654">
        <v>0</v>
      </c>
      <c r="AA18" s="654">
        <v>0</v>
      </c>
      <c r="AB18" s="655">
        <f t="shared" si="3"/>
        <v>0</v>
      </c>
      <c r="AC18" s="655">
        <f t="shared" si="4"/>
        <v>0</v>
      </c>
      <c r="AD18" s="655">
        <f t="shared" si="5"/>
        <v>0</v>
      </c>
      <c r="AE18" s="655">
        <f t="shared" si="6"/>
        <v>0</v>
      </c>
      <c r="AF18" s="655">
        <f t="shared" si="7"/>
        <v>0</v>
      </c>
      <c r="AG18" s="653">
        <f t="shared" si="8"/>
        <v>0</v>
      </c>
      <c r="AH18" s="653">
        <f t="shared" si="9"/>
        <v>0</v>
      </c>
      <c r="AI18" s="129"/>
      <c r="AJ18" s="63">
        <v>169770</v>
      </c>
      <c r="AK18" s="63"/>
      <c r="AL18" s="63"/>
      <c r="AM18" s="63"/>
      <c r="AN18" s="63"/>
      <c r="AO18" s="63"/>
    </row>
    <row r="19" spans="1:41" ht="21.65" customHeight="1">
      <c r="A19" s="368">
        <v>265354</v>
      </c>
      <c r="B19" s="554" t="s">
        <v>299</v>
      </c>
      <c r="C19" s="46" t="s">
        <v>800</v>
      </c>
      <c r="D19" s="46" t="s">
        <v>640</v>
      </c>
      <c r="E19" s="49" t="s">
        <v>20</v>
      </c>
      <c r="F19" s="49" t="s">
        <v>927</v>
      </c>
      <c r="G19" s="49" t="s">
        <v>1471</v>
      </c>
      <c r="H19" s="49" t="str">
        <f t="shared" si="10"/>
        <v>ExpertODCLevel 4</v>
      </c>
      <c r="I19" s="442" t="s">
        <v>449</v>
      </c>
      <c r="J19" s="49">
        <v>1000458649</v>
      </c>
      <c r="K19" s="49" t="s">
        <v>1486</v>
      </c>
      <c r="L19" s="442" t="s">
        <v>24</v>
      </c>
      <c r="M19" s="388"/>
      <c r="N19" s="361"/>
      <c r="O19" s="128"/>
      <c r="P19" s="124">
        <f t="shared" si="0"/>
        <v>0</v>
      </c>
      <c r="Q19" s="124">
        <f t="shared" si="1"/>
        <v>0</v>
      </c>
      <c r="R19" s="124">
        <f t="shared" si="2"/>
        <v>0</v>
      </c>
      <c r="S19" s="654">
        <v>0</v>
      </c>
      <c r="T19" s="654">
        <v>0</v>
      </c>
      <c r="U19" s="654">
        <v>0</v>
      </c>
      <c r="V19" s="654">
        <v>0</v>
      </c>
      <c r="W19" s="654">
        <v>0</v>
      </c>
      <c r="X19" s="654">
        <v>0</v>
      </c>
      <c r="Y19" s="654">
        <v>0</v>
      </c>
      <c r="Z19" s="654">
        <v>0</v>
      </c>
      <c r="AA19" s="654">
        <v>0</v>
      </c>
      <c r="AB19" s="655">
        <f t="shared" si="3"/>
        <v>0</v>
      </c>
      <c r="AC19" s="655">
        <f t="shared" si="4"/>
        <v>0</v>
      </c>
      <c r="AD19" s="655">
        <f t="shared" si="5"/>
        <v>0</v>
      </c>
      <c r="AE19" s="655">
        <f t="shared" si="6"/>
        <v>0</v>
      </c>
      <c r="AF19" s="655">
        <f t="shared" si="7"/>
        <v>0</v>
      </c>
      <c r="AG19" s="653">
        <f t="shared" si="8"/>
        <v>0</v>
      </c>
      <c r="AH19" s="653">
        <f t="shared" si="9"/>
        <v>0</v>
      </c>
      <c r="AI19" s="129"/>
      <c r="AJ19" s="63">
        <v>265354</v>
      </c>
      <c r="AK19" s="63"/>
      <c r="AL19" s="63"/>
      <c r="AM19" s="63"/>
      <c r="AN19" s="63"/>
      <c r="AO19" s="63"/>
    </row>
    <row r="20" spans="1:41" ht="21.65" customHeight="1">
      <c r="A20" s="368">
        <v>862952</v>
      </c>
      <c r="B20" s="554" t="s">
        <v>1004</v>
      </c>
      <c r="C20" s="46" t="s">
        <v>800</v>
      </c>
      <c r="D20" s="46" t="s">
        <v>646</v>
      </c>
      <c r="E20" s="49" t="s">
        <v>20</v>
      </c>
      <c r="F20" s="49" t="s">
        <v>804</v>
      </c>
      <c r="G20" s="49" t="s">
        <v>1462</v>
      </c>
      <c r="H20" s="49" t="str">
        <f t="shared" si="10"/>
        <v>PremiumODCLevel 3</v>
      </c>
      <c r="I20" s="442" t="s">
        <v>318</v>
      </c>
      <c r="J20" s="49">
        <v>1000458649</v>
      </c>
      <c r="K20" s="49" t="s">
        <v>1486</v>
      </c>
      <c r="L20" s="442" t="s">
        <v>24</v>
      </c>
      <c r="M20" s="388"/>
      <c r="N20" s="361"/>
      <c r="O20" s="128"/>
      <c r="P20" s="124">
        <f t="shared" si="0"/>
        <v>0</v>
      </c>
      <c r="Q20" s="124">
        <f t="shared" si="1"/>
        <v>0</v>
      </c>
      <c r="R20" s="124">
        <f t="shared" si="2"/>
        <v>0</v>
      </c>
      <c r="S20" s="654">
        <v>0</v>
      </c>
      <c r="T20" s="654">
        <v>0</v>
      </c>
      <c r="U20" s="654">
        <v>0</v>
      </c>
      <c r="V20" s="654">
        <v>0</v>
      </c>
      <c r="W20" s="654">
        <v>0</v>
      </c>
      <c r="X20" s="654">
        <v>0</v>
      </c>
      <c r="Y20" s="654">
        <v>0</v>
      </c>
      <c r="Z20" s="654">
        <v>0</v>
      </c>
      <c r="AA20" s="654">
        <v>0</v>
      </c>
      <c r="AB20" s="655">
        <f t="shared" si="3"/>
        <v>0</v>
      </c>
      <c r="AC20" s="655">
        <f t="shared" si="4"/>
        <v>0</v>
      </c>
      <c r="AD20" s="655">
        <f t="shared" si="5"/>
        <v>0</v>
      </c>
      <c r="AE20" s="655">
        <f t="shared" si="6"/>
        <v>0</v>
      </c>
      <c r="AF20" s="655">
        <f t="shared" si="7"/>
        <v>0</v>
      </c>
      <c r="AG20" s="653">
        <f t="shared" si="8"/>
        <v>0</v>
      </c>
      <c r="AH20" s="653">
        <f t="shared" si="9"/>
        <v>0</v>
      </c>
      <c r="AI20" s="129"/>
      <c r="AJ20" s="63">
        <v>862952</v>
      </c>
      <c r="AK20" s="63"/>
      <c r="AL20" s="63"/>
      <c r="AM20" s="63"/>
      <c r="AN20" s="63"/>
      <c r="AO20" s="63"/>
    </row>
    <row r="21" spans="1:41" ht="21.65" customHeight="1">
      <c r="A21" s="368">
        <v>894318</v>
      </c>
      <c r="B21" s="554" t="s">
        <v>1006</v>
      </c>
      <c r="C21" s="46" t="s">
        <v>800</v>
      </c>
      <c r="D21" s="46" t="s">
        <v>640</v>
      </c>
      <c r="E21" s="49" t="s">
        <v>20</v>
      </c>
      <c r="F21" s="49" t="s">
        <v>802</v>
      </c>
      <c r="G21" s="49" t="s">
        <v>1462</v>
      </c>
      <c r="H21" s="49" t="str">
        <f t="shared" si="10"/>
        <v>PremiumODCLevel 2</v>
      </c>
      <c r="I21" s="442" t="s">
        <v>324</v>
      </c>
      <c r="J21" s="49">
        <v>1000458649</v>
      </c>
      <c r="K21" s="49" t="s">
        <v>1486</v>
      </c>
      <c r="L21" s="442" t="s">
        <v>24</v>
      </c>
      <c r="M21" s="388"/>
      <c r="N21" s="361"/>
      <c r="O21" s="128"/>
      <c r="P21" s="124">
        <f t="shared" si="0"/>
        <v>0</v>
      </c>
      <c r="Q21" s="124">
        <f t="shared" si="1"/>
        <v>0</v>
      </c>
      <c r="R21" s="124">
        <f t="shared" si="2"/>
        <v>0</v>
      </c>
      <c r="S21" s="654">
        <v>0</v>
      </c>
      <c r="T21" s="654">
        <v>0</v>
      </c>
      <c r="U21" s="654">
        <v>0</v>
      </c>
      <c r="V21" s="654">
        <v>0</v>
      </c>
      <c r="W21" s="654">
        <v>0</v>
      </c>
      <c r="X21" s="654">
        <v>0</v>
      </c>
      <c r="Y21" s="654">
        <v>0</v>
      </c>
      <c r="Z21" s="654">
        <v>0</v>
      </c>
      <c r="AA21" s="654">
        <v>0</v>
      </c>
      <c r="AB21" s="655">
        <f t="shared" si="3"/>
        <v>0</v>
      </c>
      <c r="AC21" s="655">
        <f t="shared" si="4"/>
        <v>0</v>
      </c>
      <c r="AD21" s="655">
        <f t="shared" si="5"/>
        <v>0</v>
      </c>
      <c r="AE21" s="655">
        <f t="shared" si="6"/>
        <v>0</v>
      </c>
      <c r="AF21" s="655">
        <f t="shared" si="7"/>
        <v>0</v>
      </c>
      <c r="AG21" s="653">
        <f t="shared" si="8"/>
        <v>0</v>
      </c>
      <c r="AH21" s="653">
        <f t="shared" si="9"/>
        <v>0</v>
      </c>
      <c r="AI21" s="129"/>
      <c r="AJ21" s="63">
        <v>894318</v>
      </c>
      <c r="AK21" s="63"/>
      <c r="AL21" s="63"/>
      <c r="AM21" s="63"/>
      <c r="AN21" s="63"/>
      <c r="AO21" s="63"/>
    </row>
    <row r="22" spans="1:41" ht="21.65" customHeight="1">
      <c r="A22" s="368">
        <v>2252709</v>
      </c>
      <c r="B22" s="554" t="s">
        <v>1489</v>
      </c>
      <c r="C22" s="46" t="s">
        <v>800</v>
      </c>
      <c r="D22" s="46" t="s">
        <v>637</v>
      </c>
      <c r="E22" s="49" t="s">
        <v>20</v>
      </c>
      <c r="F22" s="49" t="s">
        <v>802</v>
      </c>
      <c r="G22" s="49" t="s">
        <v>1462</v>
      </c>
      <c r="H22" s="49" t="str">
        <f>CONCATENATE(G22,C22,F22)</f>
        <v>PremiumODCLevel 2</v>
      </c>
      <c r="I22" s="442" t="s">
        <v>324</v>
      </c>
      <c r="J22" s="49">
        <v>1000458649</v>
      </c>
      <c r="K22" s="49" t="s">
        <v>1486</v>
      </c>
      <c r="L22" s="442" t="s">
        <v>24</v>
      </c>
      <c r="M22" s="388"/>
      <c r="N22" s="361"/>
      <c r="O22" s="128"/>
      <c r="P22" s="124">
        <f>N22*176</f>
        <v>0</v>
      </c>
      <c r="Q22" s="124">
        <f>N22*176</f>
        <v>0</v>
      </c>
      <c r="R22" s="124">
        <f>N22*176</f>
        <v>0</v>
      </c>
      <c r="S22" s="654">
        <v>0</v>
      </c>
      <c r="T22" s="654">
        <v>0</v>
      </c>
      <c r="U22" s="654">
        <v>0</v>
      </c>
      <c r="V22" s="654">
        <v>0</v>
      </c>
      <c r="W22" s="654">
        <v>0</v>
      </c>
      <c r="X22" s="654">
        <v>0</v>
      </c>
      <c r="Y22" s="654">
        <v>0</v>
      </c>
      <c r="Z22" s="654">
        <v>0</v>
      </c>
      <c r="AA22" s="654">
        <v>0</v>
      </c>
      <c r="AB22" s="655">
        <f>SUM(P22:R22)</f>
        <v>0</v>
      </c>
      <c r="AC22" s="655">
        <f>SUM(S22:U22)</f>
        <v>0</v>
      </c>
      <c r="AD22" s="655">
        <f>SUM(V22:X22)</f>
        <v>0</v>
      </c>
      <c r="AE22" s="655">
        <f>SUM(Y22:AA22)</f>
        <v>0</v>
      </c>
      <c r="AF22" s="655">
        <f>SUM(AB22:AC22)</f>
        <v>0</v>
      </c>
      <c r="AG22" s="653">
        <f>SUM(AD22:AE22)</f>
        <v>0</v>
      </c>
      <c r="AH22" s="653">
        <f>SUM(AF22:AG22)</f>
        <v>0</v>
      </c>
      <c r="AI22" s="129"/>
      <c r="AJ22" s="63">
        <v>2252709</v>
      </c>
      <c r="AK22" s="63"/>
      <c r="AL22" s="63"/>
      <c r="AM22" s="63"/>
      <c r="AN22" s="63"/>
      <c r="AO22" s="63"/>
    </row>
    <row r="23" spans="1:41" ht="21.65" customHeight="1">
      <c r="A23" s="368">
        <v>905064</v>
      </c>
      <c r="B23" s="554" t="s">
        <v>1007</v>
      </c>
      <c r="C23" s="46" t="s">
        <v>800</v>
      </c>
      <c r="D23" s="46" t="s">
        <v>640</v>
      </c>
      <c r="E23" s="49" t="s">
        <v>20</v>
      </c>
      <c r="F23" s="49" t="s">
        <v>802</v>
      </c>
      <c r="G23" s="49" t="s">
        <v>1462</v>
      </c>
      <c r="H23" s="49" t="str">
        <f t="shared" si="10"/>
        <v>PremiumODCLevel 2</v>
      </c>
      <c r="I23" s="442" t="s">
        <v>324</v>
      </c>
      <c r="J23" s="49">
        <v>1000458649</v>
      </c>
      <c r="K23" s="49" t="s">
        <v>1486</v>
      </c>
      <c r="L23" s="442" t="s">
        <v>33</v>
      </c>
      <c r="M23" s="388"/>
      <c r="N23" s="361"/>
      <c r="O23" s="128"/>
      <c r="P23" s="124">
        <f t="shared" si="0"/>
        <v>0</v>
      </c>
      <c r="Q23" s="124">
        <f t="shared" si="1"/>
        <v>0</v>
      </c>
      <c r="R23" s="124">
        <f t="shared" si="2"/>
        <v>0</v>
      </c>
      <c r="S23" s="654">
        <v>0</v>
      </c>
      <c r="T23" s="654">
        <v>0</v>
      </c>
      <c r="U23" s="654">
        <v>0</v>
      </c>
      <c r="V23" s="654">
        <v>0</v>
      </c>
      <c r="W23" s="654">
        <v>0</v>
      </c>
      <c r="X23" s="654">
        <v>0</v>
      </c>
      <c r="Y23" s="654">
        <v>0</v>
      </c>
      <c r="Z23" s="654">
        <v>0</v>
      </c>
      <c r="AA23" s="654">
        <v>0</v>
      </c>
      <c r="AB23" s="655">
        <f t="shared" si="3"/>
        <v>0</v>
      </c>
      <c r="AC23" s="655">
        <f t="shared" si="4"/>
        <v>0</v>
      </c>
      <c r="AD23" s="655">
        <f t="shared" si="5"/>
        <v>0</v>
      </c>
      <c r="AE23" s="655">
        <f t="shared" si="6"/>
        <v>0</v>
      </c>
      <c r="AF23" s="655">
        <f t="shared" si="7"/>
        <v>0</v>
      </c>
      <c r="AG23" s="653">
        <f t="shared" si="8"/>
        <v>0</v>
      </c>
      <c r="AH23" s="653">
        <f t="shared" si="9"/>
        <v>0</v>
      </c>
      <c r="AI23" s="129"/>
      <c r="AJ23" s="63">
        <v>905064</v>
      </c>
      <c r="AK23" s="63"/>
      <c r="AL23" s="63"/>
      <c r="AM23" s="63"/>
      <c r="AN23" s="63"/>
      <c r="AO23" s="63"/>
    </row>
    <row r="24" spans="1:41" ht="21.65" customHeight="1">
      <c r="A24" s="368">
        <v>931121</v>
      </c>
      <c r="B24" s="554" t="s">
        <v>1010</v>
      </c>
      <c r="C24" s="46" t="s">
        <v>800</v>
      </c>
      <c r="D24" s="46" t="s">
        <v>646</v>
      </c>
      <c r="E24" s="49" t="s">
        <v>20</v>
      </c>
      <c r="F24" s="49" t="s">
        <v>804</v>
      </c>
      <c r="G24" s="49" t="s">
        <v>1462</v>
      </c>
      <c r="H24" s="49" t="str">
        <f t="shared" si="10"/>
        <v>PremiumODCLevel 3</v>
      </c>
      <c r="I24" s="442" t="s">
        <v>318</v>
      </c>
      <c r="J24" s="49">
        <v>1000458649</v>
      </c>
      <c r="K24" s="49" t="s">
        <v>1486</v>
      </c>
      <c r="L24" s="442" t="s">
        <v>24</v>
      </c>
      <c r="M24" s="388"/>
      <c r="N24" s="361"/>
      <c r="O24" s="128"/>
      <c r="P24" s="124">
        <f t="shared" si="0"/>
        <v>0</v>
      </c>
      <c r="Q24" s="124">
        <f t="shared" si="1"/>
        <v>0</v>
      </c>
      <c r="R24" s="124">
        <f t="shared" si="2"/>
        <v>0</v>
      </c>
      <c r="S24" s="654">
        <v>0</v>
      </c>
      <c r="T24" s="654">
        <v>0</v>
      </c>
      <c r="U24" s="654">
        <v>0</v>
      </c>
      <c r="V24" s="654">
        <v>0</v>
      </c>
      <c r="W24" s="654">
        <v>0</v>
      </c>
      <c r="X24" s="654">
        <v>0</v>
      </c>
      <c r="Y24" s="654">
        <v>0</v>
      </c>
      <c r="Z24" s="654">
        <v>0</v>
      </c>
      <c r="AA24" s="654">
        <v>0</v>
      </c>
      <c r="AB24" s="655">
        <f t="shared" si="3"/>
        <v>0</v>
      </c>
      <c r="AC24" s="655">
        <f t="shared" si="4"/>
        <v>0</v>
      </c>
      <c r="AD24" s="655">
        <f t="shared" si="5"/>
        <v>0</v>
      </c>
      <c r="AE24" s="655">
        <f t="shared" si="6"/>
        <v>0</v>
      </c>
      <c r="AF24" s="655">
        <f t="shared" si="7"/>
        <v>0</v>
      </c>
      <c r="AG24" s="653">
        <f t="shared" si="8"/>
        <v>0</v>
      </c>
      <c r="AH24" s="653">
        <f t="shared" si="9"/>
        <v>0</v>
      </c>
      <c r="AI24" s="129"/>
      <c r="AJ24" s="63">
        <v>931121</v>
      </c>
      <c r="AK24" s="63"/>
      <c r="AL24" s="63"/>
      <c r="AM24" s="63"/>
      <c r="AN24" s="63"/>
      <c r="AO24" s="63"/>
    </row>
    <row r="25" spans="1:41" ht="21.65" customHeight="1">
      <c r="A25" s="368">
        <v>2344705</v>
      </c>
      <c r="B25" s="360" t="s">
        <v>1011</v>
      </c>
      <c r="C25" s="46" t="s">
        <v>800</v>
      </c>
      <c r="D25" s="46" t="s">
        <v>451</v>
      </c>
      <c r="E25" s="49" t="s">
        <v>20</v>
      </c>
      <c r="F25" s="49" t="s">
        <v>804</v>
      </c>
      <c r="G25" s="49" t="s">
        <v>1462</v>
      </c>
      <c r="H25" s="49" t="str">
        <f t="shared" si="10"/>
        <v>PremiumODCLevel 3</v>
      </c>
      <c r="I25" s="442" t="s">
        <v>318</v>
      </c>
      <c r="J25" s="49">
        <v>1000458649</v>
      </c>
      <c r="K25" s="49" t="s">
        <v>1486</v>
      </c>
      <c r="L25" s="442" t="s">
        <v>24</v>
      </c>
      <c r="M25" s="388"/>
      <c r="N25" s="361"/>
      <c r="O25" s="128"/>
      <c r="P25" s="124">
        <f t="shared" si="0"/>
        <v>0</v>
      </c>
      <c r="Q25" s="124">
        <f t="shared" si="1"/>
        <v>0</v>
      </c>
      <c r="R25" s="124">
        <f t="shared" si="2"/>
        <v>0</v>
      </c>
      <c r="S25" s="654">
        <v>0</v>
      </c>
      <c r="T25" s="654">
        <v>0</v>
      </c>
      <c r="U25" s="654">
        <v>0</v>
      </c>
      <c r="V25" s="654">
        <v>0</v>
      </c>
      <c r="W25" s="654">
        <v>0</v>
      </c>
      <c r="X25" s="654">
        <v>0</v>
      </c>
      <c r="Y25" s="654">
        <v>0</v>
      </c>
      <c r="Z25" s="654">
        <v>0</v>
      </c>
      <c r="AA25" s="654">
        <v>0</v>
      </c>
      <c r="AB25" s="655">
        <f t="shared" si="3"/>
        <v>0</v>
      </c>
      <c r="AC25" s="655">
        <f t="shared" si="4"/>
        <v>0</v>
      </c>
      <c r="AD25" s="655">
        <f t="shared" si="5"/>
        <v>0</v>
      </c>
      <c r="AE25" s="655">
        <f t="shared" si="6"/>
        <v>0</v>
      </c>
      <c r="AF25" s="655">
        <f t="shared" si="7"/>
        <v>0</v>
      </c>
      <c r="AG25" s="653">
        <f t="shared" si="8"/>
        <v>0</v>
      </c>
      <c r="AH25" s="653">
        <f t="shared" si="9"/>
        <v>0</v>
      </c>
      <c r="AI25" s="129"/>
      <c r="AJ25" s="63">
        <v>2344705</v>
      </c>
      <c r="AK25" s="63"/>
      <c r="AL25" s="63"/>
      <c r="AM25" s="63"/>
      <c r="AN25" s="63"/>
      <c r="AO25" s="63"/>
    </row>
    <row r="26" spans="1:41" ht="21.65" customHeight="1">
      <c r="A26" s="368">
        <v>2399905</v>
      </c>
      <c r="B26" s="360" t="s">
        <v>1022</v>
      </c>
      <c r="C26" s="46" t="s">
        <v>800</v>
      </c>
      <c r="D26" s="46" t="s">
        <v>1488</v>
      </c>
      <c r="E26" s="49" t="s">
        <v>20</v>
      </c>
      <c r="F26" s="49" t="s">
        <v>802</v>
      </c>
      <c r="G26" s="49" t="s">
        <v>1462</v>
      </c>
      <c r="H26" s="49" t="str">
        <f t="shared" si="10"/>
        <v>PremiumODCLevel 2</v>
      </c>
      <c r="I26" s="442" t="s">
        <v>324</v>
      </c>
      <c r="J26" s="49">
        <v>1000458649</v>
      </c>
      <c r="K26" s="49" t="s">
        <v>1486</v>
      </c>
      <c r="L26" s="442" t="s">
        <v>24</v>
      </c>
      <c r="M26" s="388"/>
      <c r="N26" s="361"/>
      <c r="O26" s="128"/>
      <c r="P26" s="124">
        <f t="shared" si="0"/>
        <v>0</v>
      </c>
      <c r="Q26" s="124">
        <f t="shared" si="1"/>
        <v>0</v>
      </c>
      <c r="R26" s="124">
        <f t="shared" si="2"/>
        <v>0</v>
      </c>
      <c r="S26" s="654">
        <v>0</v>
      </c>
      <c r="T26" s="654">
        <v>0</v>
      </c>
      <c r="U26" s="654">
        <v>0</v>
      </c>
      <c r="V26" s="654">
        <v>0</v>
      </c>
      <c r="W26" s="654">
        <v>0</v>
      </c>
      <c r="X26" s="654">
        <v>0</v>
      </c>
      <c r="Y26" s="654">
        <v>0</v>
      </c>
      <c r="Z26" s="654">
        <v>0</v>
      </c>
      <c r="AA26" s="654">
        <v>0</v>
      </c>
      <c r="AB26" s="655">
        <f t="shared" si="3"/>
        <v>0</v>
      </c>
      <c r="AC26" s="655">
        <f t="shared" si="4"/>
        <v>0</v>
      </c>
      <c r="AD26" s="655">
        <f t="shared" si="5"/>
        <v>0</v>
      </c>
      <c r="AE26" s="655">
        <f t="shared" si="6"/>
        <v>0</v>
      </c>
      <c r="AF26" s="655">
        <f t="shared" si="7"/>
        <v>0</v>
      </c>
      <c r="AG26" s="653">
        <f t="shared" si="8"/>
        <v>0</v>
      </c>
      <c r="AH26" s="653">
        <f t="shared" si="9"/>
        <v>0</v>
      </c>
      <c r="AI26" s="129"/>
      <c r="AJ26" s="63">
        <v>2399905</v>
      </c>
      <c r="AK26" s="63"/>
      <c r="AL26" s="63"/>
      <c r="AM26" s="63"/>
      <c r="AN26" s="63"/>
      <c r="AO26" s="63"/>
    </row>
    <row r="27" spans="1:41" ht="21.65" customHeight="1">
      <c r="A27" s="368">
        <v>615219</v>
      </c>
      <c r="B27" s="360" t="s">
        <v>1025</v>
      </c>
      <c r="C27" s="46" t="s">
        <v>800</v>
      </c>
      <c r="D27" s="46" t="s">
        <v>451</v>
      </c>
      <c r="E27" s="49" t="s">
        <v>428</v>
      </c>
      <c r="F27" s="49" t="s">
        <v>804</v>
      </c>
      <c r="G27" s="49" t="s">
        <v>1462</v>
      </c>
      <c r="H27" s="49" t="str">
        <f t="shared" si="10"/>
        <v>PremiumODCLevel 3</v>
      </c>
      <c r="I27" s="442" t="s">
        <v>338</v>
      </c>
      <c r="J27" s="49">
        <v>1000458649</v>
      </c>
      <c r="K27" s="49" t="s">
        <v>1486</v>
      </c>
      <c r="L27" s="442" t="s">
        <v>24</v>
      </c>
      <c r="M27" s="388"/>
      <c r="N27" s="361"/>
      <c r="O27" s="128"/>
      <c r="P27" s="124">
        <f t="shared" si="0"/>
        <v>0</v>
      </c>
      <c r="Q27" s="124">
        <f t="shared" si="1"/>
        <v>0</v>
      </c>
      <c r="R27" s="124">
        <f t="shared" si="2"/>
        <v>0</v>
      </c>
      <c r="S27" s="654">
        <v>0</v>
      </c>
      <c r="T27" s="654">
        <v>0</v>
      </c>
      <c r="U27" s="654">
        <v>0</v>
      </c>
      <c r="V27" s="654">
        <v>0</v>
      </c>
      <c r="W27" s="654">
        <v>0</v>
      </c>
      <c r="X27" s="654">
        <v>0</v>
      </c>
      <c r="Y27" s="654">
        <v>0</v>
      </c>
      <c r="Z27" s="654">
        <v>0</v>
      </c>
      <c r="AA27" s="654">
        <v>0</v>
      </c>
      <c r="AB27" s="655">
        <f t="shared" si="3"/>
        <v>0</v>
      </c>
      <c r="AC27" s="655">
        <f t="shared" si="4"/>
        <v>0</v>
      </c>
      <c r="AD27" s="655">
        <f t="shared" si="5"/>
        <v>0</v>
      </c>
      <c r="AE27" s="655">
        <f t="shared" si="6"/>
        <v>0</v>
      </c>
      <c r="AF27" s="655">
        <f t="shared" si="7"/>
        <v>0</v>
      </c>
      <c r="AG27" s="653">
        <f t="shared" si="8"/>
        <v>0</v>
      </c>
      <c r="AH27" s="653">
        <f t="shared" si="9"/>
        <v>0</v>
      </c>
      <c r="AI27" s="129"/>
      <c r="AJ27" s="63">
        <v>615219</v>
      </c>
      <c r="AK27" s="63"/>
      <c r="AL27" s="63"/>
      <c r="AM27" s="63"/>
      <c r="AN27" s="63"/>
      <c r="AO27" s="63"/>
    </row>
    <row r="28" spans="1:41" ht="21.65" customHeight="1">
      <c r="A28" s="368">
        <v>792760</v>
      </c>
      <c r="B28" s="360" t="s">
        <v>1027</v>
      </c>
      <c r="C28" s="46" t="s">
        <v>800</v>
      </c>
      <c r="D28" s="46" t="s">
        <v>451</v>
      </c>
      <c r="E28" s="49" t="s">
        <v>20</v>
      </c>
      <c r="F28" s="49" t="s">
        <v>804</v>
      </c>
      <c r="G28" s="49" t="s">
        <v>1462</v>
      </c>
      <c r="H28" s="49" t="str">
        <f t="shared" si="10"/>
        <v>PremiumODCLevel 3</v>
      </c>
      <c r="I28" s="442" t="s">
        <v>338</v>
      </c>
      <c r="J28" s="49">
        <v>1000458649</v>
      </c>
      <c r="K28" s="49" t="s">
        <v>1486</v>
      </c>
      <c r="L28" s="442" t="s">
        <v>24</v>
      </c>
      <c r="M28" s="388"/>
      <c r="N28" s="361"/>
      <c r="O28" s="128"/>
      <c r="P28" s="124">
        <f t="shared" si="0"/>
        <v>0</v>
      </c>
      <c r="Q28" s="124">
        <f t="shared" si="1"/>
        <v>0</v>
      </c>
      <c r="R28" s="124">
        <f t="shared" si="2"/>
        <v>0</v>
      </c>
      <c r="S28" s="654">
        <v>0</v>
      </c>
      <c r="T28" s="654">
        <v>0</v>
      </c>
      <c r="U28" s="654">
        <v>0</v>
      </c>
      <c r="V28" s="654">
        <v>0</v>
      </c>
      <c r="W28" s="654">
        <v>0</v>
      </c>
      <c r="X28" s="654">
        <v>0</v>
      </c>
      <c r="Y28" s="654">
        <v>0</v>
      </c>
      <c r="Z28" s="654">
        <v>0</v>
      </c>
      <c r="AA28" s="654">
        <v>0</v>
      </c>
      <c r="AB28" s="655">
        <f t="shared" si="3"/>
        <v>0</v>
      </c>
      <c r="AC28" s="655">
        <f t="shared" si="4"/>
        <v>0</v>
      </c>
      <c r="AD28" s="655">
        <f t="shared" si="5"/>
        <v>0</v>
      </c>
      <c r="AE28" s="655">
        <f t="shared" si="6"/>
        <v>0</v>
      </c>
      <c r="AF28" s="655">
        <f t="shared" si="7"/>
        <v>0</v>
      </c>
      <c r="AG28" s="653">
        <f t="shared" si="8"/>
        <v>0</v>
      </c>
      <c r="AH28" s="653">
        <f t="shared" si="9"/>
        <v>0</v>
      </c>
      <c r="AI28" s="129"/>
      <c r="AJ28" s="63">
        <v>792760</v>
      </c>
      <c r="AK28" s="63"/>
      <c r="AL28" s="63"/>
      <c r="AM28" s="63"/>
      <c r="AN28" s="63"/>
      <c r="AO28" s="63"/>
    </row>
    <row r="29" spans="1:41" ht="21.65" customHeight="1">
      <c r="A29" s="368">
        <v>2201330</v>
      </c>
      <c r="B29" s="360" t="s">
        <v>1490</v>
      </c>
      <c r="C29" s="46" t="s">
        <v>800</v>
      </c>
      <c r="D29" s="46" t="s">
        <v>993</v>
      </c>
      <c r="E29" s="49" t="s">
        <v>1030</v>
      </c>
      <c r="F29" s="49" t="s">
        <v>810</v>
      </c>
      <c r="G29" s="49" t="s">
        <v>1464</v>
      </c>
      <c r="H29" s="49" t="str">
        <f t="shared" si="10"/>
        <v>StandardODCLevel 1</v>
      </c>
      <c r="I29" s="442" t="s">
        <v>582</v>
      </c>
      <c r="J29" s="49">
        <v>1000458649</v>
      </c>
      <c r="K29" s="49" t="s">
        <v>1486</v>
      </c>
      <c r="L29" s="442" t="s">
        <v>24</v>
      </c>
      <c r="M29" s="388"/>
      <c r="N29" s="361"/>
      <c r="O29" s="128"/>
      <c r="P29" s="124">
        <f t="shared" si="0"/>
        <v>0</v>
      </c>
      <c r="Q29" s="124">
        <f t="shared" si="1"/>
        <v>0</v>
      </c>
      <c r="R29" s="124">
        <f t="shared" si="2"/>
        <v>0</v>
      </c>
      <c r="S29" s="654">
        <v>0</v>
      </c>
      <c r="T29" s="654">
        <v>0</v>
      </c>
      <c r="U29" s="654">
        <v>0</v>
      </c>
      <c r="V29" s="654">
        <v>0</v>
      </c>
      <c r="W29" s="654">
        <v>0</v>
      </c>
      <c r="X29" s="654">
        <v>0</v>
      </c>
      <c r="Y29" s="654">
        <v>0</v>
      </c>
      <c r="Z29" s="654">
        <v>0</v>
      </c>
      <c r="AA29" s="654">
        <v>0</v>
      </c>
      <c r="AB29" s="655">
        <f t="shared" si="3"/>
        <v>0</v>
      </c>
      <c r="AC29" s="655">
        <f t="shared" si="4"/>
        <v>0</v>
      </c>
      <c r="AD29" s="655">
        <f t="shared" si="5"/>
        <v>0</v>
      </c>
      <c r="AE29" s="655">
        <f t="shared" si="6"/>
        <v>0</v>
      </c>
      <c r="AF29" s="655">
        <f t="shared" si="7"/>
        <v>0</v>
      </c>
      <c r="AG29" s="653">
        <f t="shared" si="8"/>
        <v>0</v>
      </c>
      <c r="AH29" s="653">
        <f t="shared" si="9"/>
        <v>0</v>
      </c>
      <c r="AI29" s="129"/>
      <c r="AJ29" s="63">
        <v>2201330</v>
      </c>
      <c r="AK29" s="63"/>
      <c r="AL29" s="63"/>
      <c r="AM29" s="63"/>
      <c r="AN29" s="63"/>
      <c r="AO29" s="63"/>
    </row>
    <row r="30" spans="1:41" ht="21.65" customHeight="1">
      <c r="A30" s="368">
        <v>2244323</v>
      </c>
      <c r="B30" s="360" t="s">
        <v>1033</v>
      </c>
      <c r="C30" s="46" t="s">
        <v>800</v>
      </c>
      <c r="D30" s="46" t="s">
        <v>993</v>
      </c>
      <c r="E30" s="49" t="s">
        <v>20</v>
      </c>
      <c r="F30" s="49" t="s">
        <v>802</v>
      </c>
      <c r="G30" s="49" t="s">
        <v>1462</v>
      </c>
      <c r="H30" s="49" t="str">
        <f t="shared" si="10"/>
        <v>PremiumODCLevel 2</v>
      </c>
      <c r="I30" s="442" t="s">
        <v>324</v>
      </c>
      <c r="J30" s="49">
        <v>1000458649</v>
      </c>
      <c r="K30" s="49" t="s">
        <v>1486</v>
      </c>
      <c r="L30" s="442" t="s">
        <v>24</v>
      </c>
      <c r="M30" s="388"/>
      <c r="N30" s="361"/>
      <c r="O30" s="128"/>
      <c r="P30" s="124">
        <f t="shared" si="0"/>
        <v>0</v>
      </c>
      <c r="Q30" s="124">
        <f t="shared" si="1"/>
        <v>0</v>
      </c>
      <c r="R30" s="124">
        <f t="shared" si="2"/>
        <v>0</v>
      </c>
      <c r="S30" s="654">
        <v>0</v>
      </c>
      <c r="T30" s="654">
        <v>0</v>
      </c>
      <c r="U30" s="654">
        <v>0</v>
      </c>
      <c r="V30" s="654">
        <v>0</v>
      </c>
      <c r="W30" s="654">
        <v>0</v>
      </c>
      <c r="X30" s="654">
        <v>0</v>
      </c>
      <c r="Y30" s="654">
        <v>0</v>
      </c>
      <c r="Z30" s="654">
        <v>0</v>
      </c>
      <c r="AA30" s="654">
        <v>0</v>
      </c>
      <c r="AB30" s="655">
        <f t="shared" si="3"/>
        <v>0</v>
      </c>
      <c r="AC30" s="655">
        <f t="shared" si="4"/>
        <v>0</v>
      </c>
      <c r="AD30" s="655">
        <f t="shared" si="5"/>
        <v>0</v>
      </c>
      <c r="AE30" s="655">
        <f t="shared" si="6"/>
        <v>0</v>
      </c>
      <c r="AF30" s="655">
        <f t="shared" si="7"/>
        <v>0</v>
      </c>
      <c r="AG30" s="653">
        <f t="shared" si="8"/>
        <v>0</v>
      </c>
      <c r="AH30" s="653">
        <f t="shared" si="9"/>
        <v>0</v>
      </c>
      <c r="AI30" s="129"/>
      <c r="AJ30" s="63">
        <v>2244323</v>
      </c>
      <c r="AK30" s="63"/>
      <c r="AL30" s="63"/>
      <c r="AM30" s="63"/>
      <c r="AN30" s="63"/>
      <c r="AO30" s="63"/>
    </row>
    <row r="31" spans="1:41" ht="21.65" customHeight="1">
      <c r="A31" s="368">
        <v>2115258</v>
      </c>
      <c r="B31" s="360" t="s">
        <v>1037</v>
      </c>
      <c r="C31" s="46" t="s">
        <v>800</v>
      </c>
      <c r="D31" s="46" t="s">
        <v>1039</v>
      </c>
      <c r="E31" s="49" t="s">
        <v>20</v>
      </c>
      <c r="F31" s="49" t="s">
        <v>802</v>
      </c>
      <c r="G31" s="49" t="s">
        <v>1462</v>
      </c>
      <c r="H31" s="49" t="str">
        <f t="shared" si="10"/>
        <v>PremiumODCLevel 2</v>
      </c>
      <c r="I31" s="442" t="s">
        <v>324</v>
      </c>
      <c r="J31" s="49">
        <v>1000458649</v>
      </c>
      <c r="K31" s="49" t="s">
        <v>1486</v>
      </c>
      <c r="L31" s="442" t="s">
        <v>24</v>
      </c>
      <c r="M31" s="388"/>
      <c r="N31" s="361"/>
      <c r="O31" s="128"/>
      <c r="P31" s="124">
        <f t="shared" si="0"/>
        <v>0</v>
      </c>
      <c r="Q31" s="124">
        <f t="shared" si="1"/>
        <v>0</v>
      </c>
      <c r="R31" s="124">
        <f t="shared" si="2"/>
        <v>0</v>
      </c>
      <c r="S31" s="654">
        <v>0</v>
      </c>
      <c r="T31" s="654">
        <v>0</v>
      </c>
      <c r="U31" s="654">
        <v>0</v>
      </c>
      <c r="V31" s="654">
        <v>0</v>
      </c>
      <c r="W31" s="654">
        <v>0</v>
      </c>
      <c r="X31" s="654">
        <v>0</v>
      </c>
      <c r="Y31" s="654">
        <v>0</v>
      </c>
      <c r="Z31" s="654">
        <v>0</v>
      </c>
      <c r="AA31" s="654">
        <v>0</v>
      </c>
      <c r="AB31" s="655">
        <f t="shared" si="3"/>
        <v>0</v>
      </c>
      <c r="AC31" s="655">
        <f t="shared" si="4"/>
        <v>0</v>
      </c>
      <c r="AD31" s="655">
        <f t="shared" si="5"/>
        <v>0</v>
      </c>
      <c r="AE31" s="655">
        <f t="shared" si="6"/>
        <v>0</v>
      </c>
      <c r="AF31" s="655">
        <f t="shared" si="7"/>
        <v>0</v>
      </c>
      <c r="AG31" s="653">
        <f t="shared" si="8"/>
        <v>0</v>
      </c>
      <c r="AH31" s="653">
        <f t="shared" si="9"/>
        <v>0</v>
      </c>
      <c r="AI31" s="129"/>
      <c r="AJ31" s="63">
        <v>2115258</v>
      </c>
      <c r="AK31" s="63"/>
      <c r="AL31" s="63"/>
      <c r="AM31" s="63"/>
      <c r="AN31" s="63"/>
      <c r="AO31" s="63"/>
    </row>
    <row r="32" spans="1:41" ht="21.65" customHeight="1">
      <c r="A32" s="368">
        <v>2206975</v>
      </c>
      <c r="B32" s="360" t="s">
        <v>1038</v>
      </c>
      <c r="C32" s="46" t="s">
        <v>800</v>
      </c>
      <c r="D32" s="46" t="s">
        <v>1039</v>
      </c>
      <c r="E32" s="49" t="s">
        <v>20</v>
      </c>
      <c r="F32" s="49" t="s">
        <v>804</v>
      </c>
      <c r="G32" s="49" t="s">
        <v>1462</v>
      </c>
      <c r="H32" s="49" t="str">
        <f t="shared" si="10"/>
        <v>PremiumODCLevel 3</v>
      </c>
      <c r="I32" s="442" t="s">
        <v>318</v>
      </c>
      <c r="J32" s="49">
        <v>1000458649</v>
      </c>
      <c r="K32" s="49" t="s">
        <v>1486</v>
      </c>
      <c r="L32" s="442" t="s">
        <v>24</v>
      </c>
      <c r="M32" s="388"/>
      <c r="N32" s="361"/>
      <c r="O32" s="128"/>
      <c r="P32" s="124">
        <f t="shared" si="0"/>
        <v>0</v>
      </c>
      <c r="Q32" s="124">
        <f t="shared" si="1"/>
        <v>0</v>
      </c>
      <c r="R32" s="124">
        <f t="shared" si="2"/>
        <v>0</v>
      </c>
      <c r="S32" s="654">
        <v>0</v>
      </c>
      <c r="T32" s="654">
        <v>0</v>
      </c>
      <c r="U32" s="654">
        <v>0</v>
      </c>
      <c r="V32" s="654">
        <v>0</v>
      </c>
      <c r="W32" s="654">
        <v>0</v>
      </c>
      <c r="X32" s="654">
        <v>0</v>
      </c>
      <c r="Y32" s="654">
        <v>0</v>
      </c>
      <c r="Z32" s="654">
        <v>0</v>
      </c>
      <c r="AA32" s="654">
        <v>0</v>
      </c>
      <c r="AB32" s="655">
        <f t="shared" si="3"/>
        <v>0</v>
      </c>
      <c r="AC32" s="655">
        <f t="shared" si="4"/>
        <v>0</v>
      </c>
      <c r="AD32" s="655">
        <f t="shared" si="5"/>
        <v>0</v>
      </c>
      <c r="AE32" s="655">
        <f t="shared" si="6"/>
        <v>0</v>
      </c>
      <c r="AF32" s="655">
        <f t="shared" si="7"/>
        <v>0</v>
      </c>
      <c r="AG32" s="653">
        <f t="shared" si="8"/>
        <v>0</v>
      </c>
      <c r="AH32" s="653">
        <f t="shared" si="9"/>
        <v>0</v>
      </c>
      <c r="AI32" s="129"/>
      <c r="AJ32" s="63">
        <v>2206975</v>
      </c>
      <c r="AK32" s="63"/>
      <c r="AL32" s="63"/>
      <c r="AM32" s="63"/>
      <c r="AN32" s="63"/>
      <c r="AO32" s="63"/>
    </row>
    <row r="33" spans="1:41" ht="21.65" customHeight="1">
      <c r="A33" s="368">
        <v>2388672</v>
      </c>
      <c r="B33" s="360" t="s">
        <v>1048</v>
      </c>
      <c r="C33" s="46" t="s">
        <v>800</v>
      </c>
      <c r="D33" s="46" t="s">
        <v>963</v>
      </c>
      <c r="E33" s="49" t="s">
        <v>20</v>
      </c>
      <c r="F33" s="49" t="s">
        <v>804</v>
      </c>
      <c r="G33" s="49" t="s">
        <v>1462</v>
      </c>
      <c r="H33" s="49" t="str">
        <f t="shared" si="10"/>
        <v>PremiumODCLevel 3</v>
      </c>
      <c r="I33" s="442" t="s">
        <v>338</v>
      </c>
      <c r="J33" s="49">
        <v>1000458649</v>
      </c>
      <c r="K33" s="49" t="s">
        <v>1486</v>
      </c>
      <c r="L33" s="442" t="s">
        <v>24</v>
      </c>
      <c r="M33" s="388"/>
      <c r="N33" s="361"/>
      <c r="O33" s="128"/>
      <c r="P33" s="124">
        <f t="shared" si="0"/>
        <v>0</v>
      </c>
      <c r="Q33" s="124">
        <f t="shared" si="1"/>
        <v>0</v>
      </c>
      <c r="R33" s="124">
        <f t="shared" si="2"/>
        <v>0</v>
      </c>
      <c r="S33" s="654">
        <v>0</v>
      </c>
      <c r="T33" s="654">
        <v>0</v>
      </c>
      <c r="U33" s="654">
        <v>0</v>
      </c>
      <c r="V33" s="654">
        <v>0</v>
      </c>
      <c r="W33" s="654">
        <v>0</v>
      </c>
      <c r="X33" s="654">
        <v>0</v>
      </c>
      <c r="Y33" s="654">
        <v>0</v>
      </c>
      <c r="Z33" s="654">
        <v>0</v>
      </c>
      <c r="AA33" s="654">
        <v>0</v>
      </c>
      <c r="AB33" s="655">
        <f t="shared" si="3"/>
        <v>0</v>
      </c>
      <c r="AC33" s="655">
        <f t="shared" si="4"/>
        <v>0</v>
      </c>
      <c r="AD33" s="655">
        <f t="shared" si="5"/>
        <v>0</v>
      </c>
      <c r="AE33" s="655">
        <f t="shared" si="6"/>
        <v>0</v>
      </c>
      <c r="AF33" s="655">
        <f t="shared" si="7"/>
        <v>0</v>
      </c>
      <c r="AG33" s="653">
        <f t="shared" si="8"/>
        <v>0</v>
      </c>
      <c r="AH33" s="653">
        <f t="shared" si="9"/>
        <v>0</v>
      </c>
      <c r="AI33" s="129"/>
      <c r="AJ33" s="63">
        <v>2388672</v>
      </c>
      <c r="AK33" s="63"/>
      <c r="AL33" s="63"/>
      <c r="AM33" s="63"/>
      <c r="AN33" s="63"/>
      <c r="AO33" s="63"/>
    </row>
    <row r="34" spans="1:41" ht="21.65" customHeight="1">
      <c r="A34" s="368">
        <v>2391260</v>
      </c>
      <c r="B34" s="360" t="s">
        <v>1049</v>
      </c>
      <c r="C34" s="46" t="s">
        <v>800</v>
      </c>
      <c r="D34" s="46" t="s">
        <v>963</v>
      </c>
      <c r="E34" s="49" t="s">
        <v>20</v>
      </c>
      <c r="F34" s="49" t="s">
        <v>802</v>
      </c>
      <c r="G34" s="49" t="s">
        <v>1462</v>
      </c>
      <c r="H34" s="49" t="str">
        <f t="shared" si="10"/>
        <v>PremiumODCLevel 2</v>
      </c>
      <c r="I34" s="442" t="s">
        <v>324</v>
      </c>
      <c r="J34" s="49">
        <v>1000458649</v>
      </c>
      <c r="K34" s="49" t="s">
        <v>1486</v>
      </c>
      <c r="L34" s="442" t="s">
        <v>24</v>
      </c>
      <c r="M34" s="388"/>
      <c r="N34" s="361"/>
      <c r="O34" s="128"/>
      <c r="P34" s="124">
        <f t="shared" si="0"/>
        <v>0</v>
      </c>
      <c r="Q34" s="124">
        <f t="shared" si="1"/>
        <v>0</v>
      </c>
      <c r="R34" s="124">
        <f t="shared" si="2"/>
        <v>0</v>
      </c>
      <c r="S34" s="654">
        <v>0</v>
      </c>
      <c r="T34" s="654">
        <v>0</v>
      </c>
      <c r="U34" s="654">
        <v>0</v>
      </c>
      <c r="V34" s="654">
        <v>0</v>
      </c>
      <c r="W34" s="654">
        <v>0</v>
      </c>
      <c r="X34" s="654">
        <v>0</v>
      </c>
      <c r="Y34" s="654">
        <v>0</v>
      </c>
      <c r="Z34" s="654">
        <v>0</v>
      </c>
      <c r="AA34" s="654">
        <v>0</v>
      </c>
      <c r="AB34" s="655">
        <f t="shared" si="3"/>
        <v>0</v>
      </c>
      <c r="AC34" s="655">
        <f t="shared" si="4"/>
        <v>0</v>
      </c>
      <c r="AD34" s="655">
        <f t="shared" si="5"/>
        <v>0</v>
      </c>
      <c r="AE34" s="655">
        <f t="shared" si="6"/>
        <v>0</v>
      </c>
      <c r="AF34" s="655">
        <f t="shared" si="7"/>
        <v>0</v>
      </c>
      <c r="AG34" s="653">
        <f t="shared" si="8"/>
        <v>0</v>
      </c>
      <c r="AH34" s="653">
        <f t="shared" si="9"/>
        <v>0</v>
      </c>
      <c r="AI34" s="129"/>
      <c r="AJ34" s="63">
        <v>2391260</v>
      </c>
      <c r="AK34" s="63"/>
      <c r="AL34" s="63"/>
      <c r="AM34" s="63"/>
      <c r="AN34" s="63"/>
      <c r="AO34" s="63"/>
    </row>
    <row r="35" spans="1:41" ht="21.65" customHeight="1">
      <c r="A35" s="368">
        <v>717579</v>
      </c>
      <c r="B35" s="360" t="s">
        <v>1491</v>
      </c>
      <c r="C35" s="46" t="s">
        <v>800</v>
      </c>
      <c r="D35" s="46" t="s">
        <v>1039</v>
      </c>
      <c r="E35" s="49" t="s">
        <v>20</v>
      </c>
      <c r="F35" s="49" t="s">
        <v>804</v>
      </c>
      <c r="G35" s="49" t="s">
        <v>1462</v>
      </c>
      <c r="H35" s="49" t="str">
        <f t="shared" si="10"/>
        <v>PremiumODCLevel 3</v>
      </c>
      <c r="I35" s="442" t="s">
        <v>318</v>
      </c>
      <c r="J35" s="49">
        <v>1000458649</v>
      </c>
      <c r="K35" s="49" t="s">
        <v>1486</v>
      </c>
      <c r="L35" s="442" t="s">
        <v>344</v>
      </c>
      <c r="M35" s="388"/>
      <c r="N35" s="361"/>
      <c r="O35" s="128"/>
      <c r="P35" s="124">
        <f t="shared" si="0"/>
        <v>0</v>
      </c>
      <c r="Q35" s="124">
        <f t="shared" si="1"/>
        <v>0</v>
      </c>
      <c r="R35" s="124">
        <f t="shared" si="2"/>
        <v>0</v>
      </c>
      <c r="S35" s="654">
        <v>0</v>
      </c>
      <c r="T35" s="654">
        <v>0</v>
      </c>
      <c r="U35" s="654">
        <v>0</v>
      </c>
      <c r="V35" s="654">
        <v>0</v>
      </c>
      <c r="W35" s="654">
        <v>0</v>
      </c>
      <c r="X35" s="654">
        <v>0</v>
      </c>
      <c r="Y35" s="654">
        <v>0</v>
      </c>
      <c r="Z35" s="654">
        <v>0</v>
      </c>
      <c r="AA35" s="654">
        <v>0</v>
      </c>
      <c r="AB35" s="655">
        <f t="shared" si="3"/>
        <v>0</v>
      </c>
      <c r="AC35" s="655">
        <f t="shared" si="4"/>
        <v>0</v>
      </c>
      <c r="AD35" s="655">
        <f t="shared" si="5"/>
        <v>0</v>
      </c>
      <c r="AE35" s="655">
        <f t="shared" si="6"/>
        <v>0</v>
      </c>
      <c r="AF35" s="655">
        <f t="shared" si="7"/>
        <v>0</v>
      </c>
      <c r="AG35" s="653">
        <f t="shared" si="8"/>
        <v>0</v>
      </c>
      <c r="AH35" s="653">
        <f t="shared" si="9"/>
        <v>0</v>
      </c>
      <c r="AI35" s="129"/>
      <c r="AJ35" s="63">
        <v>717579</v>
      </c>
      <c r="AK35" s="63"/>
      <c r="AL35" s="63"/>
      <c r="AM35" s="63"/>
      <c r="AN35" s="63"/>
      <c r="AO35" s="63"/>
    </row>
    <row r="36" spans="1:41" ht="21.65" customHeight="1">
      <c r="A36" s="368">
        <v>2422357</v>
      </c>
      <c r="B36" s="360" t="s">
        <v>1492</v>
      </c>
      <c r="C36" s="46" t="s">
        <v>800</v>
      </c>
      <c r="D36" s="46" t="s">
        <v>993</v>
      </c>
      <c r="E36" s="49" t="s">
        <v>20</v>
      </c>
      <c r="F36" s="49" t="s">
        <v>804</v>
      </c>
      <c r="G36" s="49" t="s">
        <v>1462</v>
      </c>
      <c r="H36" s="49" t="str">
        <f t="shared" si="10"/>
        <v>PremiumODCLevel 3</v>
      </c>
      <c r="I36" s="442" t="s">
        <v>338</v>
      </c>
      <c r="J36" s="49">
        <v>1000458649</v>
      </c>
      <c r="K36" s="49" t="s">
        <v>1486</v>
      </c>
      <c r="L36" s="442" t="s">
        <v>24</v>
      </c>
      <c r="M36" s="388"/>
      <c r="N36" s="361"/>
      <c r="O36" s="128"/>
      <c r="P36" s="124">
        <f t="shared" si="0"/>
        <v>0</v>
      </c>
      <c r="Q36" s="124">
        <f t="shared" si="1"/>
        <v>0</v>
      </c>
      <c r="R36" s="124">
        <f t="shared" si="2"/>
        <v>0</v>
      </c>
      <c r="S36" s="654">
        <v>0</v>
      </c>
      <c r="T36" s="654">
        <v>0</v>
      </c>
      <c r="U36" s="654">
        <v>0</v>
      </c>
      <c r="V36" s="654">
        <v>0</v>
      </c>
      <c r="W36" s="654">
        <v>0</v>
      </c>
      <c r="X36" s="654">
        <v>0</v>
      </c>
      <c r="Y36" s="654">
        <v>0</v>
      </c>
      <c r="Z36" s="654">
        <v>0</v>
      </c>
      <c r="AA36" s="654">
        <v>0</v>
      </c>
      <c r="AB36" s="655">
        <f t="shared" si="3"/>
        <v>0</v>
      </c>
      <c r="AC36" s="655">
        <f t="shared" si="4"/>
        <v>0</v>
      </c>
      <c r="AD36" s="655">
        <f t="shared" si="5"/>
        <v>0</v>
      </c>
      <c r="AE36" s="655">
        <f t="shared" si="6"/>
        <v>0</v>
      </c>
      <c r="AF36" s="655">
        <f t="shared" si="7"/>
        <v>0</v>
      </c>
      <c r="AG36" s="653">
        <f t="shared" si="8"/>
        <v>0</v>
      </c>
      <c r="AH36" s="653">
        <f t="shared" si="9"/>
        <v>0</v>
      </c>
      <c r="AI36" s="129"/>
      <c r="AJ36" s="63">
        <v>2422357</v>
      </c>
      <c r="AK36" s="63"/>
      <c r="AL36" s="63"/>
      <c r="AM36" s="63"/>
      <c r="AN36" s="63"/>
      <c r="AO36" s="63"/>
    </row>
    <row r="37" spans="1:41" ht="21.65" customHeight="1">
      <c r="A37" s="368">
        <v>700050</v>
      </c>
      <c r="B37" s="360" t="s">
        <v>1052</v>
      </c>
      <c r="C37" s="46" t="s">
        <v>800</v>
      </c>
      <c r="D37" s="46" t="s">
        <v>1053</v>
      </c>
      <c r="E37" s="49" t="s">
        <v>20</v>
      </c>
      <c r="F37" s="49" t="s">
        <v>804</v>
      </c>
      <c r="G37" s="49" t="s">
        <v>1462</v>
      </c>
      <c r="H37" s="49" t="str">
        <f t="shared" si="10"/>
        <v>PremiumODCLevel 3</v>
      </c>
      <c r="I37" s="442" t="s">
        <v>318</v>
      </c>
      <c r="J37" s="49">
        <v>1000458649</v>
      </c>
      <c r="K37" s="49" t="s">
        <v>1486</v>
      </c>
      <c r="L37" s="442" t="s">
        <v>24</v>
      </c>
      <c r="M37" s="388"/>
      <c r="N37" s="361"/>
      <c r="O37" s="128"/>
      <c r="P37" s="124">
        <f t="shared" si="0"/>
        <v>0</v>
      </c>
      <c r="Q37" s="124">
        <f t="shared" si="1"/>
        <v>0</v>
      </c>
      <c r="R37" s="124">
        <f t="shared" si="2"/>
        <v>0</v>
      </c>
      <c r="S37" s="654">
        <v>0</v>
      </c>
      <c r="T37" s="654">
        <v>0</v>
      </c>
      <c r="U37" s="654">
        <v>0</v>
      </c>
      <c r="V37" s="654">
        <v>0</v>
      </c>
      <c r="W37" s="654">
        <v>0</v>
      </c>
      <c r="X37" s="654">
        <v>0</v>
      </c>
      <c r="Y37" s="654">
        <v>0</v>
      </c>
      <c r="Z37" s="654">
        <v>0</v>
      </c>
      <c r="AA37" s="654">
        <v>0</v>
      </c>
      <c r="AB37" s="655">
        <f t="shared" si="3"/>
        <v>0</v>
      </c>
      <c r="AC37" s="655">
        <f t="shared" si="4"/>
        <v>0</v>
      </c>
      <c r="AD37" s="655">
        <f t="shared" si="5"/>
        <v>0</v>
      </c>
      <c r="AE37" s="655">
        <f t="shared" si="6"/>
        <v>0</v>
      </c>
      <c r="AF37" s="655">
        <f t="shared" si="7"/>
        <v>0</v>
      </c>
      <c r="AG37" s="653">
        <f t="shared" si="8"/>
        <v>0</v>
      </c>
      <c r="AH37" s="653">
        <f t="shared" si="9"/>
        <v>0</v>
      </c>
      <c r="AI37" s="129"/>
      <c r="AJ37" s="63">
        <v>700050</v>
      </c>
      <c r="AK37" s="63"/>
      <c r="AL37" s="63"/>
      <c r="AM37" s="63"/>
      <c r="AN37" s="63"/>
      <c r="AO37" s="63"/>
    </row>
    <row r="38" spans="1:41" ht="21.65" customHeight="1">
      <c r="A38" s="368">
        <v>2326101</v>
      </c>
      <c r="B38" s="554" t="s">
        <v>1062</v>
      </c>
      <c r="C38" s="46" t="s">
        <v>800</v>
      </c>
      <c r="D38" s="46" t="s">
        <v>626</v>
      </c>
      <c r="E38" s="49" t="s">
        <v>25</v>
      </c>
      <c r="F38" s="49" t="s">
        <v>802</v>
      </c>
      <c r="G38" s="49" t="s">
        <v>1464</v>
      </c>
      <c r="H38" s="49" t="str">
        <f t="shared" si="10"/>
        <v>StandardODCLevel 2</v>
      </c>
      <c r="I38" s="442" t="s">
        <v>324</v>
      </c>
      <c r="J38" s="49">
        <v>1000458649</v>
      </c>
      <c r="K38" s="49" t="s">
        <v>1486</v>
      </c>
      <c r="L38" s="442" t="s">
        <v>26</v>
      </c>
      <c r="M38" s="388"/>
      <c r="N38" s="361"/>
      <c r="O38" s="128"/>
      <c r="P38" s="124">
        <f t="shared" si="0"/>
        <v>0</v>
      </c>
      <c r="Q38" s="124">
        <f t="shared" si="1"/>
        <v>0</v>
      </c>
      <c r="R38" s="124">
        <f t="shared" si="2"/>
        <v>0</v>
      </c>
      <c r="S38" s="654">
        <v>0</v>
      </c>
      <c r="T38" s="654">
        <v>0</v>
      </c>
      <c r="U38" s="654">
        <v>0</v>
      </c>
      <c r="V38" s="654">
        <v>0</v>
      </c>
      <c r="W38" s="654">
        <v>0</v>
      </c>
      <c r="X38" s="654">
        <v>0</v>
      </c>
      <c r="Y38" s="654">
        <v>0</v>
      </c>
      <c r="Z38" s="654">
        <v>0</v>
      </c>
      <c r="AA38" s="654">
        <v>0</v>
      </c>
      <c r="AB38" s="655">
        <f t="shared" si="3"/>
        <v>0</v>
      </c>
      <c r="AC38" s="655">
        <f t="shared" si="4"/>
        <v>0</v>
      </c>
      <c r="AD38" s="655">
        <f t="shared" si="5"/>
        <v>0</v>
      </c>
      <c r="AE38" s="655">
        <f t="shared" si="6"/>
        <v>0</v>
      </c>
      <c r="AF38" s="655">
        <f t="shared" si="7"/>
        <v>0</v>
      </c>
      <c r="AG38" s="653">
        <f t="shared" si="8"/>
        <v>0</v>
      </c>
      <c r="AH38" s="653">
        <f t="shared" si="9"/>
        <v>0</v>
      </c>
      <c r="AI38" s="129"/>
      <c r="AJ38" s="63">
        <v>2326101</v>
      </c>
      <c r="AK38" s="63"/>
      <c r="AL38" s="63"/>
      <c r="AM38" s="63"/>
      <c r="AN38" s="63"/>
      <c r="AO38" s="63"/>
    </row>
    <row r="39" spans="1:41" ht="21.65" customHeight="1">
      <c r="A39" s="368">
        <v>2283934</v>
      </c>
      <c r="B39" s="49" t="s">
        <v>1075</v>
      </c>
      <c r="C39" s="46" t="s">
        <v>800</v>
      </c>
      <c r="D39" s="46" t="s">
        <v>637</v>
      </c>
      <c r="E39" s="49" t="s">
        <v>341</v>
      </c>
      <c r="F39" s="49" t="s">
        <v>804</v>
      </c>
      <c r="G39" s="49" t="s">
        <v>1493</v>
      </c>
      <c r="H39" s="49" t="str">
        <f t="shared" si="10"/>
        <v>NicheODCLevel 3</v>
      </c>
      <c r="I39" s="442" t="s">
        <v>324</v>
      </c>
      <c r="J39" s="49">
        <v>1000458649</v>
      </c>
      <c r="K39" s="49" t="s">
        <v>1486</v>
      </c>
      <c r="L39" s="442" t="s">
        <v>344</v>
      </c>
      <c r="M39" s="388"/>
      <c r="N39" s="361"/>
      <c r="O39" s="128"/>
      <c r="P39" s="124">
        <f t="shared" si="0"/>
        <v>0</v>
      </c>
      <c r="Q39" s="124">
        <f t="shared" si="1"/>
        <v>0</v>
      </c>
      <c r="R39" s="124">
        <f t="shared" si="2"/>
        <v>0</v>
      </c>
      <c r="S39" s="654">
        <v>0</v>
      </c>
      <c r="T39" s="654">
        <v>0</v>
      </c>
      <c r="U39" s="654">
        <v>0</v>
      </c>
      <c r="V39" s="654">
        <v>0</v>
      </c>
      <c r="W39" s="654">
        <v>0</v>
      </c>
      <c r="X39" s="654">
        <v>0</v>
      </c>
      <c r="Y39" s="654">
        <v>0</v>
      </c>
      <c r="Z39" s="654">
        <v>0</v>
      </c>
      <c r="AA39" s="654">
        <v>0</v>
      </c>
      <c r="AB39" s="655">
        <f t="shared" si="3"/>
        <v>0</v>
      </c>
      <c r="AC39" s="655">
        <f t="shared" si="4"/>
        <v>0</v>
      </c>
      <c r="AD39" s="655">
        <f t="shared" si="5"/>
        <v>0</v>
      </c>
      <c r="AE39" s="655">
        <f t="shared" si="6"/>
        <v>0</v>
      </c>
      <c r="AF39" s="655">
        <f t="shared" si="7"/>
        <v>0</v>
      </c>
      <c r="AG39" s="653">
        <f t="shared" si="8"/>
        <v>0</v>
      </c>
      <c r="AH39" s="653">
        <f t="shared" si="9"/>
        <v>0</v>
      </c>
      <c r="AI39" s="129"/>
      <c r="AJ39" s="63">
        <v>2283934</v>
      </c>
      <c r="AK39" s="63"/>
      <c r="AL39" s="63"/>
      <c r="AM39" s="63"/>
      <c r="AN39" s="63"/>
      <c r="AO39" s="63"/>
    </row>
    <row r="40" spans="1:41" ht="21.65" customHeight="1">
      <c r="A40" s="368">
        <v>2297876</v>
      </c>
      <c r="B40" s="49" t="s">
        <v>1077</v>
      </c>
      <c r="C40" s="46" t="s">
        <v>800</v>
      </c>
      <c r="D40" s="46" t="s">
        <v>640</v>
      </c>
      <c r="E40" s="49" t="s">
        <v>341</v>
      </c>
      <c r="F40" s="49" t="s">
        <v>804</v>
      </c>
      <c r="G40" s="49" t="s">
        <v>1493</v>
      </c>
      <c r="H40" s="49" t="str">
        <f t="shared" si="10"/>
        <v>NicheODCLevel 3</v>
      </c>
      <c r="I40" s="442" t="s">
        <v>338</v>
      </c>
      <c r="J40" s="49">
        <v>1000458649</v>
      </c>
      <c r="K40" s="49" t="s">
        <v>1486</v>
      </c>
      <c r="L40" s="442" t="s">
        <v>344</v>
      </c>
      <c r="M40" s="388"/>
      <c r="N40" s="361"/>
      <c r="O40" s="128"/>
      <c r="P40" s="124">
        <f t="shared" si="0"/>
        <v>0</v>
      </c>
      <c r="Q40" s="124">
        <f t="shared" si="1"/>
        <v>0</v>
      </c>
      <c r="R40" s="124">
        <f t="shared" si="2"/>
        <v>0</v>
      </c>
      <c r="S40" s="654">
        <v>0</v>
      </c>
      <c r="T40" s="654">
        <v>0</v>
      </c>
      <c r="U40" s="654">
        <v>0</v>
      </c>
      <c r="V40" s="654">
        <v>0</v>
      </c>
      <c r="W40" s="654">
        <v>0</v>
      </c>
      <c r="X40" s="654">
        <v>0</v>
      </c>
      <c r="Y40" s="654">
        <v>0</v>
      </c>
      <c r="Z40" s="654">
        <v>0</v>
      </c>
      <c r="AA40" s="654">
        <v>0</v>
      </c>
      <c r="AB40" s="655">
        <f t="shared" si="3"/>
        <v>0</v>
      </c>
      <c r="AC40" s="655">
        <f t="shared" si="4"/>
        <v>0</v>
      </c>
      <c r="AD40" s="655">
        <f t="shared" si="5"/>
        <v>0</v>
      </c>
      <c r="AE40" s="655">
        <f t="shared" si="6"/>
        <v>0</v>
      </c>
      <c r="AF40" s="655">
        <f t="shared" si="7"/>
        <v>0</v>
      </c>
      <c r="AG40" s="653">
        <f t="shared" si="8"/>
        <v>0</v>
      </c>
      <c r="AH40" s="653">
        <f t="shared" si="9"/>
        <v>0</v>
      </c>
      <c r="AI40" s="129"/>
      <c r="AJ40" s="63">
        <v>2297876</v>
      </c>
      <c r="AK40" s="63"/>
      <c r="AL40" s="63"/>
      <c r="AM40" s="63"/>
      <c r="AN40" s="63"/>
      <c r="AO40" s="63"/>
    </row>
    <row r="41" spans="1:41" ht="21.65" customHeight="1">
      <c r="A41" s="368">
        <v>2426981</v>
      </c>
      <c r="B41" s="103" t="s">
        <v>1494</v>
      </c>
      <c r="C41" s="362" t="s">
        <v>800</v>
      </c>
      <c r="D41" s="362" t="s">
        <v>640</v>
      </c>
      <c r="E41" s="360" t="s">
        <v>346</v>
      </c>
      <c r="F41" s="49" t="s">
        <v>804</v>
      </c>
      <c r="G41" s="49" t="s">
        <v>1464</v>
      </c>
      <c r="H41" s="49" t="str">
        <f t="shared" si="10"/>
        <v>StandardODCLevel 3</v>
      </c>
      <c r="I41" s="442" t="s">
        <v>318</v>
      </c>
      <c r="J41" s="49">
        <v>1000458649</v>
      </c>
      <c r="K41" s="49" t="s">
        <v>1486</v>
      </c>
      <c r="L41" s="442" t="s">
        <v>522</v>
      </c>
      <c r="M41" s="388"/>
      <c r="N41" s="361"/>
      <c r="O41" s="128"/>
      <c r="P41" s="124">
        <f>N41*176</f>
        <v>0</v>
      </c>
      <c r="Q41" s="124">
        <f>N41*176</f>
        <v>0</v>
      </c>
      <c r="R41" s="124">
        <f>N41*176</f>
        <v>0</v>
      </c>
      <c r="S41" s="654">
        <v>0</v>
      </c>
      <c r="T41" s="654">
        <v>0</v>
      </c>
      <c r="U41" s="654">
        <v>0</v>
      </c>
      <c r="V41" s="654">
        <v>0</v>
      </c>
      <c r="W41" s="654">
        <v>0</v>
      </c>
      <c r="X41" s="654">
        <v>0</v>
      </c>
      <c r="Y41" s="654">
        <v>0</v>
      </c>
      <c r="Z41" s="654">
        <v>0</v>
      </c>
      <c r="AA41" s="654">
        <v>0</v>
      </c>
      <c r="AB41" s="655">
        <f>SUM(P41:R41)</f>
        <v>0</v>
      </c>
      <c r="AC41" s="655">
        <f>SUM(S41:U41)</f>
        <v>0</v>
      </c>
      <c r="AD41" s="655">
        <f>SUM(V41:X41)</f>
        <v>0</v>
      </c>
      <c r="AE41" s="655">
        <f>SUM(Y41:AA41)</f>
        <v>0</v>
      </c>
      <c r="AF41" s="655">
        <f>SUM(AB41:AC41)</f>
        <v>0</v>
      </c>
      <c r="AG41" s="653">
        <f>SUM(AD41:AE41)</f>
        <v>0</v>
      </c>
      <c r="AH41" s="653">
        <f>SUM(AF41:AG41)</f>
        <v>0</v>
      </c>
      <c r="AI41" s="129"/>
      <c r="AJ41" s="63">
        <v>2426981</v>
      </c>
      <c r="AK41" s="63"/>
      <c r="AL41" s="63"/>
      <c r="AM41" s="63"/>
      <c r="AN41" s="63"/>
      <c r="AO41" s="63"/>
    </row>
    <row r="42" spans="1:41" ht="21.65" customHeight="1">
      <c r="A42" s="368">
        <v>2238816</v>
      </c>
      <c r="B42" s="360" t="s">
        <v>1081</v>
      </c>
      <c r="C42" s="46" t="s">
        <v>800</v>
      </c>
      <c r="D42" s="46" t="s">
        <v>993</v>
      </c>
      <c r="E42" s="49" t="s">
        <v>20</v>
      </c>
      <c r="F42" s="49" t="s">
        <v>802</v>
      </c>
      <c r="G42" s="49" t="s">
        <v>1462</v>
      </c>
      <c r="H42" s="49" t="str">
        <f t="shared" si="10"/>
        <v>PremiumODCLevel 2</v>
      </c>
      <c r="I42" s="442" t="s">
        <v>324</v>
      </c>
      <c r="J42" s="49">
        <v>1000458649</v>
      </c>
      <c r="K42" s="49" t="s">
        <v>1486</v>
      </c>
      <c r="L42" s="442" t="s">
        <v>24</v>
      </c>
      <c r="M42" s="388"/>
      <c r="N42" s="361"/>
      <c r="O42" s="128"/>
      <c r="P42" s="124">
        <f t="shared" si="0"/>
        <v>0</v>
      </c>
      <c r="Q42" s="124">
        <f t="shared" si="1"/>
        <v>0</v>
      </c>
      <c r="R42" s="124">
        <f t="shared" si="2"/>
        <v>0</v>
      </c>
      <c r="S42" s="654">
        <v>0</v>
      </c>
      <c r="T42" s="654">
        <v>0</v>
      </c>
      <c r="U42" s="654">
        <v>0</v>
      </c>
      <c r="V42" s="654">
        <v>0</v>
      </c>
      <c r="W42" s="654">
        <v>0</v>
      </c>
      <c r="X42" s="654">
        <v>0</v>
      </c>
      <c r="Y42" s="654">
        <v>0</v>
      </c>
      <c r="Z42" s="654">
        <v>0</v>
      </c>
      <c r="AA42" s="654">
        <v>0</v>
      </c>
      <c r="AB42" s="655">
        <f t="shared" si="3"/>
        <v>0</v>
      </c>
      <c r="AC42" s="655">
        <f t="shared" si="4"/>
        <v>0</v>
      </c>
      <c r="AD42" s="655">
        <f t="shared" si="5"/>
        <v>0</v>
      </c>
      <c r="AE42" s="655">
        <f t="shared" si="6"/>
        <v>0</v>
      </c>
      <c r="AF42" s="655">
        <f t="shared" si="7"/>
        <v>0</v>
      </c>
      <c r="AG42" s="653">
        <f t="shared" si="8"/>
        <v>0</v>
      </c>
      <c r="AH42" s="653">
        <f t="shared" si="9"/>
        <v>0</v>
      </c>
      <c r="AI42" s="129"/>
      <c r="AJ42" s="63">
        <v>2238816</v>
      </c>
      <c r="AK42" s="63"/>
      <c r="AL42" s="63"/>
      <c r="AM42" s="63"/>
      <c r="AN42" s="63"/>
      <c r="AO42" s="63"/>
    </row>
    <row r="43" spans="1:41" ht="21.65" customHeight="1">
      <c r="A43" s="98">
        <v>2098033</v>
      </c>
      <c r="B43" s="360" t="s">
        <v>1495</v>
      </c>
      <c r="C43" s="362" t="s">
        <v>800</v>
      </c>
      <c r="D43" s="46" t="s">
        <v>1488</v>
      </c>
      <c r="E43" s="360" t="s">
        <v>20</v>
      </c>
      <c r="F43" s="362" t="s">
        <v>804</v>
      </c>
      <c r="G43" s="360" t="s">
        <v>1462</v>
      </c>
      <c r="H43" s="49" t="str">
        <f t="shared" si="10"/>
        <v>PremiumODCLevel 3</v>
      </c>
      <c r="I43" s="442" t="s">
        <v>338</v>
      </c>
      <c r="J43" s="49">
        <v>1000458649</v>
      </c>
      <c r="K43" s="49" t="s">
        <v>1486</v>
      </c>
      <c r="L43" s="442" t="s">
        <v>24</v>
      </c>
      <c r="M43" s="388"/>
      <c r="N43" s="361"/>
      <c r="O43" s="298"/>
      <c r="P43" s="124">
        <f t="shared" ref="P43:P44" si="11">N43*176</f>
        <v>0</v>
      </c>
      <c r="Q43" s="124">
        <f t="shared" ref="Q43:Q44" si="12">N43*176</f>
        <v>0</v>
      </c>
      <c r="R43" s="124">
        <f t="shared" ref="R43:R44" si="13">N43*176</f>
        <v>0</v>
      </c>
      <c r="S43" s="654">
        <v>0</v>
      </c>
      <c r="T43" s="654">
        <v>0</v>
      </c>
      <c r="U43" s="654">
        <v>0</v>
      </c>
      <c r="V43" s="654">
        <v>0</v>
      </c>
      <c r="W43" s="654">
        <v>0</v>
      </c>
      <c r="X43" s="654">
        <v>0</v>
      </c>
      <c r="Y43" s="654">
        <v>0</v>
      </c>
      <c r="Z43" s="654">
        <v>0</v>
      </c>
      <c r="AA43" s="654">
        <v>0</v>
      </c>
      <c r="AB43" s="655">
        <f t="shared" ref="AB43:AB54" si="14">SUM(P43:R43)</f>
        <v>0</v>
      </c>
      <c r="AC43" s="655">
        <f t="shared" ref="AC43:AC54" si="15">SUM(S43:U43)</f>
        <v>0</v>
      </c>
      <c r="AD43" s="655">
        <f t="shared" ref="AD43:AD54" si="16">SUM(V43:X43)</f>
        <v>0</v>
      </c>
      <c r="AE43" s="655">
        <f t="shared" ref="AE43:AE54" si="17">SUM(Y43:AA43)</f>
        <v>0</v>
      </c>
      <c r="AF43" s="655">
        <f t="shared" ref="AF43:AF54" si="18">SUM(AB43:AC43)</f>
        <v>0</v>
      </c>
      <c r="AG43" s="653">
        <f t="shared" ref="AG43:AG54" si="19">SUM(AD43:AE43)</f>
        <v>0</v>
      </c>
      <c r="AH43" s="653">
        <f t="shared" ref="AH43:AH54" si="20">SUM(AF43:AG43)</f>
        <v>0</v>
      </c>
      <c r="AI43" s="299"/>
      <c r="AJ43" s="63">
        <v>2098033</v>
      </c>
      <c r="AK43" s="63"/>
      <c r="AL43" s="63"/>
      <c r="AM43" s="63"/>
      <c r="AN43" s="63"/>
      <c r="AO43" s="63"/>
    </row>
    <row r="44" spans="1:41" ht="21.65" customHeight="1">
      <c r="A44" s="98">
        <v>888089</v>
      </c>
      <c r="B44" s="360" t="s">
        <v>1122</v>
      </c>
      <c r="C44" s="362" t="s">
        <v>800</v>
      </c>
      <c r="D44" s="46" t="s">
        <v>1488</v>
      </c>
      <c r="E44" s="360" t="s">
        <v>20</v>
      </c>
      <c r="F44" s="49" t="s">
        <v>802</v>
      </c>
      <c r="G44" s="360" t="s">
        <v>1462</v>
      </c>
      <c r="H44" s="49" t="str">
        <f t="shared" si="10"/>
        <v>PremiumODCLevel 2</v>
      </c>
      <c r="I44" s="442" t="s">
        <v>324</v>
      </c>
      <c r="J44" s="49">
        <v>1000458649</v>
      </c>
      <c r="K44" s="49" t="s">
        <v>1486</v>
      </c>
      <c r="L44" s="442" t="s">
        <v>24</v>
      </c>
      <c r="M44" s="388"/>
      <c r="N44" s="361"/>
      <c r="O44" s="298"/>
      <c r="P44" s="124">
        <f t="shared" si="11"/>
        <v>0</v>
      </c>
      <c r="Q44" s="124">
        <f t="shared" si="12"/>
        <v>0</v>
      </c>
      <c r="R44" s="124">
        <f t="shared" si="13"/>
        <v>0</v>
      </c>
      <c r="S44" s="654">
        <v>0</v>
      </c>
      <c r="T44" s="654">
        <v>0</v>
      </c>
      <c r="U44" s="654">
        <v>0</v>
      </c>
      <c r="V44" s="654">
        <v>0</v>
      </c>
      <c r="W44" s="654">
        <v>0</v>
      </c>
      <c r="X44" s="654">
        <v>0</v>
      </c>
      <c r="Y44" s="654">
        <v>0</v>
      </c>
      <c r="Z44" s="654">
        <v>0</v>
      </c>
      <c r="AA44" s="654">
        <v>0</v>
      </c>
      <c r="AB44" s="655">
        <f t="shared" si="14"/>
        <v>0</v>
      </c>
      <c r="AC44" s="655">
        <f t="shared" si="15"/>
        <v>0</v>
      </c>
      <c r="AD44" s="655">
        <f t="shared" si="16"/>
        <v>0</v>
      </c>
      <c r="AE44" s="655">
        <f t="shared" si="17"/>
        <v>0</v>
      </c>
      <c r="AF44" s="655">
        <f t="shared" si="18"/>
        <v>0</v>
      </c>
      <c r="AG44" s="653">
        <f t="shared" si="19"/>
        <v>0</v>
      </c>
      <c r="AH44" s="653">
        <f t="shared" si="20"/>
        <v>0</v>
      </c>
      <c r="AI44" s="299"/>
      <c r="AJ44" s="63">
        <v>888089</v>
      </c>
      <c r="AK44" s="63"/>
      <c r="AL44" s="63"/>
      <c r="AM44" s="63"/>
      <c r="AN44" s="63"/>
      <c r="AO44" s="63"/>
    </row>
    <row r="45" spans="1:41" ht="21.65" customHeight="1">
      <c r="A45" s="98">
        <v>2129264</v>
      </c>
      <c r="B45" s="360" t="s">
        <v>1496</v>
      </c>
      <c r="C45" s="362" t="s">
        <v>800</v>
      </c>
      <c r="D45" s="46" t="s">
        <v>637</v>
      </c>
      <c r="E45" s="360" t="s">
        <v>20</v>
      </c>
      <c r="F45" s="49" t="s">
        <v>802</v>
      </c>
      <c r="G45" s="360" t="s">
        <v>1462</v>
      </c>
      <c r="H45" s="49" t="str">
        <f t="shared" si="10"/>
        <v>PremiumODCLevel 2</v>
      </c>
      <c r="I45" s="442" t="s">
        <v>324</v>
      </c>
      <c r="J45" s="49">
        <v>1000458649</v>
      </c>
      <c r="K45" s="49" t="s">
        <v>1486</v>
      </c>
      <c r="L45" s="442" t="s">
        <v>24</v>
      </c>
      <c r="M45" s="388"/>
      <c r="N45" s="361"/>
      <c r="O45" s="298"/>
      <c r="P45" s="124">
        <f>N45*176</f>
        <v>0</v>
      </c>
      <c r="Q45" s="124">
        <f>N45*176</f>
        <v>0</v>
      </c>
      <c r="R45" s="124">
        <f>N45*176</f>
        <v>0</v>
      </c>
      <c r="S45" s="654">
        <v>0</v>
      </c>
      <c r="T45" s="654">
        <v>0</v>
      </c>
      <c r="U45" s="654">
        <v>0</v>
      </c>
      <c r="V45" s="654">
        <v>0</v>
      </c>
      <c r="W45" s="654">
        <v>0</v>
      </c>
      <c r="X45" s="654">
        <v>0</v>
      </c>
      <c r="Y45" s="654">
        <v>0</v>
      </c>
      <c r="Z45" s="654">
        <v>0</v>
      </c>
      <c r="AA45" s="654">
        <v>0</v>
      </c>
      <c r="AB45" s="655">
        <f>SUM(P45:R45)</f>
        <v>0</v>
      </c>
      <c r="AC45" s="655">
        <f>SUM(S45:U45)</f>
        <v>0</v>
      </c>
      <c r="AD45" s="655">
        <f>SUM(V45:X45)</f>
        <v>0</v>
      </c>
      <c r="AE45" s="655">
        <f>SUM(Y45:AA45)</f>
        <v>0</v>
      </c>
      <c r="AF45" s="655">
        <f>SUM(AB45:AC45)</f>
        <v>0</v>
      </c>
      <c r="AG45" s="653">
        <f>SUM(AD45:AE45)</f>
        <v>0</v>
      </c>
      <c r="AH45" s="653">
        <f>SUM(AF45:AG45)</f>
        <v>0</v>
      </c>
      <c r="AI45" s="299"/>
      <c r="AJ45" s="63">
        <v>2129264</v>
      </c>
      <c r="AK45" s="63"/>
      <c r="AL45" s="63"/>
      <c r="AM45" s="63"/>
      <c r="AN45" s="63"/>
      <c r="AO45" s="63"/>
    </row>
    <row r="46" spans="1:41" ht="21.65" customHeight="1">
      <c r="A46" s="98">
        <v>695292</v>
      </c>
      <c r="B46" s="360" t="s">
        <v>1497</v>
      </c>
      <c r="C46" s="362" t="s">
        <v>800</v>
      </c>
      <c r="D46" s="46" t="s">
        <v>993</v>
      </c>
      <c r="E46" s="360" t="s">
        <v>20</v>
      </c>
      <c r="F46" s="362" t="s">
        <v>804</v>
      </c>
      <c r="G46" s="360" t="s">
        <v>1462</v>
      </c>
      <c r="H46" s="49" t="str">
        <f>CONCATENATE(G46,C46,F46)</f>
        <v>PremiumODCLevel 3</v>
      </c>
      <c r="I46" s="442" t="s">
        <v>318</v>
      </c>
      <c r="J46" s="49">
        <v>1000458649</v>
      </c>
      <c r="K46" s="49" t="s">
        <v>1486</v>
      </c>
      <c r="L46" s="442" t="s">
        <v>24</v>
      </c>
      <c r="M46" s="388"/>
      <c r="N46" s="361"/>
      <c r="O46" s="298"/>
      <c r="P46" s="124">
        <f>N46*176</f>
        <v>0</v>
      </c>
      <c r="Q46" s="124">
        <f>N46*176</f>
        <v>0</v>
      </c>
      <c r="R46" s="124">
        <f>N46*176</f>
        <v>0</v>
      </c>
      <c r="S46" s="654">
        <v>0</v>
      </c>
      <c r="T46" s="654">
        <v>0</v>
      </c>
      <c r="U46" s="654">
        <v>0</v>
      </c>
      <c r="V46" s="654">
        <v>0</v>
      </c>
      <c r="W46" s="654">
        <v>0</v>
      </c>
      <c r="X46" s="654">
        <v>0</v>
      </c>
      <c r="Y46" s="654">
        <v>0</v>
      </c>
      <c r="Z46" s="654">
        <v>0</v>
      </c>
      <c r="AA46" s="654">
        <v>0</v>
      </c>
      <c r="AB46" s="655">
        <f>SUM(P46:R46)</f>
        <v>0</v>
      </c>
      <c r="AC46" s="655">
        <f>SUM(S46:U46)</f>
        <v>0</v>
      </c>
      <c r="AD46" s="655">
        <f>SUM(V46:X46)</f>
        <v>0</v>
      </c>
      <c r="AE46" s="655">
        <f>SUM(Y46:AA46)</f>
        <v>0</v>
      </c>
      <c r="AF46" s="655">
        <f>SUM(AB46:AC46)</f>
        <v>0</v>
      </c>
      <c r="AG46" s="653">
        <f>SUM(AD46:AE46)</f>
        <v>0</v>
      </c>
      <c r="AH46" s="653">
        <f>SUM(AF46:AG46)</f>
        <v>0</v>
      </c>
      <c r="AI46" s="299"/>
      <c r="AJ46" s="63"/>
      <c r="AK46" s="63"/>
      <c r="AL46" s="63"/>
      <c r="AM46" s="63"/>
      <c r="AN46" s="63"/>
      <c r="AO46" s="63"/>
    </row>
    <row r="47" spans="1:41" ht="21.65" customHeight="1">
      <c r="A47" s="98">
        <v>2400732</v>
      </c>
      <c r="B47" s="360" t="s">
        <v>1124</v>
      </c>
      <c r="C47" s="362" t="s">
        <v>800</v>
      </c>
      <c r="D47" s="362" t="s">
        <v>1498</v>
      </c>
      <c r="E47" s="360" t="s">
        <v>20</v>
      </c>
      <c r="F47" s="360" t="s">
        <v>810</v>
      </c>
      <c r="G47" s="360" t="s">
        <v>1462</v>
      </c>
      <c r="H47" s="49" t="str">
        <f t="shared" si="10"/>
        <v>PremiumODCLevel 1</v>
      </c>
      <c r="I47" s="442" t="s">
        <v>595</v>
      </c>
      <c r="J47" s="49">
        <v>1000458649</v>
      </c>
      <c r="K47" s="49" t="s">
        <v>1486</v>
      </c>
      <c r="L47" s="442" t="s">
        <v>24</v>
      </c>
      <c r="M47" s="388"/>
      <c r="N47" s="361"/>
      <c r="O47" s="298"/>
      <c r="P47" s="373">
        <v>0</v>
      </c>
      <c r="Q47" s="373">
        <v>0</v>
      </c>
      <c r="R47" s="373">
        <v>0</v>
      </c>
      <c r="S47" s="654">
        <v>0</v>
      </c>
      <c r="T47" s="654">
        <v>0</v>
      </c>
      <c r="U47" s="654">
        <v>0</v>
      </c>
      <c r="V47" s="654">
        <v>0</v>
      </c>
      <c r="W47" s="654">
        <v>0</v>
      </c>
      <c r="X47" s="654">
        <v>0</v>
      </c>
      <c r="Y47" s="654">
        <v>0</v>
      </c>
      <c r="Z47" s="654">
        <v>0</v>
      </c>
      <c r="AA47" s="654">
        <v>0</v>
      </c>
      <c r="AB47" s="655">
        <f t="shared" si="14"/>
        <v>0</v>
      </c>
      <c r="AC47" s="655">
        <f t="shared" si="15"/>
        <v>0</v>
      </c>
      <c r="AD47" s="655">
        <f t="shared" si="16"/>
        <v>0</v>
      </c>
      <c r="AE47" s="655">
        <f t="shared" si="17"/>
        <v>0</v>
      </c>
      <c r="AF47" s="655">
        <f t="shared" si="18"/>
        <v>0</v>
      </c>
      <c r="AG47" s="653">
        <f t="shared" si="19"/>
        <v>0</v>
      </c>
      <c r="AH47" s="653">
        <f t="shared" si="20"/>
        <v>0</v>
      </c>
      <c r="AI47" s="299"/>
      <c r="AJ47" s="63" t="e">
        <v>#N/A</v>
      </c>
      <c r="AK47" s="63"/>
      <c r="AL47" s="63"/>
      <c r="AM47" s="63"/>
      <c r="AN47" s="63"/>
      <c r="AO47" s="63"/>
    </row>
    <row r="48" spans="1:41" ht="21.65" customHeight="1">
      <c r="A48" s="98">
        <v>2401204</v>
      </c>
      <c r="B48" s="360" t="s">
        <v>1125</v>
      </c>
      <c r="C48" s="362" t="s">
        <v>800</v>
      </c>
      <c r="D48" s="362" t="s">
        <v>1499</v>
      </c>
      <c r="E48" s="360" t="s">
        <v>20</v>
      </c>
      <c r="F48" s="360" t="s">
        <v>810</v>
      </c>
      <c r="G48" s="360" t="s">
        <v>1462</v>
      </c>
      <c r="H48" s="49" t="str">
        <f t="shared" si="10"/>
        <v>PremiumODCLevel 1</v>
      </c>
      <c r="I48" s="442" t="s">
        <v>595</v>
      </c>
      <c r="J48" s="49">
        <v>1000458649</v>
      </c>
      <c r="K48" s="49" t="s">
        <v>1486</v>
      </c>
      <c r="L48" s="442" t="s">
        <v>24</v>
      </c>
      <c r="M48" s="388"/>
      <c r="N48" s="361"/>
      <c r="O48" s="298"/>
      <c r="P48" s="373">
        <v>0</v>
      </c>
      <c r="Q48" s="373">
        <v>0</v>
      </c>
      <c r="R48" s="373">
        <v>0</v>
      </c>
      <c r="S48" s="654">
        <v>0</v>
      </c>
      <c r="T48" s="654">
        <v>0</v>
      </c>
      <c r="U48" s="654">
        <v>0</v>
      </c>
      <c r="V48" s="654">
        <v>0</v>
      </c>
      <c r="W48" s="654">
        <v>0</v>
      </c>
      <c r="X48" s="654">
        <v>0</v>
      </c>
      <c r="Y48" s="654">
        <v>0</v>
      </c>
      <c r="Z48" s="654">
        <v>0</v>
      </c>
      <c r="AA48" s="654">
        <v>0</v>
      </c>
      <c r="AB48" s="655">
        <f t="shared" si="14"/>
        <v>0</v>
      </c>
      <c r="AC48" s="655">
        <f t="shared" si="15"/>
        <v>0</v>
      </c>
      <c r="AD48" s="655">
        <f t="shared" si="16"/>
        <v>0</v>
      </c>
      <c r="AE48" s="655">
        <f t="shared" si="17"/>
        <v>0</v>
      </c>
      <c r="AF48" s="655">
        <f t="shared" si="18"/>
        <v>0</v>
      </c>
      <c r="AG48" s="653">
        <f t="shared" si="19"/>
        <v>0</v>
      </c>
      <c r="AH48" s="653">
        <f t="shared" si="20"/>
        <v>0</v>
      </c>
      <c r="AI48" s="299"/>
      <c r="AJ48" s="63" t="e">
        <v>#N/A</v>
      </c>
      <c r="AK48" s="63"/>
      <c r="AL48" s="63"/>
      <c r="AM48" s="63"/>
      <c r="AN48" s="63"/>
      <c r="AO48" s="63"/>
    </row>
    <row r="49" spans="1:41" ht="21.65" customHeight="1">
      <c r="A49" s="98">
        <v>2400177</v>
      </c>
      <c r="B49" s="360" t="s">
        <v>1126</v>
      </c>
      <c r="C49" s="362" t="s">
        <v>800</v>
      </c>
      <c r="D49" s="362" t="s">
        <v>1498</v>
      </c>
      <c r="E49" s="360" t="s">
        <v>20</v>
      </c>
      <c r="F49" s="360" t="s">
        <v>810</v>
      </c>
      <c r="G49" s="360" t="s">
        <v>1462</v>
      </c>
      <c r="H49" s="49" t="str">
        <f t="shared" si="10"/>
        <v>PremiumODCLevel 1</v>
      </c>
      <c r="I49" s="442" t="s">
        <v>595</v>
      </c>
      <c r="J49" s="49">
        <v>1000458649</v>
      </c>
      <c r="K49" s="49" t="s">
        <v>1486</v>
      </c>
      <c r="L49" s="442" t="s">
        <v>24</v>
      </c>
      <c r="M49" s="388"/>
      <c r="N49" s="361"/>
      <c r="O49" s="298"/>
      <c r="P49" s="373">
        <v>0</v>
      </c>
      <c r="Q49" s="373">
        <v>0</v>
      </c>
      <c r="R49" s="373">
        <v>0</v>
      </c>
      <c r="S49" s="654">
        <v>0</v>
      </c>
      <c r="T49" s="654">
        <v>0</v>
      </c>
      <c r="U49" s="654">
        <v>0</v>
      </c>
      <c r="V49" s="654">
        <v>0</v>
      </c>
      <c r="W49" s="654">
        <v>0</v>
      </c>
      <c r="X49" s="654">
        <v>0</v>
      </c>
      <c r="Y49" s="654">
        <v>0</v>
      </c>
      <c r="Z49" s="654">
        <v>0</v>
      </c>
      <c r="AA49" s="654">
        <v>0</v>
      </c>
      <c r="AB49" s="655">
        <f t="shared" si="14"/>
        <v>0</v>
      </c>
      <c r="AC49" s="655">
        <f t="shared" si="15"/>
        <v>0</v>
      </c>
      <c r="AD49" s="655">
        <f t="shared" si="16"/>
        <v>0</v>
      </c>
      <c r="AE49" s="655">
        <f t="shared" si="17"/>
        <v>0</v>
      </c>
      <c r="AF49" s="655">
        <f t="shared" si="18"/>
        <v>0</v>
      </c>
      <c r="AG49" s="653">
        <f t="shared" si="19"/>
        <v>0</v>
      </c>
      <c r="AH49" s="653">
        <f t="shared" si="20"/>
        <v>0</v>
      </c>
      <c r="AI49" s="299"/>
      <c r="AJ49" s="63" t="e">
        <v>#N/A</v>
      </c>
      <c r="AK49" s="63"/>
      <c r="AL49" s="63"/>
      <c r="AM49" s="63"/>
      <c r="AN49" s="63"/>
      <c r="AO49" s="63"/>
    </row>
    <row r="50" spans="1:41" ht="21.65" customHeight="1">
      <c r="A50" s="98">
        <v>2400215</v>
      </c>
      <c r="B50" s="360" t="s">
        <v>1127</v>
      </c>
      <c r="C50" s="362" t="s">
        <v>800</v>
      </c>
      <c r="D50" s="362" t="s">
        <v>1500</v>
      </c>
      <c r="E50" s="360" t="s">
        <v>20</v>
      </c>
      <c r="F50" s="360" t="s">
        <v>810</v>
      </c>
      <c r="G50" s="360" t="s">
        <v>1462</v>
      </c>
      <c r="H50" s="49" t="str">
        <f t="shared" si="10"/>
        <v>PremiumODCLevel 1</v>
      </c>
      <c r="I50" s="442" t="s">
        <v>595</v>
      </c>
      <c r="J50" s="49">
        <v>1000458649</v>
      </c>
      <c r="K50" s="49" t="s">
        <v>1486</v>
      </c>
      <c r="L50" s="442" t="s">
        <v>24</v>
      </c>
      <c r="M50" s="388"/>
      <c r="N50" s="361"/>
      <c r="O50" s="298"/>
      <c r="P50" s="373">
        <v>0</v>
      </c>
      <c r="Q50" s="373">
        <v>0</v>
      </c>
      <c r="R50" s="373">
        <v>0</v>
      </c>
      <c r="S50" s="654">
        <v>0</v>
      </c>
      <c r="T50" s="654">
        <v>0</v>
      </c>
      <c r="U50" s="654">
        <v>0</v>
      </c>
      <c r="V50" s="654">
        <v>0</v>
      </c>
      <c r="W50" s="654">
        <v>0</v>
      </c>
      <c r="X50" s="654">
        <v>0</v>
      </c>
      <c r="Y50" s="654">
        <v>0</v>
      </c>
      <c r="Z50" s="654">
        <v>0</v>
      </c>
      <c r="AA50" s="654">
        <v>0</v>
      </c>
      <c r="AB50" s="655">
        <f t="shared" si="14"/>
        <v>0</v>
      </c>
      <c r="AC50" s="655">
        <f t="shared" si="15"/>
        <v>0</v>
      </c>
      <c r="AD50" s="655">
        <f t="shared" si="16"/>
        <v>0</v>
      </c>
      <c r="AE50" s="655">
        <f t="shared" si="17"/>
        <v>0</v>
      </c>
      <c r="AF50" s="655">
        <f t="shared" si="18"/>
        <v>0</v>
      </c>
      <c r="AG50" s="653">
        <f t="shared" si="19"/>
        <v>0</v>
      </c>
      <c r="AH50" s="653">
        <f t="shared" si="20"/>
        <v>0</v>
      </c>
      <c r="AI50" s="299"/>
      <c r="AJ50" s="63" t="e">
        <v>#N/A</v>
      </c>
      <c r="AK50" s="63"/>
      <c r="AL50" s="63"/>
      <c r="AM50" s="63"/>
      <c r="AN50" s="63"/>
      <c r="AO50" s="63"/>
    </row>
    <row r="51" spans="1:41" ht="21.65" customHeight="1">
      <c r="A51" s="98">
        <v>2400166</v>
      </c>
      <c r="B51" s="360" t="s">
        <v>1128</v>
      </c>
      <c r="C51" s="362" t="s">
        <v>800</v>
      </c>
      <c r="D51" s="362" t="s">
        <v>1501</v>
      </c>
      <c r="E51" s="360" t="s">
        <v>20</v>
      </c>
      <c r="F51" s="360" t="s">
        <v>810</v>
      </c>
      <c r="G51" s="360" t="s">
        <v>1462</v>
      </c>
      <c r="H51" s="49" t="str">
        <f t="shared" si="10"/>
        <v>PremiumODCLevel 1</v>
      </c>
      <c r="I51" s="442" t="s">
        <v>595</v>
      </c>
      <c r="J51" s="49">
        <v>1000458649</v>
      </c>
      <c r="K51" s="49" t="s">
        <v>1486</v>
      </c>
      <c r="L51" s="442" t="s">
        <v>24</v>
      </c>
      <c r="M51" s="388"/>
      <c r="N51" s="361"/>
      <c r="O51" s="298"/>
      <c r="P51" s="373">
        <v>0</v>
      </c>
      <c r="Q51" s="373">
        <v>0</v>
      </c>
      <c r="R51" s="373">
        <v>0</v>
      </c>
      <c r="S51" s="654">
        <v>0</v>
      </c>
      <c r="T51" s="654">
        <v>0</v>
      </c>
      <c r="U51" s="654">
        <v>0</v>
      </c>
      <c r="V51" s="654">
        <v>0</v>
      </c>
      <c r="W51" s="654">
        <v>0</v>
      </c>
      <c r="X51" s="654">
        <v>0</v>
      </c>
      <c r="Y51" s="654">
        <v>0</v>
      </c>
      <c r="Z51" s="654">
        <v>0</v>
      </c>
      <c r="AA51" s="654">
        <v>0</v>
      </c>
      <c r="AB51" s="655">
        <f t="shared" si="14"/>
        <v>0</v>
      </c>
      <c r="AC51" s="655">
        <f t="shared" si="15"/>
        <v>0</v>
      </c>
      <c r="AD51" s="655">
        <f t="shared" si="16"/>
        <v>0</v>
      </c>
      <c r="AE51" s="655">
        <f t="shared" si="17"/>
        <v>0</v>
      </c>
      <c r="AF51" s="655">
        <f t="shared" si="18"/>
        <v>0</v>
      </c>
      <c r="AG51" s="653">
        <f t="shared" si="19"/>
        <v>0</v>
      </c>
      <c r="AH51" s="653">
        <f t="shared" si="20"/>
        <v>0</v>
      </c>
      <c r="AI51" s="299"/>
      <c r="AJ51" s="63" t="e">
        <v>#N/A</v>
      </c>
      <c r="AK51" s="63"/>
      <c r="AL51" s="63"/>
      <c r="AM51" s="63"/>
      <c r="AN51" s="63"/>
      <c r="AO51" s="63"/>
    </row>
    <row r="52" spans="1:41" ht="21.65" customHeight="1">
      <c r="A52" s="98">
        <v>2400123</v>
      </c>
      <c r="B52" s="360" t="s">
        <v>1129</v>
      </c>
      <c r="C52" s="362" t="s">
        <v>800</v>
      </c>
      <c r="D52" s="362" t="s">
        <v>1500</v>
      </c>
      <c r="E52" s="360" t="s">
        <v>20</v>
      </c>
      <c r="F52" s="360" t="s">
        <v>810</v>
      </c>
      <c r="G52" s="360" t="s">
        <v>1462</v>
      </c>
      <c r="H52" s="49" t="str">
        <f t="shared" si="10"/>
        <v>PremiumODCLevel 1</v>
      </c>
      <c r="I52" s="442" t="s">
        <v>595</v>
      </c>
      <c r="J52" s="49">
        <v>1000458649</v>
      </c>
      <c r="K52" s="49" t="s">
        <v>1486</v>
      </c>
      <c r="L52" s="442" t="s">
        <v>24</v>
      </c>
      <c r="M52" s="388"/>
      <c r="N52" s="361"/>
      <c r="O52" s="298"/>
      <c r="P52" s="373">
        <v>0</v>
      </c>
      <c r="Q52" s="373">
        <v>0</v>
      </c>
      <c r="R52" s="373">
        <v>0</v>
      </c>
      <c r="S52" s="654">
        <v>0</v>
      </c>
      <c r="T52" s="654">
        <v>0</v>
      </c>
      <c r="U52" s="654">
        <v>0</v>
      </c>
      <c r="V52" s="654">
        <v>0</v>
      </c>
      <c r="W52" s="654">
        <v>0</v>
      </c>
      <c r="X52" s="654">
        <v>0</v>
      </c>
      <c r="Y52" s="654">
        <v>0</v>
      </c>
      <c r="Z52" s="654">
        <v>0</v>
      </c>
      <c r="AA52" s="654">
        <v>0</v>
      </c>
      <c r="AB52" s="655">
        <f t="shared" si="14"/>
        <v>0</v>
      </c>
      <c r="AC52" s="655">
        <f t="shared" si="15"/>
        <v>0</v>
      </c>
      <c r="AD52" s="655">
        <f t="shared" si="16"/>
        <v>0</v>
      </c>
      <c r="AE52" s="655">
        <f t="shared" si="17"/>
        <v>0</v>
      </c>
      <c r="AF52" s="655">
        <f t="shared" si="18"/>
        <v>0</v>
      </c>
      <c r="AG52" s="653">
        <f t="shared" si="19"/>
        <v>0</v>
      </c>
      <c r="AH52" s="653">
        <f t="shared" si="20"/>
        <v>0</v>
      </c>
      <c r="AI52" s="299"/>
      <c r="AJ52" s="63" t="e">
        <v>#N/A</v>
      </c>
      <c r="AK52" s="63"/>
      <c r="AL52" s="63"/>
      <c r="AM52" s="63"/>
      <c r="AN52" s="63"/>
      <c r="AO52" s="63"/>
    </row>
    <row r="53" spans="1:41" ht="21.65" customHeight="1">
      <c r="A53" s="98">
        <v>2400273</v>
      </c>
      <c r="B53" s="360" t="s">
        <v>1130</v>
      </c>
      <c r="C53" s="362" t="s">
        <v>800</v>
      </c>
      <c r="D53" s="362" t="s">
        <v>1500</v>
      </c>
      <c r="E53" s="360" t="s">
        <v>20</v>
      </c>
      <c r="F53" s="360" t="s">
        <v>810</v>
      </c>
      <c r="G53" s="360" t="s">
        <v>1462</v>
      </c>
      <c r="H53" s="49" t="str">
        <f t="shared" si="10"/>
        <v>PremiumODCLevel 1</v>
      </c>
      <c r="I53" s="442" t="s">
        <v>595</v>
      </c>
      <c r="J53" s="49">
        <v>1000458649</v>
      </c>
      <c r="K53" s="49" t="s">
        <v>1486</v>
      </c>
      <c r="L53" s="442" t="s">
        <v>24</v>
      </c>
      <c r="M53" s="388"/>
      <c r="N53" s="361"/>
      <c r="O53" s="298"/>
      <c r="P53" s="373">
        <v>0</v>
      </c>
      <c r="Q53" s="373">
        <v>0</v>
      </c>
      <c r="R53" s="373">
        <v>0</v>
      </c>
      <c r="S53" s="654">
        <v>0</v>
      </c>
      <c r="T53" s="654">
        <v>0</v>
      </c>
      <c r="U53" s="654">
        <v>0</v>
      </c>
      <c r="V53" s="654">
        <v>0</v>
      </c>
      <c r="W53" s="654">
        <v>0</v>
      </c>
      <c r="X53" s="654">
        <v>0</v>
      </c>
      <c r="Y53" s="654">
        <v>0</v>
      </c>
      <c r="Z53" s="654">
        <v>0</v>
      </c>
      <c r="AA53" s="654">
        <v>0</v>
      </c>
      <c r="AB53" s="655">
        <f t="shared" si="14"/>
        <v>0</v>
      </c>
      <c r="AC53" s="655">
        <f t="shared" si="15"/>
        <v>0</v>
      </c>
      <c r="AD53" s="655">
        <f t="shared" si="16"/>
        <v>0</v>
      </c>
      <c r="AE53" s="655">
        <f t="shared" si="17"/>
        <v>0</v>
      </c>
      <c r="AF53" s="655">
        <f t="shared" si="18"/>
        <v>0</v>
      </c>
      <c r="AG53" s="653">
        <f t="shared" si="19"/>
        <v>0</v>
      </c>
      <c r="AH53" s="653">
        <f t="shared" si="20"/>
        <v>0</v>
      </c>
      <c r="AI53" s="299"/>
      <c r="AJ53" s="63" t="e">
        <v>#N/A</v>
      </c>
      <c r="AK53" s="63"/>
      <c r="AL53" s="63"/>
      <c r="AM53" s="63"/>
      <c r="AN53" s="63"/>
      <c r="AO53" s="63"/>
    </row>
    <row r="54" spans="1:41" ht="21.65" customHeight="1">
      <c r="A54" s="98">
        <v>2400200</v>
      </c>
      <c r="B54" s="360" t="s">
        <v>1131</v>
      </c>
      <c r="C54" s="362" t="s">
        <v>800</v>
      </c>
      <c r="D54" s="362" t="s">
        <v>1501</v>
      </c>
      <c r="E54" s="360" t="s">
        <v>20</v>
      </c>
      <c r="F54" s="360" t="s">
        <v>810</v>
      </c>
      <c r="G54" s="360" t="s">
        <v>1462</v>
      </c>
      <c r="H54" s="49" t="str">
        <f t="shared" si="10"/>
        <v>PremiumODCLevel 1</v>
      </c>
      <c r="I54" s="442" t="s">
        <v>595</v>
      </c>
      <c r="J54" s="49">
        <v>1000458649</v>
      </c>
      <c r="K54" s="49" t="s">
        <v>1486</v>
      </c>
      <c r="L54" s="442" t="s">
        <v>24</v>
      </c>
      <c r="M54" s="388"/>
      <c r="N54" s="361"/>
      <c r="O54" s="298"/>
      <c r="P54" s="373">
        <v>0</v>
      </c>
      <c r="Q54" s="373">
        <v>0</v>
      </c>
      <c r="R54" s="373">
        <v>0</v>
      </c>
      <c r="S54" s="654">
        <v>0</v>
      </c>
      <c r="T54" s="654">
        <v>0</v>
      </c>
      <c r="U54" s="654">
        <v>0</v>
      </c>
      <c r="V54" s="654">
        <v>0</v>
      </c>
      <c r="W54" s="654">
        <v>0</v>
      </c>
      <c r="X54" s="654">
        <v>0</v>
      </c>
      <c r="Y54" s="654">
        <v>0</v>
      </c>
      <c r="Z54" s="654">
        <v>0</v>
      </c>
      <c r="AA54" s="654">
        <v>0</v>
      </c>
      <c r="AB54" s="655">
        <f t="shared" si="14"/>
        <v>0</v>
      </c>
      <c r="AC54" s="655">
        <f t="shared" si="15"/>
        <v>0</v>
      </c>
      <c r="AD54" s="655">
        <f t="shared" si="16"/>
        <v>0</v>
      </c>
      <c r="AE54" s="655">
        <f t="shared" si="17"/>
        <v>0</v>
      </c>
      <c r="AF54" s="655">
        <f t="shared" si="18"/>
        <v>0</v>
      </c>
      <c r="AG54" s="653">
        <f t="shared" si="19"/>
        <v>0</v>
      </c>
      <c r="AH54" s="653">
        <f t="shared" si="20"/>
        <v>0</v>
      </c>
      <c r="AI54" s="299"/>
      <c r="AJ54" s="63" t="e">
        <v>#N/A</v>
      </c>
      <c r="AK54" s="63"/>
      <c r="AL54" s="63"/>
      <c r="AM54" s="63"/>
      <c r="AN54" s="63"/>
      <c r="AO54" s="63"/>
    </row>
    <row r="55" spans="1:41" ht="21.65" customHeight="1">
      <c r="A55" s="98">
        <v>2416879</v>
      </c>
      <c r="B55" s="360" t="s">
        <v>1502</v>
      </c>
      <c r="C55" s="362" t="s">
        <v>800</v>
      </c>
      <c r="D55" s="362" t="s">
        <v>1503</v>
      </c>
      <c r="E55" s="360" t="s">
        <v>25</v>
      </c>
      <c r="F55" s="360" t="s">
        <v>810</v>
      </c>
      <c r="G55" s="360" t="s">
        <v>1462</v>
      </c>
      <c r="H55" s="49" t="str">
        <f t="shared" si="10"/>
        <v>PremiumODCLevel 1</v>
      </c>
      <c r="I55" s="442" t="s">
        <v>595</v>
      </c>
      <c r="J55" s="49">
        <v>1000459873</v>
      </c>
      <c r="K55" s="49" t="s">
        <v>1504</v>
      </c>
      <c r="L55" s="442" t="s">
        <v>26</v>
      </c>
      <c r="M55" s="388"/>
      <c r="N55" s="361"/>
      <c r="O55" s="298"/>
      <c r="P55" s="373">
        <v>0</v>
      </c>
      <c r="Q55" s="373">
        <v>0</v>
      </c>
      <c r="R55" s="373">
        <v>0</v>
      </c>
      <c r="S55" s="654">
        <v>0</v>
      </c>
      <c r="T55" s="654">
        <v>0</v>
      </c>
      <c r="U55" s="654">
        <v>0</v>
      </c>
      <c r="V55" s="654">
        <v>0</v>
      </c>
      <c r="W55" s="654">
        <v>0</v>
      </c>
      <c r="X55" s="654">
        <v>0</v>
      </c>
      <c r="Y55" s="654">
        <v>0</v>
      </c>
      <c r="Z55" s="654">
        <v>0</v>
      </c>
      <c r="AA55" s="654">
        <v>0</v>
      </c>
      <c r="AB55" s="655">
        <f>SUM(P55:R55)</f>
        <v>0</v>
      </c>
      <c r="AC55" s="655">
        <f>SUM(S55:U55)</f>
        <v>0</v>
      </c>
      <c r="AD55" s="655">
        <f>SUM(V55:X55)</f>
        <v>0</v>
      </c>
      <c r="AE55" s="655">
        <f>SUM(Y55:AA55)</f>
        <v>0</v>
      </c>
      <c r="AF55" s="655">
        <f>SUM(AB55:AC55)</f>
        <v>0</v>
      </c>
      <c r="AG55" s="653">
        <f>SUM(AD55:AE55)</f>
        <v>0</v>
      </c>
      <c r="AH55" s="653">
        <f>SUM(AF55:AG55)</f>
        <v>0</v>
      </c>
      <c r="AI55" s="299"/>
      <c r="AJ55" s="63" t="e">
        <v>#N/A</v>
      </c>
      <c r="AK55" s="63"/>
      <c r="AL55" s="63"/>
      <c r="AM55" s="63"/>
      <c r="AN55" s="63"/>
      <c r="AO55" s="63"/>
    </row>
    <row r="56" spans="1:41" ht="21.65" customHeight="1">
      <c r="A56" s="98">
        <v>2416880</v>
      </c>
      <c r="B56" s="360" t="s">
        <v>1505</v>
      </c>
      <c r="C56" s="362" t="s">
        <v>800</v>
      </c>
      <c r="D56" s="362" t="s">
        <v>1503</v>
      </c>
      <c r="E56" s="360" t="s">
        <v>25</v>
      </c>
      <c r="F56" s="360" t="s">
        <v>810</v>
      </c>
      <c r="G56" s="360" t="s">
        <v>1462</v>
      </c>
      <c r="H56" s="49" t="str">
        <f t="shared" si="10"/>
        <v>PremiumODCLevel 1</v>
      </c>
      <c r="I56" s="442" t="s">
        <v>595</v>
      </c>
      <c r="J56" s="49">
        <v>1000456961</v>
      </c>
      <c r="K56" s="49" t="s">
        <v>1475</v>
      </c>
      <c r="L56" s="442" t="s">
        <v>26</v>
      </c>
      <c r="M56" s="388"/>
      <c r="N56" s="361"/>
      <c r="O56" s="298"/>
      <c r="P56" s="373">
        <v>0</v>
      </c>
      <c r="Q56" s="373">
        <v>0</v>
      </c>
      <c r="R56" s="373">
        <v>0</v>
      </c>
      <c r="S56" s="654">
        <v>0</v>
      </c>
      <c r="T56" s="654">
        <v>0</v>
      </c>
      <c r="U56" s="654">
        <v>0</v>
      </c>
      <c r="V56" s="654">
        <v>0</v>
      </c>
      <c r="W56" s="654">
        <v>0</v>
      </c>
      <c r="X56" s="654">
        <v>0</v>
      </c>
      <c r="Y56" s="654">
        <v>0</v>
      </c>
      <c r="Z56" s="654">
        <v>0</v>
      </c>
      <c r="AA56" s="654">
        <v>0</v>
      </c>
      <c r="AB56" s="655">
        <f>SUM(P56:R56)</f>
        <v>0</v>
      </c>
      <c r="AC56" s="655">
        <f>SUM(S56:U56)</f>
        <v>0</v>
      </c>
      <c r="AD56" s="655">
        <f>SUM(V56:X56)</f>
        <v>0</v>
      </c>
      <c r="AE56" s="655">
        <f>SUM(Y56:AA56)</f>
        <v>0</v>
      </c>
      <c r="AF56" s="655">
        <f>SUM(AB56:AC56)</f>
        <v>0</v>
      </c>
      <c r="AG56" s="653">
        <f>SUM(AD56:AE56)</f>
        <v>0</v>
      </c>
      <c r="AH56" s="653">
        <f>SUM(AF56:AG56)</f>
        <v>0</v>
      </c>
      <c r="AI56" s="299"/>
      <c r="AJ56" s="63" t="e">
        <v>#N/A</v>
      </c>
      <c r="AK56" s="63"/>
      <c r="AL56" s="63"/>
      <c r="AM56" s="63"/>
      <c r="AN56" s="63"/>
      <c r="AO56" s="63"/>
    </row>
    <row r="57" spans="1:41" s="663" customFormat="1" ht="21.65" customHeight="1">
      <c r="A57" s="794" t="s">
        <v>1506</v>
      </c>
      <c r="B57" s="795"/>
      <c r="C57" s="795"/>
      <c r="D57" s="795"/>
      <c r="E57" s="795"/>
      <c r="F57" s="795"/>
      <c r="G57" s="795"/>
      <c r="H57" s="795"/>
      <c r="I57" s="795"/>
      <c r="J57" s="795"/>
      <c r="K57" s="795"/>
      <c r="L57" s="795"/>
      <c r="M57" s="795"/>
      <c r="N57" s="795"/>
      <c r="O57" s="796"/>
      <c r="P57" s="126">
        <f t="shared" ref="P57:AH57" si="21">SUM(P9:P56)</f>
        <v>0</v>
      </c>
      <c r="Q57" s="126">
        <f t="shared" si="21"/>
        <v>0</v>
      </c>
      <c r="R57" s="126">
        <f t="shared" si="21"/>
        <v>0</v>
      </c>
      <c r="S57" s="126">
        <f t="shared" si="21"/>
        <v>0</v>
      </c>
      <c r="T57" s="126">
        <f t="shared" si="21"/>
        <v>0</v>
      </c>
      <c r="U57" s="126">
        <f t="shared" si="21"/>
        <v>0</v>
      </c>
      <c r="V57" s="126">
        <f t="shared" si="21"/>
        <v>0</v>
      </c>
      <c r="W57" s="126">
        <f t="shared" si="21"/>
        <v>0</v>
      </c>
      <c r="X57" s="126">
        <f t="shared" si="21"/>
        <v>0</v>
      </c>
      <c r="Y57" s="126">
        <f t="shared" si="21"/>
        <v>0</v>
      </c>
      <c r="Z57" s="126">
        <f t="shared" si="21"/>
        <v>0</v>
      </c>
      <c r="AA57" s="126">
        <f t="shared" si="21"/>
        <v>0</v>
      </c>
      <c r="AB57" s="126">
        <f t="shared" si="21"/>
        <v>0</v>
      </c>
      <c r="AC57" s="126">
        <f t="shared" si="21"/>
        <v>0</v>
      </c>
      <c r="AD57" s="126">
        <f t="shared" si="21"/>
        <v>0</v>
      </c>
      <c r="AE57" s="126">
        <f t="shared" si="21"/>
        <v>0</v>
      </c>
      <c r="AF57" s="126">
        <f t="shared" si="21"/>
        <v>0</v>
      </c>
      <c r="AG57" s="126">
        <f t="shared" si="21"/>
        <v>0</v>
      </c>
      <c r="AH57" s="126">
        <f t="shared" si="21"/>
        <v>0</v>
      </c>
      <c r="AI57" s="657"/>
      <c r="AJ57" s="63" t="e">
        <v>#N/A</v>
      </c>
    </row>
    <row r="58" spans="1:41" s="657" customFormat="1" ht="21" customHeight="1">
      <c r="A58" s="797" t="s">
        <v>1480</v>
      </c>
      <c r="B58" s="798"/>
      <c r="C58" s="798"/>
      <c r="D58" s="798"/>
      <c r="E58" s="798"/>
      <c r="F58" s="798"/>
      <c r="G58" s="798"/>
      <c r="H58" s="798"/>
      <c r="I58" s="798"/>
      <c r="J58" s="798"/>
      <c r="K58" s="798"/>
      <c r="L58" s="798"/>
      <c r="M58" s="798"/>
      <c r="N58" s="798"/>
      <c r="O58" s="799"/>
      <c r="P58" s="659">
        <f t="shared" ref="P58:AH58" si="22">P57*90%</f>
        <v>0</v>
      </c>
      <c r="Q58" s="659">
        <f t="shared" si="22"/>
        <v>0</v>
      </c>
      <c r="R58" s="659">
        <f t="shared" si="22"/>
        <v>0</v>
      </c>
      <c r="S58" s="659">
        <f t="shared" si="22"/>
        <v>0</v>
      </c>
      <c r="T58" s="659">
        <f t="shared" si="22"/>
        <v>0</v>
      </c>
      <c r="U58" s="659">
        <f t="shared" si="22"/>
        <v>0</v>
      </c>
      <c r="V58" s="659">
        <f t="shared" si="22"/>
        <v>0</v>
      </c>
      <c r="W58" s="659">
        <f t="shared" si="22"/>
        <v>0</v>
      </c>
      <c r="X58" s="659">
        <f t="shared" si="22"/>
        <v>0</v>
      </c>
      <c r="Y58" s="659">
        <f t="shared" si="22"/>
        <v>0</v>
      </c>
      <c r="Z58" s="659">
        <f t="shared" si="22"/>
        <v>0</v>
      </c>
      <c r="AA58" s="659">
        <f t="shared" si="22"/>
        <v>0</v>
      </c>
      <c r="AB58" s="659">
        <f t="shared" si="22"/>
        <v>0</v>
      </c>
      <c r="AC58" s="659">
        <f t="shared" si="22"/>
        <v>0</v>
      </c>
      <c r="AD58" s="659">
        <f t="shared" si="22"/>
        <v>0</v>
      </c>
      <c r="AE58" s="659">
        <f t="shared" si="22"/>
        <v>0</v>
      </c>
      <c r="AF58" s="659">
        <f t="shared" si="22"/>
        <v>0</v>
      </c>
      <c r="AG58" s="659">
        <f t="shared" si="22"/>
        <v>0</v>
      </c>
      <c r="AH58" s="659">
        <f t="shared" si="22"/>
        <v>0</v>
      </c>
      <c r="AI58" s="659"/>
      <c r="AJ58" s="63" t="e">
        <v>#N/A</v>
      </c>
      <c r="AK58" s="663"/>
      <c r="AL58" s="663"/>
      <c r="AM58" s="663"/>
      <c r="AN58" s="663"/>
      <c r="AO58" s="663"/>
    </row>
    <row r="59" spans="1:41" s="657" customFormat="1" ht="21" customHeight="1">
      <c r="A59" s="800" t="s">
        <v>1481</v>
      </c>
      <c r="B59" s="800"/>
      <c r="C59" s="800"/>
      <c r="D59" s="800"/>
      <c r="E59" s="800"/>
      <c r="F59" s="800"/>
      <c r="G59" s="800"/>
      <c r="H59" s="800"/>
      <c r="I59" s="800"/>
      <c r="J59" s="800"/>
      <c r="K59" s="800"/>
      <c r="L59" s="800"/>
      <c r="M59" s="800"/>
      <c r="N59" s="800"/>
      <c r="O59" s="800"/>
      <c r="P59" s="664">
        <f>P58*94.15%</f>
        <v>0</v>
      </c>
      <c r="Q59" s="664">
        <f>Q58*94.15%</f>
        <v>0</v>
      </c>
      <c r="R59" s="664">
        <f>R58*94.15%</f>
        <v>0</v>
      </c>
      <c r="S59" s="664">
        <f t="shared" ref="S59:AA59" si="23">S57*84.15%</f>
        <v>0</v>
      </c>
      <c r="T59" s="664">
        <f t="shared" si="23"/>
        <v>0</v>
      </c>
      <c r="U59" s="664">
        <f t="shared" si="23"/>
        <v>0</v>
      </c>
      <c r="V59" s="664">
        <f t="shared" si="23"/>
        <v>0</v>
      </c>
      <c r="W59" s="664">
        <f t="shared" si="23"/>
        <v>0</v>
      </c>
      <c r="X59" s="664">
        <f t="shared" si="23"/>
        <v>0</v>
      </c>
      <c r="Y59" s="664">
        <f t="shared" si="23"/>
        <v>0</v>
      </c>
      <c r="Z59" s="664">
        <f t="shared" si="23"/>
        <v>0</v>
      </c>
      <c r="AA59" s="664">
        <f t="shared" si="23"/>
        <v>0</v>
      </c>
      <c r="AB59" s="664">
        <f>AB58*94.15%</f>
        <v>0</v>
      </c>
      <c r="AC59" s="664">
        <f>AC57*84.15%</f>
        <v>0</v>
      </c>
      <c r="AD59" s="664">
        <f>AD57*84.15%</f>
        <v>0</v>
      </c>
      <c r="AE59" s="664">
        <f>AE57*84.15%</f>
        <v>0</v>
      </c>
      <c r="AF59" s="664">
        <f>AF58*94.15%</f>
        <v>0</v>
      </c>
      <c r="AG59" s="664">
        <f>AG57*84.15%</f>
        <v>0</v>
      </c>
      <c r="AH59" s="664">
        <f>AH58*94.15%</f>
        <v>0</v>
      </c>
      <c r="AI59" s="665"/>
      <c r="AJ59" s="63" t="e">
        <v>#N/A</v>
      </c>
      <c r="AK59" s="663"/>
      <c r="AL59" s="663"/>
      <c r="AM59" s="663"/>
      <c r="AN59" s="663"/>
      <c r="AO59" s="663"/>
    </row>
    <row r="61" spans="1:41" ht="21.65" customHeight="1">
      <c r="A61" s="63"/>
      <c r="B61" s="625"/>
      <c r="C61" s="63"/>
      <c r="D61" s="63"/>
      <c r="E61" s="63"/>
      <c r="F61" s="63"/>
      <c r="G61" s="63"/>
      <c r="H61" s="63"/>
      <c r="I61" s="625"/>
      <c r="J61" s="63"/>
      <c r="K61" s="63"/>
      <c r="L61" s="625"/>
      <c r="M61" s="386"/>
      <c r="N61" s="62"/>
      <c r="O61" s="62"/>
      <c r="P61" s="62">
        <v>105158.33</v>
      </c>
      <c r="Q61" s="62">
        <f>P58-P61</f>
        <v>-105158.33</v>
      </c>
      <c r="R61" s="62"/>
      <c r="S61" s="62"/>
      <c r="T61" s="62"/>
      <c r="U61" s="62"/>
      <c r="V61" s="62"/>
      <c r="W61" s="62"/>
      <c r="X61" s="62"/>
      <c r="Y61" s="62"/>
      <c r="Z61" s="62"/>
      <c r="AA61" s="62"/>
      <c r="AB61" s="62"/>
      <c r="AC61" s="62"/>
      <c r="AD61" s="62"/>
      <c r="AE61" s="62"/>
      <c r="AF61" s="62"/>
      <c r="AG61" s="63"/>
      <c r="AH61" s="63"/>
      <c r="AI61" s="63"/>
      <c r="AJ61" s="63"/>
      <c r="AK61" s="63"/>
      <c r="AL61" s="63"/>
      <c r="AM61" s="63"/>
      <c r="AN61" s="63"/>
      <c r="AO61" s="63"/>
    </row>
    <row r="64" spans="1:41" ht="21.65" customHeight="1">
      <c r="A64" s="63"/>
      <c r="B64" s="625"/>
      <c r="C64" s="63"/>
      <c r="D64" s="63"/>
      <c r="E64" s="63"/>
      <c r="F64" s="63"/>
      <c r="G64" s="63"/>
      <c r="H64" s="63"/>
      <c r="I64" s="700"/>
      <c r="J64" s="386"/>
      <c r="K64" s="386"/>
      <c r="L64" s="700"/>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row>
    <row r="65" spans="1:41" ht="21.65" customHeight="1">
      <c r="A65" s="63"/>
      <c r="B65" s="625"/>
      <c r="C65" s="63"/>
      <c r="D65" s="63"/>
      <c r="E65" s="63"/>
      <c r="F65" s="63"/>
      <c r="G65" s="63"/>
      <c r="H65" s="63"/>
      <c r="I65" s="625"/>
      <c r="J65" s="63"/>
      <c r="K65" s="63"/>
      <c r="L65" s="625"/>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row>
    <row r="66" spans="1:41" ht="21.65" customHeight="1">
      <c r="A66" s="63"/>
      <c r="B66" s="625"/>
      <c r="C66" s="63"/>
      <c r="D66" s="63"/>
      <c r="E66" s="63"/>
      <c r="F66" s="63"/>
      <c r="G66" s="63"/>
      <c r="H66" s="63"/>
      <c r="I66" s="700"/>
      <c r="J66" s="386"/>
      <c r="K66" s="386"/>
      <c r="L66" s="700"/>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row>
  </sheetData>
  <mergeCells count="19">
    <mergeCell ref="A57:O57"/>
    <mergeCell ref="A58:O58"/>
    <mergeCell ref="A59:O59"/>
    <mergeCell ref="P7:R7"/>
    <mergeCell ref="Y7:AA7"/>
    <mergeCell ref="A6:B6"/>
    <mergeCell ref="S7:U7"/>
    <mergeCell ref="V7:X7"/>
    <mergeCell ref="C6:E6"/>
    <mergeCell ref="A1:B1"/>
    <mergeCell ref="A2:B2"/>
    <mergeCell ref="A3:B3"/>
    <mergeCell ref="A4:B4"/>
    <mergeCell ref="A5:B5"/>
    <mergeCell ref="C1:E1"/>
    <mergeCell ref="C2:E2"/>
    <mergeCell ref="C3:E3"/>
    <mergeCell ref="C4:E4"/>
    <mergeCell ref="C5:E5"/>
  </mergeCells>
  <conditionalFormatting sqref="A39">
    <cfRule type="duplicateValues" dxfId="143" priority="3"/>
    <cfRule type="duplicateValues" dxfId="142" priority="4"/>
  </conditionalFormatting>
  <conditionalFormatting sqref="A40 A42:A1048576 A1:A38">
    <cfRule type="duplicateValues" dxfId="141" priority="495"/>
    <cfRule type="duplicateValues" dxfId="140" priority="496"/>
  </conditionalFormatting>
  <conditionalFormatting sqref="A41">
    <cfRule type="duplicateValues" dxfId="139" priority="5"/>
    <cfRule type="duplicateValues" dxfId="138" priority="6"/>
  </conditionalFormatting>
  <dataValidations count="1">
    <dataValidation type="list" allowBlank="1" showInputMessage="1" showErrorMessage="1" sqref="E9:E56" xr:uid="{5A343EA6-0AAE-4280-940C-0D3BA8423C8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BD85-AD10-43FD-B527-3EADC42F268D}">
  <dimension ref="A1:N25"/>
  <sheetViews>
    <sheetView workbookViewId="0">
      <selection activeCell="G11" sqref="G11"/>
    </sheetView>
  </sheetViews>
  <sheetFormatPr defaultRowHeight="14.5"/>
  <cols>
    <col min="1" max="1" width="26.54296875" bestFit="1" customWidth="1"/>
    <col min="2" max="2" width="29" bestFit="1" customWidth="1"/>
    <col min="3" max="3" width="11.453125" bestFit="1" customWidth="1"/>
    <col min="4" max="4" width="10.453125" bestFit="1" customWidth="1"/>
    <col min="5" max="5" width="9" bestFit="1" customWidth="1"/>
    <col min="6" max="6" width="8.453125" bestFit="1" customWidth="1"/>
    <col min="8" max="8" width="26.54296875" bestFit="1" customWidth="1"/>
    <col min="9" max="9" width="8" bestFit="1" customWidth="1"/>
    <col min="10" max="10" width="11.453125" bestFit="1" customWidth="1"/>
    <col min="11" max="11" width="10.453125" bestFit="1" customWidth="1"/>
    <col min="12" max="12" width="9" bestFit="1" customWidth="1"/>
    <col min="13" max="13" width="29" bestFit="1" customWidth="1"/>
  </cols>
  <sheetData>
    <row r="1" spans="1:14" ht="16.5">
      <c r="A1" s="708" t="s">
        <v>1509</v>
      </c>
      <c r="B1" s="709"/>
      <c r="C1" s="709"/>
      <c r="D1" s="709"/>
      <c r="E1" s="709"/>
      <c r="F1" s="709"/>
      <c r="G1" s="709"/>
      <c r="H1" s="821" t="s">
        <v>1510</v>
      </c>
      <c r="I1" s="822"/>
      <c r="J1" s="709"/>
      <c r="K1" s="709"/>
      <c r="L1" s="709"/>
      <c r="M1" s="709"/>
      <c r="N1" s="709"/>
    </row>
    <row r="2" spans="1:14" ht="66">
      <c r="A2" s="708" t="s">
        <v>1511</v>
      </c>
      <c r="B2" s="708" t="s">
        <v>1512</v>
      </c>
      <c r="C2" s="708" t="s">
        <v>1452</v>
      </c>
      <c r="D2" s="708" t="s">
        <v>7</v>
      </c>
      <c r="E2" s="708" t="s">
        <v>1513</v>
      </c>
      <c r="F2" s="708" t="s">
        <v>1514</v>
      </c>
      <c r="G2" s="709"/>
      <c r="H2" s="708" t="s">
        <v>1511</v>
      </c>
      <c r="I2" s="708" t="s">
        <v>1515</v>
      </c>
      <c r="J2" s="708" t="s">
        <v>1452</v>
      </c>
      <c r="K2" s="708" t="s">
        <v>7</v>
      </c>
      <c r="L2" s="708" t="s">
        <v>1513</v>
      </c>
      <c r="M2" s="708" t="s">
        <v>1512</v>
      </c>
      <c r="N2" s="709"/>
    </row>
    <row r="3" spans="1:14" ht="16.5">
      <c r="A3" s="710" t="s">
        <v>581</v>
      </c>
      <c r="B3" s="711" t="str">
        <f t="shared" ref="B3:B22" si="0">CONCATENATE(C3,D3,E3)</f>
        <v>StandardODCLevel 1</v>
      </c>
      <c r="C3" s="711" t="s">
        <v>1464</v>
      </c>
      <c r="D3" s="711" t="s">
        <v>800</v>
      </c>
      <c r="E3" s="711" t="s">
        <v>810</v>
      </c>
      <c r="F3" s="711">
        <v>1450</v>
      </c>
      <c r="G3" s="709"/>
      <c r="H3" s="710" t="s">
        <v>581</v>
      </c>
      <c r="I3" s="711">
        <v>1400</v>
      </c>
      <c r="J3" s="711" t="s">
        <v>1464</v>
      </c>
      <c r="K3" s="711" t="s">
        <v>800</v>
      </c>
      <c r="L3" s="711" t="s">
        <v>810</v>
      </c>
      <c r="M3" s="711" t="str">
        <f>CONCATENATE(J3,K3,L3)</f>
        <v>StandardODCLevel 1</v>
      </c>
      <c r="N3" s="709"/>
    </row>
    <row r="4" spans="1:14" ht="16.5">
      <c r="A4" s="710" t="s">
        <v>323</v>
      </c>
      <c r="B4" s="711" t="str">
        <f t="shared" si="0"/>
        <v>StandardODCLevel 2</v>
      </c>
      <c r="C4" s="711" t="s">
        <v>1464</v>
      </c>
      <c r="D4" s="711" t="s">
        <v>800</v>
      </c>
      <c r="E4" s="711" t="s">
        <v>802</v>
      </c>
      <c r="F4" s="711">
        <v>1716</v>
      </c>
      <c r="G4" s="709"/>
      <c r="H4" s="710" t="s">
        <v>323</v>
      </c>
      <c r="I4" s="711">
        <v>1656</v>
      </c>
      <c r="J4" s="711" t="s">
        <v>1464</v>
      </c>
      <c r="K4" s="711" t="s">
        <v>800</v>
      </c>
      <c r="L4" s="711" t="s">
        <v>802</v>
      </c>
      <c r="M4" s="711" t="str">
        <f t="shared" ref="M4:M22" si="1">CONCATENATE(J4,K4,L4)</f>
        <v>StandardODCLevel 2</v>
      </c>
      <c r="N4" s="709"/>
    </row>
    <row r="5" spans="1:14" ht="16.5">
      <c r="A5" s="710" t="s">
        <v>320</v>
      </c>
      <c r="B5" s="711" t="str">
        <f t="shared" si="0"/>
        <v>StandardODCLevel 3</v>
      </c>
      <c r="C5" s="711" t="s">
        <v>1464</v>
      </c>
      <c r="D5" s="711" t="s">
        <v>800</v>
      </c>
      <c r="E5" s="711" t="s">
        <v>804</v>
      </c>
      <c r="F5" s="711">
        <v>1965</v>
      </c>
      <c r="G5" s="709"/>
      <c r="H5" s="710" t="s">
        <v>320</v>
      </c>
      <c r="I5" s="711">
        <v>1897</v>
      </c>
      <c r="J5" s="711" t="s">
        <v>1464</v>
      </c>
      <c r="K5" s="711" t="s">
        <v>800</v>
      </c>
      <c r="L5" s="711" t="s">
        <v>804</v>
      </c>
      <c r="M5" s="711" t="str">
        <f t="shared" si="1"/>
        <v>StandardODCLevel 3</v>
      </c>
      <c r="N5" s="709"/>
    </row>
    <row r="6" spans="1:14" ht="16.5">
      <c r="A6" s="710" t="s">
        <v>594</v>
      </c>
      <c r="B6" s="711" t="str">
        <f t="shared" si="0"/>
        <v>PremiumODCLevel 1</v>
      </c>
      <c r="C6" s="711" t="s">
        <v>1462</v>
      </c>
      <c r="D6" s="711" t="s">
        <v>800</v>
      </c>
      <c r="E6" s="711" t="s">
        <v>810</v>
      </c>
      <c r="F6" s="711">
        <v>1502</v>
      </c>
      <c r="G6" s="709"/>
      <c r="H6" s="710" t="s">
        <v>594</v>
      </c>
      <c r="I6" s="711">
        <v>1449</v>
      </c>
      <c r="J6" s="711" t="s">
        <v>1462</v>
      </c>
      <c r="K6" s="711" t="s">
        <v>800</v>
      </c>
      <c r="L6" s="711" t="s">
        <v>810</v>
      </c>
      <c r="M6" s="711" t="str">
        <f t="shared" si="1"/>
        <v>PremiumODCLevel 1</v>
      </c>
      <c r="N6" s="709"/>
    </row>
    <row r="7" spans="1:14" ht="16.5">
      <c r="A7" s="710" t="s">
        <v>330</v>
      </c>
      <c r="B7" s="711" t="str">
        <f t="shared" si="0"/>
        <v>PremiumODCLevel 2</v>
      </c>
      <c r="C7" s="711" t="s">
        <v>1462</v>
      </c>
      <c r="D7" s="711" t="s">
        <v>800</v>
      </c>
      <c r="E7" s="711" t="s">
        <v>802</v>
      </c>
      <c r="F7" s="711">
        <v>1828</v>
      </c>
      <c r="G7" s="709"/>
      <c r="H7" s="710" t="s">
        <v>330</v>
      </c>
      <c r="I7" s="711">
        <v>1764</v>
      </c>
      <c r="J7" s="711" t="s">
        <v>1462</v>
      </c>
      <c r="K7" s="711" t="s">
        <v>800</v>
      </c>
      <c r="L7" s="711" t="s">
        <v>802</v>
      </c>
      <c r="M7" s="711" t="str">
        <f t="shared" si="1"/>
        <v>PremiumODCLevel 2</v>
      </c>
      <c r="N7" s="709"/>
    </row>
    <row r="8" spans="1:14" ht="16.5">
      <c r="A8" s="710" t="s">
        <v>317</v>
      </c>
      <c r="B8" s="711" t="str">
        <f t="shared" si="0"/>
        <v>PremiumODCLevel 3</v>
      </c>
      <c r="C8" s="711" t="s">
        <v>1462</v>
      </c>
      <c r="D8" s="711" t="s">
        <v>800</v>
      </c>
      <c r="E8" s="711" t="s">
        <v>804</v>
      </c>
      <c r="F8" s="711">
        <v>2128</v>
      </c>
      <c r="G8" s="709"/>
      <c r="H8" s="710" t="s">
        <v>317</v>
      </c>
      <c r="I8" s="711">
        <v>2054</v>
      </c>
      <c r="J8" s="711" t="s">
        <v>1462</v>
      </c>
      <c r="K8" s="711" t="s">
        <v>800</v>
      </c>
      <c r="L8" s="711" t="s">
        <v>804</v>
      </c>
      <c r="M8" s="711" t="str">
        <f t="shared" si="1"/>
        <v>PremiumODCLevel 3</v>
      </c>
      <c r="N8" s="709"/>
    </row>
    <row r="9" spans="1:14" ht="16.5">
      <c r="A9" s="710" t="s">
        <v>606</v>
      </c>
      <c r="B9" s="711" t="str">
        <f t="shared" si="0"/>
        <v>NicheODCLevel 1</v>
      </c>
      <c r="C9" s="711" t="s">
        <v>1493</v>
      </c>
      <c r="D9" s="711" t="s">
        <v>800</v>
      </c>
      <c r="E9" s="711" t="s">
        <v>810</v>
      </c>
      <c r="F9" s="711">
        <v>1630</v>
      </c>
      <c r="G9" s="709"/>
      <c r="H9" s="710" t="s">
        <v>606</v>
      </c>
      <c r="I9" s="711">
        <v>1574</v>
      </c>
      <c r="J9" s="711" t="s">
        <v>1493</v>
      </c>
      <c r="K9" s="711" t="s">
        <v>800</v>
      </c>
      <c r="L9" s="711" t="s">
        <v>810</v>
      </c>
      <c r="M9" s="711" t="str">
        <f t="shared" si="1"/>
        <v>NicheODCLevel 1</v>
      </c>
      <c r="N9" s="709"/>
    </row>
    <row r="10" spans="1:14" ht="16.5">
      <c r="A10" s="710" t="s">
        <v>700</v>
      </c>
      <c r="B10" s="711" t="str">
        <f t="shared" si="0"/>
        <v>NicheODCLevel 2</v>
      </c>
      <c r="C10" s="711" t="s">
        <v>1493</v>
      </c>
      <c r="D10" s="711" t="s">
        <v>800</v>
      </c>
      <c r="E10" s="711" t="s">
        <v>802</v>
      </c>
      <c r="F10" s="711">
        <v>1956</v>
      </c>
      <c r="G10" s="709"/>
      <c r="H10" s="710" t="s">
        <v>700</v>
      </c>
      <c r="I10" s="711">
        <v>1888</v>
      </c>
      <c r="J10" s="711" t="s">
        <v>1493</v>
      </c>
      <c r="K10" s="711" t="s">
        <v>800</v>
      </c>
      <c r="L10" s="711" t="s">
        <v>802</v>
      </c>
      <c r="M10" s="711" t="str">
        <f t="shared" si="1"/>
        <v>NicheODCLevel 2</v>
      </c>
      <c r="N10" s="709"/>
    </row>
    <row r="11" spans="1:14" ht="16.5">
      <c r="A11" s="710" t="s">
        <v>342</v>
      </c>
      <c r="B11" s="711" t="str">
        <f t="shared" si="0"/>
        <v>NicheODCLevel 3</v>
      </c>
      <c r="C11" s="711" t="s">
        <v>1493</v>
      </c>
      <c r="D11" s="711" t="s">
        <v>800</v>
      </c>
      <c r="E11" s="711" t="s">
        <v>804</v>
      </c>
      <c r="F11" s="711">
        <v>2360</v>
      </c>
      <c r="G11" s="709"/>
      <c r="H11" s="710" t="s">
        <v>342</v>
      </c>
      <c r="I11" s="711">
        <v>2278</v>
      </c>
      <c r="J11" s="711" t="s">
        <v>1493</v>
      </c>
      <c r="K11" s="711" t="s">
        <v>800</v>
      </c>
      <c r="L11" s="711" t="s">
        <v>804</v>
      </c>
      <c r="M11" s="711" t="str">
        <f t="shared" si="1"/>
        <v>NicheODCLevel 3</v>
      </c>
      <c r="N11" s="709"/>
    </row>
    <row r="12" spans="1:14" ht="16.5">
      <c r="A12" s="710" t="s">
        <v>371</v>
      </c>
      <c r="B12" s="711" t="str">
        <f t="shared" si="0"/>
        <v>ExpertODCLevel 4</v>
      </c>
      <c r="C12" s="711" t="s">
        <v>1471</v>
      </c>
      <c r="D12" s="711" t="s">
        <v>800</v>
      </c>
      <c r="E12" s="711" t="s">
        <v>927</v>
      </c>
      <c r="F12" s="711">
        <v>2960</v>
      </c>
      <c r="G12" s="709"/>
      <c r="H12" s="710" t="s">
        <v>371</v>
      </c>
      <c r="I12" s="711">
        <v>2857</v>
      </c>
      <c r="J12" s="711" t="s">
        <v>1471</v>
      </c>
      <c r="K12" s="711" t="s">
        <v>800</v>
      </c>
      <c r="L12" s="711" t="s">
        <v>927</v>
      </c>
      <c r="M12" s="711" t="str">
        <f t="shared" si="1"/>
        <v>ExpertODCLevel 4</v>
      </c>
      <c r="N12" s="709"/>
    </row>
    <row r="13" spans="1:14" ht="16.5">
      <c r="A13" s="710" t="s">
        <v>581</v>
      </c>
      <c r="B13" s="711" t="str">
        <f t="shared" si="0"/>
        <v>StandardOnPremLevel 1</v>
      </c>
      <c r="C13" s="712" t="s">
        <v>1464</v>
      </c>
      <c r="D13" s="711" t="s">
        <v>807</v>
      </c>
      <c r="E13" s="711" t="s">
        <v>810</v>
      </c>
      <c r="F13" s="711">
        <v>1305</v>
      </c>
      <c r="G13" s="709"/>
      <c r="H13" s="710" t="s">
        <v>581</v>
      </c>
      <c r="I13" s="711">
        <v>1260</v>
      </c>
      <c r="J13" s="712" t="s">
        <v>1464</v>
      </c>
      <c r="K13" s="711" t="s">
        <v>807</v>
      </c>
      <c r="L13" s="711" t="s">
        <v>810</v>
      </c>
      <c r="M13" s="711" t="str">
        <f t="shared" si="1"/>
        <v>StandardOnPremLevel 1</v>
      </c>
      <c r="N13" s="709"/>
    </row>
    <row r="14" spans="1:14" ht="16.5">
      <c r="A14" s="710" t="s">
        <v>323</v>
      </c>
      <c r="B14" s="711" t="str">
        <f t="shared" si="0"/>
        <v>StandardOnPremLevel 2</v>
      </c>
      <c r="C14" s="712" t="s">
        <v>1464</v>
      </c>
      <c r="D14" s="711" t="s">
        <v>807</v>
      </c>
      <c r="E14" s="711" t="s">
        <v>802</v>
      </c>
      <c r="F14" s="711">
        <v>1545</v>
      </c>
      <c r="G14" s="709"/>
      <c r="H14" s="710" t="s">
        <v>323</v>
      </c>
      <c r="I14" s="711">
        <v>1491</v>
      </c>
      <c r="J14" s="712" t="s">
        <v>1464</v>
      </c>
      <c r="K14" s="711" t="s">
        <v>807</v>
      </c>
      <c r="L14" s="711" t="s">
        <v>802</v>
      </c>
      <c r="M14" s="711" t="str">
        <f t="shared" si="1"/>
        <v>StandardOnPremLevel 2</v>
      </c>
      <c r="N14" s="709"/>
    </row>
    <row r="15" spans="1:14" ht="16.5">
      <c r="A15" s="710" t="s">
        <v>320</v>
      </c>
      <c r="B15" s="711" t="str">
        <f t="shared" si="0"/>
        <v>StandardOnPremLevel 3</v>
      </c>
      <c r="C15" s="712" t="s">
        <v>1464</v>
      </c>
      <c r="D15" s="711" t="s">
        <v>807</v>
      </c>
      <c r="E15" s="711" t="s">
        <v>804</v>
      </c>
      <c r="F15" s="711">
        <v>1769</v>
      </c>
      <c r="G15" s="709"/>
      <c r="H15" s="710" t="s">
        <v>320</v>
      </c>
      <c r="I15" s="711">
        <v>1707</v>
      </c>
      <c r="J15" s="712" t="s">
        <v>1464</v>
      </c>
      <c r="K15" s="711" t="s">
        <v>807</v>
      </c>
      <c r="L15" s="711" t="s">
        <v>804</v>
      </c>
      <c r="M15" s="711" t="str">
        <f t="shared" si="1"/>
        <v>StandardOnPremLevel 3</v>
      </c>
      <c r="N15" s="709"/>
    </row>
    <row r="16" spans="1:14" ht="16.5">
      <c r="A16" s="710" t="s">
        <v>594</v>
      </c>
      <c r="B16" s="711" t="str">
        <f t="shared" si="0"/>
        <v>PremiumOnPremLevel 1</v>
      </c>
      <c r="C16" s="712" t="s">
        <v>1462</v>
      </c>
      <c r="D16" s="711" t="s">
        <v>807</v>
      </c>
      <c r="E16" s="711" t="s">
        <v>810</v>
      </c>
      <c r="F16" s="711">
        <v>1351</v>
      </c>
      <c r="G16" s="709"/>
      <c r="H16" s="710" t="s">
        <v>594</v>
      </c>
      <c r="I16" s="711">
        <v>1304</v>
      </c>
      <c r="J16" s="712" t="s">
        <v>1462</v>
      </c>
      <c r="K16" s="711" t="s">
        <v>807</v>
      </c>
      <c r="L16" s="711" t="s">
        <v>810</v>
      </c>
      <c r="M16" s="711" t="str">
        <f t="shared" si="1"/>
        <v>PremiumOnPremLevel 1</v>
      </c>
      <c r="N16" s="709"/>
    </row>
    <row r="17" spans="1:14" ht="16.5">
      <c r="A17" s="710" t="s">
        <v>330</v>
      </c>
      <c r="B17" s="711" t="str">
        <f t="shared" si="0"/>
        <v>PremiumOnPremLevel 2</v>
      </c>
      <c r="C17" s="712" t="s">
        <v>1462</v>
      </c>
      <c r="D17" s="711" t="s">
        <v>807</v>
      </c>
      <c r="E17" s="711" t="s">
        <v>802</v>
      </c>
      <c r="F17" s="711">
        <v>1645</v>
      </c>
      <c r="G17" s="709"/>
      <c r="H17" s="710" t="s">
        <v>330</v>
      </c>
      <c r="I17" s="711">
        <v>1588</v>
      </c>
      <c r="J17" s="712" t="s">
        <v>1462</v>
      </c>
      <c r="K17" s="711" t="s">
        <v>807</v>
      </c>
      <c r="L17" s="711" t="s">
        <v>802</v>
      </c>
      <c r="M17" s="711" t="str">
        <f t="shared" si="1"/>
        <v>PremiumOnPremLevel 2</v>
      </c>
      <c r="N17" s="709"/>
    </row>
    <row r="18" spans="1:14" ht="16.5">
      <c r="A18" s="710" t="s">
        <v>317</v>
      </c>
      <c r="B18" s="711" t="str">
        <f t="shared" si="0"/>
        <v>PremiumOnPremLevel 3</v>
      </c>
      <c r="C18" s="712" t="s">
        <v>1462</v>
      </c>
      <c r="D18" s="711" t="s">
        <v>807</v>
      </c>
      <c r="E18" s="711" t="s">
        <v>804</v>
      </c>
      <c r="F18" s="711">
        <v>1915</v>
      </c>
      <c r="G18" s="709"/>
      <c r="H18" s="710" t="s">
        <v>317</v>
      </c>
      <c r="I18" s="711">
        <v>1849</v>
      </c>
      <c r="J18" s="712" t="s">
        <v>1462</v>
      </c>
      <c r="K18" s="711" t="s">
        <v>807</v>
      </c>
      <c r="L18" s="711" t="s">
        <v>804</v>
      </c>
      <c r="M18" s="711" t="str">
        <f t="shared" si="1"/>
        <v>PremiumOnPremLevel 3</v>
      </c>
      <c r="N18" s="709"/>
    </row>
    <row r="19" spans="1:14" ht="16.5">
      <c r="A19" s="710" t="s">
        <v>606</v>
      </c>
      <c r="B19" s="711" t="str">
        <f t="shared" si="0"/>
        <v>NicheOnPremLevel 1</v>
      </c>
      <c r="C19" s="712" t="s">
        <v>1493</v>
      </c>
      <c r="D19" s="711" t="s">
        <v>807</v>
      </c>
      <c r="E19" s="711" t="s">
        <v>810</v>
      </c>
      <c r="F19" s="711">
        <v>1467</v>
      </c>
      <c r="G19" s="709"/>
      <c r="H19" s="710" t="s">
        <v>606</v>
      </c>
      <c r="I19" s="711">
        <v>1416</v>
      </c>
      <c r="J19" s="712" t="s">
        <v>1493</v>
      </c>
      <c r="K19" s="711" t="s">
        <v>807</v>
      </c>
      <c r="L19" s="711" t="s">
        <v>810</v>
      </c>
      <c r="M19" s="711" t="str">
        <f t="shared" si="1"/>
        <v>NicheOnPremLevel 1</v>
      </c>
      <c r="N19" s="709"/>
    </row>
    <row r="20" spans="1:14" ht="16.5">
      <c r="A20" s="710" t="s">
        <v>700</v>
      </c>
      <c r="B20" s="711" t="str">
        <f t="shared" si="0"/>
        <v>NicheOnPremLevel 2</v>
      </c>
      <c r="C20" s="712" t="s">
        <v>1493</v>
      </c>
      <c r="D20" s="711" t="s">
        <v>807</v>
      </c>
      <c r="E20" s="711" t="s">
        <v>802</v>
      </c>
      <c r="F20" s="711">
        <v>1761</v>
      </c>
      <c r="G20" s="709"/>
      <c r="H20" s="710" t="s">
        <v>700</v>
      </c>
      <c r="I20" s="711">
        <v>1700</v>
      </c>
      <c r="J20" s="712" t="s">
        <v>1493</v>
      </c>
      <c r="K20" s="711" t="s">
        <v>807</v>
      </c>
      <c r="L20" s="711" t="s">
        <v>802</v>
      </c>
      <c r="M20" s="711" t="str">
        <f t="shared" si="1"/>
        <v>NicheOnPremLevel 2</v>
      </c>
      <c r="N20" s="709"/>
    </row>
    <row r="21" spans="1:14" ht="16.5">
      <c r="A21" s="710" t="s">
        <v>342</v>
      </c>
      <c r="B21" s="711" t="str">
        <f t="shared" si="0"/>
        <v>NicheOnPremLevel 3</v>
      </c>
      <c r="C21" s="712" t="s">
        <v>1493</v>
      </c>
      <c r="D21" s="711" t="s">
        <v>807</v>
      </c>
      <c r="E21" s="711" t="s">
        <v>804</v>
      </c>
      <c r="F21" s="711">
        <v>2124</v>
      </c>
      <c r="G21" s="709"/>
      <c r="H21" s="710" t="s">
        <v>342</v>
      </c>
      <c r="I21" s="711">
        <v>2050</v>
      </c>
      <c r="J21" s="712" t="s">
        <v>1493</v>
      </c>
      <c r="K21" s="711" t="s">
        <v>807</v>
      </c>
      <c r="L21" s="711" t="s">
        <v>804</v>
      </c>
      <c r="M21" s="711" t="str">
        <f t="shared" si="1"/>
        <v>NicheOnPremLevel 3</v>
      </c>
      <c r="N21" s="709"/>
    </row>
    <row r="22" spans="1:14" ht="16.5">
      <c r="A22" s="710" t="s">
        <v>371</v>
      </c>
      <c r="B22" s="711" t="str">
        <f t="shared" si="0"/>
        <v>ExpertOnPremLevel 4</v>
      </c>
      <c r="C22" s="712" t="s">
        <v>1471</v>
      </c>
      <c r="D22" s="711" t="s">
        <v>807</v>
      </c>
      <c r="E22" s="711" t="s">
        <v>927</v>
      </c>
      <c r="F22" s="711">
        <v>2664</v>
      </c>
      <c r="G22" s="709"/>
      <c r="H22" s="710" t="s">
        <v>371</v>
      </c>
      <c r="I22" s="711">
        <v>2572</v>
      </c>
      <c r="J22" s="712" t="s">
        <v>1471</v>
      </c>
      <c r="K22" s="711" t="s">
        <v>807</v>
      </c>
      <c r="L22" s="711" t="s">
        <v>927</v>
      </c>
      <c r="M22" s="711" t="str">
        <f t="shared" si="1"/>
        <v>ExpertOnPremLevel 4</v>
      </c>
      <c r="N22" s="709"/>
    </row>
    <row r="23" spans="1:14">
      <c r="A23" s="709"/>
      <c r="B23" s="709"/>
      <c r="C23" s="709"/>
      <c r="D23" s="709"/>
      <c r="E23" s="709"/>
      <c r="F23" s="709"/>
      <c r="G23" s="709"/>
      <c r="H23" s="709"/>
      <c r="I23" s="709"/>
      <c r="J23" s="709"/>
      <c r="K23" s="709"/>
      <c r="L23" s="709"/>
      <c r="M23" s="709"/>
      <c r="N23" s="709"/>
    </row>
    <row r="25" spans="1:14">
      <c r="F25" s="715">
        <f>F22/82</f>
        <v>32.487804878048777</v>
      </c>
    </row>
  </sheetData>
  <mergeCells count="1">
    <mergeCell ref="H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0EE7-91ED-4E3D-B50A-4342BFDDA369}">
  <sheetPr codeName="Sheet36" filterMode="1">
    <tabColor theme="4" tint="0.39997558519241921"/>
  </sheetPr>
  <dimension ref="A1:AM42"/>
  <sheetViews>
    <sheetView topLeftCell="Y6" zoomScaleNormal="100" workbookViewId="0">
      <selection activeCell="F5" sqref="F5"/>
    </sheetView>
  </sheetViews>
  <sheetFormatPr defaultColWidth="31.453125" defaultRowHeight="21.65" customHeight="1"/>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customWidth="1"/>
    <col min="7" max="7" width="19.453125" style="63" customWidth="1"/>
    <col min="8" max="8" width="20.453125" style="63" customWidth="1"/>
    <col min="9" max="10" width="23" style="63" customWidth="1"/>
    <col min="11" max="11" width="37.54296875" style="63" customWidth="1"/>
    <col min="12" max="12" width="23" style="63" customWidth="1"/>
    <col min="13" max="13" width="16.54296875" style="386" customWidth="1"/>
    <col min="14" max="14" width="12.54296875" style="62" customWidth="1"/>
    <col min="15" max="15" width="16.54296875" style="62" customWidth="1"/>
    <col min="16" max="16" width="16.54296875" style="62" bestFit="1" customWidth="1"/>
    <col min="17" max="18" width="17.453125" style="62" bestFit="1" customWidth="1"/>
    <col min="19" max="34" width="17.453125" style="62" customWidth="1"/>
    <col min="35" max="35" width="61.453125" style="63" bestFit="1" customWidth="1"/>
    <col min="36" max="16384" width="31.453125" style="63"/>
  </cols>
  <sheetData>
    <row r="1" spans="1:35" ht="21.65" customHeight="1">
      <c r="A1" s="806" t="s">
        <v>1440</v>
      </c>
      <c r="B1" s="806"/>
      <c r="C1" s="809" t="s">
        <v>207</v>
      </c>
      <c r="D1" s="809"/>
      <c r="E1" s="809"/>
      <c r="F1" s="62"/>
      <c r="G1" s="62"/>
      <c r="H1" s="124"/>
      <c r="I1" s="62"/>
      <c r="J1" s="62"/>
      <c r="K1" s="62"/>
      <c r="L1" s="62"/>
      <c r="M1" s="62"/>
    </row>
    <row r="2" spans="1:35" ht="21.65" customHeight="1">
      <c r="A2" s="806" t="s">
        <v>1441</v>
      </c>
      <c r="B2" s="806"/>
      <c r="C2" s="809" t="s">
        <v>1442</v>
      </c>
      <c r="D2" s="809"/>
      <c r="E2" s="809"/>
      <c r="F2" s="62"/>
      <c r="G2" s="62"/>
      <c r="H2" s="124"/>
      <c r="I2" s="62"/>
      <c r="J2" s="62"/>
      <c r="K2" s="62"/>
      <c r="L2" s="62"/>
      <c r="M2" s="62"/>
    </row>
    <row r="3" spans="1:35" ht="21.65" customHeight="1">
      <c r="A3" s="806" t="s">
        <v>1443</v>
      </c>
      <c r="B3" s="806"/>
      <c r="C3" s="809" t="s">
        <v>1516</v>
      </c>
      <c r="D3" s="809"/>
      <c r="E3" s="809"/>
      <c r="F3" s="62"/>
      <c r="H3" s="124"/>
      <c r="I3" s="62"/>
      <c r="J3" s="62"/>
      <c r="K3" s="62"/>
      <c r="L3" s="62"/>
      <c r="M3" s="62"/>
    </row>
    <row r="4" spans="1:35" ht="21.65" customHeight="1">
      <c r="A4" s="806" t="s">
        <v>10</v>
      </c>
      <c r="B4" s="806"/>
      <c r="C4" s="809" t="s">
        <v>228</v>
      </c>
      <c r="D4" s="809"/>
      <c r="E4" s="809"/>
      <c r="F4" s="62">
        <v>4033116000</v>
      </c>
      <c r="G4" s="62"/>
      <c r="H4" s="124"/>
      <c r="I4" s="62"/>
      <c r="J4" s="62"/>
      <c r="K4" s="62"/>
      <c r="L4" s="62"/>
      <c r="M4" s="62"/>
    </row>
    <row r="5" spans="1:35" ht="21.65" customHeight="1">
      <c r="A5" s="807" t="s">
        <v>1517</v>
      </c>
      <c r="B5" s="818"/>
      <c r="C5" s="809" t="s">
        <v>229</v>
      </c>
      <c r="D5" s="809"/>
      <c r="E5" s="809"/>
      <c r="F5" s="62"/>
      <c r="G5" s="62"/>
      <c r="H5" s="124"/>
      <c r="I5" s="62"/>
      <c r="J5" s="62"/>
      <c r="K5" s="62"/>
      <c r="L5" s="62"/>
      <c r="M5" s="62"/>
    </row>
    <row r="6" spans="1:35" ht="21.65" customHeight="1">
      <c r="A6" s="807" t="s">
        <v>1518</v>
      </c>
      <c r="B6" s="818"/>
      <c r="C6" s="809" t="s">
        <v>204</v>
      </c>
      <c r="D6" s="809"/>
      <c r="E6" s="809"/>
      <c r="F6" s="365"/>
      <c r="G6" s="656"/>
      <c r="H6" s="124"/>
      <c r="I6" s="656"/>
      <c r="J6" s="656"/>
      <c r="K6" s="656"/>
      <c r="L6" s="656"/>
      <c r="M6" s="656"/>
      <c r="N6" s="365"/>
    </row>
    <row r="7" spans="1:35" ht="21.65" customHeight="1">
      <c r="P7" s="805" t="s">
        <v>1448</v>
      </c>
      <c r="Q7" s="815"/>
      <c r="R7" s="815"/>
      <c r="S7" s="804" t="s">
        <v>1449</v>
      </c>
      <c r="T7" s="812"/>
      <c r="U7" s="812"/>
      <c r="V7" s="802" t="s">
        <v>1450</v>
      </c>
      <c r="W7" s="813"/>
      <c r="X7" s="813"/>
      <c r="Y7" s="803" t="s">
        <v>1451</v>
      </c>
      <c r="Z7" s="816"/>
      <c r="AA7" s="816"/>
      <c r="AB7" s="63"/>
      <c r="AC7" s="63"/>
      <c r="AD7" s="63"/>
      <c r="AE7" s="63"/>
      <c r="AF7" s="63"/>
      <c r="AG7" s="63"/>
      <c r="AH7" s="63"/>
    </row>
    <row r="8" spans="1:35" ht="21.65" customHeight="1">
      <c r="A8" s="125" t="s">
        <v>5</v>
      </c>
      <c r="B8" s="125" t="s">
        <v>6</v>
      </c>
      <c r="C8" s="125" t="s">
        <v>7</v>
      </c>
      <c r="D8" s="125" t="s">
        <v>8</v>
      </c>
      <c r="E8" s="125" t="s">
        <v>9</v>
      </c>
      <c r="F8" s="125" t="s">
        <v>311</v>
      </c>
      <c r="G8" s="125" t="s">
        <v>1452</v>
      </c>
      <c r="H8" s="125" t="s">
        <v>1453</v>
      </c>
      <c r="I8" s="125" t="s">
        <v>312</v>
      </c>
      <c r="J8" s="125" t="s">
        <v>12</v>
      </c>
      <c r="K8" s="125" t="s">
        <v>13</v>
      </c>
      <c r="L8" s="125" t="s">
        <v>313</v>
      </c>
      <c r="M8" s="387" t="s">
        <v>13</v>
      </c>
      <c r="N8" s="126" t="s">
        <v>1519</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1520</v>
      </c>
      <c r="AC8" s="110" t="s">
        <v>1521</v>
      </c>
      <c r="AD8" s="110" t="s">
        <v>1522</v>
      </c>
      <c r="AE8" s="110" t="s">
        <v>1457</v>
      </c>
      <c r="AF8" s="110" t="s">
        <v>4</v>
      </c>
      <c r="AG8" s="127" t="s">
        <v>1523</v>
      </c>
      <c r="AH8" s="127" t="s">
        <v>1460</v>
      </c>
      <c r="AI8" s="127" t="s">
        <v>19</v>
      </c>
    </row>
    <row r="9" spans="1:35" ht="21.65" customHeight="1">
      <c r="A9" s="368">
        <v>608999</v>
      </c>
      <c r="B9" s="554" t="s">
        <v>1201</v>
      </c>
      <c r="C9" s="46" t="s">
        <v>800</v>
      </c>
      <c r="D9" s="46" t="s">
        <v>1202</v>
      </c>
      <c r="E9" s="49" t="s">
        <v>428</v>
      </c>
      <c r="F9" s="49" t="s">
        <v>804</v>
      </c>
      <c r="G9" s="49" t="s">
        <v>1462</v>
      </c>
      <c r="H9" s="49" t="str">
        <f>CONCATENATE(G9,C9,F9)</f>
        <v>PremiumODCLevel 3</v>
      </c>
      <c r="I9" s="49" t="s">
        <v>318</v>
      </c>
      <c r="J9" s="49">
        <v>1000458633</v>
      </c>
      <c r="K9" s="49" t="s">
        <v>226</v>
      </c>
      <c r="L9" s="49" t="s">
        <v>24</v>
      </c>
      <c r="M9" s="388">
        <f>VLOOKUP(H9,'2026 - Price List India BFD'!B:F,5,0)</f>
        <v>2128</v>
      </c>
      <c r="N9" s="36">
        <f>M9/87.5</f>
        <v>24.32</v>
      </c>
      <c r="O9" s="128">
        <f t="shared" ref="O9:O31" si="0">N9*176</f>
        <v>4280.32</v>
      </c>
      <c r="P9" s="124">
        <f t="shared" ref="P9:P24" si="1">N9*176</f>
        <v>4280.32</v>
      </c>
      <c r="Q9" s="124">
        <f t="shared" ref="Q9:Q24" si="2">N9*176</f>
        <v>4280.32</v>
      </c>
      <c r="R9" s="124">
        <f t="shared" ref="R9:R24" si="3">N9*176</f>
        <v>4280.32</v>
      </c>
      <c r="S9" s="124">
        <v>0</v>
      </c>
      <c r="T9" s="124">
        <v>0</v>
      </c>
      <c r="U9" s="124">
        <v>0</v>
      </c>
      <c r="V9" s="124">
        <v>0</v>
      </c>
      <c r="W9" s="124">
        <v>0</v>
      </c>
      <c r="X9" s="124">
        <v>0</v>
      </c>
      <c r="Y9" s="124">
        <v>0</v>
      </c>
      <c r="Z9" s="124">
        <v>0</v>
      </c>
      <c r="AA9" s="124">
        <v>0</v>
      </c>
      <c r="AB9" s="655">
        <f t="shared" ref="AB9:AB36" si="4">SUM(P9:R9)</f>
        <v>12840.96</v>
      </c>
      <c r="AC9" s="655">
        <f t="shared" ref="AC9:AC36" si="5">SUM(S9:U9)</f>
        <v>0</v>
      </c>
      <c r="AD9" s="655">
        <f t="shared" ref="AD9:AD36" si="6">SUM(V9:X9)</f>
        <v>0</v>
      </c>
      <c r="AE9" s="655">
        <f t="shared" ref="AE9:AE36" si="7">SUM(Y9:AA9)</f>
        <v>0</v>
      </c>
      <c r="AF9" s="655">
        <f t="shared" ref="AF9:AF36" si="8">SUM(AB9:AC9)</f>
        <v>12840.96</v>
      </c>
      <c r="AG9" s="653">
        <f t="shared" ref="AG9:AG36" si="9">SUM(AD9:AE9)</f>
        <v>0</v>
      </c>
      <c r="AH9" s="653">
        <f t="shared" ref="AH9:AH36" si="10">SUM(AF9:AG9)</f>
        <v>12840.96</v>
      </c>
      <c r="AI9" s="129"/>
    </row>
    <row r="10" spans="1:35" ht="21.65" customHeight="1">
      <c r="A10" s="368">
        <v>2255455</v>
      </c>
      <c r="B10" s="103" t="s">
        <v>1203</v>
      </c>
      <c r="C10" s="46" t="s">
        <v>800</v>
      </c>
      <c r="D10" s="46" t="s">
        <v>1202</v>
      </c>
      <c r="E10" s="49" t="s">
        <v>428</v>
      </c>
      <c r="F10" s="49" t="s">
        <v>802</v>
      </c>
      <c r="G10" s="49" t="s">
        <v>1462</v>
      </c>
      <c r="H10" s="49" t="str">
        <f t="shared" ref="H10:H11" si="11">CONCATENATE(G10,C10,F10)</f>
        <v>PremiumODCLevel 2</v>
      </c>
      <c r="I10" s="49" t="s">
        <v>324</v>
      </c>
      <c r="J10" s="49">
        <v>1000458633</v>
      </c>
      <c r="K10" s="49" t="s">
        <v>226</v>
      </c>
      <c r="L10" s="49" t="s">
        <v>24</v>
      </c>
      <c r="M10" s="388">
        <f>VLOOKUP(H10,'2026 - Price List India BFD'!B:F,5,0)</f>
        <v>1828</v>
      </c>
      <c r="N10" s="36">
        <f>M10/87.5</f>
        <v>20.89142857142857</v>
      </c>
      <c r="O10" s="128">
        <f t="shared" si="0"/>
        <v>3676.8914285714282</v>
      </c>
      <c r="P10" s="124">
        <f t="shared" ref="P10" si="12">N10*176</f>
        <v>3676.8914285714282</v>
      </c>
      <c r="Q10" s="124">
        <f t="shared" ref="Q10" si="13">N10*176</f>
        <v>3676.8914285714282</v>
      </c>
      <c r="R10" s="124">
        <f t="shared" ref="R10" si="14">N10*176</f>
        <v>3676.8914285714282</v>
      </c>
      <c r="S10" s="124">
        <v>0</v>
      </c>
      <c r="T10" s="124">
        <v>0</v>
      </c>
      <c r="U10" s="124">
        <v>0</v>
      </c>
      <c r="V10" s="124">
        <v>0</v>
      </c>
      <c r="W10" s="124">
        <v>0</v>
      </c>
      <c r="X10" s="124">
        <v>0</v>
      </c>
      <c r="Y10" s="124">
        <v>0</v>
      </c>
      <c r="Z10" s="124">
        <v>0</v>
      </c>
      <c r="AA10" s="124">
        <v>0</v>
      </c>
      <c r="AB10" s="655">
        <f t="shared" si="4"/>
        <v>11030.674285714285</v>
      </c>
      <c r="AC10" s="655">
        <f t="shared" si="5"/>
        <v>0</v>
      </c>
      <c r="AD10" s="655">
        <f t="shared" si="6"/>
        <v>0</v>
      </c>
      <c r="AE10" s="655">
        <f t="shared" si="7"/>
        <v>0</v>
      </c>
      <c r="AF10" s="655">
        <f t="shared" si="8"/>
        <v>11030.674285714285</v>
      </c>
      <c r="AG10" s="653">
        <f t="shared" si="9"/>
        <v>0</v>
      </c>
      <c r="AH10" s="653">
        <f t="shared" si="10"/>
        <v>11030.674285714285</v>
      </c>
      <c r="AI10" s="129"/>
    </row>
    <row r="11" spans="1:35" ht="21.65" customHeight="1">
      <c r="A11" s="368">
        <v>2274572</v>
      </c>
      <c r="B11" s="103" t="s">
        <v>1204</v>
      </c>
      <c r="C11" s="46" t="s">
        <v>800</v>
      </c>
      <c r="D11" s="46" t="s">
        <v>1202</v>
      </c>
      <c r="E11" s="49" t="s">
        <v>20</v>
      </c>
      <c r="F11" s="49" t="s">
        <v>802</v>
      </c>
      <c r="G11" s="49" t="s">
        <v>1462</v>
      </c>
      <c r="H11" s="49" t="str">
        <f t="shared" si="11"/>
        <v>PremiumODCLevel 2</v>
      </c>
      <c r="I11" s="49" t="s">
        <v>324</v>
      </c>
      <c r="J11" s="49">
        <v>1000458633</v>
      </c>
      <c r="K11" s="49" t="s">
        <v>226</v>
      </c>
      <c r="L11" s="49" t="s">
        <v>24</v>
      </c>
      <c r="M11" s="388">
        <f>VLOOKUP(H11,'2026 - Price List India BFD'!B:F,5,0)</f>
        <v>1828</v>
      </c>
      <c r="N11" s="36">
        <f>M11/87.5</f>
        <v>20.89142857142857</v>
      </c>
      <c r="O11" s="128">
        <f t="shared" si="0"/>
        <v>3676.8914285714282</v>
      </c>
      <c r="P11" s="124">
        <f t="shared" si="1"/>
        <v>3676.8914285714282</v>
      </c>
      <c r="Q11" s="124">
        <f t="shared" si="2"/>
        <v>3676.8914285714282</v>
      </c>
      <c r="R11" s="124">
        <f t="shared" si="3"/>
        <v>3676.8914285714282</v>
      </c>
      <c r="S11" s="124">
        <v>0</v>
      </c>
      <c r="T11" s="124">
        <v>0</v>
      </c>
      <c r="U11" s="124">
        <v>0</v>
      </c>
      <c r="V11" s="124">
        <v>0</v>
      </c>
      <c r="W11" s="124">
        <v>0</v>
      </c>
      <c r="X11" s="124">
        <v>0</v>
      </c>
      <c r="Y11" s="124">
        <v>0</v>
      </c>
      <c r="Z11" s="124">
        <v>0</v>
      </c>
      <c r="AA11" s="124">
        <v>0</v>
      </c>
      <c r="AB11" s="655">
        <f t="shared" si="4"/>
        <v>11030.674285714285</v>
      </c>
      <c r="AC11" s="655">
        <f t="shared" si="5"/>
        <v>0</v>
      </c>
      <c r="AD11" s="655">
        <f t="shared" si="6"/>
        <v>0</v>
      </c>
      <c r="AE11" s="655">
        <f t="shared" si="7"/>
        <v>0</v>
      </c>
      <c r="AF11" s="655">
        <f t="shared" si="8"/>
        <v>11030.674285714285</v>
      </c>
      <c r="AG11" s="653">
        <f t="shared" si="9"/>
        <v>0</v>
      </c>
      <c r="AH11" s="653">
        <f t="shared" si="10"/>
        <v>11030.674285714285</v>
      </c>
      <c r="AI11" s="129"/>
    </row>
    <row r="12" spans="1:35" ht="21.65" hidden="1" customHeight="1">
      <c r="A12" s="368">
        <v>2375391</v>
      </c>
      <c r="B12" s="103" t="s">
        <v>1205</v>
      </c>
      <c r="C12" s="46" t="s">
        <v>800</v>
      </c>
      <c r="D12" s="46" t="s">
        <v>1202</v>
      </c>
      <c r="E12" s="49" t="s">
        <v>20</v>
      </c>
      <c r="F12" s="49" t="s">
        <v>802</v>
      </c>
      <c r="G12" s="49" t="s">
        <v>1462</v>
      </c>
      <c r="H12" s="49" t="str">
        <f t="shared" ref="H12:H36" si="15">CONCATENATE(F12,G12,C12)</f>
        <v>Level 2PremiumODC</v>
      </c>
      <c r="I12" s="49" t="s">
        <v>324</v>
      </c>
      <c r="J12" s="49">
        <v>1000471622</v>
      </c>
      <c r="K12" s="49" t="s">
        <v>1463</v>
      </c>
      <c r="L12" s="49" t="s">
        <v>24</v>
      </c>
      <c r="M12" s="388">
        <f>VLOOKUP(H12,'New Rate Card India - BFD'!C:L,10,0)</f>
        <v>1764</v>
      </c>
      <c r="N12" s="36">
        <f t="shared" ref="N12:N36" si="16">M12/82</f>
        <v>21.512195121951219</v>
      </c>
      <c r="O12" s="128">
        <f t="shared" si="0"/>
        <v>3786.1463414634145</v>
      </c>
      <c r="P12" s="124"/>
      <c r="Q12" s="124"/>
      <c r="R12" s="124"/>
      <c r="S12" s="124">
        <v>0</v>
      </c>
      <c r="T12" s="124">
        <v>0</v>
      </c>
      <c r="U12" s="124">
        <v>0</v>
      </c>
      <c r="V12" s="124">
        <v>0</v>
      </c>
      <c r="W12" s="124">
        <v>0</v>
      </c>
      <c r="X12" s="124">
        <v>0</v>
      </c>
      <c r="Y12" s="124">
        <v>0</v>
      </c>
      <c r="Z12" s="124">
        <v>0</v>
      </c>
      <c r="AA12" s="124">
        <v>0</v>
      </c>
      <c r="AB12" s="655">
        <f t="shared" si="4"/>
        <v>0</v>
      </c>
      <c r="AC12" s="655">
        <f t="shared" si="5"/>
        <v>0</v>
      </c>
      <c r="AD12" s="655">
        <f t="shared" si="6"/>
        <v>0</v>
      </c>
      <c r="AE12" s="655">
        <f t="shared" si="7"/>
        <v>0</v>
      </c>
      <c r="AF12" s="655">
        <f t="shared" si="8"/>
        <v>0</v>
      </c>
      <c r="AG12" s="653">
        <f t="shared" si="9"/>
        <v>0</v>
      </c>
      <c r="AH12" s="653">
        <f t="shared" si="10"/>
        <v>0</v>
      </c>
      <c r="AI12" s="129"/>
    </row>
    <row r="13" spans="1:35" ht="21.65" hidden="1" customHeight="1">
      <c r="A13" s="368">
        <v>2211606</v>
      </c>
      <c r="B13" s="103" t="s">
        <v>1206</v>
      </c>
      <c r="C13" s="46" t="s">
        <v>800</v>
      </c>
      <c r="D13" s="46" t="s">
        <v>1202</v>
      </c>
      <c r="E13" s="49" t="s">
        <v>341</v>
      </c>
      <c r="F13" s="49" t="s">
        <v>804</v>
      </c>
      <c r="G13" s="49" t="s">
        <v>1493</v>
      </c>
      <c r="H13" s="49" t="str">
        <f t="shared" si="15"/>
        <v>Level 3NicheODC</v>
      </c>
      <c r="I13" s="49" t="s">
        <v>324</v>
      </c>
      <c r="J13" s="49">
        <v>1000458633</v>
      </c>
      <c r="K13" s="49" t="s">
        <v>226</v>
      </c>
      <c r="L13" s="49" t="s">
        <v>344</v>
      </c>
      <c r="M13" s="388">
        <f>VLOOKUP(H13,'New Rate Card India - BFD'!C:L,10,0)</f>
        <v>2278</v>
      </c>
      <c r="N13" s="36">
        <f t="shared" si="16"/>
        <v>27.780487804878049</v>
      </c>
      <c r="O13" s="128">
        <f t="shared" si="0"/>
        <v>4889.3658536585372</v>
      </c>
      <c r="P13" s="124"/>
      <c r="Q13" s="124"/>
      <c r="R13" s="124"/>
      <c r="S13" s="124">
        <v>0</v>
      </c>
      <c r="T13" s="124">
        <v>0</v>
      </c>
      <c r="U13" s="124">
        <v>0</v>
      </c>
      <c r="V13" s="124">
        <v>0</v>
      </c>
      <c r="W13" s="124">
        <v>0</v>
      </c>
      <c r="X13" s="124">
        <v>0</v>
      </c>
      <c r="Y13" s="124">
        <v>0</v>
      </c>
      <c r="Z13" s="124">
        <v>0</v>
      </c>
      <c r="AA13" s="124">
        <v>0</v>
      </c>
      <c r="AB13" s="655">
        <f t="shared" si="4"/>
        <v>0</v>
      </c>
      <c r="AC13" s="655">
        <f t="shared" si="5"/>
        <v>0</v>
      </c>
      <c r="AD13" s="655">
        <f t="shared" si="6"/>
        <v>0</v>
      </c>
      <c r="AE13" s="655">
        <f t="shared" si="7"/>
        <v>0</v>
      </c>
      <c r="AF13" s="655">
        <f t="shared" si="8"/>
        <v>0</v>
      </c>
      <c r="AG13" s="653">
        <f t="shared" si="9"/>
        <v>0</v>
      </c>
      <c r="AH13" s="653">
        <f t="shared" si="10"/>
        <v>0</v>
      </c>
      <c r="AI13" s="129"/>
    </row>
    <row r="14" spans="1:35" ht="21.65" hidden="1" customHeight="1">
      <c r="A14" s="368">
        <v>894812</v>
      </c>
      <c r="B14" s="103" t="s">
        <v>1207</v>
      </c>
      <c r="C14" s="46" t="s">
        <v>800</v>
      </c>
      <c r="D14" s="46" t="s">
        <v>1202</v>
      </c>
      <c r="E14" s="49" t="s">
        <v>428</v>
      </c>
      <c r="F14" s="49" t="s">
        <v>802</v>
      </c>
      <c r="G14" s="49" t="s">
        <v>1462</v>
      </c>
      <c r="H14" s="49" t="str">
        <f t="shared" si="15"/>
        <v>Level 2PremiumODC</v>
      </c>
      <c r="I14" s="49" t="s">
        <v>324</v>
      </c>
      <c r="J14" s="49">
        <v>1000471622</v>
      </c>
      <c r="K14" s="49" t="s">
        <v>1463</v>
      </c>
      <c r="L14" s="49" t="s">
        <v>24</v>
      </c>
      <c r="M14" s="388">
        <f>VLOOKUP(H14,'New Rate Card India - BFD'!C:L,10,0)</f>
        <v>1764</v>
      </c>
      <c r="N14" s="36">
        <f t="shared" si="16"/>
        <v>21.512195121951219</v>
      </c>
      <c r="O14" s="128">
        <f t="shared" si="0"/>
        <v>3786.1463414634145</v>
      </c>
      <c r="P14" s="124"/>
      <c r="Q14" s="124"/>
      <c r="R14" s="124"/>
      <c r="S14" s="124">
        <v>0</v>
      </c>
      <c r="T14" s="124">
        <v>0</v>
      </c>
      <c r="U14" s="124">
        <v>0</v>
      </c>
      <c r="V14" s="124">
        <v>0</v>
      </c>
      <c r="W14" s="124">
        <v>0</v>
      </c>
      <c r="X14" s="124">
        <v>0</v>
      </c>
      <c r="Y14" s="124">
        <v>0</v>
      </c>
      <c r="Z14" s="124">
        <v>0</v>
      </c>
      <c r="AA14" s="124">
        <v>0</v>
      </c>
      <c r="AB14" s="655">
        <f t="shared" si="4"/>
        <v>0</v>
      </c>
      <c r="AC14" s="655">
        <f t="shared" si="5"/>
        <v>0</v>
      </c>
      <c r="AD14" s="655">
        <f t="shared" si="6"/>
        <v>0</v>
      </c>
      <c r="AE14" s="655">
        <f t="shared" si="7"/>
        <v>0</v>
      </c>
      <c r="AF14" s="655">
        <f t="shared" si="8"/>
        <v>0</v>
      </c>
      <c r="AG14" s="653">
        <f t="shared" si="9"/>
        <v>0</v>
      </c>
      <c r="AH14" s="653">
        <f t="shared" si="10"/>
        <v>0</v>
      </c>
      <c r="AI14" s="129"/>
    </row>
    <row r="15" spans="1:35" ht="21.65" customHeight="1">
      <c r="A15" s="368">
        <v>2211749</v>
      </c>
      <c r="B15" s="103" t="s">
        <v>1208</v>
      </c>
      <c r="C15" s="46" t="s">
        <v>800</v>
      </c>
      <c r="D15" s="46" t="s">
        <v>1202</v>
      </c>
      <c r="E15" s="49" t="s">
        <v>20</v>
      </c>
      <c r="F15" s="49" t="s">
        <v>802</v>
      </c>
      <c r="G15" s="49" t="s">
        <v>1462</v>
      </c>
      <c r="H15" s="49" t="str">
        <f t="shared" ref="H15:H16" si="17">CONCATENATE(G15,C15,F15)</f>
        <v>PremiumODCLevel 2</v>
      </c>
      <c r="I15" s="49" t="e">
        <v>#N/A</v>
      </c>
      <c r="J15" s="49" t="e">
        <v>#N/A</v>
      </c>
      <c r="K15" s="49" t="e">
        <v>#N/A</v>
      </c>
      <c r="L15" s="49" t="e">
        <v>#N/A</v>
      </c>
      <c r="M15" s="388">
        <f>VLOOKUP(H15,'2026 - Price List India BFD'!B:F,5,0)</f>
        <v>1828</v>
      </c>
      <c r="N15" s="36">
        <f>M15/87.5</f>
        <v>20.89142857142857</v>
      </c>
      <c r="O15" s="128">
        <f t="shared" si="0"/>
        <v>3676.8914285714282</v>
      </c>
      <c r="P15" s="124">
        <f t="shared" ref="P15" si="18">N15*176</f>
        <v>3676.8914285714282</v>
      </c>
      <c r="Q15" s="124">
        <f t="shared" ref="Q15" si="19">N15*176</f>
        <v>3676.8914285714282</v>
      </c>
      <c r="R15" s="124">
        <f t="shared" ref="R15" si="20">N15*176</f>
        <v>3676.8914285714282</v>
      </c>
      <c r="S15" s="124">
        <v>0</v>
      </c>
      <c r="T15" s="124">
        <v>0</v>
      </c>
      <c r="U15" s="124">
        <v>0</v>
      </c>
      <c r="V15" s="124">
        <v>0</v>
      </c>
      <c r="W15" s="124">
        <v>0</v>
      </c>
      <c r="X15" s="124">
        <v>0</v>
      </c>
      <c r="Y15" s="124">
        <v>0</v>
      </c>
      <c r="Z15" s="124">
        <v>0</v>
      </c>
      <c r="AA15" s="124">
        <v>0</v>
      </c>
      <c r="AB15" s="655">
        <f t="shared" si="4"/>
        <v>11030.674285714285</v>
      </c>
      <c r="AC15" s="655">
        <f t="shared" si="5"/>
        <v>0</v>
      </c>
      <c r="AD15" s="655">
        <f t="shared" si="6"/>
        <v>0</v>
      </c>
      <c r="AE15" s="655">
        <f t="shared" si="7"/>
        <v>0</v>
      </c>
      <c r="AF15" s="655">
        <f t="shared" si="8"/>
        <v>11030.674285714285</v>
      </c>
      <c r="AG15" s="653">
        <f t="shared" si="9"/>
        <v>0</v>
      </c>
      <c r="AH15" s="653">
        <f t="shared" si="10"/>
        <v>11030.674285714285</v>
      </c>
      <c r="AI15" s="129"/>
    </row>
    <row r="16" spans="1:35" ht="21.65" hidden="1" customHeight="1">
      <c r="A16" s="368">
        <v>797435</v>
      </c>
      <c r="B16" s="103" t="s">
        <v>1210</v>
      </c>
      <c r="C16" s="46" t="s">
        <v>800</v>
      </c>
      <c r="D16" s="297" t="s">
        <v>420</v>
      </c>
      <c r="E16" s="49" t="s">
        <v>341</v>
      </c>
      <c r="F16" s="49" t="s">
        <v>804</v>
      </c>
      <c r="G16" s="49" t="s">
        <v>1493</v>
      </c>
      <c r="H16" s="49" t="str">
        <f t="shared" si="17"/>
        <v>NicheODCLevel 3</v>
      </c>
      <c r="I16" s="49" t="s">
        <v>338</v>
      </c>
      <c r="J16" s="49">
        <v>1000458633</v>
      </c>
      <c r="K16" s="49" t="s">
        <v>226</v>
      </c>
      <c r="L16" s="49" t="s">
        <v>344</v>
      </c>
      <c r="M16" s="388">
        <f>VLOOKUP(H16,'2026 - Price List India BFD'!B:F,5,0)</f>
        <v>2360</v>
      </c>
      <c r="N16" s="36">
        <f>M16/87.5</f>
        <v>26.971428571428572</v>
      </c>
      <c r="O16" s="128">
        <f t="shared" si="0"/>
        <v>4746.971428571429</v>
      </c>
      <c r="P16" s="124"/>
      <c r="Q16" s="124"/>
      <c r="R16" s="124"/>
      <c r="S16" s="124">
        <v>0</v>
      </c>
      <c r="T16" s="124">
        <v>0</v>
      </c>
      <c r="U16" s="124">
        <v>0</v>
      </c>
      <c r="V16" s="124">
        <v>0</v>
      </c>
      <c r="W16" s="124">
        <v>0</v>
      </c>
      <c r="X16" s="124">
        <v>0</v>
      </c>
      <c r="Y16" s="124">
        <v>0</v>
      </c>
      <c r="Z16" s="124">
        <v>0</v>
      </c>
      <c r="AA16" s="124">
        <v>0</v>
      </c>
      <c r="AB16" s="655">
        <f t="shared" si="4"/>
        <v>0</v>
      </c>
      <c r="AC16" s="655">
        <f t="shared" si="5"/>
        <v>0</v>
      </c>
      <c r="AD16" s="655">
        <f t="shared" si="6"/>
        <v>0</v>
      </c>
      <c r="AE16" s="655">
        <f t="shared" si="7"/>
        <v>0</v>
      </c>
      <c r="AF16" s="655">
        <f t="shared" si="8"/>
        <v>0</v>
      </c>
      <c r="AG16" s="653">
        <f t="shared" si="9"/>
        <v>0</v>
      </c>
      <c r="AH16" s="653">
        <f t="shared" si="10"/>
        <v>0</v>
      </c>
      <c r="AI16" s="129"/>
    </row>
    <row r="17" spans="1:35" ht="21.65" hidden="1" customHeight="1">
      <c r="A17" s="368">
        <v>2104821</v>
      </c>
      <c r="B17" s="103" t="s">
        <v>1240</v>
      </c>
      <c r="C17" s="46" t="s">
        <v>800</v>
      </c>
      <c r="D17" s="297" t="s">
        <v>415</v>
      </c>
      <c r="E17" s="49" t="s">
        <v>20</v>
      </c>
      <c r="F17" s="49" t="s">
        <v>804</v>
      </c>
      <c r="G17" s="49" t="s">
        <v>1462</v>
      </c>
      <c r="H17" s="49" t="str">
        <f t="shared" si="15"/>
        <v>Level 3PremiumODC</v>
      </c>
      <c r="I17" s="49" t="s">
        <v>338</v>
      </c>
      <c r="J17" s="49">
        <v>1000471622</v>
      </c>
      <c r="K17" s="49" t="s">
        <v>1463</v>
      </c>
      <c r="L17" s="49" t="s">
        <v>24</v>
      </c>
      <c r="M17" s="388">
        <f>VLOOKUP(H17,'New Rate Card India - BFD'!C:L,10,0)</f>
        <v>2054</v>
      </c>
      <c r="N17" s="36">
        <f t="shared" si="16"/>
        <v>25.048780487804876</v>
      </c>
      <c r="O17" s="128">
        <f t="shared" si="0"/>
        <v>4408.585365853658</v>
      </c>
      <c r="P17" s="124"/>
      <c r="Q17" s="124"/>
      <c r="R17" s="124"/>
      <c r="S17" s="124">
        <v>0</v>
      </c>
      <c r="T17" s="124">
        <v>0</v>
      </c>
      <c r="U17" s="124">
        <v>0</v>
      </c>
      <c r="V17" s="124">
        <v>0</v>
      </c>
      <c r="W17" s="124">
        <v>0</v>
      </c>
      <c r="X17" s="124">
        <v>0</v>
      </c>
      <c r="Y17" s="124">
        <v>0</v>
      </c>
      <c r="Z17" s="124">
        <v>0</v>
      </c>
      <c r="AA17" s="124">
        <v>0</v>
      </c>
      <c r="AB17" s="655">
        <f t="shared" si="4"/>
        <v>0</v>
      </c>
      <c r="AC17" s="655">
        <f t="shared" si="5"/>
        <v>0</v>
      </c>
      <c r="AD17" s="655">
        <f t="shared" si="6"/>
        <v>0</v>
      </c>
      <c r="AE17" s="655">
        <f t="shared" si="7"/>
        <v>0</v>
      </c>
      <c r="AF17" s="655">
        <f t="shared" si="8"/>
        <v>0</v>
      </c>
      <c r="AG17" s="653">
        <f t="shared" si="9"/>
        <v>0</v>
      </c>
      <c r="AH17" s="653">
        <f t="shared" si="10"/>
        <v>0</v>
      </c>
      <c r="AI17" s="129"/>
    </row>
    <row r="18" spans="1:35" ht="21.65" hidden="1" customHeight="1">
      <c r="A18" s="368">
        <v>2198542</v>
      </c>
      <c r="B18" s="103" t="s">
        <v>1212</v>
      </c>
      <c r="C18" s="46" t="s">
        <v>800</v>
      </c>
      <c r="D18" s="297" t="s">
        <v>411</v>
      </c>
      <c r="E18" s="49" t="s">
        <v>20</v>
      </c>
      <c r="F18" s="49" t="s">
        <v>804</v>
      </c>
      <c r="G18" s="49" t="s">
        <v>1462</v>
      </c>
      <c r="H18" s="49" t="str">
        <f t="shared" si="15"/>
        <v>Level 3PremiumODC</v>
      </c>
      <c r="I18" s="49" t="s">
        <v>318</v>
      </c>
      <c r="J18" s="49">
        <v>1000458633</v>
      </c>
      <c r="K18" s="49" t="s">
        <v>226</v>
      </c>
      <c r="L18" s="49" t="s">
        <v>33</v>
      </c>
      <c r="M18" s="388">
        <f>VLOOKUP(H18,'New Rate Card India - BFD'!C:L,10,0)</f>
        <v>2054</v>
      </c>
      <c r="N18" s="36">
        <f t="shared" si="16"/>
        <v>25.048780487804876</v>
      </c>
      <c r="O18" s="128">
        <f t="shared" si="0"/>
        <v>4408.585365853658</v>
      </c>
      <c r="P18" s="124"/>
      <c r="Q18" s="124"/>
      <c r="R18" s="124"/>
      <c r="S18" s="124">
        <v>0</v>
      </c>
      <c r="T18" s="124">
        <v>0</v>
      </c>
      <c r="U18" s="124">
        <v>0</v>
      </c>
      <c r="V18" s="124">
        <v>0</v>
      </c>
      <c r="W18" s="124">
        <v>0</v>
      </c>
      <c r="X18" s="124">
        <v>0</v>
      </c>
      <c r="Y18" s="124">
        <v>0</v>
      </c>
      <c r="Z18" s="124">
        <v>0</v>
      </c>
      <c r="AA18" s="124">
        <v>0</v>
      </c>
      <c r="AB18" s="655">
        <f t="shared" si="4"/>
        <v>0</v>
      </c>
      <c r="AC18" s="655">
        <f t="shared" si="5"/>
        <v>0</v>
      </c>
      <c r="AD18" s="655">
        <f t="shared" si="6"/>
        <v>0</v>
      </c>
      <c r="AE18" s="655">
        <f t="shared" si="7"/>
        <v>0</v>
      </c>
      <c r="AF18" s="655">
        <f t="shared" si="8"/>
        <v>0</v>
      </c>
      <c r="AG18" s="653">
        <f t="shared" si="9"/>
        <v>0</v>
      </c>
      <c r="AH18" s="653">
        <f t="shared" si="10"/>
        <v>0</v>
      </c>
      <c r="AI18" s="129"/>
    </row>
    <row r="19" spans="1:35" ht="21.65" hidden="1" customHeight="1">
      <c r="A19" s="368">
        <v>2352633</v>
      </c>
      <c r="B19" s="103" t="s">
        <v>1524</v>
      </c>
      <c r="C19" s="46" t="s">
        <v>800</v>
      </c>
      <c r="D19" s="297" t="s">
        <v>417</v>
      </c>
      <c r="E19" s="297" t="s">
        <v>20</v>
      </c>
      <c r="F19" s="49" t="s">
        <v>804</v>
      </c>
      <c r="G19" s="49" t="s">
        <v>1462</v>
      </c>
      <c r="H19" s="49" t="str">
        <f t="shared" si="15"/>
        <v>Level 3PremiumODC</v>
      </c>
      <c r="I19" s="49" t="s">
        <v>338</v>
      </c>
      <c r="J19" s="49">
        <v>1000471622</v>
      </c>
      <c r="K19" s="49" t="s">
        <v>1463</v>
      </c>
      <c r="L19" s="49" t="s">
        <v>24</v>
      </c>
      <c r="M19" s="388">
        <f>VLOOKUP(H19,'New Rate Card India - BFD'!C:L,10,0)</f>
        <v>2054</v>
      </c>
      <c r="N19" s="36">
        <f t="shared" si="16"/>
        <v>25.048780487804876</v>
      </c>
      <c r="O19" s="128">
        <f t="shared" si="0"/>
        <v>4408.585365853658</v>
      </c>
      <c r="P19" s="124"/>
      <c r="Q19" s="124"/>
      <c r="R19" s="124"/>
      <c r="S19" s="124">
        <v>0</v>
      </c>
      <c r="T19" s="124">
        <v>0</v>
      </c>
      <c r="U19" s="124">
        <v>0</v>
      </c>
      <c r="V19" s="124">
        <v>0</v>
      </c>
      <c r="W19" s="124">
        <v>0</v>
      </c>
      <c r="X19" s="124">
        <v>0</v>
      </c>
      <c r="Y19" s="124">
        <v>0</v>
      </c>
      <c r="Z19" s="124">
        <v>0</v>
      </c>
      <c r="AA19" s="124">
        <v>0</v>
      </c>
      <c r="AB19" s="655">
        <f t="shared" si="4"/>
        <v>0</v>
      </c>
      <c r="AC19" s="655">
        <f t="shared" si="5"/>
        <v>0</v>
      </c>
      <c r="AD19" s="655">
        <f t="shared" si="6"/>
        <v>0</v>
      </c>
      <c r="AE19" s="655">
        <f t="shared" si="7"/>
        <v>0</v>
      </c>
      <c r="AF19" s="655">
        <f t="shared" si="8"/>
        <v>0</v>
      </c>
      <c r="AG19" s="653">
        <f t="shared" si="9"/>
        <v>0</v>
      </c>
      <c r="AH19" s="653">
        <f t="shared" si="10"/>
        <v>0</v>
      </c>
      <c r="AI19" s="129"/>
    </row>
    <row r="20" spans="1:35" ht="21.65" hidden="1" customHeight="1">
      <c r="A20" s="368">
        <v>854966</v>
      </c>
      <c r="B20" s="103" t="s">
        <v>1214</v>
      </c>
      <c r="C20" s="46" t="s">
        <v>800</v>
      </c>
      <c r="D20" s="297" t="s">
        <v>417</v>
      </c>
      <c r="E20" s="297" t="s">
        <v>341</v>
      </c>
      <c r="F20" s="49" t="s">
        <v>802</v>
      </c>
      <c r="G20" s="49" t="s">
        <v>1493</v>
      </c>
      <c r="H20" s="49" t="str">
        <f t="shared" si="15"/>
        <v>Level 2NicheODC</v>
      </c>
      <c r="I20" s="49" t="s">
        <v>324</v>
      </c>
      <c r="J20" s="49">
        <v>1000471622</v>
      </c>
      <c r="K20" s="49" t="s">
        <v>1463</v>
      </c>
      <c r="L20" s="49" t="s">
        <v>344</v>
      </c>
      <c r="M20" s="388">
        <f>VLOOKUP(H20,'New Rate Card India - BFD'!C:L,10,0)</f>
        <v>1888</v>
      </c>
      <c r="N20" s="36">
        <f t="shared" si="16"/>
        <v>23.024390243902438</v>
      </c>
      <c r="O20" s="128">
        <f t="shared" si="0"/>
        <v>4052.292682926829</v>
      </c>
      <c r="P20" s="124"/>
      <c r="Q20" s="124"/>
      <c r="R20" s="124"/>
      <c r="S20" s="124">
        <v>0</v>
      </c>
      <c r="T20" s="124">
        <v>0</v>
      </c>
      <c r="U20" s="124">
        <v>0</v>
      </c>
      <c r="V20" s="124">
        <v>0</v>
      </c>
      <c r="W20" s="124">
        <v>0</v>
      </c>
      <c r="X20" s="124">
        <v>0</v>
      </c>
      <c r="Y20" s="124">
        <v>0</v>
      </c>
      <c r="Z20" s="124">
        <v>0</v>
      </c>
      <c r="AA20" s="124">
        <v>0</v>
      </c>
      <c r="AB20" s="655">
        <f t="shared" si="4"/>
        <v>0</v>
      </c>
      <c r="AC20" s="655">
        <f t="shared" si="5"/>
        <v>0</v>
      </c>
      <c r="AD20" s="655">
        <f t="shared" si="6"/>
        <v>0</v>
      </c>
      <c r="AE20" s="655">
        <f t="shared" si="7"/>
        <v>0</v>
      </c>
      <c r="AF20" s="655">
        <f t="shared" si="8"/>
        <v>0</v>
      </c>
      <c r="AG20" s="653">
        <f t="shared" si="9"/>
        <v>0</v>
      </c>
      <c r="AH20" s="653">
        <f t="shared" si="10"/>
        <v>0</v>
      </c>
      <c r="AI20" s="129"/>
    </row>
    <row r="21" spans="1:35" ht="21.65" customHeight="1">
      <c r="A21" s="368">
        <v>2331217</v>
      </c>
      <c r="B21" s="769" t="s">
        <v>1215</v>
      </c>
      <c r="C21" s="46" t="s">
        <v>800</v>
      </c>
      <c r="D21" s="297" t="s">
        <v>707</v>
      </c>
      <c r="E21" s="297" t="s">
        <v>428</v>
      </c>
      <c r="F21" s="49" t="s">
        <v>802</v>
      </c>
      <c r="G21" s="49" t="s">
        <v>1462</v>
      </c>
      <c r="H21" s="49" t="str">
        <f>CONCATENATE(G21,C21,F21)</f>
        <v>PremiumODCLevel 2</v>
      </c>
      <c r="I21" s="49" t="s">
        <v>324</v>
      </c>
      <c r="J21" s="49">
        <v>1000458633</v>
      </c>
      <c r="K21" s="49" t="s">
        <v>226</v>
      </c>
      <c r="L21" s="49" t="s">
        <v>24</v>
      </c>
      <c r="M21" s="388">
        <f>VLOOKUP(H21,'2026 - Price List India BFD'!B:F,5,0)</f>
        <v>1828</v>
      </c>
      <c r="N21" s="36">
        <f>M21/87.5</f>
        <v>20.89142857142857</v>
      </c>
      <c r="O21" s="128">
        <f t="shared" si="0"/>
        <v>3676.8914285714282</v>
      </c>
      <c r="P21" s="124">
        <f t="shared" si="1"/>
        <v>3676.8914285714282</v>
      </c>
      <c r="Q21" s="124">
        <f t="shared" si="2"/>
        <v>3676.8914285714282</v>
      </c>
      <c r="R21" s="124">
        <f t="shared" si="3"/>
        <v>3676.8914285714282</v>
      </c>
      <c r="S21" s="124">
        <v>0</v>
      </c>
      <c r="T21" s="124">
        <v>0</v>
      </c>
      <c r="U21" s="124">
        <v>0</v>
      </c>
      <c r="V21" s="124">
        <v>0</v>
      </c>
      <c r="W21" s="124">
        <v>0</v>
      </c>
      <c r="X21" s="124">
        <v>0</v>
      </c>
      <c r="Y21" s="124">
        <v>0</v>
      </c>
      <c r="Z21" s="124">
        <v>0</v>
      </c>
      <c r="AA21" s="124">
        <v>0</v>
      </c>
      <c r="AB21" s="655">
        <f t="shared" si="4"/>
        <v>11030.674285714285</v>
      </c>
      <c r="AC21" s="655">
        <f t="shared" si="5"/>
        <v>0</v>
      </c>
      <c r="AD21" s="655">
        <f t="shared" si="6"/>
        <v>0</v>
      </c>
      <c r="AE21" s="655">
        <f t="shared" si="7"/>
        <v>0</v>
      </c>
      <c r="AF21" s="655">
        <f t="shared" si="8"/>
        <v>11030.674285714285</v>
      </c>
      <c r="AG21" s="653">
        <f t="shared" si="9"/>
        <v>0</v>
      </c>
      <c r="AH21" s="653">
        <f t="shared" si="10"/>
        <v>11030.674285714285</v>
      </c>
      <c r="AI21" s="129"/>
    </row>
    <row r="22" spans="1:35" ht="21.65" customHeight="1">
      <c r="A22" s="368">
        <v>2205326</v>
      </c>
      <c r="B22" s="103" t="s">
        <v>1216</v>
      </c>
      <c r="C22" s="46" t="s">
        <v>800</v>
      </c>
      <c r="D22" s="297" t="s">
        <v>417</v>
      </c>
      <c r="E22" s="297" t="s">
        <v>341</v>
      </c>
      <c r="F22" s="49" t="s">
        <v>802</v>
      </c>
      <c r="G22" s="49" t="s">
        <v>1493</v>
      </c>
      <c r="H22" s="49" t="str">
        <f t="shared" si="15"/>
        <v>Level 2NicheODC</v>
      </c>
      <c r="I22" s="49" t="s">
        <v>324</v>
      </c>
      <c r="J22" s="49">
        <v>1000471622</v>
      </c>
      <c r="K22" s="49" t="s">
        <v>1463</v>
      </c>
      <c r="L22" s="49" t="s">
        <v>344</v>
      </c>
      <c r="M22" s="388">
        <f>VLOOKUP(H22,'New Rate Card India - BFD'!C:L,10,0)</f>
        <v>1888</v>
      </c>
      <c r="N22" s="36">
        <f t="shared" si="16"/>
        <v>23.024390243902438</v>
      </c>
      <c r="O22" s="128">
        <f t="shared" si="0"/>
        <v>4052.292682926829</v>
      </c>
      <c r="P22" s="124">
        <f>N22*176</f>
        <v>4052.292682926829</v>
      </c>
      <c r="Q22" s="124">
        <f>N22*176</f>
        <v>4052.292682926829</v>
      </c>
      <c r="R22" s="124">
        <f>N22*176</f>
        <v>4052.292682926829</v>
      </c>
      <c r="S22" s="124">
        <v>0</v>
      </c>
      <c r="T22" s="124">
        <v>0</v>
      </c>
      <c r="U22" s="124">
        <v>0</v>
      </c>
      <c r="V22" s="124">
        <v>0</v>
      </c>
      <c r="W22" s="124">
        <v>0</v>
      </c>
      <c r="X22" s="124">
        <v>0</v>
      </c>
      <c r="Y22" s="124">
        <v>0</v>
      </c>
      <c r="Z22" s="124">
        <v>0</v>
      </c>
      <c r="AA22" s="124">
        <v>0</v>
      </c>
      <c r="AB22" s="655">
        <f t="shared" si="4"/>
        <v>12156.878048780487</v>
      </c>
      <c r="AC22" s="655">
        <f t="shared" si="5"/>
        <v>0</v>
      </c>
      <c r="AD22" s="655">
        <f t="shared" si="6"/>
        <v>0</v>
      </c>
      <c r="AE22" s="655">
        <f t="shared" si="7"/>
        <v>0</v>
      </c>
      <c r="AF22" s="655">
        <f t="shared" si="8"/>
        <v>12156.878048780487</v>
      </c>
      <c r="AG22" s="653">
        <f t="shared" si="9"/>
        <v>0</v>
      </c>
      <c r="AH22" s="653">
        <f t="shared" si="10"/>
        <v>12156.878048780487</v>
      </c>
      <c r="AI22" s="129"/>
    </row>
    <row r="23" spans="1:35" ht="21.65" hidden="1" customHeight="1">
      <c r="A23" s="368">
        <v>828866</v>
      </c>
      <c r="B23" s="103" t="s">
        <v>1525</v>
      </c>
      <c r="C23" s="46" t="s">
        <v>800</v>
      </c>
      <c r="D23" s="297" t="s">
        <v>411</v>
      </c>
      <c r="E23" s="297" t="s">
        <v>25</v>
      </c>
      <c r="F23" s="49" t="s">
        <v>802</v>
      </c>
      <c r="G23" s="49" t="s">
        <v>1464</v>
      </c>
      <c r="H23" s="49" t="str">
        <f t="shared" si="15"/>
        <v>Level 2StandardODC</v>
      </c>
      <c r="I23" s="49" t="s">
        <v>324</v>
      </c>
      <c r="J23" s="49">
        <v>1000471622</v>
      </c>
      <c r="K23" s="49" t="s">
        <v>1463</v>
      </c>
      <c r="L23" s="49" t="s">
        <v>26</v>
      </c>
      <c r="M23" s="388">
        <f>VLOOKUP(H23,'New Rate Card India - BFD'!C:L,10,0)</f>
        <v>1656</v>
      </c>
      <c r="N23" s="36">
        <f t="shared" si="16"/>
        <v>20.195121951219512</v>
      </c>
      <c r="O23" s="128">
        <f t="shared" si="0"/>
        <v>3554.3414634146343</v>
      </c>
      <c r="P23" s="124"/>
      <c r="Q23" s="124"/>
      <c r="R23" s="124"/>
      <c r="S23" s="124">
        <v>0</v>
      </c>
      <c r="T23" s="124">
        <v>0</v>
      </c>
      <c r="U23" s="124">
        <v>0</v>
      </c>
      <c r="V23" s="124">
        <v>0</v>
      </c>
      <c r="W23" s="124">
        <v>0</v>
      </c>
      <c r="X23" s="124">
        <v>0</v>
      </c>
      <c r="Y23" s="124">
        <v>0</v>
      </c>
      <c r="Z23" s="124">
        <v>0</v>
      </c>
      <c r="AA23" s="124">
        <v>0</v>
      </c>
      <c r="AB23" s="655">
        <f t="shared" si="4"/>
        <v>0</v>
      </c>
      <c r="AC23" s="655">
        <f t="shared" si="5"/>
        <v>0</v>
      </c>
      <c r="AD23" s="655">
        <f t="shared" si="6"/>
        <v>0</v>
      </c>
      <c r="AE23" s="655">
        <f t="shared" si="7"/>
        <v>0</v>
      </c>
      <c r="AF23" s="655">
        <f t="shared" si="8"/>
        <v>0</v>
      </c>
      <c r="AG23" s="653">
        <f t="shared" si="9"/>
        <v>0</v>
      </c>
      <c r="AH23" s="653">
        <f t="shared" si="10"/>
        <v>0</v>
      </c>
      <c r="AI23" s="129"/>
    </row>
    <row r="24" spans="1:35" ht="21.65" customHeight="1">
      <c r="A24" s="368">
        <v>821231</v>
      </c>
      <c r="B24" s="769" t="s">
        <v>1226</v>
      </c>
      <c r="C24" s="46" t="s">
        <v>800</v>
      </c>
      <c r="D24" s="46" t="s">
        <v>1221</v>
      </c>
      <c r="E24" s="49" t="s">
        <v>439</v>
      </c>
      <c r="F24" s="49" t="s">
        <v>804</v>
      </c>
      <c r="G24" s="49" t="s">
        <v>1462</v>
      </c>
      <c r="H24" s="49" t="str">
        <f>CONCATENATE(G24,C24,F24)</f>
        <v>PremiumODCLevel 3</v>
      </c>
      <c r="I24" s="49" t="s">
        <v>338</v>
      </c>
      <c r="J24" s="49">
        <v>1000458633</v>
      </c>
      <c r="K24" s="49" t="s">
        <v>226</v>
      </c>
      <c r="L24" s="49" t="s">
        <v>440</v>
      </c>
      <c r="M24" s="388">
        <f>VLOOKUP(H24,'2026 - Price List India BFD'!B:F,5,0)</f>
        <v>2128</v>
      </c>
      <c r="N24" s="36">
        <f>M24/87.5</f>
        <v>24.32</v>
      </c>
      <c r="O24" s="128">
        <f t="shared" si="0"/>
        <v>4280.32</v>
      </c>
      <c r="P24" s="124">
        <f t="shared" si="1"/>
        <v>4280.32</v>
      </c>
      <c r="Q24" s="124">
        <f t="shared" si="2"/>
        <v>4280.32</v>
      </c>
      <c r="R24" s="124">
        <f t="shared" si="3"/>
        <v>4280.32</v>
      </c>
      <c r="S24" s="124">
        <v>0</v>
      </c>
      <c r="T24" s="124">
        <v>0</v>
      </c>
      <c r="U24" s="124">
        <v>0</v>
      </c>
      <c r="V24" s="124">
        <v>0</v>
      </c>
      <c r="W24" s="124">
        <v>0</v>
      </c>
      <c r="X24" s="124">
        <v>0</v>
      </c>
      <c r="Y24" s="124">
        <v>0</v>
      </c>
      <c r="Z24" s="124">
        <v>0</v>
      </c>
      <c r="AA24" s="124">
        <v>0</v>
      </c>
      <c r="AB24" s="655">
        <f t="shared" si="4"/>
        <v>12840.96</v>
      </c>
      <c r="AC24" s="655">
        <f t="shared" si="5"/>
        <v>0</v>
      </c>
      <c r="AD24" s="655">
        <f t="shared" si="6"/>
        <v>0</v>
      </c>
      <c r="AE24" s="655">
        <f t="shared" si="7"/>
        <v>0</v>
      </c>
      <c r="AF24" s="655">
        <f t="shared" si="8"/>
        <v>12840.96</v>
      </c>
      <c r="AG24" s="653">
        <f t="shared" si="9"/>
        <v>0</v>
      </c>
      <c r="AH24" s="653">
        <f t="shared" si="10"/>
        <v>12840.96</v>
      </c>
      <c r="AI24" s="129"/>
    </row>
    <row r="25" spans="1:35" ht="21.65" hidden="1" customHeight="1">
      <c r="A25" s="368">
        <v>738105</v>
      </c>
      <c r="B25" s="103" t="s">
        <v>1227</v>
      </c>
      <c r="C25" s="46" t="s">
        <v>800</v>
      </c>
      <c r="D25" s="46" t="s">
        <v>1221</v>
      </c>
      <c r="E25" s="49" t="s">
        <v>439</v>
      </c>
      <c r="F25" s="49" t="s">
        <v>804</v>
      </c>
      <c r="G25" s="49" t="s">
        <v>1462</v>
      </c>
      <c r="H25" s="49" t="str">
        <f t="shared" si="15"/>
        <v>Level 3PremiumODC</v>
      </c>
      <c r="I25" s="49" t="s">
        <v>338</v>
      </c>
      <c r="J25" s="49">
        <v>1000458633</v>
      </c>
      <c r="K25" s="49" t="s">
        <v>226</v>
      </c>
      <c r="L25" s="49" t="s">
        <v>440</v>
      </c>
      <c r="M25" s="388">
        <f>VLOOKUP(H25,'New Rate Card India - BFD'!C:L,10,0)</f>
        <v>2054</v>
      </c>
      <c r="N25" s="36">
        <f t="shared" si="16"/>
        <v>25.048780487804876</v>
      </c>
      <c r="O25" s="128">
        <f t="shared" si="0"/>
        <v>4408.585365853658</v>
      </c>
      <c r="P25" s="124"/>
      <c r="Q25" s="124"/>
      <c r="R25" s="124"/>
      <c r="S25" s="124">
        <v>0</v>
      </c>
      <c r="T25" s="124">
        <v>0</v>
      </c>
      <c r="U25" s="124">
        <v>0</v>
      </c>
      <c r="V25" s="124">
        <v>0</v>
      </c>
      <c r="W25" s="124">
        <v>0</v>
      </c>
      <c r="X25" s="124">
        <v>0</v>
      </c>
      <c r="Y25" s="124">
        <v>0</v>
      </c>
      <c r="Z25" s="124">
        <v>0</v>
      </c>
      <c r="AA25" s="124">
        <v>0</v>
      </c>
      <c r="AB25" s="655">
        <f t="shared" si="4"/>
        <v>0</v>
      </c>
      <c r="AC25" s="655">
        <f t="shared" si="5"/>
        <v>0</v>
      </c>
      <c r="AD25" s="655">
        <f t="shared" si="6"/>
        <v>0</v>
      </c>
      <c r="AE25" s="655">
        <f t="shared" si="7"/>
        <v>0</v>
      </c>
      <c r="AF25" s="655">
        <f t="shared" si="8"/>
        <v>0</v>
      </c>
      <c r="AG25" s="653">
        <f t="shared" si="9"/>
        <v>0</v>
      </c>
      <c r="AH25" s="653">
        <f t="shared" si="10"/>
        <v>0</v>
      </c>
      <c r="AI25" s="129"/>
    </row>
    <row r="26" spans="1:35" ht="21.65" hidden="1" customHeight="1">
      <c r="A26" s="368">
        <v>2344555</v>
      </c>
      <c r="B26" s="103" t="s">
        <v>1229</v>
      </c>
      <c r="C26" s="46" t="s">
        <v>800</v>
      </c>
      <c r="D26" s="46" t="s">
        <v>1221</v>
      </c>
      <c r="E26" s="49" t="s">
        <v>439</v>
      </c>
      <c r="F26" s="49" t="s">
        <v>804</v>
      </c>
      <c r="G26" s="49" t="s">
        <v>1462</v>
      </c>
      <c r="H26" s="49" t="str">
        <f t="shared" si="15"/>
        <v>Level 3PremiumODC</v>
      </c>
      <c r="I26" s="49" t="s">
        <v>338</v>
      </c>
      <c r="J26" s="49">
        <v>1000458633</v>
      </c>
      <c r="K26" s="49" t="s">
        <v>226</v>
      </c>
      <c r="L26" s="49" t="s">
        <v>440</v>
      </c>
      <c r="M26" s="388">
        <f>VLOOKUP(H26,'New Rate Card India - BFD'!C:L,10,0)</f>
        <v>2054</v>
      </c>
      <c r="N26" s="36">
        <f t="shared" si="16"/>
        <v>25.048780487804876</v>
      </c>
      <c r="O26" s="128">
        <f t="shared" si="0"/>
        <v>4408.585365853658</v>
      </c>
      <c r="P26" s="124"/>
      <c r="Q26" s="124"/>
      <c r="R26" s="124"/>
      <c r="S26" s="124">
        <v>0</v>
      </c>
      <c r="T26" s="124">
        <v>0</v>
      </c>
      <c r="U26" s="124">
        <v>0</v>
      </c>
      <c r="V26" s="124">
        <v>0</v>
      </c>
      <c r="W26" s="124">
        <v>0</v>
      </c>
      <c r="X26" s="124">
        <v>0</v>
      </c>
      <c r="Y26" s="124">
        <v>0</v>
      </c>
      <c r="Z26" s="124">
        <v>0</v>
      </c>
      <c r="AA26" s="124">
        <v>0</v>
      </c>
      <c r="AB26" s="655">
        <f t="shared" si="4"/>
        <v>0</v>
      </c>
      <c r="AC26" s="655">
        <f t="shared" si="5"/>
        <v>0</v>
      </c>
      <c r="AD26" s="655">
        <f t="shared" si="6"/>
        <v>0</v>
      </c>
      <c r="AE26" s="655">
        <f t="shared" si="7"/>
        <v>0</v>
      </c>
      <c r="AF26" s="655">
        <f t="shared" si="8"/>
        <v>0</v>
      </c>
      <c r="AG26" s="653">
        <f t="shared" si="9"/>
        <v>0</v>
      </c>
      <c r="AH26" s="653">
        <f t="shared" si="10"/>
        <v>0</v>
      </c>
      <c r="AI26" s="129"/>
    </row>
    <row r="27" spans="1:35" ht="21.65" hidden="1" customHeight="1">
      <c r="A27" s="368">
        <v>2323886</v>
      </c>
      <c r="B27" s="103" t="s">
        <v>1232</v>
      </c>
      <c r="C27" s="46" t="s">
        <v>800</v>
      </c>
      <c r="D27" s="46" t="s">
        <v>1221</v>
      </c>
      <c r="E27" s="49" t="s">
        <v>439</v>
      </c>
      <c r="F27" s="49" t="s">
        <v>802</v>
      </c>
      <c r="G27" s="49" t="s">
        <v>1462</v>
      </c>
      <c r="H27" s="49" t="str">
        <f t="shared" si="15"/>
        <v>Level 2PremiumODC</v>
      </c>
      <c r="I27" s="49" t="s">
        <v>324</v>
      </c>
      <c r="J27" s="49">
        <v>1000458633</v>
      </c>
      <c r="K27" s="49" t="s">
        <v>226</v>
      </c>
      <c r="L27" s="49" t="s">
        <v>440</v>
      </c>
      <c r="M27" s="388">
        <f>VLOOKUP(H27,'New Rate Card India - BFD'!C:L,10,0)</f>
        <v>1764</v>
      </c>
      <c r="N27" s="36">
        <f t="shared" si="16"/>
        <v>21.512195121951219</v>
      </c>
      <c r="O27" s="128">
        <f t="shared" si="0"/>
        <v>3786.1463414634145</v>
      </c>
      <c r="P27" s="124"/>
      <c r="Q27" s="124"/>
      <c r="R27" s="124"/>
      <c r="S27" s="124">
        <v>0</v>
      </c>
      <c r="T27" s="124">
        <v>0</v>
      </c>
      <c r="U27" s="124">
        <v>0</v>
      </c>
      <c r="V27" s="124">
        <v>0</v>
      </c>
      <c r="W27" s="124">
        <v>0</v>
      </c>
      <c r="X27" s="124">
        <v>0</v>
      </c>
      <c r="Y27" s="124">
        <v>0</v>
      </c>
      <c r="Z27" s="124">
        <v>0</v>
      </c>
      <c r="AA27" s="124">
        <v>0</v>
      </c>
      <c r="AB27" s="655">
        <f t="shared" si="4"/>
        <v>0</v>
      </c>
      <c r="AC27" s="655">
        <f t="shared" si="5"/>
        <v>0</v>
      </c>
      <c r="AD27" s="655">
        <f t="shared" si="6"/>
        <v>0</v>
      </c>
      <c r="AE27" s="655">
        <f t="shared" si="7"/>
        <v>0</v>
      </c>
      <c r="AF27" s="655">
        <f t="shared" si="8"/>
        <v>0</v>
      </c>
      <c r="AG27" s="653">
        <f t="shared" si="9"/>
        <v>0</v>
      </c>
      <c r="AH27" s="653">
        <f t="shared" si="10"/>
        <v>0</v>
      </c>
      <c r="AI27" s="129"/>
    </row>
    <row r="28" spans="1:35" ht="21.65" customHeight="1">
      <c r="A28" s="368">
        <v>406042</v>
      </c>
      <c r="B28" s="769" t="s">
        <v>1526</v>
      </c>
      <c r="C28" s="46" t="s">
        <v>800</v>
      </c>
      <c r="D28" s="46" t="s">
        <v>1221</v>
      </c>
      <c r="E28" s="49" t="s">
        <v>439</v>
      </c>
      <c r="F28" s="49" t="s">
        <v>804</v>
      </c>
      <c r="G28" s="49" t="s">
        <v>1462</v>
      </c>
      <c r="H28" s="49" t="str">
        <f>CONCATENATE(G28,C28,F28)</f>
        <v>PremiumODCLevel 3</v>
      </c>
      <c r="I28" s="49" t="s">
        <v>338</v>
      </c>
      <c r="J28" s="49">
        <v>1000458633</v>
      </c>
      <c r="K28" s="49" t="s">
        <v>226</v>
      </c>
      <c r="L28" s="49" t="s">
        <v>440</v>
      </c>
      <c r="M28" s="388">
        <f>VLOOKUP(H28,'2026 - Price List India BFD'!B:F,5,0)</f>
        <v>2128</v>
      </c>
      <c r="N28" s="36">
        <f>M28/87.5</f>
        <v>24.32</v>
      </c>
      <c r="O28" s="128">
        <f t="shared" si="0"/>
        <v>4280.32</v>
      </c>
      <c r="P28" s="124">
        <f t="shared" ref="P28" si="21">N28*176</f>
        <v>4280.32</v>
      </c>
      <c r="Q28" s="124">
        <f t="shared" ref="Q28" si="22">N28*176</f>
        <v>4280.32</v>
      </c>
      <c r="R28" s="124">
        <f t="shared" ref="R28" si="23">N28*176</f>
        <v>4280.32</v>
      </c>
      <c r="S28" s="124">
        <v>0</v>
      </c>
      <c r="T28" s="124">
        <v>0</v>
      </c>
      <c r="U28" s="124">
        <v>0</v>
      </c>
      <c r="V28" s="124">
        <v>0</v>
      </c>
      <c r="W28" s="124">
        <v>0</v>
      </c>
      <c r="X28" s="124">
        <v>0</v>
      </c>
      <c r="Y28" s="124">
        <v>0</v>
      </c>
      <c r="Z28" s="124">
        <v>0</v>
      </c>
      <c r="AA28" s="124">
        <v>0</v>
      </c>
      <c r="AB28" s="655">
        <f t="shared" si="4"/>
        <v>12840.96</v>
      </c>
      <c r="AC28" s="655">
        <f t="shared" si="5"/>
        <v>0</v>
      </c>
      <c r="AD28" s="655">
        <f t="shared" si="6"/>
        <v>0</v>
      </c>
      <c r="AE28" s="655">
        <f t="shared" si="7"/>
        <v>0</v>
      </c>
      <c r="AF28" s="655">
        <f t="shared" si="8"/>
        <v>12840.96</v>
      </c>
      <c r="AG28" s="653">
        <f t="shared" si="9"/>
        <v>0</v>
      </c>
      <c r="AH28" s="653">
        <f t="shared" si="10"/>
        <v>12840.96</v>
      </c>
      <c r="AI28" s="129"/>
    </row>
    <row r="29" spans="1:35" ht="21.65" hidden="1" customHeight="1">
      <c r="A29" s="368">
        <v>2280922</v>
      </c>
      <c r="B29" s="103" t="s">
        <v>1234</v>
      </c>
      <c r="C29" s="46" t="s">
        <v>800</v>
      </c>
      <c r="D29" s="46" t="s">
        <v>1221</v>
      </c>
      <c r="E29" s="49" t="s">
        <v>439</v>
      </c>
      <c r="F29" s="49" t="s">
        <v>802</v>
      </c>
      <c r="G29" s="49" t="s">
        <v>1462</v>
      </c>
      <c r="H29" s="49" t="str">
        <f t="shared" si="15"/>
        <v>Level 2PremiumODC</v>
      </c>
      <c r="I29" s="49" t="s">
        <v>324</v>
      </c>
      <c r="J29" s="49">
        <v>1000458633</v>
      </c>
      <c r="K29" s="49" t="s">
        <v>226</v>
      </c>
      <c r="L29" s="49" t="s">
        <v>440</v>
      </c>
      <c r="M29" s="388">
        <f>VLOOKUP(H29,'New Rate Card India - BFD'!C:L,10,0)</f>
        <v>1764</v>
      </c>
      <c r="N29" s="36">
        <f t="shared" si="16"/>
        <v>21.512195121951219</v>
      </c>
      <c r="O29" s="128">
        <f t="shared" si="0"/>
        <v>3786.1463414634145</v>
      </c>
      <c r="P29" s="124"/>
      <c r="Q29" s="124"/>
      <c r="R29" s="124"/>
      <c r="S29" s="124">
        <v>0</v>
      </c>
      <c r="T29" s="124">
        <v>0</v>
      </c>
      <c r="U29" s="124">
        <v>0</v>
      </c>
      <c r="V29" s="124">
        <v>0</v>
      </c>
      <c r="W29" s="124">
        <v>0</v>
      </c>
      <c r="X29" s="124">
        <v>0</v>
      </c>
      <c r="Y29" s="124">
        <v>0</v>
      </c>
      <c r="Z29" s="124">
        <v>0</v>
      </c>
      <c r="AA29" s="124">
        <v>0</v>
      </c>
      <c r="AB29" s="655">
        <f t="shared" si="4"/>
        <v>0</v>
      </c>
      <c r="AC29" s="655">
        <f t="shared" si="5"/>
        <v>0</v>
      </c>
      <c r="AD29" s="655">
        <f t="shared" si="6"/>
        <v>0</v>
      </c>
      <c r="AE29" s="655">
        <f t="shared" si="7"/>
        <v>0</v>
      </c>
      <c r="AF29" s="655">
        <f t="shared" si="8"/>
        <v>0</v>
      </c>
      <c r="AG29" s="653">
        <f t="shared" si="9"/>
        <v>0</v>
      </c>
      <c r="AH29" s="653">
        <f t="shared" si="10"/>
        <v>0</v>
      </c>
      <c r="AI29" s="129"/>
    </row>
    <row r="30" spans="1:35" ht="21.65" customHeight="1">
      <c r="A30" s="368">
        <v>476823</v>
      </c>
      <c r="B30" s="769" t="s">
        <v>1238</v>
      </c>
      <c r="C30" s="46" t="s">
        <v>800</v>
      </c>
      <c r="D30" s="46" t="s">
        <v>1221</v>
      </c>
      <c r="E30" s="49" t="s">
        <v>439</v>
      </c>
      <c r="F30" s="49" t="s">
        <v>804</v>
      </c>
      <c r="G30" s="49" t="s">
        <v>1462</v>
      </c>
      <c r="H30" s="49" t="str">
        <f>CONCATENATE(G30,C30,F30)</f>
        <v>PremiumODCLevel 3</v>
      </c>
      <c r="I30" s="49" t="s">
        <v>318</v>
      </c>
      <c r="J30" s="49">
        <v>1000458633</v>
      </c>
      <c r="K30" s="49" t="s">
        <v>226</v>
      </c>
      <c r="L30" s="49" t="s">
        <v>440</v>
      </c>
      <c r="M30" s="388">
        <f>VLOOKUP(H30,'2026 - Price List India BFD'!B:F,5,0)</f>
        <v>2128</v>
      </c>
      <c r="N30" s="36">
        <f>M30/87.5</f>
        <v>24.32</v>
      </c>
      <c r="O30" s="128">
        <f t="shared" si="0"/>
        <v>4280.32</v>
      </c>
      <c r="P30" s="124">
        <f t="shared" ref="P30" si="24">N30*176</f>
        <v>4280.32</v>
      </c>
      <c r="Q30" s="124">
        <f t="shared" ref="Q30" si="25">N30*176</f>
        <v>4280.32</v>
      </c>
      <c r="R30" s="124">
        <f t="shared" ref="R30" si="26">N30*176</f>
        <v>4280.32</v>
      </c>
      <c r="S30" s="124">
        <v>0</v>
      </c>
      <c r="T30" s="124">
        <v>0</v>
      </c>
      <c r="U30" s="124">
        <v>0</v>
      </c>
      <c r="V30" s="124">
        <v>0</v>
      </c>
      <c r="W30" s="124">
        <v>0</v>
      </c>
      <c r="X30" s="124">
        <v>0</v>
      </c>
      <c r="Y30" s="124">
        <v>0</v>
      </c>
      <c r="Z30" s="124">
        <v>0</v>
      </c>
      <c r="AA30" s="124">
        <v>0</v>
      </c>
      <c r="AB30" s="655">
        <f t="shared" si="4"/>
        <v>12840.96</v>
      </c>
      <c r="AC30" s="655">
        <f t="shared" si="5"/>
        <v>0</v>
      </c>
      <c r="AD30" s="655">
        <f t="shared" si="6"/>
        <v>0</v>
      </c>
      <c r="AE30" s="655">
        <f t="shared" si="7"/>
        <v>0</v>
      </c>
      <c r="AF30" s="655">
        <f t="shared" si="8"/>
        <v>12840.96</v>
      </c>
      <c r="AG30" s="653">
        <f t="shared" si="9"/>
        <v>0</v>
      </c>
      <c r="AH30" s="653">
        <f t="shared" si="10"/>
        <v>12840.96</v>
      </c>
      <c r="AI30" s="129"/>
    </row>
    <row r="31" spans="1:35" ht="21.65" hidden="1" customHeight="1">
      <c r="A31" s="368">
        <v>2420430</v>
      </c>
      <c r="B31" s="103" t="s">
        <v>1527</v>
      </c>
      <c r="C31" s="360" t="s">
        <v>800</v>
      </c>
      <c r="D31" s="297" t="s">
        <v>588</v>
      </c>
      <c r="E31" s="297" t="s">
        <v>20</v>
      </c>
      <c r="F31" s="49" t="s">
        <v>927</v>
      </c>
      <c r="G31" s="49" t="s">
        <v>1471</v>
      </c>
      <c r="H31" s="49" t="str">
        <f t="shared" si="15"/>
        <v>Level 4ExpertODC</v>
      </c>
      <c r="I31" s="49" t="s">
        <v>449</v>
      </c>
      <c r="J31" s="49">
        <v>1000458633</v>
      </c>
      <c r="K31" s="49" t="s">
        <v>226</v>
      </c>
      <c r="L31" s="49" t="s">
        <v>33</v>
      </c>
      <c r="M31" s="388">
        <f>VLOOKUP(H31,'New Rate Card India - BFD'!C:L,10,0)</f>
        <v>2857</v>
      </c>
      <c r="N31" s="36">
        <f t="shared" si="16"/>
        <v>34.841463414634148</v>
      </c>
      <c r="O31" s="128">
        <f t="shared" si="0"/>
        <v>6132.0975609756097</v>
      </c>
      <c r="P31" s="124"/>
      <c r="Q31" s="124"/>
      <c r="R31" s="124"/>
      <c r="S31" s="124">
        <v>0</v>
      </c>
      <c r="T31" s="124">
        <v>0</v>
      </c>
      <c r="U31" s="124">
        <v>0</v>
      </c>
      <c r="V31" s="124">
        <v>0</v>
      </c>
      <c r="W31" s="124">
        <v>0</v>
      </c>
      <c r="X31" s="124">
        <v>0</v>
      </c>
      <c r="Y31" s="124">
        <v>0</v>
      </c>
      <c r="Z31" s="124">
        <v>0</v>
      </c>
      <c r="AA31" s="124">
        <v>0</v>
      </c>
      <c r="AB31" s="655">
        <f t="shared" si="4"/>
        <v>0</v>
      </c>
      <c r="AC31" s="655">
        <f t="shared" si="5"/>
        <v>0</v>
      </c>
      <c r="AD31" s="655">
        <f t="shared" si="6"/>
        <v>0</v>
      </c>
      <c r="AE31" s="655">
        <f t="shared" si="7"/>
        <v>0</v>
      </c>
      <c r="AF31" s="655">
        <f t="shared" si="8"/>
        <v>0</v>
      </c>
      <c r="AG31" s="653">
        <f t="shared" si="9"/>
        <v>0</v>
      </c>
      <c r="AH31" s="653">
        <f t="shared" si="10"/>
        <v>0</v>
      </c>
      <c r="AI31" s="129"/>
    </row>
    <row r="32" spans="1:35" ht="21.65" customHeight="1">
      <c r="A32" s="368">
        <v>2421107</v>
      </c>
      <c r="B32" s="769" t="s">
        <v>1528</v>
      </c>
      <c r="C32" s="360" t="s">
        <v>800</v>
      </c>
      <c r="D32" s="46" t="s">
        <v>1221</v>
      </c>
      <c r="E32" s="49" t="s">
        <v>439</v>
      </c>
      <c r="F32" s="49" t="s">
        <v>802</v>
      </c>
      <c r="G32" s="49" t="s">
        <v>1462</v>
      </c>
      <c r="H32" s="49" t="str">
        <f t="shared" si="15"/>
        <v>Level 2PremiumODC</v>
      </c>
      <c r="I32" s="49" t="s">
        <v>324</v>
      </c>
      <c r="J32" s="49">
        <v>1000471622</v>
      </c>
      <c r="K32" s="49" t="s">
        <v>1463</v>
      </c>
      <c r="L32" s="49" t="s">
        <v>440</v>
      </c>
      <c r="M32" s="388">
        <f>VLOOKUP(H32,'New Rate Card India - BFD'!C:L,10,0)</f>
        <v>1764</v>
      </c>
      <c r="N32" s="36">
        <f t="shared" si="16"/>
        <v>21.512195121951219</v>
      </c>
      <c r="O32" s="128">
        <f>N32*176</f>
        <v>3786.1463414634145</v>
      </c>
      <c r="P32" s="124">
        <f>N32*176</f>
        <v>3786.1463414634145</v>
      </c>
      <c r="Q32" s="124">
        <f>N32*176</f>
        <v>3786.1463414634145</v>
      </c>
      <c r="R32" s="124">
        <f>N32*176</f>
        <v>3786.1463414634145</v>
      </c>
      <c r="S32" s="124">
        <v>0</v>
      </c>
      <c r="T32" s="124">
        <v>0</v>
      </c>
      <c r="U32" s="124">
        <v>0</v>
      </c>
      <c r="V32" s="124">
        <v>0</v>
      </c>
      <c r="W32" s="124">
        <v>0</v>
      </c>
      <c r="X32" s="124">
        <v>0</v>
      </c>
      <c r="Y32" s="124">
        <v>0</v>
      </c>
      <c r="Z32" s="124">
        <v>0</v>
      </c>
      <c r="AA32" s="124">
        <v>0</v>
      </c>
      <c r="AB32" s="655">
        <f t="shared" si="4"/>
        <v>11358.439024390244</v>
      </c>
      <c r="AC32" s="655">
        <f t="shared" si="5"/>
        <v>0</v>
      </c>
      <c r="AD32" s="655">
        <f t="shared" si="6"/>
        <v>0</v>
      </c>
      <c r="AE32" s="655">
        <f t="shared" si="7"/>
        <v>0</v>
      </c>
      <c r="AF32" s="655">
        <f t="shared" si="8"/>
        <v>11358.439024390244</v>
      </c>
      <c r="AG32" s="653">
        <f t="shared" si="9"/>
        <v>0</v>
      </c>
      <c r="AH32" s="653">
        <f t="shared" si="10"/>
        <v>11358.439024390244</v>
      </c>
      <c r="AI32" s="129"/>
    </row>
    <row r="33" spans="1:39" ht="21.65" hidden="1" customHeight="1">
      <c r="A33" s="368">
        <v>839959</v>
      </c>
      <c r="B33" s="554" t="s">
        <v>1243</v>
      </c>
      <c r="C33" s="360" t="s">
        <v>800</v>
      </c>
      <c r="D33" s="297" t="s">
        <v>1244</v>
      </c>
      <c r="E33" s="297" t="s">
        <v>20</v>
      </c>
      <c r="F33" s="49" t="s">
        <v>802</v>
      </c>
      <c r="G33" s="49" t="s">
        <v>1462</v>
      </c>
      <c r="H33" s="49" t="str">
        <f t="shared" si="15"/>
        <v>Level 2PremiumODC</v>
      </c>
      <c r="I33" s="49" t="s">
        <v>324</v>
      </c>
      <c r="J33" s="49">
        <v>1000471622</v>
      </c>
      <c r="K33" s="49" t="s">
        <v>1463</v>
      </c>
      <c r="L33" s="49" t="s">
        <v>24</v>
      </c>
      <c r="M33" s="388">
        <f>VLOOKUP(H33,'New Rate Card India - BFD'!C:L,10,0)</f>
        <v>1764</v>
      </c>
      <c r="N33" s="36">
        <f t="shared" si="16"/>
        <v>21.512195121951219</v>
      </c>
      <c r="O33" s="128">
        <f>N33*176</f>
        <v>3786.1463414634145</v>
      </c>
      <c r="P33" s="124"/>
      <c r="Q33" s="124"/>
      <c r="R33" s="124"/>
      <c r="S33" s="124">
        <v>0</v>
      </c>
      <c r="T33" s="124">
        <v>0</v>
      </c>
      <c r="U33" s="124">
        <v>0</v>
      </c>
      <c r="V33" s="124">
        <v>0</v>
      </c>
      <c r="W33" s="124">
        <v>0</v>
      </c>
      <c r="X33" s="124">
        <v>0</v>
      </c>
      <c r="Y33" s="124">
        <v>0</v>
      </c>
      <c r="Z33" s="124">
        <v>0</v>
      </c>
      <c r="AA33" s="124">
        <v>0</v>
      </c>
      <c r="AB33" s="655">
        <f t="shared" si="4"/>
        <v>0</v>
      </c>
      <c r="AC33" s="655">
        <f t="shared" si="5"/>
        <v>0</v>
      </c>
      <c r="AD33" s="655">
        <f t="shared" si="6"/>
        <v>0</v>
      </c>
      <c r="AE33" s="655">
        <f t="shared" si="7"/>
        <v>0</v>
      </c>
      <c r="AF33" s="655">
        <f t="shared" si="8"/>
        <v>0</v>
      </c>
      <c r="AG33" s="653">
        <f t="shared" si="9"/>
        <v>0</v>
      </c>
      <c r="AH33" s="653">
        <f t="shared" si="10"/>
        <v>0</v>
      </c>
      <c r="AI33" s="129"/>
    </row>
    <row r="34" spans="1:39" ht="21.65" hidden="1" customHeight="1">
      <c r="A34" s="368">
        <v>2041730</v>
      </c>
      <c r="B34" s="554" t="s">
        <v>1245</v>
      </c>
      <c r="C34" s="360" t="s">
        <v>800</v>
      </c>
      <c r="D34" s="297" t="s">
        <v>1244</v>
      </c>
      <c r="E34" s="297" t="s">
        <v>20</v>
      </c>
      <c r="F34" s="49" t="s">
        <v>802</v>
      </c>
      <c r="G34" s="49" t="s">
        <v>1462</v>
      </c>
      <c r="H34" s="49" t="str">
        <f t="shared" si="15"/>
        <v>Level 2PremiumODC</v>
      </c>
      <c r="I34" s="49" t="s">
        <v>324</v>
      </c>
      <c r="J34" s="49">
        <v>1000471622</v>
      </c>
      <c r="K34" s="49" t="s">
        <v>1463</v>
      </c>
      <c r="L34" s="49" t="s">
        <v>33</v>
      </c>
      <c r="M34" s="388">
        <f>VLOOKUP(H34,'New Rate Card India - BFD'!C:L,10,0)</f>
        <v>1764</v>
      </c>
      <c r="N34" s="36">
        <f t="shared" si="16"/>
        <v>21.512195121951219</v>
      </c>
      <c r="O34" s="128">
        <f>N34*176</f>
        <v>3786.1463414634145</v>
      </c>
      <c r="P34" s="124"/>
      <c r="Q34" s="124"/>
      <c r="R34" s="124"/>
      <c r="S34" s="124">
        <v>0</v>
      </c>
      <c r="T34" s="124">
        <v>0</v>
      </c>
      <c r="U34" s="124">
        <v>0</v>
      </c>
      <c r="V34" s="124">
        <v>0</v>
      </c>
      <c r="W34" s="124">
        <v>0</v>
      </c>
      <c r="X34" s="124">
        <v>0</v>
      </c>
      <c r="Y34" s="124">
        <v>0</v>
      </c>
      <c r="Z34" s="124">
        <v>0</v>
      </c>
      <c r="AA34" s="124">
        <v>0</v>
      </c>
      <c r="AB34" s="655">
        <f t="shared" si="4"/>
        <v>0</v>
      </c>
      <c r="AC34" s="655">
        <f t="shared" si="5"/>
        <v>0</v>
      </c>
      <c r="AD34" s="655">
        <f t="shared" si="6"/>
        <v>0</v>
      </c>
      <c r="AE34" s="655">
        <f t="shared" si="7"/>
        <v>0</v>
      </c>
      <c r="AF34" s="655">
        <f t="shared" si="8"/>
        <v>0</v>
      </c>
      <c r="AG34" s="653">
        <f t="shared" si="9"/>
        <v>0</v>
      </c>
      <c r="AH34" s="653">
        <f t="shared" si="10"/>
        <v>0</v>
      </c>
      <c r="AI34" s="129"/>
    </row>
    <row r="35" spans="1:39" ht="21.65" hidden="1" customHeight="1">
      <c r="A35" s="368">
        <v>2175924</v>
      </c>
      <c r="B35" s="24" t="s">
        <v>1529</v>
      </c>
      <c r="C35" s="360" t="s">
        <v>800</v>
      </c>
      <c r="D35" s="297" t="s">
        <v>1244</v>
      </c>
      <c r="E35" s="297" t="s">
        <v>20</v>
      </c>
      <c r="F35" s="49" t="s">
        <v>804</v>
      </c>
      <c r="G35" s="49" t="s">
        <v>1462</v>
      </c>
      <c r="H35" s="49" t="str">
        <f t="shared" si="15"/>
        <v>Level 3PremiumODC</v>
      </c>
      <c r="I35" s="49" t="s">
        <v>318</v>
      </c>
      <c r="J35" s="49">
        <v>1000458633</v>
      </c>
      <c r="K35" s="49" t="s">
        <v>226</v>
      </c>
      <c r="L35" s="49" t="s">
        <v>24</v>
      </c>
      <c r="M35" s="388">
        <f>VLOOKUP(H35,'New Rate Card India - BFD'!C:L,10,0)</f>
        <v>2054</v>
      </c>
      <c r="N35" s="36">
        <f t="shared" si="16"/>
        <v>25.048780487804876</v>
      </c>
      <c r="O35" s="128">
        <f>N35*176</f>
        <v>4408.585365853658</v>
      </c>
      <c r="P35" s="124"/>
      <c r="Q35" s="124"/>
      <c r="R35" s="124"/>
      <c r="S35" s="124">
        <v>0</v>
      </c>
      <c r="T35" s="124">
        <v>0</v>
      </c>
      <c r="U35" s="124">
        <v>0</v>
      </c>
      <c r="V35" s="124">
        <v>0</v>
      </c>
      <c r="W35" s="124">
        <v>0</v>
      </c>
      <c r="X35" s="124">
        <v>0</v>
      </c>
      <c r="Y35" s="124">
        <v>0</v>
      </c>
      <c r="Z35" s="124">
        <v>0</v>
      </c>
      <c r="AA35" s="124">
        <v>0</v>
      </c>
      <c r="AB35" s="655">
        <f t="shared" si="4"/>
        <v>0</v>
      </c>
      <c r="AC35" s="655">
        <f t="shared" si="5"/>
        <v>0</v>
      </c>
      <c r="AD35" s="655">
        <f t="shared" si="6"/>
        <v>0</v>
      </c>
      <c r="AE35" s="655">
        <f t="shared" si="7"/>
        <v>0</v>
      </c>
      <c r="AF35" s="655">
        <f t="shared" si="8"/>
        <v>0</v>
      </c>
      <c r="AG35" s="653">
        <f t="shared" si="9"/>
        <v>0</v>
      </c>
      <c r="AH35" s="653">
        <f t="shared" si="10"/>
        <v>0</v>
      </c>
      <c r="AI35" s="129"/>
    </row>
    <row r="36" spans="1:39" ht="21.65" hidden="1" customHeight="1">
      <c r="A36" s="368">
        <v>594408</v>
      </c>
      <c r="B36" s="554" t="s">
        <v>1248</v>
      </c>
      <c r="C36" s="46" t="s">
        <v>800</v>
      </c>
      <c r="D36" s="297" t="s">
        <v>1244</v>
      </c>
      <c r="E36" s="297" t="s">
        <v>20</v>
      </c>
      <c r="F36" s="49" t="s">
        <v>927</v>
      </c>
      <c r="G36" s="49" t="s">
        <v>1471</v>
      </c>
      <c r="H36" s="49" t="str">
        <f t="shared" si="15"/>
        <v>Level 4ExpertODC</v>
      </c>
      <c r="I36" s="49" t="s">
        <v>422</v>
      </c>
      <c r="J36" s="49">
        <v>1000458633</v>
      </c>
      <c r="K36" s="49" t="s">
        <v>226</v>
      </c>
      <c r="L36" s="49" t="s">
        <v>697</v>
      </c>
      <c r="M36" s="388">
        <f>VLOOKUP(H36,'New Rate Card India - BFD'!C:L,10,0)</f>
        <v>2857</v>
      </c>
      <c r="N36" s="36">
        <f t="shared" si="16"/>
        <v>34.841463414634148</v>
      </c>
      <c r="O36" s="128">
        <f>N36*176</f>
        <v>6132.0975609756097</v>
      </c>
      <c r="P36" s="124"/>
      <c r="Q36" s="124"/>
      <c r="R36" s="124"/>
      <c r="S36" s="124">
        <v>0</v>
      </c>
      <c r="T36" s="124">
        <v>0</v>
      </c>
      <c r="U36" s="124">
        <v>0</v>
      </c>
      <c r="V36" s="124">
        <v>0</v>
      </c>
      <c r="W36" s="124">
        <v>0</v>
      </c>
      <c r="X36" s="124">
        <v>0</v>
      </c>
      <c r="Y36" s="124">
        <v>0</v>
      </c>
      <c r="Z36" s="124">
        <v>0</v>
      </c>
      <c r="AA36" s="124">
        <v>0</v>
      </c>
      <c r="AB36" s="655">
        <f t="shared" si="4"/>
        <v>0</v>
      </c>
      <c r="AC36" s="655">
        <f t="shared" si="5"/>
        <v>0</v>
      </c>
      <c r="AD36" s="655">
        <f t="shared" si="6"/>
        <v>0</v>
      </c>
      <c r="AE36" s="655">
        <f t="shared" si="7"/>
        <v>0</v>
      </c>
      <c r="AF36" s="655">
        <f t="shared" si="8"/>
        <v>0</v>
      </c>
      <c r="AG36" s="653">
        <f t="shared" si="9"/>
        <v>0</v>
      </c>
      <c r="AH36" s="653">
        <f t="shared" si="10"/>
        <v>0</v>
      </c>
      <c r="AI36" s="129"/>
    </row>
    <row r="37" spans="1:39" ht="21.65" customHeight="1">
      <c r="A37" s="817" t="s">
        <v>1506</v>
      </c>
      <c r="B37" s="817"/>
      <c r="C37" s="817"/>
      <c r="D37" s="817"/>
      <c r="E37" s="817"/>
      <c r="F37" s="817"/>
      <c r="G37" s="817"/>
      <c r="H37" s="817"/>
      <c r="I37" s="817"/>
      <c r="J37" s="817"/>
      <c r="K37" s="817"/>
      <c r="L37" s="817"/>
      <c r="M37" s="817"/>
      <c r="N37" s="817"/>
      <c r="O37" s="817"/>
      <c r="P37" s="126">
        <f t="shared" ref="P37:AH37" si="27">SUM(P9:P36)</f>
        <v>39667.284738675953</v>
      </c>
      <c r="Q37" s="126">
        <f t="shared" si="27"/>
        <v>39667.284738675953</v>
      </c>
      <c r="R37" s="126">
        <f t="shared" si="27"/>
        <v>39667.284738675953</v>
      </c>
      <c r="S37" s="126">
        <f t="shared" si="27"/>
        <v>0</v>
      </c>
      <c r="T37" s="126">
        <f t="shared" si="27"/>
        <v>0</v>
      </c>
      <c r="U37" s="126">
        <f t="shared" si="27"/>
        <v>0</v>
      </c>
      <c r="V37" s="126">
        <f t="shared" si="27"/>
        <v>0</v>
      </c>
      <c r="W37" s="126">
        <f t="shared" si="27"/>
        <v>0</v>
      </c>
      <c r="X37" s="126">
        <f t="shared" si="27"/>
        <v>0</v>
      </c>
      <c r="Y37" s="126">
        <f t="shared" si="27"/>
        <v>0</v>
      </c>
      <c r="Z37" s="126">
        <f t="shared" si="27"/>
        <v>0</v>
      </c>
      <c r="AA37" s="126">
        <f t="shared" si="27"/>
        <v>0</v>
      </c>
      <c r="AB37" s="126">
        <f t="shared" si="27"/>
        <v>119001.85421602786</v>
      </c>
      <c r="AC37" s="126">
        <f t="shared" si="27"/>
        <v>0</v>
      </c>
      <c r="AD37" s="126">
        <f t="shared" si="27"/>
        <v>0</v>
      </c>
      <c r="AE37" s="126">
        <f t="shared" si="27"/>
        <v>0</v>
      </c>
      <c r="AF37" s="126">
        <f t="shared" si="27"/>
        <v>119001.85421602786</v>
      </c>
      <c r="AG37" s="126">
        <f t="shared" si="27"/>
        <v>0</v>
      </c>
      <c r="AH37" s="126">
        <f t="shared" si="27"/>
        <v>119001.85421602786</v>
      </c>
      <c r="AI37" s="130"/>
    </row>
    <row r="38" spans="1:39" s="657" customFormat="1" ht="19.399999999999999" customHeight="1">
      <c r="A38" s="814" t="s">
        <v>1480</v>
      </c>
      <c r="B38" s="814"/>
      <c r="C38" s="814"/>
      <c r="D38" s="814"/>
      <c r="E38" s="814"/>
      <c r="F38" s="814"/>
      <c r="G38" s="814"/>
      <c r="H38" s="814"/>
      <c r="I38" s="814"/>
      <c r="J38" s="814"/>
      <c r="K38" s="814"/>
      <c r="L38" s="814"/>
      <c r="M38" s="814"/>
      <c r="N38" s="814"/>
      <c r="O38" s="814"/>
      <c r="P38" s="659">
        <f>P37*90%</f>
        <v>35700.556264808358</v>
      </c>
      <c r="Q38" s="659">
        <f t="shared" ref="Q38:AG38" si="28">Q37*90%</f>
        <v>35700.556264808358</v>
      </c>
      <c r="R38" s="659">
        <f t="shared" si="28"/>
        <v>35700.556264808358</v>
      </c>
      <c r="S38" s="659">
        <f t="shared" si="28"/>
        <v>0</v>
      </c>
      <c r="T38" s="659">
        <f t="shared" si="28"/>
        <v>0</v>
      </c>
      <c r="U38" s="659">
        <f t="shared" si="28"/>
        <v>0</v>
      </c>
      <c r="V38" s="659">
        <f t="shared" si="28"/>
        <v>0</v>
      </c>
      <c r="W38" s="659">
        <f t="shared" si="28"/>
        <v>0</v>
      </c>
      <c r="X38" s="659">
        <f t="shared" si="28"/>
        <v>0</v>
      </c>
      <c r="Y38" s="659">
        <f t="shared" si="28"/>
        <v>0</v>
      </c>
      <c r="Z38" s="659">
        <f t="shared" si="28"/>
        <v>0</v>
      </c>
      <c r="AA38" s="659">
        <f t="shared" si="28"/>
        <v>0</v>
      </c>
      <c r="AB38" s="659">
        <f t="shared" si="28"/>
        <v>107101.66879442507</v>
      </c>
      <c r="AC38" s="659">
        <f t="shared" si="28"/>
        <v>0</v>
      </c>
      <c r="AD38" s="659">
        <f t="shared" si="28"/>
        <v>0</v>
      </c>
      <c r="AE38" s="659">
        <f t="shared" si="28"/>
        <v>0</v>
      </c>
      <c r="AF38" s="659">
        <f t="shared" si="28"/>
        <v>107101.66879442507</v>
      </c>
      <c r="AG38" s="659">
        <f t="shared" si="28"/>
        <v>0</v>
      </c>
      <c r="AH38" s="659">
        <f t="shared" ref="AH38:AH39" si="29">SUM(AF38:AG38)</f>
        <v>107101.66879442507</v>
      </c>
      <c r="AI38" s="663"/>
      <c r="AJ38" s="663"/>
      <c r="AK38" s="663"/>
      <c r="AL38" s="663"/>
      <c r="AM38" s="663"/>
    </row>
    <row r="39" spans="1:39" s="657" customFormat="1" ht="19.399999999999999" customHeight="1">
      <c r="A39" s="810" t="s">
        <v>1481</v>
      </c>
      <c r="B39" s="811"/>
      <c r="C39" s="811"/>
      <c r="D39" s="811"/>
      <c r="E39" s="811"/>
      <c r="F39" s="811"/>
      <c r="G39" s="811"/>
      <c r="H39" s="811"/>
      <c r="I39" s="811"/>
      <c r="J39" s="811"/>
      <c r="K39" s="811"/>
      <c r="L39" s="811"/>
      <c r="M39" s="811"/>
      <c r="N39" s="811"/>
      <c r="O39" s="811"/>
      <c r="P39" s="666">
        <f>P38*94.15%</f>
        <v>33612.073723317066</v>
      </c>
      <c r="Q39" s="666">
        <f>Q38*94.15%</f>
        <v>33612.073723317066</v>
      </c>
      <c r="R39" s="666">
        <f>R38*94.15%</f>
        <v>33612.073723317066</v>
      </c>
      <c r="S39" s="666">
        <f>S37*84.15%</f>
        <v>0</v>
      </c>
      <c r="T39" s="666">
        <f t="shared" ref="T39:AG39" si="30">T37*84.15%</f>
        <v>0</v>
      </c>
      <c r="U39" s="666">
        <f t="shared" si="30"/>
        <v>0</v>
      </c>
      <c r="V39" s="666">
        <f t="shared" si="30"/>
        <v>0</v>
      </c>
      <c r="W39" s="666">
        <f t="shared" si="30"/>
        <v>0</v>
      </c>
      <c r="X39" s="666">
        <f t="shared" si="30"/>
        <v>0</v>
      </c>
      <c r="Y39" s="666">
        <f t="shared" si="30"/>
        <v>0</v>
      </c>
      <c r="Z39" s="666">
        <f t="shared" si="30"/>
        <v>0</v>
      </c>
      <c r="AA39" s="666">
        <f t="shared" si="30"/>
        <v>0</v>
      </c>
      <c r="AB39" s="666">
        <f>AB38*94.15%</f>
        <v>100836.22116995121</v>
      </c>
      <c r="AC39" s="666">
        <f t="shared" si="30"/>
        <v>0</v>
      </c>
      <c r="AD39" s="666">
        <f t="shared" si="30"/>
        <v>0</v>
      </c>
      <c r="AE39" s="666">
        <f t="shared" si="30"/>
        <v>0</v>
      </c>
      <c r="AF39" s="666">
        <f>AF38*94.15%</f>
        <v>100836.22116995121</v>
      </c>
      <c r="AG39" s="666">
        <f t="shared" si="30"/>
        <v>0</v>
      </c>
      <c r="AH39" s="666">
        <f t="shared" si="29"/>
        <v>100836.22116995121</v>
      </c>
      <c r="AI39" s="663"/>
      <c r="AJ39" s="663"/>
      <c r="AK39" s="663"/>
      <c r="AL39" s="663"/>
      <c r="AM39" s="663"/>
    </row>
    <row r="41" spans="1:39" ht="21.65" customHeight="1">
      <c r="P41" s="702">
        <v>30644.67</v>
      </c>
    </row>
    <row r="42" spans="1:39" ht="21.65" customHeight="1">
      <c r="Y42" s="62">
        <f>Y37*90%</f>
        <v>0</v>
      </c>
    </row>
  </sheetData>
  <autoFilter ref="A8:AM39" xr:uid="{DDC60EE7-91ED-4E3D-B50A-4342BFDDA369}">
    <filterColumn colId="15">
      <customFilters>
        <customFilter operator="notEqual" val=" "/>
      </customFilters>
    </filterColumn>
  </autoFilter>
  <mergeCells count="19">
    <mergeCell ref="P7:R7"/>
    <mergeCell ref="Y7:AA7"/>
    <mergeCell ref="A37:O37"/>
    <mergeCell ref="A4:B4"/>
    <mergeCell ref="A5:B5"/>
    <mergeCell ref="A6:B6"/>
    <mergeCell ref="C4:E4"/>
    <mergeCell ref="C5:E5"/>
    <mergeCell ref="C6:E6"/>
    <mergeCell ref="S7:U7"/>
    <mergeCell ref="V7:X7"/>
    <mergeCell ref="A38:O38"/>
    <mergeCell ref="A39:O39"/>
    <mergeCell ref="A1:B1"/>
    <mergeCell ref="A2:B2"/>
    <mergeCell ref="A3:B3"/>
    <mergeCell ref="C1:E1"/>
    <mergeCell ref="C2:E2"/>
    <mergeCell ref="C3:E3"/>
  </mergeCells>
  <phoneticPr fontId="8" type="noConversion"/>
  <conditionalFormatting sqref="A17">
    <cfRule type="duplicateValues" dxfId="137" priority="3"/>
    <cfRule type="duplicateValues" dxfId="136" priority="4"/>
  </conditionalFormatting>
  <conditionalFormatting sqref="A38:A39">
    <cfRule type="duplicateValues" dxfId="135" priority="1"/>
    <cfRule type="duplicateValues" dxfId="134" priority="2"/>
  </conditionalFormatting>
  <dataValidations count="1">
    <dataValidation type="list" allowBlank="1" showInputMessage="1" showErrorMessage="1" sqref="E9:E36" xr:uid="{75693967-D68F-4350-8E41-35552D51BE0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48DA104-AA45-42C4-BD53-3E8F185617AE}">
          <x14:formula1>
            <xm:f>'New Rate Card India - BFD'!$H$2:$H$537</xm:f>
          </x14:formula1>
          <xm:sqref>F40:F1048576 F7:F37</xm:sqref>
        </x14:dataValidation>
        <x14:dataValidation type="list" allowBlank="1" showInputMessage="1" showErrorMessage="1" xr:uid="{49A034D8-AA0A-4D47-883E-63047905762D}">
          <x14:formula1>
            <xm:f>'New Rate Card India - BFD'!$D$2:$D$537</xm:f>
          </x14:formula1>
          <xm:sqref>G40:G1048576 G7:G37</xm:sqref>
        </x14:dataValidation>
        <x14:dataValidation type="list" allowBlank="1" showInputMessage="1" showErrorMessage="1" xr:uid="{7AECDB03-E552-4959-9A88-8C74B4F7DCF8}">
          <x14:formula1>
            <xm:f>'New Rate Card India - BFD'!$F$2:$F$537</xm:f>
          </x14:formula1>
          <xm:sqref>C40:C1048576 C7:C37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03D9-3C74-4D9B-97B6-05A06B30C5FD}">
  <sheetPr codeName="Sheet37">
    <tabColor theme="4" tint="0.39997558519241921"/>
  </sheetPr>
  <dimension ref="A1:AJ45"/>
  <sheetViews>
    <sheetView topLeftCell="U39" zoomScaleNormal="100" workbookViewId="0">
      <selection activeCell="J13" sqref="J13"/>
    </sheetView>
  </sheetViews>
  <sheetFormatPr defaultColWidth="31.453125" defaultRowHeight="21" customHeight="1"/>
  <cols>
    <col min="1" max="1" width="14.54296875" style="63" customWidth="1"/>
    <col min="2" max="2" width="30.54296875" style="63" bestFit="1" customWidth="1"/>
    <col min="3" max="3" width="14.453125" style="63" customWidth="1"/>
    <col min="4" max="4" width="13" style="63" customWidth="1"/>
    <col min="5" max="5" width="39.453125" style="63" bestFit="1" customWidth="1"/>
    <col min="6" max="6" width="23.54296875" style="63" customWidth="1"/>
    <col min="7" max="7" width="19.453125" style="63" customWidth="1"/>
    <col min="8" max="8" width="16.54296875" style="63" customWidth="1"/>
    <col min="9" max="10" width="23" style="63" customWidth="1"/>
    <col min="11" max="11" width="30.54296875" style="63" customWidth="1"/>
    <col min="12" max="12" width="23" style="63" customWidth="1"/>
    <col min="13" max="34" width="17.54296875" style="62" customWidth="1"/>
    <col min="35" max="35" width="61.453125" style="63" bestFit="1" customWidth="1"/>
    <col min="36" max="16384" width="31.453125" style="63"/>
  </cols>
  <sheetData>
    <row r="1" spans="1:35" ht="21" customHeight="1">
      <c r="A1" s="806" t="s">
        <v>1440</v>
      </c>
      <c r="B1" s="806"/>
      <c r="C1" s="809" t="s">
        <v>207</v>
      </c>
      <c r="D1" s="809"/>
      <c r="E1" s="809"/>
      <c r="F1" s="62"/>
      <c r="G1" s="62"/>
      <c r="H1" s="62"/>
      <c r="I1" s="62"/>
      <c r="J1" s="62"/>
      <c r="K1" s="62"/>
      <c r="L1" s="62"/>
    </row>
    <row r="2" spans="1:35" ht="21" customHeight="1">
      <c r="A2" s="806" t="s">
        <v>1441</v>
      </c>
      <c r="B2" s="806"/>
      <c r="C2" s="809" t="s">
        <v>1442</v>
      </c>
      <c r="D2" s="809"/>
      <c r="E2" s="809"/>
      <c r="F2" s="62"/>
      <c r="G2" s="62"/>
      <c r="H2" s="62"/>
      <c r="I2" s="62"/>
      <c r="J2" s="62"/>
      <c r="K2" s="62"/>
      <c r="L2" s="62"/>
    </row>
    <row r="3" spans="1:35" ht="21" customHeight="1">
      <c r="A3" s="806" t="s">
        <v>1443</v>
      </c>
      <c r="B3" s="806"/>
      <c r="C3" s="809" t="s">
        <v>1530</v>
      </c>
      <c r="D3" s="809"/>
      <c r="E3" s="809"/>
      <c r="F3" s="62"/>
      <c r="G3" s="62"/>
      <c r="H3" s="62"/>
      <c r="I3" s="62"/>
      <c r="J3" s="62"/>
      <c r="K3" s="62"/>
      <c r="L3" s="62"/>
    </row>
    <row r="4" spans="1:35" ht="21" customHeight="1">
      <c r="A4" s="806" t="s">
        <v>10</v>
      </c>
      <c r="B4" s="806"/>
      <c r="C4" s="809" t="s">
        <v>1531</v>
      </c>
      <c r="D4" s="809"/>
      <c r="E4" s="809"/>
      <c r="F4" s="62"/>
      <c r="G4" s="62"/>
      <c r="H4" s="62"/>
      <c r="I4" s="62"/>
      <c r="J4" s="62"/>
      <c r="K4" s="62"/>
      <c r="L4" s="62"/>
    </row>
    <row r="5" spans="1:35" ht="21" customHeight="1">
      <c r="A5" s="807" t="s">
        <v>1445</v>
      </c>
      <c r="B5" s="818"/>
      <c r="C5" s="809" t="s">
        <v>1532</v>
      </c>
      <c r="D5" s="809"/>
      <c r="E5" s="809"/>
      <c r="F5" s="62"/>
      <c r="G5" s="62"/>
      <c r="H5" s="62"/>
      <c r="I5" s="62"/>
      <c r="J5" s="62"/>
      <c r="K5" s="62"/>
      <c r="L5" s="62"/>
    </row>
    <row r="6" spans="1:35" ht="21" customHeight="1">
      <c r="A6" s="807" t="s">
        <v>1446</v>
      </c>
      <c r="B6" s="818"/>
      <c r="C6" s="809" t="s">
        <v>1533</v>
      </c>
      <c r="D6" s="809"/>
      <c r="E6" s="809"/>
      <c r="F6" s="365"/>
      <c r="G6" s="656"/>
      <c r="H6" s="656"/>
      <c r="I6" s="656"/>
      <c r="J6" s="656"/>
      <c r="K6" s="656"/>
      <c r="L6" s="656"/>
      <c r="M6" s="656"/>
      <c r="N6" s="656"/>
    </row>
    <row r="7" spans="1:35" ht="21" customHeight="1">
      <c r="P7" s="805" t="s">
        <v>1448</v>
      </c>
      <c r="Q7" s="815"/>
      <c r="R7" s="815"/>
      <c r="S7" s="804" t="s">
        <v>1449</v>
      </c>
      <c r="T7" s="812"/>
      <c r="U7" s="812"/>
      <c r="V7" s="802" t="s">
        <v>1450</v>
      </c>
      <c r="W7" s="813"/>
      <c r="X7" s="813"/>
      <c r="Y7" s="803" t="s">
        <v>1451</v>
      </c>
      <c r="Z7" s="816"/>
      <c r="AA7" s="816"/>
      <c r="AB7" s="63"/>
      <c r="AC7" s="63"/>
      <c r="AD7" s="63"/>
      <c r="AE7" s="63"/>
      <c r="AF7" s="63"/>
      <c r="AG7" s="63"/>
      <c r="AH7" s="63"/>
    </row>
    <row r="8" spans="1:35" ht="21" customHeight="1">
      <c r="A8" s="125" t="s">
        <v>5</v>
      </c>
      <c r="B8" s="125" t="s">
        <v>6</v>
      </c>
      <c r="C8" s="125" t="s">
        <v>7</v>
      </c>
      <c r="D8" s="125" t="s">
        <v>8</v>
      </c>
      <c r="E8" s="125" t="s">
        <v>9</v>
      </c>
      <c r="F8" s="125" t="s">
        <v>311</v>
      </c>
      <c r="G8" s="125" t="s">
        <v>1452</v>
      </c>
      <c r="H8" s="125" t="s">
        <v>1453</v>
      </c>
      <c r="I8" s="125" t="s">
        <v>312</v>
      </c>
      <c r="J8" s="125" t="s">
        <v>12</v>
      </c>
      <c r="K8" s="125" t="s">
        <v>1454</v>
      </c>
      <c r="L8" s="125" t="s">
        <v>313</v>
      </c>
      <c r="M8" s="126"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1" customHeight="1">
      <c r="A9" s="368">
        <v>2298722</v>
      </c>
      <c r="B9" s="629" t="s">
        <v>1534</v>
      </c>
      <c r="C9" s="46" t="s">
        <v>800</v>
      </c>
      <c r="D9" s="46" t="s">
        <v>1535</v>
      </c>
      <c r="E9" s="49" t="s">
        <v>341</v>
      </c>
      <c r="F9" s="49" t="s">
        <v>802</v>
      </c>
      <c r="G9" s="49" t="s">
        <v>1493</v>
      </c>
      <c r="H9" s="49" t="str">
        <f>CONCATENATE(G9,C9,F9)</f>
        <v>NicheODCLevel 2</v>
      </c>
      <c r="I9" s="49" t="s">
        <v>324</v>
      </c>
      <c r="J9" s="49">
        <v>1000467271</v>
      </c>
      <c r="K9" s="49" t="s">
        <v>269</v>
      </c>
      <c r="L9" s="49" t="s">
        <v>344</v>
      </c>
      <c r="M9" s="388">
        <f>VLOOKUP(H9,'2026 - Price List India BFD'!B:F,5,0)</f>
        <v>1956</v>
      </c>
      <c r="N9" s="36">
        <f>M9/87.5</f>
        <v>22.354285714285716</v>
      </c>
      <c r="O9" s="128">
        <f t="shared" ref="O9:O37" si="0">N9*176</f>
        <v>3934.3542857142861</v>
      </c>
      <c r="P9" s="124">
        <f t="shared" ref="P9" si="1">N9*176</f>
        <v>3934.3542857142861</v>
      </c>
      <c r="Q9" s="124">
        <f t="shared" ref="Q9" si="2">N9*176</f>
        <v>3934.3542857142861</v>
      </c>
      <c r="R9" s="124">
        <f t="shared" ref="R9" si="3">N9*176</f>
        <v>3934.3542857142861</v>
      </c>
      <c r="S9" s="124">
        <v>0</v>
      </c>
      <c r="T9" s="124">
        <v>0</v>
      </c>
      <c r="U9" s="124">
        <v>0</v>
      </c>
      <c r="V9" s="124">
        <v>0</v>
      </c>
      <c r="W9" s="124">
        <v>0</v>
      </c>
      <c r="X9" s="124">
        <v>0</v>
      </c>
      <c r="Y9" s="124">
        <v>0</v>
      </c>
      <c r="Z9" s="124">
        <v>0</v>
      </c>
      <c r="AA9" s="124">
        <v>0</v>
      </c>
      <c r="AB9" s="655">
        <f t="shared" ref="AB9" si="4">SUM(P9:R9)</f>
        <v>11803.062857142859</v>
      </c>
      <c r="AC9" s="655">
        <f t="shared" ref="AC9" si="5">SUM(S9:U9)</f>
        <v>0</v>
      </c>
      <c r="AD9" s="655">
        <f t="shared" ref="AD9" si="6">SUM(V9:X9)</f>
        <v>0</v>
      </c>
      <c r="AE9" s="655">
        <f t="shared" ref="AE9" si="7">SUM(Y9:AA9)</f>
        <v>0</v>
      </c>
      <c r="AF9" s="655">
        <f t="shared" ref="AF9" si="8">SUM(AB9:AC9)</f>
        <v>11803.062857142859</v>
      </c>
      <c r="AG9" s="653">
        <f t="shared" ref="AG9" si="9">SUM(AD9:AE9)</f>
        <v>0</v>
      </c>
      <c r="AH9" s="653">
        <f t="shared" ref="AH9" si="10">SUM(AF9:AG9)</f>
        <v>11803.062857142859</v>
      </c>
      <c r="AI9" s="129"/>
    </row>
    <row r="10" spans="1:35" ht="21" customHeight="1">
      <c r="A10" s="368">
        <v>924074</v>
      </c>
      <c r="B10" s="629" t="s">
        <v>1536</v>
      </c>
      <c r="C10" s="46" t="s">
        <v>800</v>
      </c>
      <c r="D10" s="46" t="s">
        <v>1535</v>
      </c>
      <c r="E10" s="49" t="s">
        <v>341</v>
      </c>
      <c r="F10" s="49" t="s">
        <v>802</v>
      </c>
      <c r="G10" s="49" t="s">
        <v>1464</v>
      </c>
      <c r="H10" s="49" t="str">
        <f>CONCATENATE(G10,C10,F10)</f>
        <v>StandardODCLevel 2</v>
      </c>
      <c r="I10" s="49" t="s">
        <v>324</v>
      </c>
      <c r="J10" s="49">
        <v>1000467271</v>
      </c>
      <c r="K10" s="49" t="s">
        <v>269</v>
      </c>
      <c r="L10" s="49" t="s">
        <v>344</v>
      </c>
      <c r="M10" s="388">
        <f>VLOOKUP(H10,'2026 - Price List India BFD'!B:F,5,0)</f>
        <v>1716</v>
      </c>
      <c r="N10" s="36">
        <f>M10/87.5</f>
        <v>19.611428571428572</v>
      </c>
      <c r="O10" s="128">
        <f t="shared" si="0"/>
        <v>3451.6114285714289</v>
      </c>
      <c r="P10" s="124">
        <f t="shared" ref="P10:P22" si="11">N10*176</f>
        <v>3451.6114285714289</v>
      </c>
      <c r="Q10" s="124">
        <f t="shared" ref="Q10:Q22" si="12">N10*176</f>
        <v>3451.6114285714289</v>
      </c>
      <c r="R10" s="124">
        <f t="shared" ref="R10:R22" si="13">N10*176</f>
        <v>3451.6114285714289</v>
      </c>
      <c r="S10" s="124">
        <v>0</v>
      </c>
      <c r="T10" s="124">
        <v>0</v>
      </c>
      <c r="U10" s="124">
        <v>0</v>
      </c>
      <c r="V10" s="124">
        <v>0</v>
      </c>
      <c r="W10" s="124">
        <v>0</v>
      </c>
      <c r="X10" s="124">
        <v>0</v>
      </c>
      <c r="Y10" s="124">
        <v>0</v>
      </c>
      <c r="Z10" s="124">
        <v>0</v>
      </c>
      <c r="AA10" s="124">
        <v>0</v>
      </c>
      <c r="AB10" s="655">
        <f t="shared" ref="AB10:AB37" si="14">SUM(P10:R10)</f>
        <v>10354.834285714287</v>
      </c>
      <c r="AC10" s="655">
        <f t="shared" ref="AC10:AC37" si="15">SUM(S10:U10)</f>
        <v>0</v>
      </c>
      <c r="AD10" s="655">
        <f t="shared" ref="AD10:AD37" si="16">SUM(V10:X10)</f>
        <v>0</v>
      </c>
      <c r="AE10" s="655">
        <f t="shared" ref="AE10:AE37" si="17">SUM(Y10:AA10)</f>
        <v>0</v>
      </c>
      <c r="AF10" s="655">
        <f t="shared" ref="AF10:AF37" si="18">SUM(AB10:AC10)</f>
        <v>10354.834285714287</v>
      </c>
      <c r="AG10" s="653">
        <f t="shared" ref="AG10:AG37" si="19">SUM(AD10:AE10)</f>
        <v>0</v>
      </c>
      <c r="AH10" s="653">
        <f t="shared" ref="AH10:AH37" si="20">SUM(AF10:AG10)</f>
        <v>10354.834285714287</v>
      </c>
      <c r="AI10" s="129"/>
    </row>
    <row r="11" spans="1:35" ht="21" customHeight="1">
      <c r="A11" s="368">
        <v>2266831</v>
      </c>
      <c r="B11" s="629" t="s">
        <v>1537</v>
      </c>
      <c r="C11" s="46" t="s">
        <v>800</v>
      </c>
      <c r="D11" s="46" t="s">
        <v>1535</v>
      </c>
      <c r="E11" s="49" t="s">
        <v>341</v>
      </c>
      <c r="F11" s="49" t="s">
        <v>810</v>
      </c>
      <c r="G11" s="49" t="s">
        <v>1493</v>
      </c>
      <c r="H11" s="49" t="str">
        <f t="shared" ref="H11:H25" si="21">CONCATENATE(F11,G11,C11)</f>
        <v>Level 1NicheODC</v>
      </c>
      <c r="I11" s="49" t="s">
        <v>582</v>
      </c>
      <c r="J11" s="49">
        <v>1000467271</v>
      </c>
      <c r="K11" s="49" t="s">
        <v>269</v>
      </c>
      <c r="L11" s="49" t="s">
        <v>344</v>
      </c>
      <c r="M11" s="388">
        <f>VLOOKUP(H11,'New Rate Card India - BFD'!C:L,10,0)</f>
        <v>1574</v>
      </c>
      <c r="N11" s="36">
        <f t="shared" ref="N11:N21" si="22">M11/82</f>
        <v>19.195121951219512</v>
      </c>
      <c r="O11" s="128">
        <f t="shared" si="0"/>
        <v>3378.3414634146343</v>
      </c>
      <c r="P11" s="124"/>
      <c r="Q11" s="124"/>
      <c r="R11" s="124"/>
      <c r="S11" s="124">
        <v>0</v>
      </c>
      <c r="T11" s="124">
        <v>0</v>
      </c>
      <c r="U11" s="124">
        <v>0</v>
      </c>
      <c r="V11" s="124">
        <v>0</v>
      </c>
      <c r="W11" s="124">
        <v>0</v>
      </c>
      <c r="X11" s="124">
        <v>0</v>
      </c>
      <c r="Y11" s="124">
        <v>0</v>
      </c>
      <c r="Z11" s="124">
        <v>0</v>
      </c>
      <c r="AA11" s="124">
        <v>0</v>
      </c>
      <c r="AB11" s="655">
        <f t="shared" si="14"/>
        <v>0</v>
      </c>
      <c r="AC11" s="655">
        <f t="shared" si="15"/>
        <v>0</v>
      </c>
      <c r="AD11" s="655">
        <f t="shared" si="16"/>
        <v>0</v>
      </c>
      <c r="AE11" s="655">
        <f t="shared" si="17"/>
        <v>0</v>
      </c>
      <c r="AF11" s="655">
        <f t="shared" si="18"/>
        <v>0</v>
      </c>
      <c r="AG11" s="653">
        <f t="shared" si="19"/>
        <v>0</v>
      </c>
      <c r="AH11" s="653">
        <f t="shared" si="20"/>
        <v>0</v>
      </c>
      <c r="AI11" s="129"/>
    </row>
    <row r="12" spans="1:35" ht="21" customHeight="1">
      <c r="A12" s="368">
        <v>2220139</v>
      </c>
      <c r="B12" s="629" t="s">
        <v>1538</v>
      </c>
      <c r="C12" s="46" t="s">
        <v>800</v>
      </c>
      <c r="D12" s="46" t="s">
        <v>1535</v>
      </c>
      <c r="E12" s="49" t="s">
        <v>341</v>
      </c>
      <c r="F12" s="49" t="s">
        <v>810</v>
      </c>
      <c r="G12" s="49" t="s">
        <v>1493</v>
      </c>
      <c r="H12" s="49" t="str">
        <f t="shared" si="21"/>
        <v>Level 1NicheODC</v>
      </c>
      <c r="I12" s="49" t="s">
        <v>582</v>
      </c>
      <c r="J12" s="49">
        <v>1000467271</v>
      </c>
      <c r="K12" s="49" t="s">
        <v>269</v>
      </c>
      <c r="L12" s="49" t="s">
        <v>344</v>
      </c>
      <c r="M12" s="388">
        <f>VLOOKUP(H12,'New Rate Card India - BFD'!C:L,10,0)</f>
        <v>1574</v>
      </c>
      <c r="N12" s="36">
        <f t="shared" si="22"/>
        <v>19.195121951219512</v>
      </c>
      <c r="O12" s="128">
        <f t="shared" si="0"/>
        <v>3378.3414634146343</v>
      </c>
      <c r="P12" s="124"/>
      <c r="Q12" s="124"/>
      <c r="R12" s="124"/>
      <c r="S12" s="124">
        <v>0</v>
      </c>
      <c r="T12" s="124">
        <v>0</v>
      </c>
      <c r="U12" s="124">
        <v>0</v>
      </c>
      <c r="V12" s="124">
        <v>0</v>
      </c>
      <c r="W12" s="124">
        <v>0</v>
      </c>
      <c r="X12" s="124">
        <v>0</v>
      </c>
      <c r="Y12" s="124">
        <v>0</v>
      </c>
      <c r="Z12" s="124">
        <v>0</v>
      </c>
      <c r="AA12" s="124">
        <v>0</v>
      </c>
      <c r="AB12" s="655">
        <f t="shared" si="14"/>
        <v>0</v>
      </c>
      <c r="AC12" s="655">
        <f t="shared" si="15"/>
        <v>0</v>
      </c>
      <c r="AD12" s="655">
        <f t="shared" si="16"/>
        <v>0</v>
      </c>
      <c r="AE12" s="655">
        <f t="shared" si="17"/>
        <v>0</v>
      </c>
      <c r="AF12" s="655">
        <f t="shared" si="18"/>
        <v>0</v>
      </c>
      <c r="AG12" s="653">
        <f t="shared" si="19"/>
        <v>0</v>
      </c>
      <c r="AH12" s="653">
        <f t="shared" si="20"/>
        <v>0</v>
      </c>
      <c r="AI12" s="129"/>
    </row>
    <row r="13" spans="1:35" ht="21" customHeight="1">
      <c r="A13" s="368">
        <v>2318325</v>
      </c>
      <c r="B13" s="629" t="s">
        <v>1539</v>
      </c>
      <c r="C13" s="46" t="s">
        <v>800</v>
      </c>
      <c r="D13" s="46" t="s">
        <v>1535</v>
      </c>
      <c r="E13" s="49" t="s">
        <v>341</v>
      </c>
      <c r="F13" s="49" t="s">
        <v>802</v>
      </c>
      <c r="G13" s="49" t="s">
        <v>1493</v>
      </c>
      <c r="H13" s="49" t="str">
        <f t="shared" si="21"/>
        <v>Level 2NicheODC</v>
      </c>
      <c r="I13" s="49" t="s">
        <v>582</v>
      </c>
      <c r="J13" s="49">
        <v>1000467271</v>
      </c>
      <c r="K13" s="49" t="s">
        <v>269</v>
      </c>
      <c r="L13" s="49" t="s">
        <v>344</v>
      </c>
      <c r="M13" s="388">
        <f>VLOOKUP(H13,'New Rate Card India - BFD'!C:L,10,0)</f>
        <v>1888</v>
      </c>
      <c r="N13" s="36">
        <f t="shared" si="22"/>
        <v>23.024390243902438</v>
      </c>
      <c r="O13" s="128">
        <f t="shared" si="0"/>
        <v>4052.292682926829</v>
      </c>
      <c r="P13" s="124"/>
      <c r="Q13" s="124"/>
      <c r="R13" s="124"/>
      <c r="S13" s="124">
        <v>0</v>
      </c>
      <c r="T13" s="124">
        <v>0</v>
      </c>
      <c r="U13" s="124">
        <v>0</v>
      </c>
      <c r="V13" s="124">
        <v>0</v>
      </c>
      <c r="W13" s="124">
        <v>0</v>
      </c>
      <c r="X13" s="124">
        <v>0</v>
      </c>
      <c r="Y13" s="124">
        <v>0</v>
      </c>
      <c r="Z13" s="124">
        <v>0</v>
      </c>
      <c r="AA13" s="124">
        <v>0</v>
      </c>
      <c r="AB13" s="655">
        <f t="shared" si="14"/>
        <v>0</v>
      </c>
      <c r="AC13" s="655">
        <f t="shared" si="15"/>
        <v>0</v>
      </c>
      <c r="AD13" s="655">
        <f t="shared" si="16"/>
        <v>0</v>
      </c>
      <c r="AE13" s="655">
        <f t="shared" si="17"/>
        <v>0</v>
      </c>
      <c r="AF13" s="655">
        <f t="shared" si="18"/>
        <v>0</v>
      </c>
      <c r="AG13" s="653">
        <f t="shared" si="19"/>
        <v>0</v>
      </c>
      <c r="AH13" s="653">
        <f t="shared" si="20"/>
        <v>0</v>
      </c>
      <c r="AI13" s="129"/>
    </row>
    <row r="14" spans="1:35" ht="21" customHeight="1">
      <c r="A14" s="368">
        <v>2300360</v>
      </c>
      <c r="B14" s="629" t="s">
        <v>1540</v>
      </c>
      <c r="C14" s="46" t="s">
        <v>800</v>
      </c>
      <c r="D14" s="46" t="s">
        <v>1535</v>
      </c>
      <c r="E14" s="49" t="s">
        <v>341</v>
      </c>
      <c r="F14" s="49" t="s">
        <v>927</v>
      </c>
      <c r="G14" s="49" t="s">
        <v>1471</v>
      </c>
      <c r="H14" s="49" t="str">
        <f t="shared" si="21"/>
        <v>Level 4ExpertODC</v>
      </c>
      <c r="I14" s="49" t="s">
        <v>422</v>
      </c>
      <c r="J14" s="49">
        <v>1000467271</v>
      </c>
      <c r="K14" s="49" t="s">
        <v>269</v>
      </c>
      <c r="L14" s="49" t="s">
        <v>344</v>
      </c>
      <c r="M14" s="388">
        <f>VLOOKUP(H14,'New Rate Card India - BFD'!C:L,10,0)</f>
        <v>2857</v>
      </c>
      <c r="N14" s="36">
        <f t="shared" si="22"/>
        <v>34.841463414634148</v>
      </c>
      <c r="O14" s="128">
        <f t="shared" si="0"/>
        <v>6132.0975609756097</v>
      </c>
      <c r="P14" s="124"/>
      <c r="Q14" s="124"/>
      <c r="R14" s="124"/>
      <c r="S14" s="124">
        <v>0</v>
      </c>
      <c r="T14" s="124">
        <v>0</v>
      </c>
      <c r="U14" s="124">
        <v>0</v>
      </c>
      <c r="V14" s="124">
        <v>0</v>
      </c>
      <c r="W14" s="124">
        <v>0</v>
      </c>
      <c r="X14" s="124">
        <v>0</v>
      </c>
      <c r="Y14" s="124">
        <v>0</v>
      </c>
      <c r="Z14" s="124">
        <v>0</v>
      </c>
      <c r="AA14" s="124">
        <v>0</v>
      </c>
      <c r="AB14" s="655">
        <f t="shared" si="14"/>
        <v>0</v>
      </c>
      <c r="AC14" s="655">
        <f t="shared" si="15"/>
        <v>0</v>
      </c>
      <c r="AD14" s="655">
        <f t="shared" si="16"/>
        <v>0</v>
      </c>
      <c r="AE14" s="655">
        <f t="shared" si="17"/>
        <v>0</v>
      </c>
      <c r="AF14" s="655">
        <f t="shared" si="18"/>
        <v>0</v>
      </c>
      <c r="AG14" s="653">
        <f t="shared" si="19"/>
        <v>0</v>
      </c>
      <c r="AH14" s="653">
        <f t="shared" si="20"/>
        <v>0</v>
      </c>
      <c r="AI14" s="129"/>
    </row>
    <row r="15" spans="1:35" ht="21" customHeight="1">
      <c r="A15" s="368">
        <v>2220139</v>
      </c>
      <c r="B15" s="629" t="s">
        <v>1541</v>
      </c>
      <c r="C15" s="46" t="s">
        <v>800</v>
      </c>
      <c r="D15" s="46" t="s">
        <v>1535</v>
      </c>
      <c r="E15" s="49" t="s">
        <v>341</v>
      </c>
      <c r="F15" s="49" t="s">
        <v>810</v>
      </c>
      <c r="G15" s="49" t="s">
        <v>1464</v>
      </c>
      <c r="H15" s="49" t="str">
        <f>CONCATENATE(G15,C15,F15)</f>
        <v>StandardODCLevel 1</v>
      </c>
      <c r="I15" s="49" t="s">
        <v>582</v>
      </c>
      <c r="J15" s="49">
        <v>1000467271</v>
      </c>
      <c r="K15" s="49" t="s">
        <v>269</v>
      </c>
      <c r="L15" s="49" t="s">
        <v>344</v>
      </c>
      <c r="M15" s="388">
        <f>VLOOKUP(H15,'2026 - Price List India BFD'!B:F,5,0)</f>
        <v>1450</v>
      </c>
      <c r="N15" s="36">
        <f>M15/87.5</f>
        <v>16.571428571428573</v>
      </c>
      <c r="O15" s="128">
        <f>N15*176</f>
        <v>2916.5714285714289</v>
      </c>
      <c r="P15" s="124">
        <f>N15*125</f>
        <v>2071.4285714285716</v>
      </c>
      <c r="Q15" s="124">
        <f>N15*176</f>
        <v>2916.5714285714289</v>
      </c>
      <c r="R15" s="124">
        <f>N15*176</f>
        <v>2916.5714285714289</v>
      </c>
      <c r="S15" s="124">
        <v>0</v>
      </c>
      <c r="T15" s="124">
        <v>0</v>
      </c>
      <c r="U15" s="124">
        <v>0</v>
      </c>
      <c r="V15" s="124">
        <v>0</v>
      </c>
      <c r="W15" s="124">
        <v>0</v>
      </c>
      <c r="X15" s="124">
        <v>0</v>
      </c>
      <c r="Y15" s="124">
        <v>0</v>
      </c>
      <c r="Z15" s="124">
        <v>0</v>
      </c>
      <c r="AA15" s="124">
        <v>0</v>
      </c>
      <c r="AB15" s="655">
        <f>SUM(P15:R15)</f>
        <v>7904.5714285714294</v>
      </c>
      <c r="AC15" s="655">
        <f>SUM(S15:U15)</f>
        <v>0</v>
      </c>
      <c r="AD15" s="655">
        <f>SUM(V15:X15)</f>
        <v>0</v>
      </c>
      <c r="AE15" s="655">
        <f>SUM(Y15:AA15)</f>
        <v>0</v>
      </c>
      <c r="AF15" s="655">
        <f>SUM(AB15:AC15)</f>
        <v>7904.5714285714294</v>
      </c>
      <c r="AG15" s="653">
        <f>SUM(AD15:AE15)</f>
        <v>0</v>
      </c>
      <c r="AH15" s="653">
        <f>SUM(AF15:AG15)</f>
        <v>7904.5714285714294</v>
      </c>
      <c r="AI15" s="129"/>
    </row>
    <row r="16" spans="1:35" ht="21" customHeight="1">
      <c r="A16" s="368">
        <v>930675</v>
      </c>
      <c r="B16" s="629" t="s">
        <v>1542</v>
      </c>
      <c r="C16" s="46" t="s">
        <v>800</v>
      </c>
      <c r="D16" s="46" t="s">
        <v>1535</v>
      </c>
      <c r="E16" s="49" t="s">
        <v>341</v>
      </c>
      <c r="F16" s="49" t="s">
        <v>804</v>
      </c>
      <c r="G16" s="49" t="s">
        <v>1493</v>
      </c>
      <c r="H16" s="49" t="str">
        <f>CONCATENATE(G16,C16,F16)</f>
        <v>NicheODCLevel 3</v>
      </c>
      <c r="I16" s="49" t="s">
        <v>338</v>
      </c>
      <c r="J16" s="49">
        <v>1000467271</v>
      </c>
      <c r="K16" s="49" t="s">
        <v>269</v>
      </c>
      <c r="L16" s="49" t="s">
        <v>344</v>
      </c>
      <c r="M16" s="388">
        <f>VLOOKUP(H16,'2026 - Price List India BFD'!B:F,5,0)</f>
        <v>2360</v>
      </c>
      <c r="N16" s="36">
        <f>M16/87.5</f>
        <v>26.971428571428572</v>
      </c>
      <c r="O16" s="128">
        <f t="shared" si="0"/>
        <v>4746.971428571429</v>
      </c>
      <c r="P16" s="124">
        <f t="shared" si="11"/>
        <v>4746.971428571429</v>
      </c>
      <c r="Q16" s="124">
        <f t="shared" si="12"/>
        <v>4746.971428571429</v>
      </c>
      <c r="R16" s="124">
        <f t="shared" si="13"/>
        <v>4746.971428571429</v>
      </c>
      <c r="S16" s="124">
        <v>0</v>
      </c>
      <c r="T16" s="124">
        <v>0</v>
      </c>
      <c r="U16" s="124">
        <v>0</v>
      </c>
      <c r="V16" s="124">
        <v>0</v>
      </c>
      <c r="W16" s="124">
        <v>0</v>
      </c>
      <c r="X16" s="124">
        <v>0</v>
      </c>
      <c r="Y16" s="124">
        <v>0</v>
      </c>
      <c r="Z16" s="124">
        <v>0</v>
      </c>
      <c r="AA16" s="124">
        <v>0</v>
      </c>
      <c r="AB16" s="655">
        <f t="shared" si="14"/>
        <v>14240.914285714287</v>
      </c>
      <c r="AC16" s="655">
        <f t="shared" si="15"/>
        <v>0</v>
      </c>
      <c r="AD16" s="655">
        <f t="shared" si="16"/>
        <v>0</v>
      </c>
      <c r="AE16" s="655">
        <f t="shared" si="17"/>
        <v>0</v>
      </c>
      <c r="AF16" s="655">
        <f t="shared" si="18"/>
        <v>14240.914285714287</v>
      </c>
      <c r="AG16" s="653">
        <f t="shared" si="19"/>
        <v>0</v>
      </c>
      <c r="AH16" s="653">
        <f t="shared" si="20"/>
        <v>14240.914285714287</v>
      </c>
      <c r="AI16" s="129"/>
    </row>
    <row r="17" spans="1:35" ht="21" customHeight="1">
      <c r="A17" s="368">
        <v>2193474</v>
      </c>
      <c r="B17" s="629" t="s">
        <v>1543</v>
      </c>
      <c r="C17" s="46" t="s">
        <v>800</v>
      </c>
      <c r="D17" s="46" t="s">
        <v>1535</v>
      </c>
      <c r="E17" s="49" t="s">
        <v>341</v>
      </c>
      <c r="F17" s="49" t="s">
        <v>802</v>
      </c>
      <c r="G17" s="49" t="s">
        <v>1493</v>
      </c>
      <c r="H17" s="49" t="str">
        <f t="shared" si="21"/>
        <v>Level 2NicheODC</v>
      </c>
      <c r="I17" s="49" t="s">
        <v>324</v>
      </c>
      <c r="J17" s="49">
        <v>1000467271</v>
      </c>
      <c r="K17" s="49" t="s">
        <v>269</v>
      </c>
      <c r="L17" s="49" t="s">
        <v>344</v>
      </c>
      <c r="M17" s="388">
        <f>VLOOKUP(H17,'New Rate Card India - BFD'!C:L,10,0)</f>
        <v>1888</v>
      </c>
      <c r="N17" s="36">
        <f t="shared" si="22"/>
        <v>23.024390243902438</v>
      </c>
      <c r="O17" s="128">
        <f t="shared" si="0"/>
        <v>4052.292682926829</v>
      </c>
      <c r="P17" s="124"/>
      <c r="Q17" s="124"/>
      <c r="R17" s="124"/>
      <c r="S17" s="124">
        <v>0</v>
      </c>
      <c r="T17" s="124">
        <v>0</v>
      </c>
      <c r="U17" s="124">
        <v>0</v>
      </c>
      <c r="V17" s="124">
        <v>0</v>
      </c>
      <c r="W17" s="124">
        <v>0</v>
      </c>
      <c r="X17" s="124">
        <v>0</v>
      </c>
      <c r="Y17" s="124">
        <v>0</v>
      </c>
      <c r="Z17" s="124">
        <v>0</v>
      </c>
      <c r="AA17" s="124">
        <v>0</v>
      </c>
      <c r="AB17" s="655">
        <f t="shared" si="14"/>
        <v>0</v>
      </c>
      <c r="AC17" s="655">
        <f t="shared" si="15"/>
        <v>0</v>
      </c>
      <c r="AD17" s="655">
        <f t="shared" si="16"/>
        <v>0</v>
      </c>
      <c r="AE17" s="655">
        <f t="shared" si="17"/>
        <v>0</v>
      </c>
      <c r="AF17" s="655">
        <f t="shared" si="18"/>
        <v>0</v>
      </c>
      <c r="AG17" s="653">
        <f t="shared" si="19"/>
        <v>0</v>
      </c>
      <c r="AH17" s="653">
        <f t="shared" si="20"/>
        <v>0</v>
      </c>
      <c r="AI17" s="129"/>
    </row>
    <row r="18" spans="1:35" ht="21" customHeight="1">
      <c r="A18" s="368">
        <v>2070408</v>
      </c>
      <c r="B18" s="629" t="s">
        <v>1544</v>
      </c>
      <c r="C18" s="46" t="s">
        <v>800</v>
      </c>
      <c r="D18" s="46" t="s">
        <v>1535</v>
      </c>
      <c r="E18" s="49" t="s">
        <v>20</v>
      </c>
      <c r="F18" s="49" t="s">
        <v>804</v>
      </c>
      <c r="G18" s="49" t="s">
        <v>1462</v>
      </c>
      <c r="H18" s="49" t="str">
        <f t="shared" si="21"/>
        <v>Level 3PremiumODC</v>
      </c>
      <c r="I18" s="49" t="s">
        <v>338</v>
      </c>
      <c r="J18" s="49">
        <v>1000467271</v>
      </c>
      <c r="K18" s="49" t="s">
        <v>269</v>
      </c>
      <c r="L18" s="49" t="s">
        <v>344</v>
      </c>
      <c r="M18" s="388">
        <f>VLOOKUP(H18,'New Rate Card India - BFD'!C:L,10,0)</f>
        <v>2054</v>
      </c>
      <c r="N18" s="36">
        <f t="shared" si="22"/>
        <v>25.048780487804876</v>
      </c>
      <c r="O18" s="128">
        <f t="shared" si="0"/>
        <v>4408.585365853658</v>
      </c>
      <c r="P18" s="124"/>
      <c r="Q18" s="124"/>
      <c r="R18" s="124"/>
      <c r="S18" s="124">
        <v>0</v>
      </c>
      <c r="T18" s="124">
        <v>0</v>
      </c>
      <c r="U18" s="124">
        <v>0</v>
      </c>
      <c r="V18" s="124">
        <v>0</v>
      </c>
      <c r="W18" s="124">
        <v>0</v>
      </c>
      <c r="X18" s="124">
        <v>0</v>
      </c>
      <c r="Y18" s="124">
        <v>0</v>
      </c>
      <c r="Z18" s="124">
        <v>0</v>
      </c>
      <c r="AA18" s="124">
        <v>0</v>
      </c>
      <c r="AB18" s="655">
        <f t="shared" si="14"/>
        <v>0</v>
      </c>
      <c r="AC18" s="655">
        <f t="shared" si="15"/>
        <v>0</v>
      </c>
      <c r="AD18" s="655">
        <f t="shared" si="16"/>
        <v>0</v>
      </c>
      <c r="AE18" s="655">
        <f t="shared" si="17"/>
        <v>0</v>
      </c>
      <c r="AF18" s="655">
        <f t="shared" si="18"/>
        <v>0</v>
      </c>
      <c r="AG18" s="653">
        <f t="shared" si="19"/>
        <v>0</v>
      </c>
      <c r="AH18" s="653">
        <f t="shared" si="20"/>
        <v>0</v>
      </c>
      <c r="AI18" s="129"/>
    </row>
    <row r="19" spans="1:35" ht="21" customHeight="1">
      <c r="A19" s="368">
        <v>2245985</v>
      </c>
      <c r="B19" s="629" t="s">
        <v>1545</v>
      </c>
      <c r="C19" s="46" t="s">
        <v>800</v>
      </c>
      <c r="D19" s="46" t="s">
        <v>1535</v>
      </c>
      <c r="E19" s="49" t="s">
        <v>20</v>
      </c>
      <c r="F19" s="49" t="s">
        <v>804</v>
      </c>
      <c r="G19" s="49" t="s">
        <v>1462</v>
      </c>
      <c r="H19" s="49" t="str">
        <f t="shared" si="21"/>
        <v>Level 3PremiumODC</v>
      </c>
      <c r="I19" s="49" t="s">
        <v>318</v>
      </c>
      <c r="J19" s="49">
        <v>1000467271</v>
      </c>
      <c r="K19" s="49" t="s">
        <v>269</v>
      </c>
      <c r="L19" s="49" t="s">
        <v>33</v>
      </c>
      <c r="M19" s="388">
        <f>VLOOKUP(H19,'New Rate Card India - BFD'!C:L,10,0)</f>
        <v>2054</v>
      </c>
      <c r="N19" s="36">
        <f t="shared" si="22"/>
        <v>25.048780487804876</v>
      </c>
      <c r="O19" s="128">
        <f t="shared" si="0"/>
        <v>4408.585365853658</v>
      </c>
      <c r="P19" s="124"/>
      <c r="Q19" s="124"/>
      <c r="R19" s="124"/>
      <c r="S19" s="124">
        <v>0</v>
      </c>
      <c r="T19" s="124">
        <v>0</v>
      </c>
      <c r="U19" s="124">
        <v>0</v>
      </c>
      <c r="V19" s="124">
        <v>0</v>
      </c>
      <c r="W19" s="124">
        <v>0</v>
      </c>
      <c r="X19" s="124">
        <v>0</v>
      </c>
      <c r="Y19" s="124">
        <v>0</v>
      </c>
      <c r="Z19" s="124">
        <v>0</v>
      </c>
      <c r="AA19" s="124">
        <v>0</v>
      </c>
      <c r="AB19" s="655">
        <f t="shared" si="14"/>
        <v>0</v>
      </c>
      <c r="AC19" s="655">
        <f t="shared" si="15"/>
        <v>0</v>
      </c>
      <c r="AD19" s="655">
        <f t="shared" si="16"/>
        <v>0</v>
      </c>
      <c r="AE19" s="655">
        <f t="shared" si="17"/>
        <v>0</v>
      </c>
      <c r="AF19" s="655">
        <f t="shared" si="18"/>
        <v>0</v>
      </c>
      <c r="AG19" s="653">
        <f t="shared" si="19"/>
        <v>0</v>
      </c>
      <c r="AH19" s="653">
        <f t="shared" si="20"/>
        <v>0</v>
      </c>
      <c r="AI19" s="129"/>
    </row>
    <row r="20" spans="1:35" ht="21" customHeight="1">
      <c r="A20" s="368">
        <v>739542</v>
      </c>
      <c r="B20" s="629" t="s">
        <v>1546</v>
      </c>
      <c r="C20" s="46" t="s">
        <v>800</v>
      </c>
      <c r="D20" s="46" t="s">
        <v>1535</v>
      </c>
      <c r="E20" s="49" t="s">
        <v>428</v>
      </c>
      <c r="F20" s="49" t="s">
        <v>804</v>
      </c>
      <c r="G20" s="49" t="s">
        <v>1462</v>
      </c>
      <c r="H20" s="49" t="str">
        <f>CONCATENATE(F20,G20,C20)</f>
        <v>Level 3PremiumODC</v>
      </c>
      <c r="I20" s="49" t="s">
        <v>338</v>
      </c>
      <c r="J20" s="49">
        <v>1000467271</v>
      </c>
      <c r="K20" s="49" t="s">
        <v>269</v>
      </c>
      <c r="L20" s="49" t="s">
        <v>33</v>
      </c>
      <c r="M20" s="388">
        <f>VLOOKUP(H20,'New Rate Card India - BFD'!C:L,10,0)</f>
        <v>2054</v>
      </c>
      <c r="N20" s="36">
        <f t="shared" si="22"/>
        <v>25.048780487804876</v>
      </c>
      <c r="O20" s="128">
        <f t="shared" si="0"/>
        <v>4408.585365853658</v>
      </c>
      <c r="P20" s="124"/>
      <c r="Q20" s="124"/>
      <c r="R20" s="124"/>
      <c r="S20" s="124">
        <v>0</v>
      </c>
      <c r="T20" s="124">
        <v>0</v>
      </c>
      <c r="U20" s="124">
        <v>0</v>
      </c>
      <c r="V20" s="124">
        <v>0</v>
      </c>
      <c r="W20" s="124">
        <v>0</v>
      </c>
      <c r="X20" s="124">
        <v>0</v>
      </c>
      <c r="Y20" s="124">
        <v>0</v>
      </c>
      <c r="Z20" s="124">
        <v>0</v>
      </c>
      <c r="AA20" s="124">
        <v>0</v>
      </c>
      <c r="AB20" s="655">
        <f t="shared" si="14"/>
        <v>0</v>
      </c>
      <c r="AC20" s="655">
        <f t="shared" si="15"/>
        <v>0</v>
      </c>
      <c r="AD20" s="655">
        <f t="shared" si="16"/>
        <v>0</v>
      </c>
      <c r="AE20" s="655">
        <f t="shared" si="17"/>
        <v>0</v>
      </c>
      <c r="AF20" s="655">
        <f t="shared" si="18"/>
        <v>0</v>
      </c>
      <c r="AG20" s="653">
        <f t="shared" si="19"/>
        <v>0</v>
      </c>
      <c r="AH20" s="653">
        <f t="shared" si="20"/>
        <v>0</v>
      </c>
      <c r="AI20" s="129"/>
    </row>
    <row r="21" spans="1:35" ht="21" customHeight="1">
      <c r="A21" s="628">
        <v>944194</v>
      </c>
      <c r="B21" s="629" t="s">
        <v>1547</v>
      </c>
      <c r="C21" s="629" t="s">
        <v>800</v>
      </c>
      <c r="D21" s="46" t="s">
        <v>1535</v>
      </c>
      <c r="E21" s="49" t="s">
        <v>359</v>
      </c>
      <c r="F21" s="49" t="s">
        <v>804</v>
      </c>
      <c r="G21" s="49" t="s">
        <v>1462</v>
      </c>
      <c r="H21" s="49" t="str">
        <f t="shared" si="21"/>
        <v>Level 3PremiumODC</v>
      </c>
      <c r="I21" s="49" t="s">
        <v>338</v>
      </c>
      <c r="J21" s="49">
        <v>1000467271</v>
      </c>
      <c r="K21" s="49" t="s">
        <v>269</v>
      </c>
      <c r="L21" s="49" t="s">
        <v>53</v>
      </c>
      <c r="M21" s="388">
        <f>VLOOKUP(H21,'New Rate Card India - BFD'!C:L,10,0)</f>
        <v>2054</v>
      </c>
      <c r="N21" s="36">
        <f t="shared" si="22"/>
        <v>25.048780487804876</v>
      </c>
      <c r="O21" s="128">
        <f t="shared" si="0"/>
        <v>4408.585365853658</v>
      </c>
      <c r="P21" s="124"/>
      <c r="Q21" s="124"/>
      <c r="R21" s="124"/>
      <c r="S21" s="124">
        <v>0</v>
      </c>
      <c r="T21" s="124">
        <v>0</v>
      </c>
      <c r="U21" s="124">
        <v>0</v>
      </c>
      <c r="V21" s="124">
        <v>0</v>
      </c>
      <c r="W21" s="124">
        <v>0</v>
      </c>
      <c r="X21" s="124">
        <v>0</v>
      </c>
      <c r="Y21" s="124">
        <v>0</v>
      </c>
      <c r="Z21" s="124">
        <v>0</v>
      </c>
      <c r="AA21" s="124">
        <v>0</v>
      </c>
      <c r="AB21" s="655">
        <f t="shared" si="14"/>
        <v>0</v>
      </c>
      <c r="AC21" s="655">
        <f t="shared" si="15"/>
        <v>0</v>
      </c>
      <c r="AD21" s="655">
        <f t="shared" si="16"/>
        <v>0</v>
      </c>
      <c r="AE21" s="655">
        <f t="shared" si="17"/>
        <v>0</v>
      </c>
      <c r="AF21" s="655">
        <f t="shared" si="18"/>
        <v>0</v>
      </c>
      <c r="AG21" s="653">
        <f t="shared" si="19"/>
        <v>0</v>
      </c>
      <c r="AH21" s="653">
        <f t="shared" si="20"/>
        <v>0</v>
      </c>
      <c r="AI21" s="129"/>
    </row>
    <row r="22" spans="1:35" ht="21" customHeight="1">
      <c r="A22" s="628">
        <v>312342</v>
      </c>
      <c r="B22" s="629" t="s">
        <v>1548</v>
      </c>
      <c r="C22" s="629" t="s">
        <v>800</v>
      </c>
      <c r="D22" s="46" t="s">
        <v>1535</v>
      </c>
      <c r="E22" s="49" t="s">
        <v>25</v>
      </c>
      <c r="F22" s="49" t="s">
        <v>804</v>
      </c>
      <c r="G22" s="49" t="s">
        <v>1464</v>
      </c>
      <c r="H22" s="49" t="str">
        <f>CONCATENATE(G22,C22,F22)</f>
        <v>StandardODCLevel 3</v>
      </c>
      <c r="I22" s="49" t="s">
        <v>338</v>
      </c>
      <c r="J22" s="49">
        <v>1000467271</v>
      </c>
      <c r="K22" s="49" t="s">
        <v>269</v>
      </c>
      <c r="L22" s="49" t="s">
        <v>26</v>
      </c>
      <c r="M22" s="388">
        <f>VLOOKUP(H22,'2026 - Price List India BFD'!B:F,5,0)</f>
        <v>1965</v>
      </c>
      <c r="N22" s="36">
        <f>M22/87.5</f>
        <v>22.457142857142856</v>
      </c>
      <c r="O22" s="128">
        <f t="shared" si="0"/>
        <v>3952.4571428571426</v>
      </c>
      <c r="P22" s="124">
        <f t="shared" si="11"/>
        <v>3952.4571428571426</v>
      </c>
      <c r="Q22" s="124">
        <f t="shared" si="12"/>
        <v>3952.4571428571426</v>
      </c>
      <c r="R22" s="124">
        <f t="shared" si="13"/>
        <v>3952.4571428571426</v>
      </c>
      <c r="S22" s="124">
        <v>0</v>
      </c>
      <c r="T22" s="124">
        <v>0</v>
      </c>
      <c r="U22" s="124">
        <v>0</v>
      </c>
      <c r="V22" s="124">
        <v>0</v>
      </c>
      <c r="W22" s="124">
        <v>0</v>
      </c>
      <c r="X22" s="124">
        <v>0</v>
      </c>
      <c r="Y22" s="124">
        <v>0</v>
      </c>
      <c r="Z22" s="124">
        <v>0</v>
      </c>
      <c r="AA22" s="124">
        <v>0</v>
      </c>
      <c r="AB22" s="655">
        <f t="shared" si="14"/>
        <v>11857.371428571427</v>
      </c>
      <c r="AC22" s="655">
        <f t="shared" si="15"/>
        <v>0</v>
      </c>
      <c r="AD22" s="655">
        <f t="shared" si="16"/>
        <v>0</v>
      </c>
      <c r="AE22" s="655">
        <f t="shared" si="17"/>
        <v>0</v>
      </c>
      <c r="AF22" s="655">
        <f t="shared" si="18"/>
        <v>11857.371428571427</v>
      </c>
      <c r="AG22" s="653">
        <f t="shared" si="19"/>
        <v>0</v>
      </c>
      <c r="AH22" s="653">
        <f t="shared" si="20"/>
        <v>11857.371428571427</v>
      </c>
      <c r="AI22" s="129"/>
    </row>
    <row r="23" spans="1:35" ht="21" customHeight="1">
      <c r="A23" s="628">
        <v>292063</v>
      </c>
      <c r="B23" s="669" t="s">
        <v>1549</v>
      </c>
      <c r="C23" s="629" t="s">
        <v>800</v>
      </c>
      <c r="D23" s="46" t="s">
        <v>1535</v>
      </c>
      <c r="E23" s="49" t="s">
        <v>25</v>
      </c>
      <c r="F23" s="49" t="s">
        <v>802</v>
      </c>
      <c r="G23" s="49" t="s">
        <v>1464</v>
      </c>
      <c r="H23" s="49" t="str">
        <f t="shared" si="21"/>
        <v>Level 2StandardODC</v>
      </c>
      <c r="I23" s="49" t="s">
        <v>338</v>
      </c>
      <c r="J23" s="49">
        <v>1000467271</v>
      </c>
      <c r="K23" s="49" t="s">
        <v>269</v>
      </c>
      <c r="L23" s="49" t="s">
        <v>26</v>
      </c>
      <c r="M23" s="388">
        <f>VLOOKUP(H23,'New Rate Card India - BFD'!C:L,10,0)</f>
        <v>1656</v>
      </c>
      <c r="N23" s="36">
        <f t="shared" ref="N23:N37" si="23">M23/82</f>
        <v>20.195121951219512</v>
      </c>
      <c r="O23" s="128">
        <f t="shared" si="0"/>
        <v>3554.3414634146343</v>
      </c>
      <c r="P23" s="124"/>
      <c r="Q23" s="124"/>
      <c r="R23" s="124"/>
      <c r="S23" s="124">
        <v>0</v>
      </c>
      <c r="T23" s="124">
        <v>0</v>
      </c>
      <c r="U23" s="124">
        <v>0</v>
      </c>
      <c r="V23" s="124">
        <v>0</v>
      </c>
      <c r="W23" s="124">
        <v>0</v>
      </c>
      <c r="X23" s="124">
        <v>0</v>
      </c>
      <c r="Y23" s="124">
        <v>0</v>
      </c>
      <c r="Z23" s="124">
        <v>0</v>
      </c>
      <c r="AA23" s="124">
        <v>0</v>
      </c>
      <c r="AB23" s="655">
        <f t="shared" si="14"/>
        <v>0</v>
      </c>
      <c r="AC23" s="655">
        <f t="shared" si="15"/>
        <v>0</v>
      </c>
      <c r="AD23" s="655">
        <f t="shared" si="16"/>
        <v>0</v>
      </c>
      <c r="AE23" s="655">
        <f t="shared" si="17"/>
        <v>0</v>
      </c>
      <c r="AF23" s="655">
        <f t="shared" si="18"/>
        <v>0</v>
      </c>
      <c r="AG23" s="653">
        <f t="shared" si="19"/>
        <v>0</v>
      </c>
      <c r="AH23" s="653">
        <f t="shared" si="20"/>
        <v>0</v>
      </c>
      <c r="AI23" s="129"/>
    </row>
    <row r="24" spans="1:35" ht="21" customHeight="1">
      <c r="A24" s="628">
        <v>2333011</v>
      </c>
      <c r="B24" s="669" t="s">
        <v>1550</v>
      </c>
      <c r="C24" s="629" t="s">
        <v>800</v>
      </c>
      <c r="D24" s="46" t="s">
        <v>1535</v>
      </c>
      <c r="E24" s="49" t="s">
        <v>25</v>
      </c>
      <c r="F24" s="49" t="s">
        <v>802</v>
      </c>
      <c r="G24" s="49" t="s">
        <v>1464</v>
      </c>
      <c r="H24" s="49" t="str">
        <f t="shared" si="21"/>
        <v>Level 2StandardODC</v>
      </c>
      <c r="I24" s="49" t="s">
        <v>324</v>
      </c>
      <c r="J24" s="49" t="e">
        <v>#N/A</v>
      </c>
      <c r="K24" s="49" t="e">
        <v>#N/A</v>
      </c>
      <c r="L24" s="49" t="s">
        <v>26</v>
      </c>
      <c r="M24" s="388">
        <f>VLOOKUP(H24,'New Rate Card India - BFD'!C:L,10,0)</f>
        <v>1656</v>
      </c>
      <c r="N24" s="36">
        <f t="shared" si="23"/>
        <v>20.195121951219512</v>
      </c>
      <c r="O24" s="128">
        <f t="shared" si="0"/>
        <v>3554.3414634146343</v>
      </c>
      <c r="P24" s="124"/>
      <c r="Q24" s="124"/>
      <c r="R24" s="124"/>
      <c r="S24" s="124">
        <v>0</v>
      </c>
      <c r="T24" s="124">
        <v>0</v>
      </c>
      <c r="U24" s="124">
        <v>0</v>
      </c>
      <c r="V24" s="124">
        <v>0</v>
      </c>
      <c r="W24" s="124">
        <v>0</v>
      </c>
      <c r="X24" s="124">
        <v>0</v>
      </c>
      <c r="Y24" s="124">
        <v>0</v>
      </c>
      <c r="Z24" s="124">
        <v>0</v>
      </c>
      <c r="AA24" s="124">
        <v>0</v>
      </c>
      <c r="AB24" s="655">
        <f t="shared" si="14"/>
        <v>0</v>
      </c>
      <c r="AC24" s="655">
        <f t="shared" si="15"/>
        <v>0</v>
      </c>
      <c r="AD24" s="655">
        <f t="shared" si="16"/>
        <v>0</v>
      </c>
      <c r="AE24" s="655">
        <f t="shared" si="17"/>
        <v>0</v>
      </c>
      <c r="AF24" s="655">
        <f t="shared" si="18"/>
        <v>0</v>
      </c>
      <c r="AG24" s="653">
        <f t="shared" si="19"/>
        <v>0</v>
      </c>
      <c r="AH24" s="653">
        <f t="shared" si="20"/>
        <v>0</v>
      </c>
      <c r="AI24" s="129"/>
    </row>
    <row r="25" spans="1:35" ht="21" customHeight="1">
      <c r="A25" s="638">
        <v>823924</v>
      </c>
      <c r="B25" s="670" t="s">
        <v>1551</v>
      </c>
      <c r="C25" s="639" t="s">
        <v>800</v>
      </c>
      <c r="D25" s="639" t="s">
        <v>1535</v>
      </c>
      <c r="E25" s="640" t="s">
        <v>20</v>
      </c>
      <c r="F25" s="640" t="s">
        <v>804</v>
      </c>
      <c r="G25" s="640" t="s">
        <v>1462</v>
      </c>
      <c r="H25" s="640" t="str">
        <f t="shared" si="21"/>
        <v>Level 3PremiumODC</v>
      </c>
      <c r="I25" s="49" t="s">
        <v>422</v>
      </c>
      <c r="J25" s="49">
        <v>1000467271</v>
      </c>
      <c r="K25" s="49" t="s">
        <v>269</v>
      </c>
      <c r="L25" s="49" t="s">
        <v>24</v>
      </c>
      <c r="M25" s="641">
        <f>VLOOKUP(H25,'New Rate Card India - BFD'!C:L,10,0)</f>
        <v>2054</v>
      </c>
      <c r="N25" s="642">
        <f t="shared" si="23"/>
        <v>25.048780487804876</v>
      </c>
      <c r="O25" s="128">
        <f t="shared" si="0"/>
        <v>4408.585365853658</v>
      </c>
      <c r="P25" s="124"/>
      <c r="Q25" s="124"/>
      <c r="R25" s="124"/>
      <c r="S25" s="124">
        <v>0</v>
      </c>
      <c r="T25" s="124">
        <v>0</v>
      </c>
      <c r="U25" s="124">
        <v>0</v>
      </c>
      <c r="V25" s="124">
        <v>0</v>
      </c>
      <c r="W25" s="124">
        <v>0</v>
      </c>
      <c r="X25" s="124">
        <v>0</v>
      </c>
      <c r="Y25" s="124">
        <v>0</v>
      </c>
      <c r="Z25" s="124">
        <v>0</v>
      </c>
      <c r="AA25" s="124">
        <v>0</v>
      </c>
      <c r="AB25" s="655">
        <f t="shared" si="14"/>
        <v>0</v>
      </c>
      <c r="AC25" s="655">
        <f t="shared" si="15"/>
        <v>0</v>
      </c>
      <c r="AD25" s="655">
        <f t="shared" si="16"/>
        <v>0</v>
      </c>
      <c r="AE25" s="655">
        <f t="shared" si="17"/>
        <v>0</v>
      </c>
      <c r="AF25" s="655">
        <f t="shared" si="18"/>
        <v>0</v>
      </c>
      <c r="AG25" s="653">
        <f t="shared" si="19"/>
        <v>0</v>
      </c>
      <c r="AH25" s="653">
        <f t="shared" si="20"/>
        <v>0</v>
      </c>
      <c r="AI25" s="577"/>
    </row>
    <row r="26" spans="1:35" ht="21" customHeight="1">
      <c r="A26" s="638">
        <v>2403425</v>
      </c>
      <c r="B26" s="670" t="s">
        <v>1552</v>
      </c>
      <c r="C26" s="643" t="s">
        <v>800</v>
      </c>
      <c r="D26" s="643" t="s">
        <v>1535</v>
      </c>
      <c r="E26" s="644" t="s">
        <v>341</v>
      </c>
      <c r="F26" s="644" t="s">
        <v>810</v>
      </c>
      <c r="G26" s="644" t="s">
        <v>1493</v>
      </c>
      <c r="H26" s="640" t="str">
        <f t="shared" ref="H26:H37" si="24">CONCATENATE(F26,G26,C26)</f>
        <v>Level 1NicheODC</v>
      </c>
      <c r="I26" s="49" t="s">
        <v>595</v>
      </c>
      <c r="J26" s="49">
        <v>1000467271</v>
      </c>
      <c r="K26" s="49" t="s">
        <v>269</v>
      </c>
      <c r="L26" s="49" t="s">
        <v>344</v>
      </c>
      <c r="M26" s="650">
        <v>0</v>
      </c>
      <c r="N26" s="651">
        <f t="shared" si="23"/>
        <v>0</v>
      </c>
      <c r="O26" s="128">
        <f t="shared" si="0"/>
        <v>0</v>
      </c>
      <c r="P26" s="124"/>
      <c r="Q26" s="124"/>
      <c r="R26" s="124"/>
      <c r="S26" s="124">
        <v>0</v>
      </c>
      <c r="T26" s="124">
        <v>0</v>
      </c>
      <c r="U26" s="124">
        <v>0</v>
      </c>
      <c r="V26" s="124">
        <v>0</v>
      </c>
      <c r="W26" s="124">
        <v>0</v>
      </c>
      <c r="X26" s="124">
        <v>0</v>
      </c>
      <c r="Y26" s="124">
        <v>0</v>
      </c>
      <c r="Z26" s="124">
        <v>0</v>
      </c>
      <c r="AA26" s="124">
        <v>0</v>
      </c>
      <c r="AB26" s="655">
        <f t="shared" si="14"/>
        <v>0</v>
      </c>
      <c r="AC26" s="655">
        <f t="shared" si="15"/>
        <v>0</v>
      </c>
      <c r="AD26" s="655">
        <f t="shared" si="16"/>
        <v>0</v>
      </c>
      <c r="AE26" s="655">
        <f t="shared" si="17"/>
        <v>0</v>
      </c>
      <c r="AF26" s="655">
        <f t="shared" si="18"/>
        <v>0</v>
      </c>
      <c r="AG26" s="653">
        <f t="shared" si="19"/>
        <v>0</v>
      </c>
      <c r="AH26" s="653">
        <f t="shared" si="20"/>
        <v>0</v>
      </c>
      <c r="AI26" s="577"/>
    </row>
    <row r="27" spans="1:35" ht="21" customHeight="1">
      <c r="A27" s="638">
        <v>2432935</v>
      </c>
      <c r="B27" s="670" t="s">
        <v>1553</v>
      </c>
      <c r="C27" s="643" t="s">
        <v>800</v>
      </c>
      <c r="D27" s="643" t="s">
        <v>1535</v>
      </c>
      <c r="E27" s="644" t="s">
        <v>341</v>
      </c>
      <c r="F27" s="644" t="s">
        <v>810</v>
      </c>
      <c r="G27" s="644" t="s">
        <v>1493</v>
      </c>
      <c r="H27" s="640" t="str">
        <f t="shared" si="24"/>
        <v>Level 1NicheODC</v>
      </c>
      <c r="I27" s="49" t="s">
        <v>595</v>
      </c>
      <c r="J27" s="49">
        <v>1000458898</v>
      </c>
      <c r="K27" s="49" t="s">
        <v>1554</v>
      </c>
      <c r="L27" s="49" t="s">
        <v>344</v>
      </c>
      <c r="M27" s="650">
        <v>0</v>
      </c>
      <c r="N27" s="651">
        <f t="shared" si="23"/>
        <v>0</v>
      </c>
      <c r="O27" s="128">
        <f t="shared" si="0"/>
        <v>0</v>
      </c>
      <c r="P27" s="124"/>
      <c r="Q27" s="124"/>
      <c r="R27" s="124"/>
      <c r="S27" s="124">
        <v>0</v>
      </c>
      <c r="T27" s="124">
        <v>0</v>
      </c>
      <c r="U27" s="124">
        <v>0</v>
      </c>
      <c r="V27" s="124">
        <v>0</v>
      </c>
      <c r="W27" s="124">
        <v>0</v>
      </c>
      <c r="X27" s="124">
        <v>0</v>
      </c>
      <c r="Y27" s="124">
        <v>0</v>
      </c>
      <c r="Z27" s="124">
        <v>0</v>
      </c>
      <c r="AA27" s="124">
        <v>0</v>
      </c>
      <c r="AB27" s="655">
        <f t="shared" si="14"/>
        <v>0</v>
      </c>
      <c r="AC27" s="655">
        <f t="shared" si="15"/>
        <v>0</v>
      </c>
      <c r="AD27" s="655">
        <f t="shared" si="16"/>
        <v>0</v>
      </c>
      <c r="AE27" s="655">
        <f t="shared" si="17"/>
        <v>0</v>
      </c>
      <c r="AF27" s="655">
        <f t="shared" si="18"/>
        <v>0</v>
      </c>
      <c r="AG27" s="653">
        <f t="shared" si="19"/>
        <v>0</v>
      </c>
      <c r="AH27" s="653">
        <f t="shared" si="20"/>
        <v>0</v>
      </c>
      <c r="AI27" s="577"/>
    </row>
    <row r="28" spans="1:35" ht="21" customHeight="1">
      <c r="A28" s="638">
        <v>2395455</v>
      </c>
      <c r="B28" s="670" t="s">
        <v>1555</v>
      </c>
      <c r="C28" s="643" t="s">
        <v>800</v>
      </c>
      <c r="D28" s="643" t="s">
        <v>1535</v>
      </c>
      <c r="E28" s="644" t="s">
        <v>341</v>
      </c>
      <c r="F28" s="644" t="s">
        <v>810</v>
      </c>
      <c r="G28" s="644" t="str">
        <f t="shared" ref="G28:G37" si="25">$G$26</f>
        <v>Niche</v>
      </c>
      <c r="H28" s="640" t="str">
        <f t="shared" si="24"/>
        <v>Level 1NicheODC</v>
      </c>
      <c r="I28" s="49" t="s">
        <v>595</v>
      </c>
      <c r="J28" s="49">
        <v>1000467271</v>
      </c>
      <c r="K28" s="49" t="s">
        <v>269</v>
      </c>
      <c r="L28" s="49" t="s">
        <v>344</v>
      </c>
      <c r="M28" s="650">
        <v>0</v>
      </c>
      <c r="N28" s="651">
        <f t="shared" si="23"/>
        <v>0</v>
      </c>
      <c r="O28" s="128">
        <f t="shared" si="0"/>
        <v>0</v>
      </c>
      <c r="P28" s="124"/>
      <c r="Q28" s="124"/>
      <c r="R28" s="124"/>
      <c r="S28" s="124">
        <v>0</v>
      </c>
      <c r="T28" s="124">
        <v>0</v>
      </c>
      <c r="U28" s="124">
        <v>0</v>
      </c>
      <c r="V28" s="124">
        <v>0</v>
      </c>
      <c r="W28" s="124">
        <v>0</v>
      </c>
      <c r="X28" s="124">
        <v>0</v>
      </c>
      <c r="Y28" s="124">
        <v>0</v>
      </c>
      <c r="Z28" s="124">
        <v>0</v>
      </c>
      <c r="AA28" s="124">
        <v>0</v>
      </c>
      <c r="AB28" s="655">
        <f t="shared" si="14"/>
        <v>0</v>
      </c>
      <c r="AC28" s="655">
        <f t="shared" si="15"/>
        <v>0</v>
      </c>
      <c r="AD28" s="655">
        <f t="shared" si="16"/>
        <v>0</v>
      </c>
      <c r="AE28" s="655">
        <f t="shared" si="17"/>
        <v>0</v>
      </c>
      <c r="AF28" s="655">
        <f t="shared" si="18"/>
        <v>0</v>
      </c>
      <c r="AG28" s="653">
        <f t="shared" si="19"/>
        <v>0</v>
      </c>
      <c r="AH28" s="653">
        <f t="shared" si="20"/>
        <v>0</v>
      </c>
      <c r="AI28" s="577"/>
    </row>
    <row r="29" spans="1:35" ht="21" customHeight="1">
      <c r="A29" s="638" t="s">
        <v>354</v>
      </c>
      <c r="B29" s="670" t="s">
        <v>1556</v>
      </c>
      <c r="C29" s="46" t="s">
        <v>800</v>
      </c>
      <c r="D29" s="46" t="s">
        <v>1535</v>
      </c>
      <c r="E29" s="49" t="s">
        <v>341</v>
      </c>
      <c r="F29" s="49" t="s">
        <v>804</v>
      </c>
      <c r="G29" s="49" t="s">
        <v>1493</v>
      </c>
      <c r="H29" s="49" t="str">
        <f t="shared" si="24"/>
        <v>Level 3NicheODC</v>
      </c>
      <c r="I29" s="49" t="s">
        <v>338</v>
      </c>
      <c r="J29" s="49" t="e">
        <v>#N/A</v>
      </c>
      <c r="K29" s="49" t="e">
        <v>#N/A</v>
      </c>
      <c r="L29" s="49" t="s">
        <v>344</v>
      </c>
      <c r="M29" s="388">
        <f>VLOOKUP(H29,'New Rate Card India - BFD'!C:L,10,0)</f>
        <v>2278</v>
      </c>
      <c r="N29" s="36">
        <f t="shared" si="23"/>
        <v>27.780487804878049</v>
      </c>
      <c r="O29" s="128">
        <f t="shared" ref="O29" si="26">N29*176</f>
        <v>4889.3658536585372</v>
      </c>
      <c r="P29" s="124"/>
      <c r="Q29" s="124"/>
      <c r="R29" s="124"/>
      <c r="S29" s="124">
        <v>0</v>
      </c>
      <c r="T29" s="124">
        <v>0</v>
      </c>
      <c r="U29" s="124">
        <v>0</v>
      </c>
      <c r="V29" s="124">
        <v>0</v>
      </c>
      <c r="W29" s="124">
        <v>0</v>
      </c>
      <c r="X29" s="124">
        <v>0</v>
      </c>
      <c r="Y29" s="124">
        <v>0</v>
      </c>
      <c r="Z29" s="124">
        <v>0</v>
      </c>
      <c r="AA29" s="124">
        <v>0</v>
      </c>
      <c r="AB29" s="655">
        <f t="shared" ref="AB29" si="27">SUM(P29:R29)</f>
        <v>0</v>
      </c>
      <c r="AC29" s="655">
        <f t="shared" ref="AC29" si="28">SUM(S29:U29)</f>
        <v>0</v>
      </c>
      <c r="AD29" s="655">
        <f t="shared" ref="AD29" si="29">SUM(V29:X29)</f>
        <v>0</v>
      </c>
      <c r="AE29" s="655">
        <f t="shared" ref="AE29" si="30">SUM(Y29:AA29)</f>
        <v>0</v>
      </c>
      <c r="AF29" s="655">
        <f t="shared" ref="AF29" si="31">SUM(AB29:AC29)</f>
        <v>0</v>
      </c>
      <c r="AG29" s="653">
        <f t="shared" ref="AG29" si="32">SUM(AD29:AE29)</f>
        <v>0</v>
      </c>
      <c r="AH29" s="653">
        <f t="shared" ref="AH29" si="33">SUM(AF29:AG29)</f>
        <v>0</v>
      </c>
      <c r="AI29" s="129"/>
    </row>
    <row r="30" spans="1:35" ht="21" customHeight="1">
      <c r="A30" s="638" t="s">
        <v>354</v>
      </c>
      <c r="B30" s="670" t="s">
        <v>1557</v>
      </c>
      <c r="C30" s="46" t="s">
        <v>800</v>
      </c>
      <c r="D30" s="46" t="s">
        <v>1535</v>
      </c>
      <c r="E30" s="49" t="s">
        <v>341</v>
      </c>
      <c r="F30" s="49" t="s">
        <v>804</v>
      </c>
      <c r="G30" s="49" t="s">
        <v>1493</v>
      </c>
      <c r="H30" s="49" t="str">
        <f t="shared" ref="H30" si="34">CONCATENATE(F30,G30,C30)</f>
        <v>Level 3NicheODC</v>
      </c>
      <c r="I30" s="49" t="s">
        <v>338</v>
      </c>
      <c r="J30" s="49" t="e">
        <v>#N/A</v>
      </c>
      <c r="K30" s="49" t="e">
        <v>#N/A</v>
      </c>
      <c r="L30" s="49" t="s">
        <v>344</v>
      </c>
      <c r="M30" s="388">
        <f>VLOOKUP(H30,'New Rate Card India - BFD'!C:L,10,0)</f>
        <v>2278</v>
      </c>
      <c r="N30" s="36">
        <f t="shared" ref="N30" si="35">M30/82</f>
        <v>27.780487804878049</v>
      </c>
      <c r="O30" s="128">
        <f t="shared" ref="O30" si="36">N30*176</f>
        <v>4889.3658536585372</v>
      </c>
      <c r="P30" s="124"/>
      <c r="Q30" s="124"/>
      <c r="R30" s="124"/>
      <c r="S30" s="124">
        <v>0</v>
      </c>
      <c r="T30" s="124">
        <v>0</v>
      </c>
      <c r="U30" s="124">
        <v>0</v>
      </c>
      <c r="V30" s="124">
        <v>0</v>
      </c>
      <c r="W30" s="124">
        <v>0</v>
      </c>
      <c r="X30" s="124">
        <v>0</v>
      </c>
      <c r="Y30" s="124">
        <v>0</v>
      </c>
      <c r="Z30" s="124">
        <v>0</v>
      </c>
      <c r="AA30" s="124">
        <v>0</v>
      </c>
      <c r="AB30" s="655">
        <f t="shared" ref="AB30" si="37">SUM(P30:R30)</f>
        <v>0</v>
      </c>
      <c r="AC30" s="655">
        <f t="shared" ref="AC30" si="38">SUM(S30:U30)</f>
        <v>0</v>
      </c>
      <c r="AD30" s="655">
        <f t="shared" ref="AD30" si="39">SUM(V30:X30)</f>
        <v>0</v>
      </c>
      <c r="AE30" s="655">
        <f t="shared" ref="AE30" si="40">SUM(Y30:AA30)</f>
        <v>0</v>
      </c>
      <c r="AF30" s="655">
        <f t="shared" ref="AF30" si="41">SUM(AB30:AC30)</f>
        <v>0</v>
      </c>
      <c r="AG30" s="653">
        <f t="shared" ref="AG30" si="42">SUM(AD30:AE30)</f>
        <v>0</v>
      </c>
      <c r="AH30" s="653">
        <f t="shared" ref="AH30" si="43">SUM(AF30:AG30)</f>
        <v>0</v>
      </c>
      <c r="AI30" s="129"/>
    </row>
    <row r="31" spans="1:35" ht="21" customHeight="1">
      <c r="A31" s="638">
        <v>2389043</v>
      </c>
      <c r="B31" s="670" t="s">
        <v>1558</v>
      </c>
      <c r="C31" s="643" t="s">
        <v>800</v>
      </c>
      <c r="D31" s="643" t="s">
        <v>1535</v>
      </c>
      <c r="E31" s="644" t="s">
        <v>341</v>
      </c>
      <c r="F31" s="644" t="s">
        <v>810</v>
      </c>
      <c r="G31" s="644" t="str">
        <f t="shared" si="25"/>
        <v>Niche</v>
      </c>
      <c r="H31" s="640" t="str">
        <f t="shared" si="24"/>
        <v>Level 1NicheODC</v>
      </c>
      <c r="I31" s="49" t="s">
        <v>595</v>
      </c>
      <c r="J31" s="49">
        <v>1000467271</v>
      </c>
      <c r="K31" s="49" t="s">
        <v>269</v>
      </c>
      <c r="L31" s="49" t="s">
        <v>344</v>
      </c>
      <c r="M31" s="650">
        <v>0</v>
      </c>
      <c r="N31" s="651">
        <f t="shared" si="23"/>
        <v>0</v>
      </c>
      <c r="O31" s="128">
        <f t="shared" si="0"/>
        <v>0</v>
      </c>
      <c r="P31" s="124"/>
      <c r="Q31" s="124"/>
      <c r="R31" s="124"/>
      <c r="S31" s="124">
        <v>0</v>
      </c>
      <c r="T31" s="124">
        <v>0</v>
      </c>
      <c r="U31" s="124">
        <v>0</v>
      </c>
      <c r="V31" s="124">
        <v>0</v>
      </c>
      <c r="W31" s="124">
        <v>0</v>
      </c>
      <c r="X31" s="124">
        <v>0</v>
      </c>
      <c r="Y31" s="124">
        <v>0</v>
      </c>
      <c r="Z31" s="124">
        <v>0</v>
      </c>
      <c r="AA31" s="124">
        <v>0</v>
      </c>
      <c r="AB31" s="655">
        <f t="shared" si="14"/>
        <v>0</v>
      </c>
      <c r="AC31" s="655">
        <f t="shared" si="15"/>
        <v>0</v>
      </c>
      <c r="AD31" s="655">
        <f t="shared" si="16"/>
        <v>0</v>
      </c>
      <c r="AE31" s="655">
        <f t="shared" si="17"/>
        <v>0</v>
      </c>
      <c r="AF31" s="655">
        <f t="shared" si="18"/>
        <v>0</v>
      </c>
      <c r="AG31" s="653">
        <f t="shared" si="19"/>
        <v>0</v>
      </c>
      <c r="AH31" s="653">
        <f t="shared" si="20"/>
        <v>0</v>
      </c>
      <c r="AI31" s="577"/>
    </row>
    <row r="32" spans="1:35" ht="21" customHeight="1">
      <c r="A32" s="638">
        <v>2403423</v>
      </c>
      <c r="B32" s="670" t="s">
        <v>1559</v>
      </c>
      <c r="C32" s="643" t="s">
        <v>800</v>
      </c>
      <c r="D32" s="643" t="s">
        <v>1535</v>
      </c>
      <c r="E32" s="644" t="s">
        <v>341</v>
      </c>
      <c r="F32" s="644" t="s">
        <v>810</v>
      </c>
      <c r="G32" s="644" t="str">
        <f t="shared" si="25"/>
        <v>Niche</v>
      </c>
      <c r="H32" s="640" t="str">
        <f t="shared" si="24"/>
        <v>Level 1NicheODC</v>
      </c>
      <c r="I32" s="49" t="s">
        <v>595</v>
      </c>
      <c r="J32" s="49">
        <v>1000467271</v>
      </c>
      <c r="K32" s="49" t="s">
        <v>269</v>
      </c>
      <c r="L32" s="49" t="s">
        <v>344</v>
      </c>
      <c r="M32" s="650">
        <v>0</v>
      </c>
      <c r="N32" s="651">
        <f t="shared" si="23"/>
        <v>0</v>
      </c>
      <c r="O32" s="128">
        <f t="shared" si="0"/>
        <v>0</v>
      </c>
      <c r="P32" s="124"/>
      <c r="Q32" s="124"/>
      <c r="R32" s="124"/>
      <c r="S32" s="124">
        <v>0</v>
      </c>
      <c r="T32" s="124">
        <v>0</v>
      </c>
      <c r="U32" s="124">
        <v>0</v>
      </c>
      <c r="V32" s="124">
        <v>0</v>
      </c>
      <c r="W32" s="124">
        <v>0</v>
      </c>
      <c r="X32" s="124">
        <v>0</v>
      </c>
      <c r="Y32" s="124">
        <v>0</v>
      </c>
      <c r="Z32" s="124">
        <v>0</v>
      </c>
      <c r="AA32" s="124">
        <v>0</v>
      </c>
      <c r="AB32" s="655">
        <f t="shared" si="14"/>
        <v>0</v>
      </c>
      <c r="AC32" s="655">
        <f t="shared" si="15"/>
        <v>0</v>
      </c>
      <c r="AD32" s="655">
        <f t="shared" si="16"/>
        <v>0</v>
      </c>
      <c r="AE32" s="655">
        <f t="shared" si="17"/>
        <v>0</v>
      </c>
      <c r="AF32" s="655">
        <f t="shared" si="18"/>
        <v>0</v>
      </c>
      <c r="AG32" s="653">
        <f t="shared" si="19"/>
        <v>0</v>
      </c>
      <c r="AH32" s="653">
        <f t="shared" si="20"/>
        <v>0</v>
      </c>
      <c r="AI32" s="577"/>
    </row>
    <row r="33" spans="1:36" ht="21" customHeight="1">
      <c r="A33" s="638">
        <v>2430752</v>
      </c>
      <c r="B33" s="670" t="s">
        <v>1560</v>
      </c>
      <c r="C33" s="643" t="s">
        <v>800</v>
      </c>
      <c r="D33" s="643" t="s">
        <v>1535</v>
      </c>
      <c r="E33" s="644" t="s">
        <v>341</v>
      </c>
      <c r="F33" s="644" t="s">
        <v>810</v>
      </c>
      <c r="G33" s="644" t="str">
        <f t="shared" si="25"/>
        <v>Niche</v>
      </c>
      <c r="H33" s="640" t="str">
        <f t="shared" si="24"/>
        <v>Level 1NicheODC</v>
      </c>
      <c r="I33" s="49" t="s">
        <v>595</v>
      </c>
      <c r="J33" s="49">
        <v>1000467271</v>
      </c>
      <c r="K33" s="49" t="s">
        <v>269</v>
      </c>
      <c r="L33" s="49" t="s">
        <v>344</v>
      </c>
      <c r="M33" s="650">
        <v>0</v>
      </c>
      <c r="N33" s="651">
        <f t="shared" si="23"/>
        <v>0</v>
      </c>
      <c r="O33" s="128">
        <f t="shared" si="0"/>
        <v>0</v>
      </c>
      <c r="P33" s="124"/>
      <c r="Q33" s="124"/>
      <c r="R33" s="124"/>
      <c r="S33" s="124">
        <v>0</v>
      </c>
      <c r="T33" s="124">
        <v>0</v>
      </c>
      <c r="U33" s="124">
        <v>0</v>
      </c>
      <c r="V33" s="124">
        <v>0</v>
      </c>
      <c r="W33" s="124">
        <v>0</v>
      </c>
      <c r="X33" s="124">
        <v>0</v>
      </c>
      <c r="Y33" s="124">
        <v>0</v>
      </c>
      <c r="Z33" s="124">
        <v>0</v>
      </c>
      <c r="AA33" s="124">
        <v>0</v>
      </c>
      <c r="AB33" s="655">
        <f t="shared" si="14"/>
        <v>0</v>
      </c>
      <c r="AC33" s="655">
        <f t="shared" si="15"/>
        <v>0</v>
      </c>
      <c r="AD33" s="655">
        <f t="shared" si="16"/>
        <v>0</v>
      </c>
      <c r="AE33" s="655">
        <f t="shared" si="17"/>
        <v>0</v>
      </c>
      <c r="AF33" s="655">
        <f t="shared" si="18"/>
        <v>0</v>
      </c>
      <c r="AG33" s="653">
        <f t="shared" si="19"/>
        <v>0</v>
      </c>
      <c r="AH33" s="653">
        <f t="shared" si="20"/>
        <v>0</v>
      </c>
      <c r="AI33" s="577"/>
    </row>
    <row r="34" spans="1:36" ht="21" customHeight="1">
      <c r="A34" s="638">
        <v>2430857</v>
      </c>
      <c r="B34" s="670" t="s">
        <v>1561</v>
      </c>
      <c r="C34" s="643" t="s">
        <v>800</v>
      </c>
      <c r="D34" s="643" t="s">
        <v>1535</v>
      </c>
      <c r="E34" s="644" t="s">
        <v>341</v>
      </c>
      <c r="F34" s="644" t="s">
        <v>810</v>
      </c>
      <c r="G34" s="644" t="str">
        <f t="shared" si="25"/>
        <v>Niche</v>
      </c>
      <c r="H34" s="640" t="str">
        <f t="shared" si="24"/>
        <v>Level 1NicheODC</v>
      </c>
      <c r="I34" s="49" t="s">
        <v>595</v>
      </c>
      <c r="J34" s="49">
        <v>1000467271</v>
      </c>
      <c r="K34" s="49" t="s">
        <v>269</v>
      </c>
      <c r="L34" s="49" t="s">
        <v>344</v>
      </c>
      <c r="M34" s="650">
        <v>0</v>
      </c>
      <c r="N34" s="651">
        <f t="shared" si="23"/>
        <v>0</v>
      </c>
      <c r="O34" s="128">
        <f t="shared" si="0"/>
        <v>0</v>
      </c>
      <c r="P34" s="124"/>
      <c r="Q34" s="124"/>
      <c r="R34" s="124"/>
      <c r="S34" s="124">
        <v>0</v>
      </c>
      <c r="T34" s="124">
        <v>0</v>
      </c>
      <c r="U34" s="124">
        <v>0</v>
      </c>
      <c r="V34" s="124">
        <v>0</v>
      </c>
      <c r="W34" s="124">
        <v>0</v>
      </c>
      <c r="X34" s="124">
        <v>0</v>
      </c>
      <c r="Y34" s="124">
        <v>0</v>
      </c>
      <c r="Z34" s="124">
        <v>0</v>
      </c>
      <c r="AA34" s="124">
        <v>0</v>
      </c>
      <c r="AB34" s="655">
        <f t="shared" si="14"/>
        <v>0</v>
      </c>
      <c r="AC34" s="655">
        <f t="shared" si="15"/>
        <v>0</v>
      </c>
      <c r="AD34" s="655">
        <f t="shared" si="16"/>
        <v>0</v>
      </c>
      <c r="AE34" s="655">
        <f t="shared" si="17"/>
        <v>0</v>
      </c>
      <c r="AF34" s="655">
        <f t="shared" si="18"/>
        <v>0</v>
      </c>
      <c r="AG34" s="653">
        <f t="shared" si="19"/>
        <v>0</v>
      </c>
      <c r="AH34" s="653">
        <f t="shared" si="20"/>
        <v>0</v>
      </c>
      <c r="AI34" s="577"/>
    </row>
    <row r="35" spans="1:36" ht="21" customHeight="1">
      <c r="A35" s="638">
        <v>2437807</v>
      </c>
      <c r="B35" s="670" t="s">
        <v>1562</v>
      </c>
      <c r="C35" s="643" t="s">
        <v>800</v>
      </c>
      <c r="D35" s="643" t="s">
        <v>1535</v>
      </c>
      <c r="E35" s="644" t="s">
        <v>341</v>
      </c>
      <c r="F35" s="644" t="s">
        <v>810</v>
      </c>
      <c r="G35" s="644" t="str">
        <f t="shared" si="25"/>
        <v>Niche</v>
      </c>
      <c r="H35" s="640" t="str">
        <f t="shared" si="24"/>
        <v>Level 1NicheODC</v>
      </c>
      <c r="I35" s="49" t="s">
        <v>595</v>
      </c>
      <c r="J35" s="49">
        <v>1000467271</v>
      </c>
      <c r="K35" s="49" t="s">
        <v>269</v>
      </c>
      <c r="L35" s="49" t="s">
        <v>344</v>
      </c>
      <c r="M35" s="650">
        <v>0</v>
      </c>
      <c r="N35" s="651">
        <f t="shared" si="23"/>
        <v>0</v>
      </c>
      <c r="O35" s="128">
        <f t="shared" si="0"/>
        <v>0</v>
      </c>
      <c r="P35" s="124"/>
      <c r="Q35" s="124"/>
      <c r="R35" s="124"/>
      <c r="S35" s="124">
        <v>0</v>
      </c>
      <c r="T35" s="124">
        <v>0</v>
      </c>
      <c r="U35" s="124">
        <v>0</v>
      </c>
      <c r="V35" s="124">
        <v>0</v>
      </c>
      <c r="W35" s="124">
        <v>0</v>
      </c>
      <c r="X35" s="124">
        <v>0</v>
      </c>
      <c r="Y35" s="124">
        <v>0</v>
      </c>
      <c r="Z35" s="124">
        <v>0</v>
      </c>
      <c r="AA35" s="124">
        <v>0</v>
      </c>
      <c r="AB35" s="655">
        <f t="shared" si="14"/>
        <v>0</v>
      </c>
      <c r="AC35" s="655">
        <f t="shared" si="15"/>
        <v>0</v>
      </c>
      <c r="AD35" s="655">
        <f t="shared" si="16"/>
        <v>0</v>
      </c>
      <c r="AE35" s="655">
        <f t="shared" si="17"/>
        <v>0</v>
      </c>
      <c r="AF35" s="655">
        <f t="shared" si="18"/>
        <v>0</v>
      </c>
      <c r="AG35" s="653">
        <f t="shared" si="19"/>
        <v>0</v>
      </c>
      <c r="AH35" s="653">
        <f t="shared" si="20"/>
        <v>0</v>
      </c>
      <c r="AI35" s="577"/>
    </row>
    <row r="36" spans="1:36" ht="21" customHeight="1">
      <c r="A36" s="638">
        <v>2432935</v>
      </c>
      <c r="B36" s="670" t="s">
        <v>1563</v>
      </c>
      <c r="C36" s="643" t="s">
        <v>800</v>
      </c>
      <c r="D36" s="643" t="s">
        <v>1535</v>
      </c>
      <c r="E36" s="644" t="s">
        <v>341</v>
      </c>
      <c r="F36" s="644" t="s">
        <v>810</v>
      </c>
      <c r="G36" s="644" t="str">
        <f t="shared" si="25"/>
        <v>Niche</v>
      </c>
      <c r="H36" s="640" t="str">
        <f t="shared" si="24"/>
        <v>Level 1NicheODC</v>
      </c>
      <c r="I36" s="49" t="s">
        <v>595</v>
      </c>
      <c r="J36" s="49">
        <v>1000458898</v>
      </c>
      <c r="K36" s="49" t="s">
        <v>1554</v>
      </c>
      <c r="L36" s="49" t="s">
        <v>344</v>
      </c>
      <c r="M36" s="650">
        <v>0</v>
      </c>
      <c r="N36" s="651">
        <f t="shared" si="23"/>
        <v>0</v>
      </c>
      <c r="O36" s="128">
        <f t="shared" si="0"/>
        <v>0</v>
      </c>
      <c r="P36" s="124"/>
      <c r="Q36" s="124"/>
      <c r="R36" s="124"/>
      <c r="S36" s="124">
        <v>0</v>
      </c>
      <c r="T36" s="124">
        <v>0</v>
      </c>
      <c r="U36" s="124">
        <v>0</v>
      </c>
      <c r="V36" s="124">
        <v>0</v>
      </c>
      <c r="W36" s="124">
        <v>0</v>
      </c>
      <c r="X36" s="124">
        <v>0</v>
      </c>
      <c r="Y36" s="124">
        <v>0</v>
      </c>
      <c r="Z36" s="124">
        <v>0</v>
      </c>
      <c r="AA36" s="124">
        <v>0</v>
      </c>
      <c r="AB36" s="655">
        <f t="shared" si="14"/>
        <v>0</v>
      </c>
      <c r="AC36" s="655">
        <f t="shared" si="15"/>
        <v>0</v>
      </c>
      <c r="AD36" s="655">
        <f t="shared" si="16"/>
        <v>0</v>
      </c>
      <c r="AE36" s="655">
        <f t="shared" si="17"/>
        <v>0</v>
      </c>
      <c r="AF36" s="655">
        <f t="shared" si="18"/>
        <v>0</v>
      </c>
      <c r="AG36" s="653">
        <f t="shared" si="19"/>
        <v>0</v>
      </c>
      <c r="AH36" s="653">
        <f t="shared" si="20"/>
        <v>0</v>
      </c>
      <c r="AI36" s="577"/>
    </row>
    <row r="37" spans="1:36" ht="21" customHeight="1">
      <c r="A37" s="638">
        <v>2430912</v>
      </c>
      <c r="B37" s="670" t="s">
        <v>1564</v>
      </c>
      <c r="C37" s="643" t="s">
        <v>800</v>
      </c>
      <c r="D37" s="643" t="s">
        <v>1535</v>
      </c>
      <c r="E37" s="644" t="s">
        <v>341</v>
      </c>
      <c r="F37" s="644" t="s">
        <v>810</v>
      </c>
      <c r="G37" s="644" t="str">
        <f t="shared" si="25"/>
        <v>Niche</v>
      </c>
      <c r="H37" s="640" t="str">
        <f t="shared" si="24"/>
        <v>Level 1NicheODC</v>
      </c>
      <c r="I37" s="49" t="e">
        <v>#N/A</v>
      </c>
      <c r="J37" s="49" t="e">
        <v>#N/A</v>
      </c>
      <c r="K37" s="49" t="e">
        <v>#N/A</v>
      </c>
      <c r="L37" s="49" t="e">
        <v>#N/A</v>
      </c>
      <c r="M37" s="650">
        <v>0</v>
      </c>
      <c r="N37" s="651">
        <f t="shared" si="23"/>
        <v>0</v>
      </c>
      <c r="O37" s="128">
        <f t="shared" si="0"/>
        <v>0</v>
      </c>
      <c r="P37" s="124"/>
      <c r="Q37" s="124"/>
      <c r="R37" s="124"/>
      <c r="S37" s="124">
        <v>0</v>
      </c>
      <c r="T37" s="124">
        <v>0</v>
      </c>
      <c r="U37" s="124">
        <v>0</v>
      </c>
      <c r="V37" s="124">
        <v>0</v>
      </c>
      <c r="W37" s="124">
        <v>0</v>
      </c>
      <c r="X37" s="124">
        <v>0</v>
      </c>
      <c r="Y37" s="124">
        <v>0</v>
      </c>
      <c r="Z37" s="124">
        <v>0</v>
      </c>
      <c r="AA37" s="124">
        <v>0</v>
      </c>
      <c r="AB37" s="655">
        <f t="shared" si="14"/>
        <v>0</v>
      </c>
      <c r="AC37" s="655">
        <f t="shared" si="15"/>
        <v>0</v>
      </c>
      <c r="AD37" s="655">
        <f t="shared" si="16"/>
        <v>0</v>
      </c>
      <c r="AE37" s="655">
        <f t="shared" si="17"/>
        <v>0</v>
      </c>
      <c r="AF37" s="655">
        <f t="shared" si="18"/>
        <v>0</v>
      </c>
      <c r="AG37" s="653">
        <f t="shared" si="19"/>
        <v>0</v>
      </c>
      <c r="AH37" s="653">
        <f t="shared" si="20"/>
        <v>0</v>
      </c>
      <c r="AI37" s="577"/>
    </row>
    <row r="38" spans="1:36" ht="21" customHeight="1">
      <c r="A38" s="823" t="s">
        <v>1506</v>
      </c>
      <c r="B38" s="823"/>
      <c r="C38" s="823"/>
      <c r="D38" s="823"/>
      <c r="E38" s="823"/>
      <c r="F38" s="823"/>
      <c r="G38" s="823"/>
      <c r="H38" s="823"/>
      <c r="I38" s="823"/>
      <c r="J38" s="823"/>
      <c r="K38" s="823"/>
      <c r="L38" s="823"/>
      <c r="M38" s="823"/>
      <c r="N38" s="823"/>
      <c r="O38" s="823"/>
      <c r="P38" s="645">
        <f t="shared" ref="P38:X38" si="44">SUM(P9:P37)</f>
        <v>18156.822857142859</v>
      </c>
      <c r="Q38" s="645">
        <f t="shared" si="44"/>
        <v>19001.965714285714</v>
      </c>
      <c r="R38" s="645">
        <f t="shared" si="44"/>
        <v>19001.965714285714</v>
      </c>
      <c r="S38" s="645">
        <f t="shared" si="44"/>
        <v>0</v>
      </c>
      <c r="T38" s="645">
        <f t="shared" si="44"/>
        <v>0</v>
      </c>
      <c r="U38" s="645">
        <f t="shared" si="44"/>
        <v>0</v>
      </c>
      <c r="V38" s="645">
        <f t="shared" si="44"/>
        <v>0</v>
      </c>
      <c r="W38" s="645">
        <f t="shared" si="44"/>
        <v>0</v>
      </c>
      <c r="X38" s="645">
        <f t="shared" si="44"/>
        <v>0</v>
      </c>
      <c r="Y38" s="645">
        <f>SUM(Y9:Y37)</f>
        <v>0</v>
      </c>
      <c r="Z38" s="645">
        <f>SUM(Z9:Z25)</f>
        <v>0</v>
      </c>
      <c r="AA38" s="645">
        <f>SUM(AA9:AA25)</f>
        <v>0</v>
      </c>
      <c r="AB38" s="645">
        <f>SUM(AB9:AB37)</f>
        <v>56160.754285714283</v>
      </c>
      <c r="AC38" s="645"/>
      <c r="AD38" s="645"/>
      <c r="AE38" s="645"/>
      <c r="AF38" s="645"/>
      <c r="AG38" s="645"/>
      <c r="AH38" s="645">
        <f>SUM(AH9:AH37)</f>
        <v>56160.754285714283</v>
      </c>
      <c r="AI38" s="646"/>
    </row>
    <row r="39" spans="1:36" s="668" customFormat="1" ht="21" customHeight="1">
      <c r="A39" s="814" t="s">
        <v>1480</v>
      </c>
      <c r="B39" s="814"/>
      <c r="C39" s="814"/>
      <c r="D39" s="814"/>
      <c r="E39" s="814"/>
      <c r="F39" s="814"/>
      <c r="G39" s="814"/>
      <c r="H39" s="814"/>
      <c r="I39" s="814"/>
      <c r="J39" s="814"/>
      <c r="K39" s="814"/>
      <c r="L39" s="814"/>
      <c r="M39" s="814"/>
      <c r="N39" s="814"/>
      <c r="O39" s="814"/>
      <c r="P39" s="659">
        <f t="shared" ref="P39:AH39" si="45">P38*90%</f>
        <v>16341.140571428574</v>
      </c>
      <c r="Q39" s="659">
        <f t="shared" si="45"/>
        <v>17101.769142857142</v>
      </c>
      <c r="R39" s="659">
        <f t="shared" si="45"/>
        <v>17101.769142857142</v>
      </c>
      <c r="S39" s="659">
        <f t="shared" si="45"/>
        <v>0</v>
      </c>
      <c r="T39" s="659">
        <f t="shared" si="45"/>
        <v>0</v>
      </c>
      <c r="U39" s="659">
        <f t="shared" si="45"/>
        <v>0</v>
      </c>
      <c r="V39" s="659">
        <f t="shared" si="45"/>
        <v>0</v>
      </c>
      <c r="W39" s="659">
        <f t="shared" si="45"/>
        <v>0</v>
      </c>
      <c r="X39" s="659">
        <f t="shared" si="45"/>
        <v>0</v>
      </c>
      <c r="Y39" s="659">
        <f t="shared" si="45"/>
        <v>0</v>
      </c>
      <c r="Z39" s="659">
        <f t="shared" si="45"/>
        <v>0</v>
      </c>
      <c r="AA39" s="659">
        <f t="shared" si="45"/>
        <v>0</v>
      </c>
      <c r="AB39" s="659">
        <f t="shared" si="45"/>
        <v>50544.678857142855</v>
      </c>
      <c r="AC39" s="659"/>
      <c r="AD39" s="659"/>
      <c r="AE39" s="659"/>
      <c r="AF39" s="659"/>
      <c r="AG39" s="659"/>
      <c r="AH39" s="659">
        <f t="shared" si="45"/>
        <v>50544.678857142855</v>
      </c>
      <c r="AI39" s="659"/>
      <c r="AJ39" s="663"/>
    </row>
    <row r="40" spans="1:36" s="668" customFormat="1" ht="21" customHeight="1">
      <c r="A40" s="810" t="s">
        <v>1481</v>
      </c>
      <c r="B40" s="811"/>
      <c r="C40" s="811"/>
      <c r="D40" s="811"/>
      <c r="E40" s="811"/>
      <c r="F40" s="811"/>
      <c r="G40" s="811"/>
      <c r="H40" s="811"/>
      <c r="I40" s="811"/>
      <c r="J40" s="811"/>
      <c r="K40" s="811"/>
      <c r="L40" s="811"/>
      <c r="M40" s="811"/>
      <c r="N40" s="811"/>
      <c r="O40" s="811"/>
      <c r="P40" s="666">
        <f>P39*94.15%</f>
        <v>15385.183848000002</v>
      </c>
      <c r="Q40" s="666">
        <f>Q39*94.15%</f>
        <v>16101.315647999998</v>
      </c>
      <c r="R40" s="666">
        <f>R39*94.15%</f>
        <v>16101.315647999998</v>
      </c>
      <c r="S40" s="666">
        <f t="shared" ref="S40:AA40" si="46">S38*84.15%</f>
        <v>0</v>
      </c>
      <c r="T40" s="666">
        <f t="shared" si="46"/>
        <v>0</v>
      </c>
      <c r="U40" s="666">
        <f t="shared" si="46"/>
        <v>0</v>
      </c>
      <c r="V40" s="666">
        <f t="shared" si="46"/>
        <v>0</v>
      </c>
      <c r="W40" s="666">
        <f t="shared" si="46"/>
        <v>0</v>
      </c>
      <c r="X40" s="666">
        <f t="shared" si="46"/>
        <v>0</v>
      </c>
      <c r="Y40" s="666">
        <f t="shared" si="46"/>
        <v>0</v>
      </c>
      <c r="Z40" s="666">
        <f t="shared" si="46"/>
        <v>0</v>
      </c>
      <c r="AA40" s="666">
        <f t="shared" si="46"/>
        <v>0</v>
      </c>
      <c r="AB40" s="666">
        <f>AB39*94.15%</f>
        <v>47587.815144</v>
      </c>
      <c r="AC40" s="666"/>
      <c r="AD40" s="666"/>
      <c r="AE40" s="666"/>
      <c r="AF40" s="666"/>
      <c r="AG40" s="666"/>
      <c r="AH40" s="666">
        <f>AH39*94.15%</f>
        <v>47587.815144</v>
      </c>
      <c r="AI40" s="666"/>
      <c r="AJ40" s="663"/>
    </row>
    <row r="45" spans="1:36" ht="21" customHeight="1">
      <c r="AB45" s="62" t="e">
        <f>#REF!*90%</f>
        <v>#REF!</v>
      </c>
    </row>
  </sheetData>
  <autoFilter ref="A8:AJ8" xr:uid="{4A6503D9-3C74-4D9B-97B6-05A06B30C5FD}"/>
  <mergeCells count="19">
    <mergeCell ref="P7:R7"/>
    <mergeCell ref="Y7:AA7"/>
    <mergeCell ref="A38:O38"/>
    <mergeCell ref="A4:B4"/>
    <mergeCell ref="A5:B5"/>
    <mergeCell ref="A6:B6"/>
    <mergeCell ref="C5:E5"/>
    <mergeCell ref="C6:E6"/>
    <mergeCell ref="S7:U7"/>
    <mergeCell ref="V7:X7"/>
    <mergeCell ref="A39:O39"/>
    <mergeCell ref="A40:O40"/>
    <mergeCell ref="C1:E1"/>
    <mergeCell ref="C2:E2"/>
    <mergeCell ref="C3:E3"/>
    <mergeCell ref="C4:E4"/>
    <mergeCell ref="A1:B1"/>
    <mergeCell ref="A2:B2"/>
    <mergeCell ref="A3:B3"/>
  </mergeCells>
  <phoneticPr fontId="8" type="noConversion"/>
  <conditionalFormatting sqref="A39:A40">
    <cfRule type="duplicateValues" dxfId="133" priority="1"/>
    <cfRule type="duplicateValues" dxfId="132" priority="2"/>
  </conditionalFormatting>
  <dataValidations count="1">
    <dataValidation type="list" allowBlank="1" showInputMessage="1" showErrorMessage="1" sqref="E9:E37" xr:uid="{1B944479-A420-4A41-8D2E-021983D0569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20BAB7C-269D-43D6-9EFD-CEF00446F9F4}">
          <x14:formula1>
            <xm:f>'New Rate Card India - BFD'!$F$2:$F$537</xm:f>
          </x14:formula1>
          <xm:sqref>C41:C1048576 C7:C38</xm:sqref>
        </x14:dataValidation>
        <x14:dataValidation type="list" allowBlank="1" showInputMessage="1" showErrorMessage="1" xr:uid="{F7C04B2F-AF03-4E1E-B196-33369ED0B1B6}">
          <x14:formula1>
            <xm:f>'New Rate Card India - BFD'!$D$2:$D$537</xm:f>
          </x14:formula1>
          <xm:sqref>G41:G1048576 G7:G38</xm:sqref>
        </x14:dataValidation>
        <x14:dataValidation type="list" allowBlank="1" showInputMessage="1" showErrorMessage="1" xr:uid="{3841BC85-398D-4384-866B-44993BE50DBB}">
          <x14:formula1>
            <xm:f>'New Rate Card India - BFD'!$H$2:$H$537</xm:f>
          </x14:formula1>
          <xm:sqref>F41:F1048576 F7:F38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9783-DA1E-4159-B285-4FC3A79C39FF}">
  <sheetPr codeName="Sheet39">
    <tabColor theme="8" tint="0.79998168889431442"/>
  </sheetPr>
  <dimension ref="A1:AI12"/>
  <sheetViews>
    <sheetView topLeftCell="I1" zoomScale="90" zoomScaleNormal="90" workbookViewId="0">
      <selection activeCell="C1" sqref="C1:E1"/>
    </sheetView>
  </sheetViews>
  <sheetFormatPr defaultColWidth="31.453125" defaultRowHeight="24.65" customHeight="1"/>
  <cols>
    <col min="1" max="1" width="14.54296875" style="63" customWidth="1"/>
    <col min="2" max="2" width="33.453125" style="63" customWidth="1"/>
    <col min="3" max="3" width="14.453125" style="63" customWidth="1"/>
    <col min="4" max="4" width="13" style="63" customWidth="1"/>
    <col min="5" max="5" width="37.453125" style="63" bestFit="1" customWidth="1"/>
    <col min="6" max="6" width="23.54296875" style="63" bestFit="1" customWidth="1"/>
    <col min="7" max="7" width="19.453125" style="63" customWidth="1"/>
    <col min="8" max="8" width="8.54296875" style="63" customWidth="1"/>
    <col min="9" max="12" width="23" style="63" customWidth="1"/>
    <col min="13" max="13" width="16.453125" style="386" customWidth="1"/>
    <col min="14" max="15" width="16.453125" style="62" customWidth="1"/>
    <col min="16" max="16" width="16.54296875" style="62" bestFit="1" customWidth="1"/>
    <col min="17" max="18" width="17.453125" style="62" bestFit="1" customWidth="1"/>
    <col min="19" max="34" width="17.453125" style="62" customWidth="1"/>
    <col min="35" max="35" width="61.453125" style="63" bestFit="1" customWidth="1"/>
    <col min="36" max="16384" width="31.453125" style="63"/>
  </cols>
  <sheetData>
    <row r="1" spans="1:35" ht="24.65" customHeight="1">
      <c r="A1" s="806" t="s">
        <v>1440</v>
      </c>
      <c r="B1" s="806"/>
      <c r="C1" s="809" t="s">
        <v>1565</v>
      </c>
      <c r="D1" s="809"/>
      <c r="E1" s="809"/>
      <c r="F1" s="62"/>
      <c r="G1" s="62"/>
      <c r="H1" s="62"/>
      <c r="I1" s="62"/>
      <c r="J1" s="62"/>
      <c r="K1" s="62"/>
      <c r="L1" s="62"/>
      <c r="M1" s="62"/>
    </row>
    <row r="2" spans="1:35" ht="24.65" customHeight="1">
      <c r="A2" s="806" t="s">
        <v>1441</v>
      </c>
      <c r="B2" s="806"/>
      <c r="C2" s="809" t="s">
        <v>242</v>
      </c>
      <c r="D2" s="809"/>
      <c r="E2" s="809"/>
      <c r="F2" s="62"/>
      <c r="G2" s="62"/>
      <c r="H2" s="62"/>
      <c r="I2" s="62"/>
      <c r="J2" s="62"/>
      <c r="K2" s="62"/>
      <c r="L2" s="62"/>
      <c r="M2" s="62"/>
    </row>
    <row r="3" spans="1:35" ht="24.65" customHeight="1">
      <c r="A3" s="806" t="s">
        <v>1443</v>
      </c>
      <c r="B3" s="806"/>
      <c r="C3" s="809" t="s">
        <v>1566</v>
      </c>
      <c r="D3" s="809"/>
      <c r="E3" s="809"/>
      <c r="F3" s="62"/>
      <c r="G3" s="62"/>
      <c r="H3" s="62"/>
      <c r="I3" s="62"/>
      <c r="J3" s="62"/>
      <c r="K3" s="62"/>
      <c r="L3" s="62"/>
      <c r="M3" s="62"/>
    </row>
    <row r="4" spans="1:35" ht="24.65" customHeight="1">
      <c r="A4" s="806" t="s">
        <v>10</v>
      </c>
      <c r="B4" s="806"/>
      <c r="C4" s="809" t="s">
        <v>250</v>
      </c>
      <c r="D4" s="809"/>
      <c r="E4" s="809"/>
      <c r="F4" s="62"/>
      <c r="G4" s="62"/>
      <c r="H4" s="62"/>
      <c r="I4" s="62"/>
      <c r="J4" s="62"/>
      <c r="K4" s="62"/>
      <c r="L4" s="62"/>
      <c r="M4" s="62"/>
    </row>
    <row r="5" spans="1:35" ht="24.65" customHeight="1">
      <c r="A5" s="807" t="s">
        <v>1445</v>
      </c>
      <c r="B5" s="818"/>
      <c r="C5" s="809" t="s">
        <v>254</v>
      </c>
      <c r="D5" s="809"/>
      <c r="E5" s="809"/>
      <c r="F5" s="62"/>
      <c r="G5" s="62"/>
      <c r="H5" s="62"/>
      <c r="I5" s="62"/>
      <c r="J5" s="62"/>
      <c r="K5" s="62"/>
      <c r="L5" s="62"/>
      <c r="M5" s="62"/>
    </row>
    <row r="6" spans="1:35" ht="24.65" customHeight="1">
      <c r="A6" s="807" t="s">
        <v>1446</v>
      </c>
      <c r="B6" s="818"/>
      <c r="C6" s="809" t="s">
        <v>1567</v>
      </c>
      <c r="D6" s="809"/>
      <c r="E6" s="809"/>
      <c r="F6" s="365"/>
      <c r="G6" s="656"/>
      <c r="H6" s="656"/>
      <c r="I6" s="656"/>
      <c r="J6" s="656"/>
      <c r="K6" s="656"/>
      <c r="L6" s="656"/>
      <c r="M6" s="656"/>
      <c r="N6" s="656"/>
    </row>
    <row r="7" spans="1:35" ht="24.65" customHeight="1">
      <c r="P7" s="805" t="s">
        <v>1448</v>
      </c>
      <c r="Q7" s="815"/>
      <c r="R7" s="815"/>
      <c r="S7" s="804" t="s">
        <v>1449</v>
      </c>
      <c r="T7" s="812"/>
      <c r="U7" s="812"/>
      <c r="V7" s="802" t="s">
        <v>1450</v>
      </c>
      <c r="W7" s="813"/>
      <c r="X7" s="813"/>
      <c r="Y7" s="803" t="s">
        <v>1451</v>
      </c>
      <c r="Z7" s="816"/>
      <c r="AA7" s="816"/>
      <c r="AB7" s="63"/>
      <c r="AC7" s="63"/>
      <c r="AD7" s="63"/>
      <c r="AE7" s="63"/>
      <c r="AF7" s="63"/>
      <c r="AG7" s="63"/>
      <c r="AH7" s="63"/>
    </row>
    <row r="8" spans="1:35" ht="24.65" customHeight="1">
      <c r="A8" s="367" t="s">
        <v>5</v>
      </c>
      <c r="B8" s="367" t="s">
        <v>6</v>
      </c>
      <c r="C8" s="367" t="s">
        <v>7</v>
      </c>
      <c r="D8" s="367" t="s">
        <v>8</v>
      </c>
      <c r="E8" s="367"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4.65" customHeight="1">
      <c r="A9" s="14"/>
      <c r="B9" s="484"/>
      <c r="C9" s="46"/>
      <c r="D9" s="46"/>
      <c r="E9" s="49"/>
      <c r="F9" s="366"/>
      <c r="G9" s="49"/>
      <c r="H9" s="49" t="str">
        <f>CONCATENATE(G9,C9,F9)</f>
        <v/>
      </c>
      <c r="I9" s="49"/>
      <c r="J9" s="49"/>
      <c r="K9" s="49"/>
      <c r="L9" s="49"/>
      <c r="M9" s="388"/>
      <c r="N9" s="36">
        <f>M9/87.5</f>
        <v>0</v>
      </c>
      <c r="O9" s="128">
        <f>N9*176</f>
        <v>0</v>
      </c>
      <c r="P9" s="124">
        <f>N9*176</f>
        <v>0</v>
      </c>
      <c r="Q9" s="124">
        <f>N9*176</f>
        <v>0</v>
      </c>
      <c r="R9" s="124">
        <f>N9*176</f>
        <v>0</v>
      </c>
      <c r="S9" s="124">
        <v>0</v>
      </c>
      <c r="T9" s="124">
        <v>0</v>
      </c>
      <c r="U9" s="124">
        <v>0</v>
      </c>
      <c r="V9" s="124">
        <v>0</v>
      </c>
      <c r="W9" s="124">
        <v>0</v>
      </c>
      <c r="X9" s="124">
        <v>0</v>
      </c>
      <c r="Y9" s="124">
        <v>0</v>
      </c>
      <c r="Z9" s="124">
        <v>0</v>
      </c>
      <c r="AA9" s="124">
        <v>0</v>
      </c>
      <c r="AB9" s="655">
        <f>SUM(P9:R9)</f>
        <v>0</v>
      </c>
      <c r="AC9" s="655">
        <f>SUM(S9:U9)</f>
        <v>0</v>
      </c>
      <c r="AD9" s="655">
        <f>SUM(V9:X9)</f>
        <v>0</v>
      </c>
      <c r="AE9" s="655">
        <f>SUM(Y9:AA9)</f>
        <v>0</v>
      </c>
      <c r="AF9" s="655">
        <f>SUM(AB9:AC9)</f>
        <v>0</v>
      </c>
      <c r="AG9" s="653">
        <f>SUM(AD9:AE9)</f>
        <v>0</v>
      </c>
      <c r="AH9" s="653">
        <f>SUM(AF9:AG9)</f>
        <v>0</v>
      </c>
      <c r="AI9" s="129"/>
    </row>
    <row r="10" spans="1:35" ht="24.65" customHeight="1">
      <c r="A10" s="794" t="s">
        <v>1506</v>
      </c>
      <c r="B10" s="795"/>
      <c r="C10" s="795"/>
      <c r="D10" s="795"/>
      <c r="E10" s="795"/>
      <c r="F10" s="795"/>
      <c r="G10" s="795"/>
      <c r="H10" s="795"/>
      <c r="I10" s="795"/>
      <c r="J10" s="795"/>
      <c r="K10" s="795"/>
      <c r="L10" s="795"/>
      <c r="M10" s="795"/>
      <c r="N10" s="795"/>
      <c r="O10" s="796"/>
      <c r="P10" s="126">
        <f t="shared" ref="P10:AH10" si="0">SUM(P9:P9)</f>
        <v>0</v>
      </c>
      <c r="Q10" s="126">
        <f t="shared" si="0"/>
        <v>0</v>
      </c>
      <c r="R10" s="126">
        <f t="shared" si="0"/>
        <v>0</v>
      </c>
      <c r="S10" s="126">
        <f t="shared" si="0"/>
        <v>0</v>
      </c>
      <c r="T10" s="126">
        <f t="shared" si="0"/>
        <v>0</v>
      </c>
      <c r="U10" s="126">
        <f t="shared" si="0"/>
        <v>0</v>
      </c>
      <c r="V10" s="126">
        <f t="shared" si="0"/>
        <v>0</v>
      </c>
      <c r="W10" s="126">
        <f t="shared" si="0"/>
        <v>0</v>
      </c>
      <c r="X10" s="126">
        <f t="shared" si="0"/>
        <v>0</v>
      </c>
      <c r="Y10" s="126">
        <f t="shared" si="0"/>
        <v>0</v>
      </c>
      <c r="Z10" s="126">
        <f t="shared" si="0"/>
        <v>0</v>
      </c>
      <c r="AA10" s="126">
        <f t="shared" si="0"/>
        <v>0</v>
      </c>
      <c r="AB10" s="126">
        <f t="shared" si="0"/>
        <v>0</v>
      </c>
      <c r="AC10" s="126">
        <f t="shared" si="0"/>
        <v>0</v>
      </c>
      <c r="AD10" s="126">
        <f t="shared" si="0"/>
        <v>0</v>
      </c>
      <c r="AE10" s="126">
        <f t="shared" si="0"/>
        <v>0</v>
      </c>
      <c r="AF10" s="126">
        <f t="shared" si="0"/>
        <v>0</v>
      </c>
      <c r="AG10" s="126">
        <f t="shared" si="0"/>
        <v>0</v>
      </c>
      <c r="AH10" s="126">
        <f t="shared" si="0"/>
        <v>0</v>
      </c>
      <c r="AI10" s="130"/>
    </row>
    <row r="11" spans="1:35" ht="24.65" customHeight="1">
      <c r="A11" s="814" t="s">
        <v>1480</v>
      </c>
      <c r="B11" s="814"/>
      <c r="C11" s="814"/>
      <c r="D11" s="814"/>
      <c r="E11" s="814"/>
      <c r="F11" s="814"/>
      <c r="G11" s="814"/>
      <c r="H11" s="814"/>
      <c r="I11" s="814"/>
      <c r="J11" s="814"/>
      <c r="K11" s="814"/>
      <c r="L11" s="814"/>
      <c r="M11" s="814"/>
      <c r="N11" s="814"/>
      <c r="O11" s="814"/>
      <c r="P11" s="659">
        <f>P10*90%</f>
        <v>0</v>
      </c>
      <c r="Q11" s="659">
        <f t="shared" ref="Q11:AH11" si="1">Q10*90%</f>
        <v>0</v>
      </c>
      <c r="R11" s="659">
        <f t="shared" si="1"/>
        <v>0</v>
      </c>
      <c r="S11" s="659">
        <f t="shared" si="1"/>
        <v>0</v>
      </c>
      <c r="T11" s="659">
        <f t="shared" si="1"/>
        <v>0</v>
      </c>
      <c r="U11" s="659">
        <f t="shared" si="1"/>
        <v>0</v>
      </c>
      <c r="V11" s="659">
        <f t="shared" si="1"/>
        <v>0</v>
      </c>
      <c r="W11" s="659">
        <f t="shared" si="1"/>
        <v>0</v>
      </c>
      <c r="X11" s="659">
        <f t="shared" si="1"/>
        <v>0</v>
      </c>
      <c r="Y11" s="659">
        <f t="shared" si="1"/>
        <v>0</v>
      </c>
      <c r="Z11" s="659">
        <f t="shared" si="1"/>
        <v>0</v>
      </c>
      <c r="AA11" s="659">
        <f t="shared" si="1"/>
        <v>0</v>
      </c>
      <c r="AB11" s="659">
        <f t="shared" si="1"/>
        <v>0</v>
      </c>
      <c r="AC11" s="659">
        <f t="shared" si="1"/>
        <v>0</v>
      </c>
      <c r="AD11" s="659">
        <f t="shared" si="1"/>
        <v>0</v>
      </c>
      <c r="AE11" s="659">
        <f t="shared" si="1"/>
        <v>0</v>
      </c>
      <c r="AF11" s="659">
        <f t="shared" si="1"/>
        <v>0</v>
      </c>
      <c r="AG11" s="659">
        <f t="shared" si="1"/>
        <v>0</v>
      </c>
      <c r="AH11" s="659">
        <f t="shared" si="1"/>
        <v>0</v>
      </c>
      <c r="AI11" s="659"/>
    </row>
    <row r="12" spans="1:35" ht="24.65" customHeight="1">
      <c r="A12" s="810" t="s">
        <v>1481</v>
      </c>
      <c r="B12" s="811"/>
      <c r="C12" s="811"/>
      <c r="D12" s="811"/>
      <c r="E12" s="811"/>
      <c r="F12" s="811"/>
      <c r="G12" s="811"/>
      <c r="H12" s="811"/>
      <c r="I12" s="811"/>
      <c r="J12" s="811"/>
      <c r="K12" s="811"/>
      <c r="L12" s="811"/>
      <c r="M12" s="811"/>
      <c r="N12" s="811"/>
      <c r="O12" s="811"/>
      <c r="P12" s="666">
        <f>P11*94.15%</f>
        <v>0</v>
      </c>
      <c r="Q12" s="666">
        <f>Q11*94.15%</f>
        <v>0</v>
      </c>
      <c r="R12" s="666">
        <f>R11*94.15%</f>
        <v>0</v>
      </c>
      <c r="S12" s="666">
        <f t="shared" ref="S12:AG12" si="2">S10*84.15%</f>
        <v>0</v>
      </c>
      <c r="T12" s="666">
        <f t="shared" si="2"/>
        <v>0</v>
      </c>
      <c r="U12" s="666">
        <f t="shared" si="2"/>
        <v>0</v>
      </c>
      <c r="V12" s="666">
        <f t="shared" si="2"/>
        <v>0</v>
      </c>
      <c r="W12" s="666">
        <f t="shared" si="2"/>
        <v>0</v>
      </c>
      <c r="X12" s="666">
        <f t="shared" si="2"/>
        <v>0</v>
      </c>
      <c r="Y12" s="666">
        <f t="shared" si="2"/>
        <v>0</v>
      </c>
      <c r="Z12" s="666">
        <f t="shared" si="2"/>
        <v>0</v>
      </c>
      <c r="AA12" s="666">
        <f t="shared" si="2"/>
        <v>0</v>
      </c>
      <c r="AB12" s="666">
        <f>AB11*94.15%</f>
        <v>0</v>
      </c>
      <c r="AC12" s="666">
        <f t="shared" si="2"/>
        <v>0</v>
      </c>
      <c r="AD12" s="666">
        <f t="shared" si="2"/>
        <v>0</v>
      </c>
      <c r="AE12" s="666">
        <f t="shared" si="2"/>
        <v>0</v>
      </c>
      <c r="AF12" s="666">
        <f>AF11*94.15%</f>
        <v>0</v>
      </c>
      <c r="AG12" s="666">
        <f t="shared" si="2"/>
        <v>0</v>
      </c>
      <c r="AH12" s="666">
        <f>AH11*94.15%</f>
        <v>0</v>
      </c>
      <c r="AI12" s="666"/>
    </row>
  </sheetData>
  <mergeCells count="19">
    <mergeCell ref="Y7:AA7"/>
    <mergeCell ref="A10:O10"/>
    <mergeCell ref="A4:B4"/>
    <mergeCell ref="A5:B5"/>
    <mergeCell ref="A6:B6"/>
    <mergeCell ref="C4:E4"/>
    <mergeCell ref="C5:E5"/>
    <mergeCell ref="C6:E6"/>
    <mergeCell ref="A11:O11"/>
    <mergeCell ref="A12:O12"/>
    <mergeCell ref="S7:U7"/>
    <mergeCell ref="V7:X7"/>
    <mergeCell ref="A1:B1"/>
    <mergeCell ref="A2:B2"/>
    <mergeCell ref="A3:B3"/>
    <mergeCell ref="C1:E1"/>
    <mergeCell ref="C2:E2"/>
    <mergeCell ref="C3:E3"/>
    <mergeCell ref="P7:R7"/>
  </mergeCells>
  <conditionalFormatting sqref="A9">
    <cfRule type="duplicateValues" dxfId="131" priority="1227"/>
    <cfRule type="duplicateValues" dxfId="130" priority="1228"/>
  </conditionalFormatting>
  <conditionalFormatting sqref="A11:A12">
    <cfRule type="duplicateValues" dxfId="129" priority="10"/>
    <cfRule type="duplicateValues" dxfId="128" priority="11"/>
  </conditionalFormatting>
  <conditionalFormatting sqref="B9">
    <cfRule type="duplicateValues" dxfId="127" priority="1229"/>
    <cfRule type="duplicateValues" dxfId="126" priority="1230"/>
  </conditionalFormatting>
  <dataValidations count="1">
    <dataValidation type="list" allowBlank="1" showInputMessage="1" showErrorMessage="1" sqref="E9" xr:uid="{2FFB7973-8CBC-4B42-9EEF-795D2E88004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A6787A5-6E08-4F69-9850-8B29BF580CA2}">
          <x14:formula1>
            <xm:f>'New Rate Card India - BFD'!$H$2:$H$537</xm:f>
          </x14:formula1>
          <xm:sqref>F29:F1048576 F13:F27 F7:F10</xm:sqref>
        </x14:dataValidation>
        <x14:dataValidation type="list" allowBlank="1" showInputMessage="1" showErrorMessage="1" xr:uid="{6D293165-E9FA-4489-9C51-DB0F132A7FF8}">
          <x14:formula1>
            <xm:f>'New Rate Card India - BFD'!$D$2:$D$537</xm:f>
          </x14:formula1>
          <xm:sqref>G29:G1048576 G13:G27 G7:G10</xm:sqref>
        </x14:dataValidation>
        <x14:dataValidation type="list" allowBlank="1" showInputMessage="1" showErrorMessage="1" xr:uid="{1BA9B75C-8D8A-4C04-BE28-FABA3A821312}">
          <x14:formula1>
            <xm:f>'New Rate Card India - BFD'!$F$2:$F$537</xm:f>
          </x14:formula1>
          <xm:sqref>C13:C1048576 C7:C10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9F24-0CE4-4FF1-B0AF-9795DBCB740E}">
  <sheetPr codeName="Sheet38">
    <tabColor theme="8" tint="0.59999389629810485"/>
  </sheetPr>
  <dimension ref="A1:AJ16"/>
  <sheetViews>
    <sheetView topLeftCell="H1" zoomScaleNormal="100" workbookViewId="0">
      <selection activeCell="F10" sqref="F10"/>
    </sheetView>
  </sheetViews>
  <sheetFormatPr defaultColWidth="31.453125" defaultRowHeight="18.649999999999999" customHeight="1"/>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customWidth="1"/>
    <col min="7" max="7" width="19.453125" style="63" customWidth="1"/>
    <col min="8" max="8" width="19.54296875" style="63" bestFit="1" customWidth="1"/>
    <col min="9" max="12" width="23" style="63" customWidth="1"/>
    <col min="13" max="13" width="19.453125" style="386" customWidth="1"/>
    <col min="14" max="34" width="19.453125" style="62" customWidth="1"/>
    <col min="35" max="35" width="41.54296875" style="63" customWidth="1"/>
    <col min="36" max="16384" width="31.453125" style="63"/>
  </cols>
  <sheetData>
    <row r="1" spans="1:36" ht="18.649999999999999" customHeight="1">
      <c r="A1" s="806" t="s">
        <v>1440</v>
      </c>
      <c r="B1" s="806"/>
      <c r="C1" s="809" t="s">
        <v>1565</v>
      </c>
      <c r="D1" s="809"/>
      <c r="E1" s="809"/>
      <c r="F1" s="62"/>
      <c r="G1" s="62"/>
      <c r="H1" s="62"/>
      <c r="I1" s="62"/>
      <c r="J1" s="62"/>
      <c r="K1" s="62"/>
      <c r="L1" s="62"/>
      <c r="M1" s="62"/>
    </row>
    <row r="2" spans="1:36" ht="18.649999999999999" customHeight="1">
      <c r="A2" s="806" t="s">
        <v>1441</v>
      </c>
      <c r="B2" s="806"/>
      <c r="C2" s="809" t="s">
        <v>242</v>
      </c>
      <c r="D2" s="809"/>
      <c r="E2" s="809"/>
      <c r="F2" s="62"/>
      <c r="G2" s="62"/>
      <c r="H2" s="62"/>
      <c r="I2" s="62"/>
      <c r="J2" s="62"/>
      <c r="K2" s="62"/>
      <c r="L2" s="62"/>
      <c r="M2" s="62"/>
    </row>
    <row r="3" spans="1:36" ht="18.649999999999999" customHeight="1">
      <c r="A3" s="806" t="s">
        <v>1443</v>
      </c>
      <c r="B3" s="806"/>
      <c r="C3" s="809" t="s">
        <v>1566</v>
      </c>
      <c r="D3" s="809"/>
      <c r="E3" s="809"/>
      <c r="F3" s="62"/>
      <c r="G3" s="62"/>
      <c r="H3" s="62"/>
      <c r="I3" s="62"/>
      <c r="J3" s="62"/>
      <c r="K3" s="62"/>
      <c r="L3" s="62"/>
      <c r="M3" s="62"/>
    </row>
    <row r="4" spans="1:36" ht="18.649999999999999" customHeight="1">
      <c r="A4" s="806" t="s">
        <v>10</v>
      </c>
      <c r="B4" s="806"/>
      <c r="C4" s="809" t="s">
        <v>247</v>
      </c>
      <c r="D4" s="809"/>
      <c r="E4" s="809"/>
      <c r="F4" s="62"/>
      <c r="G4" s="62"/>
      <c r="H4" s="62"/>
      <c r="I4" s="62"/>
      <c r="J4" s="62"/>
      <c r="K4" s="62"/>
      <c r="L4" s="62"/>
      <c r="M4" s="62"/>
    </row>
    <row r="5" spans="1:36" ht="18.649999999999999" customHeight="1">
      <c r="A5" s="807" t="s">
        <v>1445</v>
      </c>
      <c r="B5" s="818"/>
      <c r="C5" s="809" t="s">
        <v>248</v>
      </c>
      <c r="D5" s="809"/>
      <c r="E5" s="809"/>
      <c r="F5" s="62"/>
      <c r="G5" s="62"/>
      <c r="H5" s="62"/>
      <c r="I5" s="62"/>
      <c r="J5" s="62"/>
      <c r="K5" s="62"/>
      <c r="L5" s="62"/>
      <c r="M5" s="62"/>
    </row>
    <row r="6" spans="1:36" ht="18.649999999999999" customHeight="1">
      <c r="A6" s="807" t="s">
        <v>1446</v>
      </c>
      <c r="B6" s="818"/>
      <c r="C6" s="809" t="s">
        <v>1567</v>
      </c>
      <c r="D6" s="809"/>
      <c r="E6" s="809"/>
      <c r="F6" s="365"/>
      <c r="G6" s="656"/>
      <c r="H6" s="656"/>
      <c r="I6" s="656"/>
      <c r="J6" s="656"/>
      <c r="K6" s="656"/>
      <c r="L6" s="656"/>
      <c r="M6" s="656"/>
      <c r="N6" s="656"/>
    </row>
    <row r="7" spans="1:36" ht="18.649999999999999" customHeight="1">
      <c r="P7" s="805" t="s">
        <v>1448</v>
      </c>
      <c r="Q7" s="815"/>
      <c r="R7" s="815"/>
      <c r="S7" s="804" t="s">
        <v>1449</v>
      </c>
      <c r="T7" s="812"/>
      <c r="U7" s="812"/>
      <c r="V7" s="802" t="s">
        <v>1450</v>
      </c>
      <c r="W7" s="813"/>
      <c r="X7" s="813"/>
      <c r="Y7" s="803" t="s">
        <v>1451</v>
      </c>
      <c r="Z7" s="816"/>
      <c r="AA7" s="816"/>
      <c r="AB7" s="63"/>
      <c r="AC7" s="63"/>
      <c r="AD7" s="63"/>
      <c r="AE7" s="63"/>
      <c r="AF7" s="63"/>
      <c r="AG7" s="63"/>
      <c r="AH7" s="63"/>
    </row>
    <row r="8" spans="1:36" ht="18.649999999999999"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6" ht="18.649999999999999" customHeight="1">
      <c r="A9" s="441">
        <v>2152205</v>
      </c>
      <c r="B9" s="46" t="s">
        <v>1323</v>
      </c>
      <c r="C9" s="46" t="s">
        <v>800</v>
      </c>
      <c r="D9" s="46" t="s">
        <v>1250</v>
      </c>
      <c r="E9" s="49" t="s">
        <v>20</v>
      </c>
      <c r="F9" s="49" t="s">
        <v>802</v>
      </c>
      <c r="G9" s="49" t="s">
        <v>1462</v>
      </c>
      <c r="H9" s="49" t="str">
        <f>CONCATENATE(G9,C9,F9)</f>
        <v>PremiumODCLevel 2</v>
      </c>
      <c r="I9" s="49" t="s">
        <v>324</v>
      </c>
      <c r="J9" s="49">
        <v>1000458645</v>
      </c>
      <c r="K9" s="49" t="s">
        <v>246</v>
      </c>
      <c r="L9" s="49" t="s">
        <v>33</v>
      </c>
      <c r="M9" s="388">
        <f>VLOOKUP(H9,'2026 - Price List India BFD'!B:F,5,0)</f>
        <v>1828</v>
      </c>
      <c r="N9" s="36">
        <f>M9/87.5</f>
        <v>20.89142857142857</v>
      </c>
      <c r="O9" s="128">
        <f>N9*176</f>
        <v>3676.8914285714282</v>
      </c>
      <c r="P9" s="124">
        <f>N9*176</f>
        <v>3676.8914285714282</v>
      </c>
      <c r="Q9" s="124">
        <f>N9*176</f>
        <v>3676.8914285714282</v>
      </c>
      <c r="R9" s="124">
        <f>N9*176</f>
        <v>3676.8914285714282</v>
      </c>
      <c r="S9" s="124">
        <v>0</v>
      </c>
      <c r="T9" s="124">
        <v>0</v>
      </c>
      <c r="U9" s="124">
        <v>0</v>
      </c>
      <c r="V9" s="124">
        <v>0</v>
      </c>
      <c r="W9" s="124">
        <v>0</v>
      </c>
      <c r="X9" s="124">
        <v>0</v>
      </c>
      <c r="Y9" s="124">
        <v>0</v>
      </c>
      <c r="Z9" s="124">
        <v>0</v>
      </c>
      <c r="AA9" s="124">
        <v>0</v>
      </c>
      <c r="AB9" s="655">
        <f>SUM(P9:R9)</f>
        <v>11030.674285714285</v>
      </c>
      <c r="AC9" s="655">
        <f>SUM(S9:U9)</f>
        <v>0</v>
      </c>
      <c r="AD9" s="655">
        <f>SUM(V9:X9)</f>
        <v>0</v>
      </c>
      <c r="AE9" s="655">
        <f>SUM(Y9:AA9)</f>
        <v>0</v>
      </c>
      <c r="AF9" s="655">
        <f>SUM(AB9:AC9)</f>
        <v>11030.674285714285</v>
      </c>
      <c r="AG9" s="653">
        <f>SUM(AD9:AE9)</f>
        <v>0</v>
      </c>
      <c r="AH9" s="653">
        <f>SUM(AF9:AG9)</f>
        <v>11030.674285714285</v>
      </c>
      <c r="AI9" s="129"/>
    </row>
    <row r="10" spans="1:36" ht="18.649999999999999" customHeight="1">
      <c r="A10" s="441">
        <v>2053578</v>
      </c>
      <c r="B10" s="46" t="s">
        <v>1319</v>
      </c>
      <c r="C10" s="46" t="s">
        <v>800</v>
      </c>
      <c r="D10" s="46" t="s">
        <v>1250</v>
      </c>
      <c r="E10" s="49" t="s">
        <v>20</v>
      </c>
      <c r="F10" s="49" t="s">
        <v>804</v>
      </c>
      <c r="G10" s="49" t="s">
        <v>1462</v>
      </c>
      <c r="H10" s="49" t="str">
        <f t="shared" ref="H10:H11" si="0">CONCATENATE(G10,C10,F10)</f>
        <v>PremiumODCLevel 3</v>
      </c>
      <c r="I10" s="49" t="s">
        <v>338</v>
      </c>
      <c r="J10" s="49">
        <v>1000458645</v>
      </c>
      <c r="K10" s="49" t="s">
        <v>246</v>
      </c>
      <c r="L10" s="49" t="s">
        <v>33</v>
      </c>
      <c r="M10" s="388">
        <f>VLOOKUP(H10,'2026 - Price List India BFD'!B:F,5,0)</f>
        <v>2128</v>
      </c>
      <c r="N10" s="36">
        <f t="shared" ref="N10:N11" si="1">M10/87.5</f>
        <v>24.32</v>
      </c>
      <c r="O10" s="128">
        <f>N10*176</f>
        <v>4280.32</v>
      </c>
      <c r="P10" s="124">
        <f>N10*176</f>
        <v>4280.32</v>
      </c>
      <c r="Q10" s="124">
        <f>N10*176</f>
        <v>4280.32</v>
      </c>
      <c r="R10" s="124">
        <f>N10*176</f>
        <v>4280.32</v>
      </c>
      <c r="S10" s="124">
        <v>0</v>
      </c>
      <c r="T10" s="124">
        <v>0</v>
      </c>
      <c r="U10" s="124">
        <v>0</v>
      </c>
      <c r="V10" s="124">
        <v>0</v>
      </c>
      <c r="W10" s="124">
        <v>0</v>
      </c>
      <c r="X10" s="124">
        <v>0</v>
      </c>
      <c r="Y10" s="124">
        <v>0</v>
      </c>
      <c r="Z10" s="124">
        <v>0</v>
      </c>
      <c r="AA10" s="124">
        <v>0</v>
      </c>
      <c r="AB10" s="655">
        <f>SUM(P10:R10)</f>
        <v>12840.96</v>
      </c>
      <c r="AC10" s="655">
        <f>SUM(S10:U10)</f>
        <v>0</v>
      </c>
      <c r="AD10" s="655">
        <f>SUM(V10:X10)</f>
        <v>0</v>
      </c>
      <c r="AE10" s="655">
        <f>SUM(Y10:AA10)</f>
        <v>0</v>
      </c>
      <c r="AF10" s="655">
        <f>SUM(AB10:AC10)</f>
        <v>12840.96</v>
      </c>
      <c r="AG10" s="653">
        <f>SUM(AD10:AE10)</f>
        <v>0</v>
      </c>
      <c r="AH10" s="653">
        <f>SUM(AF10:AG10)</f>
        <v>12840.96</v>
      </c>
      <c r="AI10" s="129"/>
    </row>
    <row r="11" spans="1:36" ht="18.649999999999999" customHeight="1">
      <c r="A11" s="441">
        <v>799426</v>
      </c>
      <c r="B11" s="46" t="s">
        <v>1568</v>
      </c>
      <c r="C11" s="46" t="s">
        <v>800</v>
      </c>
      <c r="D11" s="46" t="s">
        <v>1250</v>
      </c>
      <c r="E11" s="49" t="s">
        <v>341</v>
      </c>
      <c r="F11" s="49" t="s">
        <v>802</v>
      </c>
      <c r="G11" s="49" t="s">
        <v>1464</v>
      </c>
      <c r="H11" s="49" t="str">
        <f t="shared" si="0"/>
        <v>StandardODCLevel 2</v>
      </c>
      <c r="I11" s="49" t="s">
        <v>324</v>
      </c>
      <c r="J11" s="49">
        <v>1000458645</v>
      </c>
      <c r="K11" s="49" t="s">
        <v>246</v>
      </c>
      <c r="L11" s="49" t="s">
        <v>26</v>
      </c>
      <c r="M11" s="388">
        <f>VLOOKUP(H11,'2026 - Price List India BFD'!B:F,5,0)</f>
        <v>1716</v>
      </c>
      <c r="N11" s="36">
        <f t="shared" si="1"/>
        <v>19.611428571428572</v>
      </c>
      <c r="O11" s="128">
        <f>N11*176</f>
        <v>3451.6114285714289</v>
      </c>
      <c r="P11" s="124">
        <f>N11*176</f>
        <v>3451.6114285714289</v>
      </c>
      <c r="Q11" s="124">
        <f>N11*176</f>
        <v>3451.6114285714289</v>
      </c>
      <c r="R11" s="124">
        <f>N11*176</f>
        <v>3451.6114285714289</v>
      </c>
      <c r="S11" s="124">
        <v>0</v>
      </c>
      <c r="T11" s="124">
        <v>0</v>
      </c>
      <c r="U11" s="124">
        <v>0</v>
      </c>
      <c r="V11" s="124">
        <v>0</v>
      </c>
      <c r="W11" s="124">
        <v>0</v>
      </c>
      <c r="X11" s="124">
        <v>0</v>
      </c>
      <c r="Y11" s="124">
        <v>0</v>
      </c>
      <c r="Z11" s="124">
        <v>0</v>
      </c>
      <c r="AA11" s="124">
        <v>0</v>
      </c>
      <c r="AB11" s="655">
        <f>SUM(P11:R11)</f>
        <v>10354.834285714287</v>
      </c>
      <c r="AC11" s="655">
        <f>SUM(S11:U11)</f>
        <v>0</v>
      </c>
      <c r="AD11" s="655">
        <f>SUM(V11:X11)</f>
        <v>0</v>
      </c>
      <c r="AE11" s="655">
        <f>SUM(Y11:AA11)</f>
        <v>0</v>
      </c>
      <c r="AF11" s="655">
        <f>SUM(AB11:AC11)</f>
        <v>10354.834285714287</v>
      </c>
      <c r="AG11" s="653">
        <f>SUM(AD11:AE11)</f>
        <v>0</v>
      </c>
      <c r="AH11" s="653">
        <f>SUM(AF11:AG11)</f>
        <v>10354.834285714287</v>
      </c>
      <c r="AI11" s="129"/>
    </row>
    <row r="12" spans="1:36" ht="18.649999999999999" customHeight="1">
      <c r="A12" s="817" t="s">
        <v>1506</v>
      </c>
      <c r="B12" s="817"/>
      <c r="C12" s="817"/>
      <c r="D12" s="817"/>
      <c r="E12" s="817"/>
      <c r="F12" s="817"/>
      <c r="G12" s="817"/>
      <c r="H12" s="817"/>
      <c r="I12" s="817"/>
      <c r="J12" s="817"/>
      <c r="K12" s="817"/>
      <c r="L12" s="817"/>
      <c r="M12" s="817"/>
      <c r="N12" s="817"/>
      <c r="O12" s="817"/>
      <c r="P12" s="126">
        <f t="shared" ref="P12:AI12" si="2">SUM(P9:P11)</f>
        <v>11408.822857142857</v>
      </c>
      <c r="Q12" s="126">
        <f t="shared" si="2"/>
        <v>11408.822857142857</v>
      </c>
      <c r="R12" s="126">
        <f t="shared" si="2"/>
        <v>11408.822857142857</v>
      </c>
      <c r="S12" s="126">
        <f t="shared" si="2"/>
        <v>0</v>
      </c>
      <c r="T12" s="126">
        <f t="shared" si="2"/>
        <v>0</v>
      </c>
      <c r="U12" s="126">
        <f t="shared" si="2"/>
        <v>0</v>
      </c>
      <c r="V12" s="126">
        <f t="shared" si="2"/>
        <v>0</v>
      </c>
      <c r="W12" s="126">
        <f t="shared" si="2"/>
        <v>0</v>
      </c>
      <c r="X12" s="126">
        <f t="shared" si="2"/>
        <v>0</v>
      </c>
      <c r="Y12" s="126">
        <f t="shared" si="2"/>
        <v>0</v>
      </c>
      <c r="Z12" s="126">
        <f t="shared" si="2"/>
        <v>0</v>
      </c>
      <c r="AA12" s="126">
        <f t="shared" si="2"/>
        <v>0</v>
      </c>
      <c r="AB12" s="126">
        <f t="shared" si="2"/>
        <v>34226.468571428573</v>
      </c>
      <c r="AC12" s="126">
        <f t="shared" si="2"/>
        <v>0</v>
      </c>
      <c r="AD12" s="126">
        <f t="shared" si="2"/>
        <v>0</v>
      </c>
      <c r="AE12" s="126">
        <f t="shared" si="2"/>
        <v>0</v>
      </c>
      <c r="AF12" s="126">
        <f t="shared" si="2"/>
        <v>34226.468571428573</v>
      </c>
      <c r="AG12" s="126">
        <f t="shared" si="2"/>
        <v>0</v>
      </c>
      <c r="AH12" s="126">
        <f t="shared" si="2"/>
        <v>34226.468571428573</v>
      </c>
      <c r="AI12" s="126">
        <f t="shared" si="2"/>
        <v>0</v>
      </c>
    </row>
    <row r="13" spans="1:36" s="668" customFormat="1" ht="18.649999999999999" customHeight="1">
      <c r="A13" s="814" t="s">
        <v>1480</v>
      </c>
      <c r="B13" s="814"/>
      <c r="C13" s="814"/>
      <c r="D13" s="814"/>
      <c r="E13" s="814"/>
      <c r="F13" s="814"/>
      <c r="G13" s="814"/>
      <c r="H13" s="814"/>
      <c r="I13" s="814"/>
      <c r="J13" s="814"/>
      <c r="K13" s="814"/>
      <c r="L13" s="814"/>
      <c r="M13" s="814"/>
      <c r="N13" s="814"/>
      <c r="O13" s="814"/>
      <c r="P13" s="659">
        <f>P12*90%</f>
        <v>10267.940571428571</v>
      </c>
      <c r="Q13" s="659">
        <f t="shared" ref="Q13:AH13" si="3">Q12*90%</f>
        <v>10267.940571428571</v>
      </c>
      <c r="R13" s="659">
        <f t="shared" si="3"/>
        <v>10267.940571428571</v>
      </c>
      <c r="S13" s="659">
        <f t="shared" si="3"/>
        <v>0</v>
      </c>
      <c r="T13" s="659">
        <f t="shared" si="3"/>
        <v>0</v>
      </c>
      <c r="U13" s="659">
        <f t="shared" si="3"/>
        <v>0</v>
      </c>
      <c r="V13" s="659">
        <f t="shared" si="3"/>
        <v>0</v>
      </c>
      <c r="W13" s="659">
        <f t="shared" si="3"/>
        <v>0</v>
      </c>
      <c r="X13" s="659">
        <f t="shared" si="3"/>
        <v>0</v>
      </c>
      <c r="Y13" s="659">
        <f t="shared" si="3"/>
        <v>0</v>
      </c>
      <c r="Z13" s="659">
        <f t="shared" si="3"/>
        <v>0</v>
      </c>
      <c r="AA13" s="659">
        <f t="shared" si="3"/>
        <v>0</v>
      </c>
      <c r="AB13" s="659">
        <f t="shared" si="3"/>
        <v>30803.821714285717</v>
      </c>
      <c r="AC13" s="659">
        <f t="shared" si="3"/>
        <v>0</v>
      </c>
      <c r="AD13" s="659">
        <f t="shared" si="3"/>
        <v>0</v>
      </c>
      <c r="AE13" s="659">
        <f t="shared" si="3"/>
        <v>0</v>
      </c>
      <c r="AF13" s="659">
        <f t="shared" si="3"/>
        <v>30803.821714285717</v>
      </c>
      <c r="AG13" s="659">
        <f t="shared" si="3"/>
        <v>0</v>
      </c>
      <c r="AH13" s="659">
        <f t="shared" si="3"/>
        <v>30803.821714285717</v>
      </c>
      <c r="AI13" s="659"/>
      <c r="AJ13" s="663"/>
    </row>
    <row r="14" spans="1:36" s="668" customFormat="1" ht="18.649999999999999" customHeight="1">
      <c r="A14" s="810" t="s">
        <v>1481</v>
      </c>
      <c r="B14" s="811"/>
      <c r="C14" s="811"/>
      <c r="D14" s="811"/>
      <c r="E14" s="811"/>
      <c r="F14" s="811"/>
      <c r="G14" s="811"/>
      <c r="H14" s="811"/>
      <c r="I14" s="811"/>
      <c r="J14" s="811"/>
      <c r="K14" s="811"/>
      <c r="L14" s="811"/>
      <c r="M14" s="811"/>
      <c r="N14" s="811"/>
      <c r="O14" s="811"/>
      <c r="P14" s="666">
        <f>P13*94.15%</f>
        <v>9667.2660479999995</v>
      </c>
      <c r="Q14" s="666">
        <f>Q13*94.15%</f>
        <v>9667.2660479999995</v>
      </c>
      <c r="R14" s="666">
        <f>R13*94.15%</f>
        <v>9667.2660479999995</v>
      </c>
      <c r="S14" s="666">
        <f t="shared" ref="S14:AG14" si="4">S12*84.15%</f>
        <v>0</v>
      </c>
      <c r="T14" s="666">
        <f t="shared" si="4"/>
        <v>0</v>
      </c>
      <c r="U14" s="666">
        <f t="shared" si="4"/>
        <v>0</v>
      </c>
      <c r="V14" s="666">
        <f t="shared" si="4"/>
        <v>0</v>
      </c>
      <c r="W14" s="666">
        <f t="shared" si="4"/>
        <v>0</v>
      </c>
      <c r="X14" s="666">
        <f t="shared" si="4"/>
        <v>0</v>
      </c>
      <c r="Y14" s="666">
        <f t="shared" si="4"/>
        <v>0</v>
      </c>
      <c r="Z14" s="666">
        <f t="shared" si="4"/>
        <v>0</v>
      </c>
      <c r="AA14" s="666">
        <f t="shared" si="4"/>
        <v>0</v>
      </c>
      <c r="AB14" s="666">
        <f>AB13*94.15%</f>
        <v>29001.798144000004</v>
      </c>
      <c r="AC14" s="666">
        <f t="shared" si="4"/>
        <v>0</v>
      </c>
      <c r="AD14" s="666">
        <f t="shared" si="4"/>
        <v>0</v>
      </c>
      <c r="AE14" s="666">
        <f t="shared" si="4"/>
        <v>0</v>
      </c>
      <c r="AF14" s="666">
        <f>AF13*94.15%</f>
        <v>29001.798144000004</v>
      </c>
      <c r="AG14" s="666">
        <f t="shared" si="4"/>
        <v>0</v>
      </c>
      <c r="AH14" s="666">
        <f>AH13*94.15%</f>
        <v>29001.798144000004</v>
      </c>
      <c r="AI14" s="666"/>
      <c r="AJ14" s="663"/>
    </row>
    <row r="16" spans="1:36" ht="18.649999999999999" customHeight="1">
      <c r="AA16" s="62">
        <f>AA12*90%</f>
        <v>0</v>
      </c>
    </row>
  </sheetData>
  <mergeCells count="19">
    <mergeCell ref="P7:R7"/>
    <mergeCell ref="Y7:AA7"/>
    <mergeCell ref="A12:O12"/>
    <mergeCell ref="A4:B4"/>
    <mergeCell ref="A5:B5"/>
    <mergeCell ref="A6:B6"/>
    <mergeCell ref="C6:E6"/>
    <mergeCell ref="S7:U7"/>
    <mergeCell ref="V7:X7"/>
    <mergeCell ref="A13:O13"/>
    <mergeCell ref="A14:O14"/>
    <mergeCell ref="C1:E1"/>
    <mergeCell ref="C2:E2"/>
    <mergeCell ref="C3:E3"/>
    <mergeCell ref="C4:E4"/>
    <mergeCell ref="C5:E5"/>
    <mergeCell ref="A1:B1"/>
    <mergeCell ref="A2:B2"/>
    <mergeCell ref="A3:B3"/>
  </mergeCells>
  <conditionalFormatting sqref="A13:A14">
    <cfRule type="duplicateValues" dxfId="125" priority="39"/>
    <cfRule type="duplicateValues" dxfId="124" priority="40"/>
  </conditionalFormatting>
  <dataValidations count="1">
    <dataValidation type="list" allowBlank="1" showInputMessage="1" showErrorMessage="1" sqref="E9:E11" xr:uid="{401FD371-F574-41D9-9054-88F2CEC6B0F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D73B87E-F2A5-41DE-9219-18C7C98AD4E9}">
          <x14:formula1>
            <xm:f>'New Rate Card India - BFD'!$F$2:$F$537</xm:f>
          </x14:formula1>
          <xm:sqref>C15:C1048576 C7:C12</xm:sqref>
        </x14:dataValidation>
        <x14:dataValidation type="list" allowBlank="1" showInputMessage="1" showErrorMessage="1" xr:uid="{AA54C9AC-52D9-467D-A34E-F54C543C21DC}">
          <x14:formula1>
            <xm:f>'New Rate Card India - BFD'!$D$2:$D$537</xm:f>
          </x14:formula1>
          <xm:sqref>G15:G1048576 G7:G12</xm:sqref>
        </x14:dataValidation>
        <x14:dataValidation type="list" allowBlank="1" showInputMessage="1" showErrorMessage="1" xr:uid="{B6005595-26E2-41AB-92CC-49444FFF10E1}">
          <x14:formula1>
            <xm:f>'New Rate Card India - BFD'!$H$2:$H$537</xm:f>
          </x14:formula1>
          <xm:sqref>F15:F1048576 F7:F12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4D92-C736-4ACB-8945-96AE20C41EAF}">
  <sheetPr codeName="Sheet40">
    <tabColor theme="8" tint="0.59999389629810485"/>
  </sheetPr>
  <dimension ref="A1:AJ39"/>
  <sheetViews>
    <sheetView topLeftCell="H1" zoomScale="90" zoomScaleNormal="90" workbookViewId="0">
      <selection activeCell="C33" sqref="C33"/>
    </sheetView>
  </sheetViews>
  <sheetFormatPr defaultColWidth="31.453125" defaultRowHeight="20.149999999999999" customHeight="1"/>
  <cols>
    <col min="1" max="1" width="14.54296875" style="63" customWidth="1"/>
    <col min="2" max="2" width="29.54296875" style="63" bestFit="1" customWidth="1"/>
    <col min="3" max="3" width="14.453125" style="63" customWidth="1"/>
    <col min="4" max="4" width="13" style="370" customWidth="1"/>
    <col min="5" max="5" width="39" style="63" customWidth="1"/>
    <col min="6" max="6" width="20.54296875" style="63" customWidth="1"/>
    <col min="7" max="7" width="13.453125" style="63" customWidth="1"/>
    <col min="8" max="8" width="19.54296875" style="63" bestFit="1" customWidth="1"/>
    <col min="9" max="9" width="16.1796875" style="625" customWidth="1"/>
    <col min="10" max="10" width="13.81640625" style="63" customWidth="1"/>
    <col min="11" max="11" width="28.453125" style="63" bestFit="1" customWidth="1"/>
    <col min="12" max="12" width="14.54296875" style="63" customWidth="1"/>
    <col min="13" max="13" width="18.54296875" style="386" customWidth="1"/>
    <col min="14" max="15" width="18.54296875" style="62" customWidth="1"/>
    <col min="16" max="27" width="18.453125" style="62" customWidth="1"/>
    <col min="28" max="34" width="17.453125" style="62" customWidth="1"/>
    <col min="35" max="35" width="61.453125" style="63" bestFit="1" customWidth="1"/>
    <col min="36" max="16384" width="31.453125" style="63"/>
  </cols>
  <sheetData>
    <row r="1" spans="1:36" ht="20.149999999999999" customHeight="1">
      <c r="A1" s="806" t="s">
        <v>1440</v>
      </c>
      <c r="B1" s="806"/>
      <c r="C1" s="809" t="s">
        <v>1565</v>
      </c>
      <c r="D1" s="809"/>
      <c r="E1" s="809"/>
      <c r="F1" s="62"/>
      <c r="G1" s="62"/>
      <c r="H1" s="62"/>
      <c r="I1" s="722"/>
      <c r="J1" s="62"/>
      <c r="K1" s="62"/>
      <c r="L1" s="62"/>
      <c r="M1" s="62"/>
    </row>
    <row r="2" spans="1:36" ht="20.149999999999999" customHeight="1">
      <c r="A2" s="806" t="s">
        <v>1441</v>
      </c>
      <c r="B2" s="806"/>
      <c r="C2" s="809" t="s">
        <v>242</v>
      </c>
      <c r="D2" s="809"/>
      <c r="E2" s="809"/>
      <c r="F2" s="62"/>
      <c r="G2" s="62"/>
      <c r="H2" s="62"/>
      <c r="I2" s="722"/>
      <c r="J2" s="62"/>
      <c r="K2" s="62"/>
      <c r="L2" s="62"/>
      <c r="M2" s="62"/>
    </row>
    <row r="3" spans="1:36" ht="20.149999999999999" customHeight="1">
      <c r="A3" s="806" t="s">
        <v>1443</v>
      </c>
      <c r="B3" s="806"/>
      <c r="C3" s="809" t="s">
        <v>1566</v>
      </c>
      <c r="D3" s="809"/>
      <c r="E3" s="809"/>
      <c r="F3" s="62"/>
      <c r="G3" s="62"/>
      <c r="H3" s="62"/>
      <c r="I3" s="722"/>
      <c r="J3" s="62"/>
      <c r="K3" s="62"/>
      <c r="L3" s="62"/>
      <c r="M3" s="62"/>
    </row>
    <row r="4" spans="1:36" ht="20.149999999999999" customHeight="1">
      <c r="A4" s="806" t="s">
        <v>10</v>
      </c>
      <c r="B4" s="806"/>
      <c r="C4" s="809" t="s">
        <v>243</v>
      </c>
      <c r="D4" s="809"/>
      <c r="E4" s="809"/>
      <c r="F4" s="62"/>
      <c r="G4" s="62"/>
      <c r="H4" s="62"/>
      <c r="I4" s="722"/>
      <c r="J4" s="62"/>
      <c r="K4" s="62"/>
      <c r="L4" s="62"/>
      <c r="M4" s="62"/>
    </row>
    <row r="5" spans="1:36" ht="20.149999999999999" customHeight="1">
      <c r="A5" s="807" t="s">
        <v>1445</v>
      </c>
      <c r="B5" s="818"/>
      <c r="C5" s="809" t="s">
        <v>244</v>
      </c>
      <c r="D5" s="809"/>
      <c r="E5" s="809"/>
      <c r="F5" s="62"/>
      <c r="G5" s="62"/>
      <c r="H5" s="62"/>
      <c r="I5" s="722"/>
      <c r="J5" s="62"/>
      <c r="K5" s="62"/>
      <c r="L5" s="62"/>
      <c r="M5" s="62"/>
    </row>
    <row r="6" spans="1:36" ht="20.149999999999999" customHeight="1">
      <c r="A6" s="807" t="s">
        <v>1446</v>
      </c>
      <c r="B6" s="818"/>
      <c r="C6" s="809" t="s">
        <v>1567</v>
      </c>
      <c r="D6" s="809"/>
      <c r="E6" s="809"/>
      <c r="F6" s="365"/>
      <c r="G6" s="656"/>
      <c r="H6" s="656"/>
      <c r="I6" s="656"/>
      <c r="J6" s="656"/>
      <c r="K6" s="656"/>
      <c r="L6" s="656"/>
      <c r="M6" s="656"/>
      <c r="N6" s="656"/>
    </row>
    <row r="7" spans="1:36" ht="20.149999999999999" customHeight="1">
      <c r="P7" s="805" t="s">
        <v>1448</v>
      </c>
      <c r="Q7" s="815"/>
      <c r="R7" s="815"/>
      <c r="S7" s="804" t="s">
        <v>1449</v>
      </c>
      <c r="T7" s="812"/>
      <c r="U7" s="812"/>
      <c r="V7" s="802" t="s">
        <v>1450</v>
      </c>
      <c r="W7" s="813"/>
      <c r="X7" s="813"/>
      <c r="Y7" s="803" t="s">
        <v>1451</v>
      </c>
      <c r="Z7" s="816"/>
      <c r="AA7" s="816"/>
      <c r="AB7" s="63"/>
      <c r="AC7" s="63"/>
      <c r="AD7" s="63"/>
      <c r="AE7" s="63"/>
      <c r="AF7" s="63"/>
      <c r="AG7" s="63"/>
      <c r="AH7" s="63"/>
    </row>
    <row r="8" spans="1:36" ht="20.149999999999999"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c r="AJ8" s="63" t="s">
        <v>1569</v>
      </c>
    </row>
    <row r="9" spans="1:36" ht="20.149999999999999" customHeight="1">
      <c r="A9" s="671">
        <v>2276027</v>
      </c>
      <c r="B9" s="14" t="s">
        <v>1275</v>
      </c>
      <c r="C9" s="46" t="s">
        <v>800</v>
      </c>
      <c r="D9" s="549" t="s">
        <v>1271</v>
      </c>
      <c r="E9" s="376" t="s">
        <v>25</v>
      </c>
      <c r="F9" s="49" t="s">
        <v>804</v>
      </c>
      <c r="G9" s="49" t="s">
        <v>1464</v>
      </c>
      <c r="H9" s="49" t="str">
        <f>CONCATENATE(G9,C9,F9)</f>
        <v>StandardODCLevel 3</v>
      </c>
      <c r="I9" s="442" t="s">
        <v>338</v>
      </c>
      <c r="J9" s="49">
        <v>1000458636</v>
      </c>
      <c r="K9" s="49" t="s">
        <v>1570</v>
      </c>
      <c r="L9" s="49" t="s">
        <v>26</v>
      </c>
      <c r="M9" s="388">
        <f>VLOOKUP(H9,'2026 - Price List India BFD'!B:F,5,0)</f>
        <v>1965</v>
      </c>
      <c r="N9" s="36">
        <f>M9/87.5</f>
        <v>22.457142857142856</v>
      </c>
      <c r="O9" s="128">
        <f t="shared" ref="O9:O27" si="0">N9*176</f>
        <v>3952.4571428571426</v>
      </c>
      <c r="P9" s="124">
        <f t="shared" ref="P9:P27" si="1">N9*176</f>
        <v>3952.4571428571426</v>
      </c>
      <c r="Q9" s="124">
        <f t="shared" ref="Q9:Q27" si="2">N9*176</f>
        <v>3952.4571428571426</v>
      </c>
      <c r="R9" s="124">
        <f t="shared" ref="R9:R27" si="3">N9*176</f>
        <v>3952.4571428571426</v>
      </c>
      <c r="S9" s="124">
        <v>0</v>
      </c>
      <c r="T9" s="124">
        <v>0</v>
      </c>
      <c r="U9" s="124">
        <v>0</v>
      </c>
      <c r="V9" s="124">
        <v>0</v>
      </c>
      <c r="W9" s="124">
        <v>0</v>
      </c>
      <c r="X9" s="124">
        <v>0</v>
      </c>
      <c r="Y9" s="124">
        <v>0</v>
      </c>
      <c r="Z9" s="124">
        <v>0</v>
      </c>
      <c r="AA9" s="124">
        <v>0</v>
      </c>
      <c r="AB9" s="655">
        <f t="shared" ref="AB9:AB27" si="4">SUM(P9:R9)</f>
        <v>11857.371428571427</v>
      </c>
      <c r="AC9" s="655">
        <f t="shared" ref="AC9:AC27" si="5">SUM(S9:U9)</f>
        <v>0</v>
      </c>
      <c r="AD9" s="655">
        <f t="shared" ref="AD9:AD27" si="6">SUM(V9:X9)</f>
        <v>0</v>
      </c>
      <c r="AE9" s="655">
        <f t="shared" ref="AE9:AE27" si="7">SUM(Y9:AA9)</f>
        <v>0</v>
      </c>
      <c r="AF9" s="655">
        <f t="shared" ref="AF9:AF27" si="8">SUM(AB9:AC9)</f>
        <v>11857.371428571427</v>
      </c>
      <c r="AG9" s="653">
        <f t="shared" ref="AG9:AG27" si="9">SUM(AD9:AE9)</f>
        <v>0</v>
      </c>
      <c r="AH9" s="653">
        <f t="shared" ref="AH9:AH27" si="10">SUM(AF9:AG9)</f>
        <v>11857.371428571427</v>
      </c>
      <c r="AI9" s="129"/>
      <c r="AJ9" s="63">
        <v>2276027</v>
      </c>
    </row>
    <row r="10" spans="1:36" ht="20.149999999999999" customHeight="1">
      <c r="A10" s="671">
        <v>2192999</v>
      </c>
      <c r="B10" s="551" t="s">
        <v>1342</v>
      </c>
      <c r="C10" s="46" t="s">
        <v>800</v>
      </c>
      <c r="D10" s="549" t="s">
        <v>1271</v>
      </c>
      <c r="E10" s="376" t="s">
        <v>20</v>
      </c>
      <c r="F10" s="49" t="s">
        <v>802</v>
      </c>
      <c r="G10" s="49" t="s">
        <v>1462</v>
      </c>
      <c r="H10" s="49" t="str">
        <f t="shared" ref="H10:H36" si="11">CONCATENATE(G10,C10,F10)</f>
        <v>PremiumODCLevel 2</v>
      </c>
      <c r="I10" s="442" t="s">
        <v>324</v>
      </c>
      <c r="J10" s="49">
        <v>1000458636</v>
      </c>
      <c r="K10" s="49" t="s">
        <v>1570</v>
      </c>
      <c r="L10" s="49" t="s">
        <v>33</v>
      </c>
      <c r="M10" s="388">
        <f>VLOOKUP(H10,'2026 - Price List India BFD'!B:F,5,0)</f>
        <v>1828</v>
      </c>
      <c r="N10" s="36">
        <f>M10/87.5</f>
        <v>20.89142857142857</v>
      </c>
      <c r="O10" s="128">
        <f t="shared" si="0"/>
        <v>3676.8914285714282</v>
      </c>
      <c r="P10" s="124">
        <f t="shared" si="1"/>
        <v>3676.8914285714282</v>
      </c>
      <c r="Q10" s="124">
        <f t="shared" si="2"/>
        <v>3676.8914285714282</v>
      </c>
      <c r="R10" s="124">
        <f t="shared" si="3"/>
        <v>3676.8914285714282</v>
      </c>
      <c r="S10" s="124">
        <v>0</v>
      </c>
      <c r="T10" s="124">
        <v>0</v>
      </c>
      <c r="U10" s="124">
        <v>0</v>
      </c>
      <c r="V10" s="124">
        <v>0</v>
      </c>
      <c r="W10" s="124">
        <v>0</v>
      </c>
      <c r="X10" s="124">
        <v>0</v>
      </c>
      <c r="Y10" s="124">
        <v>0</v>
      </c>
      <c r="Z10" s="124">
        <v>0</v>
      </c>
      <c r="AA10" s="124">
        <v>0</v>
      </c>
      <c r="AB10" s="655">
        <f t="shared" si="4"/>
        <v>11030.674285714285</v>
      </c>
      <c r="AC10" s="655">
        <f t="shared" si="5"/>
        <v>0</v>
      </c>
      <c r="AD10" s="655">
        <f t="shared" si="6"/>
        <v>0</v>
      </c>
      <c r="AE10" s="655">
        <f t="shared" si="7"/>
        <v>0</v>
      </c>
      <c r="AF10" s="655">
        <f t="shared" si="8"/>
        <v>11030.674285714285</v>
      </c>
      <c r="AG10" s="653">
        <f t="shared" si="9"/>
        <v>0</v>
      </c>
      <c r="AH10" s="653">
        <f t="shared" si="10"/>
        <v>11030.674285714285</v>
      </c>
      <c r="AI10" s="129"/>
      <c r="AJ10" s="63" t="e">
        <v>#N/A</v>
      </c>
    </row>
    <row r="11" spans="1:36" ht="20.149999999999999" customHeight="1">
      <c r="A11" s="671">
        <v>849289</v>
      </c>
      <c r="B11" s="14" t="s">
        <v>1288</v>
      </c>
      <c r="C11" s="46" t="s">
        <v>800</v>
      </c>
      <c r="D11" s="549" t="s">
        <v>1285</v>
      </c>
      <c r="E11" s="376" t="s">
        <v>20</v>
      </c>
      <c r="F11" s="49" t="s">
        <v>804</v>
      </c>
      <c r="G11" s="49" t="s">
        <v>1464</v>
      </c>
      <c r="H11" s="49" t="str">
        <f t="shared" si="11"/>
        <v>StandardODCLevel 3</v>
      </c>
      <c r="I11" s="442" t="s">
        <v>318</v>
      </c>
      <c r="J11" s="49">
        <v>1000458636</v>
      </c>
      <c r="K11" s="49" t="s">
        <v>1570</v>
      </c>
      <c r="L11" s="49" t="s">
        <v>33</v>
      </c>
      <c r="M11" s="388">
        <f>VLOOKUP(H11,'2026 - Price List India BFD'!B:F,5,0)</f>
        <v>1965</v>
      </c>
      <c r="N11" s="36">
        <f t="shared" ref="N11:N36" si="12">M11/87.5</f>
        <v>22.457142857142856</v>
      </c>
      <c r="O11" s="128">
        <f t="shared" si="0"/>
        <v>3952.4571428571426</v>
      </c>
      <c r="P11" s="124">
        <f t="shared" si="1"/>
        <v>3952.4571428571426</v>
      </c>
      <c r="Q11" s="124">
        <f t="shared" si="2"/>
        <v>3952.4571428571426</v>
      </c>
      <c r="R11" s="124">
        <f t="shared" si="3"/>
        <v>3952.4571428571426</v>
      </c>
      <c r="S11" s="124">
        <v>0</v>
      </c>
      <c r="T11" s="124">
        <v>0</v>
      </c>
      <c r="U11" s="124">
        <v>0</v>
      </c>
      <c r="V11" s="124">
        <v>0</v>
      </c>
      <c r="W11" s="124">
        <v>0</v>
      </c>
      <c r="X11" s="124">
        <v>0</v>
      </c>
      <c r="Y11" s="124">
        <v>0</v>
      </c>
      <c r="Z11" s="124">
        <v>0</v>
      </c>
      <c r="AA11" s="124">
        <v>0</v>
      </c>
      <c r="AB11" s="655">
        <f t="shared" si="4"/>
        <v>11857.371428571427</v>
      </c>
      <c r="AC11" s="655">
        <f t="shared" si="5"/>
        <v>0</v>
      </c>
      <c r="AD11" s="655">
        <f t="shared" si="6"/>
        <v>0</v>
      </c>
      <c r="AE11" s="655">
        <f t="shared" si="7"/>
        <v>0</v>
      </c>
      <c r="AF11" s="655">
        <f t="shared" si="8"/>
        <v>11857.371428571427</v>
      </c>
      <c r="AG11" s="653">
        <f t="shared" si="9"/>
        <v>0</v>
      </c>
      <c r="AH11" s="653">
        <f t="shared" si="10"/>
        <v>11857.371428571427</v>
      </c>
      <c r="AI11" s="129"/>
      <c r="AJ11" s="63">
        <v>849289</v>
      </c>
    </row>
    <row r="12" spans="1:36" ht="20.149999999999999" customHeight="1">
      <c r="A12" s="671">
        <v>2101057</v>
      </c>
      <c r="B12" s="551" t="s">
        <v>1338</v>
      </c>
      <c r="C12" s="46" t="s">
        <v>800</v>
      </c>
      <c r="D12" s="549" t="s">
        <v>1304</v>
      </c>
      <c r="E12" s="376" t="s">
        <v>359</v>
      </c>
      <c r="F12" s="49" t="s">
        <v>810</v>
      </c>
      <c r="G12" s="49" t="s">
        <v>1464</v>
      </c>
      <c r="H12" s="49" t="str">
        <f t="shared" si="11"/>
        <v>StandardODCLevel 1</v>
      </c>
      <c r="I12" s="442" t="s">
        <v>582</v>
      </c>
      <c r="J12" s="49">
        <v>1000458636</v>
      </c>
      <c r="K12" s="49" t="s">
        <v>1570</v>
      </c>
      <c r="L12" s="49" t="s">
        <v>33</v>
      </c>
      <c r="M12" s="388">
        <f>VLOOKUP(H12,'2026 - Price List India BFD'!B:F,5,0)</f>
        <v>1450</v>
      </c>
      <c r="N12" s="36">
        <f t="shared" si="12"/>
        <v>16.571428571428573</v>
      </c>
      <c r="O12" s="128">
        <f t="shared" si="0"/>
        <v>2916.5714285714289</v>
      </c>
      <c r="P12" s="124">
        <f t="shared" si="1"/>
        <v>2916.5714285714289</v>
      </c>
      <c r="Q12" s="124">
        <f t="shared" si="2"/>
        <v>2916.5714285714289</v>
      </c>
      <c r="R12" s="124">
        <f t="shared" si="3"/>
        <v>2916.5714285714289</v>
      </c>
      <c r="S12" s="124">
        <v>0</v>
      </c>
      <c r="T12" s="124">
        <v>0</v>
      </c>
      <c r="U12" s="124">
        <v>0</v>
      </c>
      <c r="V12" s="124">
        <v>0</v>
      </c>
      <c r="W12" s="124">
        <v>0</v>
      </c>
      <c r="X12" s="124">
        <v>0</v>
      </c>
      <c r="Y12" s="124">
        <v>0</v>
      </c>
      <c r="Z12" s="124">
        <v>0</v>
      </c>
      <c r="AA12" s="124">
        <v>0</v>
      </c>
      <c r="AB12" s="655">
        <f t="shared" si="4"/>
        <v>8749.7142857142862</v>
      </c>
      <c r="AC12" s="655">
        <f t="shared" si="5"/>
        <v>0</v>
      </c>
      <c r="AD12" s="655">
        <f t="shared" si="6"/>
        <v>0</v>
      </c>
      <c r="AE12" s="655">
        <f t="shared" si="7"/>
        <v>0</v>
      </c>
      <c r="AF12" s="655">
        <f t="shared" si="8"/>
        <v>8749.7142857142862</v>
      </c>
      <c r="AG12" s="653">
        <f t="shared" si="9"/>
        <v>0</v>
      </c>
      <c r="AH12" s="653">
        <f t="shared" si="10"/>
        <v>8749.7142857142862</v>
      </c>
      <c r="AI12" s="129"/>
      <c r="AJ12" s="63" t="e">
        <v>#N/A</v>
      </c>
    </row>
    <row r="13" spans="1:36" ht="20.149999999999999" customHeight="1">
      <c r="A13" s="671">
        <v>2298758</v>
      </c>
      <c r="B13" s="14" t="s">
        <v>1291</v>
      </c>
      <c r="C13" s="46" t="s">
        <v>800</v>
      </c>
      <c r="D13" s="549" t="s">
        <v>1292</v>
      </c>
      <c r="E13" s="376" t="s">
        <v>359</v>
      </c>
      <c r="F13" s="49" t="s">
        <v>802</v>
      </c>
      <c r="G13" s="49" t="s">
        <v>1464</v>
      </c>
      <c r="H13" s="49" t="str">
        <f t="shared" si="11"/>
        <v>StandardODCLevel 2</v>
      </c>
      <c r="I13" s="442" t="s">
        <v>338</v>
      </c>
      <c r="J13" s="49">
        <v>1000458636</v>
      </c>
      <c r="K13" s="49" t="s">
        <v>1570</v>
      </c>
      <c r="L13" s="49" t="s">
        <v>24</v>
      </c>
      <c r="M13" s="388">
        <f>VLOOKUP(H13,'2026 - Price List India BFD'!B:F,5,0)</f>
        <v>1716</v>
      </c>
      <c r="N13" s="36">
        <f t="shared" si="12"/>
        <v>19.611428571428572</v>
      </c>
      <c r="O13" s="128">
        <f t="shared" si="0"/>
        <v>3451.6114285714289</v>
      </c>
      <c r="P13" s="124">
        <f t="shared" si="1"/>
        <v>3451.6114285714289</v>
      </c>
      <c r="Q13" s="124">
        <f t="shared" si="2"/>
        <v>3451.6114285714289</v>
      </c>
      <c r="R13" s="124">
        <f t="shared" si="3"/>
        <v>3451.6114285714289</v>
      </c>
      <c r="S13" s="124">
        <v>0</v>
      </c>
      <c r="T13" s="124">
        <v>0</v>
      </c>
      <c r="U13" s="124">
        <v>0</v>
      </c>
      <c r="V13" s="124">
        <v>0</v>
      </c>
      <c r="W13" s="124">
        <v>0</v>
      </c>
      <c r="X13" s="124">
        <v>0</v>
      </c>
      <c r="Y13" s="124">
        <v>0</v>
      </c>
      <c r="Z13" s="124">
        <v>0</v>
      </c>
      <c r="AA13" s="124">
        <v>0</v>
      </c>
      <c r="AB13" s="655">
        <f t="shared" si="4"/>
        <v>10354.834285714287</v>
      </c>
      <c r="AC13" s="655">
        <f t="shared" si="5"/>
        <v>0</v>
      </c>
      <c r="AD13" s="655">
        <f t="shared" si="6"/>
        <v>0</v>
      </c>
      <c r="AE13" s="655">
        <f t="shared" si="7"/>
        <v>0</v>
      </c>
      <c r="AF13" s="655">
        <f t="shared" si="8"/>
        <v>10354.834285714287</v>
      </c>
      <c r="AG13" s="653">
        <f t="shared" si="9"/>
        <v>0</v>
      </c>
      <c r="AH13" s="653">
        <f t="shared" si="10"/>
        <v>10354.834285714287</v>
      </c>
      <c r="AI13" s="129"/>
      <c r="AJ13" s="63">
        <v>2298758</v>
      </c>
    </row>
    <row r="14" spans="1:36" ht="20.149999999999999" customHeight="1">
      <c r="A14" s="671">
        <v>2333294</v>
      </c>
      <c r="B14" s="14" t="s">
        <v>1293</v>
      </c>
      <c r="C14" s="46" t="s">
        <v>800</v>
      </c>
      <c r="D14" s="549" t="s">
        <v>1316</v>
      </c>
      <c r="E14" s="376" t="s">
        <v>25</v>
      </c>
      <c r="F14" s="49" t="s">
        <v>810</v>
      </c>
      <c r="G14" s="49" t="s">
        <v>1464</v>
      </c>
      <c r="H14" s="49" t="str">
        <f t="shared" si="11"/>
        <v>StandardODCLevel 1</v>
      </c>
      <c r="I14" s="442" t="s">
        <v>582</v>
      </c>
      <c r="J14" s="49">
        <v>1000458636</v>
      </c>
      <c r="K14" s="49" t="s">
        <v>1570</v>
      </c>
      <c r="L14" s="49" t="s">
        <v>26</v>
      </c>
      <c r="M14" s="388">
        <f>VLOOKUP(H14,'2026 - Price List India BFD'!B:F,5,0)</f>
        <v>1450</v>
      </c>
      <c r="N14" s="36">
        <f t="shared" si="12"/>
        <v>16.571428571428573</v>
      </c>
      <c r="O14" s="128">
        <f t="shared" si="0"/>
        <v>2916.5714285714289</v>
      </c>
      <c r="P14" s="124">
        <f t="shared" si="1"/>
        <v>2916.5714285714289</v>
      </c>
      <c r="Q14" s="124">
        <f t="shared" si="2"/>
        <v>2916.5714285714289</v>
      </c>
      <c r="R14" s="124">
        <f t="shared" si="3"/>
        <v>2916.5714285714289</v>
      </c>
      <c r="S14" s="124">
        <v>0</v>
      </c>
      <c r="T14" s="124">
        <v>0</v>
      </c>
      <c r="U14" s="124">
        <v>0</v>
      </c>
      <c r="V14" s="124">
        <v>0</v>
      </c>
      <c r="W14" s="124">
        <v>0</v>
      </c>
      <c r="X14" s="124">
        <v>0</v>
      </c>
      <c r="Y14" s="124">
        <v>0</v>
      </c>
      <c r="Z14" s="124">
        <v>0</v>
      </c>
      <c r="AA14" s="124">
        <v>0</v>
      </c>
      <c r="AB14" s="655">
        <f t="shared" si="4"/>
        <v>8749.7142857142862</v>
      </c>
      <c r="AC14" s="655">
        <f t="shared" si="5"/>
        <v>0</v>
      </c>
      <c r="AD14" s="655">
        <f t="shared" si="6"/>
        <v>0</v>
      </c>
      <c r="AE14" s="655">
        <f t="shared" si="7"/>
        <v>0</v>
      </c>
      <c r="AF14" s="655">
        <f t="shared" si="8"/>
        <v>8749.7142857142862</v>
      </c>
      <c r="AG14" s="653">
        <f t="shared" si="9"/>
        <v>0</v>
      </c>
      <c r="AH14" s="653">
        <f t="shared" si="10"/>
        <v>8749.7142857142862</v>
      </c>
      <c r="AI14" s="129"/>
      <c r="AJ14" s="63">
        <v>2333294</v>
      </c>
    </row>
    <row r="15" spans="1:36" ht="20.149999999999999" customHeight="1">
      <c r="A15" s="671">
        <v>2298324</v>
      </c>
      <c r="B15" s="14" t="s">
        <v>1301</v>
      </c>
      <c r="C15" s="46" t="s">
        <v>807</v>
      </c>
      <c r="D15" s="549" t="s">
        <v>1292</v>
      </c>
      <c r="E15" s="376" t="s">
        <v>25</v>
      </c>
      <c r="F15" s="49" t="s">
        <v>804</v>
      </c>
      <c r="G15" s="49" t="s">
        <v>1464</v>
      </c>
      <c r="H15" s="49" t="str">
        <f t="shared" si="11"/>
        <v>StandardOnPremLevel 3</v>
      </c>
      <c r="I15" s="442" t="s">
        <v>338</v>
      </c>
      <c r="J15" s="49">
        <v>1000458636</v>
      </c>
      <c r="K15" s="49" t="s">
        <v>1570</v>
      </c>
      <c r="L15" s="49" t="s">
        <v>26</v>
      </c>
      <c r="M15" s="388">
        <f>VLOOKUP(H15,'2026 - Price List India BFD'!B:F,5,0)</f>
        <v>1769</v>
      </c>
      <c r="N15" s="36">
        <f t="shared" si="12"/>
        <v>20.217142857142857</v>
      </c>
      <c r="O15" s="128">
        <f t="shared" si="0"/>
        <v>3558.2171428571428</v>
      </c>
      <c r="P15" s="124">
        <f t="shared" si="1"/>
        <v>3558.2171428571428</v>
      </c>
      <c r="Q15" s="124">
        <f t="shared" si="2"/>
        <v>3558.2171428571428</v>
      </c>
      <c r="R15" s="124">
        <f t="shared" si="3"/>
        <v>3558.2171428571428</v>
      </c>
      <c r="S15" s="124">
        <v>0</v>
      </c>
      <c r="T15" s="124">
        <v>0</v>
      </c>
      <c r="U15" s="124">
        <v>0</v>
      </c>
      <c r="V15" s="124">
        <v>0</v>
      </c>
      <c r="W15" s="124">
        <v>0</v>
      </c>
      <c r="X15" s="124">
        <v>0</v>
      </c>
      <c r="Y15" s="124">
        <v>0</v>
      </c>
      <c r="Z15" s="124">
        <v>0</v>
      </c>
      <c r="AA15" s="124">
        <v>0</v>
      </c>
      <c r="AB15" s="655">
        <f t="shared" si="4"/>
        <v>10674.651428571429</v>
      </c>
      <c r="AC15" s="655">
        <f t="shared" si="5"/>
        <v>0</v>
      </c>
      <c r="AD15" s="655">
        <f t="shared" si="6"/>
        <v>0</v>
      </c>
      <c r="AE15" s="655">
        <f t="shared" si="7"/>
        <v>0</v>
      </c>
      <c r="AF15" s="655">
        <f t="shared" si="8"/>
        <v>10674.651428571429</v>
      </c>
      <c r="AG15" s="653">
        <f t="shared" si="9"/>
        <v>0</v>
      </c>
      <c r="AH15" s="653">
        <f t="shared" si="10"/>
        <v>10674.651428571429</v>
      </c>
      <c r="AI15" s="129"/>
      <c r="AJ15" s="63">
        <v>2298324</v>
      </c>
    </row>
    <row r="16" spans="1:36" ht="20.149999999999999" customHeight="1">
      <c r="A16" s="671">
        <v>749506</v>
      </c>
      <c r="B16" s="14" t="s">
        <v>1313</v>
      </c>
      <c r="C16" s="46" t="s">
        <v>800</v>
      </c>
      <c r="D16" s="549" t="s">
        <v>1292</v>
      </c>
      <c r="E16" s="376" t="s">
        <v>428</v>
      </c>
      <c r="F16" s="49" t="s">
        <v>804</v>
      </c>
      <c r="G16" s="49" t="s">
        <v>1462</v>
      </c>
      <c r="H16" s="49" t="str">
        <f t="shared" si="11"/>
        <v>PremiumODCLevel 3</v>
      </c>
      <c r="I16" s="442" t="s">
        <v>338</v>
      </c>
      <c r="J16" s="49">
        <v>1000458636</v>
      </c>
      <c r="K16" s="49" t="s">
        <v>1570</v>
      </c>
      <c r="L16" s="49" t="s">
        <v>24</v>
      </c>
      <c r="M16" s="388">
        <f>VLOOKUP(H16,'2026 - Price List India BFD'!B:F,5,0)</f>
        <v>2128</v>
      </c>
      <c r="N16" s="36">
        <f t="shared" si="12"/>
        <v>24.32</v>
      </c>
      <c r="O16" s="128">
        <f t="shared" si="0"/>
        <v>4280.32</v>
      </c>
      <c r="P16" s="124">
        <f t="shared" si="1"/>
        <v>4280.32</v>
      </c>
      <c r="Q16" s="124">
        <f t="shared" si="2"/>
        <v>4280.32</v>
      </c>
      <c r="R16" s="124">
        <f t="shared" si="3"/>
        <v>4280.32</v>
      </c>
      <c r="S16" s="124">
        <v>0</v>
      </c>
      <c r="T16" s="124">
        <v>0</v>
      </c>
      <c r="U16" s="124">
        <v>0</v>
      </c>
      <c r="V16" s="124">
        <v>0</v>
      </c>
      <c r="W16" s="124">
        <v>0</v>
      </c>
      <c r="X16" s="124">
        <v>0</v>
      </c>
      <c r="Y16" s="124">
        <v>0</v>
      </c>
      <c r="Z16" s="124">
        <v>0</v>
      </c>
      <c r="AA16" s="124">
        <v>0</v>
      </c>
      <c r="AB16" s="655">
        <f t="shared" si="4"/>
        <v>12840.96</v>
      </c>
      <c r="AC16" s="655">
        <f t="shared" si="5"/>
        <v>0</v>
      </c>
      <c r="AD16" s="655">
        <f t="shared" si="6"/>
        <v>0</v>
      </c>
      <c r="AE16" s="655">
        <f t="shared" si="7"/>
        <v>0</v>
      </c>
      <c r="AF16" s="655">
        <f t="shared" si="8"/>
        <v>12840.96</v>
      </c>
      <c r="AG16" s="653">
        <f t="shared" si="9"/>
        <v>0</v>
      </c>
      <c r="AH16" s="653">
        <f t="shared" si="10"/>
        <v>12840.96</v>
      </c>
      <c r="AI16" s="129"/>
      <c r="AJ16" s="63">
        <v>749506</v>
      </c>
    </row>
    <row r="17" spans="1:36" ht="20.149999999999999" customHeight="1">
      <c r="A17" s="671">
        <v>2136226</v>
      </c>
      <c r="B17" s="551" t="s">
        <v>1318</v>
      </c>
      <c r="C17" s="46" t="s">
        <v>800</v>
      </c>
      <c r="D17" s="549" t="s">
        <v>1316</v>
      </c>
      <c r="E17" s="376" t="s">
        <v>20</v>
      </c>
      <c r="F17" s="49" t="s">
        <v>802</v>
      </c>
      <c r="G17" s="49" t="s">
        <v>1462</v>
      </c>
      <c r="H17" s="49" t="str">
        <f>CONCATENATE(G17,C17,F17)</f>
        <v>PremiumODCLevel 2</v>
      </c>
      <c r="I17" s="442" t="s">
        <v>324</v>
      </c>
      <c r="J17" s="49">
        <v>1000458636</v>
      </c>
      <c r="K17" s="49" t="s">
        <v>1570</v>
      </c>
      <c r="L17" s="49" t="s">
        <v>24</v>
      </c>
      <c r="M17" s="388">
        <f>VLOOKUP(H17,'2026 - Price List India BFD'!B:F,5,0)</f>
        <v>1828</v>
      </c>
      <c r="N17" s="36">
        <f>M17/87.5</f>
        <v>20.89142857142857</v>
      </c>
      <c r="O17" s="128">
        <f>N17*176</f>
        <v>3676.8914285714282</v>
      </c>
      <c r="P17" s="124">
        <f>N17*176</f>
        <v>3676.8914285714282</v>
      </c>
      <c r="Q17" s="124">
        <f>N17*176</f>
        <v>3676.8914285714282</v>
      </c>
      <c r="R17" s="124">
        <f>N17*176</f>
        <v>3676.8914285714282</v>
      </c>
      <c r="S17" s="124">
        <v>0</v>
      </c>
      <c r="T17" s="124">
        <v>0</v>
      </c>
      <c r="U17" s="124">
        <v>0</v>
      </c>
      <c r="V17" s="124">
        <v>0</v>
      </c>
      <c r="W17" s="124">
        <v>0</v>
      </c>
      <c r="X17" s="124">
        <v>0</v>
      </c>
      <c r="Y17" s="124">
        <v>0</v>
      </c>
      <c r="Z17" s="124">
        <v>0</v>
      </c>
      <c r="AA17" s="124">
        <v>0</v>
      </c>
      <c r="AB17" s="655">
        <f>SUM(P17:R17)</f>
        <v>11030.674285714285</v>
      </c>
      <c r="AC17" s="655">
        <f>SUM(S17:U17)</f>
        <v>0</v>
      </c>
      <c r="AD17" s="655">
        <f>SUM(V17:X17)</f>
        <v>0</v>
      </c>
      <c r="AE17" s="655">
        <f>SUM(Y17:AA17)</f>
        <v>0</v>
      </c>
      <c r="AF17" s="655">
        <f>SUM(AB17:AC17)</f>
        <v>11030.674285714285</v>
      </c>
      <c r="AG17" s="653">
        <f>SUM(AD17:AE17)</f>
        <v>0</v>
      </c>
      <c r="AH17" s="653">
        <f>SUM(AF17:AG17)</f>
        <v>11030.674285714285</v>
      </c>
      <c r="AI17" s="129"/>
      <c r="AJ17" s="63">
        <v>2136226</v>
      </c>
    </row>
    <row r="18" spans="1:36" ht="20.149999999999999" customHeight="1">
      <c r="A18" s="671">
        <v>905287</v>
      </c>
      <c r="B18" s="14" t="s">
        <v>1317</v>
      </c>
      <c r="C18" s="46" t="s">
        <v>800</v>
      </c>
      <c r="D18" s="549" t="s">
        <v>1316</v>
      </c>
      <c r="E18" s="376" t="s">
        <v>20</v>
      </c>
      <c r="F18" s="49" t="s">
        <v>802</v>
      </c>
      <c r="G18" s="49" t="s">
        <v>1462</v>
      </c>
      <c r="H18" s="49" t="str">
        <f t="shared" si="11"/>
        <v>PremiumODCLevel 2</v>
      </c>
      <c r="I18" s="442" t="s">
        <v>324</v>
      </c>
      <c r="J18" s="49">
        <v>1000458636</v>
      </c>
      <c r="K18" s="49" t="s">
        <v>1570</v>
      </c>
      <c r="L18" s="49" t="s">
        <v>33</v>
      </c>
      <c r="M18" s="388">
        <f>VLOOKUP(H18,'2026 - Price List India BFD'!B:F,5,0)</f>
        <v>1828</v>
      </c>
      <c r="N18" s="36">
        <f t="shared" si="12"/>
        <v>20.89142857142857</v>
      </c>
      <c r="O18" s="128">
        <f t="shared" si="0"/>
        <v>3676.8914285714282</v>
      </c>
      <c r="P18" s="124">
        <f t="shared" si="1"/>
        <v>3676.8914285714282</v>
      </c>
      <c r="Q18" s="124">
        <f t="shared" si="2"/>
        <v>3676.8914285714282</v>
      </c>
      <c r="R18" s="124">
        <f t="shared" si="3"/>
        <v>3676.8914285714282</v>
      </c>
      <c r="S18" s="124">
        <v>0</v>
      </c>
      <c r="T18" s="124">
        <v>0</v>
      </c>
      <c r="U18" s="124">
        <v>0</v>
      </c>
      <c r="V18" s="124">
        <v>0</v>
      </c>
      <c r="W18" s="124">
        <v>0</v>
      </c>
      <c r="X18" s="124">
        <v>0</v>
      </c>
      <c r="Y18" s="124">
        <v>0</v>
      </c>
      <c r="Z18" s="124">
        <v>0</v>
      </c>
      <c r="AA18" s="124">
        <v>0</v>
      </c>
      <c r="AB18" s="655">
        <f t="shared" si="4"/>
        <v>11030.674285714285</v>
      </c>
      <c r="AC18" s="655">
        <f t="shared" si="5"/>
        <v>0</v>
      </c>
      <c r="AD18" s="655">
        <f t="shared" si="6"/>
        <v>0</v>
      </c>
      <c r="AE18" s="655">
        <f t="shared" si="7"/>
        <v>0</v>
      </c>
      <c r="AF18" s="655">
        <f t="shared" si="8"/>
        <v>11030.674285714285</v>
      </c>
      <c r="AG18" s="653">
        <f t="shared" si="9"/>
        <v>0</v>
      </c>
      <c r="AH18" s="653">
        <f t="shared" si="10"/>
        <v>11030.674285714285</v>
      </c>
      <c r="AI18" s="129"/>
      <c r="AJ18" s="63">
        <v>905287</v>
      </c>
    </row>
    <row r="19" spans="1:36" ht="20.149999999999999" customHeight="1">
      <c r="A19" s="671">
        <v>2040212</v>
      </c>
      <c r="B19" s="14" t="s">
        <v>1335</v>
      </c>
      <c r="C19" s="46" t="s">
        <v>800</v>
      </c>
      <c r="D19" s="549" t="s">
        <v>1304</v>
      </c>
      <c r="E19" s="376" t="s">
        <v>20</v>
      </c>
      <c r="F19" s="49" t="s">
        <v>802</v>
      </c>
      <c r="G19" s="49" t="s">
        <v>1462</v>
      </c>
      <c r="H19" s="49" t="str">
        <f t="shared" si="11"/>
        <v>PremiumODCLevel 2</v>
      </c>
      <c r="I19" s="442" t="s">
        <v>338</v>
      </c>
      <c r="J19" s="49">
        <v>1000458636</v>
      </c>
      <c r="K19" s="49" t="s">
        <v>1570</v>
      </c>
      <c r="L19" s="49" t="s">
        <v>33</v>
      </c>
      <c r="M19" s="388">
        <f>VLOOKUP(H19,'2026 - Price List India BFD'!B:F,5,0)</f>
        <v>1828</v>
      </c>
      <c r="N19" s="36">
        <f t="shared" si="12"/>
        <v>20.89142857142857</v>
      </c>
      <c r="O19" s="128">
        <f t="shared" si="0"/>
        <v>3676.8914285714282</v>
      </c>
      <c r="P19" s="124">
        <f t="shared" si="1"/>
        <v>3676.8914285714282</v>
      </c>
      <c r="Q19" s="124">
        <f t="shared" si="2"/>
        <v>3676.8914285714282</v>
      </c>
      <c r="R19" s="124">
        <f t="shared" si="3"/>
        <v>3676.8914285714282</v>
      </c>
      <c r="S19" s="124">
        <v>0</v>
      </c>
      <c r="T19" s="124">
        <v>0</v>
      </c>
      <c r="U19" s="124">
        <v>0</v>
      </c>
      <c r="V19" s="124">
        <v>0</v>
      </c>
      <c r="W19" s="124">
        <v>0</v>
      </c>
      <c r="X19" s="124">
        <v>0</v>
      </c>
      <c r="Y19" s="124">
        <v>0</v>
      </c>
      <c r="Z19" s="124">
        <v>0</v>
      </c>
      <c r="AA19" s="124">
        <v>0</v>
      </c>
      <c r="AB19" s="655">
        <f t="shared" si="4"/>
        <v>11030.674285714285</v>
      </c>
      <c r="AC19" s="655">
        <f t="shared" si="5"/>
        <v>0</v>
      </c>
      <c r="AD19" s="655">
        <f t="shared" si="6"/>
        <v>0</v>
      </c>
      <c r="AE19" s="655">
        <f t="shared" si="7"/>
        <v>0</v>
      </c>
      <c r="AF19" s="655">
        <f t="shared" si="8"/>
        <v>11030.674285714285</v>
      </c>
      <c r="AG19" s="653">
        <f t="shared" si="9"/>
        <v>0</v>
      </c>
      <c r="AH19" s="653">
        <f t="shared" si="10"/>
        <v>11030.674285714285</v>
      </c>
      <c r="AI19" s="129"/>
      <c r="AJ19" s="63" t="e">
        <v>#N/A</v>
      </c>
    </row>
    <row r="20" spans="1:36" ht="20.149999999999999" customHeight="1">
      <c r="A20" s="671">
        <v>2275000</v>
      </c>
      <c r="B20" s="14" t="s">
        <v>1337</v>
      </c>
      <c r="C20" s="46" t="s">
        <v>800</v>
      </c>
      <c r="D20" s="549" t="s">
        <v>1304</v>
      </c>
      <c r="E20" s="376" t="s">
        <v>359</v>
      </c>
      <c r="F20" s="49" t="s">
        <v>804</v>
      </c>
      <c r="G20" s="49" t="s">
        <v>1464</v>
      </c>
      <c r="H20" s="49" t="str">
        <f t="shared" si="11"/>
        <v>StandardODCLevel 3</v>
      </c>
      <c r="I20" s="442" t="s">
        <v>338</v>
      </c>
      <c r="J20" s="49">
        <v>1000458636</v>
      </c>
      <c r="K20" s="49" t="s">
        <v>1570</v>
      </c>
      <c r="L20" s="49" t="s">
        <v>53</v>
      </c>
      <c r="M20" s="388">
        <f>VLOOKUP(H20,'2026 - Price List India BFD'!B:F,5,0)</f>
        <v>1965</v>
      </c>
      <c r="N20" s="36">
        <f t="shared" si="12"/>
        <v>22.457142857142856</v>
      </c>
      <c r="O20" s="128">
        <f t="shared" si="0"/>
        <v>3952.4571428571426</v>
      </c>
      <c r="P20" s="124">
        <f t="shared" si="1"/>
        <v>3952.4571428571426</v>
      </c>
      <c r="Q20" s="124">
        <f t="shared" si="2"/>
        <v>3952.4571428571426</v>
      </c>
      <c r="R20" s="124">
        <f t="shared" si="3"/>
        <v>3952.4571428571426</v>
      </c>
      <c r="S20" s="124">
        <v>0</v>
      </c>
      <c r="T20" s="124">
        <v>0</v>
      </c>
      <c r="U20" s="124">
        <v>0</v>
      </c>
      <c r="V20" s="124">
        <v>0</v>
      </c>
      <c r="W20" s="124">
        <v>0</v>
      </c>
      <c r="X20" s="124">
        <v>0</v>
      </c>
      <c r="Y20" s="124">
        <v>0</v>
      </c>
      <c r="Z20" s="124">
        <v>0</v>
      </c>
      <c r="AA20" s="124">
        <v>0</v>
      </c>
      <c r="AB20" s="655">
        <f t="shared" si="4"/>
        <v>11857.371428571427</v>
      </c>
      <c r="AC20" s="655">
        <f t="shared" si="5"/>
        <v>0</v>
      </c>
      <c r="AD20" s="655">
        <f t="shared" si="6"/>
        <v>0</v>
      </c>
      <c r="AE20" s="655">
        <f t="shared" si="7"/>
        <v>0</v>
      </c>
      <c r="AF20" s="655">
        <f t="shared" si="8"/>
        <v>11857.371428571427</v>
      </c>
      <c r="AG20" s="653">
        <f t="shared" si="9"/>
        <v>0</v>
      </c>
      <c r="AH20" s="653">
        <f t="shared" si="10"/>
        <v>11857.371428571427</v>
      </c>
      <c r="AI20" s="129"/>
      <c r="AJ20" s="63">
        <v>2275000</v>
      </c>
    </row>
    <row r="21" spans="1:36" ht="20.149999999999999" customHeight="1">
      <c r="A21" s="671">
        <v>2025067</v>
      </c>
      <c r="B21" s="14" t="s">
        <v>1343</v>
      </c>
      <c r="C21" s="46" t="s">
        <v>800</v>
      </c>
      <c r="D21" s="549" t="s">
        <v>1285</v>
      </c>
      <c r="E21" s="376" t="s">
        <v>25</v>
      </c>
      <c r="F21" s="49" t="s">
        <v>804</v>
      </c>
      <c r="G21" s="49" t="s">
        <v>1464</v>
      </c>
      <c r="H21" s="49" t="str">
        <f t="shared" si="11"/>
        <v>StandardODCLevel 3</v>
      </c>
      <c r="I21" s="442" t="s">
        <v>338</v>
      </c>
      <c r="J21" s="49">
        <v>1000458636</v>
      </c>
      <c r="K21" s="49" t="s">
        <v>1570</v>
      </c>
      <c r="L21" s="49" t="s">
        <v>26</v>
      </c>
      <c r="M21" s="388">
        <f>VLOOKUP(H21,'2026 - Price List India BFD'!B:F,5,0)</f>
        <v>1965</v>
      </c>
      <c r="N21" s="36">
        <f t="shared" si="12"/>
        <v>22.457142857142856</v>
      </c>
      <c r="O21" s="128">
        <f t="shared" si="0"/>
        <v>3952.4571428571426</v>
      </c>
      <c r="P21" s="124">
        <f t="shared" si="1"/>
        <v>3952.4571428571426</v>
      </c>
      <c r="Q21" s="124">
        <f t="shared" si="2"/>
        <v>3952.4571428571426</v>
      </c>
      <c r="R21" s="124">
        <f t="shared" si="3"/>
        <v>3952.4571428571426</v>
      </c>
      <c r="S21" s="124">
        <v>0</v>
      </c>
      <c r="T21" s="124">
        <v>0</v>
      </c>
      <c r="U21" s="124">
        <v>0</v>
      </c>
      <c r="V21" s="124">
        <v>0</v>
      </c>
      <c r="W21" s="124">
        <v>0</v>
      </c>
      <c r="X21" s="124">
        <v>0</v>
      </c>
      <c r="Y21" s="124">
        <v>0</v>
      </c>
      <c r="Z21" s="124">
        <v>0</v>
      </c>
      <c r="AA21" s="124">
        <v>0</v>
      </c>
      <c r="AB21" s="655">
        <f t="shared" si="4"/>
        <v>11857.371428571427</v>
      </c>
      <c r="AC21" s="655">
        <f t="shared" si="5"/>
        <v>0</v>
      </c>
      <c r="AD21" s="655">
        <f t="shared" si="6"/>
        <v>0</v>
      </c>
      <c r="AE21" s="655">
        <f t="shared" si="7"/>
        <v>0</v>
      </c>
      <c r="AF21" s="655">
        <f t="shared" si="8"/>
        <v>11857.371428571427</v>
      </c>
      <c r="AG21" s="653">
        <f t="shared" si="9"/>
        <v>0</v>
      </c>
      <c r="AH21" s="653">
        <f t="shared" si="10"/>
        <v>11857.371428571427</v>
      </c>
      <c r="AI21" s="129"/>
      <c r="AJ21" s="63">
        <v>2025067</v>
      </c>
    </row>
    <row r="22" spans="1:36" ht="20.149999999999999" customHeight="1">
      <c r="A22" s="671">
        <v>835284</v>
      </c>
      <c r="B22" s="14" t="s">
        <v>1345</v>
      </c>
      <c r="C22" s="46" t="s">
        <v>807</v>
      </c>
      <c r="D22" s="549" t="s">
        <v>1344</v>
      </c>
      <c r="E22" s="376" t="s">
        <v>25</v>
      </c>
      <c r="F22" s="49" t="s">
        <v>802</v>
      </c>
      <c r="G22" s="49" t="s">
        <v>1464</v>
      </c>
      <c r="H22" s="49" t="str">
        <f t="shared" si="11"/>
        <v>StandardOnPremLevel 2</v>
      </c>
      <c r="I22" s="442" t="s">
        <v>324</v>
      </c>
      <c r="J22" s="49">
        <v>1000458636</v>
      </c>
      <c r="K22" s="49" t="s">
        <v>1570</v>
      </c>
      <c r="L22" s="49" t="s">
        <v>26</v>
      </c>
      <c r="M22" s="388">
        <f>VLOOKUP(H22,'2026 - Price List India BFD'!B:F,5,0)</f>
        <v>1545</v>
      </c>
      <c r="N22" s="36">
        <f t="shared" si="12"/>
        <v>17.657142857142858</v>
      </c>
      <c r="O22" s="128">
        <f t="shared" si="0"/>
        <v>3107.6571428571433</v>
      </c>
      <c r="P22" s="124">
        <f t="shared" si="1"/>
        <v>3107.6571428571433</v>
      </c>
      <c r="Q22" s="124">
        <f t="shared" si="2"/>
        <v>3107.6571428571433</v>
      </c>
      <c r="R22" s="124">
        <f t="shared" si="3"/>
        <v>3107.6571428571433</v>
      </c>
      <c r="S22" s="124">
        <v>0</v>
      </c>
      <c r="T22" s="124">
        <v>0</v>
      </c>
      <c r="U22" s="124">
        <v>0</v>
      </c>
      <c r="V22" s="124">
        <v>0</v>
      </c>
      <c r="W22" s="124">
        <v>0</v>
      </c>
      <c r="X22" s="124">
        <v>0</v>
      </c>
      <c r="Y22" s="124">
        <v>0</v>
      </c>
      <c r="Z22" s="124">
        <v>0</v>
      </c>
      <c r="AA22" s="124">
        <v>0</v>
      </c>
      <c r="AB22" s="655">
        <f t="shared" si="4"/>
        <v>9322.971428571429</v>
      </c>
      <c r="AC22" s="655">
        <f t="shared" si="5"/>
        <v>0</v>
      </c>
      <c r="AD22" s="655">
        <f t="shared" si="6"/>
        <v>0</v>
      </c>
      <c r="AE22" s="655">
        <f t="shared" si="7"/>
        <v>0</v>
      </c>
      <c r="AF22" s="655">
        <f t="shared" si="8"/>
        <v>9322.971428571429</v>
      </c>
      <c r="AG22" s="653">
        <f t="shared" si="9"/>
        <v>0</v>
      </c>
      <c r="AH22" s="653">
        <f t="shared" si="10"/>
        <v>9322.971428571429</v>
      </c>
      <c r="AI22" s="129"/>
      <c r="AJ22" s="63">
        <v>835284</v>
      </c>
    </row>
    <row r="23" spans="1:36" ht="20.149999999999999" customHeight="1">
      <c r="A23" s="671">
        <v>2066818</v>
      </c>
      <c r="B23" s="14" t="s">
        <v>1348</v>
      </c>
      <c r="C23" s="46" t="s">
        <v>800</v>
      </c>
      <c r="D23" s="549" t="s">
        <v>1349</v>
      </c>
      <c r="E23" s="376" t="s">
        <v>25</v>
      </c>
      <c r="F23" s="49" t="s">
        <v>804</v>
      </c>
      <c r="G23" s="49" t="s">
        <v>1464</v>
      </c>
      <c r="H23" s="49" t="str">
        <f t="shared" si="11"/>
        <v>StandardODCLevel 3</v>
      </c>
      <c r="I23" s="442" t="s">
        <v>338</v>
      </c>
      <c r="J23" s="49">
        <v>1000458636</v>
      </c>
      <c r="K23" s="49" t="s">
        <v>1570</v>
      </c>
      <c r="L23" s="49" t="s">
        <v>26</v>
      </c>
      <c r="M23" s="388">
        <f>VLOOKUP(H23,'2026 - Price List India BFD'!B:F,5,0)</f>
        <v>1965</v>
      </c>
      <c r="N23" s="36">
        <f t="shared" si="12"/>
        <v>22.457142857142856</v>
      </c>
      <c r="O23" s="128">
        <f t="shared" si="0"/>
        <v>3952.4571428571426</v>
      </c>
      <c r="P23" s="124">
        <f t="shared" si="1"/>
        <v>3952.4571428571426</v>
      </c>
      <c r="Q23" s="124">
        <f t="shared" si="2"/>
        <v>3952.4571428571426</v>
      </c>
      <c r="R23" s="124">
        <f t="shared" si="3"/>
        <v>3952.4571428571426</v>
      </c>
      <c r="S23" s="124">
        <v>0</v>
      </c>
      <c r="T23" s="124">
        <v>0</v>
      </c>
      <c r="U23" s="124">
        <v>0</v>
      </c>
      <c r="V23" s="124">
        <v>0</v>
      </c>
      <c r="W23" s="124">
        <v>0</v>
      </c>
      <c r="X23" s="124">
        <v>0</v>
      </c>
      <c r="Y23" s="124">
        <v>0</v>
      </c>
      <c r="Z23" s="124">
        <v>0</v>
      </c>
      <c r="AA23" s="124">
        <v>0</v>
      </c>
      <c r="AB23" s="655">
        <f t="shared" si="4"/>
        <v>11857.371428571427</v>
      </c>
      <c r="AC23" s="655">
        <f t="shared" si="5"/>
        <v>0</v>
      </c>
      <c r="AD23" s="655">
        <f t="shared" si="6"/>
        <v>0</v>
      </c>
      <c r="AE23" s="655">
        <f t="shared" si="7"/>
        <v>0</v>
      </c>
      <c r="AF23" s="655">
        <f t="shared" si="8"/>
        <v>11857.371428571427</v>
      </c>
      <c r="AG23" s="653">
        <f t="shared" si="9"/>
        <v>0</v>
      </c>
      <c r="AH23" s="653">
        <f t="shared" si="10"/>
        <v>11857.371428571427</v>
      </c>
      <c r="AI23" s="129"/>
      <c r="AJ23" s="63">
        <v>2066818</v>
      </c>
    </row>
    <row r="24" spans="1:36" ht="20.149999999999999" customHeight="1">
      <c r="A24" s="671">
        <v>2017915</v>
      </c>
      <c r="B24" s="14" t="s">
        <v>1350</v>
      </c>
      <c r="C24" s="46" t="s">
        <v>800</v>
      </c>
      <c r="D24" s="549" t="s">
        <v>1349</v>
      </c>
      <c r="E24" s="376" t="s">
        <v>20</v>
      </c>
      <c r="F24" s="49" t="s">
        <v>804</v>
      </c>
      <c r="G24" s="49" t="s">
        <v>1462</v>
      </c>
      <c r="H24" s="49" t="str">
        <f t="shared" si="11"/>
        <v>PremiumODCLevel 3</v>
      </c>
      <c r="I24" s="442" t="s">
        <v>338</v>
      </c>
      <c r="J24" s="49">
        <v>1000458636</v>
      </c>
      <c r="K24" s="49" t="s">
        <v>1570</v>
      </c>
      <c r="L24" s="49" t="s">
        <v>33</v>
      </c>
      <c r="M24" s="388">
        <f>VLOOKUP(H24,'2026 - Price List India BFD'!B:F,5,0)</f>
        <v>2128</v>
      </c>
      <c r="N24" s="36">
        <f t="shared" si="12"/>
        <v>24.32</v>
      </c>
      <c r="O24" s="128">
        <f t="shared" si="0"/>
        <v>4280.32</v>
      </c>
      <c r="P24" s="124">
        <f t="shared" si="1"/>
        <v>4280.32</v>
      </c>
      <c r="Q24" s="124">
        <f t="shared" si="2"/>
        <v>4280.32</v>
      </c>
      <c r="R24" s="124">
        <f t="shared" si="3"/>
        <v>4280.32</v>
      </c>
      <c r="S24" s="124">
        <v>0</v>
      </c>
      <c r="T24" s="124">
        <v>0</v>
      </c>
      <c r="U24" s="124">
        <v>0</v>
      </c>
      <c r="V24" s="124">
        <v>0</v>
      </c>
      <c r="W24" s="124">
        <v>0</v>
      </c>
      <c r="X24" s="124">
        <v>0</v>
      </c>
      <c r="Y24" s="124">
        <v>0</v>
      </c>
      <c r="Z24" s="124">
        <v>0</v>
      </c>
      <c r="AA24" s="124">
        <v>0</v>
      </c>
      <c r="AB24" s="655">
        <f t="shared" si="4"/>
        <v>12840.96</v>
      </c>
      <c r="AC24" s="655">
        <f t="shared" si="5"/>
        <v>0</v>
      </c>
      <c r="AD24" s="655">
        <f t="shared" si="6"/>
        <v>0</v>
      </c>
      <c r="AE24" s="655">
        <f t="shared" si="7"/>
        <v>0</v>
      </c>
      <c r="AF24" s="655">
        <f t="shared" si="8"/>
        <v>12840.96</v>
      </c>
      <c r="AG24" s="653">
        <f t="shared" si="9"/>
        <v>0</v>
      </c>
      <c r="AH24" s="653">
        <f t="shared" si="10"/>
        <v>12840.96</v>
      </c>
      <c r="AI24" s="129"/>
      <c r="AJ24" s="63">
        <v>2017915</v>
      </c>
    </row>
    <row r="25" spans="1:36" ht="20.149999999999999" customHeight="1">
      <c r="A25" s="671">
        <v>2031892</v>
      </c>
      <c r="B25" s="14" t="s">
        <v>1355</v>
      </c>
      <c r="C25" s="46" t="s">
        <v>800</v>
      </c>
      <c r="D25" s="549" t="s">
        <v>1352</v>
      </c>
      <c r="E25" s="376" t="s">
        <v>25</v>
      </c>
      <c r="F25" s="49" t="s">
        <v>804</v>
      </c>
      <c r="G25" s="49" t="s">
        <v>1464</v>
      </c>
      <c r="H25" s="49" t="str">
        <f t="shared" si="11"/>
        <v>StandardODCLevel 3</v>
      </c>
      <c r="I25" s="442" t="s">
        <v>338</v>
      </c>
      <c r="J25" s="49">
        <v>1000458636</v>
      </c>
      <c r="K25" s="49" t="s">
        <v>1570</v>
      </c>
      <c r="L25" s="49" t="s">
        <v>26</v>
      </c>
      <c r="M25" s="388">
        <f>VLOOKUP(H25,'2026 - Price List India BFD'!B:F,5,0)</f>
        <v>1965</v>
      </c>
      <c r="N25" s="36">
        <f t="shared" si="12"/>
        <v>22.457142857142856</v>
      </c>
      <c r="O25" s="128">
        <f t="shared" si="0"/>
        <v>3952.4571428571426</v>
      </c>
      <c r="P25" s="124">
        <f t="shared" si="1"/>
        <v>3952.4571428571426</v>
      </c>
      <c r="Q25" s="124">
        <f t="shared" si="2"/>
        <v>3952.4571428571426</v>
      </c>
      <c r="R25" s="124">
        <f t="shared" si="3"/>
        <v>3952.4571428571426</v>
      </c>
      <c r="S25" s="124">
        <v>0</v>
      </c>
      <c r="T25" s="124">
        <v>0</v>
      </c>
      <c r="U25" s="124">
        <v>0</v>
      </c>
      <c r="V25" s="124">
        <v>0</v>
      </c>
      <c r="W25" s="124">
        <v>0</v>
      </c>
      <c r="X25" s="124">
        <v>0</v>
      </c>
      <c r="Y25" s="124">
        <v>0</v>
      </c>
      <c r="Z25" s="124">
        <v>0</v>
      </c>
      <c r="AA25" s="124">
        <v>0</v>
      </c>
      <c r="AB25" s="655">
        <f t="shared" si="4"/>
        <v>11857.371428571427</v>
      </c>
      <c r="AC25" s="655">
        <f t="shared" si="5"/>
        <v>0</v>
      </c>
      <c r="AD25" s="655">
        <f t="shared" si="6"/>
        <v>0</v>
      </c>
      <c r="AE25" s="655">
        <f t="shared" si="7"/>
        <v>0</v>
      </c>
      <c r="AF25" s="655">
        <f t="shared" si="8"/>
        <v>11857.371428571427</v>
      </c>
      <c r="AG25" s="653">
        <f t="shared" si="9"/>
        <v>0</v>
      </c>
      <c r="AH25" s="653">
        <f t="shared" si="10"/>
        <v>11857.371428571427</v>
      </c>
      <c r="AI25" s="129"/>
      <c r="AJ25" s="63">
        <v>2031892</v>
      </c>
    </row>
    <row r="26" spans="1:36" ht="20.149999999999999" customHeight="1">
      <c r="A26" s="671">
        <v>2263415</v>
      </c>
      <c r="B26" s="14" t="s">
        <v>1326</v>
      </c>
      <c r="C26" s="46" t="s">
        <v>800</v>
      </c>
      <c r="D26" s="549" t="s">
        <v>1316</v>
      </c>
      <c r="E26" s="376" t="s">
        <v>428</v>
      </c>
      <c r="F26" s="49" t="s">
        <v>810</v>
      </c>
      <c r="G26" s="49" t="s">
        <v>1462</v>
      </c>
      <c r="H26" s="49" t="str">
        <f t="shared" si="11"/>
        <v>PremiumODCLevel 1</v>
      </c>
      <c r="I26" s="442" t="s">
        <v>582</v>
      </c>
      <c r="J26" s="49">
        <v>1000458636</v>
      </c>
      <c r="K26" s="49" t="s">
        <v>1570</v>
      </c>
      <c r="L26" s="49" t="s">
        <v>33</v>
      </c>
      <c r="M26" s="388">
        <f>VLOOKUP(H26,'2026 - Price List India BFD'!B:F,5,0)</f>
        <v>1502</v>
      </c>
      <c r="N26" s="36">
        <f t="shared" si="12"/>
        <v>17.165714285714287</v>
      </c>
      <c r="O26" s="128">
        <f t="shared" si="0"/>
        <v>3021.1657142857148</v>
      </c>
      <c r="P26" s="124">
        <f t="shared" si="1"/>
        <v>3021.1657142857148</v>
      </c>
      <c r="Q26" s="124">
        <f t="shared" si="2"/>
        <v>3021.1657142857148</v>
      </c>
      <c r="R26" s="124">
        <f t="shared" si="3"/>
        <v>3021.1657142857148</v>
      </c>
      <c r="S26" s="124">
        <v>0</v>
      </c>
      <c r="T26" s="124">
        <v>0</v>
      </c>
      <c r="U26" s="124">
        <v>0</v>
      </c>
      <c r="V26" s="124">
        <v>0</v>
      </c>
      <c r="W26" s="124">
        <v>0</v>
      </c>
      <c r="X26" s="124">
        <v>0</v>
      </c>
      <c r="Y26" s="124">
        <v>0</v>
      </c>
      <c r="Z26" s="124">
        <v>0</v>
      </c>
      <c r="AA26" s="124">
        <v>0</v>
      </c>
      <c r="AB26" s="655">
        <f t="shared" si="4"/>
        <v>9063.4971428571444</v>
      </c>
      <c r="AC26" s="655">
        <f t="shared" si="5"/>
        <v>0</v>
      </c>
      <c r="AD26" s="655">
        <f t="shared" si="6"/>
        <v>0</v>
      </c>
      <c r="AE26" s="655">
        <f t="shared" si="7"/>
        <v>0</v>
      </c>
      <c r="AF26" s="655">
        <f t="shared" si="8"/>
        <v>9063.4971428571444</v>
      </c>
      <c r="AG26" s="653">
        <f t="shared" si="9"/>
        <v>0</v>
      </c>
      <c r="AH26" s="653">
        <f t="shared" si="10"/>
        <v>9063.4971428571444</v>
      </c>
      <c r="AI26" s="129"/>
      <c r="AJ26" s="63" t="e">
        <v>#N/A</v>
      </c>
    </row>
    <row r="27" spans="1:36" ht="20.149999999999999" customHeight="1">
      <c r="A27" s="671">
        <v>2173861</v>
      </c>
      <c r="B27" s="14" t="s">
        <v>1374</v>
      </c>
      <c r="C27" s="46" t="s">
        <v>800</v>
      </c>
      <c r="D27" s="549" t="s">
        <v>1352</v>
      </c>
      <c r="E27" s="376" t="s">
        <v>428</v>
      </c>
      <c r="F27" s="49" t="s">
        <v>810</v>
      </c>
      <c r="G27" s="49" t="s">
        <v>1462</v>
      </c>
      <c r="H27" s="49" t="str">
        <f t="shared" si="11"/>
        <v>PremiumODCLevel 1</v>
      </c>
      <c r="I27" s="442" t="s">
        <v>582</v>
      </c>
      <c r="J27" s="49">
        <v>1000458636</v>
      </c>
      <c r="K27" s="49" t="s">
        <v>1570</v>
      </c>
      <c r="L27" s="49" t="s">
        <v>33</v>
      </c>
      <c r="M27" s="388">
        <f>VLOOKUP(H27,'2026 - Price List India BFD'!B:F,5,0)</f>
        <v>1502</v>
      </c>
      <c r="N27" s="36">
        <f t="shared" si="12"/>
        <v>17.165714285714287</v>
      </c>
      <c r="O27" s="128">
        <f t="shared" si="0"/>
        <v>3021.1657142857148</v>
      </c>
      <c r="P27" s="124">
        <f t="shared" si="1"/>
        <v>3021.1657142857148</v>
      </c>
      <c r="Q27" s="124">
        <f t="shared" si="2"/>
        <v>3021.1657142857148</v>
      </c>
      <c r="R27" s="124">
        <f t="shared" si="3"/>
        <v>3021.1657142857148</v>
      </c>
      <c r="S27" s="124">
        <v>0</v>
      </c>
      <c r="T27" s="124">
        <v>0</v>
      </c>
      <c r="U27" s="124">
        <v>0</v>
      </c>
      <c r="V27" s="124">
        <v>0</v>
      </c>
      <c r="W27" s="124">
        <v>0</v>
      </c>
      <c r="X27" s="124">
        <v>0</v>
      </c>
      <c r="Y27" s="124">
        <v>0</v>
      </c>
      <c r="Z27" s="124">
        <v>0</v>
      </c>
      <c r="AA27" s="124">
        <v>0</v>
      </c>
      <c r="AB27" s="655">
        <f t="shared" si="4"/>
        <v>9063.4971428571444</v>
      </c>
      <c r="AC27" s="655">
        <f t="shared" si="5"/>
        <v>0</v>
      </c>
      <c r="AD27" s="655">
        <f t="shared" si="6"/>
        <v>0</v>
      </c>
      <c r="AE27" s="655">
        <f t="shared" si="7"/>
        <v>0</v>
      </c>
      <c r="AF27" s="655">
        <f t="shared" si="8"/>
        <v>9063.4971428571444</v>
      </c>
      <c r="AG27" s="653">
        <f t="shared" si="9"/>
        <v>0</v>
      </c>
      <c r="AH27" s="653">
        <f t="shared" si="10"/>
        <v>9063.4971428571444</v>
      </c>
      <c r="AI27" s="129"/>
      <c r="AJ27" s="63">
        <v>2173861</v>
      </c>
    </row>
    <row r="28" spans="1:36" ht="20.149999999999999" customHeight="1">
      <c r="A28" s="671">
        <v>2173705</v>
      </c>
      <c r="B28" s="551" t="s">
        <v>1373</v>
      </c>
      <c r="C28" s="46" t="s">
        <v>800</v>
      </c>
      <c r="D28" s="549" t="s">
        <v>1352</v>
      </c>
      <c r="E28" s="376" t="s">
        <v>428</v>
      </c>
      <c r="F28" s="49" t="s">
        <v>810</v>
      </c>
      <c r="G28" s="49" t="s">
        <v>1462</v>
      </c>
      <c r="H28" s="49" t="str">
        <f>CONCATENATE(G28,C28,F28)</f>
        <v>PremiumODCLevel 1</v>
      </c>
      <c r="I28" s="442" t="s">
        <v>582</v>
      </c>
      <c r="J28" s="49">
        <v>1000458636</v>
      </c>
      <c r="K28" s="49" t="s">
        <v>1570</v>
      </c>
      <c r="L28" s="49" t="s">
        <v>33</v>
      </c>
      <c r="M28" s="388">
        <f>VLOOKUP(H28,'2026 - Price List India BFD'!B:F,5,0)</f>
        <v>1502</v>
      </c>
      <c r="N28" s="36">
        <f>M28/87.5</f>
        <v>17.165714285714287</v>
      </c>
      <c r="O28" s="128">
        <f>N28*176</f>
        <v>3021.1657142857148</v>
      </c>
      <c r="P28" s="124">
        <f>N28*176</f>
        <v>3021.1657142857148</v>
      </c>
      <c r="Q28" s="124">
        <f>N28*176</f>
        <v>3021.1657142857148</v>
      </c>
      <c r="R28" s="124">
        <f>N28*176</f>
        <v>3021.1657142857148</v>
      </c>
      <c r="S28" s="124">
        <v>0</v>
      </c>
      <c r="T28" s="124">
        <v>0</v>
      </c>
      <c r="U28" s="124">
        <v>0</v>
      </c>
      <c r="V28" s="124">
        <v>0</v>
      </c>
      <c r="W28" s="124">
        <v>0</v>
      </c>
      <c r="X28" s="124">
        <v>0</v>
      </c>
      <c r="Y28" s="124">
        <v>0</v>
      </c>
      <c r="Z28" s="124">
        <v>0</v>
      </c>
      <c r="AA28" s="124">
        <v>0</v>
      </c>
      <c r="AB28" s="655">
        <f>SUM(P28:R28)</f>
        <v>9063.4971428571444</v>
      </c>
      <c r="AC28" s="655">
        <f>SUM(S28:U28)</f>
        <v>0</v>
      </c>
      <c r="AD28" s="655">
        <f>SUM(V28:X28)</f>
        <v>0</v>
      </c>
      <c r="AE28" s="655">
        <f>SUM(Y28:AA28)</f>
        <v>0</v>
      </c>
      <c r="AF28" s="655">
        <f>SUM(AB28:AC28)</f>
        <v>9063.4971428571444</v>
      </c>
      <c r="AG28" s="653">
        <f>SUM(AD28:AE28)</f>
        <v>0</v>
      </c>
      <c r="AH28" s="653">
        <f>SUM(AF28:AG28)</f>
        <v>9063.4971428571444</v>
      </c>
      <c r="AI28" s="129"/>
      <c r="AJ28" s="63">
        <v>2173705</v>
      </c>
    </row>
    <row r="29" spans="1:36" ht="20.149999999999999" customHeight="1">
      <c r="A29" s="671">
        <v>2192162</v>
      </c>
      <c r="B29" s="551" t="s">
        <v>1571</v>
      </c>
      <c r="C29" s="46" t="s">
        <v>800</v>
      </c>
      <c r="D29" s="549" t="s">
        <v>1352</v>
      </c>
      <c r="E29" s="376" t="s">
        <v>359</v>
      </c>
      <c r="F29" s="49" t="s">
        <v>804</v>
      </c>
      <c r="G29" s="49" t="s">
        <v>1464</v>
      </c>
      <c r="H29" s="49" t="str">
        <f t="shared" si="11"/>
        <v>StandardODCLevel 3</v>
      </c>
      <c r="I29" s="442" t="s">
        <v>338</v>
      </c>
      <c r="J29" s="49">
        <v>1000458636</v>
      </c>
      <c r="K29" s="49" t="s">
        <v>1570</v>
      </c>
      <c r="L29" s="49" t="s">
        <v>53</v>
      </c>
      <c r="M29" s="388">
        <f>VLOOKUP(H29,'2026 - Price List India BFD'!B:F,5,0)</f>
        <v>1965</v>
      </c>
      <c r="N29" s="36">
        <f t="shared" si="12"/>
        <v>22.457142857142856</v>
      </c>
      <c r="O29" s="128">
        <v>4071.61</v>
      </c>
      <c r="P29" s="124">
        <v>4071.61</v>
      </c>
      <c r="Q29" s="124">
        <v>4071.61</v>
      </c>
      <c r="R29" s="124">
        <v>4071.61</v>
      </c>
      <c r="S29" s="124" t="s">
        <v>1572</v>
      </c>
      <c r="T29" s="124" t="s">
        <v>1572</v>
      </c>
      <c r="U29" s="124" t="s">
        <v>1572</v>
      </c>
      <c r="V29" s="124" t="s">
        <v>1572</v>
      </c>
      <c r="W29" s="124" t="s">
        <v>1572</v>
      </c>
      <c r="X29" s="124" t="s">
        <v>1572</v>
      </c>
      <c r="Y29" s="124" t="s">
        <v>1572</v>
      </c>
      <c r="Z29" s="124" t="s">
        <v>1572</v>
      </c>
      <c r="AA29" s="124" t="s">
        <v>1572</v>
      </c>
      <c r="AB29" s="655">
        <v>12214.83</v>
      </c>
      <c r="AC29" s="655" t="s">
        <v>1573</v>
      </c>
      <c r="AD29" s="655" t="s">
        <v>1573</v>
      </c>
      <c r="AE29" s="655" t="s">
        <v>1573</v>
      </c>
      <c r="AF29" s="655">
        <v>12214.83</v>
      </c>
      <c r="AG29" s="653" t="s">
        <v>1573</v>
      </c>
      <c r="AH29" s="653">
        <v>12214.83</v>
      </c>
      <c r="AI29" s="129" t="s">
        <v>1574</v>
      </c>
      <c r="AJ29" s="63">
        <v>2192162</v>
      </c>
    </row>
    <row r="30" spans="1:36" ht="20.149999999999999" customHeight="1">
      <c r="A30" s="671">
        <v>2126604</v>
      </c>
      <c r="B30" s="14" t="s">
        <v>1377</v>
      </c>
      <c r="C30" s="46" t="s">
        <v>800</v>
      </c>
      <c r="D30" s="549" t="s">
        <v>1352</v>
      </c>
      <c r="E30" s="376" t="s">
        <v>20</v>
      </c>
      <c r="F30" s="49" t="s">
        <v>810</v>
      </c>
      <c r="G30" s="49" t="s">
        <v>1462</v>
      </c>
      <c r="H30" s="49" t="str">
        <f t="shared" si="11"/>
        <v>PremiumODCLevel 1</v>
      </c>
      <c r="I30" s="442" t="s">
        <v>582</v>
      </c>
      <c r="J30" s="49">
        <v>1000458647</v>
      </c>
      <c r="K30" s="49" t="s">
        <v>1575</v>
      </c>
      <c r="L30" s="49" t="s">
        <v>33</v>
      </c>
      <c r="M30" s="388">
        <f>VLOOKUP(H30,'2026 - Price List India BFD'!B:F,5,0)</f>
        <v>1502</v>
      </c>
      <c r="N30" s="36">
        <f t="shared" si="12"/>
        <v>17.165714285714287</v>
      </c>
      <c r="O30" s="128">
        <f>N30*176</f>
        <v>3021.1657142857148</v>
      </c>
      <c r="P30" s="124">
        <f>N30*176</f>
        <v>3021.1657142857148</v>
      </c>
      <c r="Q30" s="124">
        <f>N30*176</f>
        <v>3021.1657142857148</v>
      </c>
      <c r="R30" s="124">
        <f>N30*176</f>
        <v>3021.1657142857148</v>
      </c>
      <c r="S30" s="124">
        <v>0</v>
      </c>
      <c r="T30" s="124">
        <v>0</v>
      </c>
      <c r="U30" s="124">
        <v>0</v>
      </c>
      <c r="V30" s="124">
        <v>0</v>
      </c>
      <c r="W30" s="124">
        <v>0</v>
      </c>
      <c r="X30" s="124">
        <v>0</v>
      </c>
      <c r="Y30" s="124">
        <v>0</v>
      </c>
      <c r="Z30" s="124">
        <v>0</v>
      </c>
      <c r="AA30" s="124">
        <v>0</v>
      </c>
      <c r="AB30" s="655">
        <f>SUM(P30:R30)</f>
        <v>9063.4971428571444</v>
      </c>
      <c r="AC30" s="655">
        <f>SUM(S30:U30)</f>
        <v>0</v>
      </c>
      <c r="AD30" s="655">
        <f>SUM(V30:X30)</f>
        <v>0</v>
      </c>
      <c r="AE30" s="655">
        <f>SUM(Y30:AA30)</f>
        <v>0</v>
      </c>
      <c r="AF30" s="655">
        <f>SUM(AB30:AC30)</f>
        <v>9063.4971428571444</v>
      </c>
      <c r="AG30" s="653">
        <f>SUM(AD30:AE30)</f>
        <v>0</v>
      </c>
      <c r="AH30" s="653">
        <f>SUM(AF30:AG30)</f>
        <v>9063.4971428571444</v>
      </c>
      <c r="AI30" s="129"/>
      <c r="AJ30" s="63">
        <v>2126604</v>
      </c>
    </row>
    <row r="31" spans="1:36" ht="20.149999999999999" customHeight="1">
      <c r="A31" s="698">
        <v>2311190</v>
      </c>
      <c r="B31" s="14" t="s">
        <v>1347</v>
      </c>
      <c r="C31" s="46" t="s">
        <v>807</v>
      </c>
      <c r="D31" s="699" t="s">
        <v>1344</v>
      </c>
      <c r="E31" s="376" t="s">
        <v>20</v>
      </c>
      <c r="F31" s="49" t="s">
        <v>802</v>
      </c>
      <c r="G31" s="49" t="s">
        <v>1462</v>
      </c>
      <c r="H31" s="49" t="str">
        <f t="shared" si="11"/>
        <v>PremiumOnPremLevel 2</v>
      </c>
      <c r="I31" s="442" t="s">
        <v>324</v>
      </c>
      <c r="J31" s="49">
        <v>1000458636</v>
      </c>
      <c r="K31" s="49" t="s">
        <v>1570</v>
      </c>
      <c r="L31" s="49" t="s">
        <v>33</v>
      </c>
      <c r="M31" s="388">
        <f>VLOOKUP(H31,'2026 - Price List India BFD'!B:F,5,0)</f>
        <v>1645</v>
      </c>
      <c r="N31" s="36">
        <f t="shared" si="12"/>
        <v>18.8</v>
      </c>
      <c r="O31" s="128">
        <f t="shared" ref="O31" si="13">N31*176</f>
        <v>3308.8</v>
      </c>
      <c r="P31" s="124">
        <f t="shared" ref="P31" si="14">N31*176</f>
        <v>3308.8</v>
      </c>
      <c r="Q31" s="124">
        <f t="shared" ref="Q31" si="15">N31*176</f>
        <v>3308.8</v>
      </c>
      <c r="R31" s="124">
        <f t="shared" ref="R31" si="16">N31*176</f>
        <v>3308.8</v>
      </c>
      <c r="S31" s="124">
        <v>0</v>
      </c>
      <c r="T31" s="124">
        <v>0</v>
      </c>
      <c r="U31" s="124">
        <v>0</v>
      </c>
      <c r="V31" s="124">
        <v>0</v>
      </c>
      <c r="W31" s="124">
        <v>0</v>
      </c>
      <c r="X31" s="124">
        <v>0</v>
      </c>
      <c r="Y31" s="124">
        <v>0</v>
      </c>
      <c r="Z31" s="124">
        <v>0</v>
      </c>
      <c r="AA31" s="124">
        <v>0</v>
      </c>
      <c r="AB31" s="655">
        <f t="shared" ref="AB31:AB36" si="17">SUM(P31:R31)</f>
        <v>9926.4000000000015</v>
      </c>
      <c r="AC31" s="655">
        <f t="shared" ref="AC31:AC36" si="18">SUM(S31:U31)</f>
        <v>0</v>
      </c>
      <c r="AD31" s="655">
        <f t="shared" ref="AD31:AD36" si="19">SUM(V31:X31)</f>
        <v>0</v>
      </c>
      <c r="AE31" s="655">
        <f t="shared" ref="AE31:AE36" si="20">SUM(Y31:AA31)</f>
        <v>0</v>
      </c>
      <c r="AF31" s="655">
        <f t="shared" ref="AF31:AF36" si="21">SUM(AB31:AC31)</f>
        <v>9926.4000000000015</v>
      </c>
      <c r="AG31" s="653">
        <f t="shared" ref="AG31:AG36" si="22">SUM(AD31:AE31)</f>
        <v>0</v>
      </c>
      <c r="AH31" s="653">
        <f t="shared" ref="AH31:AH36" si="23">SUM(AF31:AG31)</f>
        <v>9926.4000000000015</v>
      </c>
      <c r="AI31" s="129"/>
      <c r="AJ31" s="63">
        <v>2311190</v>
      </c>
    </row>
    <row r="32" spans="1:36" ht="20.149999999999999" customHeight="1">
      <c r="A32" s="698">
        <v>2124484</v>
      </c>
      <c r="B32" s="14" t="s">
        <v>1576</v>
      </c>
      <c r="C32" s="46" t="s">
        <v>800</v>
      </c>
      <c r="D32" s="699" t="s">
        <v>1292</v>
      </c>
      <c r="E32" s="376" t="s">
        <v>428</v>
      </c>
      <c r="F32" s="49" t="s">
        <v>802</v>
      </c>
      <c r="G32" s="49" t="s">
        <v>1462</v>
      </c>
      <c r="H32" s="49" t="str">
        <f t="shared" si="11"/>
        <v>PremiumODCLevel 2</v>
      </c>
      <c r="I32" s="442" t="s">
        <v>324</v>
      </c>
      <c r="J32" s="49">
        <v>1000458636</v>
      </c>
      <c r="K32" s="49" t="s">
        <v>1570</v>
      </c>
      <c r="L32" s="49" t="s">
        <v>33</v>
      </c>
      <c r="M32" s="388">
        <f>VLOOKUP(H32,'2026 - Price List India BFD'!B:F,5,0)</f>
        <v>1828</v>
      </c>
      <c r="N32" s="36">
        <f t="shared" si="12"/>
        <v>20.89142857142857</v>
      </c>
      <c r="O32" s="128">
        <f>N32*176</f>
        <v>3676.8914285714282</v>
      </c>
      <c r="P32" s="124">
        <f>N32*176</f>
        <v>3676.8914285714282</v>
      </c>
      <c r="Q32" s="124">
        <f>N32*176</f>
        <v>3676.8914285714282</v>
      </c>
      <c r="R32" s="124">
        <f>N32*176</f>
        <v>3676.8914285714282</v>
      </c>
      <c r="S32" s="124">
        <v>0</v>
      </c>
      <c r="T32" s="124">
        <v>0</v>
      </c>
      <c r="U32" s="124">
        <v>0</v>
      </c>
      <c r="V32" s="124">
        <v>0</v>
      </c>
      <c r="W32" s="124">
        <v>0</v>
      </c>
      <c r="X32" s="124">
        <v>0</v>
      </c>
      <c r="Y32" s="124">
        <v>0</v>
      </c>
      <c r="Z32" s="124">
        <v>0</v>
      </c>
      <c r="AA32" s="124">
        <v>0</v>
      </c>
      <c r="AB32" s="655">
        <f>SUM(P32:R32)</f>
        <v>11030.674285714285</v>
      </c>
      <c r="AC32" s="655">
        <f>SUM(S32:U32)</f>
        <v>0</v>
      </c>
      <c r="AD32" s="655">
        <f>SUM(V32:X32)</f>
        <v>0</v>
      </c>
      <c r="AE32" s="655">
        <f>SUM(Y32:AA32)</f>
        <v>0</v>
      </c>
      <c r="AF32" s="655">
        <f>SUM(AB32:AC32)</f>
        <v>11030.674285714285</v>
      </c>
      <c r="AG32" s="653">
        <f>SUM(AD32:AE32)</f>
        <v>0</v>
      </c>
      <c r="AH32" s="653">
        <f>SUM(AF32:AG32)</f>
        <v>11030.674285714285</v>
      </c>
      <c r="AI32" s="129"/>
      <c r="AJ32" s="63">
        <v>2124484</v>
      </c>
    </row>
    <row r="33" spans="1:36" ht="20.149999999999999" customHeight="1">
      <c r="A33" s="698">
        <v>2144398</v>
      </c>
      <c r="B33" s="14" t="s">
        <v>1340</v>
      </c>
      <c r="C33" s="46" t="s">
        <v>807</v>
      </c>
      <c r="D33" s="699" t="s">
        <v>1304</v>
      </c>
      <c r="E33" s="376" t="s">
        <v>25</v>
      </c>
      <c r="F33" s="49" t="s">
        <v>802</v>
      </c>
      <c r="G33" s="49" t="s">
        <v>1464</v>
      </c>
      <c r="H33" s="49" t="str">
        <f t="shared" si="11"/>
        <v>StandardOnPremLevel 2</v>
      </c>
      <c r="I33" s="442" t="s">
        <v>324</v>
      </c>
      <c r="J33" s="49">
        <v>1000458636</v>
      </c>
      <c r="K33" s="49" t="s">
        <v>1570</v>
      </c>
      <c r="L33" s="49" t="s">
        <v>26</v>
      </c>
      <c r="M33" s="388">
        <f>VLOOKUP(H33,'2026 - Price List India BFD'!B:F,5,0)</f>
        <v>1545</v>
      </c>
      <c r="N33" s="36">
        <f t="shared" si="12"/>
        <v>17.657142857142858</v>
      </c>
      <c r="O33" s="128">
        <f t="shared" ref="O33" si="24">N33*176</f>
        <v>3107.6571428571433</v>
      </c>
      <c r="P33" s="124">
        <f t="shared" ref="P33" si="25">N33*176</f>
        <v>3107.6571428571433</v>
      </c>
      <c r="Q33" s="124">
        <f t="shared" ref="Q33" si="26">N33*176</f>
        <v>3107.6571428571433</v>
      </c>
      <c r="R33" s="124">
        <f t="shared" ref="R33" si="27">N33*176</f>
        <v>3107.6571428571433</v>
      </c>
      <c r="S33" s="124">
        <v>0</v>
      </c>
      <c r="T33" s="124">
        <v>0</v>
      </c>
      <c r="U33" s="124">
        <v>0</v>
      </c>
      <c r="V33" s="124">
        <v>0</v>
      </c>
      <c r="W33" s="124">
        <v>0</v>
      </c>
      <c r="X33" s="124">
        <v>0</v>
      </c>
      <c r="Y33" s="124">
        <v>0</v>
      </c>
      <c r="Z33" s="124">
        <v>0</v>
      </c>
      <c r="AA33" s="124">
        <v>0</v>
      </c>
      <c r="AB33" s="655">
        <f t="shared" si="17"/>
        <v>9322.971428571429</v>
      </c>
      <c r="AC33" s="655">
        <f t="shared" si="18"/>
        <v>0</v>
      </c>
      <c r="AD33" s="655">
        <f t="shared" si="19"/>
        <v>0</v>
      </c>
      <c r="AE33" s="655">
        <f t="shared" si="20"/>
        <v>0</v>
      </c>
      <c r="AF33" s="655">
        <f t="shared" si="21"/>
        <v>9322.971428571429</v>
      </c>
      <c r="AG33" s="653">
        <f t="shared" si="22"/>
        <v>0</v>
      </c>
      <c r="AH33" s="653">
        <f t="shared" si="23"/>
        <v>9322.971428571429</v>
      </c>
      <c r="AI33" s="129"/>
      <c r="AJ33" s="63">
        <v>2144398</v>
      </c>
    </row>
    <row r="34" spans="1:36" ht="20.149999999999999" customHeight="1">
      <c r="A34" s="698">
        <v>2101660</v>
      </c>
      <c r="B34" s="757" t="s">
        <v>1289</v>
      </c>
      <c r="C34" s="46" t="s">
        <v>800</v>
      </c>
      <c r="D34" s="699" t="s">
        <v>1271</v>
      </c>
      <c r="E34" s="376" t="s">
        <v>20</v>
      </c>
      <c r="F34" s="49" t="s">
        <v>802</v>
      </c>
      <c r="G34" s="49" t="s">
        <v>1462</v>
      </c>
      <c r="H34" s="49" t="str">
        <f t="shared" si="11"/>
        <v>PremiumODCLevel 2</v>
      </c>
      <c r="I34" s="442" t="s">
        <v>324</v>
      </c>
      <c r="J34" s="49">
        <v>1000458645</v>
      </c>
      <c r="K34" s="49" t="s">
        <v>246</v>
      </c>
      <c r="L34" s="49" t="s">
        <v>33</v>
      </c>
      <c r="M34" s="388">
        <f>VLOOKUP(H34,'2026 - Price List India BFD'!B:F,5,0)</f>
        <v>1828</v>
      </c>
      <c r="N34" s="36">
        <f t="shared" si="12"/>
        <v>20.89142857142857</v>
      </c>
      <c r="O34" s="128">
        <f>N34*176</f>
        <v>3676.8914285714282</v>
      </c>
      <c r="P34" s="124">
        <f>N34*176</f>
        <v>3676.8914285714282</v>
      </c>
      <c r="Q34" s="124">
        <f>N34*176</f>
        <v>3676.8914285714282</v>
      </c>
      <c r="R34" s="124">
        <f>N34*176</f>
        <v>3676.8914285714282</v>
      </c>
      <c r="S34" s="124">
        <v>0</v>
      </c>
      <c r="T34" s="124">
        <v>0</v>
      </c>
      <c r="U34" s="124">
        <v>0</v>
      </c>
      <c r="V34" s="124">
        <v>0</v>
      </c>
      <c r="W34" s="124">
        <v>0</v>
      </c>
      <c r="X34" s="124">
        <v>0</v>
      </c>
      <c r="Y34" s="124">
        <v>0</v>
      </c>
      <c r="Z34" s="124">
        <v>0</v>
      </c>
      <c r="AA34" s="124">
        <v>0</v>
      </c>
      <c r="AB34" s="655">
        <f>SUM(P34:R34)</f>
        <v>11030.674285714285</v>
      </c>
      <c r="AC34" s="655">
        <f>SUM(S34:U34)</f>
        <v>0</v>
      </c>
      <c r="AD34" s="655">
        <f>SUM(V34:X34)</f>
        <v>0</v>
      </c>
      <c r="AE34" s="655">
        <f>SUM(Y34:AA34)</f>
        <v>0</v>
      </c>
      <c r="AF34" s="655">
        <f>SUM(AB34:AC34)</f>
        <v>11030.674285714285</v>
      </c>
      <c r="AG34" s="653">
        <f>SUM(AD34:AE34)</f>
        <v>0</v>
      </c>
      <c r="AH34" s="653">
        <f>SUM(AF34:AG34)</f>
        <v>11030.674285714285</v>
      </c>
      <c r="AI34" s="129"/>
      <c r="AJ34" s="63" t="e">
        <v>#N/A</v>
      </c>
    </row>
    <row r="35" spans="1:36" ht="20.149999999999999" customHeight="1">
      <c r="A35" s="698">
        <v>2068135</v>
      </c>
      <c r="B35" s="14" t="s">
        <v>1577</v>
      </c>
      <c r="C35" s="46" t="s">
        <v>800</v>
      </c>
      <c r="D35" s="699" t="s">
        <v>1352</v>
      </c>
      <c r="E35" s="376" t="s">
        <v>20</v>
      </c>
      <c r="F35" s="49" t="s">
        <v>802</v>
      </c>
      <c r="G35" s="49" t="s">
        <v>1462</v>
      </c>
      <c r="H35" s="49" t="str">
        <f t="shared" si="11"/>
        <v>PremiumODCLevel 2</v>
      </c>
      <c r="I35" s="442" t="s">
        <v>324</v>
      </c>
      <c r="J35" s="49">
        <v>1000471622</v>
      </c>
      <c r="K35" s="49" t="s">
        <v>1463</v>
      </c>
      <c r="L35" s="49" t="s">
        <v>33</v>
      </c>
      <c r="M35" s="388">
        <f>VLOOKUP(H35,'2026 - Price List India BFD'!B:F,5,0)</f>
        <v>1828</v>
      </c>
      <c r="N35" s="36">
        <f t="shared" si="12"/>
        <v>20.89142857142857</v>
      </c>
      <c r="O35" s="128">
        <f>N35*176</f>
        <v>3676.8914285714282</v>
      </c>
      <c r="P35" s="124">
        <f>N35*176</f>
        <v>3676.8914285714282</v>
      </c>
      <c r="Q35" s="124">
        <f>N35*176</f>
        <v>3676.8914285714282</v>
      </c>
      <c r="R35" s="124">
        <f>N35*176</f>
        <v>3676.8914285714282</v>
      </c>
      <c r="S35" s="124">
        <v>0</v>
      </c>
      <c r="T35" s="124">
        <v>0</v>
      </c>
      <c r="U35" s="124">
        <v>0</v>
      </c>
      <c r="V35" s="124">
        <v>0</v>
      </c>
      <c r="W35" s="124">
        <v>0</v>
      </c>
      <c r="X35" s="124">
        <v>0</v>
      </c>
      <c r="Y35" s="124">
        <v>0</v>
      </c>
      <c r="Z35" s="124">
        <v>0</v>
      </c>
      <c r="AA35" s="124">
        <v>0</v>
      </c>
      <c r="AB35" s="655">
        <f>SUM(P35:R35)</f>
        <v>11030.674285714285</v>
      </c>
      <c r="AC35" s="655">
        <f>SUM(S35:U35)</f>
        <v>0</v>
      </c>
      <c r="AD35" s="655">
        <f>SUM(V35:X35)</f>
        <v>0</v>
      </c>
      <c r="AE35" s="655">
        <f>SUM(Y35:AA35)</f>
        <v>0</v>
      </c>
      <c r="AF35" s="655">
        <f>SUM(AB35:AC35)</f>
        <v>11030.674285714285</v>
      </c>
      <c r="AG35" s="653">
        <f>SUM(AD35:AE35)</f>
        <v>0</v>
      </c>
      <c r="AH35" s="653">
        <f>SUM(AF35:AG35)</f>
        <v>11030.674285714285</v>
      </c>
      <c r="AI35" s="129"/>
      <c r="AJ35" s="63" t="e">
        <v>#N/A</v>
      </c>
    </row>
    <row r="36" spans="1:36" ht="20.149999999999999" customHeight="1">
      <c r="A36" s="691">
        <v>2161217</v>
      </c>
      <c r="B36" s="14" t="s">
        <v>1360</v>
      </c>
      <c r="C36" s="46" t="s">
        <v>800</v>
      </c>
      <c r="D36" s="699" t="s">
        <v>1352</v>
      </c>
      <c r="E36" s="376" t="s">
        <v>25</v>
      </c>
      <c r="F36" s="49" t="s">
        <v>810</v>
      </c>
      <c r="G36" s="49" t="s">
        <v>1464</v>
      </c>
      <c r="H36" s="49" t="str">
        <f t="shared" si="11"/>
        <v>StandardODCLevel 1</v>
      </c>
      <c r="I36" s="442" t="s">
        <v>582</v>
      </c>
      <c r="J36" s="49">
        <v>1000458636</v>
      </c>
      <c r="K36" s="49" t="s">
        <v>1570</v>
      </c>
      <c r="L36" s="49" t="s">
        <v>26</v>
      </c>
      <c r="M36" s="388">
        <f>VLOOKUP(H36,'2026 - Price List India BFD'!B:F,5,0)</f>
        <v>1450</v>
      </c>
      <c r="N36" s="36">
        <f t="shared" si="12"/>
        <v>16.571428571428573</v>
      </c>
      <c r="O36" s="128">
        <f t="shared" ref="O36" si="28">N36*176</f>
        <v>2916.5714285714289</v>
      </c>
      <c r="P36" s="124">
        <f t="shared" ref="P36" si="29">N36*176</f>
        <v>2916.5714285714289</v>
      </c>
      <c r="Q36" s="124">
        <f t="shared" ref="Q36" si="30">N36*176</f>
        <v>2916.5714285714289</v>
      </c>
      <c r="R36" s="124">
        <f t="shared" ref="R36" si="31">N36*176</f>
        <v>2916.5714285714289</v>
      </c>
      <c r="S36" s="124">
        <v>0</v>
      </c>
      <c r="T36" s="124">
        <v>0</v>
      </c>
      <c r="U36" s="124">
        <v>0</v>
      </c>
      <c r="V36" s="124">
        <v>0</v>
      </c>
      <c r="W36" s="124">
        <v>0</v>
      </c>
      <c r="X36" s="124">
        <v>0</v>
      </c>
      <c r="Y36" s="124">
        <v>0</v>
      </c>
      <c r="Z36" s="124">
        <v>0</v>
      </c>
      <c r="AA36" s="124">
        <v>0</v>
      </c>
      <c r="AB36" s="655">
        <f t="shared" si="17"/>
        <v>8749.7142857142862</v>
      </c>
      <c r="AC36" s="655">
        <f t="shared" si="18"/>
        <v>0</v>
      </c>
      <c r="AD36" s="655">
        <f t="shared" si="19"/>
        <v>0</v>
      </c>
      <c r="AE36" s="655">
        <f t="shared" si="20"/>
        <v>0</v>
      </c>
      <c r="AF36" s="655">
        <f t="shared" si="21"/>
        <v>8749.7142857142862</v>
      </c>
      <c r="AG36" s="653">
        <f t="shared" si="22"/>
        <v>0</v>
      </c>
      <c r="AH36" s="653">
        <f t="shared" si="23"/>
        <v>8749.7142857142862</v>
      </c>
      <c r="AI36" s="129"/>
      <c r="AJ36" s="63" t="e">
        <v>#N/A</v>
      </c>
    </row>
    <row r="37" spans="1:36" ht="20.149999999999999" customHeight="1">
      <c r="A37" s="824" t="s">
        <v>1506</v>
      </c>
      <c r="B37" s="825"/>
      <c r="C37" s="825"/>
      <c r="D37" s="825"/>
      <c r="E37" s="825"/>
      <c r="F37" s="825"/>
      <c r="G37" s="825"/>
      <c r="H37" s="825"/>
      <c r="I37" s="825"/>
      <c r="J37" s="825"/>
      <c r="K37" s="825"/>
      <c r="L37" s="825"/>
      <c r="M37" s="825"/>
      <c r="N37" s="825"/>
      <c r="O37" s="826"/>
      <c r="P37" s="126">
        <f t="shared" ref="P37:AH37" si="32">SUM(P9:P36)</f>
        <v>99453.552857142859</v>
      </c>
      <c r="Q37" s="126">
        <f t="shared" si="32"/>
        <v>99453.552857142859</v>
      </c>
      <c r="R37" s="126">
        <f t="shared" si="32"/>
        <v>99453.552857142859</v>
      </c>
      <c r="S37" s="126">
        <f t="shared" si="32"/>
        <v>0</v>
      </c>
      <c r="T37" s="126">
        <f t="shared" si="32"/>
        <v>0</v>
      </c>
      <c r="U37" s="126">
        <f t="shared" si="32"/>
        <v>0</v>
      </c>
      <c r="V37" s="126">
        <f t="shared" si="32"/>
        <v>0</v>
      </c>
      <c r="W37" s="126">
        <f t="shared" si="32"/>
        <v>0</v>
      </c>
      <c r="X37" s="126">
        <f t="shared" si="32"/>
        <v>0</v>
      </c>
      <c r="Y37" s="126">
        <f t="shared" si="32"/>
        <v>0</v>
      </c>
      <c r="Z37" s="126">
        <f t="shared" si="32"/>
        <v>0</v>
      </c>
      <c r="AA37" s="126">
        <f t="shared" si="32"/>
        <v>0</v>
      </c>
      <c r="AB37" s="126">
        <f t="shared" si="32"/>
        <v>298360.6585714285</v>
      </c>
      <c r="AC37" s="126">
        <f t="shared" si="32"/>
        <v>0</v>
      </c>
      <c r="AD37" s="126">
        <f t="shared" si="32"/>
        <v>0</v>
      </c>
      <c r="AE37" s="126">
        <f t="shared" si="32"/>
        <v>0</v>
      </c>
      <c r="AF37" s="126">
        <f t="shared" si="32"/>
        <v>298360.6585714285</v>
      </c>
      <c r="AG37" s="126">
        <f t="shared" si="32"/>
        <v>0</v>
      </c>
      <c r="AH37" s="126">
        <f t="shared" si="32"/>
        <v>298360.6585714285</v>
      </c>
      <c r="AI37" s="130"/>
      <c r="AJ37" s="63" t="e">
        <v>#N/A</v>
      </c>
    </row>
    <row r="38" spans="1:36" ht="20.149999999999999" customHeight="1">
      <c r="A38" s="814" t="s">
        <v>1480</v>
      </c>
      <c r="B38" s="814"/>
      <c r="C38" s="814"/>
      <c r="D38" s="814"/>
      <c r="E38" s="814"/>
      <c r="F38" s="814"/>
      <c r="G38" s="814"/>
      <c r="H38" s="814"/>
      <c r="I38" s="814"/>
      <c r="J38" s="814"/>
      <c r="K38" s="814"/>
      <c r="L38" s="814"/>
      <c r="M38" s="814"/>
      <c r="N38" s="814"/>
      <c r="O38" s="814"/>
      <c r="P38" s="659">
        <f>P37*90%</f>
        <v>89508.19757142858</v>
      </c>
      <c r="Q38" s="659">
        <f t="shared" ref="Q38:AH38" si="33">Q37*90%</f>
        <v>89508.19757142858</v>
      </c>
      <c r="R38" s="659">
        <f t="shared" si="33"/>
        <v>89508.19757142858</v>
      </c>
      <c r="S38" s="659">
        <f t="shared" si="33"/>
        <v>0</v>
      </c>
      <c r="T38" s="659">
        <f t="shared" si="33"/>
        <v>0</v>
      </c>
      <c r="U38" s="659">
        <f t="shared" si="33"/>
        <v>0</v>
      </c>
      <c r="V38" s="659">
        <f t="shared" si="33"/>
        <v>0</v>
      </c>
      <c r="W38" s="659">
        <f t="shared" si="33"/>
        <v>0</v>
      </c>
      <c r="X38" s="659">
        <f t="shared" si="33"/>
        <v>0</v>
      </c>
      <c r="Y38" s="659">
        <f t="shared" si="33"/>
        <v>0</v>
      </c>
      <c r="Z38" s="659">
        <f t="shared" si="33"/>
        <v>0</v>
      </c>
      <c r="AA38" s="659">
        <f t="shared" si="33"/>
        <v>0</v>
      </c>
      <c r="AB38" s="659">
        <f t="shared" si="33"/>
        <v>268524.59271428565</v>
      </c>
      <c r="AC38" s="659">
        <f t="shared" si="33"/>
        <v>0</v>
      </c>
      <c r="AD38" s="659">
        <f t="shared" si="33"/>
        <v>0</v>
      </c>
      <c r="AE38" s="659">
        <f t="shared" si="33"/>
        <v>0</v>
      </c>
      <c r="AF38" s="659">
        <f t="shared" si="33"/>
        <v>268524.59271428565</v>
      </c>
      <c r="AG38" s="659">
        <f t="shared" si="33"/>
        <v>0</v>
      </c>
      <c r="AH38" s="659">
        <f t="shared" si="33"/>
        <v>268524.59271428565</v>
      </c>
      <c r="AI38" s="659"/>
      <c r="AJ38" s="63" t="e">
        <v>#N/A</v>
      </c>
    </row>
    <row r="39" spans="1:36" ht="20.149999999999999" customHeight="1">
      <c r="A39" s="810" t="s">
        <v>1481</v>
      </c>
      <c r="B39" s="811"/>
      <c r="C39" s="811"/>
      <c r="D39" s="811"/>
      <c r="E39" s="811"/>
      <c r="F39" s="811"/>
      <c r="G39" s="811"/>
      <c r="H39" s="811"/>
      <c r="I39" s="811"/>
      <c r="J39" s="811"/>
      <c r="K39" s="811"/>
      <c r="L39" s="811"/>
      <c r="M39" s="811"/>
      <c r="N39" s="811"/>
      <c r="O39" s="811"/>
      <c r="P39" s="666">
        <f>P38*94.15%</f>
        <v>84271.968013500009</v>
      </c>
      <c r="Q39" s="666">
        <f>Q38*94.15%</f>
        <v>84271.968013500009</v>
      </c>
      <c r="R39" s="666">
        <f>R38*94.15%</f>
        <v>84271.968013500009</v>
      </c>
      <c r="S39" s="666">
        <f t="shared" ref="S39:AG39" si="34">S37*84.15%</f>
        <v>0</v>
      </c>
      <c r="T39" s="666">
        <f t="shared" si="34"/>
        <v>0</v>
      </c>
      <c r="U39" s="666">
        <f t="shared" si="34"/>
        <v>0</v>
      </c>
      <c r="V39" s="666">
        <f t="shared" si="34"/>
        <v>0</v>
      </c>
      <c r="W39" s="666">
        <f t="shared" si="34"/>
        <v>0</v>
      </c>
      <c r="X39" s="666">
        <f t="shared" si="34"/>
        <v>0</v>
      </c>
      <c r="Y39" s="666">
        <f t="shared" si="34"/>
        <v>0</v>
      </c>
      <c r="Z39" s="666">
        <f t="shared" si="34"/>
        <v>0</v>
      </c>
      <c r="AA39" s="666">
        <f t="shared" si="34"/>
        <v>0</v>
      </c>
      <c r="AB39" s="666">
        <f>AB38*94.15%</f>
        <v>252815.90404049994</v>
      </c>
      <c r="AC39" s="666">
        <f t="shared" si="34"/>
        <v>0</v>
      </c>
      <c r="AD39" s="666">
        <f t="shared" si="34"/>
        <v>0</v>
      </c>
      <c r="AE39" s="666">
        <f t="shared" si="34"/>
        <v>0</v>
      </c>
      <c r="AF39" s="666">
        <f>AF38*94.15%</f>
        <v>252815.90404049994</v>
      </c>
      <c r="AG39" s="666">
        <f t="shared" si="34"/>
        <v>0</v>
      </c>
      <c r="AH39" s="666">
        <f>AH38*94.15%</f>
        <v>252815.90404049994</v>
      </c>
      <c r="AI39" s="666"/>
      <c r="AJ39" s="63" t="e">
        <v>#N/A</v>
      </c>
    </row>
  </sheetData>
  <mergeCells count="19">
    <mergeCell ref="P7:R7"/>
    <mergeCell ref="Y7:AA7"/>
    <mergeCell ref="A4:B4"/>
    <mergeCell ref="A5:B5"/>
    <mergeCell ref="A6:B6"/>
    <mergeCell ref="S7:U7"/>
    <mergeCell ref="V7:X7"/>
    <mergeCell ref="C5:E5"/>
    <mergeCell ref="C6:E6"/>
    <mergeCell ref="A38:O38"/>
    <mergeCell ref="A39:O39"/>
    <mergeCell ref="C1:E1"/>
    <mergeCell ref="C2:E2"/>
    <mergeCell ref="C3:E3"/>
    <mergeCell ref="C4:E4"/>
    <mergeCell ref="A1:B1"/>
    <mergeCell ref="A2:B2"/>
    <mergeCell ref="A3:B3"/>
    <mergeCell ref="A37:O37"/>
  </mergeCells>
  <phoneticPr fontId="8" type="noConversion"/>
  <conditionalFormatting sqref="A9 A10:B10 A30 A11 A18:A27 A17:B17 A28:B29 A13:A16">
    <cfRule type="duplicateValues" dxfId="123" priority="1353"/>
    <cfRule type="duplicateValues" dxfId="122" priority="1354"/>
  </conditionalFormatting>
  <conditionalFormatting sqref="A27 A30">
    <cfRule type="duplicateValues" dxfId="121" priority="1221"/>
  </conditionalFormatting>
  <conditionalFormatting sqref="A27">
    <cfRule type="duplicateValues" dxfId="120" priority="121"/>
  </conditionalFormatting>
  <conditionalFormatting sqref="A31:A33 A35">
    <cfRule type="duplicateValues" dxfId="119" priority="1359"/>
    <cfRule type="duplicateValues" dxfId="118" priority="1360"/>
    <cfRule type="duplicateValues" dxfId="117" priority="1361"/>
    <cfRule type="duplicateValues" dxfId="116" priority="1362"/>
  </conditionalFormatting>
  <conditionalFormatting sqref="A38:A39">
    <cfRule type="duplicateValues" dxfId="115" priority="107"/>
    <cfRule type="duplicateValues" dxfId="114" priority="108"/>
  </conditionalFormatting>
  <conditionalFormatting sqref="A40:A1048576 A37 A1:A9 A10:B10 A30 A11 A18:A27 A17:B17 A28:B29 A13:A16">
    <cfRule type="duplicateValues" dxfId="113" priority="109"/>
    <cfRule type="duplicateValues" dxfId="112" priority="110"/>
  </conditionalFormatting>
  <conditionalFormatting sqref="A12:B12">
    <cfRule type="duplicateValues" dxfId="111" priority="7"/>
    <cfRule type="duplicateValues" dxfId="110" priority="8"/>
    <cfRule type="duplicateValues" dxfId="109" priority="9"/>
    <cfRule type="duplicateValues" dxfId="108" priority="10"/>
  </conditionalFormatting>
  <conditionalFormatting sqref="A34:B34">
    <cfRule type="duplicateValues" dxfId="107" priority="3"/>
    <cfRule type="duplicateValues" dxfId="106" priority="4"/>
    <cfRule type="duplicateValues" dxfId="105" priority="5"/>
    <cfRule type="duplicateValues" dxfId="104" priority="6"/>
  </conditionalFormatting>
  <conditionalFormatting sqref="A36:B36">
    <cfRule type="duplicateValues" dxfId="103" priority="1"/>
    <cfRule type="duplicateValues" dxfId="102" priority="2"/>
  </conditionalFormatting>
  <conditionalFormatting sqref="B9 B11 B18:B27 B13:B16">
    <cfRule type="duplicateValues" dxfId="101" priority="1357"/>
    <cfRule type="duplicateValues" dxfId="100" priority="1358"/>
  </conditionalFormatting>
  <conditionalFormatting sqref="B30">
    <cfRule type="duplicateValues" dxfId="99" priority="11"/>
    <cfRule type="duplicateValues" dxfId="98" priority="12"/>
  </conditionalFormatting>
  <conditionalFormatting sqref="B31:B33 B35">
    <cfRule type="duplicateValues" dxfId="97" priority="1371"/>
    <cfRule type="duplicateValues" dxfId="96" priority="1372"/>
  </conditionalFormatting>
  <dataValidations count="1">
    <dataValidation type="list" allowBlank="1" showInputMessage="1" showErrorMessage="1" sqref="E30:E36 E9:E28" xr:uid="{8EC39D8A-17BA-4810-BF8A-E1A1EF63D30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C572EE9-DBB2-45C5-A364-0B24473ADD37}">
          <x14:formula1>
            <xm:f>'New Rate Card India - BFD'!$F$2:$F$537</xm:f>
          </x14:formula1>
          <xm:sqref>C40:C1048576 C34:C37 C30 C7:C28</xm:sqref>
        </x14:dataValidation>
        <x14:dataValidation type="list" allowBlank="1" showInputMessage="1" showErrorMessage="1" xr:uid="{204C2494-4BCA-43C2-BCFC-52E61C2F7BC4}">
          <x14:formula1>
            <xm:f>'New Rate Card India - BFD'!$H$2:$H$537</xm:f>
          </x14:formula1>
          <xm:sqref>F40:F1048576 F37 F34:F35 F30 F7:F28</xm:sqref>
        </x14:dataValidation>
        <x14:dataValidation type="list" allowBlank="1" showInputMessage="1" showErrorMessage="1" xr:uid="{E58EB7D7-71D5-44B1-8585-1B9896A9D517}">
          <x14:formula1>
            <xm:f>'New Rate Card India - BFD'!$D$2:$D$537</xm:f>
          </x14:formula1>
          <xm:sqref>G40:G1048576 G37 G34:G35 G30 G7:G28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7565-8E87-471D-8FFE-4C67E399E647}">
  <sheetPr codeName="Sheet41">
    <tabColor theme="0" tint="-0.34998626667073579"/>
  </sheetPr>
  <dimension ref="A1:AI19"/>
  <sheetViews>
    <sheetView topLeftCell="H3" zoomScale="80" zoomScaleNormal="80" workbookViewId="0">
      <selection activeCell="B14" sqref="B9:B14"/>
    </sheetView>
  </sheetViews>
  <sheetFormatPr defaultColWidth="31.453125" defaultRowHeight="21.65" customHeight="1"/>
  <cols>
    <col min="1" max="1" width="14.54296875" style="63" customWidth="1"/>
    <col min="2" max="2" width="29.54296875" style="63" bestFit="1" customWidth="1"/>
    <col min="3" max="3" width="14.453125" style="63" customWidth="1"/>
    <col min="4" max="4" width="13" style="63" customWidth="1"/>
    <col min="5" max="5" width="38" style="63" customWidth="1"/>
    <col min="6" max="6" width="23.54296875" style="63" customWidth="1"/>
    <col min="7" max="7" width="19.453125" style="63" customWidth="1"/>
    <col min="8" max="8" width="19.54296875" style="63" customWidth="1"/>
    <col min="9" max="10" width="23" style="63" customWidth="1"/>
    <col min="11" max="11" width="27.54296875" style="63" customWidth="1"/>
    <col min="12" max="12" width="23" style="63" customWidth="1"/>
    <col min="13" max="13" width="15.54296875" style="386" customWidth="1"/>
    <col min="14" max="14" width="15.54296875" style="62" customWidth="1"/>
    <col min="15" max="15" width="15.54296875" style="386" customWidth="1"/>
    <col min="16" max="16" width="16.54296875" style="62" customWidth="1"/>
    <col min="17" max="34" width="17.453125" style="62" customWidth="1"/>
    <col min="35" max="35" width="61.453125" style="63" bestFit="1" customWidth="1"/>
    <col min="36" max="16384" width="31.453125" style="63"/>
  </cols>
  <sheetData>
    <row r="1" spans="1:35" ht="21.65" customHeight="1">
      <c r="A1" s="806" t="s">
        <v>1440</v>
      </c>
      <c r="B1" s="806"/>
      <c r="C1" s="809" t="s">
        <v>1565</v>
      </c>
      <c r="D1" s="809"/>
      <c r="E1" s="809"/>
      <c r="F1" s="62"/>
      <c r="G1" s="62"/>
      <c r="H1" s="62"/>
      <c r="I1" s="62"/>
      <c r="J1" s="62"/>
      <c r="K1" s="62"/>
      <c r="L1" s="62"/>
      <c r="M1" s="62"/>
    </row>
    <row r="2" spans="1:35" ht="21.65" customHeight="1">
      <c r="A2" s="806" t="s">
        <v>1441</v>
      </c>
      <c r="B2" s="806"/>
      <c r="C2" s="809" t="s">
        <v>242</v>
      </c>
      <c r="D2" s="809"/>
      <c r="E2" s="809"/>
      <c r="F2" s="62"/>
      <c r="G2" s="62"/>
      <c r="H2" s="62"/>
      <c r="I2" s="62"/>
      <c r="J2" s="62"/>
      <c r="K2" s="62"/>
      <c r="L2" s="62"/>
      <c r="M2" s="62"/>
    </row>
    <row r="3" spans="1:35" ht="21.65" customHeight="1">
      <c r="A3" s="806" t="s">
        <v>1443</v>
      </c>
      <c r="B3" s="806"/>
      <c r="C3" s="809" t="s">
        <v>1578</v>
      </c>
      <c r="D3" s="809"/>
      <c r="E3" s="809"/>
      <c r="F3" s="62"/>
      <c r="G3" s="62"/>
      <c r="H3" s="62"/>
      <c r="I3" s="62"/>
      <c r="J3" s="62"/>
      <c r="K3" s="62"/>
      <c r="L3" s="62"/>
      <c r="M3" s="62"/>
    </row>
    <row r="4" spans="1:35" ht="21.65" customHeight="1">
      <c r="A4" s="806" t="s">
        <v>10</v>
      </c>
      <c r="B4" s="806"/>
      <c r="C4" s="809"/>
      <c r="D4" s="809"/>
      <c r="E4" s="809"/>
      <c r="F4" s="62"/>
      <c r="G4" s="62"/>
      <c r="H4" s="62"/>
      <c r="I4" s="62"/>
      <c r="J4" s="62"/>
      <c r="K4" s="62"/>
      <c r="L4" s="62"/>
      <c r="M4" s="62"/>
    </row>
    <row r="5" spans="1:35" ht="21.65" customHeight="1">
      <c r="A5" s="807" t="s">
        <v>1445</v>
      </c>
      <c r="B5" s="818"/>
      <c r="C5" s="809" t="s">
        <v>251</v>
      </c>
      <c r="D5" s="809"/>
      <c r="E5" s="809"/>
      <c r="F5" s="62"/>
      <c r="G5" s="62"/>
      <c r="H5" s="62"/>
      <c r="I5" s="62"/>
      <c r="J5" s="62"/>
      <c r="K5" s="62"/>
      <c r="L5" s="62"/>
      <c r="M5" s="62"/>
    </row>
    <row r="6" spans="1:35" ht="21.65" customHeight="1">
      <c r="A6" s="807" t="s">
        <v>1446</v>
      </c>
      <c r="B6" s="818"/>
      <c r="C6" s="809" t="s">
        <v>1567</v>
      </c>
      <c r="D6" s="809"/>
      <c r="E6" s="809"/>
      <c r="F6" s="365"/>
      <c r="G6" s="365"/>
      <c r="H6" s="656"/>
      <c r="I6" s="656"/>
      <c r="J6" s="656"/>
      <c r="K6" s="656"/>
      <c r="L6" s="656"/>
      <c r="M6" s="656"/>
      <c r="N6" s="656"/>
    </row>
    <row r="7" spans="1:35" ht="11.5">
      <c r="O7" s="62"/>
      <c r="P7" s="805" t="s">
        <v>1448</v>
      </c>
      <c r="Q7" s="815"/>
      <c r="R7" s="815"/>
      <c r="S7" s="804" t="s">
        <v>1449</v>
      </c>
      <c r="T7" s="812"/>
      <c r="U7" s="812"/>
      <c r="V7" s="802" t="s">
        <v>1450</v>
      </c>
      <c r="W7" s="813"/>
      <c r="X7" s="813"/>
      <c r="Y7" s="803" t="s">
        <v>1451</v>
      </c>
      <c r="Z7" s="816"/>
      <c r="AA7" s="816"/>
      <c r="AB7" s="63"/>
      <c r="AC7" s="63"/>
      <c r="AD7" s="63"/>
      <c r="AE7" s="63"/>
      <c r="AF7" s="63"/>
      <c r="AG7" s="63"/>
      <c r="AH7" s="63"/>
    </row>
    <row r="8" spans="1:35" ht="21.65"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1.65" customHeight="1">
      <c r="A9" s="303">
        <v>2073959</v>
      </c>
      <c r="B9" s="574" t="s">
        <v>1385</v>
      </c>
      <c r="C9" s="46" t="s">
        <v>807</v>
      </c>
      <c r="D9" s="46" t="s">
        <v>1382</v>
      </c>
      <c r="E9" s="49" t="s">
        <v>20</v>
      </c>
      <c r="F9" s="49" t="s">
        <v>804</v>
      </c>
      <c r="G9" s="49" t="s">
        <v>1462</v>
      </c>
      <c r="H9" s="49" t="str">
        <f>CONCATENATE(G9,C9,F9)</f>
        <v>PremiumOnPremLevel 3</v>
      </c>
      <c r="I9" s="49" t="s">
        <v>338</v>
      </c>
      <c r="J9" s="49">
        <v>1000458868</v>
      </c>
      <c r="K9" s="49" t="s">
        <v>1579</v>
      </c>
      <c r="L9" s="49" t="s">
        <v>24</v>
      </c>
      <c r="M9" s="388">
        <f>VLOOKUP(H9,'2026 - Price List India BFD'!B:F,5,0)</f>
        <v>1915</v>
      </c>
      <c r="N9" s="36">
        <f>M9/87.5</f>
        <v>21.885714285714286</v>
      </c>
      <c r="O9" s="128">
        <f t="shared" ref="O9" si="0">N9*176</f>
        <v>3851.8857142857141</v>
      </c>
      <c r="P9" s="124">
        <f t="shared" ref="P9" si="1">N9*176</f>
        <v>3851.8857142857141</v>
      </c>
      <c r="Q9" s="124">
        <f t="shared" ref="Q9" si="2">N9*176</f>
        <v>3851.8857142857141</v>
      </c>
      <c r="R9" s="124">
        <f t="shared" ref="R9" si="3">N9*176</f>
        <v>3851.8857142857141</v>
      </c>
      <c r="S9" s="124">
        <v>0</v>
      </c>
      <c r="T9" s="124">
        <v>0</v>
      </c>
      <c r="U9" s="124">
        <v>0</v>
      </c>
      <c r="V9" s="124">
        <v>0</v>
      </c>
      <c r="W9" s="124">
        <v>0</v>
      </c>
      <c r="X9" s="124">
        <v>0</v>
      </c>
      <c r="Y9" s="124">
        <v>0</v>
      </c>
      <c r="Z9" s="124">
        <v>0</v>
      </c>
      <c r="AA9" s="124">
        <v>0</v>
      </c>
      <c r="AB9" s="655">
        <f t="shared" ref="AB9" si="4">SUM(P9:R9)</f>
        <v>11555.657142857142</v>
      </c>
      <c r="AC9" s="655">
        <f t="shared" ref="AC9" si="5">SUM(S9:U9)</f>
        <v>0</v>
      </c>
      <c r="AD9" s="655">
        <f t="shared" ref="AD9" si="6">SUM(V9:X9)</f>
        <v>0</v>
      </c>
      <c r="AE9" s="655">
        <f t="shared" ref="AE9" si="7">SUM(Y9:AA9)</f>
        <v>0</v>
      </c>
      <c r="AF9" s="655">
        <f t="shared" ref="AF9" si="8">SUM(AB9:AC9)</f>
        <v>11555.657142857142</v>
      </c>
      <c r="AG9" s="653">
        <f t="shared" ref="AG9" si="9">SUM(AD9:AE9)</f>
        <v>0</v>
      </c>
      <c r="AH9" s="653">
        <f t="shared" ref="AH9" si="10">SUM(AF9:AG9)</f>
        <v>11555.657142857142</v>
      </c>
      <c r="AI9" s="129"/>
    </row>
    <row r="10" spans="1:35" ht="21.65" customHeight="1">
      <c r="A10" s="303">
        <v>2290046</v>
      </c>
      <c r="B10" s="574" t="s">
        <v>1390</v>
      </c>
      <c r="C10" s="46" t="s">
        <v>807</v>
      </c>
      <c r="D10" s="46" t="s">
        <v>1382</v>
      </c>
      <c r="E10" s="49" t="s">
        <v>426</v>
      </c>
      <c r="F10" s="49" t="s">
        <v>802</v>
      </c>
      <c r="G10" s="49" t="s">
        <v>1464</v>
      </c>
      <c r="H10" s="49" t="str">
        <f t="shared" ref="H10:H13" si="11">CONCATENATE(G10,C10,F10)</f>
        <v>StandardOnPremLevel 2</v>
      </c>
      <c r="I10" s="49" t="s">
        <v>338</v>
      </c>
      <c r="J10" s="49">
        <v>1000458868</v>
      </c>
      <c r="K10" s="49" t="s">
        <v>1579</v>
      </c>
      <c r="L10" s="49" t="s">
        <v>118</v>
      </c>
      <c r="M10" s="388">
        <f>VLOOKUP(H10,'2026 - Price List India BFD'!B:F,5,0)</f>
        <v>1545</v>
      </c>
      <c r="N10" s="36">
        <f t="shared" ref="N10:N13" si="12">M10/87.5</f>
        <v>17.657142857142858</v>
      </c>
      <c r="O10" s="128">
        <f t="shared" ref="O10:O13" si="13">N10*176</f>
        <v>3107.6571428571433</v>
      </c>
      <c r="P10" s="124">
        <f t="shared" ref="P10:P13" si="14">N10*176</f>
        <v>3107.6571428571433</v>
      </c>
      <c r="Q10" s="124">
        <f t="shared" ref="Q10:Q13" si="15">N10*176</f>
        <v>3107.6571428571433</v>
      </c>
      <c r="R10" s="124">
        <f t="shared" ref="R10:R13" si="16">N10*176</f>
        <v>3107.6571428571433</v>
      </c>
      <c r="S10" s="124">
        <v>0</v>
      </c>
      <c r="T10" s="124">
        <v>0</v>
      </c>
      <c r="U10" s="124">
        <v>0</v>
      </c>
      <c r="V10" s="124">
        <v>0</v>
      </c>
      <c r="W10" s="124">
        <v>0</v>
      </c>
      <c r="X10" s="124">
        <v>0</v>
      </c>
      <c r="Y10" s="124">
        <v>0</v>
      </c>
      <c r="Z10" s="124">
        <v>0</v>
      </c>
      <c r="AA10" s="124">
        <v>0</v>
      </c>
      <c r="AB10" s="655">
        <f t="shared" ref="AB10:AB13" si="17">SUM(P10:R10)</f>
        <v>9322.971428571429</v>
      </c>
      <c r="AC10" s="655">
        <f t="shared" ref="AC10:AC13" si="18">SUM(S10:U10)</f>
        <v>0</v>
      </c>
      <c r="AD10" s="655">
        <f t="shared" ref="AD10:AD13" si="19">SUM(V10:X10)</f>
        <v>0</v>
      </c>
      <c r="AE10" s="655">
        <f t="shared" ref="AE10:AE13" si="20">SUM(Y10:AA10)</f>
        <v>0</v>
      </c>
      <c r="AF10" s="655">
        <f t="shared" ref="AF10:AF13" si="21">SUM(AB10:AC10)</f>
        <v>9322.971428571429</v>
      </c>
      <c r="AG10" s="653">
        <f t="shared" ref="AG10:AG13" si="22">SUM(AD10:AE10)</f>
        <v>0</v>
      </c>
      <c r="AH10" s="653">
        <f t="shared" ref="AH10:AH13" si="23">SUM(AF10:AG10)</f>
        <v>9322.971428571429</v>
      </c>
      <c r="AI10" s="129"/>
    </row>
    <row r="11" spans="1:35" ht="21.65" customHeight="1">
      <c r="A11" s="303">
        <v>2347315</v>
      </c>
      <c r="B11" s="574" t="s">
        <v>1393</v>
      </c>
      <c r="C11" s="46" t="s">
        <v>807</v>
      </c>
      <c r="D11" s="46" t="s">
        <v>1384</v>
      </c>
      <c r="E11" s="49" t="s">
        <v>426</v>
      </c>
      <c r="F11" s="49" t="s">
        <v>804</v>
      </c>
      <c r="G11" s="49" t="s">
        <v>1464</v>
      </c>
      <c r="H11" s="49" t="str">
        <f t="shared" si="11"/>
        <v>StandardOnPremLevel 3</v>
      </c>
      <c r="I11" s="49" t="s">
        <v>338</v>
      </c>
      <c r="J11" s="49">
        <v>1000458868</v>
      </c>
      <c r="K11" s="49" t="s">
        <v>1579</v>
      </c>
      <c r="L11" s="49" t="s">
        <v>41</v>
      </c>
      <c r="M11" s="388">
        <f>VLOOKUP(H11,'2026 - Price List India BFD'!B:F,5,0)</f>
        <v>1769</v>
      </c>
      <c r="N11" s="36">
        <f t="shared" si="12"/>
        <v>20.217142857142857</v>
      </c>
      <c r="O11" s="128">
        <f t="shared" si="13"/>
        <v>3558.2171428571428</v>
      </c>
      <c r="P11" s="124">
        <f t="shared" si="14"/>
        <v>3558.2171428571428</v>
      </c>
      <c r="Q11" s="124">
        <f t="shared" si="15"/>
        <v>3558.2171428571428</v>
      </c>
      <c r="R11" s="124">
        <f t="shared" si="16"/>
        <v>3558.2171428571428</v>
      </c>
      <c r="S11" s="124">
        <v>0</v>
      </c>
      <c r="T11" s="124">
        <v>0</v>
      </c>
      <c r="U11" s="124">
        <v>0</v>
      </c>
      <c r="V11" s="124">
        <v>0</v>
      </c>
      <c r="W11" s="124">
        <v>0</v>
      </c>
      <c r="X11" s="124">
        <v>0</v>
      </c>
      <c r="Y11" s="124">
        <v>0</v>
      </c>
      <c r="Z11" s="124">
        <v>0</v>
      </c>
      <c r="AA11" s="124">
        <v>0</v>
      </c>
      <c r="AB11" s="655">
        <f t="shared" si="17"/>
        <v>10674.651428571429</v>
      </c>
      <c r="AC11" s="655">
        <f t="shared" si="18"/>
        <v>0</v>
      </c>
      <c r="AD11" s="655">
        <f t="shared" si="19"/>
        <v>0</v>
      </c>
      <c r="AE11" s="655">
        <f t="shared" si="20"/>
        <v>0</v>
      </c>
      <c r="AF11" s="655">
        <f t="shared" si="21"/>
        <v>10674.651428571429</v>
      </c>
      <c r="AG11" s="653">
        <f t="shared" si="22"/>
        <v>0</v>
      </c>
      <c r="AH11" s="653">
        <f t="shared" si="23"/>
        <v>10674.651428571429</v>
      </c>
      <c r="AI11" s="129"/>
    </row>
    <row r="12" spans="1:35" ht="21.65" customHeight="1">
      <c r="A12" s="303">
        <v>801839</v>
      </c>
      <c r="B12" s="574" t="s">
        <v>1395</v>
      </c>
      <c r="C12" s="46" t="s">
        <v>800</v>
      </c>
      <c r="D12" s="46" t="s">
        <v>1384</v>
      </c>
      <c r="E12" s="49" t="s">
        <v>426</v>
      </c>
      <c r="F12" s="49" t="s">
        <v>804</v>
      </c>
      <c r="G12" s="49" t="s">
        <v>1464</v>
      </c>
      <c r="H12" s="49" t="str">
        <f t="shared" si="11"/>
        <v>StandardODCLevel 3</v>
      </c>
      <c r="I12" s="49" t="s">
        <v>338</v>
      </c>
      <c r="J12" s="49">
        <v>1000458868</v>
      </c>
      <c r="K12" s="49" t="s">
        <v>1579</v>
      </c>
      <c r="L12" s="49" t="s">
        <v>41</v>
      </c>
      <c r="M12" s="388">
        <f>VLOOKUP(H12,'2026 - Price List India BFD'!B:F,5,0)</f>
        <v>1965</v>
      </c>
      <c r="N12" s="36">
        <f t="shared" si="12"/>
        <v>22.457142857142856</v>
      </c>
      <c r="O12" s="128">
        <f t="shared" si="13"/>
        <v>3952.4571428571426</v>
      </c>
      <c r="P12" s="124">
        <f t="shared" si="14"/>
        <v>3952.4571428571426</v>
      </c>
      <c r="Q12" s="124">
        <f t="shared" si="15"/>
        <v>3952.4571428571426</v>
      </c>
      <c r="R12" s="124">
        <f t="shared" si="16"/>
        <v>3952.4571428571426</v>
      </c>
      <c r="S12" s="124">
        <v>0</v>
      </c>
      <c r="T12" s="124">
        <v>0</v>
      </c>
      <c r="U12" s="124">
        <v>0</v>
      </c>
      <c r="V12" s="124">
        <v>0</v>
      </c>
      <c r="W12" s="124">
        <v>0</v>
      </c>
      <c r="X12" s="124">
        <v>0</v>
      </c>
      <c r="Y12" s="124">
        <v>0</v>
      </c>
      <c r="Z12" s="124">
        <v>0</v>
      </c>
      <c r="AA12" s="124">
        <v>0</v>
      </c>
      <c r="AB12" s="655">
        <f t="shared" si="17"/>
        <v>11857.371428571427</v>
      </c>
      <c r="AC12" s="655">
        <f t="shared" si="18"/>
        <v>0</v>
      </c>
      <c r="AD12" s="655">
        <f t="shared" si="19"/>
        <v>0</v>
      </c>
      <c r="AE12" s="655">
        <f t="shared" si="20"/>
        <v>0</v>
      </c>
      <c r="AF12" s="655">
        <f t="shared" si="21"/>
        <v>11857.371428571427</v>
      </c>
      <c r="AG12" s="653">
        <f t="shared" si="22"/>
        <v>0</v>
      </c>
      <c r="AH12" s="653">
        <f t="shared" si="23"/>
        <v>11857.371428571427</v>
      </c>
      <c r="AI12" s="129"/>
    </row>
    <row r="13" spans="1:35" ht="21.65" customHeight="1">
      <c r="A13" s="303">
        <v>940053</v>
      </c>
      <c r="B13" s="574" t="s">
        <v>1397</v>
      </c>
      <c r="C13" s="46" t="s">
        <v>800</v>
      </c>
      <c r="D13" s="46" t="s">
        <v>1384</v>
      </c>
      <c r="E13" s="49" t="s">
        <v>20</v>
      </c>
      <c r="F13" s="49" t="s">
        <v>802</v>
      </c>
      <c r="G13" s="49" t="s">
        <v>1462</v>
      </c>
      <c r="H13" s="49" t="str">
        <f t="shared" si="11"/>
        <v>PremiumODCLevel 2</v>
      </c>
      <c r="I13" s="49" t="s">
        <v>324</v>
      </c>
      <c r="J13" s="49">
        <v>1000458868</v>
      </c>
      <c r="K13" s="49" t="s">
        <v>1579</v>
      </c>
      <c r="L13" s="49" t="s">
        <v>24</v>
      </c>
      <c r="M13" s="388">
        <f>VLOOKUP(H13,'2026 - Price List India BFD'!B:F,5,0)</f>
        <v>1828</v>
      </c>
      <c r="N13" s="36">
        <f t="shared" si="12"/>
        <v>20.89142857142857</v>
      </c>
      <c r="O13" s="128">
        <f t="shared" si="13"/>
        <v>3676.8914285714282</v>
      </c>
      <c r="P13" s="124">
        <f t="shared" si="14"/>
        <v>3676.8914285714282</v>
      </c>
      <c r="Q13" s="124">
        <f t="shared" si="15"/>
        <v>3676.8914285714282</v>
      </c>
      <c r="R13" s="124">
        <f t="shared" si="16"/>
        <v>3676.8914285714282</v>
      </c>
      <c r="S13" s="124">
        <v>0</v>
      </c>
      <c r="T13" s="124">
        <v>0</v>
      </c>
      <c r="U13" s="124">
        <v>0</v>
      </c>
      <c r="V13" s="124">
        <v>0</v>
      </c>
      <c r="W13" s="124">
        <v>0</v>
      </c>
      <c r="X13" s="124">
        <v>0</v>
      </c>
      <c r="Y13" s="124">
        <v>0</v>
      </c>
      <c r="Z13" s="124">
        <v>0</v>
      </c>
      <c r="AA13" s="124">
        <v>0</v>
      </c>
      <c r="AB13" s="655">
        <f t="shared" si="17"/>
        <v>11030.674285714285</v>
      </c>
      <c r="AC13" s="655">
        <f t="shared" si="18"/>
        <v>0</v>
      </c>
      <c r="AD13" s="655">
        <f t="shared" si="19"/>
        <v>0</v>
      </c>
      <c r="AE13" s="655">
        <f t="shared" si="20"/>
        <v>0</v>
      </c>
      <c r="AF13" s="655">
        <f t="shared" si="21"/>
        <v>11030.674285714285</v>
      </c>
      <c r="AG13" s="653">
        <f t="shared" si="22"/>
        <v>0</v>
      </c>
      <c r="AH13" s="653">
        <f t="shared" si="23"/>
        <v>11030.674285714285</v>
      </c>
      <c r="AI13" s="129"/>
    </row>
    <row r="14" spans="1:35" ht="21.65" customHeight="1">
      <c r="A14" s="303">
        <v>2224740</v>
      </c>
      <c r="B14" s="574" t="s">
        <v>1269</v>
      </c>
      <c r="C14" s="46" t="s">
        <v>807</v>
      </c>
      <c r="D14" s="46" t="s">
        <v>1264</v>
      </c>
      <c r="E14" s="49" t="s">
        <v>1265</v>
      </c>
      <c r="F14" s="366" t="s">
        <v>802</v>
      </c>
      <c r="G14" s="49" t="s">
        <v>1462</v>
      </c>
      <c r="H14" s="49" t="str">
        <f>CONCATENATE(G14,C14,F14)</f>
        <v>PremiumOnPremLevel 2</v>
      </c>
      <c r="I14" s="49" t="s">
        <v>324</v>
      </c>
      <c r="J14" s="49">
        <v>1000458647</v>
      </c>
      <c r="K14" s="49" t="s">
        <v>1575</v>
      </c>
      <c r="L14" s="49" t="s">
        <v>33</v>
      </c>
      <c r="M14" s="388">
        <f>VLOOKUP(H14,'2026 - Price List India BFD'!B:F,5,0)</f>
        <v>1645</v>
      </c>
      <c r="N14" s="36">
        <f>M14/87.5</f>
        <v>18.8</v>
      </c>
      <c r="O14" s="128">
        <f>N14*176</f>
        <v>3308.8</v>
      </c>
      <c r="P14" s="124">
        <f>N14*176</f>
        <v>3308.8</v>
      </c>
      <c r="Q14" s="124">
        <f>N14*176</f>
        <v>3308.8</v>
      </c>
      <c r="R14" s="124">
        <f>N14*176</f>
        <v>3308.8</v>
      </c>
      <c r="S14" s="124">
        <v>0</v>
      </c>
      <c r="T14" s="124">
        <v>0</v>
      </c>
      <c r="U14" s="124">
        <v>0</v>
      </c>
      <c r="V14" s="124">
        <v>0</v>
      </c>
      <c r="W14" s="124">
        <v>0</v>
      </c>
      <c r="X14" s="124">
        <v>0</v>
      </c>
      <c r="Y14" s="124">
        <v>0</v>
      </c>
      <c r="Z14" s="124">
        <v>0</v>
      </c>
      <c r="AA14" s="124">
        <v>0</v>
      </c>
      <c r="AB14" s="655">
        <f>SUM(P14:R14)</f>
        <v>9926.4000000000015</v>
      </c>
      <c r="AC14" s="655">
        <f>SUM(S14:U14)</f>
        <v>0</v>
      </c>
      <c r="AD14" s="655">
        <f>SUM(V14:X14)</f>
        <v>0</v>
      </c>
      <c r="AE14" s="655">
        <f>SUM(Y14:AA14)</f>
        <v>0</v>
      </c>
      <c r="AF14" s="655">
        <f>SUM(AB14:AC14)</f>
        <v>9926.4000000000015</v>
      </c>
      <c r="AG14" s="653">
        <f>SUM(AD14:AE14)</f>
        <v>0</v>
      </c>
      <c r="AH14" s="653">
        <f>SUM(AF14:AG14)</f>
        <v>9926.4000000000015</v>
      </c>
      <c r="AI14" s="129"/>
    </row>
    <row r="15" spans="1:35" ht="21.65" customHeight="1">
      <c r="A15" s="817" t="s">
        <v>1506</v>
      </c>
      <c r="B15" s="817"/>
      <c r="C15" s="817"/>
      <c r="D15" s="817"/>
      <c r="E15" s="817"/>
      <c r="F15" s="817"/>
      <c r="G15" s="817"/>
      <c r="H15" s="817"/>
      <c r="I15" s="817"/>
      <c r="J15" s="817"/>
      <c r="K15" s="817"/>
      <c r="L15" s="817"/>
      <c r="M15" s="827"/>
      <c r="N15" s="817"/>
      <c r="O15" s="827"/>
      <c r="P15" s="126">
        <f t="shared" ref="P15:U15" si="24">SUM(P9:P14)</f>
        <v>21455.908571428568</v>
      </c>
      <c r="Q15" s="126">
        <f t="shared" si="24"/>
        <v>21455.908571428568</v>
      </c>
      <c r="R15" s="126">
        <f t="shared" si="24"/>
        <v>21455.908571428568</v>
      </c>
      <c r="S15" s="126">
        <f t="shared" si="24"/>
        <v>0</v>
      </c>
      <c r="T15" s="126">
        <f t="shared" si="24"/>
        <v>0</v>
      </c>
      <c r="U15" s="126">
        <f t="shared" si="24"/>
        <v>0</v>
      </c>
      <c r="V15" s="126">
        <f t="shared" ref="V15:AH15" si="25">SUM(V9:V13)</f>
        <v>0</v>
      </c>
      <c r="W15" s="126">
        <f t="shared" si="25"/>
        <v>0</v>
      </c>
      <c r="X15" s="126">
        <f t="shared" si="25"/>
        <v>0</v>
      </c>
      <c r="Y15" s="126">
        <f t="shared" si="25"/>
        <v>0</v>
      </c>
      <c r="Z15" s="126">
        <f t="shared" si="25"/>
        <v>0</v>
      </c>
      <c r="AA15" s="126">
        <f t="shared" si="25"/>
        <v>0</v>
      </c>
      <c r="AB15" s="126">
        <f t="shared" si="25"/>
        <v>54441.325714285704</v>
      </c>
      <c r="AC15" s="126">
        <f t="shared" si="25"/>
        <v>0</v>
      </c>
      <c r="AD15" s="126">
        <f t="shared" si="25"/>
        <v>0</v>
      </c>
      <c r="AE15" s="126">
        <f t="shared" si="25"/>
        <v>0</v>
      </c>
      <c r="AF15" s="126">
        <f t="shared" si="25"/>
        <v>54441.325714285704</v>
      </c>
      <c r="AG15" s="126">
        <f t="shared" si="25"/>
        <v>0</v>
      </c>
      <c r="AH15" s="126">
        <f t="shared" si="25"/>
        <v>54441.325714285704</v>
      </c>
      <c r="AI15" s="130"/>
    </row>
    <row r="16" spans="1:35" ht="21.65" customHeight="1">
      <c r="A16" s="814" t="s">
        <v>1480</v>
      </c>
      <c r="B16" s="814"/>
      <c r="C16" s="814"/>
      <c r="D16" s="814"/>
      <c r="E16" s="814"/>
      <c r="F16" s="814"/>
      <c r="G16" s="814"/>
      <c r="H16" s="814"/>
      <c r="I16" s="814"/>
      <c r="J16" s="814"/>
      <c r="K16" s="814"/>
      <c r="L16" s="814"/>
      <c r="M16" s="814"/>
      <c r="N16" s="814"/>
      <c r="O16" s="814"/>
      <c r="P16" s="659">
        <f>P15*90%</f>
        <v>19310.317714285713</v>
      </c>
      <c r="Q16" s="659">
        <f t="shared" ref="Q16:AH16" si="26">Q15*90%</f>
        <v>19310.317714285713</v>
      </c>
      <c r="R16" s="659">
        <f t="shared" si="26"/>
        <v>19310.317714285713</v>
      </c>
      <c r="S16" s="659">
        <f t="shared" si="26"/>
        <v>0</v>
      </c>
      <c r="T16" s="659">
        <f t="shared" si="26"/>
        <v>0</v>
      </c>
      <c r="U16" s="659">
        <f t="shared" si="26"/>
        <v>0</v>
      </c>
      <c r="V16" s="659">
        <f t="shared" si="26"/>
        <v>0</v>
      </c>
      <c r="W16" s="659">
        <f t="shared" si="26"/>
        <v>0</v>
      </c>
      <c r="X16" s="659">
        <f t="shared" si="26"/>
        <v>0</v>
      </c>
      <c r="Y16" s="659">
        <f t="shared" si="26"/>
        <v>0</v>
      </c>
      <c r="Z16" s="659">
        <f t="shared" si="26"/>
        <v>0</v>
      </c>
      <c r="AA16" s="659">
        <f t="shared" si="26"/>
        <v>0</v>
      </c>
      <c r="AB16" s="659">
        <f t="shared" si="26"/>
        <v>48997.193142857133</v>
      </c>
      <c r="AC16" s="659">
        <f t="shared" si="26"/>
        <v>0</v>
      </c>
      <c r="AD16" s="659">
        <f t="shared" si="26"/>
        <v>0</v>
      </c>
      <c r="AE16" s="659">
        <f t="shared" si="26"/>
        <v>0</v>
      </c>
      <c r="AF16" s="659">
        <f t="shared" si="26"/>
        <v>48997.193142857133</v>
      </c>
      <c r="AG16" s="659">
        <f t="shared" si="26"/>
        <v>0</v>
      </c>
      <c r="AH16" s="659">
        <f t="shared" si="26"/>
        <v>48997.193142857133</v>
      </c>
    </row>
    <row r="17" spans="1:34" ht="21.65" customHeight="1">
      <c r="A17" s="810" t="s">
        <v>1481</v>
      </c>
      <c r="B17" s="811"/>
      <c r="C17" s="811"/>
      <c r="D17" s="811"/>
      <c r="E17" s="811"/>
      <c r="F17" s="811"/>
      <c r="G17" s="811"/>
      <c r="H17" s="811"/>
      <c r="I17" s="811"/>
      <c r="J17" s="811"/>
      <c r="K17" s="811"/>
      <c r="L17" s="811"/>
      <c r="M17" s="811"/>
      <c r="N17" s="811"/>
      <c r="O17" s="811"/>
      <c r="P17" s="666">
        <f>P16*94.15%</f>
        <v>18180.664128</v>
      </c>
      <c r="Q17" s="666">
        <f>Q16*94.15%</f>
        <v>18180.664128</v>
      </c>
      <c r="R17" s="666">
        <f>R16*94.15%</f>
        <v>18180.664128</v>
      </c>
      <c r="S17" s="666">
        <f t="shared" ref="S17:AG17" si="27">S15*84.15%</f>
        <v>0</v>
      </c>
      <c r="T17" s="666">
        <f t="shared" si="27"/>
        <v>0</v>
      </c>
      <c r="U17" s="666">
        <f t="shared" si="27"/>
        <v>0</v>
      </c>
      <c r="V17" s="666">
        <f t="shared" si="27"/>
        <v>0</v>
      </c>
      <c r="W17" s="666">
        <f t="shared" si="27"/>
        <v>0</v>
      </c>
      <c r="X17" s="666">
        <f t="shared" si="27"/>
        <v>0</v>
      </c>
      <c r="Y17" s="666">
        <f t="shared" si="27"/>
        <v>0</v>
      </c>
      <c r="Z17" s="666">
        <f t="shared" si="27"/>
        <v>0</v>
      </c>
      <c r="AA17" s="666">
        <f t="shared" si="27"/>
        <v>0</v>
      </c>
      <c r="AB17" s="666">
        <f>AB16*94.15%</f>
        <v>46130.857343999989</v>
      </c>
      <c r="AC17" s="666">
        <f t="shared" si="27"/>
        <v>0</v>
      </c>
      <c r="AD17" s="666">
        <f t="shared" si="27"/>
        <v>0</v>
      </c>
      <c r="AE17" s="666">
        <f t="shared" si="27"/>
        <v>0</v>
      </c>
      <c r="AF17" s="666">
        <f>AF16*94.15%</f>
        <v>46130.857343999989</v>
      </c>
      <c r="AG17" s="666">
        <f t="shared" si="27"/>
        <v>0</v>
      </c>
      <c r="AH17" s="666">
        <f>AH16*94.15%</f>
        <v>46130.857343999989</v>
      </c>
    </row>
    <row r="19" spans="1:34" ht="21.65" customHeight="1">
      <c r="P19" s="62">
        <v>14293</v>
      </c>
    </row>
  </sheetData>
  <autoFilter ref="A1:E6" xr:uid="{D2577565-8E87-471D-8FFE-4C67E399E647}">
    <filterColumn colId="0" showButton="0"/>
    <filterColumn colId="2" showButton="0"/>
    <filterColumn colId="3" showButton="0"/>
  </autoFilter>
  <mergeCells count="19">
    <mergeCell ref="P7:R7"/>
    <mergeCell ref="Y7:AA7"/>
    <mergeCell ref="A15:O15"/>
    <mergeCell ref="A4:B4"/>
    <mergeCell ref="A5:B5"/>
    <mergeCell ref="A6:B6"/>
    <mergeCell ref="S7:U7"/>
    <mergeCell ref="V7:X7"/>
    <mergeCell ref="C5:E5"/>
    <mergeCell ref="C6:E6"/>
    <mergeCell ref="A16:O16"/>
    <mergeCell ref="A17:O17"/>
    <mergeCell ref="C1:E1"/>
    <mergeCell ref="C2:E2"/>
    <mergeCell ref="C3:E3"/>
    <mergeCell ref="C4:E4"/>
    <mergeCell ref="A1:B1"/>
    <mergeCell ref="A2:B2"/>
    <mergeCell ref="A3:B3"/>
  </mergeCells>
  <conditionalFormatting sqref="A16:A17">
    <cfRule type="duplicateValues" dxfId="95" priority="5"/>
    <cfRule type="duplicateValues" dxfId="94" priority="6"/>
  </conditionalFormatting>
  <dataValidations count="1">
    <dataValidation type="list" allowBlank="1" showInputMessage="1" showErrorMessage="1" sqref="E9:E14" xr:uid="{38A99780-B750-4970-BB03-2AE2B90F795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1E87801-3B0B-4884-827B-D2B208AE6978}">
          <x14:formula1>
            <xm:f>'New Rate Card India - BFD'!$F$2:$F$537</xm:f>
          </x14:formula1>
          <xm:sqref>C18:C1048576 C7:C15</xm:sqref>
        </x14:dataValidation>
        <x14:dataValidation type="list" allowBlank="1" showInputMessage="1" showErrorMessage="1" xr:uid="{D6BE546B-6D06-4625-9BE4-8BBCEC4E0D04}">
          <x14:formula1>
            <xm:f>'New Rate Card India - BFD'!$D$2:$D$537</xm:f>
          </x14:formula1>
          <xm:sqref>G18:G1048576 G7:G15</xm:sqref>
        </x14:dataValidation>
        <x14:dataValidation type="list" allowBlank="1" showInputMessage="1" showErrorMessage="1" xr:uid="{3EFCEE96-B528-4288-B9EE-0D4867CB8732}">
          <x14:formula1>
            <xm:f>'New Rate Card India - BFD'!$H$2:$H$537</xm:f>
          </x14:formula1>
          <xm:sqref>F18:F1048576 F7:F15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CFA9-F450-4DFD-8B3D-936828D35FCB}">
  <sheetPr codeName="Sheet42">
    <tabColor theme="9" tint="-0.249977111117893"/>
  </sheetPr>
  <dimension ref="A1:AI33"/>
  <sheetViews>
    <sheetView topLeftCell="H20" zoomScale="90" zoomScaleNormal="90" workbookViewId="0">
      <selection activeCell="A6" sqref="A6:B6"/>
    </sheetView>
  </sheetViews>
  <sheetFormatPr defaultColWidth="31.453125" defaultRowHeight="24.65"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customWidth="1"/>
    <col min="7" max="7" width="19.453125" style="370" customWidth="1"/>
    <col min="8" max="8" width="19.54296875" style="370" bestFit="1" customWidth="1"/>
    <col min="9" max="12" width="23" style="370" customWidth="1"/>
    <col min="13" max="34" width="17.453125" style="369" customWidth="1"/>
    <col min="35" max="35" width="78.453125" style="370" bestFit="1" customWidth="1"/>
    <col min="36" max="16384" width="31.453125" style="370"/>
  </cols>
  <sheetData>
    <row r="1" spans="1:35" ht="24.65" customHeight="1">
      <c r="A1" s="806" t="s">
        <v>1440</v>
      </c>
      <c r="B1" s="806"/>
      <c r="C1" s="809" t="s">
        <v>1580</v>
      </c>
      <c r="D1" s="809"/>
      <c r="E1" s="809"/>
      <c r="F1" s="369"/>
      <c r="G1" s="369"/>
      <c r="H1" s="369"/>
      <c r="I1" s="369"/>
      <c r="J1" s="369"/>
      <c r="K1" s="369"/>
      <c r="L1" s="369"/>
    </row>
    <row r="2" spans="1:35" ht="24.65" customHeight="1">
      <c r="A2" s="806" t="s">
        <v>1441</v>
      </c>
      <c r="B2" s="806"/>
      <c r="C2" s="809" t="s">
        <v>242</v>
      </c>
      <c r="D2" s="809"/>
      <c r="E2" s="809"/>
      <c r="F2" s="369"/>
      <c r="G2" s="369"/>
      <c r="H2" s="369"/>
      <c r="I2" s="369"/>
      <c r="J2" s="369"/>
      <c r="K2" s="369"/>
      <c r="L2" s="369"/>
    </row>
    <row r="3" spans="1:35" ht="24.65" customHeight="1">
      <c r="A3" s="806" t="s">
        <v>1443</v>
      </c>
      <c r="B3" s="806"/>
      <c r="C3" s="809" t="s">
        <v>1581</v>
      </c>
      <c r="D3" s="809"/>
      <c r="E3" s="809"/>
      <c r="F3" s="369"/>
      <c r="G3" s="369"/>
      <c r="H3" s="369"/>
      <c r="I3" s="369"/>
      <c r="J3" s="369"/>
      <c r="K3" s="369"/>
      <c r="L3" s="369"/>
    </row>
    <row r="4" spans="1:35" ht="24.65" customHeight="1">
      <c r="A4" s="806" t="s">
        <v>10</v>
      </c>
      <c r="B4" s="806"/>
      <c r="C4" s="809" t="s">
        <v>256</v>
      </c>
      <c r="D4" s="809"/>
      <c r="E4" s="809"/>
      <c r="F4" s="369"/>
      <c r="G4" s="369"/>
      <c r="H4" s="369"/>
      <c r="I4" s="369"/>
      <c r="J4" s="369"/>
      <c r="K4" s="369"/>
      <c r="L4" s="369"/>
    </row>
    <row r="5" spans="1:35" ht="24.65" customHeight="1">
      <c r="A5" s="807" t="s">
        <v>1445</v>
      </c>
      <c r="B5" s="807"/>
      <c r="C5" s="809" t="s">
        <v>257</v>
      </c>
      <c r="D5" s="809"/>
      <c r="E5" s="809"/>
      <c r="F5" s="369"/>
      <c r="G5" s="369"/>
      <c r="H5" s="369"/>
      <c r="I5" s="369"/>
      <c r="J5" s="369"/>
      <c r="K5" s="369"/>
      <c r="L5" s="369"/>
    </row>
    <row r="6" spans="1:35" ht="24.65" customHeight="1">
      <c r="A6" s="807" t="s">
        <v>1446</v>
      </c>
      <c r="B6" s="807"/>
      <c r="C6" s="809" t="s">
        <v>1582</v>
      </c>
      <c r="D6" s="809"/>
      <c r="E6" s="809"/>
      <c r="F6" s="365"/>
      <c r="G6" s="656"/>
      <c r="H6" s="656"/>
      <c r="I6" s="656"/>
      <c r="J6" s="656"/>
      <c r="K6" s="656"/>
      <c r="L6" s="656"/>
      <c r="M6" s="656"/>
      <c r="N6" s="656"/>
    </row>
    <row r="7" spans="1:35" ht="24.65" customHeight="1">
      <c r="M7" s="672"/>
      <c r="P7" s="805" t="s">
        <v>1448</v>
      </c>
      <c r="Q7" s="815"/>
      <c r="R7" s="815"/>
      <c r="S7" s="804" t="s">
        <v>1449</v>
      </c>
      <c r="T7" s="812"/>
      <c r="U7" s="812"/>
      <c r="V7" s="802" t="s">
        <v>1450</v>
      </c>
      <c r="W7" s="813"/>
      <c r="X7" s="813"/>
      <c r="Y7" s="803" t="s">
        <v>1451</v>
      </c>
      <c r="Z7" s="816"/>
      <c r="AA7" s="816"/>
      <c r="AB7" s="370"/>
      <c r="AC7" s="370"/>
      <c r="AD7" s="370"/>
      <c r="AE7" s="370"/>
      <c r="AF7" s="370"/>
      <c r="AG7" s="370"/>
      <c r="AH7" s="370"/>
    </row>
    <row r="8" spans="1:35" ht="24.65"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4.65" customHeight="1">
      <c r="A9" s="218">
        <v>2008297</v>
      </c>
      <c r="B9" s="218" t="s">
        <v>1401</v>
      </c>
      <c r="C9" s="46" t="s">
        <v>800</v>
      </c>
      <c r="D9" s="46" t="s">
        <v>1400</v>
      </c>
      <c r="E9" s="49" t="s">
        <v>370</v>
      </c>
      <c r="F9" s="49" t="s">
        <v>804</v>
      </c>
      <c r="G9" s="49" t="s">
        <v>1464</v>
      </c>
      <c r="H9" s="49" t="str">
        <f>CONCATENATE(F9,G9,C9)</f>
        <v>Level 3StandardODC</v>
      </c>
      <c r="I9" s="49" t="s">
        <v>318</v>
      </c>
      <c r="J9" s="49">
        <v>1000458654</v>
      </c>
      <c r="K9" s="49" t="s">
        <v>1583</v>
      </c>
      <c r="L9" s="49" t="s">
        <v>24</v>
      </c>
      <c r="M9" s="388">
        <f>VLOOKUP(H9,'New Rate Card India - BFD'!C:L,10,0)</f>
        <v>1897</v>
      </c>
      <c r="N9" s="36">
        <f>M9/82</f>
        <v>23.134146341463413</v>
      </c>
      <c r="O9" s="128">
        <f t="shared" ref="O9" si="0">N9*176</f>
        <v>4071.6097560975609</v>
      </c>
      <c r="P9" s="124">
        <v>0</v>
      </c>
      <c r="Q9" s="124">
        <v>0</v>
      </c>
      <c r="R9" s="124">
        <v>0</v>
      </c>
      <c r="S9" s="124">
        <v>0</v>
      </c>
      <c r="T9" s="124">
        <v>0</v>
      </c>
      <c r="U9" s="124">
        <v>0</v>
      </c>
      <c r="V9" s="124">
        <v>0</v>
      </c>
      <c r="W9" s="124">
        <v>0</v>
      </c>
      <c r="X9" s="124">
        <v>0</v>
      </c>
      <c r="Y9" s="124">
        <v>0</v>
      </c>
      <c r="Z9" s="124">
        <v>0</v>
      </c>
      <c r="AA9" s="124">
        <v>0</v>
      </c>
      <c r="AB9" s="655">
        <f t="shared" ref="AB9" si="1">SUM(P9:R9)</f>
        <v>0</v>
      </c>
      <c r="AC9" s="655">
        <f t="shared" ref="AC9" si="2">SUM(S9:U9)</f>
        <v>0</v>
      </c>
      <c r="AD9" s="655">
        <f t="shared" ref="AD9" si="3">SUM(V9:X9)</f>
        <v>0</v>
      </c>
      <c r="AE9" s="655">
        <f t="shared" ref="AE9" si="4">SUM(Y9:AA9)</f>
        <v>0</v>
      </c>
      <c r="AF9" s="655">
        <f t="shared" ref="AF9" si="5">SUM(AB9:AC9)</f>
        <v>0</v>
      </c>
      <c r="AG9" s="653">
        <f t="shared" ref="AG9" si="6">SUM(AD9:AE9)</f>
        <v>0</v>
      </c>
      <c r="AH9" s="653">
        <f t="shared" ref="AH9" si="7">SUM(AF9:AG9)</f>
        <v>0</v>
      </c>
      <c r="AI9" s="129"/>
    </row>
    <row r="10" spans="1:35" ht="24.65" customHeight="1">
      <c r="A10" s="218">
        <v>688458</v>
      </c>
      <c r="B10" s="218" t="s">
        <v>1404</v>
      </c>
      <c r="C10" s="46" t="s">
        <v>800</v>
      </c>
      <c r="D10" s="46" t="s">
        <v>1400</v>
      </c>
      <c r="E10" s="49" t="s">
        <v>20</v>
      </c>
      <c r="F10" s="49" t="s">
        <v>804</v>
      </c>
      <c r="G10" s="49" t="s">
        <v>1462</v>
      </c>
      <c r="H10" s="49" t="str">
        <f>CONCATENATE(G10,C10,F10)</f>
        <v>PremiumODCLevel 3</v>
      </c>
      <c r="I10" s="49" t="s">
        <v>318</v>
      </c>
      <c r="J10" s="49">
        <v>1000458654</v>
      </c>
      <c r="K10" s="49" t="s">
        <v>1583</v>
      </c>
      <c r="L10" s="49" t="s">
        <v>24</v>
      </c>
      <c r="M10" s="388">
        <f>VLOOKUP(H10,'2026 - Price List India BFD'!B:F,5,0)</f>
        <v>2128</v>
      </c>
      <c r="N10" s="36">
        <f>M10/87.5</f>
        <v>24.32</v>
      </c>
      <c r="O10" s="128">
        <f t="shared" ref="O10:O21" si="8">N10*176</f>
        <v>4280.32</v>
      </c>
      <c r="P10" s="124">
        <f>N10*176</f>
        <v>4280.32</v>
      </c>
      <c r="Q10" s="124">
        <f>N10*176</f>
        <v>4280.32</v>
      </c>
      <c r="R10" s="124">
        <f>N10*176</f>
        <v>4280.32</v>
      </c>
      <c r="S10" s="124">
        <v>0</v>
      </c>
      <c r="T10" s="124">
        <v>0</v>
      </c>
      <c r="U10" s="124">
        <v>0</v>
      </c>
      <c r="V10" s="124">
        <v>0</v>
      </c>
      <c r="W10" s="124">
        <v>0</v>
      </c>
      <c r="X10" s="124">
        <v>0</v>
      </c>
      <c r="Y10" s="124">
        <v>0</v>
      </c>
      <c r="Z10" s="124">
        <v>0</v>
      </c>
      <c r="AA10" s="124">
        <v>0</v>
      </c>
      <c r="AB10" s="655">
        <f>SUM(P10:R10)</f>
        <v>12840.96</v>
      </c>
      <c r="AC10" s="655">
        <f t="shared" ref="AC10:AC30" si="9">SUM(S10:U10)</f>
        <v>0</v>
      </c>
      <c r="AD10" s="655">
        <f t="shared" ref="AD10:AD30" si="10">SUM(V10:X10)</f>
        <v>0</v>
      </c>
      <c r="AE10" s="655">
        <f t="shared" ref="AE10:AE30" si="11">SUM(Y10:AA10)</f>
        <v>0</v>
      </c>
      <c r="AF10" s="655">
        <f t="shared" ref="AF10:AF30" si="12">SUM(AB10:AC10)</f>
        <v>12840.96</v>
      </c>
      <c r="AG10" s="653">
        <f t="shared" ref="AG10:AG30" si="13">SUM(AD10:AE10)</f>
        <v>0</v>
      </c>
      <c r="AH10" s="653">
        <f t="shared" ref="AH10:AH30" si="14">SUM(AF10:AG10)</f>
        <v>12840.96</v>
      </c>
      <c r="AI10" s="129"/>
    </row>
    <row r="11" spans="1:35" s="707" customFormat="1" ht="24.65" customHeight="1">
      <c r="A11" s="703">
        <v>2273259</v>
      </c>
      <c r="B11" s="703" t="s">
        <v>1405</v>
      </c>
      <c r="C11" s="515" t="s">
        <v>800</v>
      </c>
      <c r="D11" s="515" t="s">
        <v>1400</v>
      </c>
      <c r="E11" s="515" t="s">
        <v>20</v>
      </c>
      <c r="F11" s="515" t="s">
        <v>802</v>
      </c>
      <c r="G11" s="515" t="s">
        <v>1462</v>
      </c>
      <c r="H11" s="515" t="str">
        <f>CONCATENATE(G11,C11,F11)</f>
        <v>PremiumODCLevel 2</v>
      </c>
      <c r="I11" s="515" t="s">
        <v>582</v>
      </c>
      <c r="J11" s="515">
        <v>1000458654</v>
      </c>
      <c r="K11" s="515" t="s">
        <v>1583</v>
      </c>
      <c r="L11" s="515" t="s">
        <v>24</v>
      </c>
      <c r="M11" s="704">
        <f>VLOOKUP(H11,'2026 - Price List India BFD'!B:F,5,0)</f>
        <v>1828</v>
      </c>
      <c r="N11" s="516">
        <f>M11/87.5</f>
        <v>20.89142857142857</v>
      </c>
      <c r="O11" s="517">
        <f t="shared" si="8"/>
        <v>3676.8914285714282</v>
      </c>
      <c r="P11" s="518">
        <v>0</v>
      </c>
      <c r="Q11" s="518">
        <v>0</v>
      </c>
      <c r="R11" s="518">
        <v>0</v>
      </c>
      <c r="S11" s="518">
        <v>0</v>
      </c>
      <c r="T11" s="518">
        <v>0</v>
      </c>
      <c r="U11" s="518">
        <v>0</v>
      </c>
      <c r="V11" s="518">
        <v>0</v>
      </c>
      <c r="W11" s="518">
        <v>0</v>
      </c>
      <c r="X11" s="518">
        <v>0</v>
      </c>
      <c r="Y11" s="518">
        <v>0</v>
      </c>
      <c r="Z11" s="518">
        <v>0</v>
      </c>
      <c r="AA11" s="518">
        <v>0</v>
      </c>
      <c r="AB11" s="705">
        <f>SUM(P11:R11)</f>
        <v>0</v>
      </c>
      <c r="AC11" s="705">
        <f t="shared" si="9"/>
        <v>0</v>
      </c>
      <c r="AD11" s="705">
        <f t="shared" si="10"/>
        <v>0</v>
      </c>
      <c r="AE11" s="705">
        <f t="shared" si="11"/>
        <v>0</v>
      </c>
      <c r="AF11" s="705">
        <f t="shared" si="12"/>
        <v>0</v>
      </c>
      <c r="AG11" s="706">
        <f t="shared" si="13"/>
        <v>0</v>
      </c>
      <c r="AH11" s="706">
        <f t="shared" si="14"/>
        <v>0</v>
      </c>
      <c r="AI11" s="425" t="s">
        <v>1584</v>
      </c>
    </row>
    <row r="12" spans="1:35" ht="24.65" customHeight="1">
      <c r="A12" s="218">
        <v>2312624</v>
      </c>
      <c r="B12" s="218" t="s">
        <v>1406</v>
      </c>
      <c r="C12" s="46" t="s">
        <v>807</v>
      </c>
      <c r="D12" s="46" t="s">
        <v>1400</v>
      </c>
      <c r="E12" s="49" t="s">
        <v>20</v>
      </c>
      <c r="F12" s="49" t="s">
        <v>802</v>
      </c>
      <c r="G12" s="49" t="s">
        <v>1462</v>
      </c>
      <c r="H12" s="49" t="str">
        <f t="shared" ref="H12:H21" si="15">CONCATENATE(F12,G12,C12)</f>
        <v>Level 2PremiumOnPrem</v>
      </c>
      <c r="I12" s="49" t="s">
        <v>324</v>
      </c>
      <c r="J12" s="49">
        <v>1000458654</v>
      </c>
      <c r="K12" s="49" t="s">
        <v>1583</v>
      </c>
      <c r="L12" s="49" t="s">
        <v>24</v>
      </c>
      <c r="M12" s="388">
        <f>VLOOKUP(H12,'New Rate Card India - BFD'!C:L,10,0)</f>
        <v>1588</v>
      </c>
      <c r="N12" s="36">
        <f t="shared" ref="N12:N21" si="16">M12/82</f>
        <v>19.365853658536587</v>
      </c>
      <c r="O12" s="128">
        <f t="shared" si="8"/>
        <v>3408.3902439024391</v>
      </c>
      <c r="P12" s="124">
        <v>0</v>
      </c>
      <c r="Q12" s="124">
        <v>0</v>
      </c>
      <c r="R12" s="124">
        <v>0</v>
      </c>
      <c r="S12" s="124">
        <v>0</v>
      </c>
      <c r="T12" s="124">
        <v>0</v>
      </c>
      <c r="U12" s="124">
        <v>0</v>
      </c>
      <c r="V12" s="124">
        <v>0</v>
      </c>
      <c r="W12" s="124">
        <v>0</v>
      </c>
      <c r="X12" s="124">
        <v>0</v>
      </c>
      <c r="Y12" s="124">
        <v>0</v>
      </c>
      <c r="Z12" s="124">
        <v>0</v>
      </c>
      <c r="AA12" s="124">
        <v>0</v>
      </c>
      <c r="AB12" s="655">
        <f t="shared" ref="AB12:AB21" si="17">SUM(P12:R12)</f>
        <v>0</v>
      </c>
      <c r="AC12" s="655">
        <f t="shared" si="9"/>
        <v>0</v>
      </c>
      <c r="AD12" s="655">
        <f t="shared" si="10"/>
        <v>0</v>
      </c>
      <c r="AE12" s="655">
        <f t="shared" si="11"/>
        <v>0</v>
      </c>
      <c r="AF12" s="655">
        <f t="shared" si="12"/>
        <v>0</v>
      </c>
      <c r="AG12" s="653">
        <f t="shared" si="13"/>
        <v>0</v>
      </c>
      <c r="AH12" s="653">
        <f t="shared" si="14"/>
        <v>0</v>
      </c>
      <c r="AI12" s="129"/>
    </row>
    <row r="13" spans="1:35" s="707" customFormat="1" ht="24.65" customHeight="1">
      <c r="A13" s="703">
        <v>2420143</v>
      </c>
      <c r="B13" s="703" t="s">
        <v>1407</v>
      </c>
      <c r="C13" s="515" t="s">
        <v>800</v>
      </c>
      <c r="D13" s="515" t="s">
        <v>1400</v>
      </c>
      <c r="E13" s="515" t="s">
        <v>20</v>
      </c>
      <c r="F13" s="515" t="s">
        <v>804</v>
      </c>
      <c r="G13" s="515" t="s">
        <v>1462</v>
      </c>
      <c r="H13" s="515" t="str">
        <f t="shared" si="15"/>
        <v>Level 3PremiumODC</v>
      </c>
      <c r="I13" s="515" t="s">
        <v>338</v>
      </c>
      <c r="J13" s="515">
        <v>1000458654</v>
      </c>
      <c r="K13" s="515" t="s">
        <v>1583</v>
      </c>
      <c r="L13" s="515" t="s">
        <v>24</v>
      </c>
      <c r="M13" s="704">
        <f>VLOOKUP(H13,'New Rate Card India - BFD'!C:L,10,0)</f>
        <v>2054</v>
      </c>
      <c r="N13" s="516">
        <f t="shared" si="16"/>
        <v>25.048780487804876</v>
      </c>
      <c r="O13" s="517">
        <f t="shared" si="8"/>
        <v>4408.585365853658</v>
      </c>
      <c r="P13" s="518">
        <v>0</v>
      </c>
      <c r="Q13" s="518">
        <v>0</v>
      </c>
      <c r="R13" s="518">
        <v>0</v>
      </c>
      <c r="S13" s="518">
        <v>0</v>
      </c>
      <c r="T13" s="518">
        <v>0</v>
      </c>
      <c r="U13" s="518">
        <v>0</v>
      </c>
      <c r="V13" s="518">
        <v>0</v>
      </c>
      <c r="W13" s="518">
        <v>0</v>
      </c>
      <c r="X13" s="518">
        <v>0</v>
      </c>
      <c r="Y13" s="518">
        <v>0</v>
      </c>
      <c r="Z13" s="518">
        <v>0</v>
      </c>
      <c r="AA13" s="518">
        <v>0</v>
      </c>
      <c r="AB13" s="705">
        <f t="shared" si="17"/>
        <v>0</v>
      </c>
      <c r="AC13" s="705">
        <f t="shared" si="9"/>
        <v>0</v>
      </c>
      <c r="AD13" s="705">
        <f t="shared" si="10"/>
        <v>0</v>
      </c>
      <c r="AE13" s="705">
        <f t="shared" si="11"/>
        <v>0</v>
      </c>
      <c r="AF13" s="705">
        <f t="shared" si="12"/>
        <v>0</v>
      </c>
      <c r="AG13" s="706">
        <f t="shared" si="13"/>
        <v>0</v>
      </c>
      <c r="AH13" s="706">
        <f t="shared" si="14"/>
        <v>0</v>
      </c>
      <c r="AI13" s="425" t="s">
        <v>1584</v>
      </c>
    </row>
    <row r="14" spans="1:35" ht="24.65" customHeight="1">
      <c r="A14" s="372">
        <v>2319817</v>
      </c>
      <c r="B14" s="218" t="s">
        <v>1408</v>
      </c>
      <c r="C14" s="362" t="s">
        <v>800</v>
      </c>
      <c r="D14" s="362" t="s">
        <v>1400</v>
      </c>
      <c r="E14" s="360" t="s">
        <v>25</v>
      </c>
      <c r="F14" s="360" t="s">
        <v>810</v>
      </c>
      <c r="G14" s="360" t="s">
        <v>1464</v>
      </c>
      <c r="H14" s="49" t="str">
        <f>CONCATENATE(G14,C14,F14)</f>
        <v>StandardODCLevel 1</v>
      </c>
      <c r="I14" s="49" t="s">
        <v>582</v>
      </c>
      <c r="J14" s="49">
        <v>1000458654</v>
      </c>
      <c r="K14" s="49" t="s">
        <v>1583</v>
      </c>
      <c r="L14" s="49" t="s">
        <v>26</v>
      </c>
      <c r="M14" s="388">
        <f>VLOOKUP(H14,'2026 - Price List India BFD'!B:F,5,0)</f>
        <v>1450</v>
      </c>
      <c r="N14" s="36">
        <f>M14/87.5</f>
        <v>16.571428571428573</v>
      </c>
      <c r="O14" s="128">
        <f t="shared" si="8"/>
        <v>2916.5714285714289</v>
      </c>
      <c r="P14" s="124">
        <f t="shared" ref="P14:P19" si="18">N14*176</f>
        <v>2916.5714285714289</v>
      </c>
      <c r="Q14" s="124">
        <f t="shared" ref="Q14:Q19" si="19">N14*176</f>
        <v>2916.5714285714289</v>
      </c>
      <c r="R14" s="124">
        <f t="shared" ref="R14:R19" si="20">N14*176</f>
        <v>2916.5714285714289</v>
      </c>
      <c r="S14" s="124">
        <v>0</v>
      </c>
      <c r="T14" s="124">
        <v>0</v>
      </c>
      <c r="U14" s="124">
        <v>0</v>
      </c>
      <c r="V14" s="124">
        <v>0</v>
      </c>
      <c r="W14" s="124">
        <v>0</v>
      </c>
      <c r="X14" s="124">
        <v>0</v>
      </c>
      <c r="Y14" s="124">
        <v>0</v>
      </c>
      <c r="Z14" s="124">
        <v>0</v>
      </c>
      <c r="AA14" s="124">
        <v>0</v>
      </c>
      <c r="AB14" s="655">
        <f t="shared" si="17"/>
        <v>8749.7142857142862</v>
      </c>
      <c r="AC14" s="655">
        <f t="shared" si="9"/>
        <v>0</v>
      </c>
      <c r="AD14" s="655">
        <f t="shared" si="10"/>
        <v>0</v>
      </c>
      <c r="AE14" s="655">
        <f t="shared" si="11"/>
        <v>0</v>
      </c>
      <c r="AF14" s="655">
        <f t="shared" si="12"/>
        <v>8749.7142857142862</v>
      </c>
      <c r="AG14" s="653">
        <f t="shared" si="13"/>
        <v>0</v>
      </c>
      <c r="AH14" s="653">
        <f t="shared" si="14"/>
        <v>8749.7142857142862</v>
      </c>
      <c r="AI14" s="299"/>
    </row>
    <row r="15" spans="1:35" ht="24.65" customHeight="1">
      <c r="A15" s="218">
        <v>2162817</v>
      </c>
      <c r="B15" s="218" t="s">
        <v>1409</v>
      </c>
      <c r="C15" s="46" t="s">
        <v>800</v>
      </c>
      <c r="D15" s="46" t="s">
        <v>1400</v>
      </c>
      <c r="E15" s="49" t="s">
        <v>20</v>
      </c>
      <c r="F15" s="49" t="s">
        <v>802</v>
      </c>
      <c r="G15" s="49" t="s">
        <v>1462</v>
      </c>
      <c r="H15" s="49" t="str">
        <f t="shared" si="15"/>
        <v>Level 2PremiumODC</v>
      </c>
      <c r="I15" s="49" t="s">
        <v>324</v>
      </c>
      <c r="J15" s="49">
        <v>1000458654</v>
      </c>
      <c r="K15" s="49" t="s">
        <v>1583</v>
      </c>
      <c r="L15" s="49" t="s">
        <v>24</v>
      </c>
      <c r="M15" s="388">
        <f>VLOOKUP(H15,'New Rate Card India - BFD'!C:L,10,0)</f>
        <v>1764</v>
      </c>
      <c r="N15" s="36">
        <f t="shared" si="16"/>
        <v>21.512195121951219</v>
      </c>
      <c r="O15" s="128">
        <f t="shared" si="8"/>
        <v>3786.1463414634145</v>
      </c>
      <c r="P15" s="124">
        <v>0</v>
      </c>
      <c r="Q15" s="124">
        <v>0</v>
      </c>
      <c r="R15" s="124">
        <v>0</v>
      </c>
      <c r="S15" s="124">
        <v>0</v>
      </c>
      <c r="T15" s="124">
        <v>0</v>
      </c>
      <c r="U15" s="124">
        <v>0</v>
      </c>
      <c r="V15" s="124">
        <v>0</v>
      </c>
      <c r="W15" s="124">
        <v>0</v>
      </c>
      <c r="X15" s="124">
        <v>0</v>
      </c>
      <c r="Y15" s="124">
        <v>0</v>
      </c>
      <c r="Z15" s="124">
        <v>0</v>
      </c>
      <c r="AA15" s="124">
        <v>0</v>
      </c>
      <c r="AB15" s="655">
        <f t="shared" si="17"/>
        <v>0</v>
      </c>
      <c r="AC15" s="655">
        <f t="shared" si="9"/>
        <v>0</v>
      </c>
      <c r="AD15" s="655">
        <f t="shared" si="10"/>
        <v>0</v>
      </c>
      <c r="AE15" s="655">
        <f t="shared" si="11"/>
        <v>0</v>
      </c>
      <c r="AF15" s="655">
        <f t="shared" si="12"/>
        <v>0</v>
      </c>
      <c r="AG15" s="653">
        <f t="shared" si="13"/>
        <v>0</v>
      </c>
      <c r="AH15" s="653">
        <f t="shared" si="14"/>
        <v>0</v>
      </c>
      <c r="AI15" s="129"/>
    </row>
    <row r="16" spans="1:35" ht="24.65" customHeight="1">
      <c r="A16" s="218">
        <v>2078876</v>
      </c>
      <c r="B16" s="218" t="s">
        <v>1585</v>
      </c>
      <c r="C16" s="46" t="s">
        <v>800</v>
      </c>
      <c r="D16" s="46" t="s">
        <v>1400</v>
      </c>
      <c r="E16" s="49" t="s">
        <v>20</v>
      </c>
      <c r="F16" s="49" t="s">
        <v>804</v>
      </c>
      <c r="G16" s="49" t="s">
        <v>1462</v>
      </c>
      <c r="H16" s="49" t="str">
        <f t="shared" si="15"/>
        <v>Level 3PremiumODC</v>
      </c>
      <c r="I16" s="49" t="s">
        <v>338</v>
      </c>
      <c r="J16" s="49">
        <v>1000459563</v>
      </c>
      <c r="K16" s="49" t="s">
        <v>200</v>
      </c>
      <c r="L16" s="49" t="s">
        <v>24</v>
      </c>
      <c r="M16" s="388">
        <f>VLOOKUP(H16,'New Rate Card India - BFD'!C:L,10,0)</f>
        <v>2054</v>
      </c>
      <c r="N16" s="36">
        <f t="shared" si="16"/>
        <v>25.048780487804876</v>
      </c>
      <c r="O16" s="128">
        <f t="shared" si="8"/>
        <v>4408.585365853658</v>
      </c>
      <c r="P16" s="124">
        <v>0</v>
      </c>
      <c r="Q16" s="124">
        <v>0</v>
      </c>
      <c r="R16" s="124">
        <v>0</v>
      </c>
      <c r="S16" s="124">
        <v>0</v>
      </c>
      <c r="T16" s="124">
        <v>0</v>
      </c>
      <c r="U16" s="124">
        <v>0</v>
      </c>
      <c r="V16" s="124">
        <v>0</v>
      </c>
      <c r="W16" s="124">
        <v>0</v>
      </c>
      <c r="X16" s="124">
        <v>0</v>
      </c>
      <c r="Y16" s="124">
        <v>0</v>
      </c>
      <c r="Z16" s="124">
        <v>0</v>
      </c>
      <c r="AA16" s="124">
        <v>0</v>
      </c>
      <c r="AB16" s="655">
        <f t="shared" si="17"/>
        <v>0</v>
      </c>
      <c r="AC16" s="655">
        <f t="shared" si="9"/>
        <v>0</v>
      </c>
      <c r="AD16" s="655">
        <f t="shared" si="10"/>
        <v>0</v>
      </c>
      <c r="AE16" s="655">
        <f t="shared" si="11"/>
        <v>0</v>
      </c>
      <c r="AF16" s="655">
        <f t="shared" si="12"/>
        <v>0</v>
      </c>
      <c r="AG16" s="653">
        <f t="shared" si="13"/>
        <v>0</v>
      </c>
      <c r="AH16" s="653">
        <f t="shared" si="14"/>
        <v>0</v>
      </c>
      <c r="AI16" s="129"/>
    </row>
    <row r="17" spans="1:35" ht="24.65" customHeight="1">
      <c r="A17" s="218">
        <v>2117540</v>
      </c>
      <c r="B17" s="218" t="s">
        <v>1412</v>
      </c>
      <c r="C17" s="46" t="s">
        <v>800</v>
      </c>
      <c r="D17" s="46" t="s">
        <v>1400</v>
      </c>
      <c r="E17" s="49" t="s">
        <v>20</v>
      </c>
      <c r="F17" s="49" t="s">
        <v>802</v>
      </c>
      <c r="G17" s="49" t="s">
        <v>1462</v>
      </c>
      <c r="H17" s="49" t="str">
        <f>CONCATENATE(G17,C17,F17)</f>
        <v>PremiumODCLevel 2</v>
      </c>
      <c r="I17" s="49" t="s">
        <v>324</v>
      </c>
      <c r="J17" s="49">
        <v>1000458654</v>
      </c>
      <c r="K17" s="49" t="s">
        <v>1583</v>
      </c>
      <c r="L17" s="49" t="s">
        <v>24</v>
      </c>
      <c r="M17" s="388">
        <f>VLOOKUP(H17,'2026 - Price List India BFD'!B:F,5,0)</f>
        <v>1828</v>
      </c>
      <c r="N17" s="36">
        <f>M17/87.5</f>
        <v>20.89142857142857</v>
      </c>
      <c r="O17" s="128">
        <f t="shared" si="8"/>
        <v>3676.8914285714282</v>
      </c>
      <c r="P17" s="124">
        <f t="shared" si="18"/>
        <v>3676.8914285714282</v>
      </c>
      <c r="Q17" s="124">
        <f t="shared" si="19"/>
        <v>3676.8914285714282</v>
      </c>
      <c r="R17" s="124">
        <f t="shared" si="20"/>
        <v>3676.8914285714282</v>
      </c>
      <c r="S17" s="124">
        <v>0</v>
      </c>
      <c r="T17" s="124">
        <v>0</v>
      </c>
      <c r="U17" s="124">
        <v>0</v>
      </c>
      <c r="V17" s="124">
        <v>0</v>
      </c>
      <c r="W17" s="124">
        <v>0</v>
      </c>
      <c r="X17" s="124">
        <v>0</v>
      </c>
      <c r="Y17" s="124">
        <v>0</v>
      </c>
      <c r="Z17" s="124">
        <v>0</v>
      </c>
      <c r="AA17" s="124">
        <v>0</v>
      </c>
      <c r="AB17" s="655">
        <f t="shared" si="17"/>
        <v>11030.674285714285</v>
      </c>
      <c r="AC17" s="655">
        <f t="shared" si="9"/>
        <v>0</v>
      </c>
      <c r="AD17" s="655">
        <f t="shared" si="10"/>
        <v>0</v>
      </c>
      <c r="AE17" s="655">
        <f t="shared" si="11"/>
        <v>0</v>
      </c>
      <c r="AF17" s="655">
        <f t="shared" si="12"/>
        <v>11030.674285714285</v>
      </c>
      <c r="AG17" s="653">
        <f t="shared" si="13"/>
        <v>0</v>
      </c>
      <c r="AH17" s="653">
        <f t="shared" si="14"/>
        <v>11030.674285714285</v>
      </c>
      <c r="AI17" s="129"/>
    </row>
    <row r="18" spans="1:35" ht="24.65" customHeight="1">
      <c r="A18" s="218">
        <v>695803</v>
      </c>
      <c r="B18" s="218" t="s">
        <v>1413</v>
      </c>
      <c r="C18" s="46" t="s">
        <v>800</v>
      </c>
      <c r="D18" s="46" t="s">
        <v>1400</v>
      </c>
      <c r="E18" s="49" t="s">
        <v>20</v>
      </c>
      <c r="F18" s="49" t="s">
        <v>804</v>
      </c>
      <c r="G18" s="49" t="s">
        <v>1462</v>
      </c>
      <c r="H18" s="49" t="str">
        <f t="shared" si="15"/>
        <v>Level 3PremiumODC</v>
      </c>
      <c r="I18" s="49" t="s">
        <v>338</v>
      </c>
      <c r="J18" s="49">
        <v>1000458654</v>
      </c>
      <c r="K18" s="49" t="s">
        <v>1583</v>
      </c>
      <c r="L18" s="49" t="s">
        <v>33</v>
      </c>
      <c r="M18" s="388">
        <f>VLOOKUP(H18,'New Rate Card India - BFD'!C:L,10,0)</f>
        <v>2054</v>
      </c>
      <c r="N18" s="36">
        <f t="shared" si="16"/>
        <v>25.048780487804876</v>
      </c>
      <c r="O18" s="128">
        <f t="shared" si="8"/>
        <v>4408.585365853658</v>
      </c>
      <c r="P18" s="124">
        <v>0</v>
      </c>
      <c r="Q18" s="124">
        <v>0</v>
      </c>
      <c r="R18" s="124">
        <v>0</v>
      </c>
      <c r="S18" s="124">
        <v>0</v>
      </c>
      <c r="T18" s="124">
        <v>0</v>
      </c>
      <c r="U18" s="124">
        <v>0</v>
      </c>
      <c r="V18" s="124">
        <v>0</v>
      </c>
      <c r="W18" s="124">
        <v>0</v>
      </c>
      <c r="X18" s="124">
        <v>0</v>
      </c>
      <c r="Y18" s="124">
        <v>0</v>
      </c>
      <c r="Z18" s="124">
        <v>0</v>
      </c>
      <c r="AA18" s="124">
        <v>0</v>
      </c>
      <c r="AB18" s="655">
        <f t="shared" si="17"/>
        <v>0</v>
      </c>
      <c r="AC18" s="655">
        <f t="shared" si="9"/>
        <v>0</v>
      </c>
      <c r="AD18" s="655">
        <f t="shared" si="10"/>
        <v>0</v>
      </c>
      <c r="AE18" s="655">
        <f t="shared" si="11"/>
        <v>0</v>
      </c>
      <c r="AF18" s="655">
        <f t="shared" si="12"/>
        <v>0</v>
      </c>
      <c r="AG18" s="653">
        <f t="shared" si="13"/>
        <v>0</v>
      </c>
      <c r="AH18" s="653">
        <f t="shared" si="14"/>
        <v>0</v>
      </c>
      <c r="AI18" s="129"/>
    </row>
    <row r="19" spans="1:35" ht="24.65" customHeight="1">
      <c r="A19" s="218">
        <v>666194</v>
      </c>
      <c r="B19" s="218" t="s">
        <v>1416</v>
      </c>
      <c r="C19" s="46" t="s">
        <v>800</v>
      </c>
      <c r="D19" s="46" t="s">
        <v>1400</v>
      </c>
      <c r="E19" s="49" t="s">
        <v>20</v>
      </c>
      <c r="F19" s="49" t="s">
        <v>802</v>
      </c>
      <c r="G19" s="49" t="s">
        <v>1462</v>
      </c>
      <c r="H19" s="49" t="str">
        <f>CONCATENATE(G19,C19,F19)</f>
        <v>PremiumODCLevel 2</v>
      </c>
      <c r="I19" s="49" t="s">
        <v>338</v>
      </c>
      <c r="J19" s="49">
        <v>1000458654</v>
      </c>
      <c r="K19" s="49" t="s">
        <v>1583</v>
      </c>
      <c r="L19" s="49" t="s">
        <v>24</v>
      </c>
      <c r="M19" s="388">
        <f>VLOOKUP(H19,'2026 - Price List India BFD'!B:F,5,0)</f>
        <v>1828</v>
      </c>
      <c r="N19" s="36">
        <f>M19/87.5</f>
        <v>20.89142857142857</v>
      </c>
      <c r="O19" s="128">
        <f t="shared" si="8"/>
        <v>3676.8914285714282</v>
      </c>
      <c r="P19" s="124">
        <f t="shared" si="18"/>
        <v>3676.8914285714282</v>
      </c>
      <c r="Q19" s="124">
        <f t="shared" si="19"/>
        <v>3676.8914285714282</v>
      </c>
      <c r="R19" s="124">
        <f t="shared" si="20"/>
        <v>3676.8914285714282</v>
      </c>
      <c r="S19" s="124">
        <v>0</v>
      </c>
      <c r="T19" s="124">
        <v>0</v>
      </c>
      <c r="U19" s="124">
        <v>0</v>
      </c>
      <c r="V19" s="124">
        <v>0</v>
      </c>
      <c r="W19" s="124">
        <v>0</v>
      </c>
      <c r="X19" s="124">
        <v>0</v>
      </c>
      <c r="Y19" s="124">
        <v>0</v>
      </c>
      <c r="Z19" s="124">
        <v>0</v>
      </c>
      <c r="AA19" s="124">
        <v>0</v>
      </c>
      <c r="AB19" s="655">
        <f t="shared" si="17"/>
        <v>11030.674285714285</v>
      </c>
      <c r="AC19" s="655">
        <f t="shared" si="9"/>
        <v>0</v>
      </c>
      <c r="AD19" s="655">
        <f t="shared" si="10"/>
        <v>0</v>
      </c>
      <c r="AE19" s="655">
        <f t="shared" si="11"/>
        <v>0</v>
      </c>
      <c r="AF19" s="655">
        <f t="shared" si="12"/>
        <v>11030.674285714285</v>
      </c>
      <c r="AG19" s="653">
        <f t="shared" si="13"/>
        <v>0</v>
      </c>
      <c r="AH19" s="653">
        <f t="shared" si="14"/>
        <v>11030.674285714285</v>
      </c>
      <c r="AI19" s="129"/>
    </row>
    <row r="20" spans="1:35" ht="24.65" customHeight="1">
      <c r="A20" s="218">
        <v>2403017</v>
      </c>
      <c r="B20" s="218" t="s">
        <v>1417</v>
      </c>
      <c r="C20" s="46" t="s">
        <v>800</v>
      </c>
      <c r="D20" s="46" t="s">
        <v>1400</v>
      </c>
      <c r="E20" s="49" t="s">
        <v>25</v>
      </c>
      <c r="F20" s="49" t="s">
        <v>802</v>
      </c>
      <c r="G20" s="49" t="s">
        <v>1464</v>
      </c>
      <c r="H20" s="49" t="str">
        <f t="shared" si="15"/>
        <v>Level 2StandardODC</v>
      </c>
      <c r="I20" s="49" t="s">
        <v>324</v>
      </c>
      <c r="J20" s="49">
        <v>1000458654</v>
      </c>
      <c r="K20" s="49" t="s">
        <v>1583</v>
      </c>
      <c r="L20" s="49" t="s">
        <v>26</v>
      </c>
      <c r="M20" s="388">
        <f>VLOOKUP(H20,'New Rate Card India - BFD'!C:L,10,0)</f>
        <v>1656</v>
      </c>
      <c r="N20" s="36">
        <f t="shared" si="16"/>
        <v>20.195121951219512</v>
      </c>
      <c r="O20" s="128">
        <f t="shared" si="8"/>
        <v>3554.3414634146343</v>
      </c>
      <c r="P20" s="124">
        <v>0</v>
      </c>
      <c r="Q20" s="124">
        <v>0</v>
      </c>
      <c r="R20" s="124">
        <v>0</v>
      </c>
      <c r="S20" s="124">
        <v>0</v>
      </c>
      <c r="T20" s="124">
        <v>0</v>
      </c>
      <c r="U20" s="124">
        <v>0</v>
      </c>
      <c r="V20" s="124">
        <v>0</v>
      </c>
      <c r="W20" s="124">
        <v>0</v>
      </c>
      <c r="X20" s="124">
        <v>0</v>
      </c>
      <c r="Y20" s="124">
        <v>0</v>
      </c>
      <c r="Z20" s="124">
        <v>0</v>
      </c>
      <c r="AA20" s="124">
        <v>0</v>
      </c>
      <c r="AB20" s="655">
        <f t="shared" si="17"/>
        <v>0</v>
      </c>
      <c r="AC20" s="655">
        <f t="shared" si="9"/>
        <v>0</v>
      </c>
      <c r="AD20" s="655">
        <f t="shared" si="10"/>
        <v>0</v>
      </c>
      <c r="AE20" s="655">
        <f t="shared" si="11"/>
        <v>0</v>
      </c>
      <c r="AF20" s="655">
        <f t="shared" si="12"/>
        <v>0</v>
      </c>
      <c r="AG20" s="653">
        <f t="shared" si="13"/>
        <v>0</v>
      </c>
      <c r="AH20" s="653">
        <f t="shared" si="14"/>
        <v>0</v>
      </c>
      <c r="AI20" s="129"/>
    </row>
    <row r="21" spans="1:35" ht="24.65" customHeight="1">
      <c r="A21" s="218">
        <v>158171</v>
      </c>
      <c r="B21" s="218" t="s">
        <v>1586</v>
      </c>
      <c r="C21" s="482" t="s">
        <v>800</v>
      </c>
      <c r="D21" s="482" t="s">
        <v>1400</v>
      </c>
      <c r="E21" s="483" t="s">
        <v>20</v>
      </c>
      <c r="F21" s="483" t="s">
        <v>804</v>
      </c>
      <c r="G21" s="483" t="s">
        <v>1462</v>
      </c>
      <c r="H21" s="483" t="str">
        <f t="shared" si="15"/>
        <v>Level 3PremiumODC</v>
      </c>
      <c r="I21" s="49" t="s">
        <v>318</v>
      </c>
      <c r="J21" s="49">
        <v>1000458654</v>
      </c>
      <c r="K21" s="49" t="s">
        <v>1583</v>
      </c>
      <c r="L21" s="49" t="s">
        <v>24</v>
      </c>
      <c r="M21" s="388">
        <f>VLOOKUP(H21,'New Rate Card India - BFD'!C:L,10,0)</f>
        <v>2054</v>
      </c>
      <c r="N21" s="36">
        <f t="shared" si="16"/>
        <v>25.048780487804876</v>
      </c>
      <c r="O21" s="128">
        <f t="shared" si="8"/>
        <v>4408.585365853658</v>
      </c>
      <c r="P21" s="124">
        <v>0</v>
      </c>
      <c r="Q21" s="124">
        <v>0</v>
      </c>
      <c r="R21" s="124">
        <v>0</v>
      </c>
      <c r="S21" s="124">
        <v>0</v>
      </c>
      <c r="T21" s="124">
        <v>0</v>
      </c>
      <c r="U21" s="124">
        <v>0</v>
      </c>
      <c r="V21" s="124">
        <v>0</v>
      </c>
      <c r="W21" s="124">
        <v>0</v>
      </c>
      <c r="X21" s="124">
        <v>0</v>
      </c>
      <c r="Y21" s="124">
        <v>0</v>
      </c>
      <c r="Z21" s="124">
        <v>0</v>
      </c>
      <c r="AA21" s="124">
        <v>0</v>
      </c>
      <c r="AB21" s="655">
        <f t="shared" si="17"/>
        <v>0</v>
      </c>
      <c r="AC21" s="655">
        <f t="shared" si="9"/>
        <v>0</v>
      </c>
      <c r="AD21" s="655">
        <f t="shared" si="10"/>
        <v>0</v>
      </c>
      <c r="AE21" s="655">
        <f t="shared" si="11"/>
        <v>0</v>
      </c>
      <c r="AF21" s="655">
        <f t="shared" si="12"/>
        <v>0</v>
      </c>
      <c r="AG21" s="653">
        <f t="shared" si="13"/>
        <v>0</v>
      </c>
      <c r="AH21" s="653">
        <f t="shared" si="14"/>
        <v>0</v>
      </c>
      <c r="AI21" s="299"/>
    </row>
    <row r="22" spans="1:35" ht="24.65" customHeight="1">
      <c r="A22" s="218">
        <v>2402036</v>
      </c>
      <c r="B22" s="218" t="s">
        <v>1587</v>
      </c>
      <c r="C22" s="46" t="s">
        <v>800</v>
      </c>
      <c r="D22" s="297" t="s">
        <v>1588</v>
      </c>
      <c r="E22" s="297" t="s">
        <v>954</v>
      </c>
      <c r="F22" s="49" t="s">
        <v>810</v>
      </c>
      <c r="G22" s="49" t="s">
        <v>1462</v>
      </c>
      <c r="H22" s="49" t="str">
        <f>CONCATENATE(F22,G22,C22)</f>
        <v>Level 1PremiumODC</v>
      </c>
      <c r="I22" s="49" t="s">
        <v>595</v>
      </c>
      <c r="J22" s="49">
        <v>1000458654</v>
      </c>
      <c r="K22" s="49" t="s">
        <v>1583</v>
      </c>
      <c r="L22" s="49" t="s">
        <v>41</v>
      </c>
      <c r="M22" s="388">
        <f>VLOOKUP(H22,'New Rate Card India - BFD'!C:L,10,0)</f>
        <v>1449</v>
      </c>
      <c r="N22" s="36">
        <f t="shared" ref="N22:N30" si="21">M22/82</f>
        <v>17.670731707317074</v>
      </c>
      <c r="O22" s="298">
        <f t="shared" ref="O22:O30" si="22">N22*176</f>
        <v>3110.0487804878048</v>
      </c>
      <c r="P22" s="124">
        <v>0</v>
      </c>
      <c r="Q22" s="124">
        <v>0</v>
      </c>
      <c r="R22" s="128">
        <v>0</v>
      </c>
      <c r="S22" s="124">
        <v>0</v>
      </c>
      <c r="T22" s="124">
        <v>0</v>
      </c>
      <c r="U22" s="124">
        <v>0</v>
      </c>
      <c r="V22" s="124">
        <v>0</v>
      </c>
      <c r="W22" s="124">
        <v>0</v>
      </c>
      <c r="X22" s="124">
        <v>0</v>
      </c>
      <c r="Y22" s="124">
        <v>0</v>
      </c>
      <c r="Z22" s="124">
        <v>0</v>
      </c>
      <c r="AA22" s="128">
        <v>0</v>
      </c>
      <c r="AB22" s="124">
        <v>0</v>
      </c>
      <c r="AC22" s="655">
        <f t="shared" si="9"/>
        <v>0</v>
      </c>
      <c r="AD22" s="655">
        <f t="shared" si="10"/>
        <v>0</v>
      </c>
      <c r="AE22" s="655">
        <f t="shared" si="11"/>
        <v>0</v>
      </c>
      <c r="AF22" s="655">
        <f t="shared" si="12"/>
        <v>0</v>
      </c>
      <c r="AG22" s="653">
        <f t="shared" si="13"/>
        <v>0</v>
      </c>
      <c r="AH22" s="653">
        <f t="shared" si="14"/>
        <v>0</v>
      </c>
      <c r="AI22" s="129" t="s">
        <v>1589</v>
      </c>
    </row>
    <row r="23" spans="1:35" ht="24.65" customHeight="1">
      <c r="A23" s="218">
        <v>2402081</v>
      </c>
      <c r="B23" s="218" t="s">
        <v>1590</v>
      </c>
      <c r="C23" s="46" t="s">
        <v>800</v>
      </c>
      <c r="D23" s="297" t="s">
        <v>1588</v>
      </c>
      <c r="E23" s="297" t="s">
        <v>954</v>
      </c>
      <c r="F23" s="49" t="s">
        <v>810</v>
      </c>
      <c r="G23" s="49" t="s">
        <v>1462</v>
      </c>
      <c r="H23" s="49" t="str">
        <f>CONCATENATE(F23,G23,C23)</f>
        <v>Level 1PremiumODC</v>
      </c>
      <c r="I23" s="49" t="s">
        <v>595</v>
      </c>
      <c r="J23" s="49">
        <v>1000458654</v>
      </c>
      <c r="K23" s="49" t="s">
        <v>1583</v>
      </c>
      <c r="L23" s="49" t="s">
        <v>41</v>
      </c>
      <c r="M23" s="388">
        <f>VLOOKUP(H23,'New Rate Card India - BFD'!C:L,10,0)</f>
        <v>1449</v>
      </c>
      <c r="N23" s="36">
        <f t="shared" si="21"/>
        <v>17.670731707317074</v>
      </c>
      <c r="O23" s="298">
        <f t="shared" si="22"/>
        <v>3110.0487804878048</v>
      </c>
      <c r="P23" s="124">
        <v>0</v>
      </c>
      <c r="Q23" s="124">
        <v>0</v>
      </c>
      <c r="R23" s="128">
        <v>0</v>
      </c>
      <c r="S23" s="124">
        <v>0</v>
      </c>
      <c r="T23" s="124">
        <v>0</v>
      </c>
      <c r="U23" s="124">
        <v>0</v>
      </c>
      <c r="V23" s="124">
        <v>0</v>
      </c>
      <c r="W23" s="124">
        <v>0</v>
      </c>
      <c r="X23" s="124">
        <v>0</v>
      </c>
      <c r="Y23" s="124">
        <v>0</v>
      </c>
      <c r="Z23" s="124">
        <v>0</v>
      </c>
      <c r="AA23" s="128">
        <v>0</v>
      </c>
      <c r="AB23" s="124">
        <v>0</v>
      </c>
      <c r="AC23" s="655">
        <f t="shared" si="9"/>
        <v>0</v>
      </c>
      <c r="AD23" s="655">
        <f t="shared" si="10"/>
        <v>0</v>
      </c>
      <c r="AE23" s="655">
        <f t="shared" si="11"/>
        <v>0</v>
      </c>
      <c r="AF23" s="655">
        <f t="shared" si="12"/>
        <v>0</v>
      </c>
      <c r="AG23" s="653">
        <f t="shared" si="13"/>
        <v>0</v>
      </c>
      <c r="AH23" s="653">
        <f t="shared" si="14"/>
        <v>0</v>
      </c>
      <c r="AI23" s="129" t="s">
        <v>1589</v>
      </c>
    </row>
    <row r="24" spans="1:35" ht="24.65" customHeight="1">
      <c r="A24" s="652">
        <v>2402082</v>
      </c>
      <c r="B24" s="218" t="s">
        <v>1591</v>
      </c>
      <c r="C24" s="46" t="s">
        <v>800</v>
      </c>
      <c r="D24" s="297" t="s">
        <v>1588</v>
      </c>
      <c r="E24" s="297" t="s">
        <v>954</v>
      </c>
      <c r="F24" s="49" t="s">
        <v>810</v>
      </c>
      <c r="G24" s="49" t="s">
        <v>1462</v>
      </c>
      <c r="H24" s="49" t="str">
        <f>CONCATENATE(F24,G24,C24)</f>
        <v>Level 1PremiumODC</v>
      </c>
      <c r="I24" s="49" t="s">
        <v>595</v>
      </c>
      <c r="J24" s="49">
        <v>1000458654</v>
      </c>
      <c r="K24" s="49" t="s">
        <v>1583</v>
      </c>
      <c r="L24" s="49" t="s">
        <v>41</v>
      </c>
      <c r="M24" s="388">
        <f>VLOOKUP(H24,'New Rate Card India - BFD'!C:L,10,0)</f>
        <v>1449</v>
      </c>
      <c r="N24" s="36">
        <f t="shared" si="21"/>
        <v>17.670731707317074</v>
      </c>
      <c r="O24" s="298">
        <f t="shared" si="22"/>
        <v>3110.0487804878048</v>
      </c>
      <c r="P24" s="124">
        <v>0</v>
      </c>
      <c r="Q24" s="124">
        <v>0</v>
      </c>
      <c r="R24" s="128">
        <v>0</v>
      </c>
      <c r="S24" s="124">
        <v>0</v>
      </c>
      <c r="T24" s="124">
        <v>0</v>
      </c>
      <c r="U24" s="124">
        <v>0</v>
      </c>
      <c r="V24" s="124">
        <v>0</v>
      </c>
      <c r="W24" s="124">
        <v>0</v>
      </c>
      <c r="X24" s="124">
        <v>0</v>
      </c>
      <c r="Y24" s="124">
        <v>0</v>
      </c>
      <c r="Z24" s="124">
        <v>0</v>
      </c>
      <c r="AA24" s="128">
        <v>0</v>
      </c>
      <c r="AB24" s="124">
        <v>0</v>
      </c>
      <c r="AC24" s="655">
        <f t="shared" si="9"/>
        <v>0</v>
      </c>
      <c r="AD24" s="655">
        <f t="shared" si="10"/>
        <v>0</v>
      </c>
      <c r="AE24" s="655">
        <f t="shared" si="11"/>
        <v>0</v>
      </c>
      <c r="AF24" s="655">
        <f t="shared" si="12"/>
        <v>0</v>
      </c>
      <c r="AG24" s="653">
        <f t="shared" si="13"/>
        <v>0</v>
      </c>
      <c r="AH24" s="653">
        <f t="shared" si="14"/>
        <v>0</v>
      </c>
      <c r="AI24" s="129" t="s">
        <v>1589</v>
      </c>
    </row>
    <row r="25" spans="1:35" ht="24.65" customHeight="1">
      <c r="A25" s="218">
        <v>2389419</v>
      </c>
      <c r="B25" s="218" t="s">
        <v>1592</v>
      </c>
      <c r="C25" s="46" t="s">
        <v>800</v>
      </c>
      <c r="D25" s="673" t="s">
        <v>1400</v>
      </c>
      <c r="E25" s="674" t="s">
        <v>20</v>
      </c>
      <c r="F25" s="129" t="s">
        <v>810</v>
      </c>
      <c r="G25" s="49" t="s">
        <v>1462</v>
      </c>
      <c r="H25" s="49" t="str">
        <f t="shared" ref="H25:H30" si="23">CONCATENATE(F25,G25,C25)</f>
        <v>Level 1PremiumODC</v>
      </c>
      <c r="I25" s="49" t="s">
        <v>595</v>
      </c>
      <c r="J25" s="49">
        <v>1000458654</v>
      </c>
      <c r="K25" s="49" t="s">
        <v>1583</v>
      </c>
      <c r="L25" s="49" t="s">
        <v>24</v>
      </c>
      <c r="M25" s="388">
        <f>VLOOKUP(H25,'New Rate Card India - BFD'!C:L,10,0)</f>
        <v>1449</v>
      </c>
      <c r="N25" s="36">
        <f t="shared" si="21"/>
        <v>17.670731707317074</v>
      </c>
      <c r="O25" s="298">
        <f t="shared" si="22"/>
        <v>3110.0487804878048</v>
      </c>
      <c r="P25" s="124">
        <v>0</v>
      </c>
      <c r="Q25" s="124">
        <v>0</v>
      </c>
      <c r="R25" s="128">
        <v>0</v>
      </c>
      <c r="S25" s="124">
        <v>0</v>
      </c>
      <c r="T25" s="124">
        <v>0</v>
      </c>
      <c r="U25" s="124">
        <v>0</v>
      </c>
      <c r="V25" s="124">
        <v>0</v>
      </c>
      <c r="W25" s="124">
        <v>0</v>
      </c>
      <c r="X25" s="124">
        <v>0</v>
      </c>
      <c r="Y25" s="124">
        <v>0</v>
      </c>
      <c r="Z25" s="124">
        <v>0</v>
      </c>
      <c r="AA25" s="128">
        <v>0</v>
      </c>
      <c r="AB25" s="124">
        <v>0</v>
      </c>
      <c r="AC25" s="655">
        <f t="shared" si="9"/>
        <v>0</v>
      </c>
      <c r="AD25" s="655">
        <f t="shared" si="10"/>
        <v>0</v>
      </c>
      <c r="AE25" s="655">
        <f t="shared" si="11"/>
        <v>0</v>
      </c>
      <c r="AF25" s="655">
        <f t="shared" si="12"/>
        <v>0</v>
      </c>
      <c r="AG25" s="653">
        <f t="shared" si="13"/>
        <v>0</v>
      </c>
      <c r="AH25" s="653">
        <f t="shared" si="14"/>
        <v>0</v>
      </c>
      <c r="AI25" s="129" t="s">
        <v>1589</v>
      </c>
    </row>
    <row r="26" spans="1:35" ht="24.65" customHeight="1">
      <c r="A26" s="218">
        <v>2408639</v>
      </c>
      <c r="B26" s="218" t="s">
        <v>1593</v>
      </c>
      <c r="C26" s="46" t="s">
        <v>800</v>
      </c>
      <c r="D26" s="675" t="s">
        <v>1400</v>
      </c>
      <c r="E26" s="674" t="s">
        <v>20</v>
      </c>
      <c r="F26" s="129" t="s">
        <v>810</v>
      </c>
      <c r="G26" s="49" t="s">
        <v>1462</v>
      </c>
      <c r="H26" s="49" t="str">
        <f t="shared" si="23"/>
        <v>Level 1PremiumODC</v>
      </c>
      <c r="I26" s="49" t="s">
        <v>595</v>
      </c>
      <c r="J26" s="49">
        <v>1000458654</v>
      </c>
      <c r="K26" s="49" t="s">
        <v>1583</v>
      </c>
      <c r="L26" s="49" t="s">
        <v>24</v>
      </c>
      <c r="M26" s="388">
        <f>VLOOKUP(H26,'New Rate Card India - BFD'!C:L,10,0)</f>
        <v>1449</v>
      </c>
      <c r="N26" s="36">
        <f t="shared" si="21"/>
        <v>17.670731707317074</v>
      </c>
      <c r="O26" s="298">
        <f t="shared" si="22"/>
        <v>3110.0487804878048</v>
      </c>
      <c r="P26" s="124">
        <v>0</v>
      </c>
      <c r="Q26" s="124">
        <v>0</v>
      </c>
      <c r="R26" s="128">
        <v>0</v>
      </c>
      <c r="S26" s="124">
        <v>0</v>
      </c>
      <c r="T26" s="124">
        <v>0</v>
      </c>
      <c r="U26" s="124">
        <v>0</v>
      </c>
      <c r="V26" s="124">
        <v>0</v>
      </c>
      <c r="W26" s="124">
        <v>0</v>
      </c>
      <c r="X26" s="124">
        <v>0</v>
      </c>
      <c r="Y26" s="124">
        <v>0</v>
      </c>
      <c r="Z26" s="124">
        <v>0</v>
      </c>
      <c r="AA26" s="128">
        <v>0</v>
      </c>
      <c r="AB26" s="124">
        <v>0</v>
      </c>
      <c r="AC26" s="655">
        <f t="shared" si="9"/>
        <v>0</v>
      </c>
      <c r="AD26" s="655">
        <f t="shared" si="10"/>
        <v>0</v>
      </c>
      <c r="AE26" s="655">
        <f t="shared" si="11"/>
        <v>0</v>
      </c>
      <c r="AF26" s="655">
        <f t="shared" si="12"/>
        <v>0</v>
      </c>
      <c r="AG26" s="653">
        <f t="shared" si="13"/>
        <v>0</v>
      </c>
      <c r="AH26" s="653">
        <f t="shared" si="14"/>
        <v>0</v>
      </c>
      <c r="AI26" s="129" t="s">
        <v>1589</v>
      </c>
    </row>
    <row r="27" spans="1:35" ht="24.65" customHeight="1">
      <c r="A27" s="218">
        <v>2389431</v>
      </c>
      <c r="B27" s="218" t="s">
        <v>1594</v>
      </c>
      <c r="C27" s="46" t="s">
        <v>800</v>
      </c>
      <c r="D27" s="675" t="s">
        <v>1400</v>
      </c>
      <c r="E27" s="674" t="s">
        <v>20</v>
      </c>
      <c r="F27" s="129" t="s">
        <v>810</v>
      </c>
      <c r="G27" s="49" t="s">
        <v>1462</v>
      </c>
      <c r="H27" s="49" t="str">
        <f t="shared" si="23"/>
        <v>Level 1PremiumODC</v>
      </c>
      <c r="I27" s="49" t="s">
        <v>595</v>
      </c>
      <c r="J27" s="49">
        <v>1000458654</v>
      </c>
      <c r="K27" s="49" t="s">
        <v>1583</v>
      </c>
      <c r="L27" s="49" t="s">
        <v>24</v>
      </c>
      <c r="M27" s="388">
        <f>VLOOKUP(H27,'New Rate Card India - BFD'!C:L,10,0)</f>
        <v>1449</v>
      </c>
      <c r="N27" s="36">
        <f t="shared" si="21"/>
        <v>17.670731707317074</v>
      </c>
      <c r="O27" s="298">
        <f t="shared" si="22"/>
        <v>3110.0487804878048</v>
      </c>
      <c r="P27" s="124">
        <v>0</v>
      </c>
      <c r="Q27" s="124">
        <v>0</v>
      </c>
      <c r="R27" s="128">
        <v>0</v>
      </c>
      <c r="S27" s="124">
        <v>0</v>
      </c>
      <c r="T27" s="124">
        <v>0</v>
      </c>
      <c r="U27" s="124">
        <v>0</v>
      </c>
      <c r="V27" s="124">
        <v>0</v>
      </c>
      <c r="W27" s="124">
        <v>0</v>
      </c>
      <c r="X27" s="124">
        <v>0</v>
      </c>
      <c r="Y27" s="124">
        <v>0</v>
      </c>
      <c r="Z27" s="124">
        <v>0</v>
      </c>
      <c r="AA27" s="128">
        <v>0</v>
      </c>
      <c r="AB27" s="124">
        <v>0</v>
      </c>
      <c r="AC27" s="655">
        <f t="shared" si="9"/>
        <v>0</v>
      </c>
      <c r="AD27" s="655">
        <f t="shared" si="10"/>
        <v>0</v>
      </c>
      <c r="AE27" s="655">
        <f t="shared" si="11"/>
        <v>0</v>
      </c>
      <c r="AF27" s="655">
        <f t="shared" si="12"/>
        <v>0</v>
      </c>
      <c r="AG27" s="653">
        <f t="shared" si="13"/>
        <v>0</v>
      </c>
      <c r="AH27" s="653">
        <f t="shared" si="14"/>
        <v>0</v>
      </c>
      <c r="AI27" s="129" t="s">
        <v>1589</v>
      </c>
    </row>
    <row r="28" spans="1:35" ht="24.65" customHeight="1">
      <c r="A28" s="218">
        <v>2408531</v>
      </c>
      <c r="B28" s="218" t="s">
        <v>1595</v>
      </c>
      <c r="C28" s="46" t="s">
        <v>800</v>
      </c>
      <c r="D28" s="675" t="s">
        <v>1400</v>
      </c>
      <c r="E28" s="674" t="s">
        <v>20</v>
      </c>
      <c r="F28" s="129" t="s">
        <v>810</v>
      </c>
      <c r="G28" s="49" t="s">
        <v>1462</v>
      </c>
      <c r="H28" s="49" t="str">
        <f t="shared" si="23"/>
        <v>Level 1PremiumODC</v>
      </c>
      <c r="I28" s="49" t="s">
        <v>595</v>
      </c>
      <c r="J28" s="49">
        <v>1000458654</v>
      </c>
      <c r="K28" s="49" t="s">
        <v>1583</v>
      </c>
      <c r="L28" s="49" t="s">
        <v>24</v>
      </c>
      <c r="M28" s="388">
        <f>VLOOKUP(H28,'New Rate Card India - BFD'!C:L,10,0)</f>
        <v>1449</v>
      </c>
      <c r="N28" s="36">
        <f t="shared" si="21"/>
        <v>17.670731707317074</v>
      </c>
      <c r="O28" s="298">
        <f t="shared" si="22"/>
        <v>3110.0487804878048</v>
      </c>
      <c r="P28" s="124">
        <v>0</v>
      </c>
      <c r="Q28" s="124">
        <v>0</v>
      </c>
      <c r="R28" s="128">
        <v>0</v>
      </c>
      <c r="S28" s="124">
        <v>0</v>
      </c>
      <c r="T28" s="124">
        <v>0</v>
      </c>
      <c r="U28" s="124">
        <v>0</v>
      </c>
      <c r="V28" s="124">
        <v>0</v>
      </c>
      <c r="W28" s="124">
        <v>0</v>
      </c>
      <c r="X28" s="124">
        <v>0</v>
      </c>
      <c r="Y28" s="124">
        <v>0</v>
      </c>
      <c r="Z28" s="124">
        <v>0</v>
      </c>
      <c r="AA28" s="128">
        <v>0</v>
      </c>
      <c r="AB28" s="124">
        <v>0</v>
      </c>
      <c r="AC28" s="655">
        <f t="shared" si="9"/>
        <v>0</v>
      </c>
      <c r="AD28" s="655">
        <f t="shared" si="10"/>
        <v>0</v>
      </c>
      <c r="AE28" s="655">
        <f t="shared" si="11"/>
        <v>0</v>
      </c>
      <c r="AF28" s="655">
        <f t="shared" si="12"/>
        <v>0</v>
      </c>
      <c r="AG28" s="653">
        <f t="shared" si="13"/>
        <v>0</v>
      </c>
      <c r="AH28" s="653">
        <f t="shared" si="14"/>
        <v>0</v>
      </c>
      <c r="AI28" s="129" t="s">
        <v>1589</v>
      </c>
    </row>
    <row r="29" spans="1:35" ht="24.65" customHeight="1">
      <c r="A29" s="218">
        <v>2408530</v>
      </c>
      <c r="B29" s="218" t="s">
        <v>1596</v>
      </c>
      <c r="C29" s="46" t="s">
        <v>800</v>
      </c>
      <c r="D29" s="675" t="s">
        <v>1400</v>
      </c>
      <c r="E29" s="674" t="s">
        <v>20</v>
      </c>
      <c r="F29" s="129" t="s">
        <v>810</v>
      </c>
      <c r="G29" s="49" t="s">
        <v>1462</v>
      </c>
      <c r="H29" s="49" t="str">
        <f t="shared" si="23"/>
        <v>Level 1PremiumODC</v>
      </c>
      <c r="I29" s="49" t="s">
        <v>595</v>
      </c>
      <c r="J29" s="49">
        <v>1000458654</v>
      </c>
      <c r="K29" s="49" t="s">
        <v>1583</v>
      </c>
      <c r="L29" s="49" t="s">
        <v>24</v>
      </c>
      <c r="M29" s="388">
        <f>VLOOKUP(H29,'New Rate Card India - BFD'!C:L,10,0)</f>
        <v>1449</v>
      </c>
      <c r="N29" s="36">
        <f t="shared" si="21"/>
        <v>17.670731707317074</v>
      </c>
      <c r="O29" s="298">
        <f t="shared" si="22"/>
        <v>3110.0487804878048</v>
      </c>
      <c r="P29" s="124">
        <v>0</v>
      </c>
      <c r="Q29" s="124">
        <v>0</v>
      </c>
      <c r="R29" s="128">
        <v>0</v>
      </c>
      <c r="S29" s="124">
        <v>0</v>
      </c>
      <c r="T29" s="124">
        <v>0</v>
      </c>
      <c r="U29" s="124">
        <v>0</v>
      </c>
      <c r="V29" s="124">
        <v>0</v>
      </c>
      <c r="W29" s="124">
        <v>0</v>
      </c>
      <c r="X29" s="124">
        <v>0</v>
      </c>
      <c r="Y29" s="124">
        <v>0</v>
      </c>
      <c r="Z29" s="124">
        <v>0</v>
      </c>
      <c r="AA29" s="128">
        <v>0</v>
      </c>
      <c r="AB29" s="124">
        <v>0</v>
      </c>
      <c r="AC29" s="655">
        <f t="shared" si="9"/>
        <v>0</v>
      </c>
      <c r="AD29" s="655">
        <f t="shared" si="10"/>
        <v>0</v>
      </c>
      <c r="AE29" s="655">
        <f t="shared" si="11"/>
        <v>0</v>
      </c>
      <c r="AF29" s="655">
        <f t="shared" si="12"/>
        <v>0</v>
      </c>
      <c r="AG29" s="653">
        <f t="shared" si="13"/>
        <v>0</v>
      </c>
      <c r="AH29" s="653">
        <f t="shared" si="14"/>
        <v>0</v>
      </c>
      <c r="AI29" s="129" t="s">
        <v>1589</v>
      </c>
    </row>
    <row r="30" spans="1:35" ht="24.65" customHeight="1">
      <c r="A30" s="218">
        <v>2408366</v>
      </c>
      <c r="B30" s="218" t="s">
        <v>1597</v>
      </c>
      <c r="C30" s="46" t="s">
        <v>800</v>
      </c>
      <c r="D30" s="675" t="s">
        <v>1400</v>
      </c>
      <c r="E30" s="674" t="s">
        <v>20</v>
      </c>
      <c r="F30" s="129" t="s">
        <v>810</v>
      </c>
      <c r="G30" s="49" t="s">
        <v>1462</v>
      </c>
      <c r="H30" s="49" t="str">
        <f t="shared" si="23"/>
        <v>Level 1PremiumODC</v>
      </c>
      <c r="I30" s="49" t="s">
        <v>595</v>
      </c>
      <c r="J30" s="49">
        <v>1000458654</v>
      </c>
      <c r="K30" s="49" t="s">
        <v>1583</v>
      </c>
      <c r="L30" s="49" t="s">
        <v>24</v>
      </c>
      <c r="M30" s="388">
        <f>VLOOKUP(H30,'New Rate Card India - BFD'!C:L,10,0)</f>
        <v>1449</v>
      </c>
      <c r="N30" s="36">
        <f t="shared" si="21"/>
        <v>17.670731707317074</v>
      </c>
      <c r="O30" s="298">
        <f t="shared" si="22"/>
        <v>3110.0487804878048</v>
      </c>
      <c r="P30" s="124">
        <v>0</v>
      </c>
      <c r="Q30" s="124">
        <v>0</v>
      </c>
      <c r="R30" s="128">
        <v>0</v>
      </c>
      <c r="S30" s="124">
        <v>0</v>
      </c>
      <c r="T30" s="124">
        <v>0</v>
      </c>
      <c r="U30" s="124">
        <v>0</v>
      </c>
      <c r="V30" s="124">
        <v>0</v>
      </c>
      <c r="W30" s="124">
        <v>0</v>
      </c>
      <c r="X30" s="124">
        <v>0</v>
      </c>
      <c r="Y30" s="124">
        <v>0</v>
      </c>
      <c r="Z30" s="124">
        <v>0</v>
      </c>
      <c r="AA30" s="128">
        <v>0</v>
      </c>
      <c r="AB30" s="124">
        <v>0</v>
      </c>
      <c r="AC30" s="655">
        <f t="shared" si="9"/>
        <v>0</v>
      </c>
      <c r="AD30" s="655">
        <f t="shared" si="10"/>
        <v>0</v>
      </c>
      <c r="AE30" s="655">
        <f t="shared" si="11"/>
        <v>0</v>
      </c>
      <c r="AF30" s="655">
        <f t="shared" si="12"/>
        <v>0</v>
      </c>
      <c r="AG30" s="653">
        <f t="shared" si="13"/>
        <v>0</v>
      </c>
      <c r="AH30" s="653">
        <f t="shared" si="14"/>
        <v>0</v>
      </c>
      <c r="AI30" s="129" t="s">
        <v>1589</v>
      </c>
    </row>
    <row r="31" spans="1:35" ht="24.65" customHeight="1">
      <c r="A31" s="828" t="s">
        <v>1506</v>
      </c>
      <c r="B31" s="828"/>
      <c r="C31" s="817"/>
      <c r="D31" s="817"/>
      <c r="E31" s="817"/>
      <c r="F31" s="817"/>
      <c r="G31" s="817"/>
      <c r="H31" s="817"/>
      <c r="I31" s="817"/>
      <c r="J31" s="817"/>
      <c r="K31" s="817"/>
      <c r="L31" s="817"/>
      <c r="M31" s="817"/>
      <c r="N31" s="817"/>
      <c r="O31" s="817"/>
      <c r="P31" s="126">
        <f>SUM(P9:P30)</f>
        <v>14550.674285714285</v>
      </c>
      <c r="Q31" s="126">
        <f t="shared" ref="Q31:AH31" si="24">SUM(Q9:Q30)</f>
        <v>14550.674285714285</v>
      </c>
      <c r="R31" s="126">
        <f t="shared" si="24"/>
        <v>14550.674285714285</v>
      </c>
      <c r="S31" s="126">
        <f t="shared" si="24"/>
        <v>0</v>
      </c>
      <c r="T31" s="126">
        <f t="shared" si="24"/>
        <v>0</v>
      </c>
      <c r="U31" s="126">
        <f t="shared" si="24"/>
        <v>0</v>
      </c>
      <c r="V31" s="126">
        <f t="shared" si="24"/>
        <v>0</v>
      </c>
      <c r="W31" s="126">
        <f t="shared" si="24"/>
        <v>0</v>
      </c>
      <c r="X31" s="126">
        <f t="shared" si="24"/>
        <v>0</v>
      </c>
      <c r="Y31" s="126">
        <f t="shared" si="24"/>
        <v>0</v>
      </c>
      <c r="Z31" s="126">
        <f t="shared" si="24"/>
        <v>0</v>
      </c>
      <c r="AA31" s="126">
        <f t="shared" si="24"/>
        <v>0</v>
      </c>
      <c r="AB31" s="126">
        <f t="shared" si="24"/>
        <v>43652.02285714286</v>
      </c>
      <c r="AC31" s="126">
        <f t="shared" si="24"/>
        <v>0</v>
      </c>
      <c r="AD31" s="126">
        <f t="shared" si="24"/>
        <v>0</v>
      </c>
      <c r="AE31" s="126">
        <f t="shared" si="24"/>
        <v>0</v>
      </c>
      <c r="AF31" s="126">
        <f t="shared" si="24"/>
        <v>43652.02285714286</v>
      </c>
      <c r="AG31" s="126">
        <f t="shared" si="24"/>
        <v>0</v>
      </c>
      <c r="AH31" s="126">
        <f t="shared" si="24"/>
        <v>43652.02285714286</v>
      </c>
      <c r="AI31" s="130"/>
    </row>
    <row r="32" spans="1:35" ht="24.65" customHeight="1">
      <c r="A32" s="814" t="s">
        <v>1480</v>
      </c>
      <c r="B32" s="814"/>
      <c r="C32" s="814"/>
      <c r="D32" s="814"/>
      <c r="E32" s="814"/>
      <c r="F32" s="814"/>
      <c r="G32" s="814"/>
      <c r="H32" s="814"/>
      <c r="I32" s="814"/>
      <c r="J32" s="814"/>
      <c r="K32" s="814"/>
      <c r="L32" s="814"/>
      <c r="M32" s="814"/>
      <c r="N32" s="814"/>
      <c r="O32" s="814"/>
      <c r="P32" s="659">
        <f>P31*90%</f>
        <v>13095.606857142857</v>
      </c>
      <c r="Q32" s="659">
        <f t="shared" ref="Q32:AH32" si="25">Q31*90%</f>
        <v>13095.606857142857</v>
      </c>
      <c r="R32" s="659">
        <f t="shared" si="25"/>
        <v>13095.606857142857</v>
      </c>
      <c r="S32" s="659">
        <f t="shared" si="25"/>
        <v>0</v>
      </c>
      <c r="T32" s="659">
        <f t="shared" si="25"/>
        <v>0</v>
      </c>
      <c r="U32" s="659">
        <f t="shared" si="25"/>
        <v>0</v>
      </c>
      <c r="V32" s="659">
        <f t="shared" si="25"/>
        <v>0</v>
      </c>
      <c r="W32" s="659">
        <f t="shared" si="25"/>
        <v>0</v>
      </c>
      <c r="X32" s="659">
        <f t="shared" si="25"/>
        <v>0</v>
      </c>
      <c r="Y32" s="659">
        <f t="shared" si="25"/>
        <v>0</v>
      </c>
      <c r="Z32" s="659">
        <f t="shared" si="25"/>
        <v>0</v>
      </c>
      <c r="AA32" s="659">
        <f t="shared" si="25"/>
        <v>0</v>
      </c>
      <c r="AB32" s="659">
        <f t="shared" si="25"/>
        <v>39286.820571428572</v>
      </c>
      <c r="AC32" s="659">
        <f t="shared" si="25"/>
        <v>0</v>
      </c>
      <c r="AD32" s="659">
        <f t="shared" si="25"/>
        <v>0</v>
      </c>
      <c r="AE32" s="659">
        <f t="shared" si="25"/>
        <v>0</v>
      </c>
      <c r="AF32" s="659">
        <f t="shared" si="25"/>
        <v>39286.820571428572</v>
      </c>
      <c r="AG32" s="659">
        <f t="shared" si="25"/>
        <v>0</v>
      </c>
      <c r="AH32" s="659">
        <f t="shared" si="25"/>
        <v>39286.820571428572</v>
      </c>
      <c r="AI32" s="659"/>
    </row>
    <row r="33" spans="1:35" ht="24.65" customHeight="1">
      <c r="A33" s="810" t="s">
        <v>1481</v>
      </c>
      <c r="B33" s="811"/>
      <c r="C33" s="811"/>
      <c r="D33" s="811"/>
      <c r="E33" s="811"/>
      <c r="F33" s="811"/>
      <c r="G33" s="811"/>
      <c r="H33" s="811"/>
      <c r="I33" s="811"/>
      <c r="J33" s="811"/>
      <c r="K33" s="811"/>
      <c r="L33" s="811"/>
      <c r="M33" s="811"/>
      <c r="N33" s="811"/>
      <c r="O33" s="811"/>
      <c r="P33" s="666">
        <f>P32*94.15%</f>
        <v>12329.513856</v>
      </c>
      <c r="Q33" s="666">
        <f>Q32*94.15%</f>
        <v>12329.513856</v>
      </c>
      <c r="R33" s="666">
        <f>R32*94.15%</f>
        <v>12329.513856</v>
      </c>
      <c r="S33" s="666">
        <f t="shared" ref="S33:AG33" si="26">S31*84.15%</f>
        <v>0</v>
      </c>
      <c r="T33" s="666">
        <f t="shared" si="26"/>
        <v>0</v>
      </c>
      <c r="U33" s="666">
        <f t="shared" si="26"/>
        <v>0</v>
      </c>
      <c r="V33" s="666">
        <f t="shared" si="26"/>
        <v>0</v>
      </c>
      <c r="W33" s="666">
        <f t="shared" si="26"/>
        <v>0</v>
      </c>
      <c r="X33" s="666">
        <f t="shared" si="26"/>
        <v>0</v>
      </c>
      <c r="Y33" s="666">
        <f t="shared" si="26"/>
        <v>0</v>
      </c>
      <c r="Z33" s="666">
        <f t="shared" si="26"/>
        <v>0</v>
      </c>
      <c r="AA33" s="666">
        <f t="shared" si="26"/>
        <v>0</v>
      </c>
      <c r="AB33" s="666">
        <f>AB32*94.15%</f>
        <v>36988.541568000001</v>
      </c>
      <c r="AC33" s="666">
        <f t="shared" si="26"/>
        <v>0</v>
      </c>
      <c r="AD33" s="666">
        <f t="shared" si="26"/>
        <v>0</v>
      </c>
      <c r="AE33" s="666">
        <f t="shared" si="26"/>
        <v>0</v>
      </c>
      <c r="AF33" s="666">
        <f>AF32*94.15%</f>
        <v>36988.541568000001</v>
      </c>
      <c r="AG33" s="666">
        <f t="shared" si="26"/>
        <v>0</v>
      </c>
      <c r="AH33" s="666">
        <f>AH32*94.15%</f>
        <v>36988.541568000001</v>
      </c>
      <c r="AI33" s="666"/>
    </row>
  </sheetData>
  <mergeCells count="19">
    <mergeCell ref="Y7:AA7"/>
    <mergeCell ref="A31:O31"/>
    <mergeCell ref="A4:B4"/>
    <mergeCell ref="A5:B5"/>
    <mergeCell ref="A6:B6"/>
    <mergeCell ref="C4:E4"/>
    <mergeCell ref="C5:E5"/>
    <mergeCell ref="C6:E6"/>
    <mergeCell ref="A33:O33"/>
    <mergeCell ref="S7:U7"/>
    <mergeCell ref="V7:X7"/>
    <mergeCell ref="A32:O32"/>
    <mergeCell ref="A1:B1"/>
    <mergeCell ref="A2:B2"/>
    <mergeCell ref="A3:B3"/>
    <mergeCell ref="C1:E1"/>
    <mergeCell ref="C2:E2"/>
    <mergeCell ref="C3:E3"/>
    <mergeCell ref="P7:R7"/>
  </mergeCells>
  <conditionalFormatting sqref="A32:A33">
    <cfRule type="duplicateValues" dxfId="93" priority="2"/>
    <cfRule type="duplicateValues" dxfId="92" priority="3"/>
  </conditionalFormatting>
  <dataValidations count="1">
    <dataValidation type="list" allowBlank="1" showInputMessage="1" showErrorMessage="1" sqref="E9:E21" xr:uid="{72041AF8-37B9-424F-8C1E-6FD055AD3F6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9BF706A-C37A-467D-B784-9CEED1FE5A51}">
          <x14:formula1>
            <xm:f>'New Rate Card India - BFD'!$H$2:$H$537</xm:f>
          </x14:formula1>
          <xm:sqref>F7:F24 F31 F34:F1048576</xm:sqref>
        </x14:dataValidation>
        <x14:dataValidation type="list" allowBlank="1" showInputMessage="1" showErrorMessage="1" xr:uid="{F45DB74A-2736-4C53-AAF3-62A81F2D3F93}">
          <x14:formula1>
            <xm:f>'New Rate Card India - BFD'!$F$2:$F$537</xm:f>
          </x14:formula1>
          <xm:sqref>C7:C31 C34:C1048576</xm:sqref>
        </x14:dataValidation>
        <x14:dataValidation type="list" allowBlank="1" showInputMessage="1" showErrorMessage="1" xr:uid="{C96DBD5E-F222-46C9-B6B6-0FB537F83B02}">
          <x14:formula1>
            <xm:f>'New Rate Card India - BFD'!$D$2:$D$537</xm:f>
          </x14:formula1>
          <xm:sqref>G7:G31 G34:G1048576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EB841-F745-4871-AC5A-0041FE37F1BA}">
  <sheetPr codeName="Sheet43">
    <tabColor theme="9" tint="-0.249977111117893"/>
  </sheetPr>
  <dimension ref="A1:AI31"/>
  <sheetViews>
    <sheetView topLeftCell="G1" zoomScale="90" zoomScaleNormal="90" workbookViewId="0">
      <selection activeCell="C6" sqref="C6:E6"/>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806" t="s">
        <v>1440</v>
      </c>
      <c r="B1" s="806"/>
      <c r="C1" s="809" t="s">
        <v>1598</v>
      </c>
      <c r="D1" s="809"/>
      <c r="E1" s="809"/>
      <c r="F1" s="369"/>
      <c r="G1" s="369"/>
      <c r="H1" s="369"/>
      <c r="I1" s="369"/>
      <c r="J1" s="369"/>
      <c r="K1" s="369"/>
      <c r="L1" s="369"/>
    </row>
    <row r="2" spans="1:35" ht="20.9" customHeight="1">
      <c r="A2" s="806" t="s">
        <v>1441</v>
      </c>
      <c r="B2" s="806"/>
      <c r="C2" s="809" t="s">
        <v>242</v>
      </c>
      <c r="D2" s="809"/>
      <c r="E2" s="809"/>
      <c r="F2" s="369"/>
      <c r="G2" s="369"/>
      <c r="H2" s="369"/>
      <c r="I2" s="369"/>
      <c r="J2" s="369"/>
      <c r="K2" s="369"/>
      <c r="L2" s="369"/>
    </row>
    <row r="3" spans="1:35" ht="20.9" customHeight="1">
      <c r="A3" s="806" t="s">
        <v>1443</v>
      </c>
      <c r="B3" s="806"/>
      <c r="C3" s="809" t="s">
        <v>1581</v>
      </c>
      <c r="D3" s="809"/>
      <c r="E3" s="809"/>
      <c r="F3" s="369"/>
      <c r="G3" s="369"/>
      <c r="H3" s="369"/>
      <c r="I3" s="369"/>
      <c r="J3" s="369"/>
      <c r="K3" s="369"/>
      <c r="L3" s="369"/>
    </row>
    <row r="4" spans="1:35" ht="20.9" customHeight="1">
      <c r="A4" s="806" t="s">
        <v>10</v>
      </c>
      <c r="B4" s="806"/>
      <c r="C4" s="809"/>
      <c r="D4" s="809"/>
      <c r="E4" s="809"/>
      <c r="F4" s="369"/>
      <c r="G4" s="369"/>
      <c r="H4" s="369"/>
      <c r="I4" s="369"/>
      <c r="J4" s="369"/>
      <c r="K4" s="369"/>
      <c r="L4" s="369"/>
    </row>
    <row r="5" spans="1:35" ht="20.9" customHeight="1">
      <c r="A5" s="807" t="s">
        <v>1445</v>
      </c>
      <c r="B5" s="818"/>
      <c r="C5" s="809" t="s">
        <v>260</v>
      </c>
      <c r="D5" s="809"/>
      <c r="E5" s="809"/>
      <c r="F5" s="369"/>
      <c r="G5" s="369"/>
      <c r="H5" s="369"/>
      <c r="I5" s="369"/>
      <c r="J5" s="369"/>
      <c r="K5" s="369"/>
      <c r="L5" s="369"/>
    </row>
    <row r="6" spans="1:35" ht="20.9" customHeight="1">
      <c r="A6" s="807" t="s">
        <v>1446</v>
      </c>
      <c r="B6" s="818"/>
      <c r="C6" s="809" t="s">
        <v>1599</v>
      </c>
      <c r="D6" s="809"/>
      <c r="E6" s="809"/>
      <c r="F6" s="369"/>
      <c r="G6" s="369"/>
      <c r="H6" s="369"/>
      <c r="I6" s="369"/>
      <c r="J6" s="369"/>
      <c r="K6" s="369"/>
      <c r="L6" s="369"/>
    </row>
    <row r="7" spans="1:35" ht="20.9" customHeight="1">
      <c r="M7" s="672"/>
      <c r="P7" s="805" t="s">
        <v>1448</v>
      </c>
      <c r="Q7" s="815"/>
      <c r="R7" s="815"/>
      <c r="S7" s="804" t="s">
        <v>1449</v>
      </c>
      <c r="T7" s="812"/>
      <c r="U7" s="812"/>
      <c r="V7" s="802" t="s">
        <v>1450</v>
      </c>
      <c r="W7" s="813"/>
      <c r="X7" s="813"/>
      <c r="Y7" s="803" t="s">
        <v>1451</v>
      </c>
      <c r="Z7" s="816"/>
      <c r="AA7" s="816"/>
      <c r="AB7" s="370"/>
      <c r="AC7" s="370"/>
      <c r="AD7" s="370"/>
      <c r="AE7" s="370"/>
      <c r="AF7" s="370"/>
      <c r="AG7" s="370"/>
      <c r="AH7" s="370"/>
    </row>
    <row r="8" spans="1:35" ht="20.9"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0.9" customHeight="1">
      <c r="A9" s="218">
        <v>2127941</v>
      </c>
      <c r="B9" s="218" t="s">
        <v>1423</v>
      </c>
      <c r="C9" s="46" t="s">
        <v>800</v>
      </c>
      <c r="D9" s="46" t="s">
        <v>1424</v>
      </c>
      <c r="E9" s="49" t="s">
        <v>20</v>
      </c>
      <c r="F9" s="49" t="s">
        <v>802</v>
      </c>
      <c r="G9" s="49" t="s">
        <v>1462</v>
      </c>
      <c r="H9" s="49" t="str">
        <f>CONCATENATE(G9,C9,F9)</f>
        <v>PremiumODCLevel 2</v>
      </c>
      <c r="I9" s="49" t="s">
        <v>324</v>
      </c>
      <c r="J9" s="49">
        <v>1000458651</v>
      </c>
      <c r="K9" s="49" t="s">
        <v>1600</v>
      </c>
      <c r="L9" s="49" t="s">
        <v>24</v>
      </c>
      <c r="M9" s="388">
        <f>VLOOKUP(H9,'2026 - Price List India BFD'!B:F,5,0)</f>
        <v>1828</v>
      </c>
      <c r="N9" s="36">
        <f>M9/87.5</f>
        <v>20.89142857142857</v>
      </c>
      <c r="O9" s="128">
        <f t="shared" ref="O9" si="0">N9*176</f>
        <v>3676.8914285714282</v>
      </c>
      <c r="P9" s="124">
        <v>0</v>
      </c>
      <c r="Q9" s="124">
        <v>0</v>
      </c>
      <c r="R9" s="124">
        <v>0</v>
      </c>
      <c r="S9" s="124">
        <v>0</v>
      </c>
      <c r="T9" s="124">
        <v>0</v>
      </c>
      <c r="U9" s="124">
        <v>0</v>
      </c>
      <c r="V9" s="124">
        <v>0</v>
      </c>
      <c r="W9" s="124">
        <v>0</v>
      </c>
      <c r="X9" s="124">
        <v>0</v>
      </c>
      <c r="Y9" s="124">
        <v>0</v>
      </c>
      <c r="Z9" s="124">
        <v>0</v>
      </c>
      <c r="AA9" s="124">
        <v>0</v>
      </c>
      <c r="AB9" s="655">
        <f t="shared" ref="AB9" si="1">SUM(P9:R9)</f>
        <v>0</v>
      </c>
      <c r="AC9" s="655">
        <f t="shared" ref="AC9" si="2">SUM(S9:U9)</f>
        <v>0</v>
      </c>
      <c r="AD9" s="655">
        <f t="shared" ref="AD9" si="3">SUM(V9:X9)</f>
        <v>0</v>
      </c>
      <c r="AE9" s="655">
        <f t="shared" ref="AE9" si="4">SUM(Y9:AA9)</f>
        <v>0</v>
      </c>
      <c r="AF9" s="655">
        <f t="shared" ref="AF9" si="5">SUM(AB9:AC9)</f>
        <v>0</v>
      </c>
      <c r="AG9" s="653">
        <f t="shared" ref="AG9" si="6">SUM(AD9:AE9)</f>
        <v>0</v>
      </c>
      <c r="AH9" s="653">
        <f t="shared" ref="AH9" si="7">SUM(AF9:AG9)</f>
        <v>0</v>
      </c>
      <c r="AI9" s="129"/>
    </row>
    <row r="10" spans="1:35" ht="20.9" customHeight="1">
      <c r="A10" s="372">
        <v>254271</v>
      </c>
      <c r="B10" s="372" t="s">
        <v>1427</v>
      </c>
      <c r="C10" s="360" t="s">
        <v>800</v>
      </c>
      <c r="D10" s="360" t="s">
        <v>1424</v>
      </c>
      <c r="E10" s="360" t="s">
        <v>20</v>
      </c>
      <c r="F10" s="360" t="s">
        <v>804</v>
      </c>
      <c r="G10" s="360" t="s">
        <v>1462</v>
      </c>
      <c r="H10" s="49" t="str">
        <f t="shared" ref="H10:H26" si="8">CONCATENATE(G10,C10,F10)</f>
        <v>PremiumODCLevel 3</v>
      </c>
      <c r="I10" s="360" t="s">
        <v>318</v>
      </c>
      <c r="J10" s="360">
        <v>1000458651</v>
      </c>
      <c r="K10" s="360" t="s">
        <v>1600</v>
      </c>
      <c r="L10" s="360" t="s">
        <v>24</v>
      </c>
      <c r="M10" s="388">
        <f>VLOOKUP(H10,'2026 - Price List India BFD'!B:F,5,0)</f>
        <v>2128</v>
      </c>
      <c r="N10" s="36">
        <f t="shared" ref="N10:N26" si="9">M10/87.5</f>
        <v>24.32</v>
      </c>
      <c r="O10" s="298">
        <f t="shared" ref="O10:O21" si="10">N10*176</f>
        <v>4280.32</v>
      </c>
      <c r="P10" s="373"/>
      <c r="Q10" s="373"/>
      <c r="R10" s="373"/>
      <c r="S10" s="373">
        <v>0</v>
      </c>
      <c r="T10" s="373">
        <v>0</v>
      </c>
      <c r="U10" s="373">
        <v>0</v>
      </c>
      <c r="V10" s="373">
        <v>0</v>
      </c>
      <c r="W10" s="373">
        <v>0</v>
      </c>
      <c r="X10" s="373">
        <v>0</v>
      </c>
      <c r="Y10" s="373">
        <v>0</v>
      </c>
      <c r="Z10" s="373">
        <v>0</v>
      </c>
      <c r="AA10" s="373">
        <v>0</v>
      </c>
      <c r="AB10" s="655">
        <f t="shared" ref="AB10:AB21" si="11">SUM(P10:R10)</f>
        <v>0</v>
      </c>
      <c r="AC10" s="655">
        <f t="shared" ref="AC10:AC21" si="12">SUM(S10:U10)</f>
        <v>0</v>
      </c>
      <c r="AD10" s="655">
        <f t="shared" ref="AD10:AD21" si="13">SUM(V10:X10)</f>
        <v>0</v>
      </c>
      <c r="AE10" s="655">
        <f t="shared" ref="AE10:AE21" si="14">SUM(Y10:AA10)</f>
        <v>0</v>
      </c>
      <c r="AF10" s="655">
        <f t="shared" ref="AF10:AF21" si="15">SUM(AB10:AC10)</f>
        <v>0</v>
      </c>
      <c r="AG10" s="653">
        <f t="shared" ref="AG10:AG21" si="16">SUM(AD10:AE10)</f>
        <v>0</v>
      </c>
      <c r="AH10" s="653">
        <f t="shared" ref="AH10:AH21" si="17">SUM(AF10:AG10)</f>
        <v>0</v>
      </c>
      <c r="AI10" s="299"/>
    </row>
    <row r="11" spans="1:35" ht="20.9" customHeight="1">
      <c r="A11" s="218">
        <v>671010</v>
      </c>
      <c r="B11" s="218" t="s">
        <v>1428</v>
      </c>
      <c r="C11" s="46" t="s">
        <v>800</v>
      </c>
      <c r="D11" s="46" t="s">
        <v>1424</v>
      </c>
      <c r="E11" s="49" t="s">
        <v>20</v>
      </c>
      <c r="F11" s="49" t="s">
        <v>804</v>
      </c>
      <c r="G11" s="49" t="s">
        <v>1462</v>
      </c>
      <c r="H11" s="49" t="str">
        <f t="shared" si="8"/>
        <v>PremiumODCLevel 3</v>
      </c>
      <c r="I11" s="49" t="s">
        <v>338</v>
      </c>
      <c r="J11" s="49">
        <v>1000458651</v>
      </c>
      <c r="K11" s="49" t="s">
        <v>1600</v>
      </c>
      <c r="L11" s="49" t="s">
        <v>24</v>
      </c>
      <c r="M11" s="388">
        <f>VLOOKUP(H11,'2026 - Price List India BFD'!B:F,5,0)</f>
        <v>2128</v>
      </c>
      <c r="N11" s="36">
        <f t="shared" si="9"/>
        <v>24.32</v>
      </c>
      <c r="O11" s="128">
        <f t="shared" si="10"/>
        <v>4280.32</v>
      </c>
      <c r="P11" s="124">
        <v>0</v>
      </c>
      <c r="Q11" s="124">
        <v>0</v>
      </c>
      <c r="R11" s="124">
        <v>0</v>
      </c>
      <c r="S11" s="124">
        <v>0</v>
      </c>
      <c r="T11" s="124">
        <v>0</v>
      </c>
      <c r="U11" s="124">
        <v>0</v>
      </c>
      <c r="V11" s="124">
        <v>0</v>
      </c>
      <c r="W11" s="124">
        <v>0</v>
      </c>
      <c r="X11" s="124">
        <v>0</v>
      </c>
      <c r="Y11" s="124">
        <v>0</v>
      </c>
      <c r="Z11" s="124">
        <v>0</v>
      </c>
      <c r="AA11" s="124">
        <v>0</v>
      </c>
      <c r="AB11" s="655">
        <f t="shared" si="11"/>
        <v>0</v>
      </c>
      <c r="AC11" s="655">
        <f t="shared" si="12"/>
        <v>0</v>
      </c>
      <c r="AD11" s="655">
        <f t="shared" si="13"/>
        <v>0</v>
      </c>
      <c r="AE11" s="655">
        <f t="shared" si="14"/>
        <v>0</v>
      </c>
      <c r="AF11" s="655">
        <f t="shared" si="15"/>
        <v>0</v>
      </c>
      <c r="AG11" s="653">
        <f t="shared" si="16"/>
        <v>0</v>
      </c>
      <c r="AH11" s="653">
        <f t="shared" si="17"/>
        <v>0</v>
      </c>
      <c r="AI11" s="129"/>
    </row>
    <row r="12" spans="1:35" ht="20.9" customHeight="1">
      <c r="A12" s="218">
        <v>2339271</v>
      </c>
      <c r="B12" s="218" t="s">
        <v>1429</v>
      </c>
      <c r="C12" s="46" t="s">
        <v>800</v>
      </c>
      <c r="D12" s="46" t="s">
        <v>1424</v>
      </c>
      <c r="E12" s="49" t="s">
        <v>20</v>
      </c>
      <c r="F12" s="49" t="s">
        <v>802</v>
      </c>
      <c r="G12" s="49" t="s">
        <v>1462</v>
      </c>
      <c r="H12" s="49" t="str">
        <f t="shared" si="8"/>
        <v>PremiumODCLevel 2</v>
      </c>
      <c r="I12" s="49" t="s">
        <v>324</v>
      </c>
      <c r="J12" s="49">
        <v>1000458651</v>
      </c>
      <c r="K12" s="49" t="s">
        <v>1600</v>
      </c>
      <c r="L12" s="49" t="s">
        <v>33</v>
      </c>
      <c r="M12" s="388">
        <f>VLOOKUP(H12,'2026 - Price List India BFD'!B:F,5,0)</f>
        <v>1828</v>
      </c>
      <c r="N12" s="36">
        <f t="shared" si="9"/>
        <v>20.89142857142857</v>
      </c>
      <c r="O12" s="128">
        <f t="shared" si="10"/>
        <v>3676.8914285714282</v>
      </c>
      <c r="P12" s="124">
        <v>0</v>
      </c>
      <c r="Q12" s="124">
        <v>0</v>
      </c>
      <c r="R12" s="124">
        <v>0</v>
      </c>
      <c r="S12" s="124">
        <v>0</v>
      </c>
      <c r="T12" s="124">
        <v>0</v>
      </c>
      <c r="U12" s="124">
        <v>0</v>
      </c>
      <c r="V12" s="124">
        <v>0</v>
      </c>
      <c r="W12" s="124">
        <v>0</v>
      </c>
      <c r="X12" s="124">
        <v>0</v>
      </c>
      <c r="Y12" s="124">
        <v>0</v>
      </c>
      <c r="Z12" s="124">
        <v>0</v>
      </c>
      <c r="AA12" s="124">
        <v>0</v>
      </c>
      <c r="AB12" s="655">
        <f t="shared" si="11"/>
        <v>0</v>
      </c>
      <c r="AC12" s="655">
        <f t="shared" si="12"/>
        <v>0</v>
      </c>
      <c r="AD12" s="655">
        <f t="shared" si="13"/>
        <v>0</v>
      </c>
      <c r="AE12" s="655">
        <f t="shared" si="14"/>
        <v>0</v>
      </c>
      <c r="AF12" s="655">
        <f t="shared" si="15"/>
        <v>0</v>
      </c>
      <c r="AG12" s="653">
        <f t="shared" si="16"/>
        <v>0</v>
      </c>
      <c r="AH12" s="653">
        <f t="shared" si="17"/>
        <v>0</v>
      </c>
      <c r="AI12" s="129"/>
    </row>
    <row r="13" spans="1:35" ht="20.9" customHeight="1">
      <c r="A13" s="218">
        <v>765722</v>
      </c>
      <c r="B13" s="218" t="s">
        <v>1430</v>
      </c>
      <c r="C13" s="46" t="s">
        <v>800</v>
      </c>
      <c r="D13" s="46" t="s">
        <v>1424</v>
      </c>
      <c r="E13" s="49" t="s">
        <v>20</v>
      </c>
      <c r="F13" s="49" t="s">
        <v>802</v>
      </c>
      <c r="G13" s="49" t="s">
        <v>1462</v>
      </c>
      <c r="H13" s="49" t="str">
        <f t="shared" si="8"/>
        <v>PremiumODCLevel 2</v>
      </c>
      <c r="I13" s="49" t="s">
        <v>324</v>
      </c>
      <c r="J13" s="49">
        <v>1000458651</v>
      </c>
      <c r="K13" s="49" t="s">
        <v>1600</v>
      </c>
      <c r="L13" s="49" t="s">
        <v>33</v>
      </c>
      <c r="M13" s="388">
        <f>VLOOKUP(H13,'2026 - Price List India BFD'!B:F,5,0)</f>
        <v>1828</v>
      </c>
      <c r="N13" s="36">
        <f t="shared" si="9"/>
        <v>20.89142857142857</v>
      </c>
      <c r="O13" s="128">
        <f t="shared" si="10"/>
        <v>3676.8914285714282</v>
      </c>
      <c r="P13" s="124">
        <v>0</v>
      </c>
      <c r="Q13" s="124">
        <v>0</v>
      </c>
      <c r="R13" s="124">
        <v>0</v>
      </c>
      <c r="S13" s="124">
        <v>0</v>
      </c>
      <c r="T13" s="124">
        <v>0</v>
      </c>
      <c r="U13" s="124">
        <v>0</v>
      </c>
      <c r="V13" s="124">
        <v>0</v>
      </c>
      <c r="W13" s="124">
        <v>0</v>
      </c>
      <c r="X13" s="124">
        <v>0</v>
      </c>
      <c r="Y13" s="124">
        <v>0</v>
      </c>
      <c r="Z13" s="124">
        <v>0</v>
      </c>
      <c r="AA13" s="124">
        <v>0</v>
      </c>
      <c r="AB13" s="655">
        <f t="shared" si="11"/>
        <v>0</v>
      </c>
      <c r="AC13" s="655">
        <f t="shared" si="12"/>
        <v>0</v>
      </c>
      <c r="AD13" s="655">
        <f t="shared" si="13"/>
        <v>0</v>
      </c>
      <c r="AE13" s="655">
        <f t="shared" si="14"/>
        <v>0</v>
      </c>
      <c r="AF13" s="655">
        <f t="shared" si="15"/>
        <v>0</v>
      </c>
      <c r="AG13" s="653">
        <f t="shared" si="16"/>
        <v>0</v>
      </c>
      <c r="AH13" s="653">
        <f t="shared" si="17"/>
        <v>0</v>
      </c>
      <c r="AI13" s="129"/>
    </row>
    <row r="14" spans="1:35" ht="20.9" customHeight="1">
      <c r="A14" s="372">
        <v>2128109</v>
      </c>
      <c r="B14" s="372" t="s">
        <v>1431</v>
      </c>
      <c r="C14" s="360" t="s">
        <v>800</v>
      </c>
      <c r="D14" s="360" t="s">
        <v>1424</v>
      </c>
      <c r="E14" s="360" t="s">
        <v>20</v>
      </c>
      <c r="F14" s="360" t="s">
        <v>802</v>
      </c>
      <c r="G14" s="360" t="s">
        <v>1462</v>
      </c>
      <c r="H14" s="49" t="str">
        <f t="shared" si="8"/>
        <v>PremiumODCLevel 2</v>
      </c>
      <c r="I14" s="360" t="s">
        <v>324</v>
      </c>
      <c r="J14" s="360">
        <v>1000458651</v>
      </c>
      <c r="K14" s="360" t="s">
        <v>1600</v>
      </c>
      <c r="L14" s="360" t="s">
        <v>24</v>
      </c>
      <c r="M14" s="388">
        <f>VLOOKUP(H14,'2026 - Price List India BFD'!B:F,5,0)</f>
        <v>1828</v>
      </c>
      <c r="N14" s="36">
        <f t="shared" si="9"/>
        <v>20.89142857142857</v>
      </c>
      <c r="O14" s="298">
        <f t="shared" si="10"/>
        <v>3676.8914285714282</v>
      </c>
      <c r="P14" s="373">
        <f t="shared" ref="P14:P17" si="18">N14*176</f>
        <v>3676.8914285714282</v>
      </c>
      <c r="Q14" s="373">
        <f t="shared" ref="Q14:Q19" si="19">N14*176</f>
        <v>3676.8914285714282</v>
      </c>
      <c r="R14" s="373">
        <f t="shared" ref="R14:R19" si="20">N14*176</f>
        <v>3676.8914285714282</v>
      </c>
      <c r="S14" s="373">
        <v>0</v>
      </c>
      <c r="T14" s="373">
        <v>0</v>
      </c>
      <c r="U14" s="373">
        <v>0</v>
      </c>
      <c r="V14" s="373">
        <v>0</v>
      </c>
      <c r="W14" s="373">
        <v>0</v>
      </c>
      <c r="X14" s="373">
        <v>0</v>
      </c>
      <c r="Y14" s="373">
        <v>0</v>
      </c>
      <c r="Z14" s="373">
        <v>0</v>
      </c>
      <c r="AA14" s="373">
        <v>0</v>
      </c>
      <c r="AB14" s="655">
        <f t="shared" si="11"/>
        <v>11030.674285714285</v>
      </c>
      <c r="AC14" s="655">
        <f t="shared" si="12"/>
        <v>0</v>
      </c>
      <c r="AD14" s="655">
        <f t="shared" si="13"/>
        <v>0</v>
      </c>
      <c r="AE14" s="655">
        <f t="shared" si="14"/>
        <v>0</v>
      </c>
      <c r="AF14" s="655">
        <f t="shared" si="15"/>
        <v>11030.674285714285</v>
      </c>
      <c r="AG14" s="653">
        <f t="shared" si="16"/>
        <v>0</v>
      </c>
      <c r="AH14" s="653">
        <f t="shared" si="17"/>
        <v>11030.674285714285</v>
      </c>
      <c r="AI14" s="299"/>
    </row>
    <row r="15" spans="1:35" ht="20.9" customHeight="1">
      <c r="A15" s="372">
        <v>2402109</v>
      </c>
      <c r="B15" s="372" t="s">
        <v>1432</v>
      </c>
      <c r="C15" s="360" t="s">
        <v>800</v>
      </c>
      <c r="D15" s="360" t="s">
        <v>1426</v>
      </c>
      <c r="E15" s="360" t="s">
        <v>20</v>
      </c>
      <c r="F15" s="49" t="s">
        <v>802</v>
      </c>
      <c r="G15" s="360" t="s">
        <v>1462</v>
      </c>
      <c r="H15" s="49" t="str">
        <f t="shared" si="8"/>
        <v>PremiumODCLevel 2</v>
      </c>
      <c r="I15" s="49" t="s">
        <v>324</v>
      </c>
      <c r="J15" s="49">
        <v>1000458651</v>
      </c>
      <c r="K15" s="49" t="s">
        <v>1600</v>
      </c>
      <c r="L15" s="49" t="s">
        <v>24</v>
      </c>
      <c r="M15" s="388">
        <f>VLOOKUP(H15,'2026 - Price List India BFD'!B:F,5,0)</f>
        <v>1828</v>
      </c>
      <c r="N15" s="36">
        <f t="shared" si="9"/>
        <v>20.89142857142857</v>
      </c>
      <c r="O15" s="128">
        <f t="shared" si="10"/>
        <v>3676.8914285714282</v>
      </c>
      <c r="P15" s="124">
        <v>0</v>
      </c>
      <c r="Q15" s="124">
        <v>0</v>
      </c>
      <c r="R15" s="124">
        <v>0</v>
      </c>
      <c r="S15" s="124">
        <v>0</v>
      </c>
      <c r="T15" s="124">
        <v>0</v>
      </c>
      <c r="U15" s="124">
        <v>0</v>
      </c>
      <c r="V15" s="124">
        <v>0</v>
      </c>
      <c r="W15" s="124">
        <v>0</v>
      </c>
      <c r="X15" s="124">
        <v>0</v>
      </c>
      <c r="Y15" s="124">
        <v>0</v>
      </c>
      <c r="Z15" s="124">
        <v>0</v>
      </c>
      <c r="AA15" s="124">
        <v>0</v>
      </c>
      <c r="AB15" s="655">
        <f t="shared" si="11"/>
        <v>0</v>
      </c>
      <c r="AC15" s="655">
        <f t="shared" si="12"/>
        <v>0</v>
      </c>
      <c r="AD15" s="655">
        <f t="shared" si="13"/>
        <v>0</v>
      </c>
      <c r="AE15" s="655">
        <f t="shared" si="14"/>
        <v>0</v>
      </c>
      <c r="AF15" s="655">
        <f t="shared" si="15"/>
        <v>0</v>
      </c>
      <c r="AG15" s="653">
        <f t="shared" si="16"/>
        <v>0</v>
      </c>
      <c r="AH15" s="653">
        <f t="shared" si="17"/>
        <v>0</v>
      </c>
      <c r="AI15" s="299"/>
    </row>
    <row r="16" spans="1:35" ht="20.9" customHeight="1">
      <c r="A16" s="218">
        <v>2020909</v>
      </c>
      <c r="B16" s="371" t="s">
        <v>1433</v>
      </c>
      <c r="C16" s="46" t="s">
        <v>800</v>
      </c>
      <c r="D16" s="46" t="s">
        <v>1426</v>
      </c>
      <c r="E16" s="49" t="s">
        <v>20</v>
      </c>
      <c r="F16" s="49" t="s">
        <v>802</v>
      </c>
      <c r="G16" s="49" t="s">
        <v>1462</v>
      </c>
      <c r="H16" s="49" t="str">
        <f t="shared" si="8"/>
        <v>PremiumODCLevel 2</v>
      </c>
      <c r="I16" s="49" t="s">
        <v>324</v>
      </c>
      <c r="J16" s="49">
        <v>1000458651</v>
      </c>
      <c r="K16" s="49" t="s">
        <v>1600</v>
      </c>
      <c r="L16" s="49" t="s">
        <v>24</v>
      </c>
      <c r="M16" s="388">
        <f>VLOOKUP(H16,'2026 - Price List India BFD'!B:F,5,0)</f>
        <v>1828</v>
      </c>
      <c r="N16" s="36">
        <f t="shared" si="9"/>
        <v>20.89142857142857</v>
      </c>
      <c r="O16" s="128">
        <f t="shared" si="10"/>
        <v>3676.8914285714282</v>
      </c>
      <c r="P16" s="124">
        <v>0</v>
      </c>
      <c r="Q16" s="124">
        <v>0</v>
      </c>
      <c r="R16" s="124">
        <v>0</v>
      </c>
      <c r="S16" s="124">
        <v>0</v>
      </c>
      <c r="T16" s="124">
        <v>0</v>
      </c>
      <c r="U16" s="124">
        <v>0</v>
      </c>
      <c r="V16" s="124">
        <v>0</v>
      </c>
      <c r="W16" s="124">
        <v>0</v>
      </c>
      <c r="X16" s="124">
        <v>0</v>
      </c>
      <c r="Y16" s="124">
        <v>0</v>
      </c>
      <c r="Z16" s="124">
        <v>0</v>
      </c>
      <c r="AA16" s="124">
        <v>0</v>
      </c>
      <c r="AB16" s="655">
        <f t="shared" si="11"/>
        <v>0</v>
      </c>
      <c r="AC16" s="655">
        <f t="shared" si="12"/>
        <v>0</v>
      </c>
      <c r="AD16" s="655">
        <f t="shared" si="13"/>
        <v>0</v>
      </c>
      <c r="AE16" s="655">
        <f t="shared" si="14"/>
        <v>0</v>
      </c>
      <c r="AF16" s="655">
        <f t="shared" si="15"/>
        <v>0</v>
      </c>
      <c r="AG16" s="653">
        <f t="shared" si="16"/>
        <v>0</v>
      </c>
      <c r="AH16" s="653">
        <f t="shared" si="17"/>
        <v>0</v>
      </c>
      <c r="AI16" s="129"/>
    </row>
    <row r="17" spans="1:35" ht="20.9" customHeight="1">
      <c r="A17" s="372">
        <v>2075252</v>
      </c>
      <c r="B17" s="372" t="s">
        <v>1435</v>
      </c>
      <c r="C17" s="360" t="s">
        <v>800</v>
      </c>
      <c r="D17" s="360" t="s">
        <v>1424</v>
      </c>
      <c r="E17" s="360" t="s">
        <v>20</v>
      </c>
      <c r="F17" s="360" t="s">
        <v>802</v>
      </c>
      <c r="G17" s="360" t="s">
        <v>1462</v>
      </c>
      <c r="H17" s="49" t="str">
        <f t="shared" si="8"/>
        <v>PremiumODCLevel 2</v>
      </c>
      <c r="I17" s="360" t="s">
        <v>324</v>
      </c>
      <c r="J17" s="360">
        <v>1000458651</v>
      </c>
      <c r="K17" s="360" t="s">
        <v>1600</v>
      </c>
      <c r="L17" s="360" t="s">
        <v>33</v>
      </c>
      <c r="M17" s="388">
        <f>VLOOKUP(H17,'2026 - Price List India BFD'!B:F,5,0)</f>
        <v>1828</v>
      </c>
      <c r="N17" s="36">
        <f t="shared" si="9"/>
        <v>20.89142857142857</v>
      </c>
      <c r="O17" s="298">
        <f t="shared" si="10"/>
        <v>3676.8914285714282</v>
      </c>
      <c r="P17" s="373">
        <f t="shared" si="18"/>
        <v>3676.8914285714282</v>
      </c>
      <c r="Q17" s="373">
        <f t="shared" si="19"/>
        <v>3676.8914285714282</v>
      </c>
      <c r="R17" s="373">
        <f t="shared" si="20"/>
        <v>3676.8914285714282</v>
      </c>
      <c r="S17" s="373">
        <v>0</v>
      </c>
      <c r="T17" s="373">
        <v>0</v>
      </c>
      <c r="U17" s="373">
        <v>0</v>
      </c>
      <c r="V17" s="373">
        <v>0</v>
      </c>
      <c r="W17" s="373">
        <v>0</v>
      </c>
      <c r="X17" s="373">
        <v>0</v>
      </c>
      <c r="Y17" s="373">
        <v>0</v>
      </c>
      <c r="Z17" s="373">
        <v>0</v>
      </c>
      <c r="AA17" s="373">
        <v>0</v>
      </c>
      <c r="AB17" s="655">
        <f t="shared" si="11"/>
        <v>11030.674285714285</v>
      </c>
      <c r="AC17" s="655">
        <f t="shared" si="12"/>
        <v>0</v>
      </c>
      <c r="AD17" s="655">
        <f t="shared" si="13"/>
        <v>0</v>
      </c>
      <c r="AE17" s="655">
        <f t="shared" si="14"/>
        <v>0</v>
      </c>
      <c r="AF17" s="655">
        <f t="shared" si="15"/>
        <v>11030.674285714285</v>
      </c>
      <c r="AG17" s="653">
        <f t="shared" si="16"/>
        <v>0</v>
      </c>
      <c r="AH17" s="653">
        <f t="shared" si="17"/>
        <v>11030.674285714285</v>
      </c>
      <c r="AI17" s="299"/>
    </row>
    <row r="18" spans="1:35" ht="20.9" customHeight="1">
      <c r="A18" s="218">
        <v>839572</v>
      </c>
      <c r="B18" s="218" t="s">
        <v>1436</v>
      </c>
      <c r="C18" s="46" t="s">
        <v>800</v>
      </c>
      <c r="D18" s="46" t="s">
        <v>1426</v>
      </c>
      <c r="E18" s="49" t="s">
        <v>20</v>
      </c>
      <c r="F18" s="49" t="s">
        <v>802</v>
      </c>
      <c r="G18" s="49" t="s">
        <v>1462</v>
      </c>
      <c r="H18" s="49" t="str">
        <f t="shared" si="8"/>
        <v>PremiumODCLevel 2</v>
      </c>
      <c r="I18" s="49" t="s">
        <v>324</v>
      </c>
      <c r="J18" s="49">
        <v>1000458651</v>
      </c>
      <c r="K18" s="49" t="s">
        <v>1600</v>
      </c>
      <c r="L18" s="49" t="s">
        <v>33</v>
      </c>
      <c r="M18" s="388">
        <f>VLOOKUP(H18,'2026 - Price List India BFD'!B:F,5,0)</f>
        <v>1828</v>
      </c>
      <c r="N18" s="36">
        <f t="shared" si="9"/>
        <v>20.89142857142857</v>
      </c>
      <c r="O18" s="128">
        <f t="shared" si="10"/>
        <v>3676.8914285714282</v>
      </c>
      <c r="P18" s="124">
        <v>0</v>
      </c>
      <c r="Q18" s="124">
        <v>0</v>
      </c>
      <c r="R18" s="124">
        <v>0</v>
      </c>
      <c r="S18" s="124">
        <v>0</v>
      </c>
      <c r="T18" s="124">
        <v>0</v>
      </c>
      <c r="U18" s="124">
        <v>0</v>
      </c>
      <c r="V18" s="124">
        <v>0</v>
      </c>
      <c r="W18" s="124">
        <v>0</v>
      </c>
      <c r="X18" s="124">
        <v>0</v>
      </c>
      <c r="Y18" s="124">
        <v>0</v>
      </c>
      <c r="Z18" s="124">
        <v>0</v>
      </c>
      <c r="AA18" s="124">
        <v>0</v>
      </c>
      <c r="AB18" s="655">
        <f t="shared" si="11"/>
        <v>0</v>
      </c>
      <c r="AC18" s="655">
        <f t="shared" si="12"/>
        <v>0</v>
      </c>
      <c r="AD18" s="655">
        <f t="shared" si="13"/>
        <v>0</v>
      </c>
      <c r="AE18" s="655">
        <f t="shared" si="14"/>
        <v>0</v>
      </c>
      <c r="AF18" s="655">
        <f t="shared" si="15"/>
        <v>0</v>
      </c>
      <c r="AG18" s="653">
        <f t="shared" si="16"/>
        <v>0</v>
      </c>
      <c r="AH18" s="653">
        <f t="shared" si="17"/>
        <v>0</v>
      </c>
      <c r="AI18" s="129"/>
    </row>
    <row r="19" spans="1:35" ht="20.9" customHeight="1">
      <c r="A19" s="372">
        <v>792244</v>
      </c>
      <c r="B19" s="372" t="s">
        <v>1437</v>
      </c>
      <c r="C19" s="360" t="s">
        <v>800</v>
      </c>
      <c r="D19" s="360" t="s">
        <v>1424</v>
      </c>
      <c r="E19" s="360" t="s">
        <v>20</v>
      </c>
      <c r="F19" s="360" t="s">
        <v>804</v>
      </c>
      <c r="G19" s="360" t="s">
        <v>1462</v>
      </c>
      <c r="H19" s="49" t="str">
        <f t="shared" si="8"/>
        <v>PremiumODCLevel 3</v>
      </c>
      <c r="I19" s="360" t="s">
        <v>338</v>
      </c>
      <c r="J19" s="360">
        <v>1000458651</v>
      </c>
      <c r="K19" s="360" t="s">
        <v>1600</v>
      </c>
      <c r="L19" s="360" t="s">
        <v>33</v>
      </c>
      <c r="M19" s="388">
        <f>VLOOKUP(H19,'2026 - Price List India BFD'!B:F,5,0)</f>
        <v>2128</v>
      </c>
      <c r="N19" s="36">
        <f t="shared" si="9"/>
        <v>24.32</v>
      </c>
      <c r="O19" s="298">
        <f t="shared" si="10"/>
        <v>4280.32</v>
      </c>
      <c r="P19" s="373">
        <f>N19*176</f>
        <v>4280.32</v>
      </c>
      <c r="Q19" s="373">
        <f t="shared" si="19"/>
        <v>4280.32</v>
      </c>
      <c r="R19" s="373">
        <f t="shared" si="20"/>
        <v>4280.32</v>
      </c>
      <c r="S19" s="373">
        <v>0</v>
      </c>
      <c r="T19" s="373">
        <v>0</v>
      </c>
      <c r="U19" s="373">
        <v>0</v>
      </c>
      <c r="V19" s="373">
        <v>0</v>
      </c>
      <c r="W19" s="373">
        <v>0</v>
      </c>
      <c r="X19" s="373">
        <v>0</v>
      </c>
      <c r="Y19" s="373">
        <v>0</v>
      </c>
      <c r="Z19" s="373">
        <v>0</v>
      </c>
      <c r="AA19" s="373">
        <v>0</v>
      </c>
      <c r="AB19" s="655">
        <f t="shared" si="11"/>
        <v>12840.96</v>
      </c>
      <c r="AC19" s="655">
        <f t="shared" si="12"/>
        <v>0</v>
      </c>
      <c r="AD19" s="655">
        <f t="shared" si="13"/>
        <v>0</v>
      </c>
      <c r="AE19" s="655">
        <f t="shared" si="14"/>
        <v>0</v>
      </c>
      <c r="AF19" s="655">
        <f t="shared" si="15"/>
        <v>12840.96</v>
      </c>
      <c r="AG19" s="653">
        <f t="shared" si="16"/>
        <v>0</v>
      </c>
      <c r="AH19" s="653">
        <f t="shared" si="17"/>
        <v>12840.96</v>
      </c>
      <c r="AI19" s="299"/>
    </row>
    <row r="20" spans="1:35" ht="20.9" customHeight="1">
      <c r="A20" s="481">
        <v>2128175</v>
      </c>
      <c r="B20" s="481" t="s">
        <v>1438</v>
      </c>
      <c r="C20" s="360" t="s">
        <v>800</v>
      </c>
      <c r="D20" s="360" t="s">
        <v>1426</v>
      </c>
      <c r="E20" s="360" t="s">
        <v>20</v>
      </c>
      <c r="F20" s="49" t="s">
        <v>802</v>
      </c>
      <c r="G20" s="360" t="s">
        <v>1462</v>
      </c>
      <c r="H20" s="49" t="str">
        <f t="shared" si="8"/>
        <v>PremiumODCLevel 2</v>
      </c>
      <c r="I20" s="49" t="s">
        <v>324</v>
      </c>
      <c r="J20" s="49">
        <v>1000458651</v>
      </c>
      <c r="K20" s="49" t="s">
        <v>1600</v>
      </c>
      <c r="L20" s="49" t="s">
        <v>33</v>
      </c>
      <c r="M20" s="388">
        <f>VLOOKUP(H20,'2026 - Price List India BFD'!B:F,5,0)</f>
        <v>1828</v>
      </c>
      <c r="N20" s="36">
        <f t="shared" si="9"/>
        <v>20.89142857142857</v>
      </c>
      <c r="O20" s="128">
        <f t="shared" si="10"/>
        <v>3676.8914285714282</v>
      </c>
      <c r="P20" s="124">
        <v>0</v>
      </c>
      <c r="Q20" s="124">
        <v>0</v>
      </c>
      <c r="R20" s="124">
        <v>0</v>
      </c>
      <c r="S20" s="124">
        <v>0</v>
      </c>
      <c r="T20" s="124">
        <v>0</v>
      </c>
      <c r="U20" s="124">
        <v>0</v>
      </c>
      <c r="V20" s="124">
        <v>0</v>
      </c>
      <c r="W20" s="124">
        <v>0</v>
      </c>
      <c r="X20" s="124">
        <v>0</v>
      </c>
      <c r="Y20" s="124">
        <v>0</v>
      </c>
      <c r="Z20" s="124">
        <v>0</v>
      </c>
      <c r="AA20" s="124">
        <v>0</v>
      </c>
      <c r="AB20" s="655">
        <f t="shared" si="11"/>
        <v>0</v>
      </c>
      <c r="AC20" s="655">
        <f t="shared" si="12"/>
        <v>0</v>
      </c>
      <c r="AD20" s="655">
        <f t="shared" si="13"/>
        <v>0</v>
      </c>
      <c r="AE20" s="655">
        <f t="shared" si="14"/>
        <v>0</v>
      </c>
      <c r="AF20" s="655">
        <f t="shared" si="15"/>
        <v>0</v>
      </c>
      <c r="AG20" s="653">
        <f t="shared" si="16"/>
        <v>0</v>
      </c>
      <c r="AH20" s="653">
        <f t="shared" si="17"/>
        <v>0</v>
      </c>
      <c r="AI20" s="299"/>
    </row>
    <row r="21" spans="1:35" ht="20.9" customHeight="1">
      <c r="A21" s="372">
        <v>769024</v>
      </c>
      <c r="B21" s="372" t="s">
        <v>1439</v>
      </c>
      <c r="C21" s="360" t="s">
        <v>800</v>
      </c>
      <c r="D21" s="360" t="s">
        <v>1422</v>
      </c>
      <c r="E21" s="360" t="s">
        <v>346</v>
      </c>
      <c r="F21" s="360" t="s">
        <v>804</v>
      </c>
      <c r="G21" s="360" t="s">
        <v>1464</v>
      </c>
      <c r="H21" s="49" t="str">
        <f t="shared" si="8"/>
        <v>StandardODCLevel 3</v>
      </c>
      <c r="I21" s="49" t="s">
        <v>318</v>
      </c>
      <c r="J21" s="49">
        <v>1000458651</v>
      </c>
      <c r="K21" s="49" t="s">
        <v>1600</v>
      </c>
      <c r="L21" s="49" t="s">
        <v>53</v>
      </c>
      <c r="M21" s="388">
        <f>VLOOKUP(H21,'2026 - Price List India BFD'!B:F,5,0)</f>
        <v>1965</v>
      </c>
      <c r="N21" s="36">
        <f t="shared" si="9"/>
        <v>22.457142857142856</v>
      </c>
      <c r="O21" s="128">
        <f t="shared" si="10"/>
        <v>3952.4571428571426</v>
      </c>
      <c r="P21" s="124">
        <v>0</v>
      </c>
      <c r="Q21" s="124">
        <v>0</v>
      </c>
      <c r="R21" s="124">
        <v>0</v>
      </c>
      <c r="S21" s="124">
        <v>0</v>
      </c>
      <c r="T21" s="124">
        <v>0</v>
      </c>
      <c r="U21" s="124">
        <v>0</v>
      </c>
      <c r="V21" s="124">
        <v>0</v>
      </c>
      <c r="W21" s="124">
        <v>0</v>
      </c>
      <c r="X21" s="124">
        <v>0</v>
      </c>
      <c r="Y21" s="124">
        <v>0</v>
      </c>
      <c r="Z21" s="124">
        <v>0</v>
      </c>
      <c r="AA21" s="124">
        <v>0</v>
      </c>
      <c r="AB21" s="655">
        <f t="shared" si="11"/>
        <v>0</v>
      </c>
      <c r="AC21" s="655">
        <f t="shared" si="12"/>
        <v>0</v>
      </c>
      <c r="AD21" s="655">
        <f t="shared" si="13"/>
        <v>0</v>
      </c>
      <c r="AE21" s="655">
        <f t="shared" si="14"/>
        <v>0</v>
      </c>
      <c r="AF21" s="655">
        <f t="shared" si="15"/>
        <v>0</v>
      </c>
      <c r="AG21" s="653">
        <f t="shared" si="16"/>
        <v>0</v>
      </c>
      <c r="AH21" s="653">
        <f t="shared" si="17"/>
        <v>0</v>
      </c>
      <c r="AI21" s="299" t="s">
        <v>1601</v>
      </c>
    </row>
    <row r="22" spans="1:35" ht="20.9" customHeight="1">
      <c r="A22" s="372">
        <v>2318701</v>
      </c>
      <c r="B22" s="372" t="s">
        <v>1602</v>
      </c>
      <c r="C22" s="360" t="s">
        <v>800</v>
      </c>
      <c r="D22" s="360" t="s">
        <v>1426</v>
      </c>
      <c r="E22" s="360" t="s">
        <v>20</v>
      </c>
      <c r="F22" s="49" t="s">
        <v>810</v>
      </c>
      <c r="G22" s="49" t="s">
        <v>1462</v>
      </c>
      <c r="H22" s="49" t="str">
        <f t="shared" si="8"/>
        <v>PremiumODCLevel 1</v>
      </c>
      <c r="I22" s="49" t="s">
        <v>582</v>
      </c>
      <c r="J22" s="49">
        <v>1000458654</v>
      </c>
      <c r="K22" s="49" t="s">
        <v>1583</v>
      </c>
      <c r="L22" s="49" t="s">
        <v>24</v>
      </c>
      <c r="M22" s="388">
        <f>VLOOKUP(H22,'2026 - Price List India BFD'!B:F,5,0)</f>
        <v>1502</v>
      </c>
      <c r="N22" s="36">
        <f t="shared" si="9"/>
        <v>17.165714285714287</v>
      </c>
      <c r="O22" s="128">
        <f>N22*176</f>
        <v>3021.1657142857148</v>
      </c>
      <c r="P22" s="124">
        <v>0</v>
      </c>
      <c r="Q22" s="124">
        <v>0</v>
      </c>
      <c r="R22" s="124">
        <v>0</v>
      </c>
      <c r="S22" s="124">
        <v>0</v>
      </c>
      <c r="T22" s="124">
        <v>0</v>
      </c>
      <c r="U22" s="124">
        <v>0</v>
      </c>
      <c r="V22" s="124">
        <v>0</v>
      </c>
      <c r="W22" s="124">
        <v>0</v>
      </c>
      <c r="X22" s="124">
        <v>0</v>
      </c>
      <c r="Y22" s="124">
        <v>0</v>
      </c>
      <c r="Z22" s="124">
        <v>0</v>
      </c>
      <c r="AA22" s="124">
        <v>0</v>
      </c>
      <c r="AB22" s="655">
        <f>SUM(P22:R22)</f>
        <v>0</v>
      </c>
      <c r="AC22" s="655">
        <f>SUM(S22:U22)</f>
        <v>0</v>
      </c>
      <c r="AD22" s="655">
        <f>SUM(V22:X22)</f>
        <v>0</v>
      </c>
      <c r="AE22" s="655">
        <f>SUM(Y22:AA22)</f>
        <v>0</v>
      </c>
      <c r="AF22" s="655">
        <f>SUM(AB22:AC22)</f>
        <v>0</v>
      </c>
      <c r="AG22" s="653">
        <f>SUM(AD22:AE22)</f>
        <v>0</v>
      </c>
      <c r="AH22" s="653">
        <f>SUM(AF22:AG22)</f>
        <v>0</v>
      </c>
      <c r="AI22" s="299"/>
    </row>
    <row r="23" spans="1:35" ht="20.9" customHeight="1">
      <c r="A23" s="481">
        <v>2395568</v>
      </c>
      <c r="B23" s="481" t="s">
        <v>1603</v>
      </c>
      <c r="C23" s="658" t="s">
        <v>800</v>
      </c>
      <c r="D23" s="360" t="s">
        <v>1426</v>
      </c>
      <c r="E23" s="360" t="s">
        <v>20</v>
      </c>
      <c r="F23" s="49" t="s">
        <v>810</v>
      </c>
      <c r="G23" s="49" t="s">
        <v>1462</v>
      </c>
      <c r="H23" s="49" t="str">
        <f t="shared" si="8"/>
        <v>PremiumODCLevel 1</v>
      </c>
      <c r="I23" s="49" t="s">
        <v>595</v>
      </c>
      <c r="J23" s="49">
        <v>1000458654</v>
      </c>
      <c r="K23" s="49" t="s">
        <v>1583</v>
      </c>
      <c r="L23" s="49" t="s">
        <v>24</v>
      </c>
      <c r="M23" s="388">
        <f>VLOOKUP(H23,'2026 - Price List India BFD'!B:F,5,0)</f>
        <v>1502</v>
      </c>
      <c r="N23" s="36">
        <f t="shared" si="9"/>
        <v>17.165714285714287</v>
      </c>
      <c r="O23" s="128">
        <f>N23*176</f>
        <v>3021.1657142857148</v>
      </c>
      <c r="P23" s="124">
        <v>0</v>
      </c>
      <c r="Q23" s="124">
        <v>0</v>
      </c>
      <c r="R23" s="124">
        <v>0</v>
      </c>
      <c r="S23" s="124">
        <v>0</v>
      </c>
      <c r="T23" s="124">
        <v>0</v>
      </c>
      <c r="U23" s="124">
        <v>0</v>
      </c>
      <c r="V23" s="124">
        <v>0</v>
      </c>
      <c r="W23" s="124">
        <v>0</v>
      </c>
      <c r="X23" s="124">
        <v>0</v>
      </c>
      <c r="Y23" s="124">
        <v>0</v>
      </c>
      <c r="Z23" s="124">
        <v>0</v>
      </c>
      <c r="AA23" s="124">
        <v>0</v>
      </c>
      <c r="AB23" s="655">
        <f>SUM(P23:R23)</f>
        <v>0</v>
      </c>
      <c r="AC23" s="655">
        <f>SUM(S23:U23)</f>
        <v>0</v>
      </c>
      <c r="AD23" s="655">
        <f>SUM(V23:X23)</f>
        <v>0</v>
      </c>
      <c r="AE23" s="655">
        <f>SUM(Y23:AA23)</f>
        <v>0</v>
      </c>
      <c r="AF23" s="655">
        <f>SUM(AB23:AC23)</f>
        <v>0</v>
      </c>
      <c r="AG23" s="653">
        <f>SUM(AD23:AE23)</f>
        <v>0</v>
      </c>
      <c r="AH23" s="653">
        <f>SUM(AF23:AG23)</f>
        <v>0</v>
      </c>
      <c r="AI23" s="299"/>
    </row>
    <row r="24" spans="1:35" ht="20.9" customHeight="1">
      <c r="A24" s="481">
        <v>2408532</v>
      </c>
      <c r="B24" s="481" t="s">
        <v>1604</v>
      </c>
      <c r="C24" s="658" t="s">
        <v>800</v>
      </c>
      <c r="D24" s="360" t="s">
        <v>1426</v>
      </c>
      <c r="E24" s="360" t="s">
        <v>20</v>
      </c>
      <c r="F24" s="360" t="s">
        <v>810</v>
      </c>
      <c r="G24" s="360" t="s">
        <v>1462</v>
      </c>
      <c r="H24" s="49" t="str">
        <f t="shared" si="8"/>
        <v>PremiumODCLevel 1</v>
      </c>
      <c r="I24" s="49" t="s">
        <v>595</v>
      </c>
      <c r="J24" s="49">
        <v>1000458654</v>
      </c>
      <c r="K24" s="49" t="s">
        <v>1583</v>
      </c>
      <c r="L24" s="49" t="s">
        <v>24</v>
      </c>
      <c r="M24" s="388">
        <f>VLOOKUP(H24,'2026 - Price List India BFD'!B:F,5,0)</f>
        <v>1502</v>
      </c>
      <c r="N24" s="36">
        <f t="shared" si="9"/>
        <v>17.165714285714287</v>
      </c>
      <c r="O24" s="128">
        <f t="shared" ref="O24:O26" si="21">N24*176</f>
        <v>3021.1657142857148</v>
      </c>
      <c r="P24" s="124">
        <v>0</v>
      </c>
      <c r="Q24" s="124">
        <v>0</v>
      </c>
      <c r="R24" s="124">
        <v>0</v>
      </c>
      <c r="S24" s="124">
        <v>0</v>
      </c>
      <c r="T24" s="124">
        <v>0</v>
      </c>
      <c r="U24" s="124">
        <v>0</v>
      </c>
      <c r="V24" s="124">
        <v>0</v>
      </c>
      <c r="W24" s="124">
        <v>0</v>
      </c>
      <c r="X24" s="124">
        <v>0</v>
      </c>
      <c r="Y24" s="124">
        <v>0</v>
      </c>
      <c r="Z24" s="124">
        <v>0</v>
      </c>
      <c r="AA24" s="124">
        <v>0</v>
      </c>
      <c r="AB24" s="655">
        <v>0</v>
      </c>
      <c r="AC24" s="655">
        <v>0</v>
      </c>
      <c r="AD24" s="655">
        <v>0</v>
      </c>
      <c r="AE24" s="655">
        <v>0</v>
      </c>
      <c r="AF24" s="655">
        <v>0</v>
      </c>
      <c r="AG24" s="653">
        <f>SUM(AD24:AE24)</f>
        <v>0</v>
      </c>
      <c r="AH24" s="653">
        <v>0</v>
      </c>
      <c r="AI24" s="299" t="s">
        <v>1605</v>
      </c>
    </row>
    <row r="25" spans="1:35" ht="20.9" customHeight="1">
      <c r="A25" s="481">
        <v>2389421</v>
      </c>
      <c r="B25" s="481" t="s">
        <v>1606</v>
      </c>
      <c r="C25" s="658" t="s">
        <v>800</v>
      </c>
      <c r="D25" s="360" t="s">
        <v>1426</v>
      </c>
      <c r="E25" s="360" t="s">
        <v>20</v>
      </c>
      <c r="F25" s="360" t="s">
        <v>810</v>
      </c>
      <c r="G25" s="360" t="s">
        <v>1462</v>
      </c>
      <c r="H25" s="49" t="str">
        <f t="shared" si="8"/>
        <v>PremiumODCLevel 1</v>
      </c>
      <c r="I25" s="49" t="s">
        <v>595</v>
      </c>
      <c r="J25" s="49">
        <v>1000458654</v>
      </c>
      <c r="K25" s="49" t="s">
        <v>1583</v>
      </c>
      <c r="L25" s="49" t="s">
        <v>24</v>
      </c>
      <c r="M25" s="388">
        <f>VLOOKUP(H25,'2026 - Price List India BFD'!B:F,5,0)</f>
        <v>1502</v>
      </c>
      <c r="N25" s="36">
        <f t="shared" si="9"/>
        <v>17.165714285714287</v>
      </c>
      <c r="O25" s="128">
        <f t="shared" si="21"/>
        <v>3021.1657142857148</v>
      </c>
      <c r="P25" s="124">
        <v>0</v>
      </c>
      <c r="Q25" s="124">
        <v>0</v>
      </c>
      <c r="R25" s="124">
        <v>0</v>
      </c>
      <c r="S25" s="124">
        <v>0</v>
      </c>
      <c r="T25" s="124">
        <v>0</v>
      </c>
      <c r="U25" s="124">
        <v>0</v>
      </c>
      <c r="V25" s="124">
        <v>0</v>
      </c>
      <c r="W25" s="124">
        <v>0</v>
      </c>
      <c r="X25" s="124">
        <v>0</v>
      </c>
      <c r="Y25" s="124">
        <v>0</v>
      </c>
      <c r="Z25" s="124">
        <v>0</v>
      </c>
      <c r="AA25" s="124">
        <v>0</v>
      </c>
      <c r="AB25" s="655">
        <v>0</v>
      </c>
      <c r="AC25" s="655">
        <v>0</v>
      </c>
      <c r="AD25" s="655">
        <v>0</v>
      </c>
      <c r="AE25" s="655">
        <v>0</v>
      </c>
      <c r="AF25" s="655">
        <v>0</v>
      </c>
      <c r="AG25" s="653">
        <f>SUM(AD25:AE25)</f>
        <v>0</v>
      </c>
      <c r="AH25" s="653">
        <v>0</v>
      </c>
      <c r="AI25" s="299" t="s">
        <v>1605</v>
      </c>
    </row>
    <row r="26" spans="1:35" ht="20.9" customHeight="1">
      <c r="A26" s="481">
        <v>2408620</v>
      </c>
      <c r="B26" s="481" t="s">
        <v>1607</v>
      </c>
      <c r="C26" s="658" t="s">
        <v>800</v>
      </c>
      <c r="D26" s="360" t="s">
        <v>1426</v>
      </c>
      <c r="E26" s="360" t="s">
        <v>20</v>
      </c>
      <c r="F26" s="360" t="s">
        <v>810</v>
      </c>
      <c r="G26" s="360" t="s">
        <v>1462</v>
      </c>
      <c r="H26" s="49" t="str">
        <f t="shared" si="8"/>
        <v>PremiumODCLevel 1</v>
      </c>
      <c r="I26" s="49" t="s">
        <v>595</v>
      </c>
      <c r="J26" s="49">
        <v>1000458654</v>
      </c>
      <c r="K26" s="49" t="s">
        <v>1583</v>
      </c>
      <c r="L26" s="49" t="s">
        <v>24</v>
      </c>
      <c r="M26" s="388">
        <f>VLOOKUP(H26,'2026 - Price List India BFD'!B:F,5,0)</f>
        <v>1502</v>
      </c>
      <c r="N26" s="36">
        <f t="shared" si="9"/>
        <v>17.165714285714287</v>
      </c>
      <c r="O26" s="128">
        <f t="shared" si="21"/>
        <v>3021.1657142857148</v>
      </c>
      <c r="P26" s="124">
        <v>0</v>
      </c>
      <c r="Q26" s="124">
        <v>0</v>
      </c>
      <c r="R26" s="124">
        <v>0</v>
      </c>
      <c r="S26" s="124">
        <v>0</v>
      </c>
      <c r="T26" s="124">
        <v>0</v>
      </c>
      <c r="U26" s="124">
        <v>0</v>
      </c>
      <c r="V26" s="124">
        <v>0</v>
      </c>
      <c r="W26" s="124">
        <v>0</v>
      </c>
      <c r="X26" s="124">
        <v>0</v>
      </c>
      <c r="Y26" s="124">
        <v>0</v>
      </c>
      <c r="Z26" s="124">
        <v>0</v>
      </c>
      <c r="AA26" s="124">
        <v>0</v>
      </c>
      <c r="AB26" s="655">
        <v>0</v>
      </c>
      <c r="AC26" s="655">
        <v>0</v>
      </c>
      <c r="AD26" s="655">
        <v>0</v>
      </c>
      <c r="AE26" s="655">
        <v>0</v>
      </c>
      <c r="AF26" s="655">
        <v>0</v>
      </c>
      <c r="AG26" s="653">
        <f>SUM(AD26:AE26)</f>
        <v>0</v>
      </c>
      <c r="AH26" s="653">
        <v>0</v>
      </c>
      <c r="AI26" s="299" t="s">
        <v>1605</v>
      </c>
    </row>
    <row r="27" spans="1:35" ht="20.9" customHeight="1">
      <c r="A27" s="817" t="s">
        <v>1506</v>
      </c>
      <c r="B27" s="817"/>
      <c r="C27" s="817"/>
      <c r="D27" s="817"/>
      <c r="E27" s="817"/>
      <c r="F27" s="817"/>
      <c r="G27" s="817"/>
      <c r="H27" s="817"/>
      <c r="I27" s="817"/>
      <c r="J27" s="817"/>
      <c r="K27" s="817"/>
      <c r="L27" s="817"/>
      <c r="M27" s="817"/>
      <c r="N27" s="817"/>
      <c r="O27" s="817"/>
      <c r="P27" s="126">
        <f>SUM(P9:P26)</f>
        <v>11634.102857142856</v>
      </c>
      <c r="Q27" s="126">
        <f t="shared" ref="Q27:AH27" si="22">SUM(Q9:Q26)</f>
        <v>11634.102857142856</v>
      </c>
      <c r="R27" s="126">
        <f t="shared" si="22"/>
        <v>11634.102857142856</v>
      </c>
      <c r="S27" s="126">
        <f t="shared" si="22"/>
        <v>0</v>
      </c>
      <c r="T27" s="126">
        <f t="shared" si="22"/>
        <v>0</v>
      </c>
      <c r="U27" s="126">
        <f t="shared" si="22"/>
        <v>0</v>
      </c>
      <c r="V27" s="126">
        <f t="shared" si="22"/>
        <v>0</v>
      </c>
      <c r="W27" s="126">
        <f t="shared" si="22"/>
        <v>0</v>
      </c>
      <c r="X27" s="126">
        <f t="shared" si="22"/>
        <v>0</v>
      </c>
      <c r="Y27" s="126">
        <f t="shared" si="22"/>
        <v>0</v>
      </c>
      <c r="Z27" s="126">
        <f t="shared" si="22"/>
        <v>0</v>
      </c>
      <c r="AA27" s="126">
        <f t="shared" si="22"/>
        <v>0</v>
      </c>
      <c r="AB27" s="126">
        <f t="shared" si="22"/>
        <v>34902.30857142857</v>
      </c>
      <c r="AC27" s="126">
        <f t="shared" si="22"/>
        <v>0</v>
      </c>
      <c r="AD27" s="126">
        <f t="shared" si="22"/>
        <v>0</v>
      </c>
      <c r="AE27" s="126">
        <f t="shared" si="22"/>
        <v>0</v>
      </c>
      <c r="AF27" s="126">
        <f t="shared" si="22"/>
        <v>34902.30857142857</v>
      </c>
      <c r="AG27" s="126">
        <f t="shared" si="22"/>
        <v>0</v>
      </c>
      <c r="AH27" s="126">
        <f t="shared" si="22"/>
        <v>34902.30857142857</v>
      </c>
      <c r="AI27" s="130"/>
    </row>
    <row r="28" spans="1:35" ht="20.9" customHeight="1">
      <c r="A28" s="814" t="s">
        <v>1480</v>
      </c>
      <c r="B28" s="814"/>
      <c r="C28" s="814"/>
      <c r="D28" s="814"/>
      <c r="E28" s="814"/>
      <c r="F28" s="814"/>
      <c r="G28" s="814"/>
      <c r="H28" s="814"/>
      <c r="I28" s="814"/>
      <c r="J28" s="814"/>
      <c r="K28" s="814"/>
      <c r="L28" s="814"/>
      <c r="M28" s="814"/>
      <c r="N28" s="814"/>
      <c r="O28" s="814"/>
      <c r="P28" s="659">
        <f>P27*90%</f>
        <v>10470.69257142857</v>
      </c>
      <c r="Q28" s="659">
        <f t="shared" ref="Q28:AH28" si="23">Q27*90%</f>
        <v>10470.69257142857</v>
      </c>
      <c r="R28" s="659">
        <f t="shared" si="23"/>
        <v>10470.69257142857</v>
      </c>
      <c r="S28" s="659">
        <f t="shared" si="23"/>
        <v>0</v>
      </c>
      <c r="T28" s="659">
        <f t="shared" si="23"/>
        <v>0</v>
      </c>
      <c r="U28" s="659">
        <f t="shared" si="23"/>
        <v>0</v>
      </c>
      <c r="V28" s="659">
        <f t="shared" si="23"/>
        <v>0</v>
      </c>
      <c r="W28" s="659">
        <f t="shared" si="23"/>
        <v>0</v>
      </c>
      <c r="X28" s="659">
        <f t="shared" si="23"/>
        <v>0</v>
      </c>
      <c r="Y28" s="659">
        <f t="shared" si="23"/>
        <v>0</v>
      </c>
      <c r="Z28" s="659">
        <f t="shared" si="23"/>
        <v>0</v>
      </c>
      <c r="AA28" s="659">
        <f t="shared" si="23"/>
        <v>0</v>
      </c>
      <c r="AB28" s="659">
        <f t="shared" si="23"/>
        <v>31412.077714285715</v>
      </c>
      <c r="AC28" s="659">
        <f t="shared" si="23"/>
        <v>0</v>
      </c>
      <c r="AD28" s="659">
        <f t="shared" si="23"/>
        <v>0</v>
      </c>
      <c r="AE28" s="659">
        <f t="shared" si="23"/>
        <v>0</v>
      </c>
      <c r="AF28" s="659">
        <f t="shared" si="23"/>
        <v>31412.077714285715</v>
      </c>
      <c r="AG28" s="659">
        <f t="shared" si="23"/>
        <v>0</v>
      </c>
      <c r="AH28" s="659">
        <f t="shared" si="23"/>
        <v>31412.077714285715</v>
      </c>
      <c r="AI28" s="659"/>
    </row>
    <row r="29" spans="1:35" ht="20.9" customHeight="1">
      <c r="A29" s="810" t="s">
        <v>1481</v>
      </c>
      <c r="B29" s="811"/>
      <c r="C29" s="811"/>
      <c r="D29" s="811"/>
      <c r="E29" s="811"/>
      <c r="F29" s="811"/>
      <c r="G29" s="811"/>
      <c r="H29" s="811"/>
      <c r="I29" s="811"/>
      <c r="J29" s="811"/>
      <c r="K29" s="811"/>
      <c r="L29" s="811"/>
      <c r="M29" s="811"/>
      <c r="N29" s="811"/>
      <c r="O29" s="811"/>
      <c r="P29" s="666">
        <f>P28*94.15%</f>
        <v>9858.1570559999982</v>
      </c>
      <c r="Q29" s="666">
        <f>Q28*94.15%</f>
        <v>9858.1570559999982</v>
      </c>
      <c r="R29" s="666">
        <f>R28*94.15%</f>
        <v>9858.1570559999982</v>
      </c>
      <c r="S29" s="666">
        <f t="shared" ref="S29:AG29" si="24">S27*84.15%</f>
        <v>0</v>
      </c>
      <c r="T29" s="666">
        <f t="shared" si="24"/>
        <v>0</v>
      </c>
      <c r="U29" s="666">
        <f t="shared" si="24"/>
        <v>0</v>
      </c>
      <c r="V29" s="666">
        <f t="shared" si="24"/>
        <v>0</v>
      </c>
      <c r="W29" s="666">
        <f t="shared" si="24"/>
        <v>0</v>
      </c>
      <c r="X29" s="666">
        <f t="shared" si="24"/>
        <v>0</v>
      </c>
      <c r="Y29" s="666">
        <f t="shared" si="24"/>
        <v>0</v>
      </c>
      <c r="Z29" s="666">
        <f t="shared" si="24"/>
        <v>0</v>
      </c>
      <c r="AA29" s="666">
        <f t="shared" si="24"/>
        <v>0</v>
      </c>
      <c r="AB29" s="666">
        <f>AB28*94.15%</f>
        <v>29574.471168</v>
      </c>
      <c r="AC29" s="666">
        <f t="shared" si="24"/>
        <v>0</v>
      </c>
      <c r="AD29" s="666">
        <f t="shared" si="24"/>
        <v>0</v>
      </c>
      <c r="AE29" s="666">
        <f t="shared" si="24"/>
        <v>0</v>
      </c>
      <c r="AF29" s="666">
        <f>AF28*94.15%</f>
        <v>29574.471168</v>
      </c>
      <c r="AG29" s="666">
        <f t="shared" si="24"/>
        <v>0</v>
      </c>
      <c r="AH29" s="666">
        <f>AH28*94.15%</f>
        <v>29574.471168</v>
      </c>
      <c r="AI29" s="666"/>
    </row>
    <row r="31" spans="1:35" ht="20.9" customHeight="1">
      <c r="A31" s="370" t="s">
        <v>1608</v>
      </c>
    </row>
  </sheetData>
  <mergeCells count="19">
    <mergeCell ref="Y7:AA7"/>
    <mergeCell ref="A27:O27"/>
    <mergeCell ref="A4:B4"/>
    <mergeCell ref="A5:B5"/>
    <mergeCell ref="A6:B6"/>
    <mergeCell ref="C5:E5"/>
    <mergeCell ref="C6:E6"/>
    <mergeCell ref="S7:U7"/>
    <mergeCell ref="V7:X7"/>
    <mergeCell ref="P7:R7"/>
    <mergeCell ref="A28:O28"/>
    <mergeCell ref="A29:O29"/>
    <mergeCell ref="C1:E1"/>
    <mergeCell ref="C2:E2"/>
    <mergeCell ref="C3:E3"/>
    <mergeCell ref="C4:E4"/>
    <mergeCell ref="A1:B1"/>
    <mergeCell ref="A2:B2"/>
    <mergeCell ref="A3:B3"/>
  </mergeCells>
  <conditionalFormatting sqref="A28:A29">
    <cfRule type="duplicateValues" dxfId="91" priority="1"/>
    <cfRule type="duplicateValues" dxfId="90" priority="2"/>
  </conditionalFormatting>
  <dataValidations count="1">
    <dataValidation type="list" allowBlank="1" showInputMessage="1" showErrorMessage="1" sqref="E9:E26" xr:uid="{E30D21D6-F342-442E-8BD6-CC768A15780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56FFB8B-7D9F-4BE3-9B34-383A16F16630}">
          <x14:formula1>
            <xm:f>'New Rate Card India - BFD'!$H$2:$H$537</xm:f>
          </x14:formula1>
          <xm:sqref>F30:F1048576 F7:F27</xm:sqref>
        </x14:dataValidation>
        <x14:dataValidation type="list" allowBlank="1" showInputMessage="1" showErrorMessage="1" xr:uid="{B77C46D1-D0CE-4739-A440-638E4FEF1F1A}">
          <x14:formula1>
            <xm:f>'New Rate Card India - BFD'!$D$2:$D$537</xm:f>
          </x14:formula1>
          <xm:sqref>G30:G1048576 G7:G27</xm:sqref>
        </x14:dataValidation>
        <x14:dataValidation type="list" allowBlank="1" showInputMessage="1" showErrorMessage="1" xr:uid="{EFC9F90C-D7D8-4AE3-BA7B-83BD62A845BD}">
          <x14:formula1>
            <xm:f>'New Rate Card India - BFD'!$F$2:$F$537</xm:f>
          </x14:formula1>
          <xm:sqref>C30:C1048576 C7:C27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A4F9-D5F7-4D80-BF9D-7D9127C33BD7}">
  <sheetPr>
    <tabColor rgb="FFFF0000"/>
  </sheetPr>
  <dimension ref="A1:AI35"/>
  <sheetViews>
    <sheetView zoomScale="90" zoomScaleNormal="90" workbookViewId="0">
      <pane xSplit="4" ySplit="8" topLeftCell="L9" activePane="bottomRight" state="frozen"/>
      <selection pane="topRight" activeCell="E1" sqref="E1"/>
      <selection pane="bottomLeft" activeCell="A9" sqref="A9"/>
      <selection pane="bottomRight" activeCell="A29" sqref="A29:B29"/>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806" t="s">
        <v>1440</v>
      </c>
      <c r="B1" s="806"/>
      <c r="C1" s="809" t="s">
        <v>143</v>
      </c>
      <c r="D1" s="809"/>
      <c r="E1" s="809"/>
      <c r="F1" s="369"/>
      <c r="G1" s="369"/>
      <c r="H1" s="369"/>
      <c r="I1" s="369"/>
      <c r="J1" s="369"/>
      <c r="K1" s="369"/>
      <c r="L1" s="369"/>
    </row>
    <row r="2" spans="1:35" ht="20.9" customHeight="1">
      <c r="A2" s="806" t="s">
        <v>1441</v>
      </c>
      <c r="B2" s="806"/>
      <c r="C2" s="809" t="s">
        <v>1609</v>
      </c>
      <c r="D2" s="809"/>
      <c r="E2" s="809"/>
      <c r="F2" s="369"/>
      <c r="G2" s="369"/>
      <c r="H2" s="369"/>
      <c r="I2" s="369"/>
      <c r="J2" s="369"/>
      <c r="K2" s="369"/>
      <c r="L2" s="369"/>
    </row>
    <row r="3" spans="1:35" ht="20.9" customHeight="1">
      <c r="A3" s="806" t="s">
        <v>1443</v>
      </c>
      <c r="B3" s="806"/>
      <c r="C3" s="809" t="s">
        <v>1610</v>
      </c>
      <c r="D3" s="809"/>
      <c r="E3" s="809"/>
      <c r="F3" s="369"/>
      <c r="G3" s="369"/>
      <c r="H3" s="369"/>
      <c r="I3" s="369"/>
      <c r="J3" s="369"/>
      <c r="K3" s="369"/>
      <c r="L3" s="369"/>
    </row>
    <row r="4" spans="1:35" ht="20.9" customHeight="1">
      <c r="A4" s="806" t="s">
        <v>10</v>
      </c>
      <c r="B4" s="806"/>
      <c r="C4" s="809" t="s">
        <v>1611</v>
      </c>
      <c r="D4" s="809"/>
      <c r="E4" s="809"/>
      <c r="F4" s="369"/>
      <c r="G4" s="369"/>
      <c r="H4" s="369"/>
      <c r="I4" s="369"/>
      <c r="J4" s="369"/>
      <c r="K4" s="369"/>
      <c r="L4" s="369"/>
    </row>
    <row r="5" spans="1:35" ht="20.9" customHeight="1">
      <c r="A5" s="807" t="s">
        <v>1445</v>
      </c>
      <c r="B5" s="818"/>
      <c r="C5" s="809" t="s">
        <v>260</v>
      </c>
      <c r="D5" s="809"/>
      <c r="E5" s="809"/>
      <c r="F5" s="369"/>
      <c r="G5" s="369"/>
      <c r="H5" s="369"/>
      <c r="I5" s="369"/>
      <c r="J5" s="369"/>
      <c r="K5" s="369"/>
      <c r="L5" s="369"/>
    </row>
    <row r="6" spans="1:35" ht="20.9" customHeight="1">
      <c r="A6" s="807" t="s">
        <v>1446</v>
      </c>
      <c r="B6" s="818"/>
      <c r="C6" s="809" t="s">
        <v>1612</v>
      </c>
      <c r="D6" s="809"/>
      <c r="E6" s="809"/>
      <c r="F6" s="369"/>
      <c r="G6" s="369"/>
      <c r="H6" s="369"/>
      <c r="I6" s="369"/>
      <c r="J6" s="369"/>
      <c r="K6" s="369"/>
      <c r="L6" s="369"/>
    </row>
    <row r="7" spans="1:35" ht="20.9" customHeight="1">
      <c r="M7" s="672"/>
      <c r="P7" s="805" t="s">
        <v>1448</v>
      </c>
      <c r="Q7" s="815"/>
      <c r="R7" s="815"/>
      <c r="S7" s="804" t="s">
        <v>1449</v>
      </c>
      <c r="T7" s="812"/>
      <c r="U7" s="812"/>
      <c r="V7" s="802" t="s">
        <v>1450</v>
      </c>
      <c r="W7" s="813"/>
      <c r="X7" s="813"/>
      <c r="Y7" s="803" t="s">
        <v>1451</v>
      </c>
      <c r="Z7" s="816"/>
      <c r="AA7" s="816"/>
      <c r="AB7" s="370"/>
      <c r="AC7" s="370"/>
      <c r="AD7" s="370"/>
      <c r="AE7" s="370"/>
      <c r="AF7" s="370"/>
      <c r="AG7" s="370"/>
      <c r="AH7" s="370"/>
    </row>
    <row r="8" spans="1:35" ht="20.9"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0.9" customHeight="1">
      <c r="A9" s="218">
        <v>198432</v>
      </c>
      <c r="B9" s="218" t="s">
        <v>1613</v>
      </c>
      <c r="C9" s="46" t="s">
        <v>800</v>
      </c>
      <c r="D9" s="46" t="s">
        <v>1306</v>
      </c>
      <c r="E9" s="49" t="s">
        <v>341</v>
      </c>
      <c r="F9" s="49" t="s">
        <v>804</v>
      </c>
      <c r="G9" s="49" t="s">
        <v>1493</v>
      </c>
      <c r="H9" s="49" t="str">
        <f>CONCATENATE(G9,C9,F9)</f>
        <v>NicheODCLevel 3</v>
      </c>
      <c r="I9" s="49" t="s">
        <v>318</v>
      </c>
      <c r="J9" s="49">
        <v>1000458886</v>
      </c>
      <c r="K9" s="49" t="s">
        <v>1614</v>
      </c>
      <c r="L9" s="49" t="s">
        <v>344</v>
      </c>
      <c r="M9" s="388">
        <f>VLOOKUP(H9,'2026 - Price List India BFD'!B:F,5,0)</f>
        <v>2360</v>
      </c>
      <c r="N9" s="36">
        <f>M9/87.5</f>
        <v>26.971428571428572</v>
      </c>
      <c r="O9" s="128">
        <f t="shared" ref="O9:O30" si="0">N9*176</f>
        <v>4746.971428571429</v>
      </c>
      <c r="P9" s="124">
        <f t="shared" ref="P9:P11" si="1">N9*176</f>
        <v>4746.971428571429</v>
      </c>
      <c r="Q9" s="124">
        <f t="shared" ref="Q9:Q11" si="2">N9*176</f>
        <v>4746.971428571429</v>
      </c>
      <c r="R9" s="124">
        <f t="shared" ref="R9:R11" si="3">N9*176</f>
        <v>4746.971428571429</v>
      </c>
      <c r="S9" s="124">
        <v>0</v>
      </c>
      <c r="T9" s="124">
        <v>0</v>
      </c>
      <c r="U9" s="124">
        <v>0</v>
      </c>
      <c r="V9" s="124">
        <v>0</v>
      </c>
      <c r="W9" s="124">
        <v>0</v>
      </c>
      <c r="X9" s="124">
        <v>0</v>
      </c>
      <c r="Y9" s="124">
        <v>0</v>
      </c>
      <c r="Z9" s="124">
        <v>0</v>
      </c>
      <c r="AA9" s="124">
        <v>0</v>
      </c>
      <c r="AB9" s="655">
        <f t="shared" ref="AB9:AB30" si="4">SUM(P9:R9)</f>
        <v>14240.914285714287</v>
      </c>
      <c r="AC9" s="655">
        <f t="shared" ref="AC9:AC30" si="5">SUM(S9:U9)</f>
        <v>0</v>
      </c>
      <c r="AD9" s="655">
        <f t="shared" ref="AD9:AD30" si="6">SUM(V9:X9)</f>
        <v>0</v>
      </c>
      <c r="AE9" s="655">
        <f t="shared" ref="AE9:AE30" si="7">SUM(Y9:AA9)</f>
        <v>0</v>
      </c>
      <c r="AF9" s="655">
        <f t="shared" ref="AF9:AF30" si="8">SUM(AB9:AC9)</f>
        <v>14240.914285714287</v>
      </c>
      <c r="AG9" s="653">
        <f t="shared" ref="AG9:AG30" si="9">SUM(AD9:AE9)</f>
        <v>0</v>
      </c>
      <c r="AH9" s="653">
        <f t="shared" ref="AH9:AH30" si="10">SUM(AF9:AG9)</f>
        <v>14240.914285714287</v>
      </c>
      <c r="AI9" s="129"/>
    </row>
    <row r="10" spans="1:35" ht="20.9" customHeight="1">
      <c r="A10" s="218">
        <v>2037072</v>
      </c>
      <c r="B10" s="218" t="s">
        <v>1615</v>
      </c>
      <c r="C10" s="46" t="s">
        <v>800</v>
      </c>
      <c r="D10" s="46" t="s">
        <v>801</v>
      </c>
      <c r="E10" s="49" t="s">
        <v>341</v>
      </c>
      <c r="F10" s="49" t="s">
        <v>804</v>
      </c>
      <c r="G10" s="49" t="s">
        <v>1493</v>
      </c>
      <c r="H10" s="49" t="str">
        <f t="shared" ref="H10:H17" si="11">CONCATENATE(G10,C10,F10)</f>
        <v>NicheODCLevel 3</v>
      </c>
      <c r="I10" s="49" t="s">
        <v>338</v>
      </c>
      <c r="J10" s="49">
        <v>1000458886</v>
      </c>
      <c r="K10" s="49" t="s">
        <v>1614</v>
      </c>
      <c r="L10" s="49" t="s">
        <v>344</v>
      </c>
      <c r="M10" s="388">
        <f>VLOOKUP(H10,'2026 - Price List India BFD'!B:F,5,0)</f>
        <v>2360</v>
      </c>
      <c r="N10" s="36">
        <f t="shared" ref="N10:N17" si="12">M10/87.5</f>
        <v>26.971428571428572</v>
      </c>
      <c r="O10" s="128">
        <f t="shared" si="0"/>
        <v>4746.971428571429</v>
      </c>
      <c r="P10" s="124">
        <f>N10*176</f>
        <v>4746.971428571429</v>
      </c>
      <c r="Q10" s="124">
        <f t="shared" ref="Q10" si="13">N10*176</f>
        <v>4746.971428571429</v>
      </c>
      <c r="R10" s="124">
        <f t="shared" ref="R10" si="14">N10*176</f>
        <v>4746.971428571429</v>
      </c>
      <c r="S10" s="124">
        <v>0</v>
      </c>
      <c r="T10" s="124">
        <v>0</v>
      </c>
      <c r="U10" s="124">
        <v>0</v>
      </c>
      <c r="V10" s="124">
        <v>0</v>
      </c>
      <c r="W10" s="124">
        <v>0</v>
      </c>
      <c r="X10" s="124">
        <v>0</v>
      </c>
      <c r="Y10" s="124">
        <v>0</v>
      </c>
      <c r="Z10" s="124">
        <v>0</v>
      </c>
      <c r="AA10" s="124">
        <v>0</v>
      </c>
      <c r="AB10" s="655">
        <f t="shared" si="4"/>
        <v>14240.914285714287</v>
      </c>
      <c r="AC10" s="655">
        <f t="shared" si="5"/>
        <v>0</v>
      </c>
      <c r="AD10" s="655">
        <f t="shared" si="6"/>
        <v>0</v>
      </c>
      <c r="AE10" s="655">
        <f t="shared" si="7"/>
        <v>0</v>
      </c>
      <c r="AF10" s="655">
        <f t="shared" si="8"/>
        <v>14240.914285714287</v>
      </c>
      <c r="AG10" s="653">
        <f t="shared" si="9"/>
        <v>0</v>
      </c>
      <c r="AH10" s="653">
        <f t="shared" si="10"/>
        <v>14240.914285714287</v>
      </c>
      <c r="AI10" s="129"/>
    </row>
    <row r="11" spans="1:35" ht="20.9" customHeight="1">
      <c r="A11" s="218">
        <v>2079528</v>
      </c>
      <c r="B11" s="218" t="s">
        <v>1616</v>
      </c>
      <c r="C11" s="46" t="s">
        <v>800</v>
      </c>
      <c r="D11" s="46" t="s">
        <v>801</v>
      </c>
      <c r="E11" s="49" t="s">
        <v>341</v>
      </c>
      <c r="F11" s="49" t="s">
        <v>927</v>
      </c>
      <c r="G11" s="49" t="s">
        <v>1471</v>
      </c>
      <c r="H11" s="49" t="str">
        <f t="shared" si="11"/>
        <v>ExpertODCLevel 4</v>
      </c>
      <c r="I11" s="49" t="s">
        <v>338</v>
      </c>
      <c r="J11" s="49">
        <v>1000458886</v>
      </c>
      <c r="K11" s="49" t="s">
        <v>1614</v>
      </c>
      <c r="L11" s="49" t="s">
        <v>344</v>
      </c>
      <c r="M11" s="388">
        <f>VLOOKUP(H11,'2026 - Price List India BFD'!B:F,5,0)</f>
        <v>2960</v>
      </c>
      <c r="N11" s="36">
        <f t="shared" si="12"/>
        <v>33.828571428571429</v>
      </c>
      <c r="O11" s="128">
        <f t="shared" si="0"/>
        <v>5953.8285714285712</v>
      </c>
      <c r="P11" s="124">
        <f t="shared" si="1"/>
        <v>5953.8285714285712</v>
      </c>
      <c r="Q11" s="124">
        <f t="shared" si="2"/>
        <v>5953.8285714285712</v>
      </c>
      <c r="R11" s="124">
        <f t="shared" si="3"/>
        <v>5953.8285714285712</v>
      </c>
      <c r="S11" s="124">
        <v>0</v>
      </c>
      <c r="T11" s="124">
        <v>0</v>
      </c>
      <c r="U11" s="124">
        <v>0</v>
      </c>
      <c r="V11" s="124">
        <v>0</v>
      </c>
      <c r="W11" s="124">
        <v>0</v>
      </c>
      <c r="X11" s="124">
        <v>0</v>
      </c>
      <c r="Y11" s="124">
        <v>0</v>
      </c>
      <c r="Z11" s="124">
        <v>0</v>
      </c>
      <c r="AA11" s="124">
        <v>0</v>
      </c>
      <c r="AB11" s="655">
        <f t="shared" si="4"/>
        <v>17861.485714285714</v>
      </c>
      <c r="AC11" s="655">
        <f t="shared" si="5"/>
        <v>0</v>
      </c>
      <c r="AD11" s="655">
        <f t="shared" si="6"/>
        <v>0</v>
      </c>
      <c r="AE11" s="655">
        <f t="shared" si="7"/>
        <v>0</v>
      </c>
      <c r="AF11" s="655">
        <f t="shared" si="8"/>
        <v>17861.485714285714</v>
      </c>
      <c r="AG11" s="653">
        <f t="shared" si="9"/>
        <v>0</v>
      </c>
      <c r="AH11" s="653">
        <f t="shared" si="10"/>
        <v>17861.485714285714</v>
      </c>
      <c r="AI11" s="129"/>
    </row>
    <row r="12" spans="1:35" ht="20.65" customHeight="1">
      <c r="A12" s="218">
        <v>2091027</v>
      </c>
      <c r="B12" s="218" t="s">
        <v>1617</v>
      </c>
      <c r="C12" s="46" t="s">
        <v>800</v>
      </c>
      <c r="D12" s="46" t="s">
        <v>1352</v>
      </c>
      <c r="E12" s="49" t="s">
        <v>341</v>
      </c>
      <c r="F12" s="49" t="s">
        <v>802</v>
      </c>
      <c r="G12" s="49" t="s">
        <v>1493</v>
      </c>
      <c r="H12" s="49" t="str">
        <f t="shared" si="11"/>
        <v>NicheODCLevel 2</v>
      </c>
      <c r="I12" s="49" t="s">
        <v>324</v>
      </c>
      <c r="J12" s="49">
        <v>1000458886</v>
      </c>
      <c r="K12" s="49" t="s">
        <v>1614</v>
      </c>
      <c r="L12" s="49" t="s">
        <v>344</v>
      </c>
      <c r="M12" s="388">
        <f>VLOOKUP(H12,'2026 - Price List India BFD'!B:F,5,0)</f>
        <v>1956</v>
      </c>
      <c r="N12" s="36">
        <f t="shared" si="12"/>
        <v>22.354285714285716</v>
      </c>
      <c r="O12" s="128">
        <f t="shared" ref="O12:O20" si="15">N12*176</f>
        <v>3934.3542857142861</v>
      </c>
      <c r="P12" s="124"/>
      <c r="Q12" s="124"/>
      <c r="R12" s="124"/>
      <c r="S12" s="124">
        <v>0</v>
      </c>
      <c r="T12" s="124">
        <v>0</v>
      </c>
      <c r="U12" s="124">
        <v>0</v>
      </c>
      <c r="V12" s="124">
        <v>0</v>
      </c>
      <c r="W12" s="124">
        <v>0</v>
      </c>
      <c r="X12" s="124">
        <v>0</v>
      </c>
      <c r="Y12" s="124">
        <v>0</v>
      </c>
      <c r="Z12" s="124">
        <v>0</v>
      </c>
      <c r="AA12" s="124">
        <v>0</v>
      </c>
      <c r="AB12" s="655">
        <f t="shared" ref="AB12:AB20" si="16">SUM(P12:R12)</f>
        <v>0</v>
      </c>
      <c r="AC12" s="655">
        <f t="shared" ref="AC12:AC20" si="17">SUM(S12:U12)</f>
        <v>0</v>
      </c>
      <c r="AD12" s="655">
        <f t="shared" ref="AD12:AD20" si="18">SUM(V12:X12)</f>
        <v>0</v>
      </c>
      <c r="AE12" s="655">
        <f t="shared" ref="AE12:AE20" si="19">SUM(Y12:AA12)</f>
        <v>0</v>
      </c>
      <c r="AF12" s="655">
        <f t="shared" ref="AF12:AF20" si="20">SUM(AB12:AC12)</f>
        <v>0</v>
      </c>
      <c r="AG12" s="653">
        <f t="shared" ref="AG12:AG20" si="21">SUM(AD12:AE12)</f>
        <v>0</v>
      </c>
      <c r="AH12" s="653">
        <f t="shared" ref="AH12:AH20" si="22">SUM(AF12:AG12)</f>
        <v>0</v>
      </c>
      <c r="AI12" s="129"/>
    </row>
    <row r="13" spans="1:35" ht="20.65" customHeight="1">
      <c r="A13" s="218">
        <v>2185222</v>
      </c>
      <c r="B13" s="218" t="s">
        <v>1618</v>
      </c>
      <c r="C13" s="46" t="s">
        <v>800</v>
      </c>
      <c r="D13" s="46" t="s">
        <v>1619</v>
      </c>
      <c r="E13" s="49" t="s">
        <v>341</v>
      </c>
      <c r="F13" s="49" t="s">
        <v>802</v>
      </c>
      <c r="G13" s="49" t="s">
        <v>1493</v>
      </c>
      <c r="H13" s="49" t="str">
        <f t="shared" si="11"/>
        <v>NicheODCLevel 2</v>
      </c>
      <c r="I13" s="49" t="s">
        <v>324</v>
      </c>
      <c r="J13" s="49">
        <v>1000458886</v>
      </c>
      <c r="K13" s="49" t="s">
        <v>1614</v>
      </c>
      <c r="L13" s="49" t="s">
        <v>344</v>
      </c>
      <c r="M13" s="388">
        <f>VLOOKUP(H13,'2026 - Price List India BFD'!B:F,5,0)</f>
        <v>1956</v>
      </c>
      <c r="N13" s="36">
        <f t="shared" si="12"/>
        <v>22.354285714285716</v>
      </c>
      <c r="O13" s="128">
        <f t="shared" si="15"/>
        <v>3934.3542857142861</v>
      </c>
      <c r="P13" s="124"/>
      <c r="Q13" s="124"/>
      <c r="R13" s="124"/>
      <c r="S13" s="124">
        <v>0</v>
      </c>
      <c r="T13" s="124">
        <v>0</v>
      </c>
      <c r="U13" s="124">
        <v>0</v>
      </c>
      <c r="V13" s="124">
        <v>0</v>
      </c>
      <c r="W13" s="124">
        <v>0</v>
      </c>
      <c r="X13" s="124">
        <v>0</v>
      </c>
      <c r="Y13" s="124">
        <v>0</v>
      </c>
      <c r="Z13" s="124">
        <v>0</v>
      </c>
      <c r="AA13" s="124">
        <v>0</v>
      </c>
      <c r="AB13" s="655">
        <f t="shared" si="16"/>
        <v>0</v>
      </c>
      <c r="AC13" s="655">
        <f t="shared" si="17"/>
        <v>0</v>
      </c>
      <c r="AD13" s="655">
        <f t="shared" si="18"/>
        <v>0</v>
      </c>
      <c r="AE13" s="655">
        <f t="shared" si="19"/>
        <v>0</v>
      </c>
      <c r="AF13" s="655">
        <f t="shared" si="20"/>
        <v>0</v>
      </c>
      <c r="AG13" s="653">
        <f t="shared" si="21"/>
        <v>0</v>
      </c>
      <c r="AH13" s="653">
        <f t="shared" si="22"/>
        <v>0</v>
      </c>
      <c r="AI13" s="129"/>
    </row>
    <row r="14" spans="1:35" ht="20.9" customHeight="1">
      <c r="A14" s="218">
        <v>2301083</v>
      </c>
      <c r="B14" s="218" t="s">
        <v>1620</v>
      </c>
      <c r="C14" s="46" t="s">
        <v>800</v>
      </c>
      <c r="D14" s="46" t="s">
        <v>1285</v>
      </c>
      <c r="E14" s="49" t="s">
        <v>341</v>
      </c>
      <c r="F14" s="49" t="s">
        <v>804</v>
      </c>
      <c r="G14" s="49" t="s">
        <v>1493</v>
      </c>
      <c r="H14" s="49" t="str">
        <f t="shared" si="11"/>
        <v>NicheODCLevel 3</v>
      </c>
      <c r="I14" s="49" t="s">
        <v>338</v>
      </c>
      <c r="J14" s="49">
        <v>1000458886</v>
      </c>
      <c r="K14" s="49" t="s">
        <v>1614</v>
      </c>
      <c r="L14" s="49" t="s">
        <v>344</v>
      </c>
      <c r="M14" s="388">
        <f>VLOOKUP(H14,'2026 - Price List India BFD'!B:F,5,0)</f>
        <v>2360</v>
      </c>
      <c r="N14" s="36">
        <f t="shared" si="12"/>
        <v>26.971428571428572</v>
      </c>
      <c r="O14" s="128">
        <f t="shared" si="15"/>
        <v>4746.971428571429</v>
      </c>
      <c r="P14" s="124">
        <f t="shared" ref="P14:P17" si="23">N14*176</f>
        <v>4746.971428571429</v>
      </c>
      <c r="Q14" s="124">
        <f t="shared" ref="Q14:Q17" si="24">N14*176</f>
        <v>4746.971428571429</v>
      </c>
      <c r="R14" s="124">
        <f t="shared" ref="R14:R17" si="25">N14*176</f>
        <v>4746.971428571429</v>
      </c>
      <c r="S14" s="124">
        <v>0</v>
      </c>
      <c r="T14" s="124">
        <v>0</v>
      </c>
      <c r="U14" s="124">
        <v>0</v>
      </c>
      <c r="V14" s="124">
        <v>0</v>
      </c>
      <c r="W14" s="124">
        <v>0</v>
      </c>
      <c r="X14" s="124">
        <v>0</v>
      </c>
      <c r="Y14" s="124">
        <v>0</v>
      </c>
      <c r="Z14" s="124">
        <v>0</v>
      </c>
      <c r="AA14" s="124">
        <v>0</v>
      </c>
      <c r="AB14" s="655">
        <f t="shared" si="16"/>
        <v>14240.914285714287</v>
      </c>
      <c r="AC14" s="655">
        <f t="shared" si="17"/>
        <v>0</v>
      </c>
      <c r="AD14" s="655">
        <f t="shared" si="18"/>
        <v>0</v>
      </c>
      <c r="AE14" s="655">
        <f t="shared" si="19"/>
        <v>0</v>
      </c>
      <c r="AF14" s="655">
        <f t="shared" si="20"/>
        <v>14240.914285714287</v>
      </c>
      <c r="AG14" s="653">
        <f t="shared" si="21"/>
        <v>0</v>
      </c>
      <c r="AH14" s="653">
        <f t="shared" si="22"/>
        <v>14240.914285714287</v>
      </c>
      <c r="AI14" s="129"/>
    </row>
    <row r="15" spans="1:35" ht="20.65" customHeight="1">
      <c r="A15" s="218">
        <v>2313667</v>
      </c>
      <c r="B15" s="218" t="s">
        <v>1621</v>
      </c>
      <c r="C15" s="46" t="s">
        <v>800</v>
      </c>
      <c r="D15" s="46" t="s">
        <v>1292</v>
      </c>
      <c r="E15" s="49" t="s">
        <v>341</v>
      </c>
      <c r="F15" s="49" t="s">
        <v>810</v>
      </c>
      <c r="G15" s="49" t="s">
        <v>1493</v>
      </c>
      <c r="H15" s="49" t="str">
        <f t="shared" si="11"/>
        <v>NicheODCLevel 1</v>
      </c>
      <c r="I15" s="49" t="s">
        <v>582</v>
      </c>
      <c r="J15" s="49">
        <v>1000458886</v>
      </c>
      <c r="K15" s="49" t="s">
        <v>1614</v>
      </c>
      <c r="L15" s="49" t="s">
        <v>344</v>
      </c>
      <c r="M15" s="388">
        <f>VLOOKUP(H15,'2026 - Price List India BFD'!B:F,5,0)</f>
        <v>1630</v>
      </c>
      <c r="N15" s="36">
        <f t="shared" si="12"/>
        <v>18.62857142857143</v>
      </c>
      <c r="O15" s="128">
        <f t="shared" si="15"/>
        <v>3278.6285714285718</v>
      </c>
      <c r="P15" s="124"/>
      <c r="Q15" s="124"/>
      <c r="R15" s="124"/>
      <c r="S15" s="124">
        <v>0</v>
      </c>
      <c r="T15" s="124">
        <v>0</v>
      </c>
      <c r="U15" s="124">
        <v>0</v>
      </c>
      <c r="V15" s="124">
        <v>0</v>
      </c>
      <c r="W15" s="124">
        <v>0</v>
      </c>
      <c r="X15" s="124">
        <v>0</v>
      </c>
      <c r="Y15" s="124">
        <v>0</v>
      </c>
      <c r="Z15" s="124">
        <v>0</v>
      </c>
      <c r="AA15" s="124">
        <v>0</v>
      </c>
      <c r="AB15" s="655">
        <f t="shared" si="16"/>
        <v>0</v>
      </c>
      <c r="AC15" s="655">
        <f t="shared" si="17"/>
        <v>0</v>
      </c>
      <c r="AD15" s="655">
        <f t="shared" si="18"/>
        <v>0</v>
      </c>
      <c r="AE15" s="655">
        <f t="shared" si="19"/>
        <v>0</v>
      </c>
      <c r="AF15" s="655">
        <f t="shared" si="20"/>
        <v>0</v>
      </c>
      <c r="AG15" s="653">
        <f t="shared" si="21"/>
        <v>0</v>
      </c>
      <c r="AH15" s="653">
        <f t="shared" si="22"/>
        <v>0</v>
      </c>
      <c r="AI15" s="129"/>
    </row>
    <row r="16" spans="1:35" ht="20.9" customHeight="1">
      <c r="A16" s="218">
        <v>2344709</v>
      </c>
      <c r="B16" s="218" t="s">
        <v>1622</v>
      </c>
      <c r="C16" s="46" t="s">
        <v>800</v>
      </c>
      <c r="D16" s="46" t="s">
        <v>1306</v>
      </c>
      <c r="E16" s="49" t="s">
        <v>341</v>
      </c>
      <c r="F16" s="49" t="s">
        <v>802</v>
      </c>
      <c r="G16" s="49" t="s">
        <v>1493</v>
      </c>
      <c r="H16" s="49" t="str">
        <f t="shared" si="11"/>
        <v>NicheODCLevel 2</v>
      </c>
      <c r="I16" s="49" t="s">
        <v>324</v>
      </c>
      <c r="J16" s="49">
        <v>1000458886</v>
      </c>
      <c r="K16" s="49" t="s">
        <v>1614</v>
      </c>
      <c r="L16" s="49" t="s">
        <v>344</v>
      </c>
      <c r="M16" s="388">
        <f>VLOOKUP(H16,'2026 - Price List India BFD'!B:F,5,0)</f>
        <v>1956</v>
      </c>
      <c r="N16" s="36">
        <f t="shared" si="12"/>
        <v>22.354285714285716</v>
      </c>
      <c r="O16" s="128">
        <f t="shared" si="15"/>
        <v>3934.3542857142861</v>
      </c>
      <c r="P16" s="124">
        <f t="shared" si="23"/>
        <v>3934.3542857142861</v>
      </c>
      <c r="Q16" s="124">
        <f t="shared" si="24"/>
        <v>3934.3542857142861</v>
      </c>
      <c r="R16" s="124">
        <f t="shared" si="25"/>
        <v>3934.3542857142861</v>
      </c>
      <c r="S16" s="124">
        <v>0</v>
      </c>
      <c r="T16" s="124">
        <v>0</v>
      </c>
      <c r="U16" s="124">
        <v>0</v>
      </c>
      <c r="V16" s="124">
        <v>0</v>
      </c>
      <c r="W16" s="124">
        <v>0</v>
      </c>
      <c r="X16" s="124">
        <v>0</v>
      </c>
      <c r="Y16" s="124">
        <v>0</v>
      </c>
      <c r="Z16" s="124">
        <v>0</v>
      </c>
      <c r="AA16" s="124">
        <v>0</v>
      </c>
      <c r="AB16" s="655">
        <f t="shared" si="16"/>
        <v>11803.062857142859</v>
      </c>
      <c r="AC16" s="655">
        <f t="shared" si="17"/>
        <v>0</v>
      </c>
      <c r="AD16" s="655">
        <f t="shared" si="18"/>
        <v>0</v>
      </c>
      <c r="AE16" s="655">
        <f t="shared" si="19"/>
        <v>0</v>
      </c>
      <c r="AF16" s="655">
        <f t="shared" si="20"/>
        <v>11803.062857142859</v>
      </c>
      <c r="AG16" s="653">
        <f t="shared" si="21"/>
        <v>0</v>
      </c>
      <c r="AH16" s="653">
        <f t="shared" si="22"/>
        <v>11803.062857142859</v>
      </c>
      <c r="AI16" s="129"/>
    </row>
    <row r="17" spans="1:35" ht="20.9" customHeight="1">
      <c r="A17" s="218">
        <v>2373396</v>
      </c>
      <c r="B17" s="218" t="s">
        <v>1623</v>
      </c>
      <c r="C17" s="46" t="s">
        <v>800</v>
      </c>
      <c r="D17" s="46" t="s">
        <v>1304</v>
      </c>
      <c r="E17" s="49" t="s">
        <v>341</v>
      </c>
      <c r="F17" s="49" t="s">
        <v>804</v>
      </c>
      <c r="G17" s="49" t="s">
        <v>1493</v>
      </c>
      <c r="H17" s="49" t="str">
        <f t="shared" si="11"/>
        <v>NicheODCLevel 3</v>
      </c>
      <c r="I17" s="49" t="s">
        <v>338</v>
      </c>
      <c r="J17" s="49">
        <v>1000458886</v>
      </c>
      <c r="K17" s="49" t="s">
        <v>1614</v>
      </c>
      <c r="L17" s="49" t="s">
        <v>344</v>
      </c>
      <c r="M17" s="388">
        <f>VLOOKUP(H17,'2026 - Price List India BFD'!B:F,5,0)</f>
        <v>2360</v>
      </c>
      <c r="N17" s="36">
        <f t="shared" si="12"/>
        <v>26.971428571428572</v>
      </c>
      <c r="O17" s="128">
        <f t="shared" si="15"/>
        <v>4746.971428571429</v>
      </c>
      <c r="P17" s="124">
        <f t="shared" si="23"/>
        <v>4746.971428571429</v>
      </c>
      <c r="Q17" s="124">
        <f t="shared" si="24"/>
        <v>4746.971428571429</v>
      </c>
      <c r="R17" s="124">
        <f t="shared" si="25"/>
        <v>4746.971428571429</v>
      </c>
      <c r="S17" s="124">
        <v>0</v>
      </c>
      <c r="T17" s="124">
        <v>0</v>
      </c>
      <c r="U17" s="124">
        <v>0</v>
      </c>
      <c r="V17" s="124">
        <v>0</v>
      </c>
      <c r="W17" s="124">
        <v>0</v>
      </c>
      <c r="X17" s="124">
        <v>0</v>
      </c>
      <c r="Y17" s="124">
        <v>0</v>
      </c>
      <c r="Z17" s="124">
        <v>0</v>
      </c>
      <c r="AA17" s="124">
        <v>0</v>
      </c>
      <c r="AB17" s="655">
        <f t="shared" si="16"/>
        <v>14240.914285714287</v>
      </c>
      <c r="AC17" s="655">
        <f t="shared" si="17"/>
        <v>0</v>
      </c>
      <c r="AD17" s="655">
        <f t="shared" si="18"/>
        <v>0</v>
      </c>
      <c r="AE17" s="655">
        <f t="shared" si="19"/>
        <v>0</v>
      </c>
      <c r="AF17" s="655">
        <f t="shared" si="20"/>
        <v>14240.914285714287</v>
      </c>
      <c r="AG17" s="653">
        <f t="shared" si="21"/>
        <v>0</v>
      </c>
      <c r="AH17" s="653">
        <f t="shared" si="22"/>
        <v>14240.914285714287</v>
      </c>
      <c r="AI17" s="129"/>
    </row>
    <row r="18" spans="1:35" ht="20.65" customHeight="1">
      <c r="A18" s="218">
        <v>2389037</v>
      </c>
      <c r="B18" s="218" t="s">
        <v>1624</v>
      </c>
      <c r="C18" s="46" t="s">
        <v>800</v>
      </c>
      <c r="D18" s="46" t="s">
        <v>1352</v>
      </c>
      <c r="E18" s="49" t="s">
        <v>341</v>
      </c>
      <c r="F18" s="49" t="s">
        <v>810</v>
      </c>
      <c r="G18" s="49" t="s">
        <v>1493</v>
      </c>
      <c r="H18" s="49" t="str">
        <f t="shared" ref="H18:H22" si="26">CONCATENATE(F18,G18,C18)</f>
        <v>Level 1NicheODC</v>
      </c>
      <c r="I18" s="49" t="s">
        <v>595</v>
      </c>
      <c r="J18" s="49">
        <v>1000458886</v>
      </c>
      <c r="K18" s="49" t="s">
        <v>1614</v>
      </c>
      <c r="L18" s="49" t="s">
        <v>344</v>
      </c>
      <c r="M18" s="388">
        <f>VLOOKUP(H18,'New Rate Card India - BFD'!C:L,10,0)</f>
        <v>1574</v>
      </c>
      <c r="N18" s="36">
        <f t="shared" ref="N18:N22" si="27">M18/82</f>
        <v>19.195121951219512</v>
      </c>
      <c r="O18" s="128">
        <f t="shared" si="15"/>
        <v>3378.3414634146343</v>
      </c>
      <c r="P18" s="124" t="s">
        <v>1625</v>
      </c>
      <c r="Q18" s="124" t="s">
        <v>1625</v>
      </c>
      <c r="R18" s="124" t="s">
        <v>1625</v>
      </c>
      <c r="S18" s="124" t="s">
        <v>1625</v>
      </c>
      <c r="T18" s="124">
        <v>0</v>
      </c>
      <c r="U18" s="124">
        <v>0</v>
      </c>
      <c r="V18" s="124">
        <v>0</v>
      </c>
      <c r="W18" s="124">
        <v>0</v>
      </c>
      <c r="X18" s="124">
        <v>0</v>
      </c>
      <c r="Y18" s="124">
        <v>0</v>
      </c>
      <c r="Z18" s="124">
        <v>0</v>
      </c>
      <c r="AA18" s="124">
        <v>0</v>
      </c>
      <c r="AB18" s="655">
        <f t="shared" si="16"/>
        <v>0</v>
      </c>
      <c r="AC18" s="655">
        <f t="shared" si="17"/>
        <v>0</v>
      </c>
      <c r="AD18" s="655">
        <f t="shared" si="18"/>
        <v>0</v>
      </c>
      <c r="AE18" s="655">
        <f t="shared" si="19"/>
        <v>0</v>
      </c>
      <c r="AF18" s="655">
        <f t="shared" si="20"/>
        <v>0</v>
      </c>
      <c r="AG18" s="653">
        <f t="shared" si="21"/>
        <v>0</v>
      </c>
      <c r="AH18" s="653">
        <f t="shared" si="22"/>
        <v>0</v>
      </c>
      <c r="AI18" s="129" t="s">
        <v>1626</v>
      </c>
    </row>
    <row r="19" spans="1:35" ht="20.65" customHeight="1">
      <c r="A19" s="218">
        <v>2389320</v>
      </c>
      <c r="B19" s="218" t="s">
        <v>1627</v>
      </c>
      <c r="C19" s="46" t="s">
        <v>800</v>
      </c>
      <c r="D19" s="46" t="s">
        <v>1316</v>
      </c>
      <c r="E19" s="49" t="s">
        <v>341</v>
      </c>
      <c r="F19" s="49" t="s">
        <v>810</v>
      </c>
      <c r="G19" s="49" t="s">
        <v>1493</v>
      </c>
      <c r="H19" s="49" t="str">
        <f t="shared" si="26"/>
        <v>Level 1NicheODC</v>
      </c>
      <c r="I19" s="49" t="s">
        <v>595</v>
      </c>
      <c r="J19" s="49">
        <v>1000458886</v>
      </c>
      <c r="K19" s="49" t="s">
        <v>1614</v>
      </c>
      <c r="L19" s="49" t="s">
        <v>344</v>
      </c>
      <c r="M19" s="388">
        <f>VLOOKUP(H19,'New Rate Card India - BFD'!C:L,10,0)</f>
        <v>1574</v>
      </c>
      <c r="N19" s="36">
        <f t="shared" si="27"/>
        <v>19.195121951219512</v>
      </c>
      <c r="O19" s="128">
        <f t="shared" si="15"/>
        <v>3378.3414634146343</v>
      </c>
      <c r="P19" s="124" t="s">
        <v>1625</v>
      </c>
      <c r="Q19" s="124" t="s">
        <v>1625</v>
      </c>
      <c r="R19" s="124" t="s">
        <v>1625</v>
      </c>
      <c r="S19" s="124" t="s">
        <v>1625</v>
      </c>
      <c r="T19" s="124">
        <v>0</v>
      </c>
      <c r="U19" s="124">
        <v>0</v>
      </c>
      <c r="V19" s="124">
        <v>0</v>
      </c>
      <c r="W19" s="124">
        <v>0</v>
      </c>
      <c r="X19" s="124">
        <v>0</v>
      </c>
      <c r="Y19" s="124">
        <v>0</v>
      </c>
      <c r="Z19" s="124">
        <v>0</v>
      </c>
      <c r="AA19" s="124">
        <v>0</v>
      </c>
      <c r="AB19" s="655">
        <f t="shared" si="16"/>
        <v>0</v>
      </c>
      <c r="AC19" s="655">
        <f t="shared" si="17"/>
        <v>0</v>
      </c>
      <c r="AD19" s="655">
        <f t="shared" si="18"/>
        <v>0</v>
      </c>
      <c r="AE19" s="655">
        <f t="shared" si="19"/>
        <v>0</v>
      </c>
      <c r="AF19" s="655">
        <f t="shared" si="20"/>
        <v>0</v>
      </c>
      <c r="AG19" s="653">
        <f t="shared" si="21"/>
        <v>0</v>
      </c>
      <c r="AH19" s="653">
        <f t="shared" si="22"/>
        <v>0</v>
      </c>
      <c r="AI19" s="129" t="s">
        <v>1626</v>
      </c>
    </row>
    <row r="20" spans="1:35" ht="20.65" customHeight="1">
      <c r="A20" s="218">
        <v>2432926</v>
      </c>
      <c r="B20" s="218" t="s">
        <v>1628</v>
      </c>
      <c r="C20" s="46" t="s">
        <v>800</v>
      </c>
      <c r="D20" s="46" t="s">
        <v>1629</v>
      </c>
      <c r="E20" s="49" t="s">
        <v>341</v>
      </c>
      <c r="F20" s="49" t="s">
        <v>810</v>
      </c>
      <c r="G20" s="49" t="s">
        <v>1493</v>
      </c>
      <c r="H20" s="49" t="str">
        <f t="shared" si="26"/>
        <v>Level 1NicheODC</v>
      </c>
      <c r="I20" s="49" t="s">
        <v>595</v>
      </c>
      <c r="J20" s="49">
        <v>1000458886</v>
      </c>
      <c r="K20" s="49" t="s">
        <v>1614</v>
      </c>
      <c r="L20" s="49" t="s">
        <v>344</v>
      </c>
      <c r="M20" s="388">
        <f>VLOOKUP(H20,'New Rate Card India - BFD'!C:L,10,0)</f>
        <v>1574</v>
      </c>
      <c r="N20" s="36">
        <f t="shared" si="27"/>
        <v>19.195121951219512</v>
      </c>
      <c r="O20" s="128">
        <f t="shared" si="15"/>
        <v>3378.3414634146343</v>
      </c>
      <c r="P20" s="124">
        <v>0</v>
      </c>
      <c r="Q20" s="124">
        <v>0</v>
      </c>
      <c r="R20" s="124">
        <v>0</v>
      </c>
      <c r="S20" s="124">
        <v>0</v>
      </c>
      <c r="T20" s="124">
        <v>0</v>
      </c>
      <c r="U20" s="124">
        <v>0</v>
      </c>
      <c r="V20" s="124">
        <v>0</v>
      </c>
      <c r="W20" s="124">
        <v>0</v>
      </c>
      <c r="X20" s="124">
        <v>0</v>
      </c>
      <c r="Y20" s="124">
        <v>0</v>
      </c>
      <c r="Z20" s="124">
        <v>0</v>
      </c>
      <c r="AA20" s="124">
        <v>0</v>
      </c>
      <c r="AB20" s="655">
        <f t="shared" si="16"/>
        <v>0</v>
      </c>
      <c r="AC20" s="655">
        <f t="shared" si="17"/>
        <v>0</v>
      </c>
      <c r="AD20" s="655">
        <f t="shared" si="18"/>
        <v>0</v>
      </c>
      <c r="AE20" s="655">
        <f t="shared" si="19"/>
        <v>0</v>
      </c>
      <c r="AF20" s="655">
        <f t="shared" si="20"/>
        <v>0</v>
      </c>
      <c r="AG20" s="653">
        <f t="shared" si="21"/>
        <v>0</v>
      </c>
      <c r="AH20" s="653">
        <f t="shared" si="22"/>
        <v>0</v>
      </c>
      <c r="AI20" s="129" t="s">
        <v>1626</v>
      </c>
    </row>
    <row r="21" spans="1:35" ht="20.65" customHeight="1">
      <c r="A21" s="218">
        <v>2439740</v>
      </c>
      <c r="B21" s="218" t="s">
        <v>1630</v>
      </c>
      <c r="C21" s="46" t="s">
        <v>800</v>
      </c>
      <c r="D21" s="46" t="s">
        <v>801</v>
      </c>
      <c r="E21" s="49" t="s">
        <v>341</v>
      </c>
      <c r="F21" s="49" t="s">
        <v>810</v>
      </c>
      <c r="G21" s="49" t="s">
        <v>1493</v>
      </c>
      <c r="H21" s="49" t="str">
        <f t="shared" si="26"/>
        <v>Level 1NicheODC</v>
      </c>
      <c r="I21" s="49" t="s">
        <v>595</v>
      </c>
      <c r="J21" s="49">
        <v>1000458886</v>
      </c>
      <c r="K21" s="49" t="s">
        <v>1614</v>
      </c>
      <c r="L21" s="49" t="s">
        <v>344</v>
      </c>
      <c r="M21" s="388">
        <f>VLOOKUP(H21,'New Rate Card India - BFD'!C:L,10,0)</f>
        <v>1574</v>
      </c>
      <c r="N21" s="36">
        <f t="shared" si="27"/>
        <v>19.195121951219512</v>
      </c>
      <c r="O21" s="128">
        <f t="shared" si="0"/>
        <v>3378.3414634146343</v>
      </c>
      <c r="P21" s="124">
        <v>0</v>
      </c>
      <c r="Q21" s="124">
        <v>0</v>
      </c>
      <c r="R21" s="124">
        <v>0</v>
      </c>
      <c r="S21" s="124">
        <v>0</v>
      </c>
      <c r="T21" s="124">
        <v>0</v>
      </c>
      <c r="U21" s="124">
        <v>0</v>
      </c>
      <c r="V21" s="124">
        <v>0</v>
      </c>
      <c r="W21" s="124">
        <v>0</v>
      </c>
      <c r="X21" s="124">
        <v>0</v>
      </c>
      <c r="Y21" s="124">
        <v>0</v>
      </c>
      <c r="Z21" s="124">
        <v>0</v>
      </c>
      <c r="AA21" s="124">
        <v>0</v>
      </c>
      <c r="AB21" s="655">
        <f t="shared" si="4"/>
        <v>0</v>
      </c>
      <c r="AC21" s="655">
        <f t="shared" si="5"/>
        <v>0</v>
      </c>
      <c r="AD21" s="655">
        <f t="shared" si="6"/>
        <v>0</v>
      </c>
      <c r="AE21" s="655">
        <f t="shared" si="7"/>
        <v>0</v>
      </c>
      <c r="AF21" s="655">
        <f t="shared" si="8"/>
        <v>0</v>
      </c>
      <c r="AG21" s="653">
        <f t="shared" si="9"/>
        <v>0</v>
      </c>
      <c r="AH21" s="653">
        <f t="shared" si="10"/>
        <v>0</v>
      </c>
      <c r="AI21" s="129" t="s">
        <v>1626</v>
      </c>
    </row>
    <row r="22" spans="1:35" ht="20.65" customHeight="1">
      <c r="A22" s="218">
        <v>2439870</v>
      </c>
      <c r="B22" s="218" t="s">
        <v>1631</v>
      </c>
      <c r="C22" s="46" t="s">
        <v>800</v>
      </c>
      <c r="D22" s="46" t="s">
        <v>801</v>
      </c>
      <c r="E22" s="49" t="s">
        <v>341</v>
      </c>
      <c r="F22" s="49" t="s">
        <v>810</v>
      </c>
      <c r="G22" s="49" t="s">
        <v>1493</v>
      </c>
      <c r="H22" s="49" t="str">
        <f t="shared" si="26"/>
        <v>Level 1NicheODC</v>
      </c>
      <c r="I22" s="49" t="s">
        <v>595</v>
      </c>
      <c r="J22" s="49">
        <v>1000458886</v>
      </c>
      <c r="K22" s="49" t="s">
        <v>1614</v>
      </c>
      <c r="L22" s="49" t="s">
        <v>344</v>
      </c>
      <c r="M22" s="388">
        <f>VLOOKUP(H22,'New Rate Card India - BFD'!C:L,10,0)</f>
        <v>1574</v>
      </c>
      <c r="N22" s="36">
        <f t="shared" si="27"/>
        <v>19.195121951219512</v>
      </c>
      <c r="O22" s="128">
        <f t="shared" si="0"/>
        <v>3378.3414634146343</v>
      </c>
      <c r="P22" s="124">
        <v>0</v>
      </c>
      <c r="Q22" s="124">
        <v>0</v>
      </c>
      <c r="R22" s="124">
        <v>0</v>
      </c>
      <c r="S22" s="124">
        <v>0</v>
      </c>
      <c r="T22" s="124">
        <v>0</v>
      </c>
      <c r="U22" s="124">
        <v>0</v>
      </c>
      <c r="V22" s="124">
        <v>0</v>
      </c>
      <c r="W22" s="124">
        <v>0</v>
      </c>
      <c r="X22" s="124">
        <v>0</v>
      </c>
      <c r="Y22" s="124">
        <v>0</v>
      </c>
      <c r="Z22" s="124">
        <v>0</v>
      </c>
      <c r="AA22" s="124">
        <v>0</v>
      </c>
      <c r="AB22" s="655">
        <f t="shared" si="4"/>
        <v>0</v>
      </c>
      <c r="AC22" s="655">
        <f t="shared" si="5"/>
        <v>0</v>
      </c>
      <c r="AD22" s="655">
        <f t="shared" si="6"/>
        <v>0</v>
      </c>
      <c r="AE22" s="655">
        <f t="shared" si="7"/>
        <v>0</v>
      </c>
      <c r="AF22" s="655">
        <f t="shared" si="8"/>
        <v>0</v>
      </c>
      <c r="AG22" s="653">
        <f t="shared" si="9"/>
        <v>0</v>
      </c>
      <c r="AH22" s="653">
        <f t="shared" si="10"/>
        <v>0</v>
      </c>
      <c r="AI22" s="129" t="s">
        <v>1626</v>
      </c>
    </row>
    <row r="23" spans="1:35" ht="20.65" customHeight="1">
      <c r="A23" s="218">
        <v>799426</v>
      </c>
      <c r="B23" s="218" t="s">
        <v>1568</v>
      </c>
      <c r="C23" s="46" t="s">
        <v>800</v>
      </c>
      <c r="D23" s="46" t="s">
        <v>1352</v>
      </c>
      <c r="E23" s="49" t="s">
        <v>341</v>
      </c>
      <c r="F23" s="49" t="s">
        <v>802</v>
      </c>
      <c r="G23" s="49" t="s">
        <v>1493</v>
      </c>
      <c r="H23" s="49" t="str">
        <f t="shared" ref="H23:H30" si="28">CONCATENATE(G23,C23,F23)</f>
        <v>NicheODCLevel 2</v>
      </c>
      <c r="I23" s="49" t="s">
        <v>324</v>
      </c>
      <c r="J23" s="49">
        <v>1000458886</v>
      </c>
      <c r="K23" s="49" t="s">
        <v>1614</v>
      </c>
      <c r="L23" s="49" t="s">
        <v>344</v>
      </c>
      <c r="M23" s="388">
        <f>VLOOKUP(H23,'2026 - Price List India BFD'!B:F,5,0)</f>
        <v>1956</v>
      </c>
      <c r="N23" s="36">
        <f t="shared" ref="N23:N30" si="29">M23/87.5</f>
        <v>22.354285714285716</v>
      </c>
      <c r="O23" s="128">
        <f t="shared" si="0"/>
        <v>3934.3542857142861</v>
      </c>
      <c r="P23" s="124"/>
      <c r="Q23" s="124"/>
      <c r="R23" s="124"/>
      <c r="S23" s="124">
        <v>0</v>
      </c>
      <c r="T23" s="124">
        <v>0</v>
      </c>
      <c r="U23" s="124">
        <v>0</v>
      </c>
      <c r="V23" s="124">
        <v>0</v>
      </c>
      <c r="W23" s="124">
        <v>0</v>
      </c>
      <c r="X23" s="124">
        <v>0</v>
      </c>
      <c r="Y23" s="124">
        <v>0</v>
      </c>
      <c r="Z23" s="124">
        <v>0</v>
      </c>
      <c r="AA23" s="124">
        <v>0</v>
      </c>
      <c r="AB23" s="655">
        <f t="shared" si="4"/>
        <v>0</v>
      </c>
      <c r="AC23" s="655">
        <f t="shared" si="5"/>
        <v>0</v>
      </c>
      <c r="AD23" s="655">
        <f t="shared" si="6"/>
        <v>0</v>
      </c>
      <c r="AE23" s="655">
        <f t="shared" si="7"/>
        <v>0</v>
      </c>
      <c r="AF23" s="655">
        <f t="shared" si="8"/>
        <v>0</v>
      </c>
      <c r="AG23" s="653">
        <f t="shared" si="9"/>
        <v>0</v>
      </c>
      <c r="AH23" s="653">
        <f t="shared" si="10"/>
        <v>0</v>
      </c>
      <c r="AI23" s="129"/>
    </row>
    <row r="24" spans="1:35" ht="20.65" customHeight="1">
      <c r="A24" s="218">
        <v>813707</v>
      </c>
      <c r="B24" s="218" t="s">
        <v>1632</v>
      </c>
      <c r="C24" s="46" t="s">
        <v>800</v>
      </c>
      <c r="D24" s="46" t="s">
        <v>1306</v>
      </c>
      <c r="E24" s="49" t="s">
        <v>341</v>
      </c>
      <c r="F24" s="49" t="s">
        <v>804</v>
      </c>
      <c r="G24" s="49" t="s">
        <v>1493</v>
      </c>
      <c r="H24" s="49" t="str">
        <f t="shared" si="28"/>
        <v>NicheODCLevel 3</v>
      </c>
      <c r="I24" s="49" t="s">
        <v>338</v>
      </c>
      <c r="J24" s="49">
        <v>1000458886</v>
      </c>
      <c r="K24" s="49" t="s">
        <v>1614</v>
      </c>
      <c r="L24" s="49" t="s">
        <v>344</v>
      </c>
      <c r="M24" s="388">
        <f>VLOOKUP(H24,'2026 - Price List India BFD'!B:F,5,0)</f>
        <v>2360</v>
      </c>
      <c r="N24" s="36">
        <f t="shared" si="29"/>
        <v>26.971428571428572</v>
      </c>
      <c r="O24" s="128">
        <f t="shared" si="0"/>
        <v>4746.971428571429</v>
      </c>
      <c r="P24" s="124"/>
      <c r="Q24" s="124"/>
      <c r="R24" s="124"/>
      <c r="S24" s="124">
        <v>0</v>
      </c>
      <c r="T24" s="124">
        <v>0</v>
      </c>
      <c r="U24" s="124">
        <v>0</v>
      </c>
      <c r="V24" s="124">
        <v>0</v>
      </c>
      <c r="W24" s="124">
        <v>0</v>
      </c>
      <c r="X24" s="124">
        <v>0</v>
      </c>
      <c r="Y24" s="124">
        <v>0</v>
      </c>
      <c r="Z24" s="124">
        <v>0</v>
      </c>
      <c r="AA24" s="124">
        <v>0</v>
      </c>
      <c r="AB24" s="655">
        <f t="shared" si="4"/>
        <v>0</v>
      </c>
      <c r="AC24" s="655">
        <f t="shared" si="5"/>
        <v>0</v>
      </c>
      <c r="AD24" s="655">
        <f t="shared" si="6"/>
        <v>0</v>
      </c>
      <c r="AE24" s="655">
        <f t="shared" si="7"/>
        <v>0</v>
      </c>
      <c r="AF24" s="655">
        <f t="shared" si="8"/>
        <v>0</v>
      </c>
      <c r="AG24" s="653">
        <f t="shared" si="9"/>
        <v>0</v>
      </c>
      <c r="AH24" s="653">
        <f t="shared" si="10"/>
        <v>0</v>
      </c>
      <c r="AI24" s="299"/>
    </row>
    <row r="25" spans="1:35" ht="20.65" customHeight="1">
      <c r="A25" s="218">
        <v>896997</v>
      </c>
      <c r="B25" s="218" t="s">
        <v>1633</v>
      </c>
      <c r="C25" s="46" t="s">
        <v>800</v>
      </c>
      <c r="D25" s="46" t="s">
        <v>1352</v>
      </c>
      <c r="E25" s="49" t="s">
        <v>341</v>
      </c>
      <c r="F25" s="49" t="s">
        <v>804</v>
      </c>
      <c r="G25" s="49" t="s">
        <v>1493</v>
      </c>
      <c r="H25" s="49" t="str">
        <f t="shared" si="28"/>
        <v>NicheODCLevel 3</v>
      </c>
      <c r="I25" s="49" t="s">
        <v>318</v>
      </c>
      <c r="J25" s="49">
        <v>1000458886</v>
      </c>
      <c r="K25" s="49" t="s">
        <v>1614</v>
      </c>
      <c r="L25" s="49" t="s">
        <v>344</v>
      </c>
      <c r="M25" s="388">
        <f>VLOOKUP(H25,'2026 - Price List India BFD'!B:F,5,0)</f>
        <v>2360</v>
      </c>
      <c r="N25" s="36">
        <f t="shared" si="29"/>
        <v>26.971428571428572</v>
      </c>
      <c r="O25" s="128">
        <f t="shared" si="0"/>
        <v>4746.971428571429</v>
      </c>
      <c r="P25" s="124"/>
      <c r="Q25" s="124"/>
      <c r="R25" s="124"/>
      <c r="S25" s="124">
        <v>0</v>
      </c>
      <c r="T25" s="124">
        <v>0</v>
      </c>
      <c r="U25" s="124">
        <v>0</v>
      </c>
      <c r="V25" s="124">
        <v>0</v>
      </c>
      <c r="W25" s="124">
        <v>0</v>
      </c>
      <c r="X25" s="124">
        <v>0</v>
      </c>
      <c r="Y25" s="124">
        <v>0</v>
      </c>
      <c r="Z25" s="124">
        <v>0</v>
      </c>
      <c r="AA25" s="124">
        <v>0</v>
      </c>
      <c r="AB25" s="655">
        <f t="shared" si="4"/>
        <v>0</v>
      </c>
      <c r="AC25" s="655">
        <f t="shared" si="5"/>
        <v>0</v>
      </c>
      <c r="AD25" s="655">
        <f t="shared" si="6"/>
        <v>0</v>
      </c>
      <c r="AE25" s="655">
        <f t="shared" si="7"/>
        <v>0</v>
      </c>
      <c r="AF25" s="655">
        <f t="shared" si="8"/>
        <v>0</v>
      </c>
      <c r="AG25" s="653">
        <f t="shared" si="9"/>
        <v>0</v>
      </c>
      <c r="AH25" s="653">
        <f t="shared" si="10"/>
        <v>0</v>
      </c>
      <c r="AI25" s="129"/>
    </row>
    <row r="26" spans="1:35" ht="20.65" customHeight="1">
      <c r="A26" s="218">
        <v>938432</v>
      </c>
      <c r="B26" s="218" t="s">
        <v>1634</v>
      </c>
      <c r="C26" s="360" t="s">
        <v>800</v>
      </c>
      <c r="D26" s="46"/>
      <c r="E26" s="49" t="s">
        <v>341</v>
      </c>
      <c r="F26" s="360" t="s">
        <v>927</v>
      </c>
      <c r="G26" s="49" t="s">
        <v>1471</v>
      </c>
      <c r="H26" s="49" t="str">
        <f t="shared" si="28"/>
        <v>ExpertODCLevel 4</v>
      </c>
      <c r="I26" s="49" t="s">
        <v>318</v>
      </c>
      <c r="J26" s="49">
        <v>1000458886</v>
      </c>
      <c r="K26" s="49" t="s">
        <v>1614</v>
      </c>
      <c r="L26" s="49" t="s">
        <v>344</v>
      </c>
      <c r="M26" s="388">
        <f>VLOOKUP(H26,'2026 - Price List India BFD'!B:F,5,0)</f>
        <v>2960</v>
      </c>
      <c r="N26" s="36">
        <f t="shared" si="29"/>
        <v>33.828571428571429</v>
      </c>
      <c r="O26" s="128">
        <f t="shared" ref="O26" si="30">N26*176</f>
        <v>5953.8285714285712</v>
      </c>
      <c r="P26" s="124"/>
      <c r="Q26" s="124"/>
      <c r="R26" s="124"/>
      <c r="S26" s="124">
        <v>0</v>
      </c>
      <c r="T26" s="124">
        <v>0</v>
      </c>
      <c r="U26" s="124">
        <v>0</v>
      </c>
      <c r="V26" s="124">
        <v>0</v>
      </c>
      <c r="W26" s="124">
        <v>0</v>
      </c>
      <c r="X26" s="124">
        <v>0</v>
      </c>
      <c r="Y26" s="124">
        <v>0</v>
      </c>
      <c r="Z26" s="124">
        <v>0</v>
      </c>
      <c r="AA26" s="124">
        <v>0</v>
      </c>
      <c r="AB26" s="655">
        <f t="shared" ref="AB26" si="31">SUM(P26:R26)</f>
        <v>0</v>
      </c>
      <c r="AC26" s="655">
        <f t="shared" ref="AC26" si="32">SUM(S26:U26)</f>
        <v>0</v>
      </c>
      <c r="AD26" s="655">
        <f t="shared" ref="AD26" si="33">SUM(V26:X26)</f>
        <v>0</v>
      </c>
      <c r="AE26" s="655">
        <f t="shared" ref="AE26" si="34">SUM(Y26:AA26)</f>
        <v>0</v>
      </c>
      <c r="AF26" s="655">
        <f t="shared" ref="AF26" si="35">SUM(AB26:AC26)</f>
        <v>0</v>
      </c>
      <c r="AG26" s="653">
        <f t="shared" ref="AG26" si="36">SUM(AD26:AE26)</f>
        <v>0</v>
      </c>
      <c r="AH26" s="653">
        <f t="shared" ref="AH26" si="37">SUM(AF26:AG26)</f>
        <v>0</v>
      </c>
      <c r="AI26" s="129"/>
    </row>
    <row r="27" spans="1:35" ht="20.65" customHeight="1">
      <c r="A27" s="218">
        <v>919552</v>
      </c>
      <c r="B27" s="218" t="s">
        <v>1635</v>
      </c>
      <c r="C27" s="46" t="s">
        <v>800</v>
      </c>
      <c r="D27" s="46" t="s">
        <v>1352</v>
      </c>
      <c r="E27" s="49" t="s">
        <v>341</v>
      </c>
      <c r="F27" s="49" t="s">
        <v>802</v>
      </c>
      <c r="G27" s="49" t="s">
        <v>1493</v>
      </c>
      <c r="H27" s="49" t="str">
        <f t="shared" si="28"/>
        <v>NicheODCLevel 2</v>
      </c>
      <c r="I27" s="49" t="s">
        <v>324</v>
      </c>
      <c r="J27" s="49">
        <v>1000458886</v>
      </c>
      <c r="K27" s="49" t="s">
        <v>1614</v>
      </c>
      <c r="L27" s="49" t="s">
        <v>344</v>
      </c>
      <c r="M27" s="388">
        <f>VLOOKUP(H27,'2026 - Price List India BFD'!B:F,5,0)</f>
        <v>1956</v>
      </c>
      <c r="N27" s="36">
        <f t="shared" si="29"/>
        <v>22.354285714285716</v>
      </c>
      <c r="O27" s="128">
        <f t="shared" si="0"/>
        <v>3934.3542857142861</v>
      </c>
      <c r="P27" s="124"/>
      <c r="Q27" s="124"/>
      <c r="R27" s="124"/>
      <c r="S27" s="124">
        <v>0</v>
      </c>
      <c r="T27" s="124">
        <v>0</v>
      </c>
      <c r="U27" s="124">
        <v>0</v>
      </c>
      <c r="V27" s="124">
        <v>0</v>
      </c>
      <c r="W27" s="124">
        <v>0</v>
      </c>
      <c r="X27" s="124">
        <v>0</v>
      </c>
      <c r="Y27" s="124">
        <v>0</v>
      </c>
      <c r="Z27" s="124">
        <v>0</v>
      </c>
      <c r="AA27" s="124">
        <v>0</v>
      </c>
      <c r="AB27" s="655">
        <f t="shared" si="4"/>
        <v>0</v>
      </c>
      <c r="AC27" s="655">
        <f t="shared" si="5"/>
        <v>0</v>
      </c>
      <c r="AD27" s="655">
        <f t="shared" si="6"/>
        <v>0</v>
      </c>
      <c r="AE27" s="655">
        <f t="shared" si="7"/>
        <v>0</v>
      </c>
      <c r="AF27" s="655">
        <f t="shared" si="8"/>
        <v>0</v>
      </c>
      <c r="AG27" s="653">
        <f t="shared" si="9"/>
        <v>0</v>
      </c>
      <c r="AH27" s="653">
        <f t="shared" si="10"/>
        <v>0</v>
      </c>
      <c r="AI27" s="129"/>
    </row>
    <row r="28" spans="1:35" ht="20.65" customHeight="1">
      <c r="A28" s="218">
        <v>799426</v>
      </c>
      <c r="B28" s="218" t="s">
        <v>1636</v>
      </c>
      <c r="C28" s="46" t="s">
        <v>800</v>
      </c>
      <c r="D28" s="46" t="s">
        <v>1316</v>
      </c>
      <c r="E28" s="49" t="s">
        <v>341</v>
      </c>
      <c r="F28" s="49" t="s">
        <v>802</v>
      </c>
      <c r="G28" s="49" t="s">
        <v>1493</v>
      </c>
      <c r="H28" s="49" t="str">
        <f t="shared" si="28"/>
        <v>NicheODCLevel 2</v>
      </c>
      <c r="I28" s="49" t="s">
        <v>324</v>
      </c>
      <c r="J28" s="49">
        <v>1000458886</v>
      </c>
      <c r="K28" s="49" t="s">
        <v>1614</v>
      </c>
      <c r="L28" s="49" t="s">
        <v>344</v>
      </c>
      <c r="M28" s="388">
        <f>VLOOKUP(H28,'2026 - Price List India BFD'!B:F,5,0)</f>
        <v>1956</v>
      </c>
      <c r="N28" s="36">
        <f t="shared" si="29"/>
        <v>22.354285714285716</v>
      </c>
      <c r="O28" s="128">
        <f t="shared" si="0"/>
        <v>3934.3542857142861</v>
      </c>
      <c r="P28" s="124"/>
      <c r="Q28" s="124"/>
      <c r="R28" s="124"/>
      <c r="S28" s="124">
        <v>0</v>
      </c>
      <c r="T28" s="124">
        <v>0</v>
      </c>
      <c r="U28" s="124">
        <v>0</v>
      </c>
      <c r="V28" s="124">
        <v>0</v>
      </c>
      <c r="W28" s="124">
        <v>0</v>
      </c>
      <c r="X28" s="124">
        <v>0</v>
      </c>
      <c r="Y28" s="124">
        <v>0</v>
      </c>
      <c r="Z28" s="124">
        <v>0</v>
      </c>
      <c r="AA28" s="124">
        <v>0</v>
      </c>
      <c r="AB28" s="655">
        <f t="shared" si="4"/>
        <v>0</v>
      </c>
      <c r="AC28" s="655">
        <f t="shared" si="5"/>
        <v>0</v>
      </c>
      <c r="AD28" s="655">
        <f t="shared" si="6"/>
        <v>0</v>
      </c>
      <c r="AE28" s="655">
        <f t="shared" si="7"/>
        <v>0</v>
      </c>
      <c r="AF28" s="655">
        <f t="shared" si="8"/>
        <v>0</v>
      </c>
      <c r="AG28" s="653">
        <f t="shared" si="9"/>
        <v>0</v>
      </c>
      <c r="AH28" s="653">
        <f t="shared" si="10"/>
        <v>0</v>
      </c>
      <c r="AI28" s="129"/>
    </row>
    <row r="29" spans="1:35" ht="20.65" customHeight="1">
      <c r="A29" s="218" t="s">
        <v>1446</v>
      </c>
      <c r="B29" s="218" t="s">
        <v>1637</v>
      </c>
      <c r="C29" s="46" t="s">
        <v>800</v>
      </c>
      <c r="D29" s="46"/>
      <c r="E29" s="49" t="s">
        <v>341</v>
      </c>
      <c r="F29" s="49" t="s">
        <v>802</v>
      </c>
      <c r="G29" s="49" t="s">
        <v>1493</v>
      </c>
      <c r="H29" s="49" t="str">
        <f t="shared" si="28"/>
        <v>NicheODCLevel 2</v>
      </c>
      <c r="I29" s="49" t="e">
        <v>#N/A</v>
      </c>
      <c r="J29" s="49" t="e">
        <v>#N/A</v>
      </c>
      <c r="K29" s="49" t="e">
        <v>#N/A</v>
      </c>
      <c r="L29" s="49" t="e">
        <v>#N/A</v>
      </c>
      <c r="M29" s="388">
        <f>VLOOKUP(H29,'2026 - Price List India BFD'!B:F,5,0)</f>
        <v>1956</v>
      </c>
      <c r="N29" s="36">
        <f t="shared" si="29"/>
        <v>22.354285714285716</v>
      </c>
      <c r="O29" s="128">
        <f t="shared" si="0"/>
        <v>3934.3542857142861</v>
      </c>
      <c r="P29" s="124"/>
      <c r="Q29" s="124"/>
      <c r="R29" s="124"/>
      <c r="S29" s="124">
        <v>0</v>
      </c>
      <c r="T29" s="124">
        <v>0</v>
      </c>
      <c r="U29" s="124">
        <v>0</v>
      </c>
      <c r="V29" s="124">
        <v>0</v>
      </c>
      <c r="W29" s="124">
        <v>0</v>
      </c>
      <c r="X29" s="124">
        <v>0</v>
      </c>
      <c r="Y29" s="124">
        <v>0</v>
      </c>
      <c r="Z29" s="124">
        <v>0</v>
      </c>
      <c r="AA29" s="124">
        <v>0</v>
      </c>
      <c r="AB29" s="655">
        <f t="shared" si="4"/>
        <v>0</v>
      </c>
      <c r="AC29" s="655">
        <f t="shared" si="5"/>
        <v>0</v>
      </c>
      <c r="AD29" s="655">
        <f t="shared" si="6"/>
        <v>0</v>
      </c>
      <c r="AE29" s="655">
        <f t="shared" si="7"/>
        <v>0</v>
      </c>
      <c r="AF29" s="655">
        <f t="shared" si="8"/>
        <v>0</v>
      </c>
      <c r="AG29" s="653">
        <f t="shared" si="9"/>
        <v>0</v>
      </c>
      <c r="AH29" s="653">
        <f t="shared" si="10"/>
        <v>0</v>
      </c>
      <c r="AI29" s="129"/>
    </row>
    <row r="30" spans="1:35" ht="20.65" customHeight="1">
      <c r="A30" s="218">
        <v>938432</v>
      </c>
      <c r="B30" s="218" t="s">
        <v>1638</v>
      </c>
      <c r="C30" s="360" t="s">
        <v>800</v>
      </c>
      <c r="D30" s="46" t="s">
        <v>1349</v>
      </c>
      <c r="E30" s="49" t="s">
        <v>341</v>
      </c>
      <c r="F30" s="49" t="s">
        <v>804</v>
      </c>
      <c r="G30" s="49" t="s">
        <v>1493</v>
      </c>
      <c r="H30" s="49" t="str">
        <f t="shared" si="28"/>
        <v>NicheODCLevel 3</v>
      </c>
      <c r="I30" s="49" t="s">
        <v>338</v>
      </c>
      <c r="J30" s="49">
        <v>1000458886</v>
      </c>
      <c r="K30" s="49" t="s">
        <v>1614</v>
      </c>
      <c r="L30" s="49" t="s">
        <v>344</v>
      </c>
      <c r="M30" s="388">
        <f>VLOOKUP(H30,'2026 - Price List India BFD'!B:F,5,0)</f>
        <v>2360</v>
      </c>
      <c r="N30" s="36">
        <f t="shared" si="29"/>
        <v>26.971428571428572</v>
      </c>
      <c r="O30" s="128">
        <f t="shared" si="0"/>
        <v>4746.971428571429</v>
      </c>
      <c r="P30" s="124"/>
      <c r="Q30" s="124"/>
      <c r="R30" s="124"/>
      <c r="S30" s="124">
        <v>0</v>
      </c>
      <c r="T30" s="124">
        <v>0</v>
      </c>
      <c r="U30" s="124">
        <v>0</v>
      </c>
      <c r="V30" s="124">
        <v>0</v>
      </c>
      <c r="W30" s="124">
        <v>0</v>
      </c>
      <c r="X30" s="124">
        <v>0</v>
      </c>
      <c r="Y30" s="124">
        <v>0</v>
      </c>
      <c r="Z30" s="124">
        <v>0</v>
      </c>
      <c r="AA30" s="124">
        <v>0</v>
      </c>
      <c r="AB30" s="655">
        <f t="shared" si="4"/>
        <v>0</v>
      </c>
      <c r="AC30" s="655">
        <f t="shared" si="5"/>
        <v>0</v>
      </c>
      <c r="AD30" s="655">
        <f t="shared" si="6"/>
        <v>0</v>
      </c>
      <c r="AE30" s="655">
        <f t="shared" si="7"/>
        <v>0</v>
      </c>
      <c r="AF30" s="655">
        <f t="shared" si="8"/>
        <v>0</v>
      </c>
      <c r="AG30" s="653">
        <f t="shared" si="9"/>
        <v>0</v>
      </c>
      <c r="AH30" s="653">
        <f t="shared" si="10"/>
        <v>0</v>
      </c>
      <c r="AI30" s="299"/>
    </row>
    <row r="31" spans="1:35" ht="20.9" customHeight="1">
      <c r="A31" s="817" t="s">
        <v>1506</v>
      </c>
      <c r="B31" s="817"/>
      <c r="C31" s="817"/>
      <c r="D31" s="817"/>
      <c r="E31" s="817"/>
      <c r="F31" s="817"/>
      <c r="G31" s="817"/>
      <c r="H31" s="817"/>
      <c r="I31" s="817"/>
      <c r="J31" s="817"/>
      <c r="K31" s="817"/>
      <c r="L31" s="817"/>
      <c r="M31" s="817"/>
      <c r="N31" s="817"/>
      <c r="O31" s="817"/>
      <c r="P31" s="126">
        <f t="shared" ref="P31:AH31" si="38">SUM(P9:P30)</f>
        <v>28876.068571428572</v>
      </c>
      <c r="Q31" s="126">
        <f t="shared" si="38"/>
        <v>28876.068571428572</v>
      </c>
      <c r="R31" s="126">
        <f t="shared" si="38"/>
        <v>28876.068571428572</v>
      </c>
      <c r="S31" s="126">
        <f t="shared" si="38"/>
        <v>0</v>
      </c>
      <c r="T31" s="126">
        <f t="shared" si="38"/>
        <v>0</v>
      </c>
      <c r="U31" s="126">
        <f t="shared" si="38"/>
        <v>0</v>
      </c>
      <c r="V31" s="126">
        <f t="shared" si="38"/>
        <v>0</v>
      </c>
      <c r="W31" s="126">
        <f t="shared" si="38"/>
        <v>0</v>
      </c>
      <c r="X31" s="126">
        <f t="shared" si="38"/>
        <v>0</v>
      </c>
      <c r="Y31" s="126">
        <f t="shared" si="38"/>
        <v>0</v>
      </c>
      <c r="Z31" s="126">
        <f t="shared" si="38"/>
        <v>0</v>
      </c>
      <c r="AA31" s="126">
        <f t="shared" si="38"/>
        <v>0</v>
      </c>
      <c r="AB31" s="126">
        <f t="shared" si="38"/>
        <v>86628.205714285723</v>
      </c>
      <c r="AC31" s="126">
        <f t="shared" si="38"/>
        <v>0</v>
      </c>
      <c r="AD31" s="126">
        <f t="shared" si="38"/>
        <v>0</v>
      </c>
      <c r="AE31" s="126">
        <f t="shared" si="38"/>
        <v>0</v>
      </c>
      <c r="AF31" s="126">
        <f t="shared" si="38"/>
        <v>86628.205714285723</v>
      </c>
      <c r="AG31" s="126">
        <f t="shared" si="38"/>
        <v>0</v>
      </c>
      <c r="AH31" s="126">
        <f t="shared" si="38"/>
        <v>86628.205714285723</v>
      </c>
      <c r="AI31" s="130"/>
    </row>
    <row r="32" spans="1:35" ht="20.9" customHeight="1">
      <c r="A32" s="814" t="s">
        <v>1480</v>
      </c>
      <c r="B32" s="814"/>
      <c r="C32" s="814"/>
      <c r="D32" s="814"/>
      <c r="E32" s="814"/>
      <c r="F32" s="814"/>
      <c r="G32" s="814"/>
      <c r="H32" s="814"/>
      <c r="I32" s="814"/>
      <c r="J32" s="814"/>
      <c r="K32" s="814"/>
      <c r="L32" s="814"/>
      <c r="M32" s="814"/>
      <c r="N32" s="814"/>
      <c r="O32" s="814"/>
      <c r="P32" s="659">
        <f>P31*90%</f>
        <v>25988.461714285717</v>
      </c>
      <c r="Q32" s="659">
        <f t="shared" ref="Q32:AH32" si="39">Q31*90%</f>
        <v>25988.461714285717</v>
      </c>
      <c r="R32" s="659">
        <f t="shared" si="39"/>
        <v>25988.461714285717</v>
      </c>
      <c r="S32" s="659">
        <f t="shared" si="39"/>
        <v>0</v>
      </c>
      <c r="T32" s="659">
        <f t="shared" si="39"/>
        <v>0</v>
      </c>
      <c r="U32" s="659">
        <f t="shared" si="39"/>
        <v>0</v>
      </c>
      <c r="V32" s="659">
        <f t="shared" si="39"/>
        <v>0</v>
      </c>
      <c r="W32" s="659">
        <f t="shared" si="39"/>
        <v>0</v>
      </c>
      <c r="X32" s="659">
        <f t="shared" si="39"/>
        <v>0</v>
      </c>
      <c r="Y32" s="659">
        <f t="shared" si="39"/>
        <v>0</v>
      </c>
      <c r="Z32" s="659">
        <f t="shared" si="39"/>
        <v>0</v>
      </c>
      <c r="AA32" s="659">
        <f t="shared" si="39"/>
        <v>0</v>
      </c>
      <c r="AB32" s="659">
        <f t="shared" si="39"/>
        <v>77965.385142857151</v>
      </c>
      <c r="AC32" s="659">
        <f t="shared" si="39"/>
        <v>0</v>
      </c>
      <c r="AD32" s="659">
        <f t="shared" si="39"/>
        <v>0</v>
      </c>
      <c r="AE32" s="659">
        <f t="shared" si="39"/>
        <v>0</v>
      </c>
      <c r="AF32" s="659">
        <f t="shared" si="39"/>
        <v>77965.385142857151</v>
      </c>
      <c r="AG32" s="659">
        <f t="shared" si="39"/>
        <v>0</v>
      </c>
      <c r="AH32" s="659">
        <f t="shared" si="39"/>
        <v>77965.385142857151</v>
      </c>
      <c r="AI32" s="659"/>
    </row>
    <row r="33" spans="1:35" ht="20.9" customHeight="1">
      <c r="A33" s="810" t="s">
        <v>1481</v>
      </c>
      <c r="B33" s="811"/>
      <c r="C33" s="811"/>
      <c r="D33" s="811"/>
      <c r="E33" s="811"/>
      <c r="F33" s="811"/>
      <c r="G33" s="811"/>
      <c r="H33" s="811"/>
      <c r="I33" s="811"/>
      <c r="J33" s="811"/>
      <c r="K33" s="811"/>
      <c r="L33" s="811"/>
      <c r="M33" s="811"/>
      <c r="N33" s="811"/>
      <c r="O33" s="811"/>
      <c r="P33" s="666">
        <f>P32*94.15%</f>
        <v>24468.136704000004</v>
      </c>
      <c r="Q33" s="666">
        <f>Q32*94.15%</f>
        <v>24468.136704000004</v>
      </c>
      <c r="R33" s="666">
        <f>R32*94.15%</f>
        <v>24468.136704000004</v>
      </c>
      <c r="S33" s="666">
        <f t="shared" ref="S33:AG33" si="40">S31*84.15%</f>
        <v>0</v>
      </c>
      <c r="T33" s="666">
        <f t="shared" si="40"/>
        <v>0</v>
      </c>
      <c r="U33" s="666">
        <f t="shared" si="40"/>
        <v>0</v>
      </c>
      <c r="V33" s="666">
        <f t="shared" si="40"/>
        <v>0</v>
      </c>
      <c r="W33" s="666">
        <f t="shared" si="40"/>
        <v>0</v>
      </c>
      <c r="X33" s="666">
        <f t="shared" si="40"/>
        <v>0</v>
      </c>
      <c r="Y33" s="666">
        <f t="shared" si="40"/>
        <v>0</v>
      </c>
      <c r="Z33" s="666">
        <f t="shared" si="40"/>
        <v>0</v>
      </c>
      <c r="AA33" s="666">
        <f t="shared" si="40"/>
        <v>0</v>
      </c>
      <c r="AB33" s="666">
        <f>AB32*94.15%</f>
        <v>73404.410112000012</v>
      </c>
      <c r="AC33" s="666">
        <f t="shared" si="40"/>
        <v>0</v>
      </c>
      <c r="AD33" s="666">
        <f t="shared" si="40"/>
        <v>0</v>
      </c>
      <c r="AE33" s="666">
        <f t="shared" si="40"/>
        <v>0</v>
      </c>
      <c r="AF33" s="666">
        <f>AF32*94.15%</f>
        <v>73404.410112000012</v>
      </c>
      <c r="AG33" s="666">
        <f t="shared" si="40"/>
        <v>0</v>
      </c>
      <c r="AH33" s="666">
        <f>AH32*94.15%</f>
        <v>73404.410112000012</v>
      </c>
      <c r="AI33" s="666"/>
    </row>
    <row r="35" spans="1:35" ht="20.9" customHeight="1">
      <c r="A35" s="370" t="s">
        <v>1608</v>
      </c>
    </row>
  </sheetData>
  <mergeCells count="19">
    <mergeCell ref="A1:B1"/>
    <mergeCell ref="C1:E1"/>
    <mergeCell ref="A2:B2"/>
    <mergeCell ref="C2:E2"/>
    <mergeCell ref="A3:B3"/>
    <mergeCell ref="C3:E3"/>
    <mergeCell ref="A4:B4"/>
    <mergeCell ref="C4:E4"/>
    <mergeCell ref="A5:B5"/>
    <mergeCell ref="C5:E5"/>
    <mergeCell ref="A6:B6"/>
    <mergeCell ref="C6:E6"/>
    <mergeCell ref="A33:O33"/>
    <mergeCell ref="P7:R7"/>
    <mergeCell ref="S7:U7"/>
    <mergeCell ref="V7:X7"/>
    <mergeCell ref="Y7:AA7"/>
    <mergeCell ref="A31:O31"/>
    <mergeCell ref="A32:O32"/>
  </mergeCells>
  <conditionalFormatting sqref="A32:A33">
    <cfRule type="duplicateValues" dxfId="89" priority="1"/>
    <cfRule type="duplicateValues" dxfId="88" priority="2"/>
  </conditionalFormatting>
  <dataValidations count="1">
    <dataValidation type="list" allowBlank="1" showInputMessage="1" showErrorMessage="1" sqref="E9:E30" xr:uid="{46353B0E-2882-4A09-8479-014786B641F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0EFB7F2-52AA-4A48-9E11-8269B4E3910A}">
          <x14:formula1>
            <xm:f>'New Rate Card India - BFD'!$F$2:$F$537</xm:f>
          </x14:formula1>
          <xm:sqref>C34:C1048576 C7:C31</xm:sqref>
        </x14:dataValidation>
        <x14:dataValidation type="list" allowBlank="1" showInputMessage="1" showErrorMessage="1" xr:uid="{E47270AF-1A4C-40DF-9139-3244797356BA}">
          <x14:formula1>
            <xm:f>'New Rate Card India - BFD'!$D$2:$D$537</xm:f>
          </x14:formula1>
          <xm:sqref>G34:G1048576 G7:G31</xm:sqref>
        </x14:dataValidation>
        <x14:dataValidation type="list" allowBlank="1" showInputMessage="1" showErrorMessage="1" xr:uid="{97E508BF-D7D6-48E2-985F-AD1A0C6B3DD4}">
          <x14:formula1>
            <xm:f>'New Rate Card India - BFD'!$H$2:$H$537</xm:f>
          </x14:formula1>
          <xm:sqref>F34:F1048576 F7:F31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8496-0196-4997-BC41-8D619F3F4C92}">
  <sheetPr>
    <tabColor rgb="FFFF0000"/>
  </sheetPr>
  <dimension ref="A1:AI25"/>
  <sheetViews>
    <sheetView zoomScale="27" zoomScaleNormal="110" workbookViewId="0">
      <pane xSplit="4" ySplit="8" topLeftCell="L9" activePane="bottomRight" state="frozen"/>
      <selection pane="topRight" activeCell="E1" sqref="E1"/>
      <selection pane="bottomLeft" activeCell="A9" sqref="A9"/>
      <selection pane="bottomRight" activeCell="M7" sqref="M7"/>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4.453125" style="370" bestFit="1" customWidth="1"/>
    <col min="5" max="5" width="11.54296875" style="370" bestFit="1"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806" t="s">
        <v>1440</v>
      </c>
      <c r="B1" s="806"/>
      <c r="C1" s="809" t="s">
        <v>161</v>
      </c>
      <c r="D1" s="809"/>
      <c r="E1" s="809"/>
      <c r="F1" s="369"/>
      <c r="G1" s="369"/>
      <c r="H1" s="369"/>
      <c r="I1" s="369"/>
      <c r="J1" s="369"/>
      <c r="K1" s="369"/>
      <c r="L1" s="369"/>
    </row>
    <row r="2" spans="1:35" ht="20.9" customHeight="1">
      <c r="A2" s="806" t="s">
        <v>1441</v>
      </c>
      <c r="B2" s="806"/>
      <c r="C2" s="809" t="s">
        <v>1639</v>
      </c>
      <c r="D2" s="809"/>
      <c r="E2" s="809"/>
      <c r="F2" s="369"/>
      <c r="G2" s="369"/>
      <c r="H2" s="369"/>
      <c r="I2" s="369"/>
      <c r="J2" s="369"/>
      <c r="K2" s="369"/>
      <c r="L2" s="369"/>
    </row>
    <row r="3" spans="1:35" ht="20.9" customHeight="1">
      <c r="A3" s="806" t="s">
        <v>1443</v>
      </c>
      <c r="B3" s="806"/>
      <c r="C3" s="809" t="s">
        <v>1640</v>
      </c>
      <c r="D3" s="809"/>
      <c r="E3" s="809"/>
      <c r="F3" s="369"/>
      <c r="G3" s="369"/>
      <c r="H3" s="369"/>
      <c r="I3" s="369"/>
      <c r="J3" s="369"/>
      <c r="K3" s="369"/>
      <c r="L3" s="369"/>
    </row>
    <row r="4" spans="1:35" ht="20.9" customHeight="1">
      <c r="A4" s="806" t="s">
        <v>10</v>
      </c>
      <c r="B4" s="806"/>
      <c r="C4" s="809" t="s">
        <v>1641</v>
      </c>
      <c r="D4" s="809"/>
      <c r="E4" s="809"/>
      <c r="F4" s="369"/>
      <c r="G4" s="369"/>
      <c r="H4" s="369"/>
      <c r="I4" s="369"/>
      <c r="J4" s="369"/>
      <c r="K4" s="369"/>
      <c r="L4" s="369"/>
    </row>
    <row r="5" spans="1:35" ht="20.9" customHeight="1">
      <c r="A5" s="807" t="s">
        <v>1445</v>
      </c>
      <c r="B5" s="818"/>
      <c r="C5" s="809"/>
      <c r="D5" s="809"/>
      <c r="E5" s="809"/>
      <c r="F5" s="369"/>
      <c r="G5" s="369"/>
      <c r="H5" s="369"/>
      <c r="I5" s="369"/>
      <c r="J5" s="369"/>
      <c r="K5" s="369"/>
      <c r="L5" s="369"/>
    </row>
    <row r="6" spans="1:35" ht="20.9" customHeight="1">
      <c r="A6" s="807" t="s">
        <v>1446</v>
      </c>
      <c r="B6" s="818"/>
      <c r="C6" s="809" t="s">
        <v>1612</v>
      </c>
      <c r="D6" s="809"/>
      <c r="E6" s="809"/>
      <c r="F6" s="369"/>
      <c r="G6" s="369"/>
      <c r="H6" s="369"/>
      <c r="I6" s="369"/>
      <c r="J6" s="369"/>
      <c r="K6" s="369"/>
      <c r="L6" s="369"/>
    </row>
    <row r="7" spans="1:35" ht="20.9" customHeight="1">
      <c r="M7" s="672"/>
      <c r="P7" s="805" t="s">
        <v>1448</v>
      </c>
      <c r="Q7" s="815"/>
      <c r="R7" s="815"/>
      <c r="S7" s="804" t="s">
        <v>1449</v>
      </c>
      <c r="T7" s="812"/>
      <c r="U7" s="812"/>
      <c r="V7" s="802" t="s">
        <v>1450</v>
      </c>
      <c r="W7" s="813"/>
      <c r="X7" s="813"/>
      <c r="Y7" s="803" t="s">
        <v>1451</v>
      </c>
      <c r="Z7" s="816"/>
      <c r="AA7" s="816"/>
      <c r="AB7" s="370"/>
      <c r="AC7" s="370"/>
      <c r="AD7" s="370"/>
      <c r="AE7" s="370"/>
      <c r="AF7" s="370"/>
      <c r="AG7" s="370"/>
      <c r="AH7" s="370"/>
    </row>
    <row r="8" spans="1:35" ht="20.9" customHeight="1">
      <c r="A8" s="125" t="s">
        <v>5</v>
      </c>
      <c r="B8" s="125" t="s">
        <v>6</v>
      </c>
      <c r="C8" s="125" t="s">
        <v>7</v>
      </c>
      <c r="D8" s="125" t="s">
        <v>8</v>
      </c>
      <c r="E8" s="125" t="s">
        <v>9</v>
      </c>
      <c r="F8" s="125" t="s">
        <v>311</v>
      </c>
      <c r="G8" s="125" t="s">
        <v>1452</v>
      </c>
      <c r="H8" s="125" t="s">
        <v>1453</v>
      </c>
      <c r="I8" s="125" t="s">
        <v>312</v>
      </c>
      <c r="J8" s="125" t="s">
        <v>12</v>
      </c>
      <c r="K8" s="125" t="s">
        <v>1454</v>
      </c>
      <c r="L8" s="125" t="s">
        <v>313</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1507</v>
      </c>
      <c r="AH8" s="127" t="s">
        <v>1460</v>
      </c>
      <c r="AI8" s="127" t="s">
        <v>19</v>
      </c>
    </row>
    <row r="9" spans="1:35" ht="20.65" customHeight="1">
      <c r="A9" s="218">
        <v>2366919</v>
      </c>
      <c r="B9" s="218" t="s">
        <v>1642</v>
      </c>
      <c r="C9" s="46" t="s">
        <v>800</v>
      </c>
      <c r="D9" s="46" t="s">
        <v>1643</v>
      </c>
      <c r="E9" s="49" t="s">
        <v>341</v>
      </c>
      <c r="F9" s="49" t="s">
        <v>810</v>
      </c>
      <c r="G9" s="49" t="s">
        <v>1493</v>
      </c>
      <c r="H9" s="49" t="str">
        <f t="shared" ref="H9:H20" si="0">CONCATENATE(G9,C9,F9)</f>
        <v>NicheODCLevel 1</v>
      </c>
      <c r="I9" s="49" t="s">
        <v>582</v>
      </c>
      <c r="J9" s="49">
        <v>1000458884</v>
      </c>
      <c r="K9" s="49" t="s">
        <v>1644</v>
      </c>
      <c r="L9" s="49" t="s">
        <v>344</v>
      </c>
      <c r="M9" s="388">
        <f>VLOOKUP(H9,'2026 - Price List India BFD'!B:F,5,0)</f>
        <v>1630</v>
      </c>
      <c r="N9" s="36">
        <f>M9/87.5</f>
        <v>18.62857142857143</v>
      </c>
      <c r="O9" s="128">
        <f t="shared" ref="O9:O20" si="1">N9*176</f>
        <v>3278.6285714285718</v>
      </c>
      <c r="P9" s="124">
        <v>0</v>
      </c>
      <c r="Q9" s="124">
        <v>0</v>
      </c>
      <c r="R9" s="124">
        <v>0</v>
      </c>
      <c r="S9" s="124">
        <v>0</v>
      </c>
      <c r="T9" s="124">
        <v>0</v>
      </c>
      <c r="U9" s="124">
        <v>0</v>
      </c>
      <c r="V9" s="124">
        <v>0</v>
      </c>
      <c r="W9" s="124">
        <v>0</v>
      </c>
      <c r="X9" s="124">
        <v>0</v>
      </c>
      <c r="Y9" s="124">
        <v>0</v>
      </c>
      <c r="Z9" s="124">
        <v>0</v>
      </c>
      <c r="AA9" s="124">
        <v>0</v>
      </c>
      <c r="AB9" s="655">
        <f t="shared" ref="AB9:AB20" si="2">SUM(P9:R9)</f>
        <v>0</v>
      </c>
      <c r="AC9" s="655">
        <f t="shared" ref="AC9:AC20" si="3">SUM(S9:U9)</f>
        <v>0</v>
      </c>
      <c r="AD9" s="655">
        <f t="shared" ref="AD9:AD20" si="4">SUM(V9:X9)</f>
        <v>0</v>
      </c>
      <c r="AE9" s="655">
        <f t="shared" ref="AE9:AE20" si="5">SUM(Y9:AA9)</f>
        <v>0</v>
      </c>
      <c r="AF9" s="655">
        <f t="shared" ref="AF9:AF20" si="6">SUM(AB9:AC9)</f>
        <v>0</v>
      </c>
      <c r="AG9" s="653">
        <f t="shared" ref="AG9:AG20" si="7">SUM(AD9:AE9)</f>
        <v>0</v>
      </c>
      <c r="AH9" s="653">
        <f t="shared" ref="AH9:AH20" si="8">SUM(AF9:AG9)</f>
        <v>0</v>
      </c>
      <c r="AI9" s="129" t="s">
        <v>1645</v>
      </c>
    </row>
    <row r="10" spans="1:35" ht="20.65" customHeight="1">
      <c r="A10" s="218">
        <v>2366898</v>
      </c>
      <c r="B10" s="218" t="s">
        <v>1646</v>
      </c>
      <c r="C10" s="46" t="s">
        <v>800</v>
      </c>
      <c r="D10" s="46" t="s">
        <v>834</v>
      </c>
      <c r="E10" s="49" t="s">
        <v>341</v>
      </c>
      <c r="F10" s="49" t="s">
        <v>810</v>
      </c>
      <c r="G10" s="49" t="s">
        <v>1493</v>
      </c>
      <c r="H10" s="49" t="str">
        <f t="shared" si="0"/>
        <v>NicheODCLevel 1</v>
      </c>
      <c r="I10" s="49" t="s">
        <v>582</v>
      </c>
      <c r="J10" s="49">
        <v>1000458884</v>
      </c>
      <c r="K10" s="49" t="s">
        <v>1644</v>
      </c>
      <c r="L10" s="49" t="s">
        <v>344</v>
      </c>
      <c r="M10" s="388">
        <f>VLOOKUP(H10,'2026 - Price List India BFD'!B:F,5,0)</f>
        <v>1630</v>
      </c>
      <c r="N10" s="36">
        <f t="shared" ref="N10:N20" si="9">M10/87.5</f>
        <v>18.62857142857143</v>
      </c>
      <c r="O10" s="128">
        <f t="shared" si="1"/>
        <v>3278.6285714285718</v>
      </c>
      <c r="P10" s="124">
        <v>0</v>
      </c>
      <c r="Q10" s="124">
        <v>0</v>
      </c>
      <c r="R10" s="124">
        <v>0</v>
      </c>
      <c r="S10" s="124">
        <v>0</v>
      </c>
      <c r="T10" s="124">
        <v>0</v>
      </c>
      <c r="U10" s="124">
        <v>0</v>
      </c>
      <c r="V10" s="124">
        <v>0</v>
      </c>
      <c r="W10" s="124">
        <v>0</v>
      </c>
      <c r="X10" s="124">
        <v>0</v>
      </c>
      <c r="Y10" s="124">
        <v>0</v>
      </c>
      <c r="Z10" s="124">
        <v>0</v>
      </c>
      <c r="AA10" s="124">
        <v>0</v>
      </c>
      <c r="AB10" s="655">
        <f t="shared" si="2"/>
        <v>0</v>
      </c>
      <c r="AC10" s="655">
        <f t="shared" si="3"/>
        <v>0</v>
      </c>
      <c r="AD10" s="655">
        <f t="shared" si="4"/>
        <v>0</v>
      </c>
      <c r="AE10" s="655">
        <f t="shared" si="5"/>
        <v>0</v>
      </c>
      <c r="AF10" s="655">
        <f t="shared" si="6"/>
        <v>0</v>
      </c>
      <c r="AG10" s="653">
        <f t="shared" si="7"/>
        <v>0</v>
      </c>
      <c r="AH10" s="653">
        <f t="shared" si="8"/>
        <v>0</v>
      </c>
      <c r="AI10" s="129" t="s">
        <v>1645</v>
      </c>
    </row>
    <row r="11" spans="1:35" ht="20.65" customHeight="1">
      <c r="A11" s="218">
        <v>2366915</v>
      </c>
      <c r="B11" s="218" t="s">
        <v>1647</v>
      </c>
      <c r="C11" s="46" t="s">
        <v>800</v>
      </c>
      <c r="D11" s="46" t="s">
        <v>916</v>
      </c>
      <c r="E11" s="49" t="s">
        <v>341</v>
      </c>
      <c r="F11" s="49" t="s">
        <v>810</v>
      </c>
      <c r="G11" s="49" t="s">
        <v>1493</v>
      </c>
      <c r="H11" s="49" t="str">
        <f t="shared" si="0"/>
        <v>NicheODCLevel 1</v>
      </c>
      <c r="I11" s="49" t="s">
        <v>582</v>
      </c>
      <c r="J11" s="49">
        <v>1000458884</v>
      </c>
      <c r="K11" s="49" t="s">
        <v>1644</v>
      </c>
      <c r="L11" s="49" t="s">
        <v>344</v>
      </c>
      <c r="M11" s="388">
        <f>VLOOKUP(H11,'2026 - Price List India BFD'!B:F,5,0)</f>
        <v>1630</v>
      </c>
      <c r="N11" s="36">
        <f t="shared" si="9"/>
        <v>18.62857142857143</v>
      </c>
      <c r="O11" s="128">
        <f t="shared" si="1"/>
        <v>3278.6285714285718</v>
      </c>
      <c r="P11" s="124">
        <v>0</v>
      </c>
      <c r="Q11" s="124">
        <v>0</v>
      </c>
      <c r="R11" s="124">
        <v>0</v>
      </c>
      <c r="S11" s="124">
        <v>0</v>
      </c>
      <c r="T11" s="124">
        <v>0</v>
      </c>
      <c r="U11" s="124">
        <v>0</v>
      </c>
      <c r="V11" s="124">
        <v>0</v>
      </c>
      <c r="W11" s="124">
        <v>0</v>
      </c>
      <c r="X11" s="124">
        <v>0</v>
      </c>
      <c r="Y11" s="124">
        <v>0</v>
      </c>
      <c r="Z11" s="124">
        <v>0</v>
      </c>
      <c r="AA11" s="124">
        <v>0</v>
      </c>
      <c r="AB11" s="655">
        <f t="shared" si="2"/>
        <v>0</v>
      </c>
      <c r="AC11" s="655">
        <f t="shared" si="3"/>
        <v>0</v>
      </c>
      <c r="AD11" s="655">
        <f t="shared" si="4"/>
        <v>0</v>
      </c>
      <c r="AE11" s="655">
        <f t="shared" si="5"/>
        <v>0</v>
      </c>
      <c r="AF11" s="655">
        <f t="shared" si="6"/>
        <v>0</v>
      </c>
      <c r="AG11" s="653">
        <f t="shared" si="7"/>
        <v>0</v>
      </c>
      <c r="AH11" s="653">
        <f t="shared" si="8"/>
        <v>0</v>
      </c>
      <c r="AI11" s="129" t="s">
        <v>1645</v>
      </c>
    </row>
    <row r="12" spans="1:35" ht="20.65" customHeight="1">
      <c r="A12" s="218">
        <v>2112364</v>
      </c>
      <c r="B12" s="218" t="s">
        <v>1648</v>
      </c>
      <c r="C12" s="46" t="s">
        <v>800</v>
      </c>
      <c r="D12" s="46" t="s">
        <v>834</v>
      </c>
      <c r="E12" s="49" t="s">
        <v>341</v>
      </c>
      <c r="F12" s="49" t="s">
        <v>804</v>
      </c>
      <c r="G12" s="49" t="s">
        <v>1493</v>
      </c>
      <c r="H12" s="49" t="str">
        <f t="shared" si="0"/>
        <v>NicheODCLevel 3</v>
      </c>
      <c r="I12" s="49" t="s">
        <v>338</v>
      </c>
      <c r="J12" s="49">
        <v>1000458884</v>
      </c>
      <c r="K12" s="49" t="s">
        <v>1644</v>
      </c>
      <c r="L12" s="49" t="s">
        <v>344</v>
      </c>
      <c r="M12" s="388">
        <f>VLOOKUP(H12,'2026 - Price List India BFD'!B:F,5,0)</f>
        <v>2360</v>
      </c>
      <c r="N12" s="36">
        <f t="shared" si="9"/>
        <v>26.971428571428572</v>
      </c>
      <c r="O12" s="128">
        <f t="shared" ref="O12" si="10">N12*176</f>
        <v>4746.971428571429</v>
      </c>
      <c r="P12" s="124"/>
      <c r="Q12" s="124"/>
      <c r="R12" s="124"/>
      <c r="S12" s="124">
        <v>0</v>
      </c>
      <c r="T12" s="124">
        <v>0</v>
      </c>
      <c r="U12" s="124">
        <v>0</v>
      </c>
      <c r="V12" s="124">
        <v>0</v>
      </c>
      <c r="W12" s="124">
        <v>0</v>
      </c>
      <c r="X12" s="124">
        <v>0</v>
      </c>
      <c r="Y12" s="124">
        <v>0</v>
      </c>
      <c r="Z12" s="124">
        <v>0</v>
      </c>
      <c r="AA12" s="124">
        <v>0</v>
      </c>
      <c r="AB12" s="655">
        <f t="shared" ref="AB12" si="11">SUM(P12:R12)</f>
        <v>0</v>
      </c>
      <c r="AC12" s="655">
        <f t="shared" ref="AC12" si="12">SUM(S12:U12)</f>
        <v>0</v>
      </c>
      <c r="AD12" s="655">
        <f t="shared" ref="AD12" si="13">SUM(V12:X12)</f>
        <v>0</v>
      </c>
      <c r="AE12" s="655">
        <f t="shared" ref="AE12" si="14">SUM(Y12:AA12)</f>
        <v>0</v>
      </c>
      <c r="AF12" s="655">
        <f t="shared" ref="AF12" si="15">SUM(AB12:AC12)</f>
        <v>0</v>
      </c>
      <c r="AG12" s="653">
        <f t="shared" ref="AG12" si="16">SUM(AD12:AE12)</f>
        <v>0</v>
      </c>
      <c r="AH12" s="653">
        <f t="shared" ref="AH12" si="17">SUM(AF12:AG12)</f>
        <v>0</v>
      </c>
      <c r="AI12" s="129"/>
    </row>
    <row r="13" spans="1:35" ht="20.9" customHeight="1">
      <c r="A13" s="218">
        <v>2187604</v>
      </c>
      <c r="B13" s="218" t="s">
        <v>1649</v>
      </c>
      <c r="C13" s="46" t="s">
        <v>800</v>
      </c>
      <c r="D13" s="46" t="s">
        <v>829</v>
      </c>
      <c r="E13" s="49" t="s">
        <v>341</v>
      </c>
      <c r="F13" s="49" t="s">
        <v>802</v>
      </c>
      <c r="G13" s="49" t="s">
        <v>1493</v>
      </c>
      <c r="H13" s="49" t="str">
        <f t="shared" si="0"/>
        <v>NicheODCLevel 2</v>
      </c>
      <c r="I13" s="49" t="s">
        <v>582</v>
      </c>
      <c r="J13" s="49">
        <v>1000458884</v>
      </c>
      <c r="K13" s="49" t="s">
        <v>1644</v>
      </c>
      <c r="L13" s="49" t="s">
        <v>344</v>
      </c>
      <c r="M13" s="388">
        <f>VLOOKUP(H13,'2026 - Price List India BFD'!B:F,5,0)</f>
        <v>1956</v>
      </c>
      <c r="N13" s="36">
        <f t="shared" si="9"/>
        <v>22.354285714285716</v>
      </c>
      <c r="O13" s="128">
        <f t="shared" si="1"/>
        <v>3934.3542857142861</v>
      </c>
      <c r="P13" s="124">
        <f>N13*176</f>
        <v>3934.3542857142861</v>
      </c>
      <c r="Q13" s="124">
        <f>N13*176</f>
        <v>3934.3542857142861</v>
      </c>
      <c r="R13" s="124">
        <f>N13*176</f>
        <v>3934.3542857142861</v>
      </c>
      <c r="S13" s="124">
        <v>0</v>
      </c>
      <c r="T13" s="124">
        <v>0</v>
      </c>
      <c r="U13" s="124">
        <v>0</v>
      </c>
      <c r="V13" s="124">
        <v>0</v>
      </c>
      <c r="W13" s="124">
        <v>0</v>
      </c>
      <c r="X13" s="124">
        <v>0</v>
      </c>
      <c r="Y13" s="124">
        <v>0</v>
      </c>
      <c r="Z13" s="124">
        <v>0</v>
      </c>
      <c r="AA13" s="124">
        <v>0</v>
      </c>
      <c r="AB13" s="655">
        <f t="shared" si="2"/>
        <v>11803.062857142859</v>
      </c>
      <c r="AC13" s="655">
        <f t="shared" si="3"/>
        <v>0</v>
      </c>
      <c r="AD13" s="655">
        <f t="shared" si="4"/>
        <v>0</v>
      </c>
      <c r="AE13" s="655">
        <f t="shared" si="5"/>
        <v>0</v>
      </c>
      <c r="AF13" s="655">
        <f t="shared" si="6"/>
        <v>11803.062857142859</v>
      </c>
      <c r="AG13" s="653">
        <f t="shared" si="7"/>
        <v>0</v>
      </c>
      <c r="AH13" s="653">
        <f t="shared" si="8"/>
        <v>11803.062857142859</v>
      </c>
      <c r="AI13" s="129"/>
    </row>
    <row r="14" spans="1:35" ht="20.9" customHeight="1">
      <c r="A14" s="218">
        <v>918276</v>
      </c>
      <c r="B14" s="218" t="s">
        <v>1650</v>
      </c>
      <c r="C14" s="46" t="s">
        <v>800</v>
      </c>
      <c r="D14" s="46" t="s">
        <v>834</v>
      </c>
      <c r="E14" s="49" t="s">
        <v>341</v>
      </c>
      <c r="F14" s="49" t="s">
        <v>802</v>
      </c>
      <c r="G14" s="49" t="s">
        <v>1493</v>
      </c>
      <c r="H14" s="49" t="str">
        <f t="shared" si="0"/>
        <v>NicheODCLevel 2</v>
      </c>
      <c r="I14" s="49" t="s">
        <v>324</v>
      </c>
      <c r="J14" s="49">
        <v>1000458884</v>
      </c>
      <c r="K14" s="49" t="s">
        <v>1644</v>
      </c>
      <c r="L14" s="49" t="s">
        <v>344</v>
      </c>
      <c r="M14" s="388">
        <f>VLOOKUP(H14,'2026 - Price List India BFD'!B:F,5,0)</f>
        <v>1956</v>
      </c>
      <c r="N14" s="36">
        <f t="shared" si="9"/>
        <v>22.354285714285716</v>
      </c>
      <c r="O14" s="128">
        <f t="shared" si="1"/>
        <v>3934.3542857142861</v>
      </c>
      <c r="P14" s="124">
        <f>N14*176</f>
        <v>3934.3542857142861</v>
      </c>
      <c r="Q14" s="124">
        <f>N14*176</f>
        <v>3934.3542857142861</v>
      </c>
      <c r="R14" s="124">
        <f>N14*176</f>
        <v>3934.3542857142861</v>
      </c>
      <c r="S14" s="124">
        <v>0</v>
      </c>
      <c r="T14" s="124">
        <v>0</v>
      </c>
      <c r="U14" s="124">
        <v>0</v>
      </c>
      <c r="V14" s="124">
        <v>0</v>
      </c>
      <c r="W14" s="124">
        <v>0</v>
      </c>
      <c r="X14" s="124">
        <v>0</v>
      </c>
      <c r="Y14" s="124">
        <v>0</v>
      </c>
      <c r="Z14" s="124">
        <v>0</v>
      </c>
      <c r="AA14" s="124">
        <v>0</v>
      </c>
      <c r="AB14" s="655">
        <f t="shared" si="2"/>
        <v>11803.062857142859</v>
      </c>
      <c r="AC14" s="655">
        <f t="shared" si="3"/>
        <v>0</v>
      </c>
      <c r="AD14" s="655">
        <f t="shared" si="4"/>
        <v>0</v>
      </c>
      <c r="AE14" s="655">
        <f t="shared" si="5"/>
        <v>0</v>
      </c>
      <c r="AF14" s="655">
        <f t="shared" si="6"/>
        <v>11803.062857142859</v>
      </c>
      <c r="AG14" s="653">
        <f t="shared" si="7"/>
        <v>0</v>
      </c>
      <c r="AH14" s="653">
        <f t="shared" si="8"/>
        <v>11803.062857142859</v>
      </c>
      <c r="AI14" s="129"/>
    </row>
    <row r="15" spans="1:35" ht="20.65" customHeight="1">
      <c r="A15" s="218">
        <v>2295150</v>
      </c>
      <c r="B15" s="218" t="s">
        <v>1651</v>
      </c>
      <c r="C15" s="46" t="s">
        <v>800</v>
      </c>
      <c r="D15" s="46" t="s">
        <v>829</v>
      </c>
      <c r="E15" s="49" t="s">
        <v>341</v>
      </c>
      <c r="F15" s="49" t="s">
        <v>802</v>
      </c>
      <c r="G15" s="49" t="s">
        <v>1493</v>
      </c>
      <c r="H15" s="49" t="str">
        <f>CONCATENATE(G15,C15,F15)</f>
        <v>NicheODCLevel 2</v>
      </c>
      <c r="I15" s="49" t="s">
        <v>324</v>
      </c>
      <c r="J15" s="49">
        <v>1000458884</v>
      </c>
      <c r="K15" s="49" t="s">
        <v>1644</v>
      </c>
      <c r="L15" s="49" t="s">
        <v>344</v>
      </c>
      <c r="M15" s="388">
        <f>VLOOKUP(H15,'2026 - Price List India BFD'!B:F,5,0)</f>
        <v>1956</v>
      </c>
      <c r="N15" s="36">
        <f t="shared" si="9"/>
        <v>22.354285714285716</v>
      </c>
      <c r="O15" s="128">
        <f t="shared" si="1"/>
        <v>3934.3542857142861</v>
      </c>
      <c r="P15" s="124"/>
      <c r="Q15" s="124"/>
      <c r="R15" s="124"/>
      <c r="S15" s="124">
        <v>0</v>
      </c>
      <c r="T15" s="124">
        <v>0</v>
      </c>
      <c r="U15" s="124">
        <v>0</v>
      </c>
      <c r="V15" s="124">
        <v>0</v>
      </c>
      <c r="W15" s="124">
        <v>0</v>
      </c>
      <c r="X15" s="124">
        <v>0</v>
      </c>
      <c r="Y15" s="124">
        <v>0</v>
      </c>
      <c r="Z15" s="124">
        <v>0</v>
      </c>
      <c r="AA15" s="124">
        <v>0</v>
      </c>
      <c r="AB15" s="655">
        <f t="shared" si="2"/>
        <v>0</v>
      </c>
      <c r="AC15" s="655">
        <f t="shared" si="3"/>
        <v>0</v>
      </c>
      <c r="AD15" s="655">
        <f t="shared" si="4"/>
        <v>0</v>
      </c>
      <c r="AE15" s="655">
        <f t="shared" si="5"/>
        <v>0</v>
      </c>
      <c r="AF15" s="655">
        <f t="shared" si="6"/>
        <v>0</v>
      </c>
      <c r="AG15" s="653">
        <f t="shared" si="7"/>
        <v>0</v>
      </c>
      <c r="AH15" s="653">
        <f t="shared" si="8"/>
        <v>0</v>
      </c>
      <c r="AI15" s="129"/>
    </row>
    <row r="16" spans="1:35" ht="20.65" customHeight="1">
      <c r="A16" s="218">
        <v>930769</v>
      </c>
      <c r="B16" s="218" t="s">
        <v>1652</v>
      </c>
      <c r="C16" s="46" t="s">
        <v>800</v>
      </c>
      <c r="D16" s="46" t="s">
        <v>829</v>
      </c>
      <c r="E16" s="49" t="s">
        <v>341</v>
      </c>
      <c r="F16" s="49" t="s">
        <v>804</v>
      </c>
      <c r="G16" s="49" t="s">
        <v>1493</v>
      </c>
      <c r="H16" s="49" t="str">
        <f t="shared" si="0"/>
        <v>NicheODCLevel 3</v>
      </c>
      <c r="I16" s="49" t="s">
        <v>338</v>
      </c>
      <c r="J16" s="49">
        <v>1000458884</v>
      </c>
      <c r="K16" s="49" t="s">
        <v>1644</v>
      </c>
      <c r="L16" s="49" t="s">
        <v>344</v>
      </c>
      <c r="M16" s="388">
        <f>VLOOKUP(H16,'2026 - Price List India BFD'!B:F,5,0)</f>
        <v>2360</v>
      </c>
      <c r="N16" s="36">
        <f t="shared" si="9"/>
        <v>26.971428571428572</v>
      </c>
      <c r="O16" s="128">
        <f t="shared" si="1"/>
        <v>4746.971428571429</v>
      </c>
      <c r="P16" s="124"/>
      <c r="Q16" s="124"/>
      <c r="R16" s="124"/>
      <c r="S16" s="124">
        <v>0</v>
      </c>
      <c r="T16" s="124">
        <v>0</v>
      </c>
      <c r="U16" s="124">
        <v>0</v>
      </c>
      <c r="V16" s="124">
        <v>0</v>
      </c>
      <c r="W16" s="124">
        <v>0</v>
      </c>
      <c r="X16" s="124">
        <v>0</v>
      </c>
      <c r="Y16" s="124">
        <v>0</v>
      </c>
      <c r="Z16" s="124">
        <v>0</v>
      </c>
      <c r="AA16" s="124">
        <v>0</v>
      </c>
      <c r="AB16" s="655">
        <f t="shared" si="2"/>
        <v>0</v>
      </c>
      <c r="AC16" s="655">
        <f t="shared" si="3"/>
        <v>0</v>
      </c>
      <c r="AD16" s="655">
        <f t="shared" si="4"/>
        <v>0</v>
      </c>
      <c r="AE16" s="655">
        <f t="shared" si="5"/>
        <v>0</v>
      </c>
      <c r="AF16" s="655">
        <f t="shared" si="6"/>
        <v>0</v>
      </c>
      <c r="AG16" s="653">
        <f t="shared" si="7"/>
        <v>0</v>
      </c>
      <c r="AH16" s="653">
        <f t="shared" si="8"/>
        <v>0</v>
      </c>
      <c r="AI16" s="129"/>
    </row>
    <row r="17" spans="1:35" ht="20.9" customHeight="1">
      <c r="A17" s="218">
        <v>256872</v>
      </c>
      <c r="B17" s="218" t="s">
        <v>1653</v>
      </c>
      <c r="C17" s="46" t="s">
        <v>800</v>
      </c>
      <c r="D17" s="46" t="s">
        <v>1476</v>
      </c>
      <c r="E17" s="49" t="s">
        <v>341</v>
      </c>
      <c r="F17" s="49" t="s">
        <v>804</v>
      </c>
      <c r="G17" s="49" t="s">
        <v>1493</v>
      </c>
      <c r="H17" s="49" t="str">
        <f t="shared" si="0"/>
        <v>NicheODCLevel 3</v>
      </c>
      <c r="I17" s="49" t="s">
        <v>422</v>
      </c>
      <c r="J17" s="49">
        <v>1000458884</v>
      </c>
      <c r="K17" s="49" t="s">
        <v>1644</v>
      </c>
      <c r="L17" s="49" t="s">
        <v>344</v>
      </c>
      <c r="M17" s="388">
        <f>VLOOKUP(H17,'2026 - Price List India BFD'!B:F,5,0)</f>
        <v>2360</v>
      </c>
      <c r="N17" s="36">
        <f t="shared" si="9"/>
        <v>26.971428571428572</v>
      </c>
      <c r="O17" s="128">
        <f t="shared" si="1"/>
        <v>4746.971428571429</v>
      </c>
      <c r="P17" s="124">
        <f>N17*176</f>
        <v>4746.971428571429</v>
      </c>
      <c r="Q17" s="124">
        <f>N17*176</f>
        <v>4746.971428571429</v>
      </c>
      <c r="R17" s="124">
        <f>N17*176</f>
        <v>4746.971428571429</v>
      </c>
      <c r="S17" s="124">
        <v>0</v>
      </c>
      <c r="T17" s="124">
        <v>0</v>
      </c>
      <c r="U17" s="124">
        <v>0</v>
      </c>
      <c r="V17" s="124">
        <v>0</v>
      </c>
      <c r="W17" s="124">
        <v>0</v>
      </c>
      <c r="X17" s="124">
        <v>0</v>
      </c>
      <c r="Y17" s="124">
        <v>0</v>
      </c>
      <c r="Z17" s="124">
        <v>0</v>
      </c>
      <c r="AA17" s="124">
        <v>0</v>
      </c>
      <c r="AB17" s="655">
        <f t="shared" si="2"/>
        <v>14240.914285714287</v>
      </c>
      <c r="AC17" s="655">
        <f t="shared" si="3"/>
        <v>0</v>
      </c>
      <c r="AD17" s="655">
        <f t="shared" si="4"/>
        <v>0</v>
      </c>
      <c r="AE17" s="655">
        <f t="shared" si="5"/>
        <v>0</v>
      </c>
      <c r="AF17" s="655">
        <f t="shared" si="6"/>
        <v>14240.914285714287</v>
      </c>
      <c r="AG17" s="653">
        <f t="shared" si="7"/>
        <v>0</v>
      </c>
      <c r="AH17" s="653">
        <f t="shared" si="8"/>
        <v>14240.914285714287</v>
      </c>
      <c r="AI17" s="129"/>
    </row>
    <row r="18" spans="1:35" ht="20.9" customHeight="1">
      <c r="A18" s="218">
        <v>931872</v>
      </c>
      <c r="B18" s="218" t="s">
        <v>1654</v>
      </c>
      <c r="C18" s="46" t="s">
        <v>800</v>
      </c>
      <c r="D18" s="46" t="s">
        <v>916</v>
      </c>
      <c r="E18" s="49" t="s">
        <v>341</v>
      </c>
      <c r="F18" s="49" t="s">
        <v>804</v>
      </c>
      <c r="G18" s="49" t="s">
        <v>1493</v>
      </c>
      <c r="H18" s="49" t="str">
        <f t="shared" si="0"/>
        <v>NicheODCLevel 3</v>
      </c>
      <c r="I18" s="49" t="s">
        <v>318</v>
      </c>
      <c r="J18" s="49">
        <v>1000458884</v>
      </c>
      <c r="K18" s="49" t="s">
        <v>1644</v>
      </c>
      <c r="L18" s="49" t="s">
        <v>344</v>
      </c>
      <c r="M18" s="388">
        <f>VLOOKUP(H18,'2026 - Price List India BFD'!B:F,5,0)</f>
        <v>2360</v>
      </c>
      <c r="N18" s="36">
        <f t="shared" si="9"/>
        <v>26.971428571428572</v>
      </c>
      <c r="O18" s="128">
        <f t="shared" si="1"/>
        <v>4746.971428571429</v>
      </c>
      <c r="P18" s="124">
        <f>N18*176</f>
        <v>4746.971428571429</v>
      </c>
      <c r="Q18" s="124">
        <f>N18*176</f>
        <v>4746.971428571429</v>
      </c>
      <c r="R18" s="124">
        <f>N18*176</f>
        <v>4746.971428571429</v>
      </c>
      <c r="S18" s="124">
        <v>0</v>
      </c>
      <c r="T18" s="124">
        <v>0</v>
      </c>
      <c r="U18" s="124">
        <v>0</v>
      </c>
      <c r="V18" s="124">
        <v>0</v>
      </c>
      <c r="W18" s="124">
        <v>0</v>
      </c>
      <c r="X18" s="124">
        <v>0</v>
      </c>
      <c r="Y18" s="124">
        <v>0</v>
      </c>
      <c r="Z18" s="124">
        <v>0</v>
      </c>
      <c r="AA18" s="124">
        <v>0</v>
      </c>
      <c r="AB18" s="655">
        <f t="shared" si="2"/>
        <v>14240.914285714287</v>
      </c>
      <c r="AC18" s="655">
        <f t="shared" si="3"/>
        <v>0</v>
      </c>
      <c r="AD18" s="655">
        <f t="shared" si="4"/>
        <v>0</v>
      </c>
      <c r="AE18" s="655">
        <f t="shared" si="5"/>
        <v>0</v>
      </c>
      <c r="AF18" s="655">
        <f t="shared" si="6"/>
        <v>14240.914285714287</v>
      </c>
      <c r="AG18" s="653">
        <f t="shared" si="7"/>
        <v>0</v>
      </c>
      <c r="AH18" s="653">
        <f t="shared" si="8"/>
        <v>14240.914285714287</v>
      </c>
      <c r="AI18" s="299"/>
    </row>
    <row r="19" spans="1:35" ht="20.9" customHeight="1">
      <c r="A19" s="218">
        <v>2127158</v>
      </c>
      <c r="B19" s="218" t="s">
        <v>1655</v>
      </c>
      <c r="C19" s="46" t="s">
        <v>800</v>
      </c>
      <c r="D19" s="46" t="s">
        <v>829</v>
      </c>
      <c r="E19" s="49" t="s">
        <v>341</v>
      </c>
      <c r="F19" s="49" t="s">
        <v>804</v>
      </c>
      <c r="G19" s="49" t="s">
        <v>1493</v>
      </c>
      <c r="H19" s="49" t="str">
        <f t="shared" si="0"/>
        <v>NicheODCLevel 3</v>
      </c>
      <c r="I19" s="49" t="s">
        <v>318</v>
      </c>
      <c r="J19" s="49">
        <v>1000458884</v>
      </c>
      <c r="K19" s="49" t="s">
        <v>1644</v>
      </c>
      <c r="L19" s="49" t="s">
        <v>344</v>
      </c>
      <c r="M19" s="388">
        <f>VLOOKUP(H19,'2026 - Price List India BFD'!B:F,5,0)</f>
        <v>2360</v>
      </c>
      <c r="N19" s="36">
        <f t="shared" si="9"/>
        <v>26.971428571428572</v>
      </c>
      <c r="O19" s="128">
        <f t="shared" si="1"/>
        <v>4746.971428571429</v>
      </c>
      <c r="P19" s="124">
        <f>N19*176</f>
        <v>4746.971428571429</v>
      </c>
      <c r="Q19" s="124">
        <f>N19*176</f>
        <v>4746.971428571429</v>
      </c>
      <c r="R19" s="124">
        <f>N19*176</f>
        <v>4746.971428571429</v>
      </c>
      <c r="S19" s="124">
        <v>0</v>
      </c>
      <c r="T19" s="124">
        <v>0</v>
      </c>
      <c r="U19" s="124">
        <v>0</v>
      </c>
      <c r="V19" s="124">
        <v>0</v>
      </c>
      <c r="W19" s="124">
        <v>0</v>
      </c>
      <c r="X19" s="124">
        <v>0</v>
      </c>
      <c r="Y19" s="124">
        <v>0</v>
      </c>
      <c r="Z19" s="124">
        <v>0</v>
      </c>
      <c r="AA19" s="124">
        <v>0</v>
      </c>
      <c r="AB19" s="655">
        <f t="shared" si="2"/>
        <v>14240.914285714287</v>
      </c>
      <c r="AC19" s="655">
        <f t="shared" si="3"/>
        <v>0</v>
      </c>
      <c r="AD19" s="655">
        <f t="shared" si="4"/>
        <v>0</v>
      </c>
      <c r="AE19" s="655">
        <f t="shared" si="5"/>
        <v>0</v>
      </c>
      <c r="AF19" s="655">
        <f t="shared" si="6"/>
        <v>14240.914285714287</v>
      </c>
      <c r="AG19" s="653">
        <f t="shared" si="7"/>
        <v>0</v>
      </c>
      <c r="AH19" s="653">
        <f t="shared" si="8"/>
        <v>14240.914285714287</v>
      </c>
      <c r="AI19" s="129"/>
    </row>
    <row r="20" spans="1:35" ht="20.9" customHeight="1">
      <c r="A20" s="218">
        <v>465479</v>
      </c>
      <c r="B20" s="218" t="s">
        <v>1656</v>
      </c>
      <c r="C20" s="360" t="s">
        <v>800</v>
      </c>
      <c r="D20" s="46" t="s">
        <v>1657</v>
      </c>
      <c r="E20" s="49" t="s">
        <v>341</v>
      </c>
      <c r="F20" s="360" t="s">
        <v>804</v>
      </c>
      <c r="G20" s="49" t="s">
        <v>1493</v>
      </c>
      <c r="H20" s="49" t="str">
        <f t="shared" si="0"/>
        <v>NicheODCLevel 3</v>
      </c>
      <c r="I20" s="49" t="s">
        <v>318</v>
      </c>
      <c r="J20" s="49">
        <v>1000458884</v>
      </c>
      <c r="K20" s="49" t="s">
        <v>1644</v>
      </c>
      <c r="L20" s="49" t="s">
        <v>344</v>
      </c>
      <c r="M20" s="388">
        <f>VLOOKUP(H20,'2026 - Price List India BFD'!B:F,5,0)</f>
        <v>2360</v>
      </c>
      <c r="N20" s="36">
        <f t="shared" si="9"/>
        <v>26.971428571428572</v>
      </c>
      <c r="O20" s="128">
        <f t="shared" si="1"/>
        <v>4746.971428571429</v>
      </c>
      <c r="P20" s="124">
        <f>N20*176</f>
        <v>4746.971428571429</v>
      </c>
      <c r="Q20" s="124">
        <f>N20*176</f>
        <v>4746.971428571429</v>
      </c>
      <c r="R20" s="124">
        <f>N20*176</f>
        <v>4746.971428571429</v>
      </c>
      <c r="S20" s="124">
        <v>0</v>
      </c>
      <c r="T20" s="124">
        <v>0</v>
      </c>
      <c r="U20" s="124">
        <v>0</v>
      </c>
      <c r="V20" s="124">
        <v>0</v>
      </c>
      <c r="W20" s="124">
        <v>0</v>
      </c>
      <c r="X20" s="124">
        <v>0</v>
      </c>
      <c r="Y20" s="124">
        <v>0</v>
      </c>
      <c r="Z20" s="124">
        <v>0</v>
      </c>
      <c r="AA20" s="124">
        <v>0</v>
      </c>
      <c r="AB20" s="655">
        <f t="shared" si="2"/>
        <v>14240.914285714287</v>
      </c>
      <c r="AC20" s="655">
        <f t="shared" si="3"/>
        <v>0</v>
      </c>
      <c r="AD20" s="655">
        <f t="shared" si="4"/>
        <v>0</v>
      </c>
      <c r="AE20" s="655">
        <f t="shared" si="5"/>
        <v>0</v>
      </c>
      <c r="AF20" s="655">
        <f t="shared" si="6"/>
        <v>14240.914285714287</v>
      </c>
      <c r="AG20" s="653">
        <f t="shared" si="7"/>
        <v>0</v>
      </c>
      <c r="AH20" s="653">
        <f t="shared" si="8"/>
        <v>14240.914285714287</v>
      </c>
      <c r="AI20" s="129"/>
    </row>
    <row r="21" spans="1:35" ht="20.9" customHeight="1">
      <c r="A21" s="777" t="s">
        <v>1506</v>
      </c>
      <c r="B21" s="778"/>
      <c r="C21" s="778"/>
      <c r="D21" s="778"/>
      <c r="E21" s="778"/>
      <c r="F21" s="778"/>
      <c r="G21" s="778"/>
      <c r="H21" s="778"/>
      <c r="I21" s="778"/>
      <c r="J21" s="778"/>
      <c r="K21" s="778"/>
      <c r="L21" s="778"/>
      <c r="M21" s="778"/>
      <c r="N21" s="778"/>
      <c r="O21" s="779"/>
      <c r="P21" s="126">
        <f t="shared" ref="P21:AH21" si="18">SUM(P9:P20)</f>
        <v>26856.594285714287</v>
      </c>
      <c r="Q21" s="126">
        <f t="shared" si="18"/>
        <v>26856.594285714287</v>
      </c>
      <c r="R21" s="126">
        <f t="shared" si="18"/>
        <v>26856.594285714287</v>
      </c>
      <c r="S21" s="126">
        <f t="shared" si="18"/>
        <v>0</v>
      </c>
      <c r="T21" s="126">
        <f t="shared" si="18"/>
        <v>0</v>
      </c>
      <c r="U21" s="126">
        <f t="shared" si="18"/>
        <v>0</v>
      </c>
      <c r="V21" s="126">
        <f t="shared" si="18"/>
        <v>0</v>
      </c>
      <c r="W21" s="126">
        <f t="shared" si="18"/>
        <v>0</v>
      </c>
      <c r="X21" s="126">
        <f t="shared" si="18"/>
        <v>0</v>
      </c>
      <c r="Y21" s="126">
        <f t="shared" si="18"/>
        <v>0</v>
      </c>
      <c r="Z21" s="126">
        <f t="shared" si="18"/>
        <v>0</v>
      </c>
      <c r="AA21" s="126">
        <f t="shared" si="18"/>
        <v>0</v>
      </c>
      <c r="AB21" s="126">
        <f t="shared" si="18"/>
        <v>80569.782857142869</v>
      </c>
      <c r="AC21" s="126">
        <f t="shared" si="18"/>
        <v>0</v>
      </c>
      <c r="AD21" s="126">
        <f t="shared" si="18"/>
        <v>0</v>
      </c>
      <c r="AE21" s="126">
        <f t="shared" si="18"/>
        <v>0</v>
      </c>
      <c r="AF21" s="126">
        <f t="shared" si="18"/>
        <v>80569.782857142869</v>
      </c>
      <c r="AG21" s="126">
        <f t="shared" si="18"/>
        <v>0</v>
      </c>
      <c r="AH21" s="126">
        <f t="shared" si="18"/>
        <v>80569.782857142869</v>
      </c>
      <c r="AI21" s="130"/>
    </row>
    <row r="22" spans="1:35" ht="20.9" customHeight="1">
      <c r="A22" s="774" t="s">
        <v>1480</v>
      </c>
      <c r="B22" s="775"/>
      <c r="C22" s="775"/>
      <c r="D22" s="775"/>
      <c r="E22" s="775"/>
      <c r="F22" s="775"/>
      <c r="G22" s="775"/>
      <c r="H22" s="775"/>
      <c r="I22" s="775"/>
      <c r="J22" s="775"/>
      <c r="K22" s="775"/>
      <c r="L22" s="775"/>
      <c r="M22" s="775"/>
      <c r="N22" s="775"/>
      <c r="O22" s="776"/>
      <c r="P22" s="659">
        <f>P21*90%</f>
        <v>24170.93485714286</v>
      </c>
      <c r="Q22" s="659">
        <f t="shared" ref="Q22:AH22" si="19">Q21*90%</f>
        <v>24170.93485714286</v>
      </c>
      <c r="R22" s="659">
        <f t="shared" si="19"/>
        <v>24170.93485714286</v>
      </c>
      <c r="S22" s="659">
        <f t="shared" si="19"/>
        <v>0</v>
      </c>
      <c r="T22" s="659">
        <f t="shared" si="19"/>
        <v>0</v>
      </c>
      <c r="U22" s="659">
        <f t="shared" si="19"/>
        <v>0</v>
      </c>
      <c r="V22" s="659">
        <f t="shared" si="19"/>
        <v>0</v>
      </c>
      <c r="W22" s="659">
        <f t="shared" si="19"/>
        <v>0</v>
      </c>
      <c r="X22" s="659">
        <f t="shared" si="19"/>
        <v>0</v>
      </c>
      <c r="Y22" s="659">
        <f t="shared" si="19"/>
        <v>0</v>
      </c>
      <c r="Z22" s="659">
        <f t="shared" si="19"/>
        <v>0</v>
      </c>
      <c r="AA22" s="659">
        <f t="shared" si="19"/>
        <v>0</v>
      </c>
      <c r="AB22" s="659">
        <f t="shared" si="19"/>
        <v>72512.804571428584</v>
      </c>
      <c r="AC22" s="659">
        <f t="shared" si="19"/>
        <v>0</v>
      </c>
      <c r="AD22" s="659">
        <f t="shared" si="19"/>
        <v>0</v>
      </c>
      <c r="AE22" s="659">
        <f t="shared" si="19"/>
        <v>0</v>
      </c>
      <c r="AF22" s="659">
        <f t="shared" si="19"/>
        <v>72512.804571428584</v>
      </c>
      <c r="AG22" s="659">
        <f t="shared" si="19"/>
        <v>0</v>
      </c>
      <c r="AH22" s="659">
        <f t="shared" si="19"/>
        <v>72512.804571428584</v>
      </c>
      <c r="AI22" s="659"/>
    </row>
    <row r="23" spans="1:35" ht="20.9" customHeight="1">
      <c r="A23" s="780" t="s">
        <v>1481</v>
      </c>
      <c r="B23" s="781"/>
      <c r="C23" s="781"/>
      <c r="D23" s="781"/>
      <c r="E23" s="781"/>
      <c r="F23" s="781"/>
      <c r="G23" s="781"/>
      <c r="H23" s="781"/>
      <c r="I23" s="781"/>
      <c r="J23" s="781"/>
      <c r="K23" s="781"/>
      <c r="L23" s="781"/>
      <c r="M23" s="781"/>
      <c r="N23" s="781"/>
      <c r="O23" s="782"/>
      <c r="P23" s="666">
        <f>P22*94.15%</f>
        <v>22756.935168000004</v>
      </c>
      <c r="Q23" s="666">
        <f>Q22*94.15%</f>
        <v>22756.935168000004</v>
      </c>
      <c r="R23" s="666">
        <f>R22*94.15%</f>
        <v>22756.935168000004</v>
      </c>
      <c r="S23" s="666">
        <f t="shared" ref="S23:AG23" si="20">S21*84.15%</f>
        <v>0</v>
      </c>
      <c r="T23" s="666">
        <f t="shared" si="20"/>
        <v>0</v>
      </c>
      <c r="U23" s="666">
        <f t="shared" si="20"/>
        <v>0</v>
      </c>
      <c r="V23" s="666">
        <f t="shared" si="20"/>
        <v>0</v>
      </c>
      <c r="W23" s="666">
        <f t="shared" si="20"/>
        <v>0</v>
      </c>
      <c r="X23" s="666">
        <f t="shared" si="20"/>
        <v>0</v>
      </c>
      <c r="Y23" s="666">
        <f t="shared" si="20"/>
        <v>0</v>
      </c>
      <c r="Z23" s="666">
        <f t="shared" si="20"/>
        <v>0</v>
      </c>
      <c r="AA23" s="666">
        <f t="shared" si="20"/>
        <v>0</v>
      </c>
      <c r="AB23" s="666">
        <f>AB22*94.15%</f>
        <v>68270.805504000018</v>
      </c>
      <c r="AC23" s="666">
        <f t="shared" si="20"/>
        <v>0</v>
      </c>
      <c r="AD23" s="666">
        <f t="shared" si="20"/>
        <v>0</v>
      </c>
      <c r="AE23" s="666">
        <f t="shared" si="20"/>
        <v>0</v>
      </c>
      <c r="AF23" s="666">
        <f>AF22*94.15%</f>
        <v>68270.805504000018</v>
      </c>
      <c r="AG23" s="666">
        <f t="shared" si="20"/>
        <v>0</v>
      </c>
      <c r="AH23" s="666">
        <f>AH22*94.15%</f>
        <v>68270.805504000018</v>
      </c>
      <c r="AI23" s="666"/>
    </row>
    <row r="25" spans="1:35" ht="20.9" customHeight="1">
      <c r="A25" s="370" t="s">
        <v>1608</v>
      </c>
    </row>
  </sheetData>
  <mergeCells count="16">
    <mergeCell ref="A1:B1"/>
    <mergeCell ref="C1:E1"/>
    <mergeCell ref="A2:B2"/>
    <mergeCell ref="C2:E2"/>
    <mergeCell ref="A3:B3"/>
    <mergeCell ref="C3:E3"/>
    <mergeCell ref="P7:R7"/>
    <mergeCell ref="S7:U7"/>
    <mergeCell ref="V7:X7"/>
    <mergeCell ref="Y7:AA7"/>
    <mergeCell ref="A4:B4"/>
    <mergeCell ref="C4:E4"/>
    <mergeCell ref="A5:B5"/>
    <mergeCell ref="C5:E5"/>
    <mergeCell ref="A6:B6"/>
    <mergeCell ref="C6:E6"/>
  </mergeCells>
  <conditionalFormatting sqref="A22:A23">
    <cfRule type="duplicateValues" dxfId="87" priority="1"/>
    <cfRule type="duplicateValues" dxfId="86" priority="2"/>
  </conditionalFormatting>
  <dataValidations count="1">
    <dataValidation type="list" allowBlank="1" showInputMessage="1" showErrorMessage="1" sqref="E9:E20" xr:uid="{141DA567-B6CA-4498-AA27-DFD18A1DFD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F8B1E0A-D11D-46CB-9D2C-FD0DBF3AC2FD}">
          <x14:formula1>
            <xm:f>'New Rate Card India - BFD'!$H$2:$H$537</xm:f>
          </x14:formula1>
          <xm:sqref>F24:F1048576 F8:F21 F7</xm:sqref>
        </x14:dataValidation>
        <x14:dataValidation type="list" allowBlank="1" showInputMessage="1" showErrorMessage="1" xr:uid="{7FAA3ADD-68F8-4568-8372-8E546D7FDC7B}">
          <x14:formula1>
            <xm:f>'New Rate Card India - BFD'!$D$2:$D$537</xm:f>
          </x14:formula1>
          <xm:sqref>G24:G1048576 G8:G21 G7</xm:sqref>
        </x14:dataValidation>
        <x14:dataValidation type="list" allowBlank="1" showInputMessage="1" showErrorMessage="1" xr:uid="{43D14608-E02D-4F8E-AE2B-A5E45E29025B}">
          <x14:formula1>
            <xm:f>'New Rate Card India - BFD'!$F$2:$F$537</xm:f>
          </x14:formula1>
          <xm:sqref>C24:C1048576 C8:C21 C7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20C1-CEB2-4947-939C-D1D140C40977}">
  <sheetPr codeName="Sheet3">
    <tabColor theme="5"/>
  </sheetPr>
  <dimension ref="A1:AG19"/>
  <sheetViews>
    <sheetView zoomScale="107" workbookViewId="0">
      <selection activeCell="B8" sqref="B8"/>
    </sheetView>
  </sheetViews>
  <sheetFormatPr defaultColWidth="31.453125" defaultRowHeight="16.5" customHeight="1"/>
  <cols>
    <col min="1" max="1" width="14.54296875" style="370" customWidth="1"/>
    <col min="2" max="2" width="31.453125" style="370" customWidth="1"/>
    <col min="3" max="3" width="18.54296875" style="370" bestFit="1" customWidth="1"/>
    <col min="4" max="4" width="7.54296875" style="370" customWidth="1"/>
    <col min="5" max="5" width="32.453125" style="370" bestFit="1" customWidth="1"/>
    <col min="6" max="7" width="23.453125" style="370" customWidth="1"/>
    <col min="8" max="8" width="22.453125" style="370" bestFit="1" customWidth="1"/>
    <col min="9" max="9" width="22.453125" style="370" customWidth="1"/>
    <col min="10" max="10" width="25.54296875" style="370" bestFit="1" customWidth="1"/>
    <col min="11" max="11" width="22.453125" style="370" customWidth="1"/>
    <col min="12" max="12" width="11.453125" style="369" bestFit="1" customWidth="1"/>
    <col min="13" max="13" width="12.453125" style="369" bestFit="1" customWidth="1"/>
    <col min="14" max="14" width="16.54296875" style="369" bestFit="1" customWidth="1"/>
    <col min="15" max="16" width="17.453125" style="369" bestFit="1" customWidth="1"/>
    <col min="17" max="29" width="17.453125" style="369" customWidth="1"/>
    <col min="30" max="32" width="16.453125" style="370" customWidth="1"/>
    <col min="33" max="33" width="34.54296875" style="370" customWidth="1"/>
    <col min="34" max="16384" width="31.453125" style="370"/>
  </cols>
  <sheetData>
    <row r="1" spans="1:33" ht="16.5" customHeight="1">
      <c r="A1" s="806" t="s">
        <v>1440</v>
      </c>
      <c r="B1" s="806"/>
      <c r="C1" s="809" t="s">
        <v>1658</v>
      </c>
      <c r="D1" s="809"/>
      <c r="E1" s="809"/>
      <c r="F1" s="369"/>
      <c r="G1" s="369"/>
      <c r="H1" s="369"/>
      <c r="I1" s="369"/>
      <c r="J1" s="369"/>
      <c r="K1" s="369"/>
    </row>
    <row r="2" spans="1:33" ht="16.5" customHeight="1">
      <c r="A2" s="806" t="s">
        <v>1441</v>
      </c>
      <c r="B2" s="806"/>
      <c r="C2" s="809" t="s">
        <v>1442</v>
      </c>
      <c r="D2" s="809"/>
      <c r="E2" s="809"/>
      <c r="F2" s="369"/>
      <c r="G2" s="369"/>
      <c r="H2" s="369"/>
      <c r="I2" s="369"/>
      <c r="J2" s="369"/>
      <c r="K2" s="369"/>
    </row>
    <row r="3" spans="1:33" ht="16.5" customHeight="1">
      <c r="A3" s="806" t="s">
        <v>1443</v>
      </c>
      <c r="B3" s="806"/>
      <c r="C3" s="809" t="s">
        <v>1659</v>
      </c>
      <c r="D3" s="809"/>
      <c r="E3" s="809"/>
      <c r="F3" s="369"/>
      <c r="G3" s="369"/>
      <c r="H3" s="369"/>
      <c r="I3" s="369"/>
      <c r="J3" s="369"/>
      <c r="K3" s="369"/>
    </row>
    <row r="4" spans="1:33" ht="16.5" customHeight="1">
      <c r="A4" s="806" t="s">
        <v>10</v>
      </c>
      <c r="B4" s="806"/>
      <c r="C4" s="809" t="s">
        <v>185</v>
      </c>
      <c r="D4" s="809"/>
      <c r="E4" s="809"/>
      <c r="F4" s="369"/>
      <c r="G4" s="369"/>
      <c r="H4" s="369"/>
      <c r="I4" s="369"/>
      <c r="J4" s="369"/>
      <c r="K4" s="369"/>
    </row>
    <row r="5" spans="1:33" ht="16.5" customHeight="1">
      <c r="A5" s="807" t="s">
        <v>1445</v>
      </c>
      <c r="B5" s="818"/>
      <c r="C5" s="809" t="s">
        <v>35</v>
      </c>
      <c r="D5" s="809"/>
      <c r="E5" s="809"/>
      <c r="F5" s="369"/>
      <c r="G5" s="369"/>
      <c r="H5" s="369"/>
      <c r="I5" s="369"/>
      <c r="J5" s="369"/>
      <c r="K5" s="369"/>
    </row>
    <row r="6" spans="1:33" ht="16.5" customHeight="1">
      <c r="A6" s="807" t="s">
        <v>1446</v>
      </c>
      <c r="B6" s="818"/>
      <c r="C6" s="809" t="s">
        <v>448</v>
      </c>
      <c r="D6" s="809"/>
      <c r="E6" s="809"/>
      <c r="F6" s="369"/>
      <c r="G6" s="369"/>
      <c r="H6" s="369"/>
      <c r="I6" s="369"/>
      <c r="J6" s="369"/>
      <c r="K6" s="369"/>
    </row>
    <row r="7" spans="1:33" ht="16.5" customHeight="1">
      <c r="N7" s="805" t="s">
        <v>1448</v>
      </c>
      <c r="O7" s="815"/>
      <c r="P7" s="815"/>
      <c r="Q7" s="804" t="s">
        <v>1449</v>
      </c>
      <c r="R7" s="812"/>
      <c r="S7" s="812"/>
      <c r="T7" s="802" t="s">
        <v>1450</v>
      </c>
      <c r="U7" s="813"/>
      <c r="V7" s="813"/>
      <c r="W7" s="803" t="s">
        <v>1451</v>
      </c>
      <c r="X7" s="816"/>
      <c r="Y7" s="816"/>
      <c r="Z7" s="370"/>
      <c r="AA7" s="370"/>
      <c r="AB7" s="370"/>
      <c r="AC7" s="370"/>
    </row>
    <row r="8" spans="1:33" ht="16.5"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s="748" customFormat="1" ht="16.5" customHeight="1">
      <c r="A9" s="742">
        <v>902065</v>
      </c>
      <c r="B9" s="742" t="s">
        <v>410</v>
      </c>
      <c r="C9" s="742" t="s">
        <v>315</v>
      </c>
      <c r="D9" s="742" t="s">
        <v>411</v>
      </c>
      <c r="E9" s="742" t="s">
        <v>412</v>
      </c>
      <c r="F9" s="742" t="s">
        <v>317</v>
      </c>
      <c r="G9" s="742" t="str">
        <f t="shared" ref="G9:G11" si="0">CONCATENATE(F9,C9)</f>
        <v>Level 3 - Premium SkillsOnshore Supplier Location</v>
      </c>
      <c r="H9" s="740" t="s">
        <v>338</v>
      </c>
      <c r="I9" s="740">
        <v>1000459568</v>
      </c>
      <c r="J9" s="740" t="s">
        <v>1660</v>
      </c>
      <c r="K9" s="740" t="s">
        <v>413</v>
      </c>
      <c r="L9" s="747">
        <f>VLOOKUP(G9,'New Rate Card'!A:D,4,0)</f>
        <v>96.56</v>
      </c>
      <c r="M9" s="744">
        <f t="shared" ref="M9:M11" si="1">L9*168</f>
        <v>16222.08</v>
      </c>
      <c r="N9" s="743"/>
      <c r="O9" s="743"/>
      <c r="P9" s="743"/>
      <c r="Q9" s="743">
        <v>0</v>
      </c>
      <c r="R9" s="743">
        <v>0</v>
      </c>
      <c r="S9" s="743">
        <v>0</v>
      </c>
      <c r="T9" s="743">
        <v>0</v>
      </c>
      <c r="U9" s="743">
        <v>0</v>
      </c>
      <c r="V9" s="743">
        <v>0</v>
      </c>
      <c r="W9" s="743">
        <v>0</v>
      </c>
      <c r="X9" s="743">
        <v>0</v>
      </c>
      <c r="Y9" s="743">
        <v>0</v>
      </c>
      <c r="Z9" s="743">
        <f>SUM(N9:P9)</f>
        <v>0</v>
      </c>
      <c r="AA9" s="743">
        <f>SUM(Q9:S9)</f>
        <v>0</v>
      </c>
      <c r="AB9" s="743">
        <f>SUM(T9:V9)</f>
        <v>0</v>
      </c>
      <c r="AC9" s="743">
        <f>SUM(W9:Y9)</f>
        <v>0</v>
      </c>
      <c r="AD9" s="741">
        <f>SUM(Z9:AA9)</f>
        <v>0</v>
      </c>
      <c r="AE9" s="741">
        <f>SUM(AB9:AC9)</f>
        <v>0</v>
      </c>
      <c r="AF9" s="744">
        <f t="shared" ref="AF9" si="2">SUM(AD9:AE9)</f>
        <v>0</v>
      </c>
      <c r="AG9" s="742"/>
    </row>
    <row r="10" spans="1:33" ht="16.5" customHeight="1">
      <c r="A10" s="299">
        <v>717683</v>
      </c>
      <c r="B10" s="299" t="s">
        <v>414</v>
      </c>
      <c r="C10" s="299" t="s">
        <v>315</v>
      </c>
      <c r="D10" s="299" t="s">
        <v>415</v>
      </c>
      <c r="E10" s="299" t="s">
        <v>412</v>
      </c>
      <c r="F10" s="299" t="s">
        <v>317</v>
      </c>
      <c r="G10" s="299" t="str">
        <f t="shared" si="0"/>
        <v>Level 3 - Premium SkillsOnshore Supplier Location</v>
      </c>
      <c r="H10" s="49" t="s">
        <v>318</v>
      </c>
      <c r="I10" s="49">
        <v>1000459568</v>
      </c>
      <c r="J10" s="49" t="s">
        <v>1660</v>
      </c>
      <c r="K10" s="49" t="s">
        <v>24</v>
      </c>
      <c r="L10" s="15">
        <f>VLOOKUP(G10,'New Rate Card'!A:D,4,0)</f>
        <v>96.56</v>
      </c>
      <c r="M10" s="298">
        <f t="shared" si="1"/>
        <v>16222.08</v>
      </c>
      <c r="N10" s="10">
        <f t="shared" ref="N10" si="3">L10*168</f>
        <v>16222.08</v>
      </c>
      <c r="O10" s="10">
        <f t="shared" ref="O10" si="4">L10*168</f>
        <v>16222.08</v>
      </c>
      <c r="P10" s="10">
        <f t="shared" ref="P10" si="5">L10*168</f>
        <v>16222.08</v>
      </c>
      <c r="Q10" s="10">
        <v>0</v>
      </c>
      <c r="R10" s="10">
        <v>0</v>
      </c>
      <c r="S10" s="10">
        <v>0</v>
      </c>
      <c r="T10" s="10">
        <v>0</v>
      </c>
      <c r="U10" s="10">
        <v>0</v>
      </c>
      <c r="V10" s="10">
        <v>0</v>
      </c>
      <c r="W10" s="10">
        <v>0</v>
      </c>
      <c r="X10" s="10">
        <v>0</v>
      </c>
      <c r="Y10" s="10">
        <v>0</v>
      </c>
      <c r="Z10" s="10">
        <f t="shared" ref="Z10:Z14" si="6">SUM(N10:P10)</f>
        <v>48666.239999999998</v>
      </c>
      <c r="AA10" s="10">
        <f t="shared" ref="AA10:AA14" si="7">SUM(Q10:S10)</f>
        <v>0</v>
      </c>
      <c r="AB10" s="10">
        <f t="shared" ref="AB10:AB14" si="8">SUM(T10:V10)</f>
        <v>0</v>
      </c>
      <c r="AC10" s="10">
        <f t="shared" ref="AC10:AC14" si="9">SUM(W10:Y10)</f>
        <v>0</v>
      </c>
      <c r="AD10" s="128">
        <f t="shared" ref="AD10:AD14" si="10">SUM(Z10:AA10)</f>
        <v>48666.239999999998</v>
      </c>
      <c r="AE10" s="128">
        <f t="shared" ref="AE10:AE14" si="11">SUM(AB10:AC10)</f>
        <v>0</v>
      </c>
      <c r="AF10" s="298">
        <f t="shared" ref="AF10:AF14" si="12">SUM(AD10:AE10)</f>
        <v>48666.239999999998</v>
      </c>
      <c r="AG10" s="299"/>
    </row>
    <row r="11" spans="1:33" s="748" customFormat="1" ht="16.5" customHeight="1">
      <c r="A11" s="742">
        <v>894281</v>
      </c>
      <c r="B11" s="742" t="s">
        <v>1661</v>
      </c>
      <c r="C11" s="742" t="s">
        <v>315</v>
      </c>
      <c r="D11" s="742" t="s">
        <v>417</v>
      </c>
      <c r="E11" s="742" t="s">
        <v>341</v>
      </c>
      <c r="F11" s="742" t="s">
        <v>371</v>
      </c>
      <c r="G11" s="742" t="str">
        <f t="shared" si="0"/>
        <v>Level 4 - Expert SkillsOnshore Supplier Location</v>
      </c>
      <c r="H11" s="740" t="s">
        <v>331</v>
      </c>
      <c r="I11" s="740">
        <v>1000459568</v>
      </c>
      <c r="J11" s="740" t="s">
        <v>1660</v>
      </c>
      <c r="K11" s="740" t="s">
        <v>344</v>
      </c>
      <c r="L11" s="747">
        <f>VLOOKUP(G11,'New Rate Card'!A:D,4,0)</f>
        <v>128</v>
      </c>
      <c r="M11" s="744">
        <f t="shared" si="1"/>
        <v>21504</v>
      </c>
      <c r="N11" s="743"/>
      <c r="O11" s="743"/>
      <c r="P11" s="743"/>
      <c r="Q11" s="743">
        <v>0</v>
      </c>
      <c r="R11" s="743">
        <v>0</v>
      </c>
      <c r="S11" s="743">
        <v>0</v>
      </c>
      <c r="T11" s="743">
        <v>0</v>
      </c>
      <c r="U11" s="743">
        <v>0</v>
      </c>
      <c r="V11" s="743">
        <v>0</v>
      </c>
      <c r="W11" s="743">
        <v>0</v>
      </c>
      <c r="X11" s="743">
        <v>0</v>
      </c>
      <c r="Y11" s="743">
        <v>0</v>
      </c>
      <c r="Z11" s="743">
        <f t="shared" si="6"/>
        <v>0</v>
      </c>
      <c r="AA11" s="743">
        <f t="shared" si="7"/>
        <v>0</v>
      </c>
      <c r="AB11" s="743">
        <f t="shared" si="8"/>
        <v>0</v>
      </c>
      <c r="AC11" s="743">
        <f t="shared" si="9"/>
        <v>0</v>
      </c>
      <c r="AD11" s="741">
        <f t="shared" si="10"/>
        <v>0</v>
      </c>
      <c r="AE11" s="741">
        <f t="shared" si="11"/>
        <v>0</v>
      </c>
      <c r="AF11" s="744">
        <f t="shared" si="12"/>
        <v>0</v>
      </c>
      <c r="AG11" s="742"/>
    </row>
    <row r="12" spans="1:33" s="748" customFormat="1" ht="16.5" customHeight="1">
      <c r="A12" s="742">
        <v>553283</v>
      </c>
      <c r="B12" s="742" t="s">
        <v>418</v>
      </c>
      <c r="C12" s="742" t="s">
        <v>315</v>
      </c>
      <c r="D12" s="742" t="s">
        <v>415</v>
      </c>
      <c r="E12" s="742" t="s">
        <v>412</v>
      </c>
      <c r="F12" s="742" t="s">
        <v>317</v>
      </c>
      <c r="G12" s="742" t="str">
        <f>CONCATENATE(F12,C12)</f>
        <v>Level 3 - Premium SkillsOnshore Supplier Location</v>
      </c>
      <c r="H12" s="740" t="s">
        <v>318</v>
      </c>
      <c r="I12" s="740">
        <v>1000459568</v>
      </c>
      <c r="J12" s="740" t="s">
        <v>1660</v>
      </c>
      <c r="K12" s="740" t="s">
        <v>24</v>
      </c>
      <c r="L12" s="747">
        <f>VLOOKUP(G12,'New Rate Card'!A:D,4,0)</f>
        <v>96.56</v>
      </c>
      <c r="M12" s="744">
        <f>L12*189</f>
        <v>18249.84</v>
      </c>
      <c r="N12" s="10">
        <f>$L12*168</f>
        <v>16222.08</v>
      </c>
      <c r="O12" s="10">
        <f t="shared" ref="O12:P14" si="13">$L12*168</f>
        <v>16222.08</v>
      </c>
      <c r="P12" s="10">
        <f t="shared" si="13"/>
        <v>16222.08</v>
      </c>
      <c r="Q12" s="743">
        <v>0</v>
      </c>
      <c r="R12" s="743">
        <v>0</v>
      </c>
      <c r="S12" s="743">
        <v>0</v>
      </c>
      <c r="T12" s="743">
        <v>0</v>
      </c>
      <c r="U12" s="743">
        <v>0</v>
      </c>
      <c r="V12" s="743">
        <v>0</v>
      </c>
      <c r="W12" s="743">
        <v>0</v>
      </c>
      <c r="X12" s="743">
        <v>0</v>
      </c>
      <c r="Y12" s="743">
        <v>0</v>
      </c>
      <c r="Z12" s="743">
        <f t="shared" si="6"/>
        <v>48666.239999999998</v>
      </c>
      <c r="AA12" s="743">
        <f t="shared" si="7"/>
        <v>0</v>
      </c>
      <c r="AB12" s="743">
        <f t="shared" si="8"/>
        <v>0</v>
      </c>
      <c r="AC12" s="743">
        <f t="shared" si="9"/>
        <v>0</v>
      </c>
      <c r="AD12" s="741">
        <f t="shared" si="10"/>
        <v>48666.239999999998</v>
      </c>
      <c r="AE12" s="741">
        <f t="shared" si="11"/>
        <v>0</v>
      </c>
      <c r="AF12" s="744">
        <f t="shared" si="12"/>
        <v>48666.239999999998</v>
      </c>
      <c r="AG12" s="742"/>
    </row>
    <row r="13" spans="1:33" ht="16.5" customHeight="1">
      <c r="A13" s="299">
        <v>440701</v>
      </c>
      <c r="B13" s="299" t="s">
        <v>1662</v>
      </c>
      <c r="C13" s="299" t="s">
        <v>315</v>
      </c>
      <c r="D13" s="299" t="s">
        <v>420</v>
      </c>
      <c r="E13" s="299" t="s">
        <v>341</v>
      </c>
      <c r="F13" s="299" t="s">
        <v>371</v>
      </c>
      <c r="G13" s="299" t="str">
        <f>CONCATENATE(F13,C13)</f>
        <v>Level 4 - Expert SkillsOnshore Supplier Location</v>
      </c>
      <c r="H13" s="49" t="s">
        <v>318</v>
      </c>
      <c r="I13" s="49">
        <v>1000459568</v>
      </c>
      <c r="J13" s="49" t="s">
        <v>1660</v>
      </c>
      <c r="K13" s="49" t="s">
        <v>344</v>
      </c>
      <c r="L13" s="15">
        <f>VLOOKUP(G13,'New Rate Card'!A:D,4,0)</f>
        <v>128</v>
      </c>
      <c r="M13" s="298">
        <f>L13*168</f>
        <v>21504</v>
      </c>
      <c r="N13" s="10">
        <f>$L13*168</f>
        <v>21504</v>
      </c>
      <c r="O13" s="10">
        <f t="shared" si="13"/>
        <v>21504</v>
      </c>
      <c r="P13" s="10">
        <f t="shared" si="13"/>
        <v>21504</v>
      </c>
      <c r="Q13" s="10">
        <v>0</v>
      </c>
      <c r="R13" s="10">
        <v>0</v>
      </c>
      <c r="S13" s="10">
        <v>0</v>
      </c>
      <c r="T13" s="10">
        <v>0</v>
      </c>
      <c r="U13" s="10">
        <v>0</v>
      </c>
      <c r="V13" s="10">
        <v>0</v>
      </c>
      <c r="W13" s="10">
        <v>0</v>
      </c>
      <c r="X13" s="10">
        <v>0</v>
      </c>
      <c r="Y13" s="10">
        <v>0</v>
      </c>
      <c r="Z13" s="10">
        <f t="shared" si="6"/>
        <v>64512</v>
      </c>
      <c r="AA13" s="10">
        <f t="shared" si="7"/>
        <v>0</v>
      </c>
      <c r="AB13" s="10">
        <f t="shared" si="8"/>
        <v>0</v>
      </c>
      <c r="AC13" s="10">
        <f t="shared" si="9"/>
        <v>0</v>
      </c>
      <c r="AD13" s="128">
        <f t="shared" si="10"/>
        <v>64512</v>
      </c>
      <c r="AE13" s="128">
        <f t="shared" si="11"/>
        <v>0</v>
      </c>
      <c r="AF13" s="298">
        <f t="shared" si="12"/>
        <v>64512</v>
      </c>
      <c r="AG13" s="299"/>
    </row>
    <row r="14" spans="1:33" s="748" customFormat="1" ht="16.5" customHeight="1">
      <c r="A14" s="742">
        <v>2351120</v>
      </c>
      <c r="B14" s="742" t="s">
        <v>1663</v>
      </c>
      <c r="C14" s="742" t="s">
        <v>315</v>
      </c>
      <c r="D14" s="742" t="s">
        <v>420</v>
      </c>
      <c r="E14" s="742" t="s">
        <v>341</v>
      </c>
      <c r="F14" s="742" t="s">
        <v>371</v>
      </c>
      <c r="G14" s="742" t="str">
        <f>CONCATENATE(F14,C14)</f>
        <v>Level 4 - Expert SkillsOnshore Supplier Location</v>
      </c>
      <c r="H14" s="740" t="s">
        <v>331</v>
      </c>
      <c r="I14" s="740">
        <v>1000459568</v>
      </c>
      <c r="J14" s="740" t="s">
        <v>1660</v>
      </c>
      <c r="K14" s="740" t="s">
        <v>344</v>
      </c>
      <c r="L14" s="747">
        <f>VLOOKUP(G14,'New Rate Card'!A:D,4,0)</f>
        <v>128</v>
      </c>
      <c r="M14" s="744">
        <f>L14*168</f>
        <v>21504</v>
      </c>
      <c r="N14" s="10">
        <f>$L14*168</f>
        <v>21504</v>
      </c>
      <c r="O14" s="10">
        <f t="shared" si="13"/>
        <v>21504</v>
      </c>
      <c r="P14" s="10">
        <f t="shared" si="13"/>
        <v>21504</v>
      </c>
      <c r="Q14" s="743">
        <v>0</v>
      </c>
      <c r="R14" s="743">
        <v>0</v>
      </c>
      <c r="S14" s="743">
        <v>0</v>
      </c>
      <c r="T14" s="743">
        <v>0</v>
      </c>
      <c r="U14" s="743">
        <v>0</v>
      </c>
      <c r="V14" s="743">
        <v>0</v>
      </c>
      <c r="W14" s="743">
        <v>0</v>
      </c>
      <c r="X14" s="743">
        <v>0</v>
      </c>
      <c r="Y14" s="743">
        <v>0</v>
      </c>
      <c r="Z14" s="743">
        <f t="shared" si="6"/>
        <v>64512</v>
      </c>
      <c r="AA14" s="743">
        <f t="shared" si="7"/>
        <v>0</v>
      </c>
      <c r="AB14" s="743">
        <f t="shared" si="8"/>
        <v>0</v>
      </c>
      <c r="AC14" s="743">
        <f t="shared" si="9"/>
        <v>0</v>
      </c>
      <c r="AD14" s="741">
        <f t="shared" si="10"/>
        <v>64512</v>
      </c>
      <c r="AE14" s="741">
        <f t="shared" si="11"/>
        <v>0</v>
      </c>
      <c r="AF14" s="744">
        <f t="shared" si="12"/>
        <v>64512</v>
      </c>
      <c r="AG14" s="742"/>
    </row>
    <row r="15" spans="1:33" ht="16.5" customHeight="1">
      <c r="A15" s="794" t="s">
        <v>1506</v>
      </c>
      <c r="B15" s="795"/>
      <c r="C15" s="795"/>
      <c r="D15" s="795"/>
      <c r="E15" s="795"/>
      <c r="F15" s="795"/>
      <c r="G15" s="795"/>
      <c r="H15" s="795"/>
      <c r="I15" s="795"/>
      <c r="J15" s="795"/>
      <c r="K15" s="795"/>
      <c r="L15" s="795"/>
      <c r="M15" s="796"/>
      <c r="N15" s="126">
        <f t="shared" ref="N15:AF15" si="14">SUM(N9:N14)</f>
        <v>75452.160000000003</v>
      </c>
      <c r="O15" s="126">
        <f t="shared" si="14"/>
        <v>75452.160000000003</v>
      </c>
      <c r="P15" s="126">
        <f t="shared" si="14"/>
        <v>75452.160000000003</v>
      </c>
      <c r="Q15" s="126">
        <f t="shared" si="14"/>
        <v>0</v>
      </c>
      <c r="R15" s="126">
        <f t="shared" si="14"/>
        <v>0</v>
      </c>
      <c r="S15" s="126">
        <f t="shared" si="14"/>
        <v>0</v>
      </c>
      <c r="T15" s="126">
        <f t="shared" si="14"/>
        <v>0</v>
      </c>
      <c r="U15" s="126">
        <f t="shared" si="14"/>
        <v>0</v>
      </c>
      <c r="V15" s="126">
        <f t="shared" si="14"/>
        <v>0</v>
      </c>
      <c r="W15" s="126">
        <f t="shared" si="14"/>
        <v>0</v>
      </c>
      <c r="X15" s="126">
        <f t="shared" si="14"/>
        <v>0</v>
      </c>
      <c r="Y15" s="126">
        <f t="shared" si="14"/>
        <v>0</v>
      </c>
      <c r="Z15" s="126">
        <f t="shared" si="14"/>
        <v>226356.47999999998</v>
      </c>
      <c r="AA15" s="126">
        <f t="shared" si="14"/>
        <v>0</v>
      </c>
      <c r="AB15" s="126">
        <f t="shared" si="14"/>
        <v>0</v>
      </c>
      <c r="AC15" s="126">
        <f t="shared" si="14"/>
        <v>0</v>
      </c>
      <c r="AD15" s="126">
        <f t="shared" si="14"/>
        <v>226356.47999999998</v>
      </c>
      <c r="AE15" s="126">
        <f t="shared" si="14"/>
        <v>0</v>
      </c>
      <c r="AF15" s="126">
        <f t="shared" si="14"/>
        <v>226356.47999999998</v>
      </c>
      <c r="AG15" s="130"/>
    </row>
    <row r="16" spans="1:33" s="676" customFormat="1" ht="16.5" customHeight="1">
      <c r="A16" s="814" t="s">
        <v>1480</v>
      </c>
      <c r="B16" s="814"/>
      <c r="C16" s="814"/>
      <c r="D16" s="814"/>
      <c r="E16" s="814"/>
      <c r="F16" s="814"/>
      <c r="G16" s="814"/>
      <c r="H16" s="814"/>
      <c r="I16" s="814"/>
      <c r="J16" s="814"/>
      <c r="K16" s="814"/>
      <c r="L16" s="814"/>
      <c r="M16" s="814"/>
      <c r="N16" s="680">
        <f>N15*90%</f>
        <v>67906.944000000003</v>
      </c>
      <c r="O16" s="680">
        <f t="shared" ref="O16:AF16" si="15">O15*90%</f>
        <v>67906.944000000003</v>
      </c>
      <c r="P16" s="680">
        <f t="shared" si="15"/>
        <v>67906.944000000003</v>
      </c>
      <c r="Q16" s="680">
        <f t="shared" si="15"/>
        <v>0</v>
      </c>
      <c r="R16" s="680">
        <f t="shared" si="15"/>
        <v>0</v>
      </c>
      <c r="S16" s="680">
        <f t="shared" si="15"/>
        <v>0</v>
      </c>
      <c r="T16" s="680">
        <f t="shared" si="15"/>
        <v>0</v>
      </c>
      <c r="U16" s="680">
        <f t="shared" si="15"/>
        <v>0</v>
      </c>
      <c r="V16" s="680">
        <f t="shared" si="15"/>
        <v>0</v>
      </c>
      <c r="W16" s="680">
        <f t="shared" si="15"/>
        <v>0</v>
      </c>
      <c r="X16" s="680">
        <f t="shared" si="15"/>
        <v>0</v>
      </c>
      <c r="Y16" s="680">
        <f t="shared" si="15"/>
        <v>0</v>
      </c>
      <c r="Z16" s="680">
        <f t="shared" si="15"/>
        <v>203720.83199999999</v>
      </c>
      <c r="AA16" s="680">
        <f t="shared" si="15"/>
        <v>0</v>
      </c>
      <c r="AB16" s="680">
        <f t="shared" si="15"/>
        <v>0</v>
      </c>
      <c r="AC16" s="680">
        <f t="shared" si="15"/>
        <v>0</v>
      </c>
      <c r="AD16" s="680">
        <f t="shared" si="15"/>
        <v>203720.83199999999</v>
      </c>
      <c r="AE16" s="680">
        <f t="shared" si="15"/>
        <v>0</v>
      </c>
      <c r="AF16" s="680">
        <f t="shared" si="15"/>
        <v>203720.83199999999</v>
      </c>
      <c r="AG16" s="681"/>
    </row>
    <row r="17" spans="1:33" s="676" customFormat="1" ht="16.5" customHeight="1">
      <c r="A17" s="829" t="s">
        <v>1481</v>
      </c>
      <c r="B17" s="829"/>
      <c r="C17" s="829"/>
      <c r="D17" s="829"/>
      <c r="E17" s="829"/>
      <c r="F17" s="829"/>
      <c r="G17" s="829"/>
      <c r="H17" s="829"/>
      <c r="I17" s="829"/>
      <c r="J17" s="829"/>
      <c r="K17" s="829"/>
      <c r="L17" s="829"/>
      <c r="M17" s="829"/>
      <c r="N17" s="682">
        <f>N16*94.15%</f>
        <v>63934.387776000003</v>
      </c>
      <c r="O17" s="682">
        <f>O16*94.15%</f>
        <v>63934.387776000003</v>
      </c>
      <c r="P17" s="682">
        <f>P16*94.15%</f>
        <v>63934.387776000003</v>
      </c>
      <c r="Q17" s="682">
        <f t="shared" ref="Q17:AE17" si="16">Q15*84.15%</f>
        <v>0</v>
      </c>
      <c r="R17" s="682">
        <f t="shared" si="16"/>
        <v>0</v>
      </c>
      <c r="S17" s="682">
        <f t="shared" si="16"/>
        <v>0</v>
      </c>
      <c r="T17" s="682">
        <f t="shared" si="16"/>
        <v>0</v>
      </c>
      <c r="U17" s="682">
        <f t="shared" si="16"/>
        <v>0</v>
      </c>
      <c r="V17" s="682">
        <f t="shared" si="16"/>
        <v>0</v>
      </c>
      <c r="W17" s="682">
        <f t="shared" si="16"/>
        <v>0</v>
      </c>
      <c r="X17" s="682">
        <f t="shared" si="16"/>
        <v>0</v>
      </c>
      <c r="Y17" s="682">
        <f t="shared" si="16"/>
        <v>0</v>
      </c>
      <c r="Z17" s="682">
        <f>Z16*94.15%</f>
        <v>191803.163328</v>
      </c>
      <c r="AA17" s="682">
        <f t="shared" si="16"/>
        <v>0</v>
      </c>
      <c r="AB17" s="682">
        <f t="shared" si="16"/>
        <v>0</v>
      </c>
      <c r="AC17" s="682">
        <f t="shared" si="16"/>
        <v>0</v>
      </c>
      <c r="AD17" s="682">
        <f>AD16*94.15%</f>
        <v>191803.163328</v>
      </c>
      <c r="AE17" s="682">
        <f t="shared" si="16"/>
        <v>0</v>
      </c>
      <c r="AF17" s="682">
        <f>AF16*94.15%</f>
        <v>191803.163328</v>
      </c>
      <c r="AG17" s="683"/>
    </row>
    <row r="18" spans="1:33" ht="16.5" customHeight="1">
      <c r="AC18" s="369">
        <f>AC15*0.9</f>
        <v>0</v>
      </c>
    </row>
    <row r="19" spans="1:33" ht="16.5" customHeight="1">
      <c r="M19" s="369" t="s">
        <v>1484</v>
      </c>
      <c r="X19" s="369">
        <f>SUM(T15:Y15)*90%</f>
        <v>0</v>
      </c>
    </row>
  </sheetData>
  <mergeCells count="19">
    <mergeCell ref="A1:B1"/>
    <mergeCell ref="A2:B2"/>
    <mergeCell ref="A3:B3"/>
    <mergeCell ref="A6:B6"/>
    <mergeCell ref="C1:E1"/>
    <mergeCell ref="C2:E2"/>
    <mergeCell ref="C3:E3"/>
    <mergeCell ref="A4:B4"/>
    <mergeCell ref="A5:B5"/>
    <mergeCell ref="C4:E4"/>
    <mergeCell ref="C5:E5"/>
    <mergeCell ref="C6:E6"/>
    <mergeCell ref="A16:M16"/>
    <mergeCell ref="A17:M17"/>
    <mergeCell ref="T7:V7"/>
    <mergeCell ref="W7:Y7"/>
    <mergeCell ref="N7:P7"/>
    <mergeCell ref="Q7:S7"/>
    <mergeCell ref="A15:M15"/>
  </mergeCells>
  <phoneticPr fontId="8" type="noConversion"/>
  <dataValidations disablePrompts="1" count="1">
    <dataValidation type="list" allowBlank="1" showInputMessage="1" showErrorMessage="1" sqref="E11:E14" xr:uid="{00AF97FA-8057-46ED-BE15-2BC588C76C3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041F50A-7FA7-4799-B126-E193755C8437}">
          <x14:formula1>
            <xm:f>'New Rate Card'!$B$2:$B$51</xm:f>
          </x14:formula1>
          <xm:sqref>F18:F1048576 F7:F14</xm:sqref>
        </x14:dataValidation>
        <x14:dataValidation type="list" allowBlank="1" showInputMessage="1" showErrorMessage="1" xr:uid="{C968E8B4-4CA5-4511-85AB-579A3C43861D}">
          <x14:formula1>
            <xm:f>'New Rate Card'!$C$2:$C$51</xm:f>
          </x14:formula1>
          <xm:sqref>C18:C1048576 C5:C14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ADCC-BDE2-40CB-A0B3-09034A4179A6}">
  <sheetPr codeName="Sheet4">
    <tabColor theme="5"/>
  </sheetPr>
  <dimension ref="A1:AG14"/>
  <sheetViews>
    <sheetView topLeftCell="A11" zoomScale="110" zoomScaleNormal="110" workbookViewId="0">
      <selection activeCell="A9" sqref="A9:XFD22"/>
    </sheetView>
  </sheetViews>
  <sheetFormatPr defaultColWidth="31.453125" defaultRowHeight="16.399999999999999" customHeight="1"/>
  <cols>
    <col min="1" max="1" width="10.54296875" style="2" bestFit="1" customWidth="1"/>
    <col min="2" max="2" width="30.453125" style="2" bestFit="1" customWidth="1"/>
    <col min="3" max="3" width="20.54296875" style="2" bestFit="1" customWidth="1"/>
    <col min="4" max="4" width="10.54296875" style="2" bestFit="1" customWidth="1"/>
    <col min="5" max="5" width="33.453125" style="2" bestFit="1" customWidth="1"/>
    <col min="6" max="6" width="22.54296875" style="2" bestFit="1" customWidth="1"/>
    <col min="7" max="7" width="33.453125" style="2" customWidth="1"/>
    <col min="8" max="8" width="22.453125" style="2" bestFit="1" customWidth="1"/>
    <col min="9" max="9" width="22.453125" style="2" customWidth="1"/>
    <col min="10" max="10" width="25.453125" style="2" bestFit="1" customWidth="1"/>
    <col min="11" max="11" width="22.453125" style="2" customWidth="1"/>
    <col min="12" max="12" width="12.453125" style="3" customWidth="1"/>
    <col min="13" max="13" width="14.453125" style="3" customWidth="1"/>
    <col min="14" max="14" width="16.54296875" style="3" bestFit="1" customWidth="1"/>
    <col min="15" max="16" width="17.453125" style="3" bestFit="1" customWidth="1"/>
    <col min="17" max="29" width="17.453125" style="3" customWidth="1"/>
    <col min="30" max="32" width="16.453125" style="2" customWidth="1"/>
    <col min="33" max="33" width="41.54296875" style="2" customWidth="1"/>
    <col min="34" max="16384" width="31.453125" style="2"/>
  </cols>
  <sheetData>
    <row r="1" spans="1:33" ht="16.399999999999999" customHeight="1">
      <c r="A1" s="841" t="s">
        <v>1440</v>
      </c>
      <c r="B1" s="842"/>
      <c r="C1" s="843" t="s">
        <v>1658</v>
      </c>
      <c r="D1" s="844"/>
      <c r="E1" s="844"/>
      <c r="F1" s="728"/>
      <c r="G1" s="728"/>
      <c r="H1" s="728"/>
      <c r="I1" s="728"/>
      <c r="J1" s="728"/>
      <c r="K1" s="728"/>
      <c r="L1" s="728"/>
      <c r="M1" s="728"/>
      <c r="N1" s="728"/>
      <c r="O1" s="728"/>
      <c r="P1" s="728"/>
      <c r="Q1" s="728"/>
      <c r="R1" s="728"/>
      <c r="S1" s="728"/>
      <c r="T1" s="728"/>
      <c r="U1" s="728"/>
      <c r="V1" s="728"/>
      <c r="W1" s="728"/>
      <c r="X1" s="728"/>
      <c r="Y1" s="728"/>
      <c r="Z1" s="728"/>
      <c r="AA1" s="728"/>
      <c r="AB1" s="728"/>
      <c r="AC1" s="728"/>
      <c r="AD1" s="728"/>
      <c r="AE1" s="728"/>
      <c r="AF1" s="728"/>
      <c r="AG1" s="728"/>
    </row>
    <row r="2" spans="1:33" ht="16.399999999999999" customHeight="1">
      <c r="A2" s="841" t="s">
        <v>1441</v>
      </c>
      <c r="B2" s="842"/>
      <c r="C2" s="843" t="s">
        <v>1442</v>
      </c>
      <c r="D2" s="844"/>
      <c r="E2" s="844"/>
      <c r="F2" s="728"/>
      <c r="G2" s="728"/>
      <c r="H2" s="728"/>
      <c r="I2" s="728"/>
      <c r="J2" s="728"/>
      <c r="K2" s="728"/>
      <c r="L2" s="728"/>
      <c r="M2" s="728"/>
      <c r="N2" s="728"/>
      <c r="O2" s="728"/>
      <c r="P2" s="728"/>
      <c r="Q2" s="728"/>
      <c r="R2" s="728"/>
      <c r="S2" s="728"/>
      <c r="T2" s="728"/>
      <c r="U2" s="728"/>
      <c r="V2" s="728"/>
      <c r="W2" s="728"/>
      <c r="X2" s="728"/>
      <c r="Y2" s="728"/>
      <c r="Z2" s="728"/>
      <c r="AA2" s="728"/>
      <c r="AB2" s="728"/>
      <c r="AC2" s="728"/>
      <c r="AD2" s="728"/>
      <c r="AE2" s="728"/>
      <c r="AF2" s="728"/>
      <c r="AG2" s="728"/>
    </row>
    <row r="3" spans="1:33" ht="16.399999999999999" customHeight="1">
      <c r="A3" s="841" t="s">
        <v>1443</v>
      </c>
      <c r="B3" s="842"/>
      <c r="C3" s="843" t="s">
        <v>1664</v>
      </c>
      <c r="D3" s="844"/>
      <c r="E3" s="844"/>
      <c r="F3" s="728"/>
      <c r="G3" s="728"/>
      <c r="H3" s="728"/>
      <c r="I3" s="728"/>
      <c r="J3" s="728"/>
      <c r="K3" s="728"/>
      <c r="L3" s="728"/>
      <c r="M3" s="728"/>
      <c r="N3" s="728"/>
      <c r="O3" s="728"/>
      <c r="P3" s="728"/>
      <c r="Q3" s="728"/>
      <c r="R3" s="728"/>
      <c r="S3" s="728"/>
      <c r="T3" s="728"/>
      <c r="U3" s="728"/>
      <c r="V3" s="728"/>
      <c r="W3" s="728"/>
      <c r="X3" s="728"/>
      <c r="Y3" s="728"/>
      <c r="Z3" s="728"/>
      <c r="AA3" s="728"/>
      <c r="AB3" s="728"/>
      <c r="AC3" s="728"/>
      <c r="AD3" s="728"/>
      <c r="AE3" s="728"/>
      <c r="AF3" s="728"/>
      <c r="AG3" s="728"/>
    </row>
    <row r="4" spans="1:33" ht="16.399999999999999" customHeight="1">
      <c r="A4" s="841" t="s">
        <v>10</v>
      </c>
      <c r="B4" s="842"/>
      <c r="C4" s="843" t="s">
        <v>191</v>
      </c>
      <c r="D4" s="844"/>
      <c r="E4" s="844"/>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row>
    <row r="5" spans="1:33" ht="16.399999999999999" customHeight="1">
      <c r="A5" s="841" t="s">
        <v>1445</v>
      </c>
      <c r="B5" s="842"/>
      <c r="C5" s="843" t="s">
        <v>39</v>
      </c>
      <c r="D5" s="844"/>
      <c r="E5" s="844"/>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row>
    <row r="6" spans="1:33" ht="16.399999999999999" customHeight="1">
      <c r="A6" s="841" t="s">
        <v>1446</v>
      </c>
      <c r="B6" s="842"/>
      <c r="C6" s="843" t="s">
        <v>448</v>
      </c>
      <c r="D6" s="844"/>
      <c r="E6" s="844"/>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row>
    <row r="7" spans="1:33" ht="16.399999999999999" customHeight="1">
      <c r="A7" s="728"/>
      <c r="B7" s="728"/>
      <c r="C7" s="728"/>
      <c r="D7" s="728"/>
      <c r="E7" s="728"/>
      <c r="F7" s="728"/>
      <c r="G7" s="728"/>
      <c r="H7" s="729"/>
      <c r="I7" s="729"/>
      <c r="J7" s="729"/>
      <c r="K7" s="729"/>
      <c r="L7" s="729"/>
      <c r="M7" s="729"/>
      <c r="N7" s="834" t="s">
        <v>1448</v>
      </c>
      <c r="O7" s="835"/>
      <c r="P7" s="835"/>
      <c r="Q7" s="836" t="s">
        <v>1449</v>
      </c>
      <c r="R7" s="837"/>
      <c r="S7" s="837"/>
      <c r="T7" s="830" t="s">
        <v>1450</v>
      </c>
      <c r="U7" s="831"/>
      <c r="V7" s="831"/>
      <c r="W7" s="832" t="s">
        <v>1451</v>
      </c>
      <c r="X7" s="833"/>
      <c r="Y7" s="833"/>
      <c r="Z7" s="729"/>
      <c r="AA7" s="729"/>
      <c r="AB7" s="729"/>
      <c r="AC7" s="729"/>
      <c r="AD7" s="729"/>
      <c r="AE7" s="729"/>
      <c r="AF7" s="729"/>
      <c r="AG7" s="729"/>
    </row>
    <row r="8" spans="1:33" ht="16.399999999999999" customHeight="1">
      <c r="A8" s="730" t="s">
        <v>5</v>
      </c>
      <c r="B8" s="730" t="s">
        <v>6</v>
      </c>
      <c r="C8" s="730" t="s">
        <v>7</v>
      </c>
      <c r="D8" s="730" t="s">
        <v>8</v>
      </c>
      <c r="E8" s="730" t="s">
        <v>9</v>
      </c>
      <c r="F8" s="731" t="s">
        <v>311</v>
      </c>
      <c r="G8" s="731" t="s">
        <v>1453</v>
      </c>
      <c r="H8" s="731" t="s">
        <v>312</v>
      </c>
      <c r="I8" s="731" t="s">
        <v>12</v>
      </c>
      <c r="J8" s="731" t="s">
        <v>1454</v>
      </c>
      <c r="K8" s="731" t="s">
        <v>313</v>
      </c>
      <c r="L8" s="731" t="s">
        <v>15</v>
      </c>
      <c r="M8" s="731" t="s">
        <v>16</v>
      </c>
      <c r="N8" s="732">
        <v>46048</v>
      </c>
      <c r="O8" s="732">
        <v>46079</v>
      </c>
      <c r="P8" s="732">
        <v>46107</v>
      </c>
      <c r="Q8" s="732">
        <v>46138</v>
      </c>
      <c r="R8" s="732">
        <v>46168</v>
      </c>
      <c r="S8" s="732">
        <v>46199</v>
      </c>
      <c r="T8" s="732">
        <v>46229</v>
      </c>
      <c r="U8" s="732">
        <v>46260</v>
      </c>
      <c r="V8" s="732">
        <v>46291</v>
      </c>
      <c r="W8" s="732">
        <v>46321</v>
      </c>
      <c r="X8" s="732">
        <v>46352</v>
      </c>
      <c r="Y8" s="732">
        <v>46382</v>
      </c>
      <c r="Z8" s="731" t="s">
        <v>2</v>
      </c>
      <c r="AA8" s="731" t="s">
        <v>3</v>
      </c>
      <c r="AB8" s="731" t="s">
        <v>1456</v>
      </c>
      <c r="AC8" s="731" t="s">
        <v>1457</v>
      </c>
      <c r="AD8" s="731" t="s">
        <v>1458</v>
      </c>
      <c r="AE8" s="733" t="s">
        <v>1507</v>
      </c>
      <c r="AF8" s="733" t="s">
        <v>1460</v>
      </c>
      <c r="AG8" s="733" t="s">
        <v>19</v>
      </c>
    </row>
    <row r="9" spans="1:33" s="485" customFormat="1" ht="16.399999999999999" customHeight="1">
      <c r="A9" s="503">
        <v>2385199</v>
      </c>
      <c r="B9" s="502" t="s">
        <v>1665</v>
      </c>
      <c r="C9" s="502" t="s">
        <v>327</v>
      </c>
      <c r="D9" s="502" t="s">
        <v>424</v>
      </c>
      <c r="E9" s="502" t="s">
        <v>346</v>
      </c>
      <c r="F9" s="502" t="s">
        <v>317</v>
      </c>
      <c r="G9" s="502" t="str">
        <f t="shared" ref="G9:G11" si="0">CONCATENATE(F9,C9)</f>
        <v>Level 3 - Premium SkillsIndia</v>
      </c>
      <c r="H9" s="360" t="s">
        <v>422</v>
      </c>
      <c r="I9" s="360">
        <v>1000458649</v>
      </c>
      <c r="J9" s="360" t="s">
        <v>1486</v>
      </c>
      <c r="K9" s="360" t="s">
        <v>33</v>
      </c>
      <c r="L9" s="15">
        <f>VLOOKUP(G9,'New Rate Card'!A:D,4,0)</f>
        <v>24.8</v>
      </c>
      <c r="M9" s="298">
        <f t="shared" ref="M9" si="1">L9*189</f>
        <v>4687.2</v>
      </c>
      <c r="N9" s="10">
        <f t="shared" ref="N9" si="2">L9*189</f>
        <v>4687.2</v>
      </c>
      <c r="O9" s="10">
        <f t="shared" ref="O9" si="3">L9*189</f>
        <v>4687.2</v>
      </c>
      <c r="P9" s="10">
        <f t="shared" ref="P9" si="4">L9*189</f>
        <v>4687.2</v>
      </c>
      <c r="Q9" s="10">
        <v>0</v>
      </c>
      <c r="R9" s="10">
        <v>0</v>
      </c>
      <c r="S9" s="10">
        <v>0</v>
      </c>
      <c r="T9" s="10">
        <v>0</v>
      </c>
      <c r="U9" s="10">
        <v>0</v>
      </c>
      <c r="V9" s="10">
        <v>0</v>
      </c>
      <c r="W9" s="10">
        <v>0</v>
      </c>
      <c r="X9" s="10">
        <v>0</v>
      </c>
      <c r="Y9" s="10">
        <v>0</v>
      </c>
      <c r="Z9" s="10">
        <f t="shared" ref="Z9" si="5">SUM(N9:P9)</f>
        <v>14061.599999999999</v>
      </c>
      <c r="AA9" s="10">
        <f t="shared" ref="AA9" si="6">SUM(Q9:S9)</f>
        <v>0</v>
      </c>
      <c r="AB9" s="10">
        <f t="shared" ref="AB9" si="7">SUM(T9:V9)</f>
        <v>0</v>
      </c>
      <c r="AC9" s="10">
        <f t="shared" ref="AC9" si="8">SUM(W9:Y9)</f>
        <v>0</v>
      </c>
      <c r="AD9" s="298">
        <f t="shared" ref="AD9" si="9">SUM(Z9:AA9)</f>
        <v>14061.599999999999</v>
      </c>
      <c r="AE9" s="298">
        <f t="shared" ref="AE9" si="10">SUM(AB9:AC9)</f>
        <v>0</v>
      </c>
      <c r="AF9" s="298">
        <f t="shared" ref="AF9" si="11">SUM(AD9:AE9)</f>
        <v>14061.599999999999</v>
      </c>
      <c r="AG9" s="299"/>
    </row>
    <row r="10" spans="1:33" s="485" customFormat="1" ht="16.399999999999999" customHeight="1">
      <c r="A10" s="503">
        <v>2198542</v>
      </c>
      <c r="B10" s="502" t="s">
        <v>1666</v>
      </c>
      <c r="C10" s="502" t="s">
        <v>327</v>
      </c>
      <c r="D10" s="502" t="s">
        <v>424</v>
      </c>
      <c r="E10" s="502" t="s">
        <v>428</v>
      </c>
      <c r="F10" s="502" t="s">
        <v>317</v>
      </c>
      <c r="G10" s="502" t="str">
        <f t="shared" si="0"/>
        <v>Level 3 - Premium SkillsIndia</v>
      </c>
      <c r="H10" s="360" t="s">
        <v>318</v>
      </c>
      <c r="I10" s="360">
        <v>1000458633</v>
      </c>
      <c r="J10" s="360" t="s">
        <v>226</v>
      </c>
      <c r="K10" s="360" t="s">
        <v>33</v>
      </c>
      <c r="L10" s="15">
        <f>VLOOKUP(G10,'New Rate Card'!A:D,4,0)</f>
        <v>24.8</v>
      </c>
      <c r="M10" s="298">
        <f t="shared" ref="M10" si="12">L10*189</f>
        <v>4687.2</v>
      </c>
      <c r="N10" s="10">
        <f t="shared" ref="N10" si="13">L10*189</f>
        <v>4687.2</v>
      </c>
      <c r="O10" s="10">
        <f t="shared" ref="O10" si="14">L10*189</f>
        <v>4687.2</v>
      </c>
      <c r="P10" s="10">
        <f t="shared" ref="P10" si="15">L10*189</f>
        <v>4687.2</v>
      </c>
      <c r="Q10" s="10">
        <v>0</v>
      </c>
      <c r="R10" s="10">
        <v>0</v>
      </c>
      <c r="S10" s="10">
        <v>0</v>
      </c>
      <c r="T10" s="10">
        <v>0</v>
      </c>
      <c r="U10" s="10">
        <v>0</v>
      </c>
      <c r="V10" s="10">
        <v>0</v>
      </c>
      <c r="W10" s="10">
        <v>0</v>
      </c>
      <c r="X10" s="10">
        <v>0</v>
      </c>
      <c r="Y10" s="10">
        <v>0</v>
      </c>
      <c r="Z10" s="10">
        <f t="shared" ref="Z10" si="16">SUM(N10:P10)</f>
        <v>14061.599999999999</v>
      </c>
      <c r="AA10" s="10">
        <f t="shared" ref="AA10" si="17">SUM(Q10:S10)</f>
        <v>0</v>
      </c>
      <c r="AB10" s="10">
        <f t="shared" ref="AB10" si="18">SUM(T10:V10)</f>
        <v>0</v>
      </c>
      <c r="AC10" s="10">
        <f t="shared" ref="AC10" si="19">SUM(W10:Y10)</f>
        <v>0</v>
      </c>
      <c r="AD10" s="298">
        <f t="shared" ref="AD10" si="20">SUM(Z10:AA10)</f>
        <v>14061.599999999999</v>
      </c>
      <c r="AE10" s="298">
        <f t="shared" ref="AE10" si="21">SUM(AB10:AC10)</f>
        <v>0</v>
      </c>
      <c r="AF10" s="298">
        <f t="shared" ref="AF10" si="22">SUM(AD10:AE10)</f>
        <v>14061.599999999999</v>
      </c>
      <c r="AG10" s="299"/>
    </row>
    <row r="11" spans="1:33" s="485" customFormat="1" ht="16.399999999999999" customHeight="1">
      <c r="A11" s="719">
        <v>894812</v>
      </c>
      <c r="B11" s="502" t="s">
        <v>1667</v>
      </c>
      <c r="C11" s="502" t="s">
        <v>327</v>
      </c>
      <c r="D11" s="502" t="s">
        <v>424</v>
      </c>
      <c r="E11" s="502" t="s">
        <v>428</v>
      </c>
      <c r="F11" s="502" t="s">
        <v>330</v>
      </c>
      <c r="G11" s="502" t="str">
        <f t="shared" si="0"/>
        <v>Level 2 - Premium SkillsIndia</v>
      </c>
      <c r="H11" s="714" t="s">
        <v>324</v>
      </c>
      <c r="I11" s="360">
        <v>1000471622</v>
      </c>
      <c r="J11" s="360" t="s">
        <v>1463</v>
      </c>
      <c r="K11" s="360" t="s">
        <v>24</v>
      </c>
      <c r="L11" s="15">
        <f>VLOOKUP(G11,'New Rate Card'!A:D,4,0)</f>
        <v>21.3</v>
      </c>
      <c r="M11" s="298">
        <f>L11*189</f>
        <v>4025.7000000000003</v>
      </c>
      <c r="N11" s="10">
        <f>L11*189</f>
        <v>4025.7000000000003</v>
      </c>
      <c r="O11" s="10">
        <f>L11*189</f>
        <v>4025.7000000000003</v>
      </c>
      <c r="P11" s="10">
        <f>L11*189</f>
        <v>4025.7000000000003</v>
      </c>
      <c r="Q11" s="10">
        <v>0</v>
      </c>
      <c r="R11" s="10">
        <v>0</v>
      </c>
      <c r="S11" s="10">
        <v>0</v>
      </c>
      <c r="T11" s="10">
        <v>0</v>
      </c>
      <c r="U11" s="10">
        <v>0</v>
      </c>
      <c r="V11" s="10">
        <v>0</v>
      </c>
      <c r="W11" s="10">
        <v>0</v>
      </c>
      <c r="X11" s="10">
        <v>0</v>
      </c>
      <c r="Y11" s="10">
        <v>0</v>
      </c>
      <c r="Z11" s="10">
        <f>SUM(N11:P11)</f>
        <v>12077.1</v>
      </c>
      <c r="AA11" s="10">
        <f>SUM(Q11:S11)</f>
        <v>0</v>
      </c>
      <c r="AB11" s="10">
        <f>SUM(T11:V11)</f>
        <v>0</v>
      </c>
      <c r="AC11" s="10">
        <f>SUM(W11:Y11)</f>
        <v>0</v>
      </c>
      <c r="AD11" s="298">
        <f>SUM(Z11:AA11)</f>
        <v>12077.1</v>
      </c>
      <c r="AE11" s="298">
        <f>SUM(AB11:AC11)</f>
        <v>0</v>
      </c>
      <c r="AF11" s="298">
        <f>SUM(AD11:AE11)</f>
        <v>12077.1</v>
      </c>
      <c r="AG11" s="299"/>
    </row>
    <row r="12" spans="1:33" ht="16.399999999999999" customHeight="1">
      <c r="A12" s="838" t="s">
        <v>1506</v>
      </c>
      <c r="B12" s="839"/>
      <c r="C12" s="839"/>
      <c r="D12" s="839"/>
      <c r="E12" s="839"/>
      <c r="F12" s="839"/>
      <c r="G12" s="839"/>
      <c r="H12" s="839"/>
      <c r="I12" s="839"/>
      <c r="J12" s="839"/>
      <c r="K12" s="839"/>
      <c r="L12" s="839"/>
      <c r="M12" s="840"/>
      <c r="N12" s="5">
        <f t="shared" ref="N12:AF12" si="23">SUM(N9:N11)</f>
        <v>13400.1</v>
      </c>
      <c r="O12" s="5">
        <f t="shared" si="23"/>
        <v>13400.1</v>
      </c>
      <c r="P12" s="5">
        <f t="shared" si="23"/>
        <v>13400.1</v>
      </c>
      <c r="Q12" s="5">
        <f t="shared" si="23"/>
        <v>0</v>
      </c>
      <c r="R12" s="5">
        <f t="shared" si="23"/>
        <v>0</v>
      </c>
      <c r="S12" s="5">
        <f t="shared" si="23"/>
        <v>0</v>
      </c>
      <c r="T12" s="5">
        <f t="shared" si="23"/>
        <v>0</v>
      </c>
      <c r="U12" s="5">
        <f t="shared" si="23"/>
        <v>0</v>
      </c>
      <c r="V12" s="5">
        <f t="shared" si="23"/>
        <v>0</v>
      </c>
      <c r="W12" s="5">
        <f t="shared" si="23"/>
        <v>0</v>
      </c>
      <c r="X12" s="5">
        <f t="shared" si="23"/>
        <v>0</v>
      </c>
      <c r="Y12" s="5">
        <f t="shared" si="23"/>
        <v>0</v>
      </c>
      <c r="Z12" s="5">
        <f t="shared" si="23"/>
        <v>40200.299999999996</v>
      </c>
      <c r="AA12" s="5">
        <f t="shared" si="23"/>
        <v>0</v>
      </c>
      <c r="AB12" s="5">
        <f t="shared" si="23"/>
        <v>0</v>
      </c>
      <c r="AC12" s="5">
        <f t="shared" si="23"/>
        <v>0</v>
      </c>
      <c r="AD12" s="5">
        <f t="shared" si="23"/>
        <v>40200.299999999996</v>
      </c>
      <c r="AE12" s="5">
        <f t="shared" si="23"/>
        <v>0</v>
      </c>
      <c r="AF12" s="5">
        <f t="shared" si="23"/>
        <v>40200.299999999996</v>
      </c>
      <c r="AG12" s="12"/>
    </row>
    <row r="13" spans="1:33" s="676" customFormat="1" ht="16.5" customHeight="1">
      <c r="A13" s="814" t="s">
        <v>1480</v>
      </c>
      <c r="B13" s="814"/>
      <c r="C13" s="814"/>
      <c r="D13" s="814"/>
      <c r="E13" s="814"/>
      <c r="F13" s="814"/>
      <c r="G13" s="814"/>
      <c r="H13" s="814"/>
      <c r="I13" s="814"/>
      <c r="J13" s="814"/>
      <c r="K13" s="814"/>
      <c r="L13" s="814"/>
      <c r="M13" s="814"/>
      <c r="N13" s="680">
        <f>N12*90%</f>
        <v>12060.09</v>
      </c>
      <c r="O13" s="680">
        <f t="shared" ref="O13:AF13" si="24">O12*90%</f>
        <v>12060.09</v>
      </c>
      <c r="P13" s="680">
        <f t="shared" si="24"/>
        <v>12060.09</v>
      </c>
      <c r="Q13" s="680">
        <f t="shared" si="24"/>
        <v>0</v>
      </c>
      <c r="R13" s="680">
        <f t="shared" si="24"/>
        <v>0</v>
      </c>
      <c r="S13" s="680">
        <f t="shared" si="24"/>
        <v>0</v>
      </c>
      <c r="T13" s="680">
        <f t="shared" si="24"/>
        <v>0</v>
      </c>
      <c r="U13" s="680">
        <f t="shared" si="24"/>
        <v>0</v>
      </c>
      <c r="V13" s="680">
        <f t="shared" si="24"/>
        <v>0</v>
      </c>
      <c r="W13" s="680">
        <f t="shared" si="24"/>
        <v>0</v>
      </c>
      <c r="X13" s="680">
        <f t="shared" si="24"/>
        <v>0</v>
      </c>
      <c r="Y13" s="680">
        <f t="shared" si="24"/>
        <v>0</v>
      </c>
      <c r="Z13" s="680">
        <f t="shared" si="24"/>
        <v>36180.269999999997</v>
      </c>
      <c r="AA13" s="680">
        <f t="shared" si="24"/>
        <v>0</v>
      </c>
      <c r="AB13" s="680">
        <f t="shared" si="24"/>
        <v>0</v>
      </c>
      <c r="AC13" s="680">
        <f t="shared" si="24"/>
        <v>0</v>
      </c>
      <c r="AD13" s="680">
        <f t="shared" si="24"/>
        <v>36180.269999999997</v>
      </c>
      <c r="AE13" s="680">
        <f t="shared" si="24"/>
        <v>0</v>
      </c>
      <c r="AF13" s="680">
        <f t="shared" si="24"/>
        <v>36180.269999999997</v>
      </c>
      <c r="AG13" s="681"/>
    </row>
    <row r="14" spans="1:33" s="676" customFormat="1" ht="16.5" customHeight="1">
      <c r="A14" s="829" t="s">
        <v>1481</v>
      </c>
      <c r="B14" s="829"/>
      <c r="C14" s="829"/>
      <c r="D14" s="829"/>
      <c r="E14" s="829"/>
      <c r="F14" s="829"/>
      <c r="G14" s="829"/>
      <c r="H14" s="829"/>
      <c r="I14" s="829"/>
      <c r="J14" s="829"/>
      <c r="K14" s="829"/>
      <c r="L14" s="829"/>
      <c r="M14" s="829"/>
      <c r="N14" s="682">
        <f>N13*94.15%</f>
        <v>11354.574735</v>
      </c>
      <c r="O14" s="682">
        <f>O13*94.15%</f>
        <v>11354.574735</v>
      </c>
      <c r="P14" s="682">
        <f>P13*94.15%</f>
        <v>11354.574735</v>
      </c>
      <c r="Q14" s="682">
        <f t="shared" ref="Q14:AE14" si="25">Q12*84.15%</f>
        <v>0</v>
      </c>
      <c r="R14" s="682">
        <f t="shared" si="25"/>
        <v>0</v>
      </c>
      <c r="S14" s="682">
        <f t="shared" si="25"/>
        <v>0</v>
      </c>
      <c r="T14" s="682">
        <f t="shared" si="25"/>
        <v>0</v>
      </c>
      <c r="U14" s="682">
        <f t="shared" si="25"/>
        <v>0</v>
      </c>
      <c r="V14" s="682">
        <f t="shared" si="25"/>
        <v>0</v>
      </c>
      <c r="W14" s="682">
        <f t="shared" si="25"/>
        <v>0</v>
      </c>
      <c r="X14" s="682">
        <f t="shared" si="25"/>
        <v>0</v>
      </c>
      <c r="Y14" s="682">
        <f t="shared" si="25"/>
        <v>0</v>
      </c>
      <c r="Z14" s="682">
        <f>Z13*94.15%</f>
        <v>34063.724204999999</v>
      </c>
      <c r="AA14" s="682">
        <f t="shared" si="25"/>
        <v>0</v>
      </c>
      <c r="AB14" s="682">
        <f t="shared" si="25"/>
        <v>0</v>
      </c>
      <c r="AC14" s="682">
        <f t="shared" si="25"/>
        <v>0</v>
      </c>
      <c r="AD14" s="682">
        <f>AD13*94.15%</f>
        <v>34063.724204999999</v>
      </c>
      <c r="AE14" s="682">
        <f t="shared" si="25"/>
        <v>0</v>
      </c>
      <c r="AF14" s="682">
        <f>AF13*94.15%</f>
        <v>34063.724204999999</v>
      </c>
      <c r="AG14" s="683"/>
    </row>
  </sheetData>
  <sortState xmlns:xlrd2="http://schemas.microsoft.com/office/spreadsheetml/2017/richdata2" ref="A9:AG10">
    <sortCondition descending="1" ref="C9:C10"/>
  </sortState>
  <mergeCells count="19">
    <mergeCell ref="A1:B1"/>
    <mergeCell ref="A2:B2"/>
    <mergeCell ref="A3:B3"/>
    <mergeCell ref="A6:B6"/>
    <mergeCell ref="C1:E1"/>
    <mergeCell ref="C2:E2"/>
    <mergeCell ref="C3:E3"/>
    <mergeCell ref="A4:B4"/>
    <mergeCell ref="A5:B5"/>
    <mergeCell ref="C4:E4"/>
    <mergeCell ref="C5:E5"/>
    <mergeCell ref="C6:E6"/>
    <mergeCell ref="A13:M13"/>
    <mergeCell ref="A14:M14"/>
    <mergeCell ref="T7:V7"/>
    <mergeCell ref="W7:Y7"/>
    <mergeCell ref="N7:P7"/>
    <mergeCell ref="Q7:S7"/>
    <mergeCell ref="A12:M12"/>
  </mergeCells>
  <phoneticPr fontId="8" type="noConversion"/>
  <dataValidations count="1">
    <dataValidation type="list" allowBlank="1" showInputMessage="1" showErrorMessage="1" sqref="E9:E11" xr:uid="{17D22BC6-00AC-488D-A510-4952E690312F}">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401A37E-C80F-4875-9ED4-8C697519E5AC}">
          <x14:formula1>
            <xm:f>'New Rate Card'!$B$2:$B$51</xm:f>
          </x14:formula1>
          <xm:sqref>F15:F1048576 F9:F11</xm:sqref>
        </x14:dataValidation>
        <x14:dataValidation type="list" allowBlank="1" showInputMessage="1" showErrorMessage="1" xr:uid="{FCB3B600-8410-4491-BA49-884741B0C8C9}">
          <x14:formula1>
            <xm:f>'New Rate Card'!$C$2:$C$51</xm:f>
          </x14:formula1>
          <xm:sqref>C15:C1048576 C9:C11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2062-16EB-4405-ADE2-025F8549E7E9}">
  <sheetPr codeName="Sheet15">
    <tabColor theme="5"/>
  </sheetPr>
  <dimension ref="A1:AG24"/>
  <sheetViews>
    <sheetView topLeftCell="A4" zoomScale="110" zoomScaleNormal="110" workbookViewId="0">
      <selection activeCell="C4" sqref="C4:E4"/>
    </sheetView>
  </sheetViews>
  <sheetFormatPr defaultColWidth="31.453125" defaultRowHeight="17.899999999999999" customHeight="1"/>
  <cols>
    <col min="1" max="1" width="10.54296875" style="63" bestFit="1" customWidth="1"/>
    <col min="2" max="2" width="36.54296875" style="63" bestFit="1" customWidth="1"/>
    <col min="3" max="3" width="20.54296875" style="63" bestFit="1" customWidth="1"/>
    <col min="4" max="4" width="8.453125" style="63" customWidth="1"/>
    <col min="5" max="5" width="36.453125" style="63" bestFit="1" customWidth="1"/>
    <col min="6" max="6" width="22.453125" style="63" customWidth="1"/>
    <col min="7" max="7" width="33.453125" style="63" customWidth="1"/>
    <col min="8" max="8" width="18.54296875" style="63" bestFit="1" customWidth="1"/>
    <col min="9" max="9" width="18.54296875" style="63" customWidth="1"/>
    <col min="10" max="10" width="26.54296875" style="63" bestFit="1" customWidth="1"/>
    <col min="11" max="11" width="18.54296875" style="63" customWidth="1"/>
    <col min="12" max="12" width="11.453125" style="62" bestFit="1" customWidth="1"/>
    <col min="13" max="13" width="12.453125" style="62" bestFit="1" customWidth="1"/>
    <col min="14" max="14" width="16.54296875" style="62" bestFit="1" customWidth="1"/>
    <col min="15" max="16" width="17.453125" style="62" bestFit="1" customWidth="1"/>
    <col min="17" max="29" width="17.453125" style="62" customWidth="1"/>
    <col min="30" max="32" width="16.453125" style="63" customWidth="1"/>
    <col min="33" max="33" width="37.453125" style="63" bestFit="1" customWidth="1"/>
    <col min="34" max="16384" width="31.453125" style="63"/>
  </cols>
  <sheetData>
    <row r="1" spans="1:33" ht="17.899999999999999" customHeight="1">
      <c r="A1" s="806" t="s">
        <v>1440</v>
      </c>
      <c r="B1" s="806"/>
      <c r="C1" s="809" t="s">
        <v>1658</v>
      </c>
      <c r="D1" s="809"/>
      <c r="E1" s="809"/>
      <c r="F1" s="662"/>
      <c r="G1" s="662"/>
      <c r="H1" s="662"/>
      <c r="I1" s="662"/>
      <c r="J1" s="662"/>
      <c r="K1" s="662"/>
      <c r="L1" s="662"/>
    </row>
    <row r="2" spans="1:33" ht="17.899999999999999" customHeight="1">
      <c r="A2" s="806" t="s">
        <v>1441</v>
      </c>
      <c r="B2" s="806"/>
      <c r="C2" s="809" t="s">
        <v>1442</v>
      </c>
      <c r="D2" s="809"/>
      <c r="E2" s="809"/>
      <c r="F2" s="62"/>
      <c r="G2" s="62"/>
      <c r="H2" s="62"/>
      <c r="I2" s="62"/>
      <c r="J2" s="62"/>
      <c r="K2" s="62"/>
    </row>
    <row r="3" spans="1:33" ht="17.899999999999999" customHeight="1">
      <c r="A3" s="806" t="s">
        <v>1443</v>
      </c>
      <c r="B3" s="806"/>
      <c r="C3" s="809" t="s">
        <v>1664</v>
      </c>
      <c r="D3" s="809"/>
      <c r="E3" s="809"/>
      <c r="F3" s="62"/>
      <c r="G3" s="62"/>
      <c r="H3" s="62"/>
      <c r="I3" s="62"/>
      <c r="J3" s="62"/>
      <c r="K3" s="62"/>
    </row>
    <row r="4" spans="1:33" ht="17.899999999999999" customHeight="1">
      <c r="A4" s="806" t="s">
        <v>10</v>
      </c>
      <c r="B4" s="806"/>
      <c r="C4" s="809" t="s">
        <v>179</v>
      </c>
      <c r="D4" s="809"/>
      <c r="E4" s="809"/>
      <c r="F4" s="62"/>
      <c r="G4" s="62"/>
      <c r="H4" s="62"/>
      <c r="I4" s="62"/>
      <c r="J4" s="62"/>
      <c r="K4" s="62"/>
    </row>
    <row r="5" spans="1:33" ht="17.899999999999999" customHeight="1">
      <c r="A5" s="807" t="s">
        <v>1445</v>
      </c>
      <c r="B5" s="818"/>
      <c r="C5" s="809" t="s">
        <v>180</v>
      </c>
      <c r="D5" s="809"/>
      <c r="E5" s="809"/>
      <c r="F5" s="62"/>
      <c r="G5" s="62"/>
      <c r="H5" s="62"/>
      <c r="I5" s="62"/>
      <c r="J5" s="62"/>
      <c r="K5" s="62"/>
    </row>
    <row r="6" spans="1:33" ht="17.899999999999999" customHeight="1">
      <c r="A6" s="807" t="s">
        <v>1446</v>
      </c>
      <c r="B6" s="818"/>
      <c r="C6" s="809" t="s">
        <v>464</v>
      </c>
      <c r="D6" s="809"/>
      <c r="E6" s="809"/>
      <c r="F6" s="62"/>
      <c r="G6" s="62"/>
      <c r="H6" s="62"/>
      <c r="I6" s="62"/>
      <c r="J6" s="62"/>
      <c r="K6" s="62"/>
    </row>
    <row r="7" spans="1:33" ht="17.899999999999999" customHeight="1">
      <c r="H7" s="370"/>
      <c r="I7" s="370"/>
      <c r="J7" s="370"/>
      <c r="K7" s="370"/>
      <c r="L7" s="369"/>
      <c r="M7" s="369"/>
      <c r="N7" s="805" t="s">
        <v>1448</v>
      </c>
      <c r="O7" s="815"/>
      <c r="P7" s="815"/>
      <c r="Q7" s="804" t="s">
        <v>1449</v>
      </c>
      <c r="R7" s="812"/>
      <c r="S7" s="812"/>
      <c r="T7" s="802" t="s">
        <v>1450</v>
      </c>
      <c r="U7" s="813"/>
      <c r="V7" s="813"/>
      <c r="W7" s="803" t="s">
        <v>1451</v>
      </c>
      <c r="X7" s="816"/>
      <c r="Y7" s="816"/>
      <c r="Z7" s="370"/>
      <c r="AA7" s="370"/>
      <c r="AB7" s="370"/>
      <c r="AC7" s="370"/>
      <c r="AD7" s="370"/>
      <c r="AE7" s="370"/>
      <c r="AF7" s="370"/>
      <c r="AG7" s="370"/>
    </row>
    <row r="8" spans="1:33" ht="17.89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17.899999999999999" customHeight="1">
      <c r="A9" s="297">
        <v>554718</v>
      </c>
      <c r="B9" s="297" t="s">
        <v>464</v>
      </c>
      <c r="C9" s="297" t="s">
        <v>315</v>
      </c>
      <c r="D9" s="297" t="s">
        <v>459</v>
      </c>
      <c r="E9" s="297" t="s">
        <v>465</v>
      </c>
      <c r="F9" s="46" t="s">
        <v>371</v>
      </c>
      <c r="G9" s="305" t="str">
        <f>CONCATENATE(F9,C9)</f>
        <v>Level 4 - Expert SkillsOnshore Supplier Location</v>
      </c>
      <c r="H9" s="49" t="s">
        <v>422</v>
      </c>
      <c r="I9" s="49">
        <v>1000454900</v>
      </c>
      <c r="J9" s="49" t="s">
        <v>178</v>
      </c>
      <c r="K9" s="49" t="s">
        <v>24</v>
      </c>
      <c r="L9" s="1">
        <f>VLOOKUP(G9,'New Rate Card'!A:D,4,0)</f>
        <v>128</v>
      </c>
      <c r="M9" s="128">
        <f>L9*168</f>
        <v>21504</v>
      </c>
      <c r="N9" s="10">
        <f>L9*168</f>
        <v>21504</v>
      </c>
      <c r="O9" s="10">
        <f>L9*168</f>
        <v>21504</v>
      </c>
      <c r="P9" s="10">
        <f>L9*168</f>
        <v>21504</v>
      </c>
      <c r="Q9" s="10">
        <v>0</v>
      </c>
      <c r="R9" s="10">
        <v>0</v>
      </c>
      <c r="S9" s="10">
        <v>0</v>
      </c>
      <c r="T9" s="10">
        <v>0</v>
      </c>
      <c r="U9" s="10">
        <v>0</v>
      </c>
      <c r="V9" s="10">
        <v>0</v>
      </c>
      <c r="W9" s="10">
        <v>0</v>
      </c>
      <c r="X9" s="10">
        <v>0</v>
      </c>
      <c r="Y9" s="10">
        <v>0</v>
      </c>
      <c r="Z9" s="10">
        <f>SUM(N9:P9)</f>
        <v>64512</v>
      </c>
      <c r="AA9" s="10">
        <f>SUM(Q9:S9)</f>
        <v>0</v>
      </c>
      <c r="AB9" s="10">
        <f>SUM(T9:V9)</f>
        <v>0</v>
      </c>
      <c r="AC9" s="10">
        <f>SUM(W9:Y9)</f>
        <v>0</v>
      </c>
      <c r="AD9" s="128">
        <f>SUM(Z9:AA9)</f>
        <v>64512</v>
      </c>
      <c r="AE9" s="128">
        <f>SUM(AB9:AC9)</f>
        <v>0</v>
      </c>
      <c r="AF9" s="298">
        <f>SUM(AD9:AE9)</f>
        <v>64512</v>
      </c>
      <c r="AG9" s="129"/>
    </row>
    <row r="10" spans="1:33" ht="17.899999999999999" customHeight="1">
      <c r="A10" s="297">
        <v>2409286</v>
      </c>
      <c r="B10" s="297" t="s">
        <v>474</v>
      </c>
      <c r="C10" s="297" t="s">
        <v>315</v>
      </c>
      <c r="D10" s="297" t="s">
        <v>459</v>
      </c>
      <c r="E10" s="297" t="s">
        <v>428</v>
      </c>
      <c r="F10" s="46" t="s">
        <v>317</v>
      </c>
      <c r="G10" s="305" t="str">
        <f>CONCATENATE(F10,C10)</f>
        <v>Level 3 - Premium SkillsOnshore Supplier Location</v>
      </c>
      <c r="H10" s="49" t="s">
        <v>331</v>
      </c>
      <c r="I10" s="49">
        <v>1000454900</v>
      </c>
      <c r="J10" s="49" t="s">
        <v>178</v>
      </c>
      <c r="K10" s="49" t="s">
        <v>24</v>
      </c>
      <c r="L10" s="1">
        <f>VLOOKUP(G10,'New Rate Card'!A:D,4,0)</f>
        <v>96.56</v>
      </c>
      <c r="M10" s="128">
        <f>L10*168</f>
        <v>16222.08</v>
      </c>
      <c r="N10" s="10">
        <f>L10*168</f>
        <v>16222.08</v>
      </c>
      <c r="O10" s="10">
        <f>L10*168</f>
        <v>16222.08</v>
      </c>
      <c r="P10" s="10">
        <f>L10*168</f>
        <v>16222.08</v>
      </c>
      <c r="Q10" s="10">
        <v>0</v>
      </c>
      <c r="R10" s="10">
        <v>0</v>
      </c>
      <c r="S10" s="10">
        <v>0</v>
      </c>
      <c r="T10" s="10">
        <v>0</v>
      </c>
      <c r="U10" s="10">
        <v>0</v>
      </c>
      <c r="V10" s="10">
        <v>0</v>
      </c>
      <c r="W10" s="10">
        <v>0</v>
      </c>
      <c r="X10" s="10">
        <v>0</v>
      </c>
      <c r="Y10" s="10">
        <v>0</v>
      </c>
      <c r="Z10" s="10">
        <f>SUM(N10:P10)</f>
        <v>48666.239999999998</v>
      </c>
      <c r="AA10" s="10">
        <f>SUM(Q10:S10)</f>
        <v>0</v>
      </c>
      <c r="AB10" s="10">
        <f>SUM(T10:V10)</f>
        <v>0</v>
      </c>
      <c r="AC10" s="10">
        <f>SUM(W10:Y10)</f>
        <v>0</v>
      </c>
      <c r="AD10" s="128">
        <f>SUM(Z10:AA10)</f>
        <v>48666.239999999998</v>
      </c>
      <c r="AE10" s="128">
        <f>SUM(AB10:AC10)</f>
        <v>0</v>
      </c>
      <c r="AF10" s="298">
        <f>SUM(AD10:AE10)</f>
        <v>48666.239999999998</v>
      </c>
      <c r="AG10" s="129"/>
    </row>
    <row r="11" spans="1:33" ht="17.899999999999999" customHeight="1">
      <c r="A11" s="297">
        <v>2399848</v>
      </c>
      <c r="B11" s="297" t="s">
        <v>458</v>
      </c>
      <c r="C11" s="46" t="s">
        <v>327</v>
      </c>
      <c r="D11" s="297" t="s">
        <v>459</v>
      </c>
      <c r="E11" s="46" t="s">
        <v>428</v>
      </c>
      <c r="F11" s="46" t="s">
        <v>317</v>
      </c>
      <c r="G11" s="305" t="str">
        <f>CONCATENATE(F11,C11)</f>
        <v>Level 3 - Premium SkillsIndia</v>
      </c>
      <c r="H11" s="49" t="s">
        <v>338</v>
      </c>
      <c r="I11" s="49">
        <v>1000454900</v>
      </c>
      <c r="J11" s="49" t="s">
        <v>178</v>
      </c>
      <c r="K11" s="49" t="s">
        <v>24</v>
      </c>
      <c r="L11" s="15">
        <f>VLOOKUP(G11,'New Rate Card'!A:D,4,0)</f>
        <v>24.8</v>
      </c>
      <c r="M11" s="298">
        <f>L11*189</f>
        <v>4687.2</v>
      </c>
      <c r="N11" s="10">
        <f>L11*189</f>
        <v>4687.2</v>
      </c>
      <c r="O11" s="10">
        <f>L11*189</f>
        <v>4687.2</v>
      </c>
      <c r="P11" s="10">
        <f>L11*189</f>
        <v>4687.2</v>
      </c>
      <c r="Q11" s="10">
        <v>0</v>
      </c>
      <c r="R11" s="10">
        <v>0</v>
      </c>
      <c r="S11" s="10">
        <v>0</v>
      </c>
      <c r="T11" s="10">
        <v>0</v>
      </c>
      <c r="U11" s="10">
        <v>0</v>
      </c>
      <c r="V11" s="10">
        <v>0</v>
      </c>
      <c r="W11" s="10">
        <v>0</v>
      </c>
      <c r="X11" s="10">
        <v>0</v>
      </c>
      <c r="Y11" s="10">
        <v>0</v>
      </c>
      <c r="Z11" s="10">
        <f>SUM(N11:P11)</f>
        <v>14061.599999999999</v>
      </c>
      <c r="AA11" s="10">
        <f>SUM(Q11:S11)</f>
        <v>0</v>
      </c>
      <c r="AB11" s="10">
        <f>SUM(T11:V11)</f>
        <v>0</v>
      </c>
      <c r="AC11" s="10">
        <f>SUM(W11:Y11)</f>
        <v>0</v>
      </c>
      <c r="AD11" s="128">
        <f>SUM(Z11:AA11)</f>
        <v>14061.599999999999</v>
      </c>
      <c r="AE11" s="128">
        <f>SUM(AB11:AC11)</f>
        <v>0</v>
      </c>
      <c r="AF11" s="298">
        <f>SUM(AD11:AE11)</f>
        <v>14061.599999999999</v>
      </c>
      <c r="AG11" s="299"/>
    </row>
    <row r="12" spans="1:33" ht="17.899999999999999" customHeight="1">
      <c r="A12" s="297">
        <v>2417441</v>
      </c>
      <c r="B12" s="297" t="s">
        <v>1668</v>
      </c>
      <c r="C12" s="297" t="s">
        <v>327</v>
      </c>
      <c r="D12" s="297" t="s">
        <v>459</v>
      </c>
      <c r="E12" s="297" t="s">
        <v>465</v>
      </c>
      <c r="F12" s="46" t="s">
        <v>317</v>
      </c>
      <c r="G12" s="305" t="str">
        <f t="shared" ref="G12" si="0">CONCATENATE(F12,C12)</f>
        <v>Level 3 - Premium SkillsIndia</v>
      </c>
      <c r="H12" s="49" t="s">
        <v>318</v>
      </c>
      <c r="I12" s="49">
        <v>1000454900</v>
      </c>
      <c r="J12" s="49" t="s">
        <v>178</v>
      </c>
      <c r="K12" s="49" t="s">
        <v>33</v>
      </c>
      <c r="L12" s="1">
        <f>VLOOKUP(G12,'New Rate Card'!A:D,4,0)</f>
        <v>24.8</v>
      </c>
      <c r="M12" s="298">
        <f>L12*189</f>
        <v>4687.2</v>
      </c>
      <c r="N12" s="10">
        <f>L12*189</f>
        <v>4687.2</v>
      </c>
      <c r="O12" s="10">
        <f>L12*189</f>
        <v>4687.2</v>
      </c>
      <c r="P12" s="10">
        <f>L12*189</f>
        <v>4687.2</v>
      </c>
      <c r="Q12" s="10">
        <v>0</v>
      </c>
      <c r="R12" s="10">
        <v>0</v>
      </c>
      <c r="S12" s="10">
        <v>0</v>
      </c>
      <c r="T12" s="10">
        <v>0</v>
      </c>
      <c r="U12" s="10">
        <v>0</v>
      </c>
      <c r="V12" s="10">
        <v>0</v>
      </c>
      <c r="W12" s="10">
        <v>0</v>
      </c>
      <c r="X12" s="10">
        <v>0</v>
      </c>
      <c r="Y12" s="10">
        <v>0</v>
      </c>
      <c r="Z12" s="10">
        <f t="shared" ref="Z12" si="1">SUM(N12:P12)</f>
        <v>14061.599999999999</v>
      </c>
      <c r="AA12" s="10">
        <f t="shared" ref="AA12" si="2">SUM(Q12:S12)</f>
        <v>0</v>
      </c>
      <c r="AB12" s="10">
        <f t="shared" ref="AB12" si="3">SUM(T12:V12)</f>
        <v>0</v>
      </c>
      <c r="AC12" s="10">
        <f t="shared" ref="AC12" si="4">SUM(W12:Y12)</f>
        <v>0</v>
      </c>
      <c r="AD12" s="128">
        <f t="shared" ref="AD12" si="5">SUM(Z12:AA12)</f>
        <v>14061.599999999999</v>
      </c>
      <c r="AE12" s="128">
        <f t="shared" ref="AE12" si="6">SUM(AB12:AC12)</f>
        <v>0</v>
      </c>
      <c r="AF12" s="298">
        <f t="shared" ref="AF12" si="7">SUM(AD12:AE12)</f>
        <v>14061.599999999999</v>
      </c>
      <c r="AG12" s="129"/>
    </row>
    <row r="13" spans="1:33" ht="17.899999999999999" customHeight="1">
      <c r="A13" s="297">
        <v>2396943</v>
      </c>
      <c r="B13" s="297" t="s">
        <v>1020</v>
      </c>
      <c r="C13" s="297" t="s">
        <v>327</v>
      </c>
      <c r="D13" s="297" t="s">
        <v>459</v>
      </c>
      <c r="E13" s="297" t="s">
        <v>465</v>
      </c>
      <c r="F13" s="46" t="s">
        <v>317</v>
      </c>
      <c r="G13" s="305" t="str">
        <f t="shared" ref="G13" si="8">CONCATENATE(F13,C13)</f>
        <v>Level 3 - Premium SkillsIndia</v>
      </c>
      <c r="H13" s="49" t="s">
        <v>338</v>
      </c>
      <c r="I13" s="49">
        <v>1000458009</v>
      </c>
      <c r="J13" s="49" t="s">
        <v>262</v>
      </c>
      <c r="K13" s="49" t="s">
        <v>33</v>
      </c>
      <c r="L13" s="1">
        <f>VLOOKUP(G13,'New Rate Card'!A:D,4,0)</f>
        <v>24.8</v>
      </c>
      <c r="M13" s="298">
        <f t="shared" ref="M13" si="9">L13*189</f>
        <v>4687.2</v>
      </c>
      <c r="N13" s="10">
        <f t="shared" ref="N13" si="10">L13*189</f>
        <v>4687.2</v>
      </c>
      <c r="O13" s="10">
        <f t="shared" ref="O13" si="11">L13*189</f>
        <v>4687.2</v>
      </c>
      <c r="P13" s="10">
        <f t="shared" ref="P13" si="12">L13*189</f>
        <v>4687.2</v>
      </c>
      <c r="Q13" s="10">
        <v>0</v>
      </c>
      <c r="R13" s="10">
        <v>0</v>
      </c>
      <c r="S13" s="10">
        <v>0</v>
      </c>
      <c r="T13" s="10">
        <v>0</v>
      </c>
      <c r="U13" s="10">
        <v>0</v>
      </c>
      <c r="V13" s="10">
        <v>0</v>
      </c>
      <c r="W13" s="10">
        <v>0</v>
      </c>
      <c r="X13" s="10">
        <v>0</v>
      </c>
      <c r="Y13" s="10">
        <v>0</v>
      </c>
      <c r="Z13" s="10">
        <f t="shared" ref="Z13" si="13">SUM(N13:P13)</f>
        <v>14061.599999999999</v>
      </c>
      <c r="AA13" s="10">
        <f t="shared" ref="AA13" si="14">SUM(Q13:S13)</f>
        <v>0</v>
      </c>
      <c r="AB13" s="10">
        <f t="shared" ref="AB13" si="15">SUM(T13:V13)</f>
        <v>0</v>
      </c>
      <c r="AC13" s="10">
        <f t="shared" ref="AC13" si="16">SUM(W13:Y13)</f>
        <v>0</v>
      </c>
      <c r="AD13" s="128">
        <f t="shared" ref="AD13" si="17">SUM(Z13:AA13)</f>
        <v>14061.599999999999</v>
      </c>
      <c r="AE13" s="128">
        <f t="shared" ref="AE13" si="18">SUM(AB13:AC13)</f>
        <v>0</v>
      </c>
      <c r="AF13" s="298">
        <f t="shared" ref="AF13" si="19">SUM(AD13:AE13)</f>
        <v>14061.599999999999</v>
      </c>
      <c r="AG13" s="129"/>
    </row>
    <row r="14" spans="1:33" s="2" customFormat="1" ht="16.399999999999999" customHeight="1">
      <c r="A14" s="734">
        <v>606058</v>
      </c>
      <c r="B14" s="734" t="s">
        <v>425</v>
      </c>
      <c r="C14" s="734" t="s">
        <v>315</v>
      </c>
      <c r="D14" s="734" t="s">
        <v>424</v>
      </c>
      <c r="E14" s="734" t="s">
        <v>426</v>
      </c>
      <c r="F14" s="734" t="s">
        <v>317</v>
      </c>
      <c r="G14" s="734" t="s">
        <v>1669</v>
      </c>
      <c r="H14" s="735" t="s">
        <v>318</v>
      </c>
      <c r="I14" s="735">
        <v>1000457209</v>
      </c>
      <c r="J14" s="735" t="s">
        <v>83</v>
      </c>
      <c r="K14" s="735" t="s">
        <v>41</v>
      </c>
      <c r="L14" s="736">
        <v>96.56</v>
      </c>
      <c r="M14" s="736">
        <v>16222.08</v>
      </c>
      <c r="N14" s="10">
        <f>$L$14*168</f>
        <v>16222.08</v>
      </c>
      <c r="O14" s="10">
        <f t="shared" ref="O14:P14" si="20">$L$14*168</f>
        <v>16222.08</v>
      </c>
      <c r="P14" s="10">
        <f t="shared" si="20"/>
        <v>16222.08</v>
      </c>
      <c r="Q14" s="735" t="s">
        <v>1670</v>
      </c>
      <c r="R14" s="735" t="s">
        <v>1670</v>
      </c>
      <c r="S14" s="735" t="s">
        <v>1670</v>
      </c>
      <c r="T14" s="735" t="s">
        <v>1670</v>
      </c>
      <c r="U14" s="735" t="s">
        <v>1670</v>
      </c>
      <c r="V14" s="735" t="s">
        <v>1670</v>
      </c>
      <c r="W14" s="735" t="s">
        <v>1670</v>
      </c>
      <c r="X14" s="735" t="s">
        <v>1670</v>
      </c>
      <c r="Y14" s="735" t="s">
        <v>1670</v>
      </c>
      <c r="Z14" s="736">
        <v>48666.239999999998</v>
      </c>
      <c r="AA14" s="735" t="s">
        <v>1670</v>
      </c>
      <c r="AB14" s="735" t="s">
        <v>1670</v>
      </c>
      <c r="AC14" s="735" t="s">
        <v>1670</v>
      </c>
      <c r="AD14" s="736">
        <v>48666.239999999998</v>
      </c>
      <c r="AE14" s="735" t="s">
        <v>1670</v>
      </c>
      <c r="AF14" s="736">
        <v>48666.239999999998</v>
      </c>
      <c r="AG14" s="735"/>
    </row>
    <row r="15" spans="1:33" s="370" customFormat="1" ht="16.5" customHeight="1">
      <c r="A15" s="299">
        <v>902065</v>
      </c>
      <c r="B15" s="299" t="s">
        <v>410</v>
      </c>
      <c r="C15" s="299" t="s">
        <v>315</v>
      </c>
      <c r="D15" s="299" t="s">
        <v>417</v>
      </c>
      <c r="E15" s="299" t="s">
        <v>341</v>
      </c>
      <c r="F15" s="299" t="s">
        <v>371</v>
      </c>
      <c r="G15" s="299" t="str">
        <f t="shared" ref="G15" si="21">CONCATENATE(F15,C15)</f>
        <v>Level 4 - Expert SkillsOnshore Supplier Location</v>
      </c>
      <c r="H15" s="49" t="s">
        <v>331</v>
      </c>
      <c r="I15" s="49">
        <v>1000459568</v>
      </c>
      <c r="J15" s="49" t="s">
        <v>1660</v>
      </c>
      <c r="K15" s="49" t="s">
        <v>344</v>
      </c>
      <c r="L15" s="15">
        <f>VLOOKUP(G15,'New Rate Card'!A:D,4,0)</f>
        <v>128</v>
      </c>
      <c r="M15" s="298">
        <f t="shared" ref="M15" si="22">L15*168</f>
        <v>21504</v>
      </c>
      <c r="N15" s="10">
        <f>$L$15*168</f>
        <v>21504</v>
      </c>
      <c r="O15" s="10">
        <f t="shared" ref="O15:P15" si="23">$L$15*168</f>
        <v>21504</v>
      </c>
      <c r="P15" s="10">
        <f t="shared" si="23"/>
        <v>21504</v>
      </c>
      <c r="Q15" s="10">
        <v>0</v>
      </c>
      <c r="R15" s="10">
        <v>0</v>
      </c>
      <c r="S15" s="10">
        <v>0</v>
      </c>
      <c r="T15" s="10">
        <v>0</v>
      </c>
      <c r="U15" s="10">
        <v>0</v>
      </c>
      <c r="V15" s="10">
        <v>0</v>
      </c>
      <c r="W15" s="10">
        <v>0</v>
      </c>
      <c r="X15" s="10">
        <v>0</v>
      </c>
      <c r="Y15" s="10">
        <v>0</v>
      </c>
      <c r="Z15" s="10">
        <f t="shared" ref="Z15" si="24">SUM(N15:P15)</f>
        <v>64512</v>
      </c>
      <c r="AA15" s="10">
        <f t="shared" ref="AA15" si="25">SUM(Q15:S15)</f>
        <v>0</v>
      </c>
      <c r="AB15" s="10">
        <f t="shared" ref="AB15" si="26">SUM(T15:V15)</f>
        <v>0</v>
      </c>
      <c r="AC15" s="10">
        <f t="shared" ref="AC15" si="27">SUM(W15:Y15)</f>
        <v>0</v>
      </c>
      <c r="AD15" s="128">
        <f t="shared" ref="AD15" si="28">SUM(Z15:AA15)</f>
        <v>64512</v>
      </c>
      <c r="AE15" s="128">
        <f t="shared" ref="AE15" si="29">SUM(AB15:AC15)</f>
        <v>0</v>
      </c>
      <c r="AF15" s="298">
        <f t="shared" ref="AF15" si="30">SUM(AD15:AE15)</f>
        <v>64512</v>
      </c>
      <c r="AG15" s="299"/>
    </row>
    <row r="16" spans="1:33" s="746" customFormat="1" ht="17.899999999999999" customHeight="1">
      <c r="A16" s="758">
        <v>2408980</v>
      </c>
      <c r="B16" s="758" t="s">
        <v>1024</v>
      </c>
      <c r="C16" s="758" t="s">
        <v>327</v>
      </c>
      <c r="D16" s="758" t="s">
        <v>459</v>
      </c>
      <c r="E16" s="758" t="s">
        <v>465</v>
      </c>
      <c r="F16" s="175" t="s">
        <v>317</v>
      </c>
      <c r="G16" s="759" t="str">
        <f t="shared" ref="G16" si="31">CONCATENATE(F16,C16)</f>
        <v>Level 3 - Premium SkillsIndia</v>
      </c>
      <c r="H16" s="740" t="e">
        <v>#N/A</v>
      </c>
      <c r="I16" s="740" t="e">
        <v>#N/A</v>
      </c>
      <c r="J16" s="740" t="e">
        <v>#N/A</v>
      </c>
      <c r="K16" s="740" t="e">
        <v>#N/A</v>
      </c>
      <c r="L16" s="760">
        <f>VLOOKUP(G16,'New Rate Card'!A:D,4,0)</f>
        <v>24.8</v>
      </c>
      <c r="M16" s="744">
        <f>L16*189</f>
        <v>4687.2</v>
      </c>
      <c r="N16" s="743"/>
      <c r="O16" s="743"/>
      <c r="P16" s="743"/>
      <c r="Q16" s="743">
        <v>0</v>
      </c>
      <c r="R16" s="743">
        <v>0</v>
      </c>
      <c r="S16" s="743">
        <v>0</v>
      </c>
      <c r="T16" s="743">
        <v>0</v>
      </c>
      <c r="U16" s="743">
        <v>0</v>
      </c>
      <c r="V16" s="743">
        <v>0</v>
      </c>
      <c r="W16" s="743">
        <v>0</v>
      </c>
      <c r="X16" s="743">
        <v>0</v>
      </c>
      <c r="Y16" s="743">
        <v>0</v>
      </c>
      <c r="Z16" s="743">
        <f t="shared" ref="Z16" si="32">SUM(N16:P16)</f>
        <v>0</v>
      </c>
      <c r="AA16" s="743">
        <f t="shared" ref="AA16" si="33">SUM(Q16:S16)</f>
        <v>0</v>
      </c>
      <c r="AB16" s="743">
        <f t="shared" ref="AB16" si="34">SUM(T16:V16)</f>
        <v>0</v>
      </c>
      <c r="AC16" s="743">
        <f t="shared" ref="AC16" si="35">SUM(W16:Y16)</f>
        <v>0</v>
      </c>
      <c r="AD16" s="741">
        <f t="shared" ref="AD16" si="36">SUM(Z16:AA16)</f>
        <v>0</v>
      </c>
      <c r="AE16" s="741">
        <f t="shared" ref="AE16" si="37">SUM(AB16:AC16)</f>
        <v>0</v>
      </c>
      <c r="AF16" s="744">
        <f t="shared" ref="AF16" si="38">SUM(AD16:AE16)</f>
        <v>0</v>
      </c>
      <c r="AG16" s="745"/>
    </row>
    <row r="17" spans="1:33" s="746" customFormat="1" ht="17.899999999999999" customHeight="1">
      <c r="A17" s="758">
        <v>941724</v>
      </c>
      <c r="B17" s="758" t="s">
        <v>1671</v>
      </c>
      <c r="C17" s="758" t="s">
        <v>327</v>
      </c>
      <c r="D17" s="758" t="s">
        <v>459</v>
      </c>
      <c r="E17" s="758" t="s">
        <v>954</v>
      </c>
      <c r="F17" s="175" t="s">
        <v>320</v>
      </c>
      <c r="G17" s="759" t="str">
        <f t="shared" ref="G17" si="39">CONCATENATE(F17,C17)</f>
        <v>Level 3 - Standard SkillsIndia</v>
      </c>
      <c r="H17" s="740" t="s">
        <v>324</v>
      </c>
      <c r="I17" s="740">
        <v>1000458649</v>
      </c>
      <c r="J17" s="740" t="s">
        <v>1486</v>
      </c>
      <c r="K17" s="740" t="s">
        <v>41</v>
      </c>
      <c r="L17" s="760">
        <f>VLOOKUP(G17,'New Rate Card'!A:D,4,0)</f>
        <v>22.9</v>
      </c>
      <c r="M17" s="744">
        <f t="shared" ref="M17" si="40">L17*189</f>
        <v>4328.0999999999995</v>
      </c>
      <c r="N17" s="743"/>
      <c r="O17" s="743"/>
      <c r="P17" s="743"/>
      <c r="Q17" s="743">
        <v>0</v>
      </c>
      <c r="R17" s="743">
        <v>0</v>
      </c>
      <c r="S17" s="743">
        <v>0</v>
      </c>
      <c r="T17" s="743">
        <v>0</v>
      </c>
      <c r="U17" s="743">
        <v>0</v>
      </c>
      <c r="V17" s="743">
        <v>0</v>
      </c>
      <c r="W17" s="743">
        <v>0</v>
      </c>
      <c r="X17" s="743">
        <v>0</v>
      </c>
      <c r="Y17" s="743">
        <v>0</v>
      </c>
      <c r="Z17" s="743">
        <f t="shared" ref="Z17" si="41">SUM(N17:P17)</f>
        <v>0</v>
      </c>
      <c r="AA17" s="743">
        <f t="shared" ref="AA17" si="42">SUM(Q17:S17)</f>
        <v>0</v>
      </c>
      <c r="AB17" s="743">
        <f t="shared" ref="AB17" si="43">SUM(T17:V17)</f>
        <v>0</v>
      </c>
      <c r="AC17" s="743">
        <f t="shared" ref="AC17" si="44">SUM(W17:Y17)</f>
        <v>0</v>
      </c>
      <c r="AD17" s="741">
        <f t="shared" ref="AD17" si="45">SUM(Z17:AA17)</f>
        <v>0</v>
      </c>
      <c r="AE17" s="741">
        <f t="shared" ref="AE17" si="46">SUM(AB17:AC17)</f>
        <v>0</v>
      </c>
      <c r="AF17" s="744">
        <f t="shared" ref="AF17" si="47">SUM(AD17:AE17)</f>
        <v>0</v>
      </c>
      <c r="AG17" s="745"/>
    </row>
    <row r="18" spans="1:33" ht="17.899999999999999" customHeight="1">
      <c r="A18" s="817" t="s">
        <v>1506</v>
      </c>
      <c r="B18" s="817"/>
      <c r="C18" s="817"/>
      <c r="D18" s="817"/>
      <c r="E18" s="817"/>
      <c r="F18" s="817"/>
      <c r="G18" s="817"/>
      <c r="H18" s="817"/>
      <c r="I18" s="817"/>
      <c r="J18" s="817"/>
      <c r="K18" s="817"/>
      <c r="L18" s="817"/>
      <c r="M18" s="817"/>
      <c r="N18" s="126">
        <f>SUM(N9:N15)</f>
        <v>89513.76</v>
      </c>
      <c r="O18" s="126">
        <f>SUM(O9:O15)</f>
        <v>89513.76</v>
      </c>
      <c r="P18" s="126">
        <f>SUM(P9:P15)</f>
        <v>89513.76</v>
      </c>
      <c r="Q18" s="126">
        <f t="shared" ref="Q18:Y18" si="48">SUM(Q11:Q12)</f>
        <v>0</v>
      </c>
      <c r="R18" s="126">
        <f t="shared" si="48"/>
        <v>0</v>
      </c>
      <c r="S18" s="126">
        <f t="shared" si="48"/>
        <v>0</v>
      </c>
      <c r="T18" s="126">
        <f t="shared" si="48"/>
        <v>0</v>
      </c>
      <c r="U18" s="126">
        <f t="shared" si="48"/>
        <v>0</v>
      </c>
      <c r="V18" s="126">
        <f t="shared" si="48"/>
        <v>0</v>
      </c>
      <c r="W18" s="126">
        <f t="shared" si="48"/>
        <v>0</v>
      </c>
      <c r="X18" s="126">
        <f t="shared" si="48"/>
        <v>0</v>
      </c>
      <c r="Y18" s="126">
        <f t="shared" si="48"/>
        <v>0</v>
      </c>
      <c r="Z18" s="126">
        <f>SUM(Z9:Z15)</f>
        <v>268541.28000000003</v>
      </c>
      <c r="AA18" s="126">
        <f>SUM(AA11:AA12)</f>
        <v>0</v>
      </c>
      <c r="AB18" s="126">
        <f>SUM(AB11:AB12)</f>
        <v>0</v>
      </c>
      <c r="AC18" s="126">
        <f>SUM(AC11:AC12)</f>
        <v>0</v>
      </c>
      <c r="AD18" s="126">
        <f>SUM(AD9:AD15)</f>
        <v>268541.28000000003</v>
      </c>
      <c r="AE18" s="126">
        <f>SUM(AE11:AE12)</f>
        <v>0</v>
      </c>
      <c r="AF18" s="126">
        <f>SUM(AF9:AF15)</f>
        <v>268541.28000000003</v>
      </c>
      <c r="AG18" s="130"/>
    </row>
    <row r="19" spans="1:33" s="676" customFormat="1" ht="17.899999999999999" customHeight="1">
      <c r="A19" s="814" t="s">
        <v>1480</v>
      </c>
      <c r="B19" s="814"/>
      <c r="C19" s="814"/>
      <c r="D19" s="814"/>
      <c r="E19" s="814"/>
      <c r="F19" s="814"/>
      <c r="G19" s="814"/>
      <c r="H19" s="814"/>
      <c r="I19" s="814"/>
      <c r="J19" s="814"/>
      <c r="K19" s="814"/>
      <c r="L19" s="814"/>
      <c r="M19" s="814"/>
      <c r="N19" s="680">
        <f>N18*90%</f>
        <v>80562.383999999991</v>
      </c>
      <c r="O19" s="680">
        <f t="shared" ref="O19:AF19" si="49">O18*90%</f>
        <v>80562.383999999991</v>
      </c>
      <c r="P19" s="680">
        <f t="shared" si="49"/>
        <v>80562.383999999991</v>
      </c>
      <c r="Q19" s="680">
        <f t="shared" si="49"/>
        <v>0</v>
      </c>
      <c r="R19" s="680">
        <f t="shared" si="49"/>
        <v>0</v>
      </c>
      <c r="S19" s="680">
        <f t="shared" si="49"/>
        <v>0</v>
      </c>
      <c r="T19" s="680">
        <f t="shared" si="49"/>
        <v>0</v>
      </c>
      <c r="U19" s="680">
        <f t="shared" si="49"/>
        <v>0</v>
      </c>
      <c r="V19" s="680">
        <f t="shared" si="49"/>
        <v>0</v>
      </c>
      <c r="W19" s="680">
        <f t="shared" si="49"/>
        <v>0</v>
      </c>
      <c r="X19" s="680">
        <f t="shared" si="49"/>
        <v>0</v>
      </c>
      <c r="Y19" s="680">
        <f t="shared" si="49"/>
        <v>0</v>
      </c>
      <c r="Z19" s="680">
        <f t="shared" si="49"/>
        <v>241687.15200000003</v>
      </c>
      <c r="AA19" s="680">
        <f t="shared" si="49"/>
        <v>0</v>
      </c>
      <c r="AB19" s="680">
        <f t="shared" si="49"/>
        <v>0</v>
      </c>
      <c r="AC19" s="680">
        <f t="shared" si="49"/>
        <v>0</v>
      </c>
      <c r="AD19" s="680">
        <f t="shared" si="49"/>
        <v>241687.15200000003</v>
      </c>
      <c r="AE19" s="680">
        <f t="shared" si="49"/>
        <v>0</v>
      </c>
      <c r="AF19" s="680">
        <f t="shared" si="49"/>
        <v>241687.15200000003</v>
      </c>
      <c r="AG19" s="681"/>
    </row>
    <row r="20" spans="1:33" s="676" customFormat="1" ht="17.899999999999999" customHeight="1">
      <c r="A20" s="829" t="s">
        <v>1481</v>
      </c>
      <c r="B20" s="829"/>
      <c r="C20" s="829"/>
      <c r="D20" s="829"/>
      <c r="E20" s="829"/>
      <c r="F20" s="829"/>
      <c r="G20" s="829"/>
      <c r="H20" s="829"/>
      <c r="I20" s="829"/>
      <c r="J20" s="829"/>
      <c r="K20" s="829"/>
      <c r="L20" s="829"/>
      <c r="M20" s="829"/>
      <c r="N20" s="682">
        <f>N19*94.15%</f>
        <v>75849.484535999989</v>
      </c>
      <c r="O20" s="682">
        <f>O19*94.15%</f>
        <v>75849.484535999989</v>
      </c>
      <c r="P20" s="682">
        <f>P19*94.15%</f>
        <v>75849.484535999989</v>
      </c>
      <c r="Q20" s="682">
        <f t="shared" ref="Q20:AE20" si="50">Q18*84.15%</f>
        <v>0</v>
      </c>
      <c r="R20" s="682">
        <f t="shared" si="50"/>
        <v>0</v>
      </c>
      <c r="S20" s="682">
        <f t="shared" si="50"/>
        <v>0</v>
      </c>
      <c r="T20" s="682">
        <f t="shared" si="50"/>
        <v>0</v>
      </c>
      <c r="U20" s="682">
        <f t="shared" si="50"/>
        <v>0</v>
      </c>
      <c r="V20" s="682">
        <f t="shared" si="50"/>
        <v>0</v>
      </c>
      <c r="W20" s="682">
        <f t="shared" si="50"/>
        <v>0</v>
      </c>
      <c r="X20" s="682">
        <f t="shared" si="50"/>
        <v>0</v>
      </c>
      <c r="Y20" s="682">
        <f t="shared" si="50"/>
        <v>0</v>
      </c>
      <c r="Z20" s="682">
        <f>Z19*94.15%</f>
        <v>227548.45360800004</v>
      </c>
      <c r="AA20" s="682">
        <f t="shared" si="50"/>
        <v>0</v>
      </c>
      <c r="AB20" s="682">
        <f t="shared" si="50"/>
        <v>0</v>
      </c>
      <c r="AC20" s="682">
        <f t="shared" si="50"/>
        <v>0</v>
      </c>
      <c r="AD20" s="682">
        <f>AD19*94.15%</f>
        <v>227548.45360800004</v>
      </c>
      <c r="AE20" s="682">
        <f t="shared" si="50"/>
        <v>0</v>
      </c>
      <c r="AF20" s="682">
        <f>AF19*94.15%</f>
        <v>227548.45360800004</v>
      </c>
      <c r="AG20" s="683"/>
    </row>
    <row r="23" spans="1:33" ht="17.899999999999999" customHeight="1">
      <c r="T23" s="62">
        <f>SUM(T18:V18)</f>
        <v>0</v>
      </c>
    </row>
    <row r="24" spans="1:33" ht="17.899999999999999" customHeight="1">
      <c r="T24" s="62">
        <f>T23*90%</f>
        <v>0</v>
      </c>
    </row>
  </sheetData>
  <autoFilter ref="A8:AG20" xr:uid="{191B2062-16EB-4405-ADE2-025F8549E7E9}"/>
  <mergeCells count="19">
    <mergeCell ref="N7:P7"/>
    <mergeCell ref="Q7:S7"/>
    <mergeCell ref="T7:V7"/>
    <mergeCell ref="W7:Y7"/>
    <mergeCell ref="A18:M18"/>
    <mergeCell ref="A1:B1"/>
    <mergeCell ref="A2:B2"/>
    <mergeCell ref="A3:B3"/>
    <mergeCell ref="C1:E1"/>
    <mergeCell ref="A4:B4"/>
    <mergeCell ref="A19:M19"/>
    <mergeCell ref="A20:M20"/>
    <mergeCell ref="C2:E2"/>
    <mergeCell ref="C3:E3"/>
    <mergeCell ref="C4:E4"/>
    <mergeCell ref="C5:E5"/>
    <mergeCell ref="C6:E6"/>
    <mergeCell ref="A5:B5"/>
    <mergeCell ref="A6:B6"/>
  </mergeCells>
  <dataValidations count="1">
    <dataValidation type="list" allowBlank="1" showInputMessage="1" showErrorMessage="1" sqref="E15:E17 E9:E13" xr:uid="{A493FBDD-C1C6-4947-B464-1441D537A5E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538D96B-9A3E-40DF-A93B-46F5F3368A40}">
          <x14:formula1>
            <xm:f>'New Rate Card'!$C$2:$C$51</xm:f>
          </x14:formula1>
          <xm:sqref>C21:C1048576 C3 C7:C13 C15:C18</xm:sqref>
        </x14:dataValidation>
        <x14:dataValidation type="list" allowBlank="1" showInputMessage="1" showErrorMessage="1" xr:uid="{97EDCEE6-E3CE-4644-99F9-F52561682232}">
          <x14:formula1>
            <xm:f>'New Rate Card'!$B$2:$B$51</xm:f>
          </x14:formula1>
          <xm:sqref>F21:F1048576 F7:F13 F15:F18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D93D-7C74-4D36-B4D0-6C34958F1E6A}">
  <sheetPr codeName="Sheet16">
    <tabColor theme="5"/>
  </sheetPr>
  <dimension ref="A1:AG26"/>
  <sheetViews>
    <sheetView zoomScaleNormal="100" workbookViewId="0">
      <selection activeCell="G11" sqref="G11"/>
    </sheetView>
  </sheetViews>
  <sheetFormatPr defaultColWidth="31.453125" defaultRowHeight="17.899999999999999" customHeight="1"/>
  <cols>
    <col min="1" max="1" width="14.54296875" style="63" customWidth="1"/>
    <col min="2" max="2" width="30.453125" style="63" customWidth="1"/>
    <col min="3" max="3" width="24.54296875" style="63" customWidth="1"/>
    <col min="4" max="4" width="12.54296875" style="63" customWidth="1"/>
    <col min="5" max="5" width="37.54296875" style="63" bestFit="1" customWidth="1"/>
    <col min="6" max="6" width="22.54296875" style="63" bestFit="1" customWidth="1"/>
    <col min="7" max="7" width="42.453125" style="63" customWidth="1"/>
    <col min="8" max="8" width="18.54296875" style="63" bestFit="1" customWidth="1"/>
    <col min="9" max="9" width="18.54296875" style="63" customWidth="1"/>
    <col min="10" max="10" width="28.54296875" style="63" bestFit="1" customWidth="1"/>
    <col min="11" max="11" width="18.54296875" style="63" customWidth="1"/>
    <col min="12" max="29" width="17" style="62" customWidth="1"/>
    <col min="30" max="32" width="17" style="63" customWidth="1"/>
    <col min="33" max="33" width="37.453125" style="63" bestFit="1" customWidth="1"/>
    <col min="34" max="16384" width="31.453125" style="63"/>
  </cols>
  <sheetData>
    <row r="1" spans="1:33" ht="17.899999999999999" customHeight="1">
      <c r="A1" s="806" t="s">
        <v>1440</v>
      </c>
      <c r="B1" s="806"/>
      <c r="C1" s="809" t="s">
        <v>1658</v>
      </c>
      <c r="D1" s="809"/>
      <c r="E1" s="809"/>
      <c r="F1" s="62"/>
      <c r="G1" s="62"/>
      <c r="H1" s="62"/>
      <c r="I1" s="62"/>
      <c r="J1" s="62"/>
      <c r="K1" s="62"/>
    </row>
    <row r="2" spans="1:33" ht="17.899999999999999" customHeight="1">
      <c r="A2" s="806" t="s">
        <v>1441</v>
      </c>
      <c r="B2" s="806"/>
      <c r="C2" s="809" t="s">
        <v>1442</v>
      </c>
      <c r="D2" s="809"/>
      <c r="E2" s="809"/>
      <c r="F2" s="62"/>
      <c r="G2" s="62"/>
      <c r="H2" s="62"/>
      <c r="I2" s="62"/>
      <c r="J2" s="62"/>
      <c r="K2" s="62"/>
    </row>
    <row r="3" spans="1:33" ht="17.899999999999999" customHeight="1">
      <c r="A3" s="806" t="s">
        <v>1443</v>
      </c>
      <c r="B3" s="806"/>
      <c r="C3" s="809"/>
      <c r="D3" s="809"/>
      <c r="E3" s="809"/>
      <c r="F3" s="62"/>
      <c r="G3" s="62"/>
      <c r="H3" s="62"/>
      <c r="I3" s="62"/>
      <c r="J3" s="62"/>
      <c r="K3" s="62"/>
    </row>
    <row r="4" spans="1:33" ht="17.899999999999999" customHeight="1">
      <c r="A4" s="806" t="s">
        <v>10</v>
      </c>
      <c r="B4" s="806"/>
      <c r="C4" s="809" t="s">
        <v>263</v>
      </c>
      <c r="D4" s="809"/>
      <c r="E4" s="809"/>
      <c r="F4" s="62"/>
      <c r="G4" s="62"/>
      <c r="H4" s="62"/>
      <c r="I4" s="62"/>
      <c r="J4" s="62"/>
      <c r="K4" s="62"/>
    </row>
    <row r="5" spans="1:33" ht="17.899999999999999" customHeight="1">
      <c r="A5" s="807" t="s">
        <v>1445</v>
      </c>
      <c r="B5" s="818"/>
      <c r="C5" s="809" t="s">
        <v>264</v>
      </c>
      <c r="D5" s="809"/>
      <c r="E5" s="809"/>
      <c r="F5" s="62"/>
      <c r="G5" s="62"/>
      <c r="H5" s="62"/>
      <c r="I5" s="62"/>
      <c r="J5" s="62"/>
      <c r="K5" s="62"/>
    </row>
    <row r="6" spans="1:33" ht="17.899999999999999" customHeight="1">
      <c r="A6" s="807" t="s">
        <v>1446</v>
      </c>
      <c r="B6" s="818"/>
      <c r="C6" s="809" t="s">
        <v>448</v>
      </c>
      <c r="D6" s="809"/>
      <c r="E6" s="809"/>
      <c r="F6" s="62"/>
      <c r="G6" s="62"/>
      <c r="H6" s="62"/>
      <c r="I6" s="62"/>
      <c r="J6" s="62"/>
      <c r="K6" s="62"/>
    </row>
    <row r="7" spans="1:33" ht="17.899999999999999" customHeight="1">
      <c r="N7" s="805" t="s">
        <v>1448</v>
      </c>
      <c r="O7" s="815"/>
      <c r="P7" s="815"/>
      <c r="Q7" s="804" t="s">
        <v>1449</v>
      </c>
      <c r="R7" s="812"/>
      <c r="S7" s="812"/>
      <c r="T7" s="802" t="s">
        <v>1450</v>
      </c>
      <c r="U7" s="813"/>
      <c r="V7" s="813"/>
      <c r="W7" s="803" t="s">
        <v>1451</v>
      </c>
      <c r="X7" s="816"/>
      <c r="Y7" s="816"/>
      <c r="Z7" s="370"/>
      <c r="AA7" s="370"/>
      <c r="AB7" s="370"/>
      <c r="AC7" s="370"/>
      <c r="AD7" s="370"/>
      <c r="AE7" s="370"/>
      <c r="AF7" s="370"/>
      <c r="AG7" s="370"/>
    </row>
    <row r="8" spans="1:33" ht="17.89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17.899999999999999" customHeight="1">
      <c r="A9" s="441">
        <v>973537</v>
      </c>
      <c r="B9" s="46" t="s">
        <v>1672</v>
      </c>
      <c r="C9" s="362" t="s">
        <v>315</v>
      </c>
      <c r="D9" s="299" t="s">
        <v>445</v>
      </c>
      <c r="E9" s="362" t="s">
        <v>20</v>
      </c>
      <c r="F9" s="362" t="s">
        <v>317</v>
      </c>
      <c r="G9" s="362" t="str">
        <f t="shared" ref="G9:G13" si="0">CONCATENATE(F9,C9)</f>
        <v>Level 3 - Premium SkillsOnshore Supplier Location</v>
      </c>
      <c r="H9" s="49" t="s">
        <v>318</v>
      </c>
      <c r="I9" s="49">
        <v>1000458009</v>
      </c>
      <c r="J9" s="49" t="s">
        <v>262</v>
      </c>
      <c r="K9" s="49" t="s">
        <v>24</v>
      </c>
      <c r="L9" s="15">
        <f>VLOOKUP(G9,'New Rate Card'!A:D,4,0)</f>
        <v>96.56</v>
      </c>
      <c r="M9" s="298">
        <f t="shared" ref="M9:M13" si="1">L9*168</f>
        <v>16222.08</v>
      </c>
      <c r="N9" s="10">
        <f t="shared" ref="N9:N13" si="2">L9*168</f>
        <v>16222.08</v>
      </c>
      <c r="O9" s="10">
        <f t="shared" ref="O9:O13" si="3">L9*168</f>
        <v>16222.08</v>
      </c>
      <c r="P9" s="10">
        <f t="shared" ref="P9:P13" si="4">L9*168</f>
        <v>16222.08</v>
      </c>
      <c r="Q9" s="10">
        <v>0</v>
      </c>
      <c r="R9" s="10">
        <v>0</v>
      </c>
      <c r="S9" s="10">
        <v>0</v>
      </c>
      <c r="T9" s="10">
        <v>0</v>
      </c>
      <c r="U9" s="10">
        <v>0</v>
      </c>
      <c r="V9" s="10">
        <v>0</v>
      </c>
      <c r="W9" s="10">
        <v>0</v>
      </c>
      <c r="X9" s="10">
        <v>0</v>
      </c>
      <c r="Y9" s="10">
        <v>0</v>
      </c>
      <c r="Z9" s="10">
        <f t="shared" ref="Z9:Z20" si="5">SUM(N9:P9)</f>
        <v>48666.239999999998</v>
      </c>
      <c r="AA9" s="10">
        <f t="shared" ref="AA9:AA20" si="6">SUM(Q9:S9)</f>
        <v>0</v>
      </c>
      <c r="AB9" s="10">
        <f t="shared" ref="AB9:AB20" si="7">SUM(T9:V9)</f>
        <v>0</v>
      </c>
      <c r="AC9" s="10">
        <f t="shared" ref="AC9:AC20" si="8">SUM(W9:Y9)</f>
        <v>0</v>
      </c>
      <c r="AD9" s="128">
        <f>SUM(Z9:AA9)</f>
        <v>48666.239999999998</v>
      </c>
      <c r="AE9" s="128">
        <f t="shared" ref="AE9:AE20" si="9">SUM(AB9:AC9)</f>
        <v>0</v>
      </c>
      <c r="AF9" s="298">
        <f t="shared" ref="AF9:AF20" si="10">SUM(AD9:AE9)</f>
        <v>48666.239999999998</v>
      </c>
      <c r="AG9" s="129"/>
    </row>
    <row r="10" spans="1:33" ht="17.899999999999999" customHeight="1">
      <c r="A10" s="441">
        <v>973456</v>
      </c>
      <c r="B10" s="46" t="s">
        <v>1673</v>
      </c>
      <c r="C10" s="362" t="s">
        <v>315</v>
      </c>
      <c r="D10" s="299" t="s">
        <v>445</v>
      </c>
      <c r="E10" s="362" t="s">
        <v>20</v>
      </c>
      <c r="F10" s="362" t="s">
        <v>317</v>
      </c>
      <c r="G10" s="362" t="str">
        <f t="shared" si="0"/>
        <v>Level 3 - Premium SkillsOnshore Supplier Location</v>
      </c>
      <c r="H10" s="49" t="s">
        <v>324</v>
      </c>
      <c r="I10" s="49">
        <v>1000458009</v>
      </c>
      <c r="J10" s="49" t="s">
        <v>262</v>
      </c>
      <c r="K10" s="49" t="s">
        <v>24</v>
      </c>
      <c r="L10" s="15">
        <f>VLOOKUP(G10,'New Rate Card'!A:D,4,0)</f>
        <v>96.56</v>
      </c>
      <c r="M10" s="298">
        <f t="shared" si="1"/>
        <v>16222.08</v>
      </c>
      <c r="N10" s="10">
        <f t="shared" si="2"/>
        <v>16222.08</v>
      </c>
      <c r="O10" s="10">
        <f t="shared" si="3"/>
        <v>16222.08</v>
      </c>
      <c r="P10" s="10">
        <f t="shared" si="4"/>
        <v>16222.08</v>
      </c>
      <c r="Q10" s="10">
        <v>0</v>
      </c>
      <c r="R10" s="10">
        <v>0</v>
      </c>
      <c r="S10" s="10">
        <v>0</v>
      </c>
      <c r="T10" s="10">
        <v>0</v>
      </c>
      <c r="U10" s="10">
        <v>0</v>
      </c>
      <c r="V10" s="10">
        <v>0</v>
      </c>
      <c r="W10" s="10">
        <v>0</v>
      </c>
      <c r="X10" s="10">
        <v>0</v>
      </c>
      <c r="Y10" s="10">
        <v>0</v>
      </c>
      <c r="Z10" s="10">
        <f t="shared" si="5"/>
        <v>48666.239999999998</v>
      </c>
      <c r="AA10" s="10">
        <f t="shared" si="6"/>
        <v>0</v>
      </c>
      <c r="AB10" s="10">
        <f t="shared" si="7"/>
        <v>0</v>
      </c>
      <c r="AC10" s="10">
        <f t="shared" si="8"/>
        <v>0</v>
      </c>
      <c r="AD10" s="128">
        <f t="shared" ref="AD10:AD20" si="11">SUM(Z10:AA10)</f>
        <v>48666.239999999998</v>
      </c>
      <c r="AE10" s="128">
        <f t="shared" si="9"/>
        <v>0</v>
      </c>
      <c r="AF10" s="298">
        <f t="shared" si="10"/>
        <v>48666.239999999998</v>
      </c>
      <c r="AG10" s="129"/>
    </row>
    <row r="11" spans="1:33" ht="17.899999999999999" customHeight="1">
      <c r="A11" s="441">
        <v>978430</v>
      </c>
      <c r="B11" s="46" t="s">
        <v>1674</v>
      </c>
      <c r="C11" s="362" t="s">
        <v>315</v>
      </c>
      <c r="D11" s="299" t="s">
        <v>445</v>
      </c>
      <c r="E11" s="362" t="s">
        <v>20</v>
      </c>
      <c r="F11" s="362" t="s">
        <v>317</v>
      </c>
      <c r="G11" s="362" t="str">
        <f t="shared" si="0"/>
        <v>Level 3 - Premium SkillsOnshore Supplier Location</v>
      </c>
      <c r="H11" s="49" t="s">
        <v>318</v>
      </c>
      <c r="I11" s="49">
        <v>1000458009</v>
      </c>
      <c r="J11" s="49" t="s">
        <v>262</v>
      </c>
      <c r="K11" s="49" t="s">
        <v>24</v>
      </c>
      <c r="L11" s="15">
        <f>VLOOKUP(G11,'New Rate Card'!A:D,4,0)</f>
        <v>96.56</v>
      </c>
      <c r="M11" s="298">
        <f t="shared" si="1"/>
        <v>16222.08</v>
      </c>
      <c r="N11" s="10">
        <f t="shared" si="2"/>
        <v>16222.08</v>
      </c>
      <c r="O11" s="10">
        <f t="shared" si="3"/>
        <v>16222.08</v>
      </c>
      <c r="P11" s="10">
        <f t="shared" si="4"/>
        <v>16222.08</v>
      </c>
      <c r="Q11" s="10">
        <v>0</v>
      </c>
      <c r="R11" s="10">
        <v>0</v>
      </c>
      <c r="S11" s="10">
        <v>0</v>
      </c>
      <c r="T11" s="10">
        <v>0</v>
      </c>
      <c r="U11" s="10">
        <v>0</v>
      </c>
      <c r="V11" s="10">
        <v>0</v>
      </c>
      <c r="W11" s="10">
        <v>0</v>
      </c>
      <c r="X11" s="10">
        <v>0</v>
      </c>
      <c r="Y11" s="10">
        <v>0</v>
      </c>
      <c r="Z11" s="10">
        <f t="shared" si="5"/>
        <v>48666.239999999998</v>
      </c>
      <c r="AA11" s="10">
        <f t="shared" si="6"/>
        <v>0</v>
      </c>
      <c r="AB11" s="10">
        <f t="shared" si="7"/>
        <v>0</v>
      </c>
      <c r="AC11" s="10">
        <f t="shared" si="8"/>
        <v>0</v>
      </c>
      <c r="AD11" s="128">
        <f t="shared" si="11"/>
        <v>48666.239999999998</v>
      </c>
      <c r="AE11" s="128">
        <f t="shared" si="9"/>
        <v>0</v>
      </c>
      <c r="AF11" s="298">
        <f t="shared" si="10"/>
        <v>48666.239999999998</v>
      </c>
      <c r="AG11" s="129"/>
    </row>
    <row r="12" spans="1:33" ht="17.899999999999999" customHeight="1">
      <c r="A12" s="441">
        <v>758494</v>
      </c>
      <c r="B12" s="46" t="s">
        <v>1675</v>
      </c>
      <c r="C12" s="362" t="s">
        <v>315</v>
      </c>
      <c r="D12" s="299" t="s">
        <v>445</v>
      </c>
      <c r="E12" s="362" t="s">
        <v>20</v>
      </c>
      <c r="F12" s="362" t="s">
        <v>317</v>
      </c>
      <c r="G12" s="362" t="str">
        <f t="shared" si="0"/>
        <v>Level 3 - Premium SkillsOnshore Supplier Location</v>
      </c>
      <c r="H12" s="49" t="s">
        <v>338</v>
      </c>
      <c r="I12" s="49">
        <v>1000458009</v>
      </c>
      <c r="J12" s="49" t="s">
        <v>262</v>
      </c>
      <c r="K12" s="49" t="s">
        <v>24</v>
      </c>
      <c r="L12" s="15">
        <f>VLOOKUP(G12,'New Rate Card'!A:D,4,0)</f>
        <v>96.56</v>
      </c>
      <c r="M12" s="298">
        <f t="shared" si="1"/>
        <v>16222.08</v>
      </c>
      <c r="N12" s="10">
        <f t="shared" si="2"/>
        <v>16222.08</v>
      </c>
      <c r="O12" s="10">
        <f t="shared" si="3"/>
        <v>16222.08</v>
      </c>
      <c r="P12" s="10">
        <f t="shared" si="4"/>
        <v>16222.08</v>
      </c>
      <c r="Q12" s="10">
        <v>0</v>
      </c>
      <c r="R12" s="10">
        <v>0</v>
      </c>
      <c r="S12" s="10">
        <v>0</v>
      </c>
      <c r="T12" s="10">
        <v>0</v>
      </c>
      <c r="U12" s="10">
        <v>0</v>
      </c>
      <c r="V12" s="10">
        <v>0</v>
      </c>
      <c r="W12" s="10">
        <v>0</v>
      </c>
      <c r="X12" s="10">
        <v>0</v>
      </c>
      <c r="Y12" s="10">
        <v>0</v>
      </c>
      <c r="Z12" s="10">
        <f t="shared" si="5"/>
        <v>48666.239999999998</v>
      </c>
      <c r="AA12" s="10">
        <f t="shared" si="6"/>
        <v>0</v>
      </c>
      <c r="AB12" s="10">
        <f t="shared" si="7"/>
        <v>0</v>
      </c>
      <c r="AC12" s="10">
        <f t="shared" si="8"/>
        <v>0</v>
      </c>
      <c r="AD12" s="128">
        <f t="shared" si="11"/>
        <v>48666.239999999998</v>
      </c>
      <c r="AE12" s="128">
        <f t="shared" si="9"/>
        <v>0</v>
      </c>
      <c r="AF12" s="298">
        <f t="shared" si="10"/>
        <v>48666.239999999998</v>
      </c>
      <c r="AG12" s="129"/>
    </row>
    <row r="13" spans="1:33" ht="17.899999999999999" customHeight="1">
      <c r="A13" s="441">
        <v>769131</v>
      </c>
      <c r="B13" s="46" t="s">
        <v>1676</v>
      </c>
      <c r="C13" s="362" t="s">
        <v>315</v>
      </c>
      <c r="D13" s="299" t="s">
        <v>445</v>
      </c>
      <c r="E13" s="362" t="s">
        <v>20</v>
      </c>
      <c r="F13" s="362" t="s">
        <v>317</v>
      </c>
      <c r="G13" s="362" t="str">
        <f t="shared" si="0"/>
        <v>Level 3 - Premium SkillsOnshore Supplier Location</v>
      </c>
      <c r="H13" s="49" t="s">
        <v>318</v>
      </c>
      <c r="I13" s="49">
        <v>1000458009</v>
      </c>
      <c r="J13" s="49" t="s">
        <v>262</v>
      </c>
      <c r="K13" s="49" t="s">
        <v>24</v>
      </c>
      <c r="L13" s="15">
        <f>VLOOKUP(G13,'New Rate Card'!A:D,4,0)</f>
        <v>96.56</v>
      </c>
      <c r="M13" s="298">
        <f t="shared" si="1"/>
        <v>16222.08</v>
      </c>
      <c r="N13" s="10">
        <f t="shared" si="2"/>
        <v>16222.08</v>
      </c>
      <c r="O13" s="10">
        <f t="shared" si="3"/>
        <v>16222.08</v>
      </c>
      <c r="P13" s="10">
        <f t="shared" si="4"/>
        <v>16222.08</v>
      </c>
      <c r="Q13" s="10">
        <v>0</v>
      </c>
      <c r="R13" s="10">
        <v>0</v>
      </c>
      <c r="S13" s="10">
        <v>0</v>
      </c>
      <c r="T13" s="10">
        <v>0</v>
      </c>
      <c r="U13" s="10">
        <v>0</v>
      </c>
      <c r="V13" s="10">
        <v>0</v>
      </c>
      <c r="W13" s="10">
        <v>0</v>
      </c>
      <c r="X13" s="10">
        <v>0</v>
      </c>
      <c r="Y13" s="10">
        <v>0</v>
      </c>
      <c r="Z13" s="10">
        <f t="shared" si="5"/>
        <v>48666.239999999998</v>
      </c>
      <c r="AA13" s="10">
        <f t="shared" si="6"/>
        <v>0</v>
      </c>
      <c r="AB13" s="10">
        <f t="shared" si="7"/>
        <v>0</v>
      </c>
      <c r="AC13" s="10">
        <f t="shared" si="8"/>
        <v>0</v>
      </c>
      <c r="AD13" s="128">
        <f t="shared" si="11"/>
        <v>48666.239999999998</v>
      </c>
      <c r="AE13" s="128">
        <f t="shared" si="9"/>
        <v>0</v>
      </c>
      <c r="AF13" s="298">
        <f t="shared" si="10"/>
        <v>48666.239999999998</v>
      </c>
      <c r="AG13" s="129"/>
    </row>
    <row r="14" spans="1:33" ht="17.899999999999999" customHeight="1">
      <c r="A14" s="441">
        <v>242698</v>
      </c>
      <c r="B14" s="46" t="s">
        <v>968</v>
      </c>
      <c r="C14" s="46" t="s">
        <v>327</v>
      </c>
      <c r="D14" s="297" t="s">
        <v>445</v>
      </c>
      <c r="E14" s="46" t="s">
        <v>20</v>
      </c>
      <c r="F14" s="46" t="s">
        <v>371</v>
      </c>
      <c r="G14" s="46" t="str">
        <f t="shared" ref="G14:G20" si="12">CONCATENATE(F14,C14)</f>
        <v>Level 4 - Expert SkillsIndia</v>
      </c>
      <c r="H14" s="49" t="s">
        <v>449</v>
      </c>
      <c r="I14" s="49">
        <v>1000458649</v>
      </c>
      <c r="J14" s="49" t="s">
        <v>1486</v>
      </c>
      <c r="K14" s="49" t="s">
        <v>589</v>
      </c>
      <c r="L14" s="1">
        <f>VLOOKUP(G14,'New Rate Card'!A:D,4,0)</f>
        <v>34.5</v>
      </c>
      <c r="M14" s="128">
        <f t="shared" ref="M14:M20" si="13">L14*189</f>
        <v>6520.5</v>
      </c>
      <c r="N14" s="10">
        <f t="shared" ref="N14:N22" si="14">L14*189</f>
        <v>6520.5</v>
      </c>
      <c r="O14" s="10">
        <f t="shared" ref="O14:O22" si="15">L14*189</f>
        <v>6520.5</v>
      </c>
      <c r="P14" s="10">
        <f t="shared" ref="P14:P22" si="16">L14*189</f>
        <v>6520.5</v>
      </c>
      <c r="Q14" s="10">
        <v>0</v>
      </c>
      <c r="R14" s="10">
        <v>0</v>
      </c>
      <c r="S14" s="10">
        <v>0</v>
      </c>
      <c r="T14" s="10">
        <v>0</v>
      </c>
      <c r="U14" s="10">
        <v>0</v>
      </c>
      <c r="V14" s="10">
        <v>0</v>
      </c>
      <c r="W14" s="10">
        <v>0</v>
      </c>
      <c r="X14" s="10">
        <v>0</v>
      </c>
      <c r="Y14" s="10">
        <v>0</v>
      </c>
      <c r="Z14" s="10">
        <f t="shared" si="5"/>
        <v>19561.5</v>
      </c>
      <c r="AA14" s="10">
        <f t="shared" si="6"/>
        <v>0</v>
      </c>
      <c r="AB14" s="10">
        <f t="shared" si="7"/>
        <v>0</v>
      </c>
      <c r="AC14" s="10">
        <f t="shared" si="8"/>
        <v>0</v>
      </c>
      <c r="AD14" s="128">
        <f t="shared" si="11"/>
        <v>19561.5</v>
      </c>
      <c r="AE14" s="128">
        <f t="shared" si="9"/>
        <v>0</v>
      </c>
      <c r="AF14" s="298">
        <f t="shared" si="10"/>
        <v>19561.5</v>
      </c>
      <c r="AG14" s="129"/>
    </row>
    <row r="15" spans="1:33" s="746" customFormat="1" ht="17.899999999999999" customHeight="1">
      <c r="A15" s="441">
        <v>2391797</v>
      </c>
      <c r="B15" s="362" t="s">
        <v>486</v>
      </c>
      <c r="C15" s="46" t="s">
        <v>327</v>
      </c>
      <c r="D15" s="297" t="s">
        <v>445</v>
      </c>
      <c r="E15" s="46" t="s">
        <v>20</v>
      </c>
      <c r="F15" s="46" t="s">
        <v>317</v>
      </c>
      <c r="G15" s="46" t="str">
        <f>CONCATENATE(F15,C15)</f>
        <v>Level 3 - Premium SkillsIndia</v>
      </c>
      <c r="H15" s="49" t="s">
        <v>318</v>
      </c>
      <c r="I15" s="49">
        <v>1000458009</v>
      </c>
      <c r="J15" s="49" t="s">
        <v>262</v>
      </c>
      <c r="K15" s="49" t="s">
        <v>33</v>
      </c>
      <c r="L15" s="1">
        <f>VLOOKUP(G15,'New Rate Card'!A:D,4,0)</f>
        <v>24.8</v>
      </c>
      <c r="M15" s="128">
        <f t="shared" ref="M15:M16" si="17">L15*189</f>
        <v>4687.2</v>
      </c>
      <c r="N15" s="10">
        <f t="shared" si="14"/>
        <v>4687.2</v>
      </c>
      <c r="O15" s="10">
        <f t="shared" si="15"/>
        <v>4687.2</v>
      </c>
      <c r="P15" s="10">
        <f t="shared" si="16"/>
        <v>4687.2</v>
      </c>
      <c r="Q15" s="10"/>
      <c r="R15" s="10"/>
      <c r="S15" s="10"/>
      <c r="T15" s="10">
        <v>0</v>
      </c>
      <c r="U15" s="10">
        <v>0</v>
      </c>
      <c r="V15" s="10">
        <v>0</v>
      </c>
      <c r="W15" s="10">
        <v>0</v>
      </c>
      <c r="X15" s="10">
        <v>0</v>
      </c>
      <c r="Y15" s="10">
        <v>0</v>
      </c>
      <c r="Z15" s="10">
        <f t="shared" ref="Z15:Z16" si="18">SUM(N15:P15)</f>
        <v>14061.599999999999</v>
      </c>
      <c r="AA15" s="10">
        <f t="shared" ref="AA15:AA16" si="19">SUM(Q15:S15)</f>
        <v>0</v>
      </c>
      <c r="AB15" s="10">
        <f t="shared" ref="AB15:AB16" si="20">SUM(T15:V15)</f>
        <v>0</v>
      </c>
      <c r="AC15" s="10">
        <f t="shared" ref="AC15:AC16" si="21">SUM(W15:Y15)</f>
        <v>0</v>
      </c>
      <c r="AD15" s="128">
        <f t="shared" ref="AD15:AD16" si="22">SUM(Z15:AA15)</f>
        <v>14061.599999999999</v>
      </c>
      <c r="AE15" s="128">
        <f t="shared" ref="AE15:AE16" si="23">SUM(AB15:AC15)</f>
        <v>0</v>
      </c>
      <c r="AF15" s="298">
        <f t="shared" ref="AF15:AF16" si="24">SUM(AD15:AE15)</f>
        <v>14061.599999999999</v>
      </c>
      <c r="AG15" s="129"/>
    </row>
    <row r="16" spans="1:33" s="746" customFormat="1" ht="17.899999999999999" customHeight="1">
      <c r="A16" s="307">
        <v>2432656</v>
      </c>
      <c r="B16" s="362" t="s">
        <v>516</v>
      </c>
      <c r="C16" s="46" t="s">
        <v>327</v>
      </c>
      <c r="D16" s="297" t="s">
        <v>445</v>
      </c>
      <c r="E16" s="46" t="s">
        <v>20</v>
      </c>
      <c r="F16" s="46" t="s">
        <v>330</v>
      </c>
      <c r="G16" s="46" t="str">
        <f>CONCATENATE(F16,C16)</f>
        <v>Level 2 - Premium SkillsIndia</v>
      </c>
      <c r="H16" s="49" t="s">
        <v>324</v>
      </c>
      <c r="I16" s="49">
        <v>1000458009</v>
      </c>
      <c r="J16" s="49" t="s">
        <v>262</v>
      </c>
      <c r="K16" s="49" t="s">
        <v>33</v>
      </c>
      <c r="L16" s="1">
        <f>VLOOKUP(G16,'New Rate Card'!A:D,4,0)</f>
        <v>21.3</v>
      </c>
      <c r="M16" s="128">
        <f t="shared" si="17"/>
        <v>4025.7000000000003</v>
      </c>
      <c r="N16" s="10">
        <f t="shared" si="14"/>
        <v>4025.7000000000003</v>
      </c>
      <c r="O16" s="10">
        <f t="shared" si="15"/>
        <v>4025.7000000000003</v>
      </c>
      <c r="P16" s="10">
        <f t="shared" si="16"/>
        <v>4025.7000000000003</v>
      </c>
      <c r="Q16" s="10"/>
      <c r="R16" s="10"/>
      <c r="S16" s="10"/>
      <c r="T16" s="10">
        <v>0</v>
      </c>
      <c r="U16" s="10">
        <v>0</v>
      </c>
      <c r="V16" s="10">
        <v>0</v>
      </c>
      <c r="W16" s="10">
        <v>0</v>
      </c>
      <c r="X16" s="10">
        <v>0</v>
      </c>
      <c r="Y16" s="10">
        <v>0</v>
      </c>
      <c r="Z16" s="10">
        <f t="shared" si="18"/>
        <v>12077.1</v>
      </c>
      <c r="AA16" s="10">
        <f t="shared" si="19"/>
        <v>0</v>
      </c>
      <c r="AB16" s="10">
        <f t="shared" si="20"/>
        <v>0</v>
      </c>
      <c r="AC16" s="10">
        <f t="shared" si="21"/>
        <v>0</v>
      </c>
      <c r="AD16" s="128">
        <f t="shared" si="22"/>
        <v>12077.1</v>
      </c>
      <c r="AE16" s="128">
        <f t="shared" si="23"/>
        <v>0</v>
      </c>
      <c r="AF16" s="298">
        <f t="shared" si="24"/>
        <v>12077.1</v>
      </c>
      <c r="AG16" s="129"/>
    </row>
    <row r="17" spans="1:33" s="746" customFormat="1" ht="17.899999999999999" customHeight="1">
      <c r="A17" s="307">
        <v>2344085</v>
      </c>
      <c r="B17" s="362" t="s">
        <v>1043</v>
      </c>
      <c r="C17" s="46" t="s">
        <v>327</v>
      </c>
      <c r="D17" s="297" t="s">
        <v>445</v>
      </c>
      <c r="E17" s="46" t="s">
        <v>20</v>
      </c>
      <c r="F17" s="46" t="s">
        <v>317</v>
      </c>
      <c r="G17" s="46" t="str">
        <f t="shared" ref="G17" si="25">CONCATENATE(F17,C17)</f>
        <v>Level 3 - Premium SkillsIndia</v>
      </c>
      <c r="H17" s="49" t="s">
        <v>338</v>
      </c>
      <c r="I17" s="49">
        <v>1000458009</v>
      </c>
      <c r="J17" s="49" t="s">
        <v>262</v>
      </c>
      <c r="K17" s="49" t="s">
        <v>24</v>
      </c>
      <c r="L17" s="1">
        <f>VLOOKUP(G17,'New Rate Card'!A:D,4,0)</f>
        <v>24.8</v>
      </c>
      <c r="M17" s="128">
        <f t="shared" ref="M17:M18" si="26">L17*189</f>
        <v>4687.2</v>
      </c>
      <c r="N17" s="10">
        <f t="shared" si="14"/>
        <v>4687.2</v>
      </c>
      <c r="O17" s="10">
        <f t="shared" si="15"/>
        <v>4687.2</v>
      </c>
      <c r="P17" s="10">
        <f t="shared" si="16"/>
        <v>4687.2</v>
      </c>
      <c r="Q17" s="10"/>
      <c r="R17" s="10"/>
      <c r="S17" s="10"/>
      <c r="T17" s="10">
        <v>0</v>
      </c>
      <c r="U17" s="10">
        <v>0</v>
      </c>
      <c r="V17" s="10">
        <v>0</v>
      </c>
      <c r="W17" s="10">
        <v>0</v>
      </c>
      <c r="X17" s="10">
        <v>0</v>
      </c>
      <c r="Y17" s="10">
        <v>0</v>
      </c>
      <c r="Z17" s="10">
        <f t="shared" ref="Z17:Z18" si="27">SUM(N17:P17)</f>
        <v>14061.599999999999</v>
      </c>
      <c r="AA17" s="10">
        <f t="shared" ref="AA17:AA18" si="28">SUM(Q17:S17)</f>
        <v>0</v>
      </c>
      <c r="AB17" s="10">
        <f t="shared" ref="AB17:AB18" si="29">SUM(T17:V17)</f>
        <v>0</v>
      </c>
      <c r="AC17" s="10">
        <f t="shared" ref="AC17:AC18" si="30">SUM(W17:Y17)</f>
        <v>0</v>
      </c>
      <c r="AD17" s="128">
        <f t="shared" ref="AD17:AD18" si="31">SUM(Z17:AA17)</f>
        <v>14061.599999999999</v>
      </c>
      <c r="AE17" s="128">
        <f t="shared" ref="AE17:AE18" si="32">SUM(AB17:AC17)</f>
        <v>0</v>
      </c>
      <c r="AF17" s="298">
        <f t="shared" ref="AF17:AF18" si="33">SUM(AD17:AE17)</f>
        <v>14061.599999999999</v>
      </c>
      <c r="AG17" s="129"/>
    </row>
    <row r="18" spans="1:33" s="746" customFormat="1" ht="17.899999999999999" customHeight="1">
      <c r="A18" s="307">
        <v>2418187</v>
      </c>
      <c r="B18" s="362" t="s">
        <v>1677</v>
      </c>
      <c r="C18" s="46" t="s">
        <v>327</v>
      </c>
      <c r="D18" s="297" t="s">
        <v>445</v>
      </c>
      <c r="E18" s="46" t="s">
        <v>20</v>
      </c>
      <c r="F18" s="46" t="s">
        <v>317</v>
      </c>
      <c r="G18" s="46" t="str">
        <f t="shared" ref="G18" si="34">CONCATENATE(F18,C18)</f>
        <v>Level 3 - Premium SkillsIndia</v>
      </c>
      <c r="H18" s="49" t="s">
        <v>338</v>
      </c>
      <c r="I18" s="49" t="e">
        <v>#N/A</v>
      </c>
      <c r="J18" s="49" t="s">
        <v>262</v>
      </c>
      <c r="K18" s="49" t="s">
        <v>26</v>
      </c>
      <c r="L18" s="1">
        <f>VLOOKUP(G18,'New Rate Card'!A:D,4,0)</f>
        <v>24.8</v>
      </c>
      <c r="M18" s="128">
        <f t="shared" si="26"/>
        <v>4687.2</v>
      </c>
      <c r="N18" s="10">
        <f t="shared" si="14"/>
        <v>4687.2</v>
      </c>
      <c r="O18" s="10">
        <f t="shared" si="15"/>
        <v>4687.2</v>
      </c>
      <c r="P18" s="10">
        <f t="shared" si="16"/>
        <v>4687.2</v>
      </c>
      <c r="Q18" s="10"/>
      <c r="R18" s="10"/>
      <c r="S18" s="10"/>
      <c r="T18" s="10">
        <v>0</v>
      </c>
      <c r="U18" s="10">
        <v>0</v>
      </c>
      <c r="V18" s="10">
        <v>0</v>
      </c>
      <c r="W18" s="10">
        <v>0</v>
      </c>
      <c r="X18" s="10">
        <v>0</v>
      </c>
      <c r="Y18" s="10">
        <v>0</v>
      </c>
      <c r="Z18" s="10">
        <f t="shared" si="27"/>
        <v>14061.599999999999</v>
      </c>
      <c r="AA18" s="10">
        <f t="shared" si="28"/>
        <v>0</v>
      </c>
      <c r="AB18" s="10">
        <f t="shared" si="29"/>
        <v>0</v>
      </c>
      <c r="AC18" s="10">
        <f t="shared" si="30"/>
        <v>0</v>
      </c>
      <c r="AD18" s="128">
        <f t="shared" si="31"/>
        <v>14061.599999999999</v>
      </c>
      <c r="AE18" s="128">
        <f t="shared" si="32"/>
        <v>0</v>
      </c>
      <c r="AF18" s="298">
        <f t="shared" si="33"/>
        <v>14061.599999999999</v>
      </c>
      <c r="AG18" s="129"/>
    </row>
    <row r="19" spans="1:33" s="746" customFormat="1" ht="17.899999999999999" customHeight="1">
      <c r="A19" s="307">
        <v>2423639</v>
      </c>
      <c r="B19" s="362" t="s">
        <v>1678</v>
      </c>
      <c r="C19" s="46" t="s">
        <v>327</v>
      </c>
      <c r="D19" s="297" t="s">
        <v>445</v>
      </c>
      <c r="E19" s="46" t="s">
        <v>20</v>
      </c>
      <c r="F19" s="46" t="s">
        <v>317</v>
      </c>
      <c r="G19" s="46" t="str">
        <f t="shared" si="12"/>
        <v>Level 3 - Premium SkillsIndia</v>
      </c>
      <c r="H19" s="49" t="s">
        <v>338</v>
      </c>
      <c r="I19" s="49">
        <v>1000458009</v>
      </c>
      <c r="J19" s="49" t="s">
        <v>262</v>
      </c>
      <c r="K19" s="49" t="s">
        <v>33</v>
      </c>
      <c r="L19" s="1">
        <f>VLOOKUP(G19,'New Rate Card'!A:D,4,0)</f>
        <v>24.8</v>
      </c>
      <c r="M19" s="128">
        <f t="shared" si="13"/>
        <v>4687.2</v>
      </c>
      <c r="N19" s="10">
        <f t="shared" si="14"/>
        <v>4687.2</v>
      </c>
      <c r="O19" s="10">
        <f t="shared" si="15"/>
        <v>4687.2</v>
      </c>
      <c r="P19" s="10">
        <f t="shared" si="16"/>
        <v>4687.2</v>
      </c>
      <c r="Q19" s="10"/>
      <c r="R19" s="10"/>
      <c r="S19" s="10"/>
      <c r="T19" s="10">
        <v>0</v>
      </c>
      <c r="U19" s="10">
        <v>0</v>
      </c>
      <c r="V19" s="10">
        <v>0</v>
      </c>
      <c r="W19" s="10">
        <v>0</v>
      </c>
      <c r="X19" s="10">
        <v>0</v>
      </c>
      <c r="Y19" s="10">
        <v>0</v>
      </c>
      <c r="Z19" s="10">
        <f t="shared" si="5"/>
        <v>14061.599999999999</v>
      </c>
      <c r="AA19" s="10">
        <f t="shared" si="6"/>
        <v>0</v>
      </c>
      <c r="AB19" s="10">
        <f t="shared" si="7"/>
        <v>0</v>
      </c>
      <c r="AC19" s="10">
        <f t="shared" si="8"/>
        <v>0</v>
      </c>
      <c r="AD19" s="128">
        <f t="shared" si="11"/>
        <v>14061.599999999999</v>
      </c>
      <c r="AE19" s="128">
        <f t="shared" si="9"/>
        <v>0</v>
      </c>
      <c r="AF19" s="298">
        <f t="shared" si="10"/>
        <v>14061.599999999999</v>
      </c>
      <c r="AG19" s="129"/>
    </row>
    <row r="20" spans="1:33" s="746" customFormat="1" ht="17.899999999999999" customHeight="1">
      <c r="A20" s="307">
        <v>2422197</v>
      </c>
      <c r="B20" s="362" t="s">
        <v>498</v>
      </c>
      <c r="C20" s="46" t="s">
        <v>327</v>
      </c>
      <c r="D20" s="297" t="s">
        <v>445</v>
      </c>
      <c r="E20" s="46" t="s">
        <v>20</v>
      </c>
      <c r="F20" s="46" t="s">
        <v>317</v>
      </c>
      <c r="G20" s="46" t="str">
        <f t="shared" si="12"/>
        <v>Level 3 - Premium SkillsIndia</v>
      </c>
      <c r="H20" s="49" t="s">
        <v>338</v>
      </c>
      <c r="I20" s="49">
        <v>1000458009</v>
      </c>
      <c r="J20" s="49" t="s">
        <v>262</v>
      </c>
      <c r="K20" s="49" t="s">
        <v>33</v>
      </c>
      <c r="L20" s="1">
        <f>VLOOKUP(G20,'New Rate Card'!A:D,4,0)</f>
        <v>24.8</v>
      </c>
      <c r="M20" s="128">
        <f t="shared" si="13"/>
        <v>4687.2</v>
      </c>
      <c r="N20" s="10">
        <f t="shared" si="14"/>
        <v>4687.2</v>
      </c>
      <c r="O20" s="10">
        <f t="shared" si="15"/>
        <v>4687.2</v>
      </c>
      <c r="P20" s="10">
        <f t="shared" si="16"/>
        <v>4687.2</v>
      </c>
      <c r="Q20" s="10"/>
      <c r="R20" s="10"/>
      <c r="S20" s="10"/>
      <c r="T20" s="10">
        <v>0</v>
      </c>
      <c r="U20" s="10">
        <v>0</v>
      </c>
      <c r="V20" s="10">
        <v>0</v>
      </c>
      <c r="W20" s="10">
        <v>0</v>
      </c>
      <c r="X20" s="10">
        <v>0</v>
      </c>
      <c r="Y20" s="10">
        <v>0</v>
      </c>
      <c r="Z20" s="10">
        <f t="shared" si="5"/>
        <v>14061.599999999999</v>
      </c>
      <c r="AA20" s="10">
        <f t="shared" si="6"/>
        <v>0</v>
      </c>
      <c r="AB20" s="10">
        <f t="shared" si="7"/>
        <v>0</v>
      </c>
      <c r="AC20" s="10">
        <f t="shared" si="8"/>
        <v>0</v>
      </c>
      <c r="AD20" s="128">
        <f t="shared" si="11"/>
        <v>14061.599999999999</v>
      </c>
      <c r="AE20" s="128">
        <f t="shared" si="9"/>
        <v>0</v>
      </c>
      <c r="AF20" s="298">
        <f t="shared" si="10"/>
        <v>14061.599999999999</v>
      </c>
      <c r="AG20" s="129"/>
    </row>
    <row r="21" spans="1:33" s="746" customFormat="1" ht="17.899999999999999" customHeight="1">
      <c r="A21" s="307">
        <v>2252709</v>
      </c>
      <c r="B21" s="362" t="s">
        <v>1679</v>
      </c>
      <c r="C21" s="46" t="s">
        <v>327</v>
      </c>
      <c r="D21" s="297" t="s">
        <v>445</v>
      </c>
      <c r="E21" s="46" t="s">
        <v>20</v>
      </c>
      <c r="F21" s="46" t="s">
        <v>330</v>
      </c>
      <c r="G21" s="46" t="str">
        <f>CONCATENATE(F21,C21)</f>
        <v>Level 2 - Premium SkillsIndia</v>
      </c>
      <c r="H21" s="49" t="s">
        <v>324</v>
      </c>
      <c r="I21" s="49">
        <v>1000458649</v>
      </c>
      <c r="J21" s="49" t="s">
        <v>262</v>
      </c>
      <c r="K21" s="49" t="s">
        <v>24</v>
      </c>
      <c r="L21" s="1">
        <f>VLOOKUP(G21,'New Rate Card'!A:D,4,0)</f>
        <v>21.3</v>
      </c>
      <c r="M21" s="128">
        <f>L21*189</f>
        <v>4025.7000000000003</v>
      </c>
      <c r="N21" s="10">
        <f t="shared" si="14"/>
        <v>4025.7000000000003</v>
      </c>
      <c r="O21" s="10">
        <f t="shared" si="15"/>
        <v>4025.7000000000003</v>
      </c>
      <c r="P21" s="10">
        <f t="shared" si="16"/>
        <v>4025.7000000000003</v>
      </c>
      <c r="Q21" s="10">
        <v>0</v>
      </c>
      <c r="R21" s="10">
        <v>0</v>
      </c>
      <c r="S21" s="10">
        <v>0</v>
      </c>
      <c r="T21" s="10">
        <v>0</v>
      </c>
      <c r="U21" s="10">
        <v>0</v>
      </c>
      <c r="V21" s="10">
        <v>0</v>
      </c>
      <c r="W21" s="10">
        <v>0</v>
      </c>
      <c r="X21" s="10">
        <v>0</v>
      </c>
      <c r="Y21" s="10">
        <v>0</v>
      </c>
      <c r="Z21" s="10">
        <f>SUM(N21:P21)</f>
        <v>12077.1</v>
      </c>
      <c r="AA21" s="10">
        <f>SUM(Q21:S21)</f>
        <v>0</v>
      </c>
      <c r="AB21" s="10">
        <f>SUM(T21:V21)</f>
        <v>0</v>
      </c>
      <c r="AC21" s="10">
        <f>SUM(W21:Y21)</f>
        <v>0</v>
      </c>
      <c r="AD21" s="128">
        <f>SUM(Z21:AA21)</f>
        <v>12077.1</v>
      </c>
      <c r="AE21" s="128">
        <f>SUM(AB21:AC21)</f>
        <v>0</v>
      </c>
      <c r="AF21" s="298">
        <f>SUM(AD21:AE21)</f>
        <v>12077.1</v>
      </c>
      <c r="AG21" s="129"/>
    </row>
    <row r="22" spans="1:33" s="746" customFormat="1" ht="17.899999999999999" customHeight="1">
      <c r="A22" s="307">
        <v>894318</v>
      </c>
      <c r="B22" s="362" t="s">
        <v>1006</v>
      </c>
      <c r="C22" s="46" t="s">
        <v>327</v>
      </c>
      <c r="D22" s="297" t="s">
        <v>445</v>
      </c>
      <c r="E22" s="46" t="s">
        <v>20</v>
      </c>
      <c r="F22" s="46" t="s">
        <v>330</v>
      </c>
      <c r="G22" s="46" t="str">
        <f>CONCATENATE(F22,C22)</f>
        <v>Level 2 - Premium SkillsIndia</v>
      </c>
      <c r="H22" s="49" t="s">
        <v>324</v>
      </c>
      <c r="I22" s="49">
        <v>1000458649</v>
      </c>
      <c r="J22" s="49" t="s">
        <v>262</v>
      </c>
      <c r="K22" s="49" t="s">
        <v>24</v>
      </c>
      <c r="L22" s="1">
        <f>VLOOKUP(G22,'New Rate Card'!A:D,4,0)</f>
        <v>21.3</v>
      </c>
      <c r="M22" s="128">
        <f>L22*189</f>
        <v>4025.7000000000003</v>
      </c>
      <c r="N22" s="10">
        <f t="shared" si="14"/>
        <v>4025.7000000000003</v>
      </c>
      <c r="O22" s="10">
        <f t="shared" si="15"/>
        <v>4025.7000000000003</v>
      </c>
      <c r="P22" s="10">
        <f t="shared" si="16"/>
        <v>4025.7000000000003</v>
      </c>
      <c r="Q22" s="10">
        <v>0</v>
      </c>
      <c r="R22" s="10">
        <v>0</v>
      </c>
      <c r="S22" s="10">
        <v>0</v>
      </c>
      <c r="T22" s="10">
        <v>0</v>
      </c>
      <c r="U22" s="10">
        <v>0</v>
      </c>
      <c r="V22" s="10">
        <v>0</v>
      </c>
      <c r="W22" s="10">
        <v>0</v>
      </c>
      <c r="X22" s="10">
        <v>0</v>
      </c>
      <c r="Y22" s="10">
        <v>0</v>
      </c>
      <c r="Z22" s="10">
        <f>SUM(N22:P22)</f>
        <v>12077.1</v>
      </c>
      <c r="AA22" s="10">
        <f>SUM(Q22:S22)</f>
        <v>0</v>
      </c>
      <c r="AB22" s="10">
        <f>SUM(T22:V22)</f>
        <v>0</v>
      </c>
      <c r="AC22" s="10">
        <f>SUM(W22:Y22)</f>
        <v>0</v>
      </c>
      <c r="AD22" s="128">
        <f>SUM(Z22:AA22)</f>
        <v>12077.1</v>
      </c>
      <c r="AE22" s="128">
        <f>SUM(AB22:AC22)</f>
        <v>0</v>
      </c>
      <c r="AF22" s="298">
        <f>SUM(AD22:AE22)</f>
        <v>12077.1</v>
      </c>
      <c r="AG22" s="129"/>
    </row>
    <row r="23" spans="1:33" ht="17.899999999999999" customHeight="1">
      <c r="A23" s="794" t="s">
        <v>1506</v>
      </c>
      <c r="B23" s="795"/>
      <c r="C23" s="795"/>
      <c r="D23" s="795"/>
      <c r="E23" s="795"/>
      <c r="F23" s="795"/>
      <c r="G23" s="795"/>
      <c r="H23" s="795"/>
      <c r="I23" s="795"/>
      <c r="J23" s="795"/>
      <c r="K23" s="795"/>
      <c r="L23" s="795"/>
      <c r="M23" s="796"/>
      <c r="N23" s="126">
        <f t="shared" ref="N23:AF23" si="35">SUM(N9:N22)</f>
        <v>123143.99999999997</v>
      </c>
      <c r="O23" s="126">
        <f t="shared" si="35"/>
        <v>123143.99999999997</v>
      </c>
      <c r="P23" s="126">
        <f t="shared" si="35"/>
        <v>123143.99999999997</v>
      </c>
      <c r="Q23" s="126">
        <f t="shared" si="35"/>
        <v>0</v>
      </c>
      <c r="R23" s="126">
        <f t="shared" si="35"/>
        <v>0</v>
      </c>
      <c r="S23" s="126">
        <f t="shared" si="35"/>
        <v>0</v>
      </c>
      <c r="T23" s="126">
        <f t="shared" si="35"/>
        <v>0</v>
      </c>
      <c r="U23" s="126">
        <f t="shared" si="35"/>
        <v>0</v>
      </c>
      <c r="V23" s="126">
        <f t="shared" si="35"/>
        <v>0</v>
      </c>
      <c r="W23" s="126">
        <f t="shared" si="35"/>
        <v>0</v>
      </c>
      <c r="X23" s="126">
        <f t="shared" si="35"/>
        <v>0</v>
      </c>
      <c r="Y23" s="126">
        <f t="shared" si="35"/>
        <v>0</v>
      </c>
      <c r="Z23" s="126">
        <f t="shared" si="35"/>
        <v>369431.99999999977</v>
      </c>
      <c r="AA23" s="126">
        <f t="shared" si="35"/>
        <v>0</v>
      </c>
      <c r="AB23" s="126">
        <f t="shared" si="35"/>
        <v>0</v>
      </c>
      <c r="AC23" s="126">
        <f t="shared" si="35"/>
        <v>0</v>
      </c>
      <c r="AD23" s="126">
        <f t="shared" si="35"/>
        <v>369431.99999999977</v>
      </c>
      <c r="AE23" s="126">
        <f t="shared" si="35"/>
        <v>0</v>
      </c>
      <c r="AF23" s="126">
        <f t="shared" si="35"/>
        <v>369431.99999999977</v>
      </c>
      <c r="AG23" s="130"/>
    </row>
    <row r="24" spans="1:33" ht="17.899999999999999" customHeight="1">
      <c r="A24" s="797" t="s">
        <v>1480</v>
      </c>
      <c r="B24" s="798"/>
      <c r="C24" s="798"/>
      <c r="D24" s="798"/>
      <c r="E24" s="798"/>
      <c r="F24" s="798"/>
      <c r="G24" s="798"/>
      <c r="H24" s="798"/>
      <c r="I24" s="798"/>
      <c r="J24" s="798"/>
      <c r="K24" s="798"/>
      <c r="L24" s="798"/>
      <c r="M24" s="799"/>
      <c r="N24" s="680">
        <f>N23*90%</f>
        <v>110829.59999999998</v>
      </c>
      <c r="O24" s="680">
        <f t="shared" ref="O24:AF24" si="36">O23*90%</f>
        <v>110829.59999999998</v>
      </c>
      <c r="P24" s="680">
        <f t="shared" si="36"/>
        <v>110829.59999999998</v>
      </c>
      <c r="Q24" s="680">
        <f t="shared" si="36"/>
        <v>0</v>
      </c>
      <c r="R24" s="680">
        <f t="shared" si="36"/>
        <v>0</v>
      </c>
      <c r="S24" s="680">
        <f t="shared" si="36"/>
        <v>0</v>
      </c>
      <c r="T24" s="680">
        <f t="shared" si="36"/>
        <v>0</v>
      </c>
      <c r="U24" s="680">
        <f t="shared" si="36"/>
        <v>0</v>
      </c>
      <c r="V24" s="680">
        <f t="shared" si="36"/>
        <v>0</v>
      </c>
      <c r="W24" s="680">
        <f t="shared" si="36"/>
        <v>0</v>
      </c>
      <c r="X24" s="680">
        <f t="shared" si="36"/>
        <v>0</v>
      </c>
      <c r="Y24" s="680">
        <f t="shared" si="36"/>
        <v>0</v>
      </c>
      <c r="Z24" s="680">
        <f t="shared" si="36"/>
        <v>332488.79999999981</v>
      </c>
      <c r="AA24" s="680">
        <f t="shared" si="36"/>
        <v>0</v>
      </c>
      <c r="AB24" s="680">
        <f t="shared" si="36"/>
        <v>0</v>
      </c>
      <c r="AC24" s="680">
        <f t="shared" si="36"/>
        <v>0</v>
      </c>
      <c r="AD24" s="680">
        <f t="shared" si="36"/>
        <v>332488.79999999981</v>
      </c>
      <c r="AE24" s="680">
        <f t="shared" si="36"/>
        <v>0</v>
      </c>
      <c r="AF24" s="680">
        <f t="shared" si="36"/>
        <v>332488.79999999981</v>
      </c>
      <c r="AG24" s="681"/>
    </row>
    <row r="25" spans="1:33" ht="17.899999999999999" customHeight="1">
      <c r="A25" s="845" t="s">
        <v>1481</v>
      </c>
      <c r="B25" s="846"/>
      <c r="C25" s="846"/>
      <c r="D25" s="846"/>
      <c r="E25" s="846"/>
      <c r="F25" s="846"/>
      <c r="G25" s="846"/>
      <c r="H25" s="846"/>
      <c r="I25" s="846"/>
      <c r="J25" s="846"/>
      <c r="K25" s="846"/>
      <c r="L25" s="846"/>
      <c r="M25" s="847"/>
      <c r="N25" s="682">
        <f>N24*94.15%</f>
        <v>104346.06839999997</v>
      </c>
      <c r="O25" s="682">
        <f>O24*94.15%</f>
        <v>104346.06839999997</v>
      </c>
      <c r="P25" s="682">
        <f>P24*94.15%</f>
        <v>104346.06839999997</v>
      </c>
      <c r="Q25" s="682">
        <f t="shared" ref="Q25:AE25" si="37">Q23*84.15%</f>
        <v>0</v>
      </c>
      <c r="R25" s="682">
        <f t="shared" si="37"/>
        <v>0</v>
      </c>
      <c r="S25" s="682">
        <f t="shared" si="37"/>
        <v>0</v>
      </c>
      <c r="T25" s="682">
        <f t="shared" si="37"/>
        <v>0</v>
      </c>
      <c r="U25" s="682">
        <f t="shared" si="37"/>
        <v>0</v>
      </c>
      <c r="V25" s="682">
        <f t="shared" si="37"/>
        <v>0</v>
      </c>
      <c r="W25" s="682">
        <f t="shared" si="37"/>
        <v>0</v>
      </c>
      <c r="X25" s="682">
        <f t="shared" si="37"/>
        <v>0</v>
      </c>
      <c r="Y25" s="682">
        <f t="shared" si="37"/>
        <v>0</v>
      </c>
      <c r="Z25" s="682">
        <f>Z24*94.15%</f>
        <v>313038.20519999985</v>
      </c>
      <c r="AA25" s="682">
        <f t="shared" si="37"/>
        <v>0</v>
      </c>
      <c r="AB25" s="682">
        <f t="shared" si="37"/>
        <v>0</v>
      </c>
      <c r="AC25" s="682">
        <f t="shared" si="37"/>
        <v>0</v>
      </c>
      <c r="AD25" s="682">
        <f>AD24*94.15%</f>
        <v>313038.20519999985</v>
      </c>
      <c r="AE25" s="682">
        <f t="shared" si="37"/>
        <v>0</v>
      </c>
      <c r="AF25" s="682">
        <f>AF24*94.15%</f>
        <v>313038.20519999985</v>
      </c>
      <c r="AG25" s="683"/>
    </row>
    <row r="26" spans="1:33" ht="17.899999999999999" customHeight="1">
      <c r="N26" s="62">
        <f>N23-N25</f>
        <v>18797.931599999996</v>
      </c>
    </row>
  </sheetData>
  <autoFilter ref="A8:AG26" xr:uid="{7F83D93D-7C74-4D36-B4D0-6C34958F1E6A}"/>
  <mergeCells count="19">
    <mergeCell ref="N7:P7"/>
    <mergeCell ref="Q7:S7"/>
    <mergeCell ref="T7:V7"/>
    <mergeCell ref="W7:Y7"/>
    <mergeCell ref="A23:M23"/>
    <mergeCell ref="A24:M24"/>
    <mergeCell ref="A25:M25"/>
    <mergeCell ref="C1:E1"/>
    <mergeCell ref="C2:E2"/>
    <mergeCell ref="C3:E3"/>
    <mergeCell ref="C4:E4"/>
    <mergeCell ref="C5:E5"/>
    <mergeCell ref="A1:B1"/>
    <mergeCell ref="A2:B2"/>
    <mergeCell ref="A3:B3"/>
    <mergeCell ref="A4:B4"/>
    <mergeCell ref="A5:B5"/>
    <mergeCell ref="A6:B6"/>
    <mergeCell ref="C6:E6"/>
  </mergeCells>
  <phoneticPr fontId="8" type="noConversion"/>
  <conditionalFormatting sqref="A17:A18">
    <cfRule type="duplicateValues" dxfId="85" priority="1"/>
  </conditionalFormatting>
  <dataValidations count="1">
    <dataValidation type="list" allowBlank="1" showInputMessage="1" showErrorMessage="1" sqref="E9:E22" xr:uid="{7F09909E-8E47-4547-B529-05F66BF1B3E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36E2C3D-0D5E-49CA-AB80-7F3C160EC196}">
          <x14:formula1>
            <xm:f>'New Rate Card'!$B$2:$B$51</xm:f>
          </x14:formula1>
          <xm:sqref>F26:F1048576 F7:F22</xm:sqref>
        </x14:dataValidation>
        <x14:dataValidation type="list" allowBlank="1" showInputMessage="1" showErrorMessage="1" xr:uid="{57FF802B-1C77-4765-97A7-8D26EDC0A748}">
          <x14:formula1>
            <xm:f>'New Rate Card'!$C$2:$C$51</xm:f>
          </x14:formula1>
          <xm:sqref>C26:C1048576 C7:C22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627D-7F94-469F-B2A0-91A67E8CA4FF}">
  <sheetPr>
    <tabColor theme="8" tint="0.39997558519241921"/>
  </sheetPr>
  <dimension ref="A1:AG14"/>
  <sheetViews>
    <sheetView zoomScaleNormal="100" workbookViewId="0">
      <selection activeCell="C10" sqref="C10"/>
    </sheetView>
  </sheetViews>
  <sheetFormatPr defaultColWidth="31.453125" defaultRowHeight="17.899999999999999" customHeight="1"/>
  <cols>
    <col min="1" max="1" width="14.54296875" style="63" customWidth="1"/>
    <col min="2" max="2" width="30.453125" style="63" customWidth="1"/>
    <col min="3" max="3" width="24.54296875" style="63" customWidth="1"/>
    <col min="4" max="4" width="12.54296875" style="63" customWidth="1"/>
    <col min="5" max="5" width="37.54296875" style="63" bestFit="1" customWidth="1"/>
    <col min="6" max="6" width="22.54296875" style="63" bestFit="1" customWidth="1"/>
    <col min="7" max="7" width="42.453125" style="63" customWidth="1"/>
    <col min="8" max="8" width="18.54296875" style="63" bestFit="1" customWidth="1"/>
    <col min="9" max="9" width="18.54296875" style="63" customWidth="1"/>
    <col min="10" max="10" width="28.54296875" style="63" bestFit="1" customWidth="1"/>
    <col min="11" max="11" width="18.54296875" style="63" customWidth="1"/>
    <col min="12" max="29" width="17" style="62" customWidth="1"/>
    <col min="30" max="32" width="17" style="63" customWidth="1"/>
    <col min="33" max="33" width="37.453125" style="63" bestFit="1" customWidth="1"/>
    <col min="34" max="16384" width="31.453125" style="63"/>
  </cols>
  <sheetData>
    <row r="1" spans="1:33" ht="17.899999999999999" customHeight="1">
      <c r="A1" s="806" t="s">
        <v>1440</v>
      </c>
      <c r="B1" s="806"/>
      <c r="C1" s="809" t="s">
        <v>1680</v>
      </c>
      <c r="D1" s="809"/>
      <c r="E1" s="809"/>
      <c r="F1" s="62"/>
      <c r="G1" s="62"/>
      <c r="H1" s="62"/>
      <c r="I1" s="62"/>
      <c r="J1" s="62"/>
      <c r="K1" s="62"/>
    </row>
    <row r="2" spans="1:33" ht="17.899999999999999" customHeight="1">
      <c r="A2" s="806" t="s">
        <v>1441</v>
      </c>
      <c r="B2" s="806"/>
      <c r="C2" s="809" t="s">
        <v>1681</v>
      </c>
      <c r="D2" s="809"/>
      <c r="E2" s="809"/>
      <c r="F2" s="62"/>
      <c r="G2" s="62"/>
      <c r="H2" s="62"/>
      <c r="I2" s="62"/>
      <c r="J2" s="62"/>
      <c r="K2" s="62"/>
    </row>
    <row r="3" spans="1:33" ht="17.899999999999999" customHeight="1">
      <c r="A3" s="806" t="s">
        <v>1443</v>
      </c>
      <c r="B3" s="806"/>
      <c r="C3" s="809"/>
      <c r="D3" s="809"/>
      <c r="E3" s="809"/>
      <c r="F3" s="62"/>
      <c r="G3" s="62"/>
      <c r="H3" s="62"/>
      <c r="I3" s="62"/>
      <c r="J3" s="62"/>
      <c r="K3" s="62"/>
    </row>
    <row r="4" spans="1:33" ht="17.899999999999999" customHeight="1">
      <c r="A4" s="806" t="s">
        <v>10</v>
      </c>
      <c r="B4" s="806"/>
      <c r="C4" s="809" t="s">
        <v>1682</v>
      </c>
      <c r="D4" s="809"/>
      <c r="E4" s="809"/>
      <c r="F4" s="62"/>
      <c r="G4" s="62"/>
      <c r="H4" s="62"/>
      <c r="I4" s="62"/>
      <c r="J4" s="62"/>
      <c r="K4" s="62"/>
    </row>
    <row r="5" spans="1:33" ht="17.899999999999999" customHeight="1">
      <c r="A5" s="807" t="s">
        <v>1445</v>
      </c>
      <c r="B5" s="818"/>
      <c r="C5" s="809" t="s">
        <v>1683</v>
      </c>
      <c r="D5" s="809"/>
      <c r="E5" s="809"/>
      <c r="F5" s="62"/>
      <c r="G5" s="62"/>
      <c r="H5" s="62"/>
      <c r="I5" s="62"/>
      <c r="J5" s="62"/>
      <c r="K5" s="62"/>
    </row>
    <row r="6" spans="1:33" ht="17.899999999999999" customHeight="1">
      <c r="A6" s="807" t="s">
        <v>1446</v>
      </c>
      <c r="B6" s="818"/>
      <c r="C6" s="809" t="s">
        <v>1684</v>
      </c>
      <c r="D6" s="809"/>
      <c r="E6" s="809"/>
      <c r="F6" s="62"/>
      <c r="G6" s="62"/>
      <c r="H6" s="62"/>
      <c r="I6" s="62"/>
      <c r="J6" s="62"/>
      <c r="K6" s="62"/>
    </row>
    <row r="7" spans="1:33" ht="17.899999999999999" customHeight="1">
      <c r="N7" s="805" t="s">
        <v>1448</v>
      </c>
      <c r="O7" s="815"/>
      <c r="P7" s="815"/>
      <c r="Q7" s="804" t="s">
        <v>1449</v>
      </c>
      <c r="R7" s="812"/>
      <c r="S7" s="812"/>
      <c r="T7" s="802" t="s">
        <v>1450</v>
      </c>
      <c r="U7" s="813"/>
      <c r="V7" s="813"/>
      <c r="W7" s="803" t="s">
        <v>1451</v>
      </c>
      <c r="X7" s="816"/>
      <c r="Y7" s="816"/>
      <c r="Z7" s="370"/>
      <c r="AA7" s="370"/>
      <c r="AB7" s="370"/>
      <c r="AC7" s="370"/>
      <c r="AD7" s="370"/>
      <c r="AE7" s="370"/>
      <c r="AF7" s="370"/>
      <c r="AG7" s="370"/>
    </row>
    <row r="8" spans="1:33" ht="17.89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s="746" customFormat="1" ht="17.899999999999999" customHeight="1">
      <c r="A9" s="307">
        <v>2424784</v>
      </c>
      <c r="B9" s="360" t="s">
        <v>500</v>
      </c>
      <c r="C9" s="46" t="s">
        <v>327</v>
      </c>
      <c r="D9" s="297" t="s">
        <v>445</v>
      </c>
      <c r="E9" s="46" t="s">
        <v>20</v>
      </c>
      <c r="F9" s="46" t="s">
        <v>317</v>
      </c>
      <c r="G9" s="46" t="str">
        <f>CONCATENATE(F9,C9)</f>
        <v>Level 3 - Premium SkillsIndia</v>
      </c>
      <c r="H9" s="49" t="s">
        <v>338</v>
      </c>
      <c r="I9" s="49">
        <v>1000458009</v>
      </c>
      <c r="J9" s="49" t="s">
        <v>262</v>
      </c>
      <c r="K9" s="49" t="s">
        <v>33</v>
      </c>
      <c r="L9" s="1">
        <f>VLOOKUP(G9,'New Rate Card'!A:D,4,0)</f>
        <v>24.8</v>
      </c>
      <c r="M9" s="128">
        <f>L9*189</f>
        <v>4687.2</v>
      </c>
      <c r="N9" s="10">
        <v>4687.2</v>
      </c>
      <c r="O9" s="10">
        <v>4687.2</v>
      </c>
      <c r="P9" s="10">
        <v>4687.2</v>
      </c>
      <c r="Q9" s="743"/>
      <c r="R9" s="743"/>
      <c r="S9" s="743"/>
      <c r="T9" s="743"/>
      <c r="U9" s="743"/>
      <c r="V9" s="743"/>
      <c r="W9" s="743"/>
      <c r="X9" s="743"/>
      <c r="Y9" s="743"/>
      <c r="Z9" s="743">
        <f>SUM(N9:P9)</f>
        <v>14061.599999999999</v>
      </c>
      <c r="AA9" s="743">
        <f>SUM(Q9:S9)</f>
        <v>0</v>
      </c>
      <c r="AB9" s="743">
        <f>SUM(T9:V9)</f>
        <v>0</v>
      </c>
      <c r="AC9" s="743">
        <f>SUM(W9:Y9)</f>
        <v>0</v>
      </c>
      <c r="AD9" s="741">
        <f>SUM(Z9:AA9)</f>
        <v>14061.599999999999</v>
      </c>
      <c r="AE9" s="741">
        <f>SUM(AB9:AC9)</f>
        <v>0</v>
      </c>
      <c r="AF9" s="744">
        <f>SUM(AD9:AE9)</f>
        <v>14061.599999999999</v>
      </c>
      <c r="AG9" s="745"/>
    </row>
    <row r="10" spans="1:33" s="746" customFormat="1" ht="17.899999999999999" customHeight="1">
      <c r="A10" s="441">
        <v>2423295</v>
      </c>
      <c r="B10" s="360" t="s">
        <v>490</v>
      </c>
      <c r="C10" s="46" t="s">
        <v>327</v>
      </c>
      <c r="D10" s="297" t="s">
        <v>445</v>
      </c>
      <c r="E10" s="46" t="s">
        <v>20</v>
      </c>
      <c r="F10" s="46" t="s">
        <v>317</v>
      </c>
      <c r="G10" s="46" t="str">
        <f>CONCATENATE(F10,C10)</f>
        <v>Level 3 - Premium SkillsIndia</v>
      </c>
      <c r="H10" s="49" t="s">
        <v>338</v>
      </c>
      <c r="I10" s="49">
        <v>1000458009</v>
      </c>
      <c r="J10" s="49" t="s">
        <v>262</v>
      </c>
      <c r="K10" s="49" t="s">
        <v>33</v>
      </c>
      <c r="L10" s="1">
        <f>VLOOKUP(G10,'New Rate Card'!A:D,4,0)</f>
        <v>24.8</v>
      </c>
      <c r="M10" s="128">
        <f>L10*189</f>
        <v>4687.2</v>
      </c>
      <c r="N10" s="10">
        <v>4687.2</v>
      </c>
      <c r="O10" s="10">
        <v>4687.2</v>
      </c>
      <c r="P10" s="10">
        <v>4687.2</v>
      </c>
      <c r="Q10" s="743"/>
      <c r="R10" s="743"/>
      <c r="S10" s="743"/>
      <c r="T10" s="743"/>
      <c r="U10" s="743"/>
      <c r="V10" s="743"/>
      <c r="W10" s="743"/>
      <c r="X10" s="743"/>
      <c r="Y10" s="743"/>
      <c r="Z10" s="743">
        <f>SUM(N10:P10)</f>
        <v>14061.599999999999</v>
      </c>
      <c r="AA10" s="743">
        <f>SUM(Q10:S10)</f>
        <v>0</v>
      </c>
      <c r="AB10" s="743">
        <f>SUM(T10:V10)</f>
        <v>0</v>
      </c>
      <c r="AC10" s="743">
        <f>SUM(W10:Y10)</f>
        <v>0</v>
      </c>
      <c r="AD10" s="741">
        <f>SUM(Z10:AA10)</f>
        <v>14061.599999999999</v>
      </c>
      <c r="AE10" s="741">
        <f>SUM(AB10:AC10)</f>
        <v>0</v>
      </c>
      <c r="AF10" s="744">
        <f>SUM(AD10:AE10)</f>
        <v>14061.599999999999</v>
      </c>
      <c r="AG10" s="745"/>
    </row>
    <row r="11" spans="1:33" s="746" customFormat="1" ht="17.899999999999999" customHeight="1">
      <c r="A11" s="307">
        <v>2418881</v>
      </c>
      <c r="B11" s="360" t="s">
        <v>512</v>
      </c>
      <c r="C11" s="46" t="s">
        <v>327</v>
      </c>
      <c r="D11" s="297" t="s">
        <v>445</v>
      </c>
      <c r="E11" s="46" t="s">
        <v>20</v>
      </c>
      <c r="F11" s="46" t="s">
        <v>330</v>
      </c>
      <c r="G11" s="46" t="str">
        <f>CONCATENATE(F11,C11)</f>
        <v>Level 2 - Premium SkillsIndia</v>
      </c>
      <c r="H11" s="49" t="s">
        <v>324</v>
      </c>
      <c r="I11" s="49">
        <v>1000458009</v>
      </c>
      <c r="J11" s="49" t="s">
        <v>262</v>
      </c>
      <c r="K11" s="49" t="s">
        <v>24</v>
      </c>
      <c r="L11" s="1">
        <f>VLOOKUP(G11,'New Rate Card'!A:D,4,0)</f>
        <v>21.3</v>
      </c>
      <c r="M11" s="128">
        <f>L11*189</f>
        <v>4025.7000000000003</v>
      </c>
      <c r="N11" s="743">
        <f>L11*189</f>
        <v>4025.7000000000003</v>
      </c>
      <c r="O11" s="10">
        <v>4025.7</v>
      </c>
      <c r="P11" s="10">
        <v>4025.7</v>
      </c>
      <c r="Q11" s="743"/>
      <c r="R11" s="743"/>
      <c r="S11" s="743"/>
      <c r="T11" s="743"/>
      <c r="U11" s="743"/>
      <c r="V11" s="743"/>
      <c r="W11" s="743"/>
      <c r="X11" s="743"/>
      <c r="Y11" s="743"/>
      <c r="Z11" s="743">
        <f>SUM(N11:P11)</f>
        <v>12077.099999999999</v>
      </c>
      <c r="AA11" s="743">
        <f>SUM(Q11:S11)</f>
        <v>0</v>
      </c>
      <c r="AB11" s="743">
        <f>SUM(T11:V11)</f>
        <v>0</v>
      </c>
      <c r="AC11" s="743">
        <f>SUM(W11:Y11)</f>
        <v>0</v>
      </c>
      <c r="AD11" s="741">
        <f>SUM(Z11:AA11)</f>
        <v>12077.099999999999</v>
      </c>
      <c r="AE11" s="741">
        <f>SUM(AB11:AC11)</f>
        <v>0</v>
      </c>
      <c r="AF11" s="744">
        <f>SUM(AD11:AE11)</f>
        <v>12077.099999999999</v>
      </c>
      <c r="AG11" s="745"/>
    </row>
    <row r="12" spans="1:33" ht="17.899999999999999" customHeight="1">
      <c r="A12" s="794" t="s">
        <v>1506</v>
      </c>
      <c r="B12" s="795"/>
      <c r="C12" s="795"/>
      <c r="D12" s="795"/>
      <c r="E12" s="795"/>
      <c r="F12" s="795"/>
      <c r="G12" s="795"/>
      <c r="H12" s="795"/>
      <c r="I12" s="795"/>
      <c r="J12" s="795"/>
      <c r="K12" s="795"/>
      <c r="L12" s="795"/>
      <c r="M12" s="796"/>
      <c r="N12" s="126">
        <f t="shared" ref="N12:AF12" si="0">SUM(N9:N11)</f>
        <v>13400.1</v>
      </c>
      <c r="O12" s="126">
        <f t="shared" si="0"/>
        <v>13400.099999999999</v>
      </c>
      <c r="P12" s="126">
        <f t="shared" si="0"/>
        <v>13400.099999999999</v>
      </c>
      <c r="Q12" s="126">
        <f t="shared" si="0"/>
        <v>0</v>
      </c>
      <c r="R12" s="126">
        <f t="shared" si="0"/>
        <v>0</v>
      </c>
      <c r="S12" s="126">
        <f t="shared" si="0"/>
        <v>0</v>
      </c>
      <c r="T12" s="126">
        <f t="shared" si="0"/>
        <v>0</v>
      </c>
      <c r="U12" s="126">
        <f t="shared" si="0"/>
        <v>0</v>
      </c>
      <c r="V12" s="126">
        <f t="shared" si="0"/>
        <v>0</v>
      </c>
      <c r="W12" s="126">
        <f t="shared" si="0"/>
        <v>0</v>
      </c>
      <c r="X12" s="126">
        <f t="shared" si="0"/>
        <v>0</v>
      </c>
      <c r="Y12" s="126">
        <f t="shared" si="0"/>
        <v>0</v>
      </c>
      <c r="Z12" s="126">
        <f t="shared" si="0"/>
        <v>40200.299999999996</v>
      </c>
      <c r="AA12" s="126">
        <f t="shared" si="0"/>
        <v>0</v>
      </c>
      <c r="AB12" s="126">
        <f t="shared" si="0"/>
        <v>0</v>
      </c>
      <c r="AC12" s="126">
        <f t="shared" si="0"/>
        <v>0</v>
      </c>
      <c r="AD12" s="126">
        <f t="shared" si="0"/>
        <v>40200.299999999996</v>
      </c>
      <c r="AE12" s="126">
        <f t="shared" si="0"/>
        <v>0</v>
      </c>
      <c r="AF12" s="126">
        <f t="shared" si="0"/>
        <v>40200.299999999996</v>
      </c>
      <c r="AG12" s="130"/>
    </row>
    <row r="13" spans="1:33" ht="17.899999999999999" customHeight="1">
      <c r="A13" s="797" t="s">
        <v>1480</v>
      </c>
      <c r="B13" s="798"/>
      <c r="C13" s="798"/>
      <c r="D13" s="798"/>
      <c r="E13" s="798"/>
      <c r="F13" s="798"/>
      <c r="G13" s="798"/>
      <c r="H13" s="798"/>
      <c r="I13" s="798"/>
      <c r="J13" s="798"/>
      <c r="K13" s="798"/>
      <c r="L13" s="798"/>
      <c r="M13" s="799"/>
      <c r="N13" s="680">
        <f t="shared" ref="N13:AF13" si="1">N12*90%</f>
        <v>12060.09</v>
      </c>
      <c r="O13" s="680">
        <f t="shared" si="1"/>
        <v>12060.089999999998</v>
      </c>
      <c r="P13" s="680">
        <f t="shared" si="1"/>
        <v>12060.089999999998</v>
      </c>
      <c r="Q13" s="680">
        <f t="shared" si="1"/>
        <v>0</v>
      </c>
      <c r="R13" s="680">
        <f t="shared" si="1"/>
        <v>0</v>
      </c>
      <c r="S13" s="680">
        <f t="shared" si="1"/>
        <v>0</v>
      </c>
      <c r="T13" s="680">
        <f t="shared" si="1"/>
        <v>0</v>
      </c>
      <c r="U13" s="680">
        <f t="shared" si="1"/>
        <v>0</v>
      </c>
      <c r="V13" s="680">
        <f t="shared" si="1"/>
        <v>0</v>
      </c>
      <c r="W13" s="680">
        <f t="shared" si="1"/>
        <v>0</v>
      </c>
      <c r="X13" s="680">
        <f t="shared" si="1"/>
        <v>0</v>
      </c>
      <c r="Y13" s="680">
        <f t="shared" si="1"/>
        <v>0</v>
      </c>
      <c r="Z13" s="680">
        <f t="shared" si="1"/>
        <v>36180.269999999997</v>
      </c>
      <c r="AA13" s="680">
        <f t="shared" si="1"/>
        <v>0</v>
      </c>
      <c r="AB13" s="680">
        <f t="shared" si="1"/>
        <v>0</v>
      </c>
      <c r="AC13" s="680">
        <f t="shared" si="1"/>
        <v>0</v>
      </c>
      <c r="AD13" s="680">
        <f t="shared" si="1"/>
        <v>36180.269999999997</v>
      </c>
      <c r="AE13" s="680">
        <f t="shared" si="1"/>
        <v>0</v>
      </c>
      <c r="AF13" s="680">
        <f t="shared" si="1"/>
        <v>36180.269999999997</v>
      </c>
      <c r="AG13" s="681"/>
    </row>
    <row r="14" spans="1:33" ht="17.899999999999999" customHeight="1">
      <c r="A14" s="845" t="s">
        <v>1481</v>
      </c>
      <c r="B14" s="846"/>
      <c r="C14" s="846"/>
      <c r="D14" s="846"/>
      <c r="E14" s="846"/>
      <c r="F14" s="846"/>
      <c r="G14" s="846"/>
      <c r="H14" s="846"/>
      <c r="I14" s="846"/>
      <c r="J14" s="846"/>
      <c r="K14" s="846"/>
      <c r="L14" s="846"/>
      <c r="M14" s="847"/>
      <c r="N14" s="682">
        <f>N13*94.15%</f>
        <v>11354.574735</v>
      </c>
      <c r="O14" s="682">
        <f>O13*94.15%</f>
        <v>11354.574734999998</v>
      </c>
      <c r="P14" s="682">
        <f>P13*94.15%</f>
        <v>11354.574734999998</v>
      </c>
      <c r="Q14" s="682">
        <f t="shared" ref="Q14:Y14" si="2">Q12*84.15%</f>
        <v>0</v>
      </c>
      <c r="R14" s="682">
        <f t="shared" si="2"/>
        <v>0</v>
      </c>
      <c r="S14" s="682">
        <f t="shared" si="2"/>
        <v>0</v>
      </c>
      <c r="T14" s="682">
        <f t="shared" si="2"/>
        <v>0</v>
      </c>
      <c r="U14" s="682">
        <f t="shared" si="2"/>
        <v>0</v>
      </c>
      <c r="V14" s="682">
        <f t="shared" si="2"/>
        <v>0</v>
      </c>
      <c r="W14" s="682">
        <f t="shared" si="2"/>
        <v>0</v>
      </c>
      <c r="X14" s="682">
        <f t="shared" si="2"/>
        <v>0</v>
      </c>
      <c r="Y14" s="682">
        <f t="shared" si="2"/>
        <v>0</v>
      </c>
      <c r="Z14" s="682">
        <f>Z13*94.15%</f>
        <v>34063.724204999999</v>
      </c>
      <c r="AA14" s="682">
        <f>AA12*84.15%</f>
        <v>0</v>
      </c>
      <c r="AB14" s="682">
        <f>AB12*84.15%</f>
        <v>0</v>
      </c>
      <c r="AC14" s="682">
        <f>AC12*84.15%</f>
        <v>0</v>
      </c>
      <c r="AD14" s="682">
        <f>AD13*94.15%</f>
        <v>34063.724204999999</v>
      </c>
      <c r="AE14" s="682">
        <f>AE12*84.15%</f>
        <v>0</v>
      </c>
      <c r="AF14" s="682">
        <f>AF13*94.15%</f>
        <v>34063.724204999999</v>
      </c>
      <c r="AG14" s="683"/>
    </row>
  </sheetData>
  <autoFilter ref="A8:AG14" xr:uid="{7F83D93D-7C74-4D36-B4D0-6C34958F1E6A}"/>
  <mergeCells count="19">
    <mergeCell ref="A14:M14"/>
    <mergeCell ref="N7:P7"/>
    <mergeCell ref="Q7:S7"/>
    <mergeCell ref="T7:V7"/>
    <mergeCell ref="W7:Y7"/>
    <mergeCell ref="A12:M12"/>
    <mergeCell ref="A13:M13"/>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E9:E11" xr:uid="{A432B187-209B-4A2D-B3B8-2653825A2CDB}">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630A191-7534-47EF-B20C-64A4928F71EC}">
          <x14:formula1>
            <xm:f>'New Rate Card'!$C$2:$C$51</xm:f>
          </x14:formula1>
          <xm:sqref>C7:C11 C15:C1048576</xm:sqref>
        </x14:dataValidation>
        <x14:dataValidation type="list" allowBlank="1" showInputMessage="1" showErrorMessage="1" xr:uid="{96C6C7E4-06A3-43D9-8920-7352273D4AF6}">
          <x14:formula1>
            <xm:f>'New Rate Card'!$B$2:$B$51</xm:f>
          </x14:formula1>
          <xm:sqref>F7:F11 F15:F1048576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5C78-5086-46BC-AFE3-199DF1CF5EEA}">
  <sheetPr codeName="Sheet62">
    <tabColor rgb="FFFFFF00"/>
  </sheetPr>
  <dimension ref="A1:AG17"/>
  <sheetViews>
    <sheetView zoomScale="98" zoomScaleNormal="98" workbookViewId="0">
      <selection activeCell="A18" sqref="A18"/>
    </sheetView>
  </sheetViews>
  <sheetFormatPr defaultColWidth="31.453125" defaultRowHeight="18.649999999999999" customHeight="1"/>
  <cols>
    <col min="1" max="1" width="14.54296875" style="63" customWidth="1"/>
    <col min="2" max="2" width="36.54296875" style="63" bestFit="1" customWidth="1"/>
    <col min="3" max="3" width="21.54296875" style="63" bestFit="1" customWidth="1"/>
    <col min="4" max="4" width="8.453125" style="63" customWidth="1"/>
    <col min="5" max="5" width="36.54296875" style="63" bestFit="1" customWidth="1"/>
    <col min="6" max="6" width="19.54296875" style="63" bestFit="1" customWidth="1"/>
    <col min="7" max="7" width="33.453125" style="63" customWidth="1"/>
    <col min="8" max="8" width="18.54296875" style="63" bestFit="1" customWidth="1"/>
    <col min="9" max="9" width="18.54296875" style="63" customWidth="1"/>
    <col min="10" max="10" width="32.54296875" style="63" customWidth="1"/>
    <col min="11" max="11" width="18.54296875" style="63" customWidth="1"/>
    <col min="12" max="29" width="16.54296875" style="62" customWidth="1"/>
    <col min="30" max="32" width="16.54296875" style="63" customWidth="1"/>
    <col min="33" max="33" width="37.453125" style="63" bestFit="1" customWidth="1"/>
    <col min="34" max="16384" width="31.453125" style="63"/>
  </cols>
  <sheetData>
    <row r="1" spans="1:33" ht="18.649999999999999" customHeight="1">
      <c r="A1" s="806" t="s">
        <v>1440</v>
      </c>
      <c r="B1" s="806"/>
      <c r="C1" s="809"/>
      <c r="D1" s="809"/>
      <c r="E1" s="809"/>
      <c r="F1" s="62"/>
      <c r="G1" s="62"/>
      <c r="H1" s="62"/>
      <c r="I1" s="62"/>
      <c r="J1" s="62"/>
      <c r="K1" s="62"/>
    </row>
    <row r="2" spans="1:33" ht="18.649999999999999" customHeight="1">
      <c r="A2" s="806" t="s">
        <v>1441</v>
      </c>
      <c r="B2" s="806"/>
      <c r="C2" s="809"/>
      <c r="D2" s="809"/>
      <c r="E2" s="809"/>
      <c r="F2" s="62"/>
      <c r="G2" s="62"/>
      <c r="H2" s="62"/>
      <c r="I2" s="62"/>
      <c r="J2" s="62"/>
      <c r="K2" s="62"/>
    </row>
    <row r="3" spans="1:33" ht="18.649999999999999" customHeight="1">
      <c r="A3" s="806" t="s">
        <v>1443</v>
      </c>
      <c r="B3" s="806"/>
      <c r="C3" s="809"/>
      <c r="D3" s="809"/>
      <c r="E3" s="809"/>
      <c r="F3" s="62"/>
      <c r="G3" s="62"/>
      <c r="H3" s="62"/>
      <c r="I3" s="62"/>
      <c r="J3" s="62"/>
      <c r="K3" s="62"/>
    </row>
    <row r="4" spans="1:33" ht="18.649999999999999" customHeight="1">
      <c r="A4" s="806" t="s">
        <v>10</v>
      </c>
      <c r="B4" s="806"/>
      <c r="C4" s="809" t="s">
        <v>1685</v>
      </c>
      <c r="D4" s="809"/>
      <c r="E4" s="809"/>
      <c r="F4" s="62"/>
      <c r="G4" s="62"/>
      <c r="H4" s="62"/>
      <c r="I4" s="62"/>
      <c r="J4" s="62"/>
      <c r="K4" s="62"/>
    </row>
    <row r="5" spans="1:33" ht="18.649999999999999" customHeight="1">
      <c r="A5" s="807" t="s">
        <v>1445</v>
      </c>
      <c r="B5" s="818"/>
      <c r="C5" s="809" t="s">
        <v>1686</v>
      </c>
      <c r="D5" s="809"/>
      <c r="E5" s="809"/>
      <c r="F5" s="62"/>
      <c r="G5" s="62"/>
      <c r="H5" s="62"/>
      <c r="I5" s="62"/>
      <c r="J5" s="62"/>
      <c r="K5" s="62"/>
    </row>
    <row r="6" spans="1:33" ht="18.649999999999999" customHeight="1">
      <c r="A6" s="807" t="s">
        <v>1446</v>
      </c>
      <c r="B6" s="818"/>
      <c r="C6" s="809" t="s">
        <v>441</v>
      </c>
      <c r="D6" s="809"/>
      <c r="E6" s="809"/>
      <c r="F6" s="62"/>
      <c r="G6" s="62"/>
      <c r="H6" s="62"/>
      <c r="I6" s="62"/>
      <c r="J6" s="62"/>
      <c r="K6" s="62"/>
    </row>
    <row r="7" spans="1:33" ht="18.649999999999999" customHeight="1">
      <c r="N7" s="805" t="s">
        <v>1448</v>
      </c>
      <c r="O7" s="815"/>
      <c r="P7" s="815"/>
      <c r="Q7" s="804" t="s">
        <v>1449</v>
      </c>
      <c r="R7" s="812"/>
      <c r="S7" s="812"/>
      <c r="T7" s="802" t="s">
        <v>1450</v>
      </c>
      <c r="U7" s="813"/>
      <c r="V7" s="813"/>
      <c r="W7" s="803" t="s">
        <v>1451</v>
      </c>
      <c r="X7" s="816"/>
      <c r="Y7" s="816"/>
      <c r="Z7" s="370"/>
      <c r="AA7" s="370"/>
      <c r="AB7" s="370"/>
      <c r="AC7" s="370"/>
      <c r="AD7" s="370"/>
      <c r="AE7" s="370"/>
      <c r="AF7" s="370"/>
    </row>
    <row r="8" spans="1:33" ht="18.6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18.649999999999999" customHeight="1">
      <c r="A9" s="564">
        <v>650820</v>
      </c>
      <c r="B9" s="46" t="s">
        <v>523</v>
      </c>
      <c r="C9" s="46" t="s">
        <v>327</v>
      </c>
      <c r="D9" s="297"/>
      <c r="E9" s="46" t="s">
        <v>428</v>
      </c>
      <c r="F9" s="46" t="s">
        <v>330</v>
      </c>
      <c r="G9" s="46" t="str">
        <f>CONCATENATE(F9,C9)</f>
        <v>Level 2 - Premium SkillsIndia</v>
      </c>
      <c r="H9" s="49" t="s">
        <v>324</v>
      </c>
      <c r="I9" s="49">
        <v>1000456935</v>
      </c>
      <c r="J9" s="49" t="s">
        <v>261</v>
      </c>
      <c r="K9" s="49" t="s">
        <v>53</v>
      </c>
      <c r="L9" s="15">
        <f>VLOOKUP(G9,'New Rate Card'!A:D,4,0)</f>
        <v>21.3</v>
      </c>
      <c r="M9" s="298">
        <f>L9*189</f>
        <v>4025.7000000000003</v>
      </c>
      <c r="N9" s="10">
        <f>L9*189</f>
        <v>4025.7000000000003</v>
      </c>
      <c r="O9" s="10">
        <f>L9*189</f>
        <v>4025.7000000000003</v>
      </c>
      <c r="P9" s="10">
        <f>L9*189</f>
        <v>4025.7000000000003</v>
      </c>
      <c r="Q9" s="10">
        <v>0</v>
      </c>
      <c r="R9" s="10">
        <v>0</v>
      </c>
      <c r="S9" s="10">
        <v>0</v>
      </c>
      <c r="T9" s="10">
        <v>0</v>
      </c>
      <c r="U9" s="10">
        <v>0</v>
      </c>
      <c r="V9" s="10">
        <v>0</v>
      </c>
      <c r="W9" s="10">
        <v>0</v>
      </c>
      <c r="X9" s="10">
        <v>0</v>
      </c>
      <c r="Y9" s="10">
        <v>0</v>
      </c>
      <c r="Z9" s="10">
        <f t="shared" ref="Z9" si="0">SUM(N9:P9)</f>
        <v>12077.1</v>
      </c>
      <c r="AA9" s="10">
        <f t="shared" ref="AA9" si="1">SUM(Q9:S9)</f>
        <v>0</v>
      </c>
      <c r="AB9" s="10">
        <f t="shared" ref="AB9" si="2">SUM(T9:V9)</f>
        <v>0</v>
      </c>
      <c r="AC9" s="10">
        <f t="shared" ref="AC9" si="3">SUM(W9:Y9)</f>
        <v>0</v>
      </c>
      <c r="AD9" s="128">
        <f>SUM(Z9:AA9)</f>
        <v>12077.1</v>
      </c>
      <c r="AE9" s="128">
        <f t="shared" ref="AE9" si="4">SUM(AB9:AC9)</f>
        <v>0</v>
      </c>
      <c r="AF9" s="298">
        <f t="shared" ref="AF9" si="5">SUM(AD9:AE9)</f>
        <v>12077.1</v>
      </c>
      <c r="AG9" s="129"/>
    </row>
    <row r="10" spans="1:33" ht="18.649999999999999" customHeight="1">
      <c r="A10" s="564">
        <v>957225</v>
      </c>
      <c r="B10" s="97" t="s">
        <v>524</v>
      </c>
      <c r="C10" s="297" t="s">
        <v>315</v>
      </c>
      <c r="D10" s="297"/>
      <c r="E10" s="297" t="s">
        <v>20</v>
      </c>
      <c r="F10" s="46" t="s">
        <v>317</v>
      </c>
      <c r="G10" s="46" t="str">
        <f t="shared" ref="G10:G13" si="6">CONCATENATE(F10,C10)</f>
        <v>Level 3 - Premium SkillsOnshore Supplier Location</v>
      </c>
      <c r="H10" s="49" t="s">
        <v>318</v>
      </c>
      <c r="I10" s="49">
        <v>1000456935</v>
      </c>
      <c r="J10" s="49" t="s">
        <v>261</v>
      </c>
      <c r="K10" s="49" t="s">
        <v>24</v>
      </c>
      <c r="L10" s="15">
        <f>VLOOKUP(G10,'New Rate Card'!A:D,4,0)</f>
        <v>96.56</v>
      </c>
      <c r="M10" s="298">
        <f t="shared" ref="M10:M13" si="7">L10*168</f>
        <v>16222.08</v>
      </c>
      <c r="N10" s="10">
        <f t="shared" ref="N10:N11" si="8">L10*168</f>
        <v>16222.08</v>
      </c>
      <c r="O10" s="10">
        <f t="shared" ref="O10:O11" si="9">L10*168</f>
        <v>16222.08</v>
      </c>
      <c r="P10" s="10">
        <f t="shared" ref="P10:P11" si="10">L10*168</f>
        <v>16222.08</v>
      </c>
      <c r="Q10" s="10">
        <v>0</v>
      </c>
      <c r="R10" s="10">
        <v>0</v>
      </c>
      <c r="S10" s="10">
        <v>0</v>
      </c>
      <c r="T10" s="10">
        <v>0</v>
      </c>
      <c r="U10" s="10">
        <v>0</v>
      </c>
      <c r="V10" s="10">
        <v>0</v>
      </c>
      <c r="W10" s="10">
        <v>0</v>
      </c>
      <c r="X10" s="10">
        <v>0</v>
      </c>
      <c r="Y10" s="10">
        <v>0</v>
      </c>
      <c r="Z10" s="10">
        <f t="shared" ref="Z10:Z13" si="11">SUM(N10:P10)</f>
        <v>48666.239999999998</v>
      </c>
      <c r="AA10" s="10">
        <f t="shared" ref="AA10:AA13" si="12">SUM(Q10:S10)</f>
        <v>0</v>
      </c>
      <c r="AB10" s="10">
        <f t="shared" ref="AB10:AB13" si="13">SUM(T10:V10)</f>
        <v>0</v>
      </c>
      <c r="AC10" s="10">
        <f t="shared" ref="AC10:AC13" si="14">SUM(W10:Y10)</f>
        <v>0</v>
      </c>
      <c r="AD10" s="128">
        <f t="shared" ref="AD10:AD13" si="15">SUM(Z10:AA10)</f>
        <v>48666.239999999998</v>
      </c>
      <c r="AE10" s="128">
        <f t="shared" ref="AE10:AE13" si="16">SUM(AB10:AC10)</f>
        <v>0</v>
      </c>
      <c r="AF10" s="298">
        <f t="shared" ref="AF10:AF13" si="17">SUM(AD10:AE10)</f>
        <v>48666.239999999998</v>
      </c>
      <c r="AG10" s="129"/>
    </row>
    <row r="11" spans="1:33" ht="18.649999999999999" customHeight="1">
      <c r="A11" s="564">
        <v>968016</v>
      </c>
      <c r="B11" s="685" t="s">
        <v>525</v>
      </c>
      <c r="C11" s="297" t="s">
        <v>315</v>
      </c>
      <c r="D11" s="297"/>
      <c r="E11" s="297" t="s">
        <v>20</v>
      </c>
      <c r="F11" s="46" t="s">
        <v>317</v>
      </c>
      <c r="G11" s="46" t="str">
        <f t="shared" si="6"/>
        <v>Level 3 - Premium SkillsOnshore Supplier Location</v>
      </c>
      <c r="H11" s="49" t="s">
        <v>318</v>
      </c>
      <c r="I11" s="49">
        <v>1000456935</v>
      </c>
      <c r="J11" s="49" t="s">
        <v>261</v>
      </c>
      <c r="K11" s="49" t="s">
        <v>24</v>
      </c>
      <c r="L11" s="15">
        <f>VLOOKUP(G11,'New Rate Card'!A:D,4,0)</f>
        <v>96.56</v>
      </c>
      <c r="M11" s="298">
        <f t="shared" si="7"/>
        <v>16222.08</v>
      </c>
      <c r="N11" s="10">
        <f t="shared" si="8"/>
        <v>16222.08</v>
      </c>
      <c r="O11" s="10">
        <f t="shared" si="9"/>
        <v>16222.08</v>
      </c>
      <c r="P11" s="10">
        <f t="shared" si="10"/>
        <v>16222.08</v>
      </c>
      <c r="Q11" s="10">
        <v>0</v>
      </c>
      <c r="R11" s="10">
        <v>0</v>
      </c>
      <c r="S11" s="10">
        <v>0</v>
      </c>
      <c r="T11" s="10">
        <v>0</v>
      </c>
      <c r="U11" s="10">
        <v>0</v>
      </c>
      <c r="V11" s="10">
        <v>0</v>
      </c>
      <c r="W11" s="10">
        <v>0</v>
      </c>
      <c r="X11" s="10">
        <v>0</v>
      </c>
      <c r="Y11" s="10">
        <v>0</v>
      </c>
      <c r="Z11" s="10">
        <f t="shared" si="11"/>
        <v>48666.239999999998</v>
      </c>
      <c r="AA11" s="10">
        <f t="shared" si="12"/>
        <v>0</v>
      </c>
      <c r="AB11" s="10">
        <f t="shared" si="13"/>
        <v>0</v>
      </c>
      <c r="AC11" s="10">
        <f t="shared" si="14"/>
        <v>0</v>
      </c>
      <c r="AD11" s="128">
        <f t="shared" si="15"/>
        <v>48666.239999999998</v>
      </c>
      <c r="AE11" s="128">
        <f t="shared" si="16"/>
        <v>0</v>
      </c>
      <c r="AF11" s="298">
        <f t="shared" si="17"/>
        <v>48666.239999999998</v>
      </c>
      <c r="AG11" s="129"/>
    </row>
    <row r="12" spans="1:33" ht="18.649999999999999" customHeight="1">
      <c r="A12" s="564">
        <v>968019</v>
      </c>
      <c r="B12" s="97" t="s">
        <v>526</v>
      </c>
      <c r="C12" s="297" t="s">
        <v>315</v>
      </c>
      <c r="D12" s="297"/>
      <c r="E12" s="297" t="s">
        <v>465</v>
      </c>
      <c r="F12" s="46" t="s">
        <v>371</v>
      </c>
      <c r="G12" s="46" t="str">
        <f>CONCATENATE(F12,C12)</f>
        <v>Level 4 - Expert SkillsOnshore Supplier Location</v>
      </c>
      <c r="H12" s="49" t="s">
        <v>318</v>
      </c>
      <c r="I12" s="49">
        <v>1000456935</v>
      </c>
      <c r="J12" s="49" t="s">
        <v>261</v>
      </c>
      <c r="K12" s="49" t="s">
        <v>24</v>
      </c>
      <c r="L12" s="15">
        <f>VLOOKUP(G12,'New Rate Card'!A:D,4,0)</f>
        <v>128</v>
      </c>
      <c r="M12" s="298">
        <f>L12*168</f>
        <v>21504</v>
      </c>
      <c r="N12" s="10">
        <f>L12*168</f>
        <v>21504</v>
      </c>
      <c r="O12" s="10">
        <f>L12*168</f>
        <v>21504</v>
      </c>
      <c r="P12" s="10">
        <f>L12*168</f>
        <v>21504</v>
      </c>
      <c r="Q12" s="10">
        <v>0</v>
      </c>
      <c r="R12" s="10">
        <v>0</v>
      </c>
      <c r="S12" s="10">
        <v>0</v>
      </c>
      <c r="T12" s="10">
        <v>0</v>
      </c>
      <c r="U12" s="10">
        <v>0</v>
      </c>
      <c r="V12" s="10">
        <v>0</v>
      </c>
      <c r="W12" s="10">
        <v>0</v>
      </c>
      <c r="X12" s="10">
        <v>0</v>
      </c>
      <c r="Y12" s="10">
        <v>0</v>
      </c>
      <c r="Z12" s="10">
        <f>SUM(N12:P12)</f>
        <v>64512</v>
      </c>
      <c r="AA12" s="10">
        <f>SUM(Q12:S12)</f>
        <v>0</v>
      </c>
      <c r="AB12" s="10">
        <f>SUM(T12:V12)</f>
        <v>0</v>
      </c>
      <c r="AC12" s="10">
        <f>SUM(W12:Y12)</f>
        <v>0</v>
      </c>
      <c r="AD12" s="128">
        <f>SUM(Z12:AA12)</f>
        <v>64512</v>
      </c>
      <c r="AE12" s="128">
        <f>SUM(AB12:AC12)</f>
        <v>0</v>
      </c>
      <c r="AF12" s="298">
        <f>SUM(AD12:AE12)</f>
        <v>64512</v>
      </c>
      <c r="AG12" s="129"/>
    </row>
    <row r="13" spans="1:33" ht="18" customHeight="1">
      <c r="A13" s="564">
        <v>2428313</v>
      </c>
      <c r="B13" s="97" t="s">
        <v>1687</v>
      </c>
      <c r="C13" s="46" t="s">
        <v>327</v>
      </c>
      <c r="D13" s="297"/>
      <c r="E13" s="297" t="s">
        <v>465</v>
      </c>
      <c r="F13" s="46" t="s">
        <v>317</v>
      </c>
      <c r="G13" s="46" t="str">
        <f t="shared" si="6"/>
        <v>Level 3 - Premium SkillsIndia</v>
      </c>
      <c r="H13" s="49" t="s">
        <v>338</v>
      </c>
      <c r="I13" s="49">
        <v>1000456935</v>
      </c>
      <c r="J13" s="49" t="s">
        <v>261</v>
      </c>
      <c r="K13" s="49" t="s">
        <v>24</v>
      </c>
      <c r="L13" s="15">
        <f>VLOOKUP(G13,'New Rate Card'!A:D,4,0)</f>
        <v>24.8</v>
      </c>
      <c r="M13" s="298">
        <f t="shared" si="7"/>
        <v>4166.4000000000005</v>
      </c>
      <c r="N13" s="10">
        <f>L13*189</f>
        <v>4687.2</v>
      </c>
      <c r="O13" s="10">
        <f>L13*189</f>
        <v>4687.2</v>
      </c>
      <c r="P13" s="10">
        <f>L13*189</f>
        <v>4687.2</v>
      </c>
      <c r="Q13" s="10">
        <v>0</v>
      </c>
      <c r="R13" s="10">
        <v>0</v>
      </c>
      <c r="S13" s="10">
        <v>0</v>
      </c>
      <c r="T13" s="10">
        <v>0</v>
      </c>
      <c r="U13" s="10">
        <v>0</v>
      </c>
      <c r="V13" s="10">
        <v>0</v>
      </c>
      <c r="W13" s="10">
        <v>0</v>
      </c>
      <c r="X13" s="10">
        <v>0</v>
      </c>
      <c r="Y13" s="10">
        <v>0</v>
      </c>
      <c r="Z13" s="10">
        <f t="shared" si="11"/>
        <v>14061.599999999999</v>
      </c>
      <c r="AA13" s="10">
        <f t="shared" si="12"/>
        <v>0</v>
      </c>
      <c r="AB13" s="10">
        <f t="shared" si="13"/>
        <v>0</v>
      </c>
      <c r="AC13" s="10">
        <f t="shared" si="14"/>
        <v>0</v>
      </c>
      <c r="AD13" s="128">
        <f t="shared" si="15"/>
        <v>14061.599999999999</v>
      </c>
      <c r="AE13" s="128">
        <f t="shared" si="16"/>
        <v>0</v>
      </c>
      <c r="AF13" s="298">
        <f t="shared" si="17"/>
        <v>14061.599999999999</v>
      </c>
      <c r="AG13" s="129"/>
    </row>
    <row r="14" spans="1:33" ht="18" customHeight="1">
      <c r="A14" s="564">
        <v>2480447</v>
      </c>
      <c r="B14" s="97" t="s">
        <v>1688</v>
      </c>
      <c r="C14" s="46" t="s">
        <v>327</v>
      </c>
      <c r="D14" s="297"/>
      <c r="E14" s="297" t="s">
        <v>465</v>
      </c>
      <c r="F14" s="46" t="s">
        <v>317</v>
      </c>
      <c r="G14" s="46" t="str">
        <f>CONCATENATE(F14,C14)</f>
        <v>Level 3 - Premium SkillsIndia</v>
      </c>
      <c r="H14" s="49" t="s">
        <v>338</v>
      </c>
      <c r="I14" s="49">
        <v>1000456935</v>
      </c>
      <c r="J14" s="49" t="s">
        <v>261</v>
      </c>
      <c r="K14" s="49" t="s">
        <v>24</v>
      </c>
      <c r="L14" s="15">
        <f>VLOOKUP(G14,'New Rate Card'!A:D,4,0)</f>
        <v>24.8</v>
      </c>
      <c r="M14" s="298">
        <f>L14*168</f>
        <v>4166.4000000000005</v>
      </c>
      <c r="N14" s="10">
        <f>L14*189</f>
        <v>4687.2</v>
      </c>
      <c r="O14" s="10">
        <f>L14*189</f>
        <v>4687.2</v>
      </c>
      <c r="P14" s="10">
        <f>L14*189</f>
        <v>4687.2</v>
      </c>
      <c r="Q14" s="10">
        <v>0</v>
      </c>
      <c r="R14" s="10">
        <v>0</v>
      </c>
      <c r="S14" s="10">
        <v>0</v>
      </c>
      <c r="T14" s="10">
        <v>0</v>
      </c>
      <c r="U14" s="10">
        <v>0</v>
      </c>
      <c r="V14" s="10">
        <v>0</v>
      </c>
      <c r="W14" s="10">
        <v>0</v>
      </c>
      <c r="X14" s="10">
        <v>0</v>
      </c>
      <c r="Y14" s="10">
        <v>0</v>
      </c>
      <c r="Z14" s="10">
        <f>SUM(N14:P14)</f>
        <v>14061.599999999999</v>
      </c>
      <c r="AA14" s="10">
        <f>SUM(Q14:S14)</f>
        <v>0</v>
      </c>
      <c r="AB14" s="10">
        <f>SUM(T14:V14)</f>
        <v>0</v>
      </c>
      <c r="AC14" s="10">
        <f>SUM(W14:Y14)</f>
        <v>0</v>
      </c>
      <c r="AD14" s="128">
        <f>SUM(Z14:AA14)</f>
        <v>14061.599999999999</v>
      </c>
      <c r="AE14" s="128">
        <f>SUM(AB14:AC14)</f>
        <v>0</v>
      </c>
      <c r="AF14" s="298">
        <f>SUM(AD14:AE14)</f>
        <v>14061.599999999999</v>
      </c>
      <c r="AG14" s="129"/>
    </row>
    <row r="15" spans="1:33" ht="18.649999999999999" customHeight="1">
      <c r="A15" s="817" t="s">
        <v>1506</v>
      </c>
      <c r="B15" s="817"/>
      <c r="C15" s="817"/>
      <c r="D15" s="817"/>
      <c r="E15" s="817"/>
      <c r="F15" s="817"/>
      <c r="G15" s="817"/>
      <c r="H15" s="817"/>
      <c r="I15" s="817"/>
      <c r="J15" s="817"/>
      <c r="K15" s="817"/>
      <c r="L15" s="817"/>
      <c r="M15" s="817"/>
      <c r="N15" s="126">
        <f t="shared" ref="N15:AF15" si="18">SUM(N9:N14)</f>
        <v>67348.259999999995</v>
      </c>
      <c r="O15" s="126">
        <f t="shared" si="18"/>
        <v>67348.259999999995</v>
      </c>
      <c r="P15" s="126">
        <f t="shared" si="18"/>
        <v>67348.259999999995</v>
      </c>
      <c r="Q15" s="126">
        <f t="shared" si="18"/>
        <v>0</v>
      </c>
      <c r="R15" s="126">
        <f t="shared" si="18"/>
        <v>0</v>
      </c>
      <c r="S15" s="126">
        <f t="shared" si="18"/>
        <v>0</v>
      </c>
      <c r="T15" s="126">
        <f t="shared" si="18"/>
        <v>0</v>
      </c>
      <c r="U15" s="126">
        <f t="shared" si="18"/>
        <v>0</v>
      </c>
      <c r="V15" s="126">
        <f t="shared" si="18"/>
        <v>0</v>
      </c>
      <c r="W15" s="126">
        <f t="shared" si="18"/>
        <v>0</v>
      </c>
      <c r="X15" s="126">
        <f t="shared" si="18"/>
        <v>0</v>
      </c>
      <c r="Y15" s="126">
        <f t="shared" si="18"/>
        <v>0</v>
      </c>
      <c r="Z15" s="126">
        <f t="shared" si="18"/>
        <v>202044.78</v>
      </c>
      <c r="AA15" s="126">
        <f t="shared" si="18"/>
        <v>0</v>
      </c>
      <c r="AB15" s="126">
        <f t="shared" si="18"/>
        <v>0</v>
      </c>
      <c r="AC15" s="126">
        <f t="shared" si="18"/>
        <v>0</v>
      </c>
      <c r="AD15" s="126">
        <f t="shared" si="18"/>
        <v>202044.78</v>
      </c>
      <c r="AE15" s="126">
        <f t="shared" si="18"/>
        <v>0</v>
      </c>
      <c r="AF15" s="126">
        <f t="shared" si="18"/>
        <v>202044.78</v>
      </c>
      <c r="AG15" s="130"/>
    </row>
    <row r="16" spans="1:33" ht="18.649999999999999" customHeight="1">
      <c r="A16" s="797" t="s">
        <v>1480</v>
      </c>
      <c r="B16" s="798"/>
      <c r="C16" s="798"/>
      <c r="D16" s="798"/>
      <c r="E16" s="798"/>
      <c r="F16" s="798"/>
      <c r="G16" s="798"/>
      <c r="H16" s="798"/>
      <c r="I16" s="798"/>
      <c r="J16" s="798"/>
      <c r="K16" s="798"/>
      <c r="L16" s="798"/>
      <c r="M16" s="799"/>
      <c r="N16" s="680">
        <f>N15*90%</f>
        <v>60613.433999999994</v>
      </c>
      <c r="O16" s="680">
        <f t="shared" ref="O16:AF16" si="19">O15*90%</f>
        <v>60613.433999999994</v>
      </c>
      <c r="P16" s="680">
        <f t="shared" si="19"/>
        <v>60613.433999999994</v>
      </c>
      <c r="Q16" s="680">
        <f t="shared" si="19"/>
        <v>0</v>
      </c>
      <c r="R16" s="680">
        <f t="shared" si="19"/>
        <v>0</v>
      </c>
      <c r="S16" s="680">
        <f t="shared" si="19"/>
        <v>0</v>
      </c>
      <c r="T16" s="680">
        <f t="shared" si="19"/>
        <v>0</v>
      </c>
      <c r="U16" s="680">
        <f t="shared" si="19"/>
        <v>0</v>
      </c>
      <c r="V16" s="680">
        <f t="shared" si="19"/>
        <v>0</v>
      </c>
      <c r="W16" s="680">
        <f t="shared" si="19"/>
        <v>0</v>
      </c>
      <c r="X16" s="680">
        <f t="shared" si="19"/>
        <v>0</v>
      </c>
      <c r="Y16" s="680">
        <f t="shared" si="19"/>
        <v>0</v>
      </c>
      <c r="Z16" s="680">
        <f t="shared" si="19"/>
        <v>181840.302</v>
      </c>
      <c r="AA16" s="680">
        <f t="shared" si="19"/>
        <v>0</v>
      </c>
      <c r="AB16" s="680">
        <f t="shared" si="19"/>
        <v>0</v>
      </c>
      <c r="AC16" s="680">
        <f t="shared" si="19"/>
        <v>0</v>
      </c>
      <c r="AD16" s="680">
        <f t="shared" si="19"/>
        <v>181840.302</v>
      </c>
      <c r="AE16" s="680">
        <f t="shared" si="19"/>
        <v>0</v>
      </c>
      <c r="AF16" s="680">
        <f t="shared" si="19"/>
        <v>181840.302</v>
      </c>
      <c r="AG16" s="681"/>
    </row>
    <row r="17" spans="1:33" ht="18.649999999999999" customHeight="1">
      <c r="A17" s="845" t="s">
        <v>1481</v>
      </c>
      <c r="B17" s="846"/>
      <c r="C17" s="846"/>
      <c r="D17" s="846"/>
      <c r="E17" s="846"/>
      <c r="F17" s="846"/>
      <c r="G17" s="846"/>
      <c r="H17" s="846"/>
      <c r="I17" s="846"/>
      <c r="J17" s="846"/>
      <c r="K17" s="846"/>
      <c r="L17" s="846"/>
      <c r="M17" s="847"/>
      <c r="N17" s="682">
        <f>N16*94.15%</f>
        <v>57067.548110999996</v>
      </c>
      <c r="O17" s="682">
        <f>O16*94.15%</f>
        <v>57067.548110999996</v>
      </c>
      <c r="P17" s="682">
        <f>P16*94.15%</f>
        <v>57067.548110999996</v>
      </c>
      <c r="Q17" s="682">
        <f t="shared" ref="Q17:AE17" si="20">Q15*84.15%</f>
        <v>0</v>
      </c>
      <c r="R17" s="682">
        <f t="shared" si="20"/>
        <v>0</v>
      </c>
      <c r="S17" s="682">
        <f t="shared" si="20"/>
        <v>0</v>
      </c>
      <c r="T17" s="682">
        <f t="shared" si="20"/>
        <v>0</v>
      </c>
      <c r="U17" s="682">
        <f t="shared" si="20"/>
        <v>0</v>
      </c>
      <c r="V17" s="682">
        <f t="shared" si="20"/>
        <v>0</v>
      </c>
      <c r="W17" s="682">
        <f t="shared" si="20"/>
        <v>0</v>
      </c>
      <c r="X17" s="682">
        <f t="shared" si="20"/>
        <v>0</v>
      </c>
      <c r="Y17" s="682">
        <f t="shared" si="20"/>
        <v>0</v>
      </c>
      <c r="Z17" s="682">
        <f>Z16*94.15%</f>
        <v>171202.644333</v>
      </c>
      <c r="AA17" s="682">
        <f t="shared" si="20"/>
        <v>0</v>
      </c>
      <c r="AB17" s="682">
        <f t="shared" si="20"/>
        <v>0</v>
      </c>
      <c r="AC17" s="682">
        <f t="shared" si="20"/>
        <v>0</v>
      </c>
      <c r="AD17" s="682">
        <f>AD16*94.15%</f>
        <v>171202.644333</v>
      </c>
      <c r="AE17" s="682">
        <f t="shared" si="20"/>
        <v>0</v>
      </c>
      <c r="AF17" s="682">
        <f>AF16*94.15%</f>
        <v>171202.644333</v>
      </c>
      <c r="AG17" s="683"/>
    </row>
  </sheetData>
  <mergeCells count="19">
    <mergeCell ref="N7:P7"/>
    <mergeCell ref="Q7:S7"/>
    <mergeCell ref="T7:V7"/>
    <mergeCell ref="W7:Y7"/>
    <mergeCell ref="A15:M15"/>
    <mergeCell ref="A16:M16"/>
    <mergeCell ref="A17:M17"/>
    <mergeCell ref="C1:E1"/>
    <mergeCell ref="C2:E2"/>
    <mergeCell ref="C3:E3"/>
    <mergeCell ref="C4:E4"/>
    <mergeCell ref="C5:E5"/>
    <mergeCell ref="A4:B4"/>
    <mergeCell ref="A5:B5"/>
    <mergeCell ref="A6:B6"/>
    <mergeCell ref="C6:E6"/>
    <mergeCell ref="A1:B1"/>
    <mergeCell ref="A2:B2"/>
    <mergeCell ref="A3:B3"/>
  </mergeCells>
  <dataValidations count="1">
    <dataValidation type="list" allowBlank="1" showInputMessage="1" showErrorMessage="1" sqref="E9:E14" xr:uid="{B3A0FAD2-2857-4203-AD36-D9C1A36EBA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6AF84D1-FFFF-49A4-BF1A-9855F98939E0}">
          <x14:formula1>
            <xm:f>'New Rate Card'!$B$2:$B$51</xm:f>
          </x14:formula1>
          <xm:sqref>F18:F1048576 F7:F15</xm:sqref>
        </x14:dataValidation>
        <x14:dataValidation type="list" allowBlank="1" showInputMessage="1" showErrorMessage="1" xr:uid="{F810BD2E-41C5-4F1A-B663-372CECD0EEA4}">
          <x14:formula1>
            <xm:f>'New Rate Card'!$C$2:$C$51</xm:f>
          </x14:formula1>
          <xm:sqref>C18:C1048576 C7:C15</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0E14-384E-44D9-A903-146074C7E60F}">
  <sheetPr codeName="Sheet64">
    <tabColor theme="7"/>
  </sheetPr>
  <dimension ref="A1:AD126"/>
  <sheetViews>
    <sheetView zoomScaleNormal="100" workbookViewId="0">
      <pane ySplit="8" topLeftCell="A19" activePane="bottomLeft" state="frozen"/>
      <selection pane="bottomLeft" activeCell="B19" sqref="B19"/>
    </sheetView>
  </sheetViews>
  <sheetFormatPr defaultColWidth="31.453125" defaultRowHeight="14.5"/>
  <cols>
    <col min="1" max="1" width="14.54296875" style="2" customWidth="1"/>
    <col min="2" max="2" width="43.453125" style="2" bestFit="1" customWidth="1"/>
    <col min="3" max="3" width="25.54296875" style="2" customWidth="1"/>
    <col min="4" max="4" width="8.453125" style="2" customWidth="1"/>
    <col min="5" max="5" width="33.54296875" style="2" bestFit="1" customWidth="1"/>
    <col min="6" max="6" width="22.54296875" style="2" bestFit="1" customWidth="1"/>
    <col min="7" max="7" width="36.54296875" style="2" hidden="1" customWidth="1"/>
    <col min="8" max="8" width="22.453125" style="2" bestFit="1" customWidth="1"/>
    <col min="9" max="10" width="12.54296875" style="3" customWidth="1"/>
    <col min="11" max="11" width="16.54296875" style="3" customWidth="1"/>
    <col min="12" max="26" width="17.453125" style="3" customWidth="1"/>
    <col min="27" max="29" width="16.453125" style="2" customWidth="1"/>
    <col min="30" max="30" width="52.54296875" style="2" bestFit="1" customWidth="1"/>
    <col min="31" max="16384" width="31.453125" style="2"/>
  </cols>
  <sheetData>
    <row r="1" spans="1:30" ht="14.9" customHeight="1">
      <c r="A1" s="852" t="s">
        <v>1440</v>
      </c>
      <c r="B1" s="852"/>
      <c r="C1" s="858" t="s">
        <v>1689</v>
      </c>
      <c r="D1" s="858"/>
      <c r="E1" s="858"/>
      <c r="F1" s="858"/>
      <c r="G1" s="858"/>
      <c r="H1" s="858"/>
      <c r="I1" s="858"/>
    </row>
    <row r="2" spans="1:30" ht="14.9" customHeight="1">
      <c r="A2" s="852" t="s">
        <v>1441</v>
      </c>
      <c r="B2" s="852"/>
      <c r="C2" s="858" t="s">
        <v>242</v>
      </c>
      <c r="D2" s="858"/>
      <c r="E2" s="858"/>
      <c r="F2" s="858"/>
      <c r="G2" s="858"/>
      <c r="H2" s="858"/>
      <c r="I2" s="858"/>
    </row>
    <row r="3" spans="1:30" ht="14.9" customHeight="1">
      <c r="A3" s="852" t="s">
        <v>1443</v>
      </c>
      <c r="B3" s="852"/>
      <c r="C3" s="853" t="s">
        <v>1690</v>
      </c>
      <c r="D3" s="854"/>
      <c r="E3" s="854"/>
      <c r="F3" s="854"/>
      <c r="G3" s="854"/>
      <c r="H3" s="854"/>
      <c r="I3" s="855"/>
      <c r="T3" s="3">
        <f>SUM(T6:V6)</f>
        <v>1843862.58</v>
      </c>
      <c r="U3" s="3">
        <f>T3*90%</f>
        <v>1659476.3220000002</v>
      </c>
    </row>
    <row r="4" spans="1:30" ht="14.9" customHeight="1">
      <c r="A4" s="852" t="s">
        <v>10</v>
      </c>
      <c r="B4" s="852"/>
      <c r="C4" s="853" t="s">
        <v>46</v>
      </c>
      <c r="D4" s="854"/>
      <c r="E4" s="854"/>
      <c r="F4" s="854"/>
      <c r="G4" s="854"/>
      <c r="H4" s="854"/>
      <c r="I4" s="855"/>
    </row>
    <row r="5" spans="1:30" ht="14.9" customHeight="1">
      <c r="A5" s="856" t="s">
        <v>1445</v>
      </c>
      <c r="B5" s="857"/>
      <c r="C5" s="853" t="s">
        <v>47</v>
      </c>
      <c r="D5" s="854"/>
      <c r="E5" s="854"/>
      <c r="F5" s="854"/>
      <c r="G5" s="854"/>
      <c r="H5" s="854"/>
      <c r="I5" s="855"/>
    </row>
    <row r="6" spans="1:30" ht="14.9" customHeight="1">
      <c r="A6" s="856" t="s">
        <v>1446</v>
      </c>
      <c r="B6" s="857"/>
      <c r="C6" s="853" t="s">
        <v>1691</v>
      </c>
      <c r="D6" s="854"/>
      <c r="E6" s="854"/>
      <c r="F6" s="854"/>
      <c r="G6" s="854"/>
      <c r="H6" s="854"/>
      <c r="I6" s="855"/>
      <c r="O6" s="3">
        <f>SUBTOTAL(9,O9:O87)</f>
        <v>312984</v>
      </c>
      <c r="Q6" s="3">
        <f>SUBTOTAL(9,Q9:Q118)</f>
        <v>402203.33999999991</v>
      </c>
      <c r="R6" s="3">
        <f>SUBTOTAL(9,R9:R87)</f>
        <v>550167.66000000015</v>
      </c>
      <c r="S6" s="3">
        <f>SUBTOTAL(9,S9:S87)</f>
        <v>550167.66000000015</v>
      </c>
      <c r="T6" s="3">
        <f>SUBTOTAL(9,T9:T118)</f>
        <v>614620.86</v>
      </c>
      <c r="U6" s="3">
        <f>SUBTOTAL(9,U9:U118)</f>
        <v>614620.86</v>
      </c>
      <c r="V6" s="3">
        <f>SUBTOTAL(9,V9:V118)</f>
        <v>614620.86</v>
      </c>
    </row>
    <row r="7" spans="1:30">
      <c r="C7" s="508"/>
      <c r="K7" s="848" t="s">
        <v>0</v>
      </c>
      <c r="L7" s="848"/>
      <c r="M7" s="848"/>
      <c r="N7" s="849" t="s">
        <v>1</v>
      </c>
      <c r="O7" s="849"/>
      <c r="P7" s="849"/>
      <c r="Q7" s="790" t="s">
        <v>309</v>
      </c>
      <c r="R7" s="791"/>
      <c r="S7" s="791"/>
      <c r="T7" s="792" t="s">
        <v>310</v>
      </c>
      <c r="U7" s="793"/>
      <c r="V7" s="793"/>
      <c r="W7" s="2"/>
      <c r="X7" s="2"/>
      <c r="Y7" s="2"/>
      <c r="Z7" s="2"/>
    </row>
    <row r="8" spans="1:30" ht="20.149999999999999" customHeight="1">
      <c r="A8" s="4" t="s">
        <v>5</v>
      </c>
      <c r="B8" s="4" t="s">
        <v>6</v>
      </c>
      <c r="C8" s="4" t="s">
        <v>7</v>
      </c>
      <c r="D8" s="4" t="s">
        <v>8</v>
      </c>
      <c r="E8" s="4" t="s">
        <v>9</v>
      </c>
      <c r="F8" s="125" t="s">
        <v>311</v>
      </c>
      <c r="G8" s="125" t="s">
        <v>1453</v>
      </c>
      <c r="H8" s="125" t="s">
        <v>312</v>
      </c>
      <c r="I8" s="5" t="s">
        <v>15</v>
      </c>
      <c r="J8" s="5" t="s">
        <v>16</v>
      </c>
      <c r="K8" s="6">
        <v>45658</v>
      </c>
      <c r="L8" s="6">
        <v>45689</v>
      </c>
      <c r="M8" s="6">
        <v>45717</v>
      </c>
      <c r="N8" s="6">
        <v>45748</v>
      </c>
      <c r="O8" s="6">
        <v>45778</v>
      </c>
      <c r="P8" s="6">
        <v>45833</v>
      </c>
      <c r="Q8" s="110">
        <v>45839</v>
      </c>
      <c r="R8" s="110">
        <v>45870</v>
      </c>
      <c r="S8" s="110">
        <v>45901</v>
      </c>
      <c r="T8" s="110">
        <v>45931</v>
      </c>
      <c r="U8" s="110">
        <v>45962</v>
      </c>
      <c r="V8" s="110">
        <v>45992</v>
      </c>
      <c r="W8" s="6" t="s">
        <v>2</v>
      </c>
      <c r="X8" s="6" t="s">
        <v>3</v>
      </c>
      <c r="Y8" s="6" t="s">
        <v>1522</v>
      </c>
      <c r="Z8" s="6" t="s">
        <v>1457</v>
      </c>
      <c r="AA8" s="7" t="s">
        <v>18</v>
      </c>
      <c r="AB8" s="7" t="s">
        <v>1692</v>
      </c>
      <c r="AC8" s="7" t="s">
        <v>1693</v>
      </c>
      <c r="AD8" s="7" t="s">
        <v>19</v>
      </c>
    </row>
    <row r="9" spans="1:30" s="229" customFormat="1" ht="20.149999999999999" customHeight="1">
      <c r="A9" s="226">
        <v>113273</v>
      </c>
      <c r="B9" s="226" t="s">
        <v>1691</v>
      </c>
      <c r="C9" s="226" t="s">
        <v>1694</v>
      </c>
      <c r="D9" s="226" t="s">
        <v>528</v>
      </c>
      <c r="E9" s="226" t="s">
        <v>346</v>
      </c>
      <c r="F9" s="226"/>
      <c r="G9" s="226"/>
      <c r="H9" s="226"/>
      <c r="I9" s="230">
        <v>93</v>
      </c>
      <c r="J9" s="227">
        <f t="shared" ref="J9:J49" si="0">I9*168</f>
        <v>15624</v>
      </c>
      <c r="K9" s="228">
        <f>I9*168</f>
        <v>15624</v>
      </c>
      <c r="L9" s="228">
        <f>I9*168</f>
        <v>15624</v>
      </c>
      <c r="M9" s="228">
        <f>I9*168</f>
        <v>15624</v>
      </c>
      <c r="N9" s="228">
        <f t="shared" ref="N9:N17" si="1">I9*168</f>
        <v>15624</v>
      </c>
      <c r="O9" s="228">
        <f t="shared" ref="O9:O17" si="2">I9*168</f>
        <v>15624</v>
      </c>
      <c r="P9" s="228">
        <f t="shared" ref="P9:P35" si="3">I9*168</f>
        <v>15624</v>
      </c>
      <c r="Q9" s="228"/>
      <c r="R9" s="228"/>
      <c r="S9" s="228"/>
      <c r="T9" s="228"/>
      <c r="U9" s="228"/>
      <c r="V9" s="228"/>
      <c r="W9" s="228">
        <f t="shared" ref="W9:W40" si="4">SUM(K9:M9)</f>
        <v>46872</v>
      </c>
      <c r="X9" s="228">
        <f t="shared" ref="X9:X40" si="5">SUM(N9:P9)</f>
        <v>46872</v>
      </c>
      <c r="Y9" s="228"/>
      <c r="Z9" s="228"/>
      <c r="AA9" s="227">
        <f t="shared" ref="AA9:AA40" si="6">SUM(K9:P9)</f>
        <v>93744</v>
      </c>
      <c r="AB9" s="227"/>
      <c r="AC9" s="227">
        <f t="shared" ref="AC9:AC40" si="7">SUM(AA9:AB9)</f>
        <v>93744</v>
      </c>
      <c r="AD9" s="226"/>
    </row>
    <row r="10" spans="1:30" s="229" customFormat="1" ht="20.149999999999999" customHeight="1">
      <c r="A10" s="226">
        <v>131306</v>
      </c>
      <c r="B10" s="226" t="s">
        <v>1695</v>
      </c>
      <c r="C10" s="226" t="s">
        <v>1694</v>
      </c>
      <c r="D10" s="226" t="s">
        <v>528</v>
      </c>
      <c r="E10" s="226" t="s">
        <v>341</v>
      </c>
      <c r="F10" s="226"/>
      <c r="G10" s="226"/>
      <c r="H10" s="226"/>
      <c r="I10" s="230">
        <v>118</v>
      </c>
      <c r="J10" s="227">
        <f t="shared" si="0"/>
        <v>19824</v>
      </c>
      <c r="K10" s="228">
        <f>I10*168</f>
        <v>19824</v>
      </c>
      <c r="L10" s="228">
        <f>I10*168</f>
        <v>19824</v>
      </c>
      <c r="M10" s="228">
        <f>I10*168</f>
        <v>19824</v>
      </c>
      <c r="N10" s="228">
        <f t="shared" si="1"/>
        <v>19824</v>
      </c>
      <c r="O10" s="228">
        <f t="shared" si="2"/>
        <v>19824</v>
      </c>
      <c r="P10" s="228">
        <f t="shared" si="3"/>
        <v>19824</v>
      </c>
      <c r="Q10" s="228"/>
      <c r="R10" s="228"/>
      <c r="S10" s="228"/>
      <c r="T10" s="228"/>
      <c r="U10" s="228"/>
      <c r="V10" s="228"/>
      <c r="W10" s="228">
        <f t="shared" si="4"/>
        <v>59472</v>
      </c>
      <c r="X10" s="228">
        <f t="shared" si="5"/>
        <v>59472</v>
      </c>
      <c r="Y10" s="228"/>
      <c r="Z10" s="228"/>
      <c r="AA10" s="227">
        <f t="shared" si="6"/>
        <v>118944</v>
      </c>
      <c r="AB10" s="227"/>
      <c r="AC10" s="227">
        <f t="shared" si="7"/>
        <v>118944</v>
      </c>
      <c r="AD10" s="226"/>
    </row>
    <row r="11" spans="1:30" s="229" customFormat="1" ht="20.149999999999999" customHeight="1">
      <c r="A11" s="226">
        <v>2351076</v>
      </c>
      <c r="B11" s="226" t="s">
        <v>1696</v>
      </c>
      <c r="C11" s="226" t="s">
        <v>1694</v>
      </c>
      <c r="D11" s="226" t="s">
        <v>528</v>
      </c>
      <c r="E11" s="226" t="s">
        <v>341</v>
      </c>
      <c r="F11" s="226"/>
      <c r="G11" s="226"/>
      <c r="H11" s="226"/>
      <c r="I11" s="230">
        <v>118</v>
      </c>
      <c r="J11" s="227">
        <f t="shared" si="0"/>
        <v>19824</v>
      </c>
      <c r="K11" s="228">
        <f>I11*168</f>
        <v>19824</v>
      </c>
      <c r="L11" s="228">
        <f>I11*168</f>
        <v>19824</v>
      </c>
      <c r="M11" s="228">
        <f>I11*168</f>
        <v>19824</v>
      </c>
      <c r="N11" s="228">
        <f t="shared" si="1"/>
        <v>19824</v>
      </c>
      <c r="O11" s="228">
        <f t="shared" si="2"/>
        <v>19824</v>
      </c>
      <c r="P11" s="228">
        <f t="shared" si="3"/>
        <v>19824</v>
      </c>
      <c r="Q11" s="228"/>
      <c r="R11" s="228"/>
      <c r="S11" s="228"/>
      <c r="T11" s="228"/>
      <c r="U11" s="228"/>
      <c r="V11" s="228"/>
      <c r="W11" s="228">
        <f t="shared" si="4"/>
        <v>59472</v>
      </c>
      <c r="X11" s="228">
        <f t="shared" si="5"/>
        <v>59472</v>
      </c>
      <c r="Y11" s="228"/>
      <c r="Z11" s="228"/>
      <c r="AA11" s="227">
        <f t="shared" si="6"/>
        <v>118944</v>
      </c>
      <c r="AB11" s="227"/>
      <c r="AC11" s="227">
        <f t="shared" si="7"/>
        <v>118944</v>
      </c>
      <c r="AD11" s="226"/>
    </row>
    <row r="12" spans="1:30" s="229" customFormat="1" ht="20.149999999999999" customHeight="1">
      <c r="A12" s="226">
        <v>230181</v>
      </c>
      <c r="B12" s="226" t="s">
        <v>1697</v>
      </c>
      <c r="C12" s="226" t="s">
        <v>1694</v>
      </c>
      <c r="D12" s="226" t="s">
        <v>528</v>
      </c>
      <c r="E12" s="226" t="s">
        <v>341</v>
      </c>
      <c r="F12" s="226"/>
      <c r="G12" s="226"/>
      <c r="H12" s="226"/>
      <c r="I12" s="230">
        <v>118</v>
      </c>
      <c r="J12" s="227">
        <f t="shared" si="0"/>
        <v>19824</v>
      </c>
      <c r="K12" s="228">
        <f>I12*168</f>
        <v>19824</v>
      </c>
      <c r="L12" s="228">
        <f>I12*168</f>
        <v>19824</v>
      </c>
      <c r="M12" s="228">
        <f>I12*168</f>
        <v>19824</v>
      </c>
      <c r="N12" s="228">
        <f t="shared" si="1"/>
        <v>19824</v>
      </c>
      <c r="O12" s="228">
        <f t="shared" si="2"/>
        <v>19824</v>
      </c>
      <c r="P12" s="228">
        <f t="shared" si="3"/>
        <v>19824</v>
      </c>
      <c r="Q12" s="228"/>
      <c r="R12" s="228"/>
      <c r="S12" s="228"/>
      <c r="T12" s="228"/>
      <c r="U12" s="228"/>
      <c r="V12" s="228"/>
      <c r="W12" s="228">
        <f t="shared" si="4"/>
        <v>59472</v>
      </c>
      <c r="X12" s="228">
        <f t="shared" si="5"/>
        <v>59472</v>
      </c>
      <c r="Y12" s="228"/>
      <c r="Z12" s="228"/>
      <c r="AA12" s="227">
        <f t="shared" si="6"/>
        <v>118944</v>
      </c>
      <c r="AB12" s="227"/>
      <c r="AC12" s="227">
        <f t="shared" si="7"/>
        <v>118944</v>
      </c>
      <c r="AD12" s="226"/>
    </row>
    <row r="13" spans="1:30" s="229" customFormat="1" ht="20.149999999999999" customHeight="1">
      <c r="A13" s="226">
        <v>225706</v>
      </c>
      <c r="B13" s="226" t="s">
        <v>1698</v>
      </c>
      <c r="C13" s="226" t="s">
        <v>1694</v>
      </c>
      <c r="D13" s="226" t="s">
        <v>528</v>
      </c>
      <c r="E13" s="226" t="s">
        <v>341</v>
      </c>
      <c r="F13" s="226"/>
      <c r="G13" s="226"/>
      <c r="H13" s="226"/>
      <c r="I13" s="230">
        <v>100</v>
      </c>
      <c r="J13" s="227">
        <f t="shared" si="0"/>
        <v>16800</v>
      </c>
      <c r="K13" s="228"/>
      <c r="L13" s="228"/>
      <c r="M13" s="228"/>
      <c r="N13" s="228">
        <f t="shared" si="1"/>
        <v>16800</v>
      </c>
      <c r="O13" s="228">
        <f t="shared" si="2"/>
        <v>16800</v>
      </c>
      <c r="P13" s="228">
        <f t="shared" si="3"/>
        <v>16800</v>
      </c>
      <c r="Q13" s="228"/>
      <c r="R13" s="228"/>
      <c r="S13" s="228"/>
      <c r="T13" s="228"/>
      <c r="U13" s="228"/>
      <c r="V13" s="228"/>
      <c r="W13" s="228">
        <f t="shared" si="4"/>
        <v>0</v>
      </c>
      <c r="X13" s="228">
        <f t="shared" si="5"/>
        <v>50400</v>
      </c>
      <c r="Y13" s="228"/>
      <c r="Z13" s="228"/>
      <c r="AA13" s="227">
        <f t="shared" si="6"/>
        <v>50400</v>
      </c>
      <c r="AB13" s="227"/>
      <c r="AC13" s="227">
        <f t="shared" si="7"/>
        <v>50400</v>
      </c>
      <c r="AD13" s="226"/>
    </row>
    <row r="14" spans="1:30" s="229" customFormat="1" ht="20.149999999999999" customHeight="1">
      <c r="A14" s="226">
        <v>747085</v>
      </c>
      <c r="B14" s="226" t="s">
        <v>1699</v>
      </c>
      <c r="C14" s="226" t="s">
        <v>1694</v>
      </c>
      <c r="D14" s="226" t="s">
        <v>528</v>
      </c>
      <c r="E14" s="226" t="s">
        <v>20</v>
      </c>
      <c r="F14" s="226"/>
      <c r="G14" s="226"/>
      <c r="H14" s="226"/>
      <c r="I14" s="230">
        <v>92</v>
      </c>
      <c r="J14" s="227">
        <f t="shared" si="0"/>
        <v>15456</v>
      </c>
      <c r="K14" s="228">
        <f>I14*168</f>
        <v>15456</v>
      </c>
      <c r="L14" s="228">
        <f>I14*168</f>
        <v>15456</v>
      </c>
      <c r="M14" s="228">
        <f>I14*168</f>
        <v>15456</v>
      </c>
      <c r="N14" s="228">
        <f t="shared" si="1"/>
        <v>15456</v>
      </c>
      <c r="O14" s="228">
        <f t="shared" si="2"/>
        <v>15456</v>
      </c>
      <c r="P14" s="228">
        <f t="shared" si="3"/>
        <v>15456</v>
      </c>
      <c r="Q14" s="228"/>
      <c r="R14" s="228"/>
      <c r="S14" s="228"/>
      <c r="T14" s="228"/>
      <c r="U14" s="228"/>
      <c r="V14" s="228"/>
      <c r="W14" s="228">
        <f t="shared" si="4"/>
        <v>46368</v>
      </c>
      <c r="X14" s="228">
        <f t="shared" si="5"/>
        <v>46368</v>
      </c>
      <c r="Y14" s="228"/>
      <c r="Z14" s="228"/>
      <c r="AA14" s="227">
        <f t="shared" si="6"/>
        <v>92736</v>
      </c>
      <c r="AB14" s="227"/>
      <c r="AC14" s="227">
        <f t="shared" si="7"/>
        <v>92736</v>
      </c>
      <c r="AD14" s="226"/>
    </row>
    <row r="15" spans="1:30" s="229" customFormat="1" ht="20.149999999999999" customHeight="1">
      <c r="A15" s="226">
        <v>2385172</v>
      </c>
      <c r="B15" s="226" t="s">
        <v>1700</v>
      </c>
      <c r="C15" s="226" t="s">
        <v>1694</v>
      </c>
      <c r="D15" s="226" t="s">
        <v>528</v>
      </c>
      <c r="E15" s="226" t="s">
        <v>20</v>
      </c>
      <c r="F15" s="226"/>
      <c r="G15" s="226"/>
      <c r="H15" s="226"/>
      <c r="I15" s="230">
        <v>92</v>
      </c>
      <c r="J15" s="227">
        <f t="shared" si="0"/>
        <v>15456</v>
      </c>
      <c r="K15" s="228"/>
      <c r="L15" s="228"/>
      <c r="M15" s="228"/>
      <c r="N15" s="228">
        <f t="shared" si="1"/>
        <v>15456</v>
      </c>
      <c r="O15" s="228">
        <f t="shared" si="2"/>
        <v>15456</v>
      </c>
      <c r="P15" s="228">
        <f t="shared" si="3"/>
        <v>15456</v>
      </c>
      <c r="Q15" s="228"/>
      <c r="R15" s="228"/>
      <c r="S15" s="228"/>
      <c r="T15" s="228"/>
      <c r="U15" s="228"/>
      <c r="V15" s="228"/>
      <c r="W15" s="228">
        <f t="shared" si="4"/>
        <v>0</v>
      </c>
      <c r="X15" s="228">
        <f t="shared" si="5"/>
        <v>46368</v>
      </c>
      <c r="Y15" s="228"/>
      <c r="Z15" s="228"/>
      <c r="AA15" s="227">
        <f t="shared" si="6"/>
        <v>46368</v>
      </c>
      <c r="AB15" s="227"/>
      <c r="AC15" s="227">
        <f t="shared" si="7"/>
        <v>46368</v>
      </c>
      <c r="AD15" s="226"/>
    </row>
    <row r="16" spans="1:30" s="229" customFormat="1" ht="20.149999999999999" customHeight="1">
      <c r="A16" s="226">
        <v>969389</v>
      </c>
      <c r="B16" s="226" t="s">
        <v>1701</v>
      </c>
      <c r="C16" s="226" t="s">
        <v>1694</v>
      </c>
      <c r="D16" s="226" t="s">
        <v>528</v>
      </c>
      <c r="E16" s="226" t="s">
        <v>20</v>
      </c>
      <c r="F16" s="226"/>
      <c r="G16" s="226"/>
      <c r="H16" s="226"/>
      <c r="I16" s="230">
        <v>92</v>
      </c>
      <c r="J16" s="227">
        <f t="shared" si="0"/>
        <v>15456</v>
      </c>
      <c r="K16" s="228">
        <f>I16*168</f>
        <v>15456</v>
      </c>
      <c r="L16" s="228">
        <f>I16*168</f>
        <v>15456</v>
      </c>
      <c r="M16" s="228">
        <f>I16*168</f>
        <v>15456</v>
      </c>
      <c r="N16" s="228">
        <f t="shared" si="1"/>
        <v>15456</v>
      </c>
      <c r="O16" s="228">
        <f t="shared" si="2"/>
        <v>15456</v>
      </c>
      <c r="P16" s="228">
        <f t="shared" si="3"/>
        <v>15456</v>
      </c>
      <c r="Q16" s="228"/>
      <c r="R16" s="228"/>
      <c r="S16" s="228"/>
      <c r="T16" s="228"/>
      <c r="U16" s="228"/>
      <c r="V16" s="228"/>
      <c r="W16" s="228">
        <f t="shared" si="4"/>
        <v>46368</v>
      </c>
      <c r="X16" s="228">
        <f t="shared" si="5"/>
        <v>46368</v>
      </c>
      <c r="Y16" s="228"/>
      <c r="Z16" s="228"/>
      <c r="AA16" s="227">
        <f t="shared" si="6"/>
        <v>92736</v>
      </c>
      <c r="AB16" s="227"/>
      <c r="AC16" s="227">
        <f t="shared" si="7"/>
        <v>92736</v>
      </c>
      <c r="AD16" s="226"/>
    </row>
    <row r="17" spans="1:30" s="229" customFormat="1" ht="20.149999999999999" customHeight="1">
      <c r="A17" s="226">
        <v>2304317</v>
      </c>
      <c r="B17" s="226" t="s">
        <v>1702</v>
      </c>
      <c r="C17" s="226" t="s">
        <v>1694</v>
      </c>
      <c r="D17" s="226" t="s">
        <v>528</v>
      </c>
      <c r="E17" s="226" t="s">
        <v>20</v>
      </c>
      <c r="F17" s="226"/>
      <c r="G17" s="226"/>
      <c r="H17" s="226"/>
      <c r="I17" s="230">
        <v>92</v>
      </c>
      <c r="J17" s="227">
        <f t="shared" si="0"/>
        <v>15456</v>
      </c>
      <c r="K17" s="228">
        <f>I17*168</f>
        <v>15456</v>
      </c>
      <c r="L17" s="228">
        <f>I17*168</f>
        <v>15456</v>
      </c>
      <c r="M17" s="228">
        <f>I17*168</f>
        <v>15456</v>
      </c>
      <c r="N17" s="228">
        <f t="shared" si="1"/>
        <v>15456</v>
      </c>
      <c r="O17" s="228">
        <f t="shared" si="2"/>
        <v>15456</v>
      </c>
      <c r="P17" s="228">
        <f t="shared" si="3"/>
        <v>15456</v>
      </c>
      <c r="Q17" s="228"/>
      <c r="R17" s="228"/>
      <c r="S17" s="228"/>
      <c r="T17" s="228"/>
      <c r="U17" s="228"/>
      <c r="V17" s="228"/>
      <c r="W17" s="228">
        <f t="shared" si="4"/>
        <v>46368</v>
      </c>
      <c r="X17" s="228">
        <f t="shared" si="5"/>
        <v>46368</v>
      </c>
      <c r="Y17" s="228"/>
      <c r="Z17" s="228"/>
      <c r="AA17" s="227">
        <f t="shared" si="6"/>
        <v>92736</v>
      </c>
      <c r="AB17" s="227"/>
      <c r="AC17" s="227">
        <f t="shared" si="7"/>
        <v>92736</v>
      </c>
      <c r="AD17" s="226"/>
    </row>
    <row r="18" spans="1:30" s="229" customFormat="1" ht="20.149999999999999" customHeight="1">
      <c r="A18" s="226">
        <v>977683</v>
      </c>
      <c r="B18" s="226" t="s">
        <v>1703</v>
      </c>
      <c r="C18" s="226" t="s">
        <v>1694</v>
      </c>
      <c r="D18" s="226" t="s">
        <v>528</v>
      </c>
      <c r="E18" s="226" t="s">
        <v>20</v>
      </c>
      <c r="F18" s="226"/>
      <c r="G18" s="226"/>
      <c r="H18" s="226"/>
      <c r="I18" s="230">
        <v>97</v>
      </c>
      <c r="J18" s="227">
        <f t="shared" si="0"/>
        <v>16296</v>
      </c>
      <c r="K18" s="228"/>
      <c r="L18" s="228"/>
      <c r="M18" s="228"/>
      <c r="N18" s="228"/>
      <c r="O18" s="228"/>
      <c r="P18" s="228">
        <f t="shared" si="3"/>
        <v>16296</v>
      </c>
      <c r="Q18" s="228"/>
      <c r="R18" s="228"/>
      <c r="S18" s="228"/>
      <c r="T18" s="228"/>
      <c r="U18" s="228"/>
      <c r="V18" s="228"/>
      <c r="W18" s="228">
        <f t="shared" si="4"/>
        <v>0</v>
      </c>
      <c r="X18" s="228">
        <f t="shared" si="5"/>
        <v>16296</v>
      </c>
      <c r="Y18" s="228"/>
      <c r="Z18" s="228"/>
      <c r="AA18" s="227">
        <f t="shared" si="6"/>
        <v>16296</v>
      </c>
      <c r="AB18" s="227"/>
      <c r="AC18" s="227">
        <f t="shared" si="7"/>
        <v>16296</v>
      </c>
      <c r="AD18" s="226"/>
    </row>
    <row r="19" spans="1:30" s="229" customFormat="1" ht="20.149999999999999" customHeight="1">
      <c r="A19" s="226">
        <v>977758</v>
      </c>
      <c r="B19" s="226" t="s">
        <v>1704</v>
      </c>
      <c r="C19" s="226" t="s">
        <v>1694</v>
      </c>
      <c r="D19" s="226" t="s">
        <v>528</v>
      </c>
      <c r="E19" s="226" t="s">
        <v>20</v>
      </c>
      <c r="F19" s="226"/>
      <c r="G19" s="226"/>
      <c r="H19" s="226"/>
      <c r="I19" s="230">
        <v>97</v>
      </c>
      <c r="J19" s="227">
        <f t="shared" si="0"/>
        <v>16296</v>
      </c>
      <c r="K19" s="228"/>
      <c r="L19" s="228"/>
      <c r="M19" s="228"/>
      <c r="N19" s="228"/>
      <c r="O19" s="228"/>
      <c r="P19" s="228">
        <f t="shared" si="3"/>
        <v>16296</v>
      </c>
      <c r="Q19" s="228"/>
      <c r="R19" s="228"/>
      <c r="S19" s="228"/>
      <c r="T19" s="228"/>
      <c r="U19" s="228"/>
      <c r="V19" s="228"/>
      <c r="W19" s="228">
        <f t="shared" si="4"/>
        <v>0</v>
      </c>
      <c r="X19" s="228">
        <f t="shared" si="5"/>
        <v>16296</v>
      </c>
      <c r="Y19" s="228"/>
      <c r="Z19" s="228"/>
      <c r="AA19" s="227">
        <f t="shared" si="6"/>
        <v>16296</v>
      </c>
      <c r="AB19" s="227"/>
      <c r="AC19" s="227">
        <f t="shared" si="7"/>
        <v>16296</v>
      </c>
      <c r="AD19" s="226"/>
    </row>
    <row r="20" spans="1:30" s="229" customFormat="1" ht="20.149999999999999" customHeight="1">
      <c r="A20" s="226">
        <v>148110</v>
      </c>
      <c r="B20" s="226" t="s">
        <v>1705</v>
      </c>
      <c r="C20" s="226" t="s">
        <v>1694</v>
      </c>
      <c r="D20" s="226" t="s">
        <v>528</v>
      </c>
      <c r="E20" s="226" t="s">
        <v>25</v>
      </c>
      <c r="F20" s="226"/>
      <c r="G20" s="226"/>
      <c r="H20" s="226"/>
      <c r="I20" s="230">
        <v>90</v>
      </c>
      <c r="J20" s="227">
        <f t="shared" si="0"/>
        <v>15120</v>
      </c>
      <c r="K20" s="228">
        <v>0</v>
      </c>
      <c r="L20" s="228">
        <v>0</v>
      </c>
      <c r="M20" s="228">
        <f t="shared" ref="M20:M35" si="8">I20*168</f>
        <v>15120</v>
      </c>
      <c r="N20" s="228">
        <f t="shared" ref="N20:N35" si="9">I20*168</f>
        <v>15120</v>
      </c>
      <c r="O20" s="228">
        <f t="shared" ref="O20:O35" si="10">I20*168</f>
        <v>15120</v>
      </c>
      <c r="P20" s="228">
        <f t="shared" si="3"/>
        <v>15120</v>
      </c>
      <c r="Q20" s="228"/>
      <c r="R20" s="228"/>
      <c r="S20" s="228"/>
      <c r="T20" s="228"/>
      <c r="U20" s="228"/>
      <c r="V20" s="228"/>
      <c r="W20" s="228">
        <f t="shared" si="4"/>
        <v>15120</v>
      </c>
      <c r="X20" s="228">
        <f t="shared" si="5"/>
        <v>45360</v>
      </c>
      <c r="Y20" s="228"/>
      <c r="Z20" s="228"/>
      <c r="AA20" s="227">
        <f t="shared" si="6"/>
        <v>60480</v>
      </c>
      <c r="AB20" s="227"/>
      <c r="AC20" s="227">
        <f t="shared" si="7"/>
        <v>60480</v>
      </c>
      <c r="AD20" s="226" t="s">
        <v>1706</v>
      </c>
    </row>
    <row r="21" spans="1:30" s="229" customFormat="1" ht="20.149999999999999" customHeight="1">
      <c r="A21" s="226">
        <v>343415</v>
      </c>
      <c r="B21" s="226" t="s">
        <v>1707</v>
      </c>
      <c r="C21" s="226" t="s">
        <v>1694</v>
      </c>
      <c r="D21" s="226" t="s">
        <v>528</v>
      </c>
      <c r="E21" s="226" t="s">
        <v>25</v>
      </c>
      <c r="F21" s="226"/>
      <c r="G21" s="226"/>
      <c r="H21" s="226"/>
      <c r="I21" s="230">
        <v>90</v>
      </c>
      <c r="J21" s="227">
        <f t="shared" si="0"/>
        <v>15120</v>
      </c>
      <c r="K21" s="228">
        <v>0</v>
      </c>
      <c r="L21" s="228">
        <v>0</v>
      </c>
      <c r="M21" s="228">
        <f t="shared" si="8"/>
        <v>15120</v>
      </c>
      <c r="N21" s="228">
        <f t="shared" si="9"/>
        <v>15120</v>
      </c>
      <c r="O21" s="228">
        <f t="shared" si="10"/>
        <v>15120</v>
      </c>
      <c r="P21" s="228">
        <f t="shared" si="3"/>
        <v>15120</v>
      </c>
      <c r="Q21" s="228"/>
      <c r="R21" s="228"/>
      <c r="S21" s="228"/>
      <c r="T21" s="228"/>
      <c r="U21" s="228"/>
      <c r="V21" s="228"/>
      <c r="W21" s="228">
        <f t="shared" si="4"/>
        <v>15120</v>
      </c>
      <c r="X21" s="228">
        <f t="shared" si="5"/>
        <v>45360</v>
      </c>
      <c r="Y21" s="228"/>
      <c r="Z21" s="228"/>
      <c r="AA21" s="227">
        <f t="shared" si="6"/>
        <v>60480</v>
      </c>
      <c r="AB21" s="227"/>
      <c r="AC21" s="227">
        <f t="shared" si="7"/>
        <v>60480</v>
      </c>
      <c r="AD21" s="226" t="s">
        <v>1706</v>
      </c>
    </row>
    <row r="22" spans="1:30" s="229" customFormat="1" ht="20.149999999999999" customHeight="1">
      <c r="A22" s="226">
        <v>2056437</v>
      </c>
      <c r="B22" s="226" t="s">
        <v>1708</v>
      </c>
      <c r="C22" s="226" t="s">
        <v>1694</v>
      </c>
      <c r="D22" s="226" t="s">
        <v>528</v>
      </c>
      <c r="E22" s="226" t="s">
        <v>25</v>
      </c>
      <c r="F22" s="226"/>
      <c r="G22" s="226"/>
      <c r="H22" s="226"/>
      <c r="I22" s="230">
        <v>90</v>
      </c>
      <c r="J22" s="227">
        <f t="shared" si="0"/>
        <v>15120</v>
      </c>
      <c r="K22" s="228">
        <v>0</v>
      </c>
      <c r="L22" s="228">
        <v>0</v>
      </c>
      <c r="M22" s="228">
        <f t="shared" si="8"/>
        <v>15120</v>
      </c>
      <c r="N22" s="228">
        <f t="shared" si="9"/>
        <v>15120</v>
      </c>
      <c r="O22" s="228">
        <f t="shared" si="10"/>
        <v>15120</v>
      </c>
      <c r="P22" s="228">
        <f t="shared" si="3"/>
        <v>15120</v>
      </c>
      <c r="Q22" s="228"/>
      <c r="R22" s="228"/>
      <c r="S22" s="228"/>
      <c r="T22" s="228"/>
      <c r="U22" s="228"/>
      <c r="V22" s="228"/>
      <c r="W22" s="228">
        <f t="shared" si="4"/>
        <v>15120</v>
      </c>
      <c r="X22" s="228">
        <f t="shared" si="5"/>
        <v>45360</v>
      </c>
      <c r="Y22" s="228"/>
      <c r="Z22" s="228"/>
      <c r="AA22" s="227">
        <f t="shared" si="6"/>
        <v>60480</v>
      </c>
      <c r="AB22" s="227"/>
      <c r="AC22" s="227">
        <f t="shared" si="7"/>
        <v>60480</v>
      </c>
      <c r="AD22" s="226" t="s">
        <v>1706</v>
      </c>
    </row>
    <row r="23" spans="1:30" s="229" customFormat="1" ht="20.149999999999999" customHeight="1">
      <c r="A23" s="226">
        <v>2319504</v>
      </c>
      <c r="B23" s="226" t="s">
        <v>1709</v>
      </c>
      <c r="C23" s="226" t="s">
        <v>1694</v>
      </c>
      <c r="D23" s="226" t="s">
        <v>528</v>
      </c>
      <c r="E23" s="226" t="s">
        <v>25</v>
      </c>
      <c r="F23" s="226"/>
      <c r="G23" s="226"/>
      <c r="H23" s="226"/>
      <c r="I23" s="230">
        <v>90</v>
      </c>
      <c r="J23" s="227">
        <f t="shared" si="0"/>
        <v>15120</v>
      </c>
      <c r="K23" s="228">
        <v>0</v>
      </c>
      <c r="L23" s="228">
        <v>0</v>
      </c>
      <c r="M23" s="228">
        <f t="shared" si="8"/>
        <v>15120</v>
      </c>
      <c r="N23" s="228">
        <f t="shared" si="9"/>
        <v>15120</v>
      </c>
      <c r="O23" s="228">
        <f t="shared" si="10"/>
        <v>15120</v>
      </c>
      <c r="P23" s="228">
        <f t="shared" si="3"/>
        <v>15120</v>
      </c>
      <c r="Q23" s="228"/>
      <c r="R23" s="228"/>
      <c r="S23" s="228"/>
      <c r="T23" s="228"/>
      <c r="U23" s="228"/>
      <c r="V23" s="228"/>
      <c r="W23" s="228">
        <f t="shared" si="4"/>
        <v>15120</v>
      </c>
      <c r="X23" s="228">
        <f t="shared" si="5"/>
        <v>45360</v>
      </c>
      <c r="Y23" s="228"/>
      <c r="Z23" s="228"/>
      <c r="AA23" s="227">
        <f t="shared" si="6"/>
        <v>60480</v>
      </c>
      <c r="AB23" s="227"/>
      <c r="AC23" s="227">
        <f t="shared" si="7"/>
        <v>60480</v>
      </c>
      <c r="AD23" s="226" t="s">
        <v>1706</v>
      </c>
    </row>
    <row r="24" spans="1:30" s="229" customFormat="1" ht="20.149999999999999" customHeight="1">
      <c r="A24" s="226">
        <v>295426</v>
      </c>
      <c r="B24" s="226" t="s">
        <v>1710</v>
      </c>
      <c r="C24" s="226" t="s">
        <v>1711</v>
      </c>
      <c r="D24" s="226" t="s">
        <v>528</v>
      </c>
      <c r="E24" s="226" t="s">
        <v>25</v>
      </c>
      <c r="F24" s="226"/>
      <c r="G24" s="226"/>
      <c r="H24" s="226"/>
      <c r="I24" s="230">
        <v>22</v>
      </c>
      <c r="J24" s="227">
        <f t="shared" si="0"/>
        <v>3696</v>
      </c>
      <c r="K24" s="228">
        <v>0</v>
      </c>
      <c r="L24" s="228">
        <v>0</v>
      </c>
      <c r="M24" s="228">
        <f t="shared" si="8"/>
        <v>3696</v>
      </c>
      <c r="N24" s="228">
        <f t="shared" si="9"/>
        <v>3696</v>
      </c>
      <c r="O24" s="228">
        <f t="shared" si="10"/>
        <v>3696</v>
      </c>
      <c r="P24" s="228">
        <f t="shared" si="3"/>
        <v>3696</v>
      </c>
      <c r="Q24" s="228"/>
      <c r="R24" s="228"/>
      <c r="S24" s="228"/>
      <c r="T24" s="228"/>
      <c r="U24" s="228"/>
      <c r="V24" s="228"/>
      <c r="W24" s="228">
        <f t="shared" si="4"/>
        <v>3696</v>
      </c>
      <c r="X24" s="228">
        <f t="shared" si="5"/>
        <v>11088</v>
      </c>
      <c r="Y24" s="228"/>
      <c r="Z24" s="228"/>
      <c r="AA24" s="227">
        <f t="shared" si="6"/>
        <v>14784</v>
      </c>
      <c r="AB24" s="227"/>
      <c r="AC24" s="227">
        <f t="shared" si="7"/>
        <v>14784</v>
      </c>
      <c r="AD24" s="226" t="s">
        <v>1706</v>
      </c>
    </row>
    <row r="25" spans="1:30" s="229" customFormat="1" ht="20.149999999999999" customHeight="1">
      <c r="A25" s="226">
        <v>2239596</v>
      </c>
      <c r="B25" s="226" t="s">
        <v>1712</v>
      </c>
      <c r="C25" s="226" t="s">
        <v>1711</v>
      </c>
      <c r="D25" s="226" t="s">
        <v>528</v>
      </c>
      <c r="E25" s="226" t="s">
        <v>25</v>
      </c>
      <c r="F25" s="226"/>
      <c r="G25" s="226"/>
      <c r="H25" s="226"/>
      <c r="I25" s="230">
        <v>22</v>
      </c>
      <c r="J25" s="227">
        <f t="shared" si="0"/>
        <v>3696</v>
      </c>
      <c r="K25" s="228">
        <v>0</v>
      </c>
      <c r="L25" s="228">
        <v>0</v>
      </c>
      <c r="M25" s="228">
        <f t="shared" si="8"/>
        <v>3696</v>
      </c>
      <c r="N25" s="228">
        <f t="shared" si="9"/>
        <v>3696</v>
      </c>
      <c r="O25" s="228">
        <f t="shared" si="10"/>
        <v>3696</v>
      </c>
      <c r="P25" s="228">
        <f t="shared" si="3"/>
        <v>3696</v>
      </c>
      <c r="Q25" s="228"/>
      <c r="R25" s="228"/>
      <c r="S25" s="228"/>
      <c r="T25" s="228"/>
      <c r="U25" s="228"/>
      <c r="V25" s="228"/>
      <c r="W25" s="228">
        <f t="shared" si="4"/>
        <v>3696</v>
      </c>
      <c r="X25" s="228">
        <f t="shared" si="5"/>
        <v>11088</v>
      </c>
      <c r="Y25" s="228"/>
      <c r="Z25" s="228"/>
      <c r="AA25" s="227">
        <f t="shared" si="6"/>
        <v>14784</v>
      </c>
      <c r="AB25" s="227"/>
      <c r="AC25" s="227">
        <f t="shared" si="7"/>
        <v>14784</v>
      </c>
      <c r="AD25" s="226" t="s">
        <v>1706</v>
      </c>
    </row>
    <row r="26" spans="1:30" s="229" customFormat="1" ht="20.149999999999999" customHeight="1">
      <c r="A26" s="226">
        <v>2150491</v>
      </c>
      <c r="B26" s="226" t="s">
        <v>1713</v>
      </c>
      <c r="C26" s="226" t="s">
        <v>1711</v>
      </c>
      <c r="D26" s="226" t="s">
        <v>528</v>
      </c>
      <c r="E26" s="226" t="s">
        <v>25</v>
      </c>
      <c r="F26" s="226"/>
      <c r="G26" s="226"/>
      <c r="H26" s="226"/>
      <c r="I26" s="230">
        <v>22</v>
      </c>
      <c r="J26" s="227">
        <f t="shared" si="0"/>
        <v>3696</v>
      </c>
      <c r="K26" s="228">
        <v>0</v>
      </c>
      <c r="L26" s="228">
        <v>0</v>
      </c>
      <c r="M26" s="228">
        <f t="shared" si="8"/>
        <v>3696</v>
      </c>
      <c r="N26" s="228">
        <f t="shared" si="9"/>
        <v>3696</v>
      </c>
      <c r="O26" s="228">
        <f t="shared" si="10"/>
        <v>3696</v>
      </c>
      <c r="P26" s="228">
        <f t="shared" si="3"/>
        <v>3696</v>
      </c>
      <c r="Q26" s="228"/>
      <c r="R26" s="228"/>
      <c r="S26" s="228"/>
      <c r="T26" s="228"/>
      <c r="U26" s="228"/>
      <c r="V26" s="228"/>
      <c r="W26" s="228">
        <f t="shared" si="4"/>
        <v>3696</v>
      </c>
      <c r="X26" s="228">
        <f t="shared" si="5"/>
        <v>11088</v>
      </c>
      <c r="Y26" s="228"/>
      <c r="Z26" s="228"/>
      <c r="AA26" s="227">
        <f t="shared" si="6"/>
        <v>14784</v>
      </c>
      <c r="AB26" s="227"/>
      <c r="AC26" s="227">
        <f t="shared" si="7"/>
        <v>14784</v>
      </c>
      <c r="AD26" s="226" t="s">
        <v>1706</v>
      </c>
    </row>
    <row r="27" spans="1:30" s="229" customFormat="1" ht="20.149999999999999" customHeight="1">
      <c r="A27" s="226">
        <v>679999</v>
      </c>
      <c r="B27" s="226" t="s">
        <v>1714</v>
      </c>
      <c r="C27" s="226" t="s">
        <v>1711</v>
      </c>
      <c r="D27" s="226" t="s">
        <v>528</v>
      </c>
      <c r="E27" s="226" t="s">
        <v>25</v>
      </c>
      <c r="F27" s="226"/>
      <c r="G27" s="226"/>
      <c r="H27" s="226"/>
      <c r="I27" s="230">
        <v>22</v>
      </c>
      <c r="J27" s="227">
        <f t="shared" si="0"/>
        <v>3696</v>
      </c>
      <c r="K27" s="228">
        <v>0</v>
      </c>
      <c r="L27" s="228">
        <v>0</v>
      </c>
      <c r="M27" s="228">
        <f t="shared" si="8"/>
        <v>3696</v>
      </c>
      <c r="N27" s="228">
        <f t="shared" si="9"/>
        <v>3696</v>
      </c>
      <c r="O27" s="228">
        <f t="shared" si="10"/>
        <v>3696</v>
      </c>
      <c r="P27" s="228">
        <f t="shared" si="3"/>
        <v>3696</v>
      </c>
      <c r="Q27" s="228"/>
      <c r="R27" s="228"/>
      <c r="S27" s="228"/>
      <c r="T27" s="228"/>
      <c r="U27" s="228"/>
      <c r="V27" s="228"/>
      <c r="W27" s="228">
        <f t="shared" si="4"/>
        <v>3696</v>
      </c>
      <c r="X27" s="228">
        <f t="shared" si="5"/>
        <v>11088</v>
      </c>
      <c r="Y27" s="228"/>
      <c r="Z27" s="228"/>
      <c r="AA27" s="227">
        <f t="shared" si="6"/>
        <v>14784</v>
      </c>
      <c r="AB27" s="227"/>
      <c r="AC27" s="227">
        <f t="shared" si="7"/>
        <v>14784</v>
      </c>
      <c r="AD27" s="226" t="s">
        <v>1706</v>
      </c>
    </row>
    <row r="28" spans="1:30" s="229" customFormat="1" ht="20.149999999999999" customHeight="1">
      <c r="A28" s="226">
        <v>2244652</v>
      </c>
      <c r="B28" s="226" t="s">
        <v>1715</v>
      </c>
      <c r="C28" s="226" t="s">
        <v>1711</v>
      </c>
      <c r="D28" s="226" t="s">
        <v>528</v>
      </c>
      <c r="E28" s="226" t="s">
        <v>25</v>
      </c>
      <c r="F28" s="226"/>
      <c r="G28" s="226"/>
      <c r="H28" s="226"/>
      <c r="I28" s="230">
        <v>22</v>
      </c>
      <c r="J28" s="227">
        <f t="shared" si="0"/>
        <v>3696</v>
      </c>
      <c r="K28" s="228">
        <v>0</v>
      </c>
      <c r="L28" s="228">
        <v>0</v>
      </c>
      <c r="M28" s="228">
        <f t="shared" si="8"/>
        <v>3696</v>
      </c>
      <c r="N28" s="228">
        <f t="shared" si="9"/>
        <v>3696</v>
      </c>
      <c r="O28" s="228">
        <f t="shared" si="10"/>
        <v>3696</v>
      </c>
      <c r="P28" s="228">
        <f t="shared" si="3"/>
        <v>3696</v>
      </c>
      <c r="Q28" s="228"/>
      <c r="R28" s="228"/>
      <c r="S28" s="228"/>
      <c r="T28" s="228"/>
      <c r="U28" s="228"/>
      <c r="V28" s="228"/>
      <c r="W28" s="228">
        <f t="shared" si="4"/>
        <v>3696</v>
      </c>
      <c r="X28" s="228">
        <f t="shared" si="5"/>
        <v>11088</v>
      </c>
      <c r="Y28" s="228"/>
      <c r="Z28" s="228"/>
      <c r="AA28" s="227">
        <f t="shared" si="6"/>
        <v>14784</v>
      </c>
      <c r="AB28" s="227"/>
      <c r="AC28" s="227">
        <f t="shared" si="7"/>
        <v>14784</v>
      </c>
      <c r="AD28" s="226" t="s">
        <v>1706</v>
      </c>
    </row>
    <row r="29" spans="1:30" s="229" customFormat="1" ht="20.149999999999999" customHeight="1">
      <c r="A29" s="226">
        <v>2081786</v>
      </c>
      <c r="B29" s="226" t="s">
        <v>1716</v>
      </c>
      <c r="C29" s="226" t="s">
        <v>1711</v>
      </c>
      <c r="D29" s="226" t="s">
        <v>528</v>
      </c>
      <c r="E29" s="226" t="s">
        <v>25</v>
      </c>
      <c r="F29" s="226"/>
      <c r="G29" s="226"/>
      <c r="H29" s="226"/>
      <c r="I29" s="230">
        <v>22</v>
      </c>
      <c r="J29" s="227">
        <f t="shared" si="0"/>
        <v>3696</v>
      </c>
      <c r="K29" s="228">
        <v>0</v>
      </c>
      <c r="L29" s="228">
        <v>0</v>
      </c>
      <c r="M29" s="228">
        <f t="shared" si="8"/>
        <v>3696</v>
      </c>
      <c r="N29" s="228">
        <f t="shared" si="9"/>
        <v>3696</v>
      </c>
      <c r="O29" s="228">
        <f t="shared" si="10"/>
        <v>3696</v>
      </c>
      <c r="P29" s="228">
        <f t="shared" si="3"/>
        <v>3696</v>
      </c>
      <c r="Q29" s="228"/>
      <c r="R29" s="228"/>
      <c r="S29" s="228"/>
      <c r="T29" s="228"/>
      <c r="U29" s="228"/>
      <c r="V29" s="228"/>
      <c r="W29" s="228">
        <f t="shared" si="4"/>
        <v>3696</v>
      </c>
      <c r="X29" s="228">
        <f t="shared" si="5"/>
        <v>11088</v>
      </c>
      <c r="Y29" s="228"/>
      <c r="Z29" s="228"/>
      <c r="AA29" s="227">
        <f t="shared" si="6"/>
        <v>14784</v>
      </c>
      <c r="AB29" s="227"/>
      <c r="AC29" s="227">
        <f t="shared" si="7"/>
        <v>14784</v>
      </c>
      <c r="AD29" s="226" t="s">
        <v>1706</v>
      </c>
    </row>
    <row r="30" spans="1:30" s="229" customFormat="1" ht="20.149999999999999" customHeight="1">
      <c r="A30" s="226">
        <v>2178169</v>
      </c>
      <c r="B30" s="226" t="s">
        <v>1717</v>
      </c>
      <c r="C30" s="226" t="s">
        <v>1711</v>
      </c>
      <c r="D30" s="226" t="s">
        <v>528</v>
      </c>
      <c r="E30" s="226" t="s">
        <v>25</v>
      </c>
      <c r="F30" s="226"/>
      <c r="G30" s="226"/>
      <c r="H30" s="226"/>
      <c r="I30" s="230">
        <v>22</v>
      </c>
      <c r="J30" s="227">
        <f t="shared" si="0"/>
        <v>3696</v>
      </c>
      <c r="K30" s="228">
        <v>0</v>
      </c>
      <c r="L30" s="228">
        <v>0</v>
      </c>
      <c r="M30" s="228">
        <f t="shared" si="8"/>
        <v>3696</v>
      </c>
      <c r="N30" s="228">
        <f t="shared" si="9"/>
        <v>3696</v>
      </c>
      <c r="O30" s="228">
        <f t="shared" si="10"/>
        <v>3696</v>
      </c>
      <c r="P30" s="228">
        <f t="shared" si="3"/>
        <v>3696</v>
      </c>
      <c r="Q30" s="228"/>
      <c r="R30" s="228"/>
      <c r="S30" s="228"/>
      <c r="T30" s="228"/>
      <c r="U30" s="228"/>
      <c r="V30" s="228"/>
      <c r="W30" s="228">
        <f t="shared" si="4"/>
        <v>3696</v>
      </c>
      <c r="X30" s="228">
        <f t="shared" si="5"/>
        <v>11088</v>
      </c>
      <c r="Y30" s="228"/>
      <c r="Z30" s="228"/>
      <c r="AA30" s="227">
        <f t="shared" si="6"/>
        <v>14784</v>
      </c>
      <c r="AB30" s="227"/>
      <c r="AC30" s="227">
        <f t="shared" si="7"/>
        <v>14784</v>
      </c>
      <c r="AD30" s="226" t="s">
        <v>1706</v>
      </c>
    </row>
    <row r="31" spans="1:30" s="229" customFormat="1" ht="20.149999999999999" customHeight="1">
      <c r="A31" s="226">
        <v>2115851</v>
      </c>
      <c r="B31" s="226" t="s">
        <v>1718</v>
      </c>
      <c r="C31" s="226" t="s">
        <v>1711</v>
      </c>
      <c r="D31" s="226" t="s">
        <v>528</v>
      </c>
      <c r="E31" s="226" t="s">
        <v>25</v>
      </c>
      <c r="F31" s="226"/>
      <c r="G31" s="226"/>
      <c r="H31" s="226"/>
      <c r="I31" s="230">
        <v>22</v>
      </c>
      <c r="J31" s="227">
        <f t="shared" si="0"/>
        <v>3696</v>
      </c>
      <c r="K31" s="228">
        <v>0</v>
      </c>
      <c r="L31" s="228">
        <v>0</v>
      </c>
      <c r="M31" s="228">
        <f t="shared" si="8"/>
        <v>3696</v>
      </c>
      <c r="N31" s="228">
        <f t="shared" si="9"/>
        <v>3696</v>
      </c>
      <c r="O31" s="228">
        <f t="shared" si="10"/>
        <v>3696</v>
      </c>
      <c r="P31" s="228">
        <f t="shared" si="3"/>
        <v>3696</v>
      </c>
      <c r="Q31" s="228"/>
      <c r="R31" s="228"/>
      <c r="S31" s="228"/>
      <c r="T31" s="228"/>
      <c r="U31" s="228"/>
      <c r="V31" s="228"/>
      <c r="W31" s="228">
        <f t="shared" si="4"/>
        <v>3696</v>
      </c>
      <c r="X31" s="228">
        <f t="shared" si="5"/>
        <v>11088</v>
      </c>
      <c r="Y31" s="228"/>
      <c r="Z31" s="228"/>
      <c r="AA31" s="227">
        <f t="shared" si="6"/>
        <v>14784</v>
      </c>
      <c r="AB31" s="227"/>
      <c r="AC31" s="227">
        <f t="shared" si="7"/>
        <v>14784</v>
      </c>
      <c r="AD31" s="226" t="s">
        <v>1706</v>
      </c>
    </row>
    <row r="32" spans="1:30" s="229" customFormat="1" ht="20.149999999999999" customHeight="1">
      <c r="A32" s="226">
        <v>955356</v>
      </c>
      <c r="B32" s="226" t="s">
        <v>1719</v>
      </c>
      <c r="C32" s="226" t="s">
        <v>1694</v>
      </c>
      <c r="D32" s="226" t="s">
        <v>551</v>
      </c>
      <c r="E32" s="226" t="s">
        <v>1030</v>
      </c>
      <c r="F32" s="226"/>
      <c r="G32" s="226"/>
      <c r="H32" s="226"/>
      <c r="I32" s="230">
        <v>94</v>
      </c>
      <c r="J32" s="227">
        <f t="shared" si="0"/>
        <v>15792</v>
      </c>
      <c r="K32" s="228">
        <f>I32*168</f>
        <v>15792</v>
      </c>
      <c r="L32" s="228">
        <f>I32*168</f>
        <v>15792</v>
      </c>
      <c r="M32" s="228">
        <f t="shared" si="8"/>
        <v>15792</v>
      </c>
      <c r="N32" s="228">
        <f t="shared" si="9"/>
        <v>15792</v>
      </c>
      <c r="O32" s="228">
        <f t="shared" si="10"/>
        <v>15792</v>
      </c>
      <c r="P32" s="228">
        <f t="shared" si="3"/>
        <v>15792</v>
      </c>
      <c r="Q32" s="228"/>
      <c r="R32" s="228"/>
      <c r="S32" s="228"/>
      <c r="T32" s="228"/>
      <c r="U32" s="228"/>
      <c r="V32" s="228"/>
      <c r="W32" s="228">
        <f t="shared" si="4"/>
        <v>47376</v>
      </c>
      <c r="X32" s="228">
        <f t="shared" si="5"/>
        <v>47376</v>
      </c>
      <c r="Y32" s="228"/>
      <c r="Z32" s="228"/>
      <c r="AA32" s="227">
        <f t="shared" si="6"/>
        <v>94752</v>
      </c>
      <c r="AB32" s="227"/>
      <c r="AC32" s="227">
        <f t="shared" si="7"/>
        <v>94752</v>
      </c>
      <c r="AD32" s="226"/>
    </row>
    <row r="33" spans="1:30" s="229" customFormat="1" ht="20.149999999999999" customHeight="1">
      <c r="A33" s="226">
        <v>956648</v>
      </c>
      <c r="B33" s="226" t="s">
        <v>1720</v>
      </c>
      <c r="C33" s="226" t="s">
        <v>1694</v>
      </c>
      <c r="D33" s="226" t="s">
        <v>553</v>
      </c>
      <c r="E33" s="226" t="s">
        <v>20</v>
      </c>
      <c r="F33" s="226"/>
      <c r="G33" s="226"/>
      <c r="H33" s="226"/>
      <c r="I33" s="230">
        <v>94</v>
      </c>
      <c r="J33" s="227">
        <f t="shared" si="0"/>
        <v>15792</v>
      </c>
      <c r="K33" s="228">
        <f>I33*168</f>
        <v>15792</v>
      </c>
      <c r="L33" s="228">
        <f>I33*168</f>
        <v>15792</v>
      </c>
      <c r="M33" s="228">
        <f t="shared" si="8"/>
        <v>15792</v>
      </c>
      <c r="N33" s="228">
        <f t="shared" si="9"/>
        <v>15792</v>
      </c>
      <c r="O33" s="228">
        <f t="shared" si="10"/>
        <v>15792</v>
      </c>
      <c r="P33" s="228">
        <f t="shared" si="3"/>
        <v>15792</v>
      </c>
      <c r="Q33" s="228"/>
      <c r="R33" s="228"/>
      <c r="S33" s="228"/>
      <c r="T33" s="228"/>
      <c r="U33" s="228"/>
      <c r="V33" s="228"/>
      <c r="W33" s="228">
        <f t="shared" si="4"/>
        <v>47376</v>
      </c>
      <c r="X33" s="228">
        <f t="shared" si="5"/>
        <v>47376</v>
      </c>
      <c r="Y33" s="228"/>
      <c r="Z33" s="228"/>
      <c r="AA33" s="227">
        <f t="shared" si="6"/>
        <v>94752</v>
      </c>
      <c r="AB33" s="227"/>
      <c r="AC33" s="227">
        <f t="shared" si="7"/>
        <v>94752</v>
      </c>
      <c r="AD33" s="226"/>
    </row>
    <row r="34" spans="1:30" s="229" customFormat="1" ht="20.149999999999999" customHeight="1">
      <c r="A34" s="226">
        <v>2171414</v>
      </c>
      <c r="B34" s="226" t="s">
        <v>1721</v>
      </c>
      <c r="C34" s="226" t="s">
        <v>1694</v>
      </c>
      <c r="D34" s="226" t="s">
        <v>555</v>
      </c>
      <c r="E34" s="226" t="s">
        <v>20</v>
      </c>
      <c r="F34" s="226"/>
      <c r="G34" s="226"/>
      <c r="H34" s="226"/>
      <c r="I34" s="230">
        <v>130</v>
      </c>
      <c r="J34" s="227">
        <f t="shared" si="0"/>
        <v>21840</v>
      </c>
      <c r="K34" s="228">
        <f>I34*168</f>
        <v>21840</v>
      </c>
      <c r="L34" s="228">
        <f>I34*168</f>
        <v>21840</v>
      </c>
      <c r="M34" s="228">
        <f t="shared" si="8"/>
        <v>21840</v>
      </c>
      <c r="N34" s="228">
        <f t="shared" si="9"/>
        <v>21840</v>
      </c>
      <c r="O34" s="228">
        <f t="shared" si="10"/>
        <v>21840</v>
      </c>
      <c r="P34" s="228">
        <f t="shared" si="3"/>
        <v>21840</v>
      </c>
      <c r="Q34" s="228"/>
      <c r="R34" s="228"/>
      <c r="S34" s="228"/>
      <c r="T34" s="228"/>
      <c r="U34" s="228"/>
      <c r="V34" s="228"/>
      <c r="W34" s="228">
        <f t="shared" si="4"/>
        <v>65520</v>
      </c>
      <c r="X34" s="228">
        <f t="shared" si="5"/>
        <v>65520</v>
      </c>
      <c r="Y34" s="228"/>
      <c r="Z34" s="228"/>
      <c r="AA34" s="227">
        <f t="shared" si="6"/>
        <v>131040</v>
      </c>
      <c r="AB34" s="227"/>
      <c r="AC34" s="227">
        <f t="shared" si="7"/>
        <v>131040</v>
      </c>
      <c r="AD34" s="226"/>
    </row>
    <row r="35" spans="1:30" s="229" customFormat="1" ht="20.149999999999999" customHeight="1">
      <c r="A35" s="226">
        <v>2191339</v>
      </c>
      <c r="B35" s="226" t="s">
        <v>1722</v>
      </c>
      <c r="C35" s="226" t="s">
        <v>1694</v>
      </c>
      <c r="D35" s="226" t="s">
        <v>557</v>
      </c>
      <c r="E35" s="226" t="s">
        <v>20</v>
      </c>
      <c r="F35" s="226"/>
      <c r="G35" s="226"/>
      <c r="H35" s="226"/>
      <c r="I35" s="230">
        <v>94</v>
      </c>
      <c r="J35" s="227">
        <f t="shared" si="0"/>
        <v>15792</v>
      </c>
      <c r="K35" s="228">
        <f>I35*168</f>
        <v>15792</v>
      </c>
      <c r="L35" s="228">
        <f>I35*168</f>
        <v>15792</v>
      </c>
      <c r="M35" s="228">
        <f t="shared" si="8"/>
        <v>15792</v>
      </c>
      <c r="N35" s="228">
        <f t="shared" si="9"/>
        <v>15792</v>
      </c>
      <c r="O35" s="228">
        <f t="shared" si="10"/>
        <v>15792</v>
      </c>
      <c r="P35" s="228">
        <f t="shared" si="3"/>
        <v>15792</v>
      </c>
      <c r="Q35" s="228"/>
      <c r="R35" s="228"/>
      <c r="S35" s="228"/>
      <c r="T35" s="228"/>
      <c r="U35" s="228"/>
      <c r="V35" s="228"/>
      <c r="W35" s="228">
        <f t="shared" si="4"/>
        <v>47376</v>
      </c>
      <c r="X35" s="228">
        <f t="shared" si="5"/>
        <v>47376</v>
      </c>
      <c r="Y35" s="228"/>
      <c r="Z35" s="228"/>
      <c r="AA35" s="227">
        <f t="shared" si="6"/>
        <v>94752</v>
      </c>
      <c r="AB35" s="227"/>
      <c r="AC35" s="227">
        <f t="shared" si="7"/>
        <v>94752</v>
      </c>
      <c r="AD35" s="226"/>
    </row>
    <row r="36" spans="1:30" ht="20.149999999999999" customHeight="1">
      <c r="A36" s="8">
        <v>113273</v>
      </c>
      <c r="B36" s="8" t="s">
        <v>527</v>
      </c>
      <c r="C36" s="8" t="s">
        <v>315</v>
      </c>
      <c r="D36" s="8" t="s">
        <v>528</v>
      </c>
      <c r="E36" s="8" t="s">
        <v>346</v>
      </c>
      <c r="F36" s="17" t="s">
        <v>371</v>
      </c>
      <c r="G36" s="17" t="str">
        <f t="shared" ref="G36:G67" si="11">CONCATENATE(F36,C36)</f>
        <v>Level 4 - Expert SkillsOnshore Supplier Location</v>
      </c>
      <c r="H36" s="8" t="s">
        <v>422</v>
      </c>
      <c r="I36" s="1">
        <f>VLOOKUP(G36,'New Rate Card'!A:D,4,0)</f>
        <v>128</v>
      </c>
      <c r="J36" s="9">
        <f t="shared" si="0"/>
        <v>21504</v>
      </c>
      <c r="K36" s="10">
        <v>0</v>
      </c>
      <c r="L36" s="10">
        <v>0</v>
      </c>
      <c r="M36" s="10">
        <v>0</v>
      </c>
      <c r="N36" s="10">
        <v>0</v>
      </c>
      <c r="O36" s="10">
        <v>0</v>
      </c>
      <c r="P36" s="10">
        <v>0</v>
      </c>
      <c r="Q36" s="10">
        <f t="shared" ref="Q36:Q42" si="12">I36*168</f>
        <v>21504</v>
      </c>
      <c r="R36" s="10">
        <f t="shared" ref="R36:R41" si="13">I36*168</f>
        <v>21504</v>
      </c>
      <c r="S36" s="10">
        <f t="shared" ref="S36:S41" si="14">I36*168</f>
        <v>21504</v>
      </c>
      <c r="T36" s="10">
        <f t="shared" ref="T36:T41" si="15">I36*168</f>
        <v>21504</v>
      </c>
      <c r="U36" s="10">
        <f t="shared" ref="U36:U41" si="16">I36*168</f>
        <v>21504</v>
      </c>
      <c r="V36" s="10">
        <f t="shared" ref="V36:V41" si="17">I36*168</f>
        <v>21504</v>
      </c>
      <c r="W36" s="10">
        <f t="shared" si="4"/>
        <v>0</v>
      </c>
      <c r="X36" s="10">
        <f t="shared" si="5"/>
        <v>0</v>
      </c>
      <c r="Y36" s="10">
        <f t="shared" ref="Y36:Y67" si="18">SUM(Q36:S36)</f>
        <v>64512</v>
      </c>
      <c r="Z36" s="10">
        <f t="shared" ref="Z36:Z67" si="19">SUM(T36:V36)</f>
        <v>64512</v>
      </c>
      <c r="AA36" s="9">
        <f t="shared" si="6"/>
        <v>0</v>
      </c>
      <c r="AB36" s="9">
        <f t="shared" ref="AB36:AB67" si="20">SUM(Y36:Z36)</f>
        <v>129024</v>
      </c>
      <c r="AC36" s="9">
        <f t="shared" si="7"/>
        <v>129024</v>
      </c>
      <c r="AD36" s="129" t="s">
        <v>1723</v>
      </c>
    </row>
    <row r="37" spans="1:30" ht="20.149999999999999" customHeight="1">
      <c r="A37" s="8">
        <v>131306</v>
      </c>
      <c r="B37" s="8" t="s">
        <v>529</v>
      </c>
      <c r="C37" s="8" t="s">
        <v>315</v>
      </c>
      <c r="D37" s="8" t="s">
        <v>528</v>
      </c>
      <c r="E37" s="8" t="s">
        <v>341</v>
      </c>
      <c r="F37" s="8" t="s">
        <v>342</v>
      </c>
      <c r="G37" s="8" t="str">
        <f t="shared" si="11"/>
        <v>Level 3 - Niche SkillsOnshore Supplier Location</v>
      </c>
      <c r="H37" s="8" t="s">
        <v>331</v>
      </c>
      <c r="I37" s="1">
        <f>VLOOKUP(G37,'New Rate Card'!A:D,4,0)</f>
        <v>98.21</v>
      </c>
      <c r="J37" s="9">
        <f t="shared" si="0"/>
        <v>16499.28</v>
      </c>
      <c r="K37" s="10">
        <v>0</v>
      </c>
      <c r="L37" s="10">
        <v>0</v>
      </c>
      <c r="M37" s="10">
        <v>0</v>
      </c>
      <c r="N37" s="10">
        <v>0</v>
      </c>
      <c r="O37" s="10">
        <v>0</v>
      </c>
      <c r="P37" s="10">
        <v>0</v>
      </c>
      <c r="Q37" s="10">
        <f t="shared" si="12"/>
        <v>16499.28</v>
      </c>
      <c r="R37" s="10">
        <f t="shared" si="13"/>
        <v>16499.28</v>
      </c>
      <c r="S37" s="10">
        <f t="shared" si="14"/>
        <v>16499.28</v>
      </c>
      <c r="T37" s="10">
        <f t="shared" si="15"/>
        <v>16499.28</v>
      </c>
      <c r="U37" s="10">
        <f t="shared" si="16"/>
        <v>16499.28</v>
      </c>
      <c r="V37" s="10">
        <f t="shared" si="17"/>
        <v>16499.28</v>
      </c>
      <c r="W37" s="10">
        <f t="shared" si="4"/>
        <v>0</v>
      </c>
      <c r="X37" s="10">
        <f t="shared" si="5"/>
        <v>0</v>
      </c>
      <c r="Y37" s="10">
        <f t="shared" si="18"/>
        <v>49497.84</v>
      </c>
      <c r="Z37" s="10">
        <f t="shared" si="19"/>
        <v>49497.84</v>
      </c>
      <c r="AA37" s="9">
        <f t="shared" si="6"/>
        <v>0</v>
      </c>
      <c r="AB37" s="9">
        <f t="shared" si="20"/>
        <v>98995.68</v>
      </c>
      <c r="AC37" s="9">
        <f t="shared" si="7"/>
        <v>98995.68</v>
      </c>
      <c r="AD37" s="129" t="s">
        <v>1723</v>
      </c>
    </row>
    <row r="38" spans="1:30" ht="20.149999999999999" customHeight="1">
      <c r="A38" s="8">
        <v>2351076</v>
      </c>
      <c r="B38" s="8" t="s">
        <v>530</v>
      </c>
      <c r="C38" s="8" t="s">
        <v>315</v>
      </c>
      <c r="D38" s="8" t="s">
        <v>528</v>
      </c>
      <c r="E38" s="8" t="s">
        <v>341</v>
      </c>
      <c r="F38" s="8" t="s">
        <v>342</v>
      </c>
      <c r="G38" s="8" t="str">
        <f t="shared" si="11"/>
        <v>Level 3 - Niche SkillsOnshore Supplier Location</v>
      </c>
      <c r="H38" s="8" t="s">
        <v>331</v>
      </c>
      <c r="I38" s="1">
        <f>VLOOKUP(G38,'New Rate Card'!A:D,4,0)</f>
        <v>98.21</v>
      </c>
      <c r="J38" s="9">
        <f t="shared" si="0"/>
        <v>16499.28</v>
      </c>
      <c r="K38" s="10">
        <v>0</v>
      </c>
      <c r="L38" s="10">
        <v>0</v>
      </c>
      <c r="M38" s="10">
        <v>0</v>
      </c>
      <c r="N38" s="10">
        <v>0</v>
      </c>
      <c r="O38" s="10">
        <v>0</v>
      </c>
      <c r="P38" s="10">
        <v>0</v>
      </c>
      <c r="Q38" s="10">
        <f t="shared" si="12"/>
        <v>16499.28</v>
      </c>
      <c r="R38" s="10">
        <f t="shared" si="13"/>
        <v>16499.28</v>
      </c>
      <c r="S38" s="10">
        <f t="shared" si="14"/>
        <v>16499.28</v>
      </c>
      <c r="T38" s="10">
        <f t="shared" si="15"/>
        <v>16499.28</v>
      </c>
      <c r="U38" s="10">
        <f t="shared" si="16"/>
        <v>16499.28</v>
      </c>
      <c r="V38" s="10">
        <f t="shared" si="17"/>
        <v>16499.28</v>
      </c>
      <c r="W38" s="10">
        <f t="shared" si="4"/>
        <v>0</v>
      </c>
      <c r="X38" s="10">
        <f t="shared" si="5"/>
        <v>0</v>
      </c>
      <c r="Y38" s="10">
        <f t="shared" si="18"/>
        <v>49497.84</v>
      </c>
      <c r="Z38" s="10">
        <f t="shared" si="19"/>
        <v>49497.84</v>
      </c>
      <c r="AA38" s="9">
        <f t="shared" si="6"/>
        <v>0</v>
      </c>
      <c r="AB38" s="9">
        <f t="shared" si="20"/>
        <v>98995.68</v>
      </c>
      <c r="AC38" s="9">
        <f t="shared" si="7"/>
        <v>98995.68</v>
      </c>
      <c r="AD38" s="129" t="s">
        <v>1723</v>
      </c>
    </row>
    <row r="39" spans="1:30" ht="20.149999999999999" customHeight="1">
      <c r="A39" s="8">
        <v>2284939</v>
      </c>
      <c r="B39" s="8" t="s">
        <v>531</v>
      </c>
      <c r="C39" s="8" t="s">
        <v>315</v>
      </c>
      <c r="D39" s="8" t="s">
        <v>528</v>
      </c>
      <c r="E39" s="8" t="s">
        <v>341</v>
      </c>
      <c r="F39" s="8" t="s">
        <v>342</v>
      </c>
      <c r="G39" s="8" t="str">
        <f t="shared" si="11"/>
        <v>Level 3 - Niche SkillsOnshore Supplier Location</v>
      </c>
      <c r="H39" s="8" t="s">
        <v>331</v>
      </c>
      <c r="I39" s="1">
        <f>VLOOKUP(G39,'New Rate Card'!A:D,4,0)</f>
        <v>98.21</v>
      </c>
      <c r="J39" s="9">
        <f t="shared" si="0"/>
        <v>16499.28</v>
      </c>
      <c r="K39" s="10">
        <v>0</v>
      </c>
      <c r="L39" s="10">
        <v>0</v>
      </c>
      <c r="M39" s="10">
        <v>0</v>
      </c>
      <c r="N39" s="10">
        <v>0</v>
      </c>
      <c r="O39" s="10">
        <v>0</v>
      </c>
      <c r="P39" s="10">
        <v>0</v>
      </c>
      <c r="Q39" s="10">
        <f t="shared" si="12"/>
        <v>16499.28</v>
      </c>
      <c r="R39" s="10">
        <f t="shared" si="13"/>
        <v>16499.28</v>
      </c>
      <c r="S39" s="10">
        <f t="shared" si="14"/>
        <v>16499.28</v>
      </c>
      <c r="T39" s="10">
        <f t="shared" si="15"/>
        <v>16499.28</v>
      </c>
      <c r="U39" s="10">
        <f t="shared" si="16"/>
        <v>16499.28</v>
      </c>
      <c r="V39" s="10">
        <f t="shared" si="17"/>
        <v>16499.28</v>
      </c>
      <c r="W39" s="10">
        <f t="shared" si="4"/>
        <v>0</v>
      </c>
      <c r="X39" s="10">
        <f t="shared" si="5"/>
        <v>0</v>
      </c>
      <c r="Y39" s="10">
        <f t="shared" si="18"/>
        <v>49497.84</v>
      </c>
      <c r="Z39" s="10">
        <f t="shared" si="19"/>
        <v>49497.84</v>
      </c>
      <c r="AA39" s="9">
        <f t="shared" si="6"/>
        <v>0</v>
      </c>
      <c r="AB39" s="9">
        <f t="shared" si="20"/>
        <v>98995.68</v>
      </c>
      <c r="AC39" s="9">
        <f t="shared" si="7"/>
        <v>98995.68</v>
      </c>
      <c r="AD39" s="129" t="s">
        <v>1723</v>
      </c>
    </row>
    <row r="40" spans="1:30" ht="20.149999999999999" customHeight="1">
      <c r="A40" s="8">
        <v>225706</v>
      </c>
      <c r="B40" s="8" t="s">
        <v>532</v>
      </c>
      <c r="C40" s="8" t="s">
        <v>315</v>
      </c>
      <c r="D40" s="8" t="s">
        <v>528</v>
      </c>
      <c r="E40" s="8" t="s">
        <v>341</v>
      </c>
      <c r="F40" s="8" t="s">
        <v>342</v>
      </c>
      <c r="G40" s="8" t="str">
        <f t="shared" si="11"/>
        <v>Level 3 - Niche SkillsOnshore Supplier Location</v>
      </c>
      <c r="H40" s="8" t="s">
        <v>331</v>
      </c>
      <c r="I40" s="1">
        <f>VLOOKUP(G40,'New Rate Card'!A:D,4,0)</f>
        <v>98.21</v>
      </c>
      <c r="J40" s="9">
        <f t="shared" si="0"/>
        <v>16499.28</v>
      </c>
      <c r="K40" s="10">
        <v>0</v>
      </c>
      <c r="L40" s="10">
        <v>0</v>
      </c>
      <c r="M40" s="10">
        <v>0</v>
      </c>
      <c r="N40" s="10">
        <v>0</v>
      </c>
      <c r="O40" s="10">
        <v>0</v>
      </c>
      <c r="P40" s="10">
        <v>0</v>
      </c>
      <c r="Q40" s="10">
        <f t="shared" si="12"/>
        <v>16499.28</v>
      </c>
      <c r="R40" s="10">
        <f t="shared" si="13"/>
        <v>16499.28</v>
      </c>
      <c r="S40" s="10">
        <f t="shared" si="14"/>
        <v>16499.28</v>
      </c>
      <c r="T40" s="10">
        <f t="shared" si="15"/>
        <v>16499.28</v>
      </c>
      <c r="U40" s="10">
        <f t="shared" si="16"/>
        <v>16499.28</v>
      </c>
      <c r="V40" s="10">
        <f t="shared" si="17"/>
        <v>16499.28</v>
      </c>
      <c r="W40" s="10">
        <f t="shared" si="4"/>
        <v>0</v>
      </c>
      <c r="X40" s="10">
        <f t="shared" si="5"/>
        <v>0</v>
      </c>
      <c r="Y40" s="10">
        <f t="shared" si="18"/>
        <v>49497.84</v>
      </c>
      <c r="Z40" s="10">
        <f t="shared" si="19"/>
        <v>49497.84</v>
      </c>
      <c r="AA40" s="9">
        <f t="shared" si="6"/>
        <v>0</v>
      </c>
      <c r="AB40" s="9">
        <f t="shared" si="20"/>
        <v>98995.68</v>
      </c>
      <c r="AC40" s="9">
        <f t="shared" si="7"/>
        <v>98995.68</v>
      </c>
      <c r="AD40" s="129" t="s">
        <v>1723</v>
      </c>
    </row>
    <row r="41" spans="1:30" ht="20.149999999999999" customHeight="1">
      <c r="A41" s="8">
        <v>747085</v>
      </c>
      <c r="B41" s="8" t="s">
        <v>533</v>
      </c>
      <c r="C41" s="8" t="s">
        <v>315</v>
      </c>
      <c r="D41" s="8" t="s">
        <v>528</v>
      </c>
      <c r="E41" s="8" t="s">
        <v>20</v>
      </c>
      <c r="F41" s="8" t="s">
        <v>317</v>
      </c>
      <c r="G41" s="8" t="str">
        <f t="shared" si="11"/>
        <v>Level 3 - Premium SkillsOnshore Supplier Location</v>
      </c>
      <c r="H41" s="8" t="s">
        <v>338</v>
      </c>
      <c r="I41" s="1">
        <f>VLOOKUP(G41,'New Rate Card'!A:D,4,0)</f>
        <v>96.56</v>
      </c>
      <c r="J41" s="9">
        <f t="shared" si="0"/>
        <v>16222.08</v>
      </c>
      <c r="K41" s="10">
        <v>0</v>
      </c>
      <c r="L41" s="10">
        <v>0</v>
      </c>
      <c r="M41" s="10">
        <v>0</v>
      </c>
      <c r="N41" s="10">
        <v>0</v>
      </c>
      <c r="O41" s="10">
        <v>0</v>
      </c>
      <c r="P41" s="10">
        <v>0</v>
      </c>
      <c r="Q41" s="10">
        <f t="shared" si="12"/>
        <v>16222.08</v>
      </c>
      <c r="R41" s="10">
        <f t="shared" si="13"/>
        <v>16222.08</v>
      </c>
      <c r="S41" s="10">
        <f t="shared" si="14"/>
        <v>16222.08</v>
      </c>
      <c r="T41" s="10">
        <f t="shared" si="15"/>
        <v>16222.08</v>
      </c>
      <c r="U41" s="10">
        <f t="shared" si="16"/>
        <v>16222.08</v>
      </c>
      <c r="V41" s="10">
        <f t="shared" si="17"/>
        <v>16222.08</v>
      </c>
      <c r="W41" s="10">
        <f t="shared" ref="W41:W72" si="21">SUM(K41:M41)</f>
        <v>0</v>
      </c>
      <c r="X41" s="10">
        <f t="shared" ref="X41:X72" si="22">SUM(N41:P41)</f>
        <v>0</v>
      </c>
      <c r="Y41" s="10">
        <f t="shared" si="18"/>
        <v>48666.239999999998</v>
      </c>
      <c r="Z41" s="10">
        <f t="shared" si="19"/>
        <v>48666.239999999998</v>
      </c>
      <c r="AA41" s="9">
        <f t="shared" ref="AA41:AA72" si="23">SUM(K41:P41)</f>
        <v>0</v>
      </c>
      <c r="AB41" s="9">
        <f t="shared" si="20"/>
        <v>97332.479999999996</v>
      </c>
      <c r="AC41" s="9">
        <f t="shared" ref="AC41:AC72" si="24">SUM(AA41:AB41)</f>
        <v>97332.479999999996</v>
      </c>
      <c r="AD41" s="129" t="s">
        <v>1723</v>
      </c>
    </row>
    <row r="42" spans="1:30" ht="20.149999999999999" customHeight="1">
      <c r="A42" s="507">
        <v>2385172</v>
      </c>
      <c r="B42" s="507" t="s">
        <v>1724</v>
      </c>
      <c r="C42" s="8" t="s">
        <v>315</v>
      </c>
      <c r="D42" s="8" t="s">
        <v>528</v>
      </c>
      <c r="E42" s="8" t="s">
        <v>20</v>
      </c>
      <c r="F42" s="8" t="s">
        <v>317</v>
      </c>
      <c r="G42" s="8" t="str">
        <f t="shared" si="11"/>
        <v>Level 3 - Premium SkillsOnshore Supplier Location</v>
      </c>
      <c r="H42" s="8" t="s">
        <v>338</v>
      </c>
      <c r="I42" s="1">
        <f>VLOOKUP(G42,'New Rate Card'!A:D,4,0)</f>
        <v>96.56</v>
      </c>
      <c r="J42" s="9">
        <f t="shared" si="0"/>
        <v>16222.08</v>
      </c>
      <c r="K42" s="10">
        <v>0</v>
      </c>
      <c r="L42" s="10">
        <v>0</v>
      </c>
      <c r="M42" s="10">
        <v>0</v>
      </c>
      <c r="N42" s="10">
        <v>0</v>
      </c>
      <c r="O42" s="10">
        <v>0</v>
      </c>
      <c r="P42" s="10">
        <v>0</v>
      </c>
      <c r="Q42" s="10">
        <f t="shared" si="12"/>
        <v>16222.08</v>
      </c>
      <c r="R42" s="10"/>
      <c r="S42" s="10"/>
      <c r="T42" s="10"/>
      <c r="U42" s="10"/>
      <c r="V42" s="10"/>
      <c r="W42" s="10">
        <f t="shared" si="21"/>
        <v>0</v>
      </c>
      <c r="X42" s="10">
        <f t="shared" si="22"/>
        <v>0</v>
      </c>
      <c r="Y42" s="10">
        <f t="shared" si="18"/>
        <v>16222.08</v>
      </c>
      <c r="Z42" s="10">
        <f t="shared" si="19"/>
        <v>0</v>
      </c>
      <c r="AA42" s="9">
        <f t="shared" si="23"/>
        <v>0</v>
      </c>
      <c r="AB42" s="9">
        <f t="shared" si="20"/>
        <v>16222.08</v>
      </c>
      <c r="AC42" s="9">
        <f t="shared" si="24"/>
        <v>16222.08</v>
      </c>
      <c r="AD42" s="129" t="s">
        <v>1723</v>
      </c>
    </row>
    <row r="43" spans="1:30" ht="20.149999999999999" customHeight="1">
      <c r="A43" s="8">
        <v>2443796</v>
      </c>
      <c r="B43" s="8" t="s">
        <v>535</v>
      </c>
      <c r="C43" s="8" t="s">
        <v>315</v>
      </c>
      <c r="D43" s="8" t="s">
        <v>528</v>
      </c>
      <c r="E43" s="8" t="s">
        <v>20</v>
      </c>
      <c r="F43" s="8" t="s">
        <v>317</v>
      </c>
      <c r="G43" s="8" t="str">
        <f t="shared" si="11"/>
        <v>Level 3 - Premium SkillsOnshore Supplier Location</v>
      </c>
      <c r="H43" s="8" t="s">
        <v>331</v>
      </c>
      <c r="I43" s="1">
        <f>VLOOKUP(G43,'New Rate Card'!A:D,4,0)</f>
        <v>96.56</v>
      </c>
      <c r="J43" s="9">
        <f t="shared" si="0"/>
        <v>16222.08</v>
      </c>
      <c r="K43" s="10">
        <v>0</v>
      </c>
      <c r="L43" s="10">
        <v>0</v>
      </c>
      <c r="M43" s="10">
        <v>0</v>
      </c>
      <c r="N43" s="10">
        <v>0</v>
      </c>
      <c r="O43" s="10">
        <v>0</v>
      </c>
      <c r="P43" s="10">
        <v>0</v>
      </c>
      <c r="Q43" s="10"/>
      <c r="R43" s="10">
        <f t="shared" ref="R43:R49" si="25">I43*168</f>
        <v>16222.08</v>
      </c>
      <c r="S43" s="10">
        <f t="shared" ref="S43:S49" si="26">I43*168</f>
        <v>16222.08</v>
      </c>
      <c r="T43" s="10">
        <f t="shared" ref="T43:T49" si="27">I43*168</f>
        <v>16222.08</v>
      </c>
      <c r="U43" s="10">
        <f t="shared" ref="U43:U49" si="28">I43*168</f>
        <v>16222.08</v>
      </c>
      <c r="V43" s="10">
        <f t="shared" ref="V43:V49" si="29">I43*168</f>
        <v>16222.08</v>
      </c>
      <c r="W43" s="10">
        <f t="shared" si="21"/>
        <v>0</v>
      </c>
      <c r="X43" s="10">
        <f t="shared" si="22"/>
        <v>0</v>
      </c>
      <c r="Y43" s="10">
        <f t="shared" si="18"/>
        <v>32444.16</v>
      </c>
      <c r="Z43" s="10">
        <f t="shared" si="19"/>
        <v>48666.239999999998</v>
      </c>
      <c r="AA43" s="9">
        <f t="shared" si="23"/>
        <v>0</v>
      </c>
      <c r="AB43" s="9">
        <f t="shared" si="20"/>
        <v>81110.399999999994</v>
      </c>
      <c r="AC43" s="9">
        <f t="shared" si="24"/>
        <v>81110.399999999994</v>
      </c>
      <c r="AD43" s="129" t="s">
        <v>1723</v>
      </c>
    </row>
    <row r="44" spans="1:30" ht="20.149999999999999" customHeight="1">
      <c r="A44" s="8">
        <v>969389</v>
      </c>
      <c r="B44" s="8" t="s">
        <v>536</v>
      </c>
      <c r="C44" s="8" t="s">
        <v>315</v>
      </c>
      <c r="D44" s="8" t="s">
        <v>528</v>
      </c>
      <c r="E44" s="8" t="s">
        <v>20</v>
      </c>
      <c r="F44" s="8" t="s">
        <v>317</v>
      </c>
      <c r="G44" s="8" t="str">
        <f t="shared" si="11"/>
        <v>Level 3 - Premium SkillsOnshore Supplier Location</v>
      </c>
      <c r="H44" s="8" t="s">
        <v>318</v>
      </c>
      <c r="I44" s="1">
        <f>VLOOKUP(G44,'New Rate Card'!A:D,4,0)</f>
        <v>96.56</v>
      </c>
      <c r="J44" s="9">
        <f t="shared" si="0"/>
        <v>16222.08</v>
      </c>
      <c r="K44" s="10">
        <v>0</v>
      </c>
      <c r="L44" s="10">
        <v>0</v>
      </c>
      <c r="M44" s="10">
        <v>0</v>
      </c>
      <c r="N44" s="10">
        <v>0</v>
      </c>
      <c r="O44" s="10">
        <v>0</v>
      </c>
      <c r="P44" s="10">
        <v>0</v>
      </c>
      <c r="Q44" s="10">
        <f t="shared" ref="Q44:Q49" si="30">I44*168</f>
        <v>16222.08</v>
      </c>
      <c r="R44" s="10">
        <f t="shared" si="25"/>
        <v>16222.08</v>
      </c>
      <c r="S44" s="10">
        <f t="shared" si="26"/>
        <v>16222.08</v>
      </c>
      <c r="T44" s="10">
        <f t="shared" si="27"/>
        <v>16222.08</v>
      </c>
      <c r="U44" s="10">
        <f t="shared" si="28"/>
        <v>16222.08</v>
      </c>
      <c r="V44" s="10">
        <f t="shared" si="29"/>
        <v>16222.08</v>
      </c>
      <c r="W44" s="10">
        <f t="shared" si="21"/>
        <v>0</v>
      </c>
      <c r="X44" s="10">
        <f t="shared" si="22"/>
        <v>0</v>
      </c>
      <c r="Y44" s="10">
        <f t="shared" si="18"/>
        <v>48666.239999999998</v>
      </c>
      <c r="Z44" s="10">
        <f t="shared" si="19"/>
        <v>48666.239999999998</v>
      </c>
      <c r="AA44" s="9">
        <f t="shared" si="23"/>
        <v>0</v>
      </c>
      <c r="AB44" s="9">
        <f t="shared" si="20"/>
        <v>97332.479999999996</v>
      </c>
      <c r="AC44" s="9">
        <f t="shared" si="24"/>
        <v>97332.479999999996</v>
      </c>
      <c r="AD44" s="129" t="s">
        <v>1723</v>
      </c>
    </row>
    <row r="45" spans="1:30" ht="20.149999999999999" customHeight="1">
      <c r="A45" s="8">
        <v>2304317</v>
      </c>
      <c r="B45" s="8" t="s">
        <v>537</v>
      </c>
      <c r="C45" s="8" t="s">
        <v>315</v>
      </c>
      <c r="D45" s="8" t="s">
        <v>528</v>
      </c>
      <c r="E45" s="8" t="s">
        <v>20</v>
      </c>
      <c r="F45" s="8" t="s">
        <v>317</v>
      </c>
      <c r="G45" s="8" t="str">
        <f t="shared" si="11"/>
        <v>Level 3 - Premium SkillsOnshore Supplier Location</v>
      </c>
      <c r="H45" s="8" t="s">
        <v>331</v>
      </c>
      <c r="I45" s="1">
        <f>VLOOKUP(G45,'New Rate Card'!A:D,4,0)</f>
        <v>96.56</v>
      </c>
      <c r="J45" s="9">
        <f t="shared" si="0"/>
        <v>16222.08</v>
      </c>
      <c r="K45" s="10">
        <v>0</v>
      </c>
      <c r="L45" s="10">
        <v>0</v>
      </c>
      <c r="M45" s="10">
        <v>0</v>
      </c>
      <c r="N45" s="10">
        <v>0</v>
      </c>
      <c r="O45" s="10">
        <v>0</v>
      </c>
      <c r="P45" s="10">
        <v>0</v>
      </c>
      <c r="Q45" s="10">
        <f t="shared" si="30"/>
        <v>16222.08</v>
      </c>
      <c r="R45" s="10">
        <f t="shared" si="25"/>
        <v>16222.08</v>
      </c>
      <c r="S45" s="10">
        <f t="shared" si="26"/>
        <v>16222.08</v>
      </c>
      <c r="T45" s="10">
        <f t="shared" si="27"/>
        <v>16222.08</v>
      </c>
      <c r="U45" s="10">
        <f t="shared" si="28"/>
        <v>16222.08</v>
      </c>
      <c r="V45" s="10">
        <f t="shared" si="29"/>
        <v>16222.08</v>
      </c>
      <c r="W45" s="10">
        <f t="shared" si="21"/>
        <v>0</v>
      </c>
      <c r="X45" s="10">
        <f t="shared" si="22"/>
        <v>0</v>
      </c>
      <c r="Y45" s="10">
        <f t="shared" si="18"/>
        <v>48666.239999999998</v>
      </c>
      <c r="Z45" s="10">
        <f t="shared" si="19"/>
        <v>48666.239999999998</v>
      </c>
      <c r="AA45" s="9">
        <f t="shared" si="23"/>
        <v>0</v>
      </c>
      <c r="AB45" s="9">
        <f t="shared" si="20"/>
        <v>97332.479999999996</v>
      </c>
      <c r="AC45" s="9">
        <f t="shared" si="24"/>
        <v>97332.479999999996</v>
      </c>
      <c r="AD45" s="129" t="s">
        <v>1723</v>
      </c>
    </row>
    <row r="46" spans="1:30" ht="20.149999999999999" customHeight="1">
      <c r="A46" s="8">
        <v>148110</v>
      </c>
      <c r="B46" s="8" t="s">
        <v>538</v>
      </c>
      <c r="C46" s="8" t="s">
        <v>315</v>
      </c>
      <c r="D46" s="8" t="s">
        <v>528</v>
      </c>
      <c r="E46" s="8" t="s">
        <v>25</v>
      </c>
      <c r="F46" s="8" t="s">
        <v>320</v>
      </c>
      <c r="G46" s="8" t="str">
        <f t="shared" si="11"/>
        <v>Level 3 - Standard SkillsOnshore Supplier Location</v>
      </c>
      <c r="H46" s="8" t="s">
        <v>318</v>
      </c>
      <c r="I46" s="1">
        <f>VLOOKUP(G46,'New Rate Card'!A:D,4,0)</f>
        <v>91.9</v>
      </c>
      <c r="J46" s="9">
        <f t="shared" si="0"/>
        <v>15439.2</v>
      </c>
      <c r="K46" s="10">
        <v>0</v>
      </c>
      <c r="L46" s="10">
        <v>0</v>
      </c>
      <c r="M46" s="10">
        <v>0</v>
      </c>
      <c r="N46" s="10">
        <v>0</v>
      </c>
      <c r="O46" s="10">
        <v>0</v>
      </c>
      <c r="P46" s="10">
        <v>0</v>
      </c>
      <c r="Q46" s="10">
        <f t="shared" si="30"/>
        <v>15439.2</v>
      </c>
      <c r="R46" s="10">
        <f t="shared" si="25"/>
        <v>15439.2</v>
      </c>
      <c r="S46" s="10">
        <f t="shared" si="26"/>
        <v>15439.2</v>
      </c>
      <c r="T46" s="10">
        <f t="shared" si="27"/>
        <v>15439.2</v>
      </c>
      <c r="U46" s="10">
        <f t="shared" si="28"/>
        <v>15439.2</v>
      </c>
      <c r="V46" s="10">
        <f t="shared" si="29"/>
        <v>15439.2</v>
      </c>
      <c r="W46" s="10">
        <f t="shared" si="21"/>
        <v>0</v>
      </c>
      <c r="X46" s="10">
        <f t="shared" si="22"/>
        <v>0</v>
      </c>
      <c r="Y46" s="10">
        <f t="shared" si="18"/>
        <v>46317.600000000006</v>
      </c>
      <c r="Z46" s="10">
        <f t="shared" si="19"/>
        <v>46317.600000000006</v>
      </c>
      <c r="AA46" s="9">
        <f t="shared" si="23"/>
        <v>0</v>
      </c>
      <c r="AB46" s="9">
        <f t="shared" si="20"/>
        <v>92635.200000000012</v>
      </c>
      <c r="AC46" s="9">
        <f t="shared" si="24"/>
        <v>92635.200000000012</v>
      </c>
      <c r="AD46" s="129" t="s">
        <v>1723</v>
      </c>
    </row>
    <row r="47" spans="1:30" ht="20.149999999999999" customHeight="1">
      <c r="A47" s="8">
        <v>343415</v>
      </c>
      <c r="B47" s="8" t="s">
        <v>539</v>
      </c>
      <c r="C47" s="8" t="s">
        <v>315</v>
      </c>
      <c r="D47" s="8" t="s">
        <v>528</v>
      </c>
      <c r="E47" s="8" t="s">
        <v>25</v>
      </c>
      <c r="F47" s="8" t="s">
        <v>320</v>
      </c>
      <c r="G47" s="8" t="str">
        <f t="shared" si="11"/>
        <v>Level 3 - Standard SkillsOnshore Supplier Location</v>
      </c>
      <c r="H47" s="8" t="s">
        <v>338</v>
      </c>
      <c r="I47" s="1">
        <f>VLOOKUP(G47,'New Rate Card'!A:D,4,0)</f>
        <v>91.9</v>
      </c>
      <c r="J47" s="9">
        <f t="shared" si="0"/>
        <v>15439.2</v>
      </c>
      <c r="K47" s="10">
        <v>0</v>
      </c>
      <c r="L47" s="10">
        <v>0</v>
      </c>
      <c r="M47" s="10">
        <v>0</v>
      </c>
      <c r="N47" s="10">
        <v>0</v>
      </c>
      <c r="O47" s="10">
        <v>0</v>
      </c>
      <c r="P47" s="10">
        <v>0</v>
      </c>
      <c r="Q47" s="10">
        <f t="shared" si="30"/>
        <v>15439.2</v>
      </c>
      <c r="R47" s="10">
        <f t="shared" si="25"/>
        <v>15439.2</v>
      </c>
      <c r="S47" s="10">
        <f t="shared" si="26"/>
        <v>15439.2</v>
      </c>
      <c r="T47" s="10">
        <f t="shared" si="27"/>
        <v>15439.2</v>
      </c>
      <c r="U47" s="10">
        <f t="shared" si="28"/>
        <v>15439.2</v>
      </c>
      <c r="V47" s="10">
        <f t="shared" si="29"/>
        <v>15439.2</v>
      </c>
      <c r="W47" s="10">
        <f t="shared" si="21"/>
        <v>0</v>
      </c>
      <c r="X47" s="10">
        <f t="shared" si="22"/>
        <v>0</v>
      </c>
      <c r="Y47" s="10">
        <f t="shared" si="18"/>
        <v>46317.600000000006</v>
      </c>
      <c r="Z47" s="10">
        <f t="shared" si="19"/>
        <v>46317.600000000006</v>
      </c>
      <c r="AA47" s="9">
        <f t="shared" si="23"/>
        <v>0</v>
      </c>
      <c r="AB47" s="9">
        <f t="shared" si="20"/>
        <v>92635.200000000012</v>
      </c>
      <c r="AC47" s="9">
        <f t="shared" si="24"/>
        <v>92635.200000000012</v>
      </c>
      <c r="AD47" s="129" t="s">
        <v>1723</v>
      </c>
    </row>
    <row r="48" spans="1:30" ht="20.149999999999999" customHeight="1">
      <c r="A48" s="17">
        <v>844102</v>
      </c>
      <c r="B48" s="17" t="s">
        <v>540</v>
      </c>
      <c r="C48" s="8" t="s">
        <v>315</v>
      </c>
      <c r="D48" s="8" t="s">
        <v>528</v>
      </c>
      <c r="E48" s="8" t="s">
        <v>25</v>
      </c>
      <c r="F48" s="8" t="s">
        <v>320</v>
      </c>
      <c r="G48" s="8" t="str">
        <f t="shared" si="11"/>
        <v>Level 3 - Standard SkillsOnshore Supplier Location</v>
      </c>
      <c r="H48" s="8" t="s">
        <v>331</v>
      </c>
      <c r="I48" s="1">
        <f>VLOOKUP(G48,'New Rate Card'!A:D,4,0)</f>
        <v>91.9</v>
      </c>
      <c r="J48" s="9">
        <f t="shared" si="0"/>
        <v>15439.2</v>
      </c>
      <c r="K48" s="10">
        <v>0</v>
      </c>
      <c r="L48" s="10">
        <v>0</v>
      </c>
      <c r="M48" s="10">
        <v>0</v>
      </c>
      <c r="N48" s="10">
        <v>0</v>
      </c>
      <c r="O48" s="10">
        <v>0</v>
      </c>
      <c r="P48" s="10">
        <v>0</v>
      </c>
      <c r="Q48" s="10">
        <f t="shared" si="30"/>
        <v>15439.2</v>
      </c>
      <c r="R48" s="10">
        <f t="shared" si="25"/>
        <v>15439.2</v>
      </c>
      <c r="S48" s="10">
        <f t="shared" si="26"/>
        <v>15439.2</v>
      </c>
      <c r="T48" s="10">
        <f t="shared" si="27"/>
        <v>15439.2</v>
      </c>
      <c r="U48" s="10">
        <f t="shared" si="28"/>
        <v>15439.2</v>
      </c>
      <c r="V48" s="10">
        <f t="shared" si="29"/>
        <v>15439.2</v>
      </c>
      <c r="W48" s="10">
        <f t="shared" si="21"/>
        <v>0</v>
      </c>
      <c r="X48" s="10">
        <f t="shared" si="22"/>
        <v>0</v>
      </c>
      <c r="Y48" s="10">
        <f t="shared" si="18"/>
        <v>46317.600000000006</v>
      </c>
      <c r="Z48" s="10">
        <f t="shared" si="19"/>
        <v>46317.600000000006</v>
      </c>
      <c r="AA48" s="9">
        <f t="shared" si="23"/>
        <v>0</v>
      </c>
      <c r="AB48" s="9">
        <f t="shared" si="20"/>
        <v>92635.200000000012</v>
      </c>
      <c r="AC48" s="9">
        <f t="shared" si="24"/>
        <v>92635.200000000012</v>
      </c>
      <c r="AD48" s="129" t="s">
        <v>1723</v>
      </c>
    </row>
    <row r="49" spans="1:30" ht="20.149999999999999" customHeight="1">
      <c r="A49" s="8">
        <v>2319504</v>
      </c>
      <c r="B49" s="8" t="s">
        <v>541</v>
      </c>
      <c r="C49" s="8" t="s">
        <v>315</v>
      </c>
      <c r="D49" s="8" t="s">
        <v>528</v>
      </c>
      <c r="E49" s="8" t="s">
        <v>25</v>
      </c>
      <c r="F49" s="8" t="s">
        <v>320</v>
      </c>
      <c r="G49" s="8" t="str">
        <f t="shared" si="11"/>
        <v>Level 3 - Standard SkillsOnshore Supplier Location</v>
      </c>
      <c r="H49" s="8" t="s">
        <v>331</v>
      </c>
      <c r="I49" s="1">
        <f>VLOOKUP(G49,'New Rate Card'!A:D,4,0)</f>
        <v>91.9</v>
      </c>
      <c r="J49" s="9">
        <f t="shared" si="0"/>
        <v>15439.2</v>
      </c>
      <c r="K49" s="10">
        <v>0</v>
      </c>
      <c r="L49" s="10">
        <v>0</v>
      </c>
      <c r="M49" s="10">
        <v>0</v>
      </c>
      <c r="N49" s="10">
        <v>0</v>
      </c>
      <c r="O49" s="10">
        <v>0</v>
      </c>
      <c r="P49" s="10">
        <v>0</v>
      </c>
      <c r="Q49" s="10">
        <f t="shared" si="30"/>
        <v>15439.2</v>
      </c>
      <c r="R49" s="10">
        <f t="shared" si="25"/>
        <v>15439.2</v>
      </c>
      <c r="S49" s="10">
        <f t="shared" si="26"/>
        <v>15439.2</v>
      </c>
      <c r="T49" s="10">
        <f t="shared" si="27"/>
        <v>15439.2</v>
      </c>
      <c r="U49" s="10">
        <f t="shared" si="28"/>
        <v>15439.2</v>
      </c>
      <c r="V49" s="10">
        <f t="shared" si="29"/>
        <v>15439.2</v>
      </c>
      <c r="W49" s="10">
        <f t="shared" si="21"/>
        <v>0</v>
      </c>
      <c r="X49" s="10">
        <f t="shared" si="22"/>
        <v>0</v>
      </c>
      <c r="Y49" s="10">
        <f t="shared" si="18"/>
        <v>46317.600000000006</v>
      </c>
      <c r="Z49" s="10">
        <f t="shared" si="19"/>
        <v>46317.600000000006</v>
      </c>
      <c r="AA49" s="9">
        <f t="shared" si="23"/>
        <v>0</v>
      </c>
      <c r="AB49" s="9">
        <f t="shared" si="20"/>
        <v>92635.200000000012</v>
      </c>
      <c r="AC49" s="9">
        <f t="shared" si="24"/>
        <v>92635.200000000012</v>
      </c>
      <c r="AD49" s="129" t="s">
        <v>1723</v>
      </c>
    </row>
    <row r="50" spans="1:30" ht="20.149999999999999" customHeight="1">
      <c r="A50" s="8">
        <v>295426</v>
      </c>
      <c r="B50" s="8" t="s">
        <v>542</v>
      </c>
      <c r="C50" s="8" t="s">
        <v>327</v>
      </c>
      <c r="D50" s="8" t="s">
        <v>528</v>
      </c>
      <c r="E50" s="8" t="s">
        <v>25</v>
      </c>
      <c r="F50" s="8" t="s">
        <v>320</v>
      </c>
      <c r="G50" s="8" t="str">
        <f t="shared" si="11"/>
        <v>Level 3 - Standard SkillsIndia</v>
      </c>
      <c r="H50" s="8" t="s">
        <v>318</v>
      </c>
      <c r="I50" s="1">
        <f>VLOOKUP(G50,'New Rate Card'!A:D,4,0)</f>
        <v>22.9</v>
      </c>
      <c r="J50" s="9">
        <f t="shared" ref="J50:J57" si="31">I50*189</f>
        <v>4328.0999999999995</v>
      </c>
      <c r="K50" s="10">
        <v>0</v>
      </c>
      <c r="L50" s="10">
        <v>0</v>
      </c>
      <c r="M50" s="10">
        <v>0</v>
      </c>
      <c r="N50" s="10">
        <v>0</v>
      </c>
      <c r="O50" s="10">
        <v>0</v>
      </c>
      <c r="P50" s="10">
        <v>0</v>
      </c>
      <c r="Q50" s="10">
        <f t="shared" ref="Q50:Q57" si="32">I50*189</f>
        <v>4328.0999999999995</v>
      </c>
      <c r="R50" s="10">
        <f t="shared" ref="R50:R57" si="33">I50*189</f>
        <v>4328.0999999999995</v>
      </c>
      <c r="S50" s="10">
        <f t="shared" ref="S50:S57" si="34">I50*189</f>
        <v>4328.0999999999995</v>
      </c>
      <c r="T50" s="10">
        <f t="shared" ref="T50:T57" si="35">I50*189</f>
        <v>4328.0999999999995</v>
      </c>
      <c r="U50" s="10">
        <f t="shared" ref="U50:U57" si="36">I50*189</f>
        <v>4328.0999999999995</v>
      </c>
      <c r="V50" s="10">
        <f t="shared" ref="V50:V57" si="37">I50*189</f>
        <v>4328.0999999999995</v>
      </c>
      <c r="W50" s="10">
        <f t="shared" si="21"/>
        <v>0</v>
      </c>
      <c r="X50" s="10">
        <f t="shared" si="22"/>
        <v>0</v>
      </c>
      <c r="Y50" s="10">
        <f t="shared" si="18"/>
        <v>12984.3</v>
      </c>
      <c r="Z50" s="10">
        <f t="shared" si="19"/>
        <v>12984.3</v>
      </c>
      <c r="AA50" s="9">
        <f t="shared" si="23"/>
        <v>0</v>
      </c>
      <c r="AB50" s="9">
        <f t="shared" si="20"/>
        <v>25968.6</v>
      </c>
      <c r="AC50" s="9">
        <f t="shared" si="24"/>
        <v>25968.6</v>
      </c>
      <c r="AD50" s="129" t="s">
        <v>1723</v>
      </c>
    </row>
    <row r="51" spans="1:30" ht="20.149999999999999" customHeight="1">
      <c r="A51" s="8">
        <v>2239596</v>
      </c>
      <c r="B51" s="8" t="s">
        <v>543</v>
      </c>
      <c r="C51" s="8" t="s">
        <v>327</v>
      </c>
      <c r="D51" s="8" t="s">
        <v>528</v>
      </c>
      <c r="E51" s="8" t="s">
        <v>25</v>
      </c>
      <c r="F51" s="8" t="s">
        <v>323</v>
      </c>
      <c r="G51" s="8" t="str">
        <f t="shared" si="11"/>
        <v>Level 2 - Standard SkillsIndia</v>
      </c>
      <c r="H51" s="8" t="s">
        <v>324</v>
      </c>
      <c r="I51" s="1">
        <f>VLOOKUP(G51,'New Rate Card'!A:D,4,0)</f>
        <v>20</v>
      </c>
      <c r="J51" s="9">
        <f t="shared" si="31"/>
        <v>3780</v>
      </c>
      <c r="K51" s="10">
        <v>0</v>
      </c>
      <c r="L51" s="10">
        <v>0</v>
      </c>
      <c r="M51" s="10">
        <v>0</v>
      </c>
      <c r="N51" s="10">
        <v>0</v>
      </c>
      <c r="O51" s="10">
        <v>0</v>
      </c>
      <c r="P51" s="10">
        <v>0</v>
      </c>
      <c r="Q51" s="10">
        <f t="shared" si="32"/>
        <v>3780</v>
      </c>
      <c r="R51" s="10">
        <f t="shared" si="33"/>
        <v>3780</v>
      </c>
      <c r="S51" s="10">
        <f t="shared" si="34"/>
        <v>3780</v>
      </c>
      <c r="T51" s="10">
        <f t="shared" si="35"/>
        <v>3780</v>
      </c>
      <c r="U51" s="10">
        <f t="shared" si="36"/>
        <v>3780</v>
      </c>
      <c r="V51" s="10">
        <f t="shared" si="37"/>
        <v>3780</v>
      </c>
      <c r="W51" s="10">
        <f t="shared" si="21"/>
        <v>0</v>
      </c>
      <c r="X51" s="10">
        <f t="shared" si="22"/>
        <v>0</v>
      </c>
      <c r="Y51" s="10">
        <f t="shared" si="18"/>
        <v>11340</v>
      </c>
      <c r="Z51" s="10">
        <f t="shared" si="19"/>
        <v>11340</v>
      </c>
      <c r="AA51" s="9">
        <f t="shared" si="23"/>
        <v>0</v>
      </c>
      <c r="AB51" s="9">
        <f t="shared" si="20"/>
        <v>22680</v>
      </c>
      <c r="AC51" s="9">
        <f t="shared" si="24"/>
        <v>22680</v>
      </c>
      <c r="AD51" s="129" t="s">
        <v>1723</v>
      </c>
    </row>
    <row r="52" spans="1:30" ht="20.149999999999999" customHeight="1">
      <c r="A52" s="8">
        <v>2150491</v>
      </c>
      <c r="B52" s="8" t="s">
        <v>544</v>
      </c>
      <c r="C52" s="8" t="s">
        <v>327</v>
      </c>
      <c r="D52" s="8" t="s">
        <v>528</v>
      </c>
      <c r="E52" s="8" t="s">
        <v>25</v>
      </c>
      <c r="F52" s="8" t="s">
        <v>323</v>
      </c>
      <c r="G52" s="8" t="str">
        <f t="shared" si="11"/>
        <v>Level 2 - Standard SkillsIndia</v>
      </c>
      <c r="H52" s="8" t="s">
        <v>324</v>
      </c>
      <c r="I52" s="1">
        <f>VLOOKUP(G52,'New Rate Card'!A:D,4,0)</f>
        <v>20</v>
      </c>
      <c r="J52" s="9">
        <f t="shared" si="31"/>
        <v>3780</v>
      </c>
      <c r="K52" s="10">
        <v>0</v>
      </c>
      <c r="L52" s="10">
        <v>0</v>
      </c>
      <c r="M52" s="10">
        <v>0</v>
      </c>
      <c r="N52" s="10">
        <v>0</v>
      </c>
      <c r="O52" s="10">
        <v>0</v>
      </c>
      <c r="P52" s="10">
        <v>0</v>
      </c>
      <c r="Q52" s="10">
        <f t="shared" si="32"/>
        <v>3780</v>
      </c>
      <c r="R52" s="10">
        <f t="shared" si="33"/>
        <v>3780</v>
      </c>
      <c r="S52" s="10">
        <f t="shared" si="34"/>
        <v>3780</v>
      </c>
      <c r="T52" s="10">
        <f t="shared" si="35"/>
        <v>3780</v>
      </c>
      <c r="U52" s="10">
        <f t="shared" si="36"/>
        <v>3780</v>
      </c>
      <c r="V52" s="10">
        <f t="shared" si="37"/>
        <v>3780</v>
      </c>
      <c r="W52" s="10">
        <f t="shared" si="21"/>
        <v>0</v>
      </c>
      <c r="X52" s="10">
        <f t="shared" si="22"/>
        <v>0</v>
      </c>
      <c r="Y52" s="10">
        <f t="shared" si="18"/>
        <v>11340</v>
      </c>
      <c r="Z52" s="10">
        <f t="shared" si="19"/>
        <v>11340</v>
      </c>
      <c r="AA52" s="9">
        <f t="shared" si="23"/>
        <v>0</v>
      </c>
      <c r="AB52" s="9">
        <f t="shared" si="20"/>
        <v>22680</v>
      </c>
      <c r="AC52" s="9">
        <f t="shared" si="24"/>
        <v>22680</v>
      </c>
      <c r="AD52" s="129" t="s">
        <v>1723</v>
      </c>
    </row>
    <row r="53" spans="1:30" ht="20.149999999999999" customHeight="1">
      <c r="A53" s="8">
        <v>679999</v>
      </c>
      <c r="B53" s="8" t="s">
        <v>545</v>
      </c>
      <c r="C53" s="8" t="s">
        <v>327</v>
      </c>
      <c r="D53" s="8" t="s">
        <v>528</v>
      </c>
      <c r="E53" s="8" t="s">
        <v>25</v>
      </c>
      <c r="F53" s="8" t="s">
        <v>323</v>
      </c>
      <c r="G53" s="8" t="str">
        <f t="shared" si="11"/>
        <v>Level 2 - Standard SkillsIndia</v>
      </c>
      <c r="H53" s="8" t="s">
        <v>324</v>
      </c>
      <c r="I53" s="1">
        <f>VLOOKUP(G53,'New Rate Card'!A:D,4,0)</f>
        <v>20</v>
      </c>
      <c r="J53" s="9">
        <f t="shared" si="31"/>
        <v>3780</v>
      </c>
      <c r="K53" s="10">
        <v>0</v>
      </c>
      <c r="L53" s="10">
        <v>0</v>
      </c>
      <c r="M53" s="10">
        <v>0</v>
      </c>
      <c r="N53" s="10">
        <v>0</v>
      </c>
      <c r="O53" s="10">
        <v>0</v>
      </c>
      <c r="P53" s="10">
        <v>0</v>
      </c>
      <c r="Q53" s="10">
        <f t="shared" si="32"/>
        <v>3780</v>
      </c>
      <c r="R53" s="10">
        <f t="shared" si="33"/>
        <v>3780</v>
      </c>
      <c r="S53" s="10">
        <f t="shared" si="34"/>
        <v>3780</v>
      </c>
      <c r="T53" s="10">
        <f t="shared" si="35"/>
        <v>3780</v>
      </c>
      <c r="U53" s="10">
        <f t="shared" si="36"/>
        <v>3780</v>
      </c>
      <c r="V53" s="10">
        <f t="shared" si="37"/>
        <v>3780</v>
      </c>
      <c r="W53" s="10">
        <f t="shared" si="21"/>
        <v>0</v>
      </c>
      <c r="X53" s="10">
        <f t="shared" si="22"/>
        <v>0</v>
      </c>
      <c r="Y53" s="10">
        <f t="shared" si="18"/>
        <v>11340</v>
      </c>
      <c r="Z53" s="10">
        <f t="shared" si="19"/>
        <v>11340</v>
      </c>
      <c r="AA53" s="9">
        <f t="shared" si="23"/>
        <v>0</v>
      </c>
      <c r="AB53" s="9">
        <f t="shared" si="20"/>
        <v>22680</v>
      </c>
      <c r="AC53" s="9">
        <f t="shared" si="24"/>
        <v>22680</v>
      </c>
      <c r="AD53" s="129" t="s">
        <v>1723</v>
      </c>
    </row>
    <row r="54" spans="1:30" ht="20.149999999999999" customHeight="1">
      <c r="A54" s="8">
        <v>2244652</v>
      </c>
      <c r="B54" s="8" t="s">
        <v>546</v>
      </c>
      <c r="C54" s="8" t="s">
        <v>327</v>
      </c>
      <c r="D54" s="8" t="s">
        <v>528</v>
      </c>
      <c r="E54" s="8" t="s">
        <v>25</v>
      </c>
      <c r="F54" s="8" t="s">
        <v>323</v>
      </c>
      <c r="G54" s="8" t="str">
        <f t="shared" si="11"/>
        <v>Level 2 - Standard SkillsIndia</v>
      </c>
      <c r="H54" s="8" t="s">
        <v>324</v>
      </c>
      <c r="I54" s="1">
        <f>VLOOKUP(G54,'New Rate Card'!A:D,4,0)</f>
        <v>20</v>
      </c>
      <c r="J54" s="9">
        <f t="shared" si="31"/>
        <v>3780</v>
      </c>
      <c r="K54" s="10">
        <v>0</v>
      </c>
      <c r="L54" s="10">
        <v>0</v>
      </c>
      <c r="M54" s="10">
        <v>0</v>
      </c>
      <c r="N54" s="10">
        <v>0</v>
      </c>
      <c r="O54" s="10">
        <v>0</v>
      </c>
      <c r="P54" s="10">
        <v>0</v>
      </c>
      <c r="Q54" s="10">
        <f t="shared" si="32"/>
        <v>3780</v>
      </c>
      <c r="R54" s="10">
        <f t="shared" si="33"/>
        <v>3780</v>
      </c>
      <c r="S54" s="10">
        <f t="shared" si="34"/>
        <v>3780</v>
      </c>
      <c r="T54" s="10">
        <f t="shared" si="35"/>
        <v>3780</v>
      </c>
      <c r="U54" s="10">
        <f t="shared" si="36"/>
        <v>3780</v>
      </c>
      <c r="V54" s="10">
        <f t="shared" si="37"/>
        <v>3780</v>
      </c>
      <c r="W54" s="10">
        <f t="shared" si="21"/>
        <v>0</v>
      </c>
      <c r="X54" s="10">
        <f t="shared" si="22"/>
        <v>0</v>
      </c>
      <c r="Y54" s="10">
        <f t="shared" si="18"/>
        <v>11340</v>
      </c>
      <c r="Z54" s="10">
        <f t="shared" si="19"/>
        <v>11340</v>
      </c>
      <c r="AA54" s="9">
        <f t="shared" si="23"/>
        <v>0</v>
      </c>
      <c r="AB54" s="9">
        <f t="shared" si="20"/>
        <v>22680</v>
      </c>
      <c r="AC54" s="9">
        <f t="shared" si="24"/>
        <v>22680</v>
      </c>
      <c r="AD54" s="129" t="s">
        <v>1723</v>
      </c>
    </row>
    <row r="55" spans="1:30" ht="20.149999999999999" customHeight="1">
      <c r="A55" s="8">
        <v>2115852</v>
      </c>
      <c r="B55" s="8" t="s">
        <v>547</v>
      </c>
      <c r="C55" s="8" t="s">
        <v>327</v>
      </c>
      <c r="D55" s="8" t="s">
        <v>528</v>
      </c>
      <c r="E55" s="8" t="s">
        <v>25</v>
      </c>
      <c r="F55" s="8" t="s">
        <v>320</v>
      </c>
      <c r="G55" s="8" t="str">
        <f t="shared" si="11"/>
        <v>Level 3 - Standard SkillsIndia</v>
      </c>
      <c r="H55" s="8" t="s">
        <v>338</v>
      </c>
      <c r="I55" s="1">
        <f>VLOOKUP(G55,'New Rate Card'!A:D,4,0)</f>
        <v>22.9</v>
      </c>
      <c r="J55" s="9">
        <f t="shared" si="31"/>
        <v>4328.0999999999995</v>
      </c>
      <c r="K55" s="10">
        <v>0</v>
      </c>
      <c r="L55" s="10">
        <v>0</v>
      </c>
      <c r="M55" s="10">
        <v>0</v>
      </c>
      <c r="N55" s="10">
        <v>0</v>
      </c>
      <c r="O55" s="10">
        <v>0</v>
      </c>
      <c r="P55" s="10">
        <v>0</v>
      </c>
      <c r="Q55" s="10">
        <f t="shared" si="32"/>
        <v>4328.0999999999995</v>
      </c>
      <c r="R55" s="10">
        <f t="shared" si="33"/>
        <v>4328.0999999999995</v>
      </c>
      <c r="S55" s="10">
        <f t="shared" si="34"/>
        <v>4328.0999999999995</v>
      </c>
      <c r="T55" s="10">
        <f t="shared" si="35"/>
        <v>4328.0999999999995</v>
      </c>
      <c r="U55" s="10">
        <f t="shared" si="36"/>
        <v>4328.0999999999995</v>
      </c>
      <c r="V55" s="10">
        <f t="shared" si="37"/>
        <v>4328.0999999999995</v>
      </c>
      <c r="W55" s="10">
        <f t="shared" si="21"/>
        <v>0</v>
      </c>
      <c r="X55" s="10">
        <f t="shared" si="22"/>
        <v>0</v>
      </c>
      <c r="Y55" s="10">
        <f t="shared" si="18"/>
        <v>12984.3</v>
      </c>
      <c r="Z55" s="10">
        <f t="shared" si="19"/>
        <v>12984.3</v>
      </c>
      <c r="AA55" s="9">
        <f t="shared" si="23"/>
        <v>0</v>
      </c>
      <c r="AB55" s="9">
        <f t="shared" si="20"/>
        <v>25968.6</v>
      </c>
      <c r="AC55" s="9">
        <f t="shared" si="24"/>
        <v>25968.6</v>
      </c>
      <c r="AD55" s="129" t="s">
        <v>1723</v>
      </c>
    </row>
    <row r="56" spans="1:30" ht="20.149999999999999" customHeight="1">
      <c r="A56" s="8">
        <v>2178169</v>
      </c>
      <c r="B56" s="8" t="s">
        <v>548</v>
      </c>
      <c r="C56" s="8" t="s">
        <v>327</v>
      </c>
      <c r="D56" s="8" t="s">
        <v>528</v>
      </c>
      <c r="E56" s="8" t="s">
        <v>25</v>
      </c>
      <c r="F56" s="8" t="s">
        <v>323</v>
      </c>
      <c r="G56" s="8" t="str">
        <f t="shared" si="11"/>
        <v>Level 2 - Standard SkillsIndia</v>
      </c>
      <c r="H56" s="8" t="s">
        <v>324</v>
      </c>
      <c r="I56" s="1">
        <f>VLOOKUP(G56,'New Rate Card'!A:D,4,0)</f>
        <v>20</v>
      </c>
      <c r="J56" s="9">
        <f t="shared" si="31"/>
        <v>3780</v>
      </c>
      <c r="K56" s="10">
        <v>0</v>
      </c>
      <c r="L56" s="10">
        <v>0</v>
      </c>
      <c r="M56" s="10">
        <v>0</v>
      </c>
      <c r="N56" s="10">
        <v>0</v>
      </c>
      <c r="O56" s="10">
        <v>0</v>
      </c>
      <c r="P56" s="10">
        <v>0</v>
      </c>
      <c r="Q56" s="10">
        <f t="shared" si="32"/>
        <v>3780</v>
      </c>
      <c r="R56" s="10">
        <f t="shared" si="33"/>
        <v>3780</v>
      </c>
      <c r="S56" s="10">
        <f t="shared" si="34"/>
        <v>3780</v>
      </c>
      <c r="T56" s="10">
        <f t="shared" si="35"/>
        <v>3780</v>
      </c>
      <c r="U56" s="10">
        <f t="shared" si="36"/>
        <v>3780</v>
      </c>
      <c r="V56" s="10">
        <f t="shared" si="37"/>
        <v>3780</v>
      </c>
      <c r="W56" s="10">
        <f t="shared" si="21"/>
        <v>0</v>
      </c>
      <c r="X56" s="10">
        <f t="shared" si="22"/>
        <v>0</v>
      </c>
      <c r="Y56" s="10">
        <f t="shared" si="18"/>
        <v>11340</v>
      </c>
      <c r="Z56" s="10">
        <f t="shared" si="19"/>
        <v>11340</v>
      </c>
      <c r="AA56" s="9">
        <f t="shared" si="23"/>
        <v>0</v>
      </c>
      <c r="AB56" s="9">
        <f t="shared" si="20"/>
        <v>22680</v>
      </c>
      <c r="AC56" s="9">
        <f t="shared" si="24"/>
        <v>22680</v>
      </c>
      <c r="AD56" s="129" t="s">
        <v>1723</v>
      </c>
    </row>
    <row r="57" spans="1:30" ht="20.149999999999999" customHeight="1">
      <c r="A57" s="8">
        <v>2115851</v>
      </c>
      <c r="B57" s="8" t="s">
        <v>549</v>
      </c>
      <c r="C57" s="8" t="s">
        <v>327</v>
      </c>
      <c r="D57" s="8" t="s">
        <v>528</v>
      </c>
      <c r="E57" s="8" t="s">
        <v>25</v>
      </c>
      <c r="F57" s="8" t="s">
        <v>323</v>
      </c>
      <c r="G57" s="8" t="str">
        <f t="shared" si="11"/>
        <v>Level 2 - Standard SkillsIndia</v>
      </c>
      <c r="H57" s="8" t="s">
        <v>324</v>
      </c>
      <c r="I57" s="1">
        <f>VLOOKUP(G57,'New Rate Card'!A:D,4,0)</f>
        <v>20</v>
      </c>
      <c r="J57" s="9">
        <f t="shared" si="31"/>
        <v>3780</v>
      </c>
      <c r="K57" s="10">
        <v>0</v>
      </c>
      <c r="L57" s="10">
        <v>0</v>
      </c>
      <c r="M57" s="10">
        <v>0</v>
      </c>
      <c r="N57" s="10">
        <v>0</v>
      </c>
      <c r="O57" s="10">
        <v>0</v>
      </c>
      <c r="P57" s="10">
        <v>0</v>
      </c>
      <c r="Q57" s="10">
        <f t="shared" si="32"/>
        <v>3780</v>
      </c>
      <c r="R57" s="10">
        <f t="shared" si="33"/>
        <v>3780</v>
      </c>
      <c r="S57" s="10">
        <f t="shared" si="34"/>
        <v>3780</v>
      </c>
      <c r="T57" s="10">
        <f t="shared" si="35"/>
        <v>3780</v>
      </c>
      <c r="U57" s="10">
        <f t="shared" si="36"/>
        <v>3780</v>
      </c>
      <c r="V57" s="10">
        <f t="shared" si="37"/>
        <v>3780</v>
      </c>
      <c r="W57" s="10">
        <f t="shared" si="21"/>
        <v>0</v>
      </c>
      <c r="X57" s="10">
        <f t="shared" si="22"/>
        <v>0</v>
      </c>
      <c r="Y57" s="10">
        <f t="shared" si="18"/>
        <v>11340</v>
      </c>
      <c r="Z57" s="10">
        <f t="shared" si="19"/>
        <v>11340</v>
      </c>
      <c r="AA57" s="9">
        <f t="shared" si="23"/>
        <v>0</v>
      </c>
      <c r="AB57" s="9">
        <f t="shared" si="20"/>
        <v>22680</v>
      </c>
      <c r="AC57" s="9">
        <f t="shared" si="24"/>
        <v>22680</v>
      </c>
      <c r="AD57" s="129" t="s">
        <v>1723</v>
      </c>
    </row>
    <row r="58" spans="1:30" ht="20.149999999999999" customHeight="1">
      <c r="A58" s="8">
        <v>955356</v>
      </c>
      <c r="B58" s="8" t="s">
        <v>550</v>
      </c>
      <c r="C58" s="8" t="s">
        <v>315</v>
      </c>
      <c r="D58" s="8" t="s">
        <v>551</v>
      </c>
      <c r="E58" s="8" t="s">
        <v>20</v>
      </c>
      <c r="F58" s="8" t="s">
        <v>320</v>
      </c>
      <c r="G58" s="8" t="str">
        <f t="shared" si="11"/>
        <v>Level 3 - Standard SkillsOnshore Supplier Location</v>
      </c>
      <c r="H58" s="8" t="s">
        <v>338</v>
      </c>
      <c r="I58" s="1">
        <f>VLOOKUP(G58,'New Rate Card'!A:D,4,0)</f>
        <v>91.9</v>
      </c>
      <c r="J58" s="9">
        <f t="shared" ref="J58:J63" si="38">I58*168</f>
        <v>15439.2</v>
      </c>
      <c r="K58" s="10">
        <v>0</v>
      </c>
      <c r="L58" s="10">
        <v>0</v>
      </c>
      <c r="M58" s="10">
        <v>0</v>
      </c>
      <c r="N58" s="10">
        <v>0</v>
      </c>
      <c r="O58" s="10">
        <v>0</v>
      </c>
      <c r="P58" s="10">
        <v>0</v>
      </c>
      <c r="Q58" s="10">
        <f>I58*168</f>
        <v>15439.2</v>
      </c>
      <c r="R58" s="10">
        <f t="shared" ref="R58:R63" si="39">I58*168</f>
        <v>15439.2</v>
      </c>
      <c r="S58" s="10">
        <f t="shared" ref="S58:S63" si="40">I58*168</f>
        <v>15439.2</v>
      </c>
      <c r="T58" s="10">
        <f t="shared" ref="T58:T63" si="41">I58*168</f>
        <v>15439.2</v>
      </c>
      <c r="U58" s="10">
        <f t="shared" ref="U58:U63" si="42">I58*168</f>
        <v>15439.2</v>
      </c>
      <c r="V58" s="10">
        <f t="shared" ref="V58:V63" si="43">I58*168</f>
        <v>15439.2</v>
      </c>
      <c r="W58" s="10">
        <f t="shared" si="21"/>
        <v>0</v>
      </c>
      <c r="X58" s="10">
        <f t="shared" si="22"/>
        <v>0</v>
      </c>
      <c r="Y58" s="10">
        <f t="shared" si="18"/>
        <v>46317.600000000006</v>
      </c>
      <c r="Z58" s="10">
        <f t="shared" si="19"/>
        <v>46317.600000000006</v>
      </c>
      <c r="AA58" s="9">
        <f t="shared" si="23"/>
        <v>0</v>
      </c>
      <c r="AB58" s="9">
        <f t="shared" si="20"/>
        <v>92635.200000000012</v>
      </c>
      <c r="AC58" s="9">
        <f t="shared" si="24"/>
        <v>92635.200000000012</v>
      </c>
      <c r="AD58" s="129" t="s">
        <v>1723</v>
      </c>
    </row>
    <row r="59" spans="1:30" ht="20.149999999999999" customHeight="1">
      <c r="A59" s="8">
        <v>956648</v>
      </c>
      <c r="B59" s="8" t="s">
        <v>552</v>
      </c>
      <c r="C59" s="8" t="s">
        <v>315</v>
      </c>
      <c r="D59" s="8" t="s">
        <v>553</v>
      </c>
      <c r="E59" s="8" t="s">
        <v>20</v>
      </c>
      <c r="F59" s="8" t="s">
        <v>317</v>
      </c>
      <c r="G59" s="8" t="str">
        <f t="shared" si="11"/>
        <v>Level 3 - Premium SkillsOnshore Supplier Location</v>
      </c>
      <c r="H59" s="8" t="s">
        <v>338</v>
      </c>
      <c r="I59" s="1">
        <f>VLOOKUP(G59,'New Rate Card'!A:D,4,0)</f>
        <v>96.56</v>
      </c>
      <c r="J59" s="9">
        <f t="shared" si="38"/>
        <v>16222.08</v>
      </c>
      <c r="K59" s="10">
        <v>0</v>
      </c>
      <c r="L59" s="10">
        <v>0</v>
      </c>
      <c r="M59" s="10">
        <v>0</v>
      </c>
      <c r="N59" s="10">
        <v>0</v>
      </c>
      <c r="O59" s="10">
        <v>0</v>
      </c>
      <c r="P59" s="10">
        <v>0</v>
      </c>
      <c r="Q59" s="10">
        <f>I59*168</f>
        <v>16222.08</v>
      </c>
      <c r="R59" s="10">
        <f t="shared" si="39"/>
        <v>16222.08</v>
      </c>
      <c r="S59" s="10">
        <f t="shared" si="40"/>
        <v>16222.08</v>
      </c>
      <c r="T59" s="10">
        <f t="shared" si="41"/>
        <v>16222.08</v>
      </c>
      <c r="U59" s="10">
        <f t="shared" si="42"/>
        <v>16222.08</v>
      </c>
      <c r="V59" s="10">
        <f t="shared" si="43"/>
        <v>16222.08</v>
      </c>
      <c r="W59" s="10">
        <f t="shared" si="21"/>
        <v>0</v>
      </c>
      <c r="X59" s="10">
        <f t="shared" si="22"/>
        <v>0</v>
      </c>
      <c r="Y59" s="10">
        <f t="shared" si="18"/>
        <v>48666.239999999998</v>
      </c>
      <c r="Z59" s="10">
        <f t="shared" si="19"/>
        <v>48666.239999999998</v>
      </c>
      <c r="AA59" s="9">
        <f t="shared" si="23"/>
        <v>0</v>
      </c>
      <c r="AB59" s="9">
        <f t="shared" si="20"/>
        <v>97332.479999999996</v>
      </c>
      <c r="AC59" s="9">
        <f t="shared" si="24"/>
        <v>97332.479999999996</v>
      </c>
      <c r="AD59" s="129" t="s">
        <v>1723</v>
      </c>
    </row>
    <row r="60" spans="1:30" ht="20.149999999999999" customHeight="1">
      <c r="A60" s="8">
        <v>2171414</v>
      </c>
      <c r="B60" s="8" t="s">
        <v>554</v>
      </c>
      <c r="C60" s="8" t="s">
        <v>315</v>
      </c>
      <c r="D60" s="8" t="s">
        <v>555</v>
      </c>
      <c r="E60" s="8" t="s">
        <v>20</v>
      </c>
      <c r="F60" s="8" t="s">
        <v>371</v>
      </c>
      <c r="G60" s="8" t="str">
        <f t="shared" si="11"/>
        <v>Level 4 - Expert SkillsOnshore Supplier Location</v>
      </c>
      <c r="H60" s="8" t="s">
        <v>331</v>
      </c>
      <c r="I60" s="1">
        <f>VLOOKUP(G60,'New Rate Card'!A:D,4,0)</f>
        <v>128</v>
      </c>
      <c r="J60" s="9">
        <f t="shared" si="38"/>
        <v>21504</v>
      </c>
      <c r="K60" s="10">
        <v>0</v>
      </c>
      <c r="L60" s="10">
        <v>0</v>
      </c>
      <c r="M60" s="10">
        <v>0</v>
      </c>
      <c r="N60" s="10">
        <v>0</v>
      </c>
      <c r="O60" s="10">
        <v>0</v>
      </c>
      <c r="P60" s="10">
        <v>0</v>
      </c>
      <c r="Q60" s="10">
        <f>I60*168</f>
        <v>21504</v>
      </c>
      <c r="R60" s="10">
        <f t="shared" si="39"/>
        <v>21504</v>
      </c>
      <c r="S60" s="10">
        <f t="shared" si="40"/>
        <v>21504</v>
      </c>
      <c r="T60" s="10">
        <f t="shared" si="41"/>
        <v>21504</v>
      </c>
      <c r="U60" s="10">
        <f t="shared" si="42"/>
        <v>21504</v>
      </c>
      <c r="V60" s="10">
        <f t="shared" si="43"/>
        <v>21504</v>
      </c>
      <c r="W60" s="10">
        <f t="shared" si="21"/>
        <v>0</v>
      </c>
      <c r="X60" s="10">
        <f t="shared" si="22"/>
        <v>0</v>
      </c>
      <c r="Y60" s="10">
        <f t="shared" si="18"/>
        <v>64512</v>
      </c>
      <c r="Z60" s="10">
        <f t="shared" si="19"/>
        <v>64512</v>
      </c>
      <c r="AA60" s="9">
        <f t="shared" si="23"/>
        <v>0</v>
      </c>
      <c r="AB60" s="9">
        <f t="shared" si="20"/>
        <v>129024</v>
      </c>
      <c r="AC60" s="9">
        <f t="shared" si="24"/>
        <v>129024</v>
      </c>
      <c r="AD60" s="129" t="s">
        <v>1723</v>
      </c>
    </row>
    <row r="61" spans="1:30" ht="20.149999999999999" customHeight="1">
      <c r="A61" s="8">
        <v>2191339</v>
      </c>
      <c r="B61" s="8" t="s">
        <v>556</v>
      </c>
      <c r="C61" s="8" t="s">
        <v>315</v>
      </c>
      <c r="D61" s="8" t="s">
        <v>557</v>
      </c>
      <c r="E61" s="8" t="s">
        <v>20</v>
      </c>
      <c r="F61" s="8" t="s">
        <v>371</v>
      </c>
      <c r="G61" s="8" t="str">
        <f t="shared" si="11"/>
        <v>Level 4 - Expert SkillsOnshore Supplier Location</v>
      </c>
      <c r="H61" s="8" t="s">
        <v>331</v>
      </c>
      <c r="I61" s="1">
        <f>VLOOKUP(G61,'New Rate Card'!A:D,4,0)</f>
        <v>128</v>
      </c>
      <c r="J61" s="9">
        <f t="shared" si="38"/>
        <v>21504</v>
      </c>
      <c r="K61" s="10">
        <v>0</v>
      </c>
      <c r="L61" s="10">
        <v>0</v>
      </c>
      <c r="M61" s="10">
        <v>0</v>
      </c>
      <c r="N61" s="10">
        <v>0</v>
      </c>
      <c r="O61" s="10">
        <v>0</v>
      </c>
      <c r="P61" s="10">
        <v>0</v>
      </c>
      <c r="Q61" s="10">
        <f>I61*168</f>
        <v>21504</v>
      </c>
      <c r="R61" s="10">
        <f t="shared" si="39"/>
        <v>21504</v>
      </c>
      <c r="S61" s="10">
        <f t="shared" si="40"/>
        <v>21504</v>
      </c>
      <c r="T61" s="10">
        <f t="shared" si="41"/>
        <v>21504</v>
      </c>
      <c r="U61" s="10">
        <f t="shared" si="42"/>
        <v>21504</v>
      </c>
      <c r="V61" s="10">
        <f t="shared" si="43"/>
        <v>21504</v>
      </c>
      <c r="W61" s="10">
        <f t="shared" si="21"/>
        <v>0</v>
      </c>
      <c r="X61" s="10">
        <f t="shared" si="22"/>
        <v>0</v>
      </c>
      <c r="Y61" s="10">
        <f t="shared" si="18"/>
        <v>64512</v>
      </c>
      <c r="Z61" s="10">
        <f t="shared" si="19"/>
        <v>64512</v>
      </c>
      <c r="AA61" s="9">
        <f t="shared" si="23"/>
        <v>0</v>
      </c>
      <c r="AB61" s="9">
        <f t="shared" si="20"/>
        <v>129024</v>
      </c>
      <c r="AC61" s="9">
        <f t="shared" si="24"/>
        <v>129024</v>
      </c>
      <c r="AD61" s="129" t="s">
        <v>1723</v>
      </c>
    </row>
    <row r="62" spans="1:30" ht="20.149999999999999" customHeight="1">
      <c r="A62" s="17">
        <v>977683</v>
      </c>
      <c r="B62" s="17" t="s">
        <v>558</v>
      </c>
      <c r="C62" s="17" t="s">
        <v>559</v>
      </c>
      <c r="D62" s="17" t="s">
        <v>528</v>
      </c>
      <c r="E62" s="17" t="s">
        <v>20</v>
      </c>
      <c r="F62" s="17" t="s">
        <v>371</v>
      </c>
      <c r="G62" s="17" t="str">
        <f t="shared" si="11"/>
        <v>Level 4 - Expert SkillsOnshore Verizon Location</v>
      </c>
      <c r="H62" s="8" t="s">
        <v>318</v>
      </c>
      <c r="I62" s="15">
        <f>VLOOKUP(G62,'New Rate Card'!A:D,4,0)</f>
        <v>118</v>
      </c>
      <c r="J62" s="67">
        <f t="shared" si="38"/>
        <v>19824</v>
      </c>
      <c r="K62" s="10">
        <v>0</v>
      </c>
      <c r="L62" s="10">
        <v>0</v>
      </c>
      <c r="M62" s="10">
        <v>0</v>
      </c>
      <c r="N62" s="10">
        <v>0</v>
      </c>
      <c r="O62" s="10">
        <v>0</v>
      </c>
      <c r="P62" s="10">
        <v>0</v>
      </c>
      <c r="Q62" s="10">
        <f>I62*168*50%</f>
        <v>9912</v>
      </c>
      <c r="R62" s="10">
        <f t="shared" si="39"/>
        <v>19824</v>
      </c>
      <c r="S62" s="10">
        <f t="shared" si="40"/>
        <v>19824</v>
      </c>
      <c r="T62" s="10">
        <f t="shared" si="41"/>
        <v>19824</v>
      </c>
      <c r="U62" s="10">
        <f t="shared" si="42"/>
        <v>19824</v>
      </c>
      <c r="V62" s="10">
        <f t="shared" si="43"/>
        <v>19824</v>
      </c>
      <c r="W62" s="10">
        <f t="shared" si="21"/>
        <v>0</v>
      </c>
      <c r="X62" s="10">
        <f t="shared" si="22"/>
        <v>0</v>
      </c>
      <c r="Y62" s="10">
        <f t="shared" si="18"/>
        <v>49560</v>
      </c>
      <c r="Z62" s="10">
        <f t="shared" si="19"/>
        <v>59472</v>
      </c>
      <c r="AA62" s="67">
        <f t="shared" si="23"/>
        <v>0</v>
      </c>
      <c r="AB62" s="67">
        <f t="shared" si="20"/>
        <v>109032</v>
      </c>
      <c r="AC62" s="67">
        <f t="shared" si="24"/>
        <v>109032</v>
      </c>
      <c r="AD62" s="299" t="s">
        <v>1725</v>
      </c>
    </row>
    <row r="63" spans="1:30" ht="20.149999999999999" customHeight="1">
      <c r="A63" s="17">
        <v>977758</v>
      </c>
      <c r="B63" s="17" t="s">
        <v>560</v>
      </c>
      <c r="C63" s="17" t="s">
        <v>315</v>
      </c>
      <c r="D63" s="17" t="s">
        <v>528</v>
      </c>
      <c r="E63" s="17" t="s">
        <v>20</v>
      </c>
      <c r="F63" s="17" t="s">
        <v>317</v>
      </c>
      <c r="G63" s="17" t="str">
        <f t="shared" si="11"/>
        <v>Level 3 - Premium SkillsOnshore Supplier Location</v>
      </c>
      <c r="H63" s="8" t="s">
        <v>338</v>
      </c>
      <c r="I63" s="15">
        <f>VLOOKUP(G63,'New Rate Card'!A:D,4,0)</f>
        <v>96.56</v>
      </c>
      <c r="J63" s="67">
        <f t="shared" si="38"/>
        <v>16222.08</v>
      </c>
      <c r="K63" s="10">
        <v>0</v>
      </c>
      <c r="L63" s="10">
        <v>0</v>
      </c>
      <c r="M63" s="10">
        <v>0</v>
      </c>
      <c r="N63" s="10">
        <v>0</v>
      </c>
      <c r="O63" s="10">
        <v>0</v>
      </c>
      <c r="P63" s="10">
        <v>0</v>
      </c>
      <c r="Q63" s="10">
        <f>I63*168*50%</f>
        <v>8111.04</v>
      </c>
      <c r="R63" s="10">
        <f t="shared" si="39"/>
        <v>16222.08</v>
      </c>
      <c r="S63" s="10">
        <f t="shared" si="40"/>
        <v>16222.08</v>
      </c>
      <c r="T63" s="10">
        <f t="shared" si="41"/>
        <v>16222.08</v>
      </c>
      <c r="U63" s="10">
        <f t="shared" si="42"/>
        <v>16222.08</v>
      </c>
      <c r="V63" s="10">
        <f t="shared" si="43"/>
        <v>16222.08</v>
      </c>
      <c r="W63" s="10">
        <f t="shared" si="21"/>
        <v>0</v>
      </c>
      <c r="X63" s="10">
        <f t="shared" si="22"/>
        <v>0</v>
      </c>
      <c r="Y63" s="10">
        <f t="shared" si="18"/>
        <v>40555.199999999997</v>
      </c>
      <c r="Z63" s="10">
        <f t="shared" si="19"/>
        <v>48666.239999999998</v>
      </c>
      <c r="AA63" s="67">
        <f t="shared" si="23"/>
        <v>0</v>
      </c>
      <c r="AB63" s="67">
        <f t="shared" si="20"/>
        <v>89221.440000000002</v>
      </c>
      <c r="AC63" s="67">
        <f t="shared" si="24"/>
        <v>89221.440000000002</v>
      </c>
      <c r="AD63" s="299" t="s">
        <v>1725</v>
      </c>
    </row>
    <row r="64" spans="1:30" ht="20.149999999999999" customHeight="1">
      <c r="A64" s="17">
        <v>811382</v>
      </c>
      <c r="B64" s="17" t="s">
        <v>561</v>
      </c>
      <c r="C64" s="17" t="s">
        <v>327</v>
      </c>
      <c r="D64" s="17" t="s">
        <v>528</v>
      </c>
      <c r="E64" s="17" t="s">
        <v>20</v>
      </c>
      <c r="F64" s="17" t="s">
        <v>317</v>
      </c>
      <c r="G64" s="17" t="str">
        <f t="shared" si="11"/>
        <v>Level 3 - Premium SkillsIndia</v>
      </c>
      <c r="H64" s="8" t="s">
        <v>338</v>
      </c>
      <c r="I64" s="15">
        <f>VLOOKUP(G64,'New Rate Card'!A:D,4,0)</f>
        <v>24.8</v>
      </c>
      <c r="J64" s="67">
        <f t="shared" ref="J64:J72" si="44">I64*189</f>
        <v>4687.2</v>
      </c>
      <c r="K64" s="10">
        <v>0</v>
      </c>
      <c r="L64" s="10">
        <v>0</v>
      </c>
      <c r="M64" s="10">
        <v>0</v>
      </c>
      <c r="N64" s="10">
        <v>0</v>
      </c>
      <c r="O64" s="10">
        <v>0</v>
      </c>
      <c r="P64" s="10">
        <v>0</v>
      </c>
      <c r="Q64" s="10">
        <f>I64*189*25%</f>
        <v>1171.8</v>
      </c>
      <c r="R64" s="10">
        <f t="shared" ref="R64:R72" si="45">I64*189</f>
        <v>4687.2</v>
      </c>
      <c r="S64" s="10">
        <f t="shared" ref="S64:S72" si="46">I64*189</f>
        <v>4687.2</v>
      </c>
      <c r="T64" s="10">
        <f t="shared" ref="T64:T72" si="47">I64*189</f>
        <v>4687.2</v>
      </c>
      <c r="U64" s="10">
        <f t="shared" ref="U64:U72" si="48">I64*189</f>
        <v>4687.2</v>
      </c>
      <c r="V64" s="10">
        <f t="shared" ref="V64:V72" si="49">I64*189</f>
        <v>4687.2</v>
      </c>
      <c r="W64" s="10">
        <f t="shared" si="21"/>
        <v>0</v>
      </c>
      <c r="X64" s="10">
        <f t="shared" si="22"/>
        <v>0</v>
      </c>
      <c r="Y64" s="10">
        <f t="shared" si="18"/>
        <v>10546.2</v>
      </c>
      <c r="Z64" s="10">
        <f t="shared" si="19"/>
        <v>14061.599999999999</v>
      </c>
      <c r="AA64" s="67">
        <f t="shared" si="23"/>
        <v>0</v>
      </c>
      <c r="AB64" s="67">
        <f t="shared" si="20"/>
        <v>24607.8</v>
      </c>
      <c r="AC64" s="67">
        <f t="shared" si="24"/>
        <v>24607.8</v>
      </c>
      <c r="AD64" s="299" t="s">
        <v>1725</v>
      </c>
    </row>
    <row r="65" spans="1:30" ht="20.149999999999999" customHeight="1">
      <c r="A65" s="17">
        <v>2199428</v>
      </c>
      <c r="B65" s="17" t="s">
        <v>562</v>
      </c>
      <c r="C65" s="17" t="s">
        <v>327</v>
      </c>
      <c r="D65" s="17" t="s">
        <v>528</v>
      </c>
      <c r="E65" s="17" t="s">
        <v>20</v>
      </c>
      <c r="F65" s="17" t="s">
        <v>317</v>
      </c>
      <c r="G65" s="17" t="str">
        <f t="shared" si="11"/>
        <v>Level 3 - Premium SkillsIndia</v>
      </c>
      <c r="H65" s="8" t="s">
        <v>338</v>
      </c>
      <c r="I65" s="15">
        <f>VLOOKUP(G65,'New Rate Card'!A:D,4,0)</f>
        <v>24.8</v>
      </c>
      <c r="J65" s="67">
        <f t="shared" si="44"/>
        <v>4687.2</v>
      </c>
      <c r="K65" s="10">
        <v>0</v>
      </c>
      <c r="L65" s="10">
        <v>0</v>
      </c>
      <c r="M65" s="10">
        <v>0</v>
      </c>
      <c r="N65" s="10">
        <v>0</v>
      </c>
      <c r="O65" s="10">
        <v>0</v>
      </c>
      <c r="P65" s="10">
        <v>0</v>
      </c>
      <c r="Q65" s="10">
        <f>I65*189*25%</f>
        <v>1171.8</v>
      </c>
      <c r="R65" s="10">
        <f t="shared" si="45"/>
        <v>4687.2</v>
      </c>
      <c r="S65" s="10">
        <f t="shared" si="46"/>
        <v>4687.2</v>
      </c>
      <c r="T65" s="10">
        <f t="shared" si="47"/>
        <v>4687.2</v>
      </c>
      <c r="U65" s="10">
        <f t="shared" si="48"/>
        <v>4687.2</v>
      </c>
      <c r="V65" s="10">
        <f t="shared" si="49"/>
        <v>4687.2</v>
      </c>
      <c r="W65" s="10">
        <f t="shared" si="21"/>
        <v>0</v>
      </c>
      <c r="X65" s="10">
        <f t="shared" si="22"/>
        <v>0</v>
      </c>
      <c r="Y65" s="10">
        <f t="shared" si="18"/>
        <v>10546.2</v>
      </c>
      <c r="Z65" s="10">
        <f t="shared" si="19"/>
        <v>14061.599999999999</v>
      </c>
      <c r="AA65" s="67">
        <f t="shared" si="23"/>
        <v>0</v>
      </c>
      <c r="AB65" s="67">
        <f t="shared" si="20"/>
        <v>24607.8</v>
      </c>
      <c r="AC65" s="67">
        <f t="shared" si="24"/>
        <v>24607.8</v>
      </c>
      <c r="AD65" s="299" t="s">
        <v>1725</v>
      </c>
    </row>
    <row r="66" spans="1:30" ht="20.149999999999999" customHeight="1">
      <c r="A66" s="17">
        <v>480231</v>
      </c>
      <c r="B66" s="17" t="s">
        <v>563</v>
      </c>
      <c r="C66" s="17" t="s">
        <v>327</v>
      </c>
      <c r="D66" s="17" t="s">
        <v>528</v>
      </c>
      <c r="E66" s="17" t="s">
        <v>20</v>
      </c>
      <c r="F66" s="17" t="s">
        <v>317</v>
      </c>
      <c r="G66" s="17" t="str">
        <f t="shared" si="11"/>
        <v>Level 3 - Premium SkillsIndia</v>
      </c>
      <c r="H66" s="8" t="s">
        <v>338</v>
      </c>
      <c r="I66" s="15">
        <f>VLOOKUP(G66,'New Rate Card'!A:D,4,0)</f>
        <v>24.8</v>
      </c>
      <c r="J66" s="67">
        <f t="shared" si="44"/>
        <v>4687.2</v>
      </c>
      <c r="K66" s="10">
        <v>0</v>
      </c>
      <c r="L66" s="10">
        <v>0</v>
      </c>
      <c r="M66" s="10">
        <v>0</v>
      </c>
      <c r="N66" s="10">
        <v>0</v>
      </c>
      <c r="O66" s="10">
        <v>0</v>
      </c>
      <c r="P66" s="10">
        <v>0</v>
      </c>
      <c r="Q66" s="10">
        <f>I66*189*25%</f>
        <v>1171.8</v>
      </c>
      <c r="R66" s="10">
        <f t="shared" si="45"/>
        <v>4687.2</v>
      </c>
      <c r="S66" s="10">
        <f t="shared" si="46"/>
        <v>4687.2</v>
      </c>
      <c r="T66" s="10">
        <f t="shared" si="47"/>
        <v>4687.2</v>
      </c>
      <c r="U66" s="10">
        <f t="shared" si="48"/>
        <v>4687.2</v>
      </c>
      <c r="V66" s="10">
        <f t="shared" si="49"/>
        <v>4687.2</v>
      </c>
      <c r="W66" s="10">
        <f t="shared" si="21"/>
        <v>0</v>
      </c>
      <c r="X66" s="10">
        <f t="shared" si="22"/>
        <v>0</v>
      </c>
      <c r="Y66" s="10">
        <f t="shared" si="18"/>
        <v>10546.2</v>
      </c>
      <c r="Z66" s="10">
        <f t="shared" si="19"/>
        <v>14061.599999999999</v>
      </c>
      <c r="AA66" s="67">
        <f t="shared" si="23"/>
        <v>0</v>
      </c>
      <c r="AB66" s="67">
        <f t="shared" si="20"/>
        <v>24607.8</v>
      </c>
      <c r="AC66" s="67">
        <f t="shared" si="24"/>
        <v>24607.8</v>
      </c>
      <c r="AD66" s="299" t="s">
        <v>1725</v>
      </c>
    </row>
    <row r="67" spans="1:30" ht="20.149999999999999" customHeight="1">
      <c r="A67" s="17">
        <v>2422605</v>
      </c>
      <c r="B67" s="17" t="s">
        <v>564</v>
      </c>
      <c r="C67" s="17" t="s">
        <v>327</v>
      </c>
      <c r="D67" s="17" t="s">
        <v>528</v>
      </c>
      <c r="E67" s="17" t="s">
        <v>20</v>
      </c>
      <c r="F67" s="17" t="s">
        <v>330</v>
      </c>
      <c r="G67" s="17" t="str">
        <f t="shared" si="11"/>
        <v>Level 2 - Premium SkillsIndia</v>
      </c>
      <c r="H67" s="8" t="s">
        <v>324</v>
      </c>
      <c r="I67" s="15">
        <f>VLOOKUP(G67,'New Rate Card'!A:D,4,0)</f>
        <v>21.3</v>
      </c>
      <c r="J67" s="67">
        <f t="shared" si="44"/>
        <v>4025.7000000000003</v>
      </c>
      <c r="K67" s="10">
        <v>0</v>
      </c>
      <c r="L67" s="10">
        <v>0</v>
      </c>
      <c r="M67" s="10">
        <v>0</v>
      </c>
      <c r="N67" s="10">
        <v>0</v>
      </c>
      <c r="O67" s="10">
        <v>0</v>
      </c>
      <c r="P67" s="10">
        <v>0</v>
      </c>
      <c r="Q67" s="10">
        <v>0</v>
      </c>
      <c r="R67" s="10">
        <f t="shared" si="45"/>
        <v>4025.7000000000003</v>
      </c>
      <c r="S67" s="10">
        <f t="shared" si="46"/>
        <v>4025.7000000000003</v>
      </c>
      <c r="T67" s="10">
        <f t="shared" si="47"/>
        <v>4025.7000000000003</v>
      </c>
      <c r="U67" s="10">
        <f t="shared" si="48"/>
        <v>4025.7000000000003</v>
      </c>
      <c r="V67" s="10">
        <f t="shared" si="49"/>
        <v>4025.7000000000003</v>
      </c>
      <c r="W67" s="10">
        <f t="shared" si="21"/>
        <v>0</v>
      </c>
      <c r="X67" s="10">
        <f t="shared" si="22"/>
        <v>0</v>
      </c>
      <c r="Y67" s="10">
        <f t="shared" si="18"/>
        <v>8051.4000000000005</v>
      </c>
      <c r="Z67" s="10">
        <f t="shared" si="19"/>
        <v>12077.1</v>
      </c>
      <c r="AA67" s="67">
        <f t="shared" si="23"/>
        <v>0</v>
      </c>
      <c r="AB67" s="67">
        <f t="shared" si="20"/>
        <v>20128.5</v>
      </c>
      <c r="AC67" s="67">
        <f t="shared" si="24"/>
        <v>20128.5</v>
      </c>
      <c r="AD67" s="299" t="s">
        <v>1725</v>
      </c>
    </row>
    <row r="68" spans="1:30" ht="20.149999999999999" customHeight="1">
      <c r="A68" s="17">
        <v>2424232</v>
      </c>
      <c r="B68" s="17" t="s">
        <v>565</v>
      </c>
      <c r="C68" s="17" t="s">
        <v>327</v>
      </c>
      <c r="D68" s="17" t="s">
        <v>528</v>
      </c>
      <c r="E68" s="17" t="s">
        <v>20</v>
      </c>
      <c r="F68" s="17" t="s">
        <v>330</v>
      </c>
      <c r="G68" s="17" t="str">
        <f t="shared" ref="G68:G99" si="50">CONCATENATE(F68,C68)</f>
        <v>Level 2 - Premium SkillsIndia</v>
      </c>
      <c r="H68" s="8" t="s">
        <v>324</v>
      </c>
      <c r="I68" s="15">
        <f>VLOOKUP(G68,'New Rate Card'!A:D,4,0)</f>
        <v>21.3</v>
      </c>
      <c r="J68" s="67">
        <f t="shared" si="44"/>
        <v>4025.7000000000003</v>
      </c>
      <c r="K68" s="10">
        <v>0</v>
      </c>
      <c r="L68" s="10">
        <v>0</v>
      </c>
      <c r="M68" s="10">
        <v>0</v>
      </c>
      <c r="N68" s="10">
        <v>0</v>
      </c>
      <c r="O68" s="10">
        <v>0</v>
      </c>
      <c r="P68" s="10">
        <v>0</v>
      </c>
      <c r="Q68" s="10">
        <v>0</v>
      </c>
      <c r="R68" s="10">
        <f t="shared" si="45"/>
        <v>4025.7000000000003</v>
      </c>
      <c r="S68" s="10">
        <f t="shared" si="46"/>
        <v>4025.7000000000003</v>
      </c>
      <c r="T68" s="10">
        <f t="shared" si="47"/>
        <v>4025.7000000000003</v>
      </c>
      <c r="U68" s="10">
        <f t="shared" si="48"/>
        <v>4025.7000000000003</v>
      </c>
      <c r="V68" s="10">
        <f t="shared" si="49"/>
        <v>4025.7000000000003</v>
      </c>
      <c r="W68" s="10">
        <f t="shared" si="21"/>
        <v>0</v>
      </c>
      <c r="X68" s="10">
        <f t="shared" si="22"/>
        <v>0</v>
      </c>
      <c r="Y68" s="10">
        <f t="shared" ref="Y68:Y99" si="51">SUM(Q68:S68)</f>
        <v>8051.4000000000005</v>
      </c>
      <c r="Z68" s="10">
        <f t="shared" ref="Z68:Z99" si="52">SUM(T68:V68)</f>
        <v>12077.1</v>
      </c>
      <c r="AA68" s="67">
        <f t="shared" si="23"/>
        <v>0</v>
      </c>
      <c r="AB68" s="67">
        <f t="shared" ref="AB68:AB99" si="53">SUM(Y68:Z68)</f>
        <v>20128.5</v>
      </c>
      <c r="AC68" s="67">
        <f t="shared" si="24"/>
        <v>20128.5</v>
      </c>
      <c r="AD68" s="299" t="s">
        <v>1725</v>
      </c>
    </row>
    <row r="69" spans="1:30" ht="20.149999999999999" customHeight="1">
      <c r="A69" s="17">
        <v>158171</v>
      </c>
      <c r="B69" s="17" t="s">
        <v>566</v>
      </c>
      <c r="C69" s="17" t="s">
        <v>327</v>
      </c>
      <c r="D69" s="17" t="s">
        <v>528</v>
      </c>
      <c r="E69" s="17" t="s">
        <v>20</v>
      </c>
      <c r="F69" s="17" t="s">
        <v>317</v>
      </c>
      <c r="G69" s="17" t="str">
        <f t="shared" si="50"/>
        <v>Level 3 - Premium SkillsIndia</v>
      </c>
      <c r="H69" s="8" t="s">
        <v>318</v>
      </c>
      <c r="I69" s="15">
        <f>VLOOKUP(G69,'New Rate Card'!A:D,4,0)</f>
        <v>24.8</v>
      </c>
      <c r="J69" s="67">
        <f t="shared" si="44"/>
        <v>4687.2</v>
      </c>
      <c r="K69" s="10">
        <v>0</v>
      </c>
      <c r="L69" s="10">
        <v>0</v>
      </c>
      <c r="M69" s="10">
        <v>0</v>
      </c>
      <c r="N69" s="10">
        <v>0</v>
      </c>
      <c r="O69" s="10">
        <v>0</v>
      </c>
      <c r="P69" s="10">
        <v>0</v>
      </c>
      <c r="Q69" s="10">
        <v>0</v>
      </c>
      <c r="R69" s="10">
        <f t="shared" si="45"/>
        <v>4687.2</v>
      </c>
      <c r="S69" s="10">
        <f t="shared" si="46"/>
        <v>4687.2</v>
      </c>
      <c r="T69" s="10">
        <f t="shared" si="47"/>
        <v>4687.2</v>
      </c>
      <c r="U69" s="10">
        <f t="shared" si="48"/>
        <v>4687.2</v>
      </c>
      <c r="V69" s="10">
        <f t="shared" si="49"/>
        <v>4687.2</v>
      </c>
      <c r="W69" s="10">
        <f t="shared" si="21"/>
        <v>0</v>
      </c>
      <c r="X69" s="10">
        <f t="shared" si="22"/>
        <v>0</v>
      </c>
      <c r="Y69" s="10">
        <f t="shared" si="51"/>
        <v>9374.4</v>
      </c>
      <c r="Z69" s="10">
        <f t="shared" si="52"/>
        <v>14061.599999999999</v>
      </c>
      <c r="AA69" s="67">
        <f t="shared" si="23"/>
        <v>0</v>
      </c>
      <c r="AB69" s="67">
        <f t="shared" si="53"/>
        <v>23436</v>
      </c>
      <c r="AC69" s="67">
        <f t="shared" si="24"/>
        <v>23436</v>
      </c>
      <c r="AD69" s="299" t="s">
        <v>1725</v>
      </c>
    </row>
    <row r="70" spans="1:30" ht="20.149999999999999" customHeight="1">
      <c r="A70" s="17">
        <v>443763</v>
      </c>
      <c r="B70" s="17" t="s">
        <v>567</v>
      </c>
      <c r="C70" s="17" t="s">
        <v>327</v>
      </c>
      <c r="D70" s="17" t="s">
        <v>528</v>
      </c>
      <c r="E70" s="17" t="s">
        <v>20</v>
      </c>
      <c r="F70" s="17" t="s">
        <v>317</v>
      </c>
      <c r="G70" s="17" t="str">
        <f t="shared" si="50"/>
        <v>Level 3 - Premium SkillsIndia</v>
      </c>
      <c r="H70" s="8" t="s">
        <v>318</v>
      </c>
      <c r="I70" s="15">
        <f>VLOOKUP(G70,'New Rate Card'!A:D,4,0)</f>
        <v>24.8</v>
      </c>
      <c r="J70" s="67">
        <f t="shared" si="44"/>
        <v>4687.2</v>
      </c>
      <c r="K70" s="10">
        <v>0</v>
      </c>
      <c r="L70" s="10">
        <v>0</v>
      </c>
      <c r="M70" s="10">
        <v>0</v>
      </c>
      <c r="N70" s="10">
        <v>0</v>
      </c>
      <c r="O70" s="10">
        <v>0</v>
      </c>
      <c r="P70" s="10">
        <v>0</v>
      </c>
      <c r="Q70" s="10">
        <v>0</v>
      </c>
      <c r="R70" s="10">
        <f t="shared" si="45"/>
        <v>4687.2</v>
      </c>
      <c r="S70" s="10">
        <f t="shared" si="46"/>
        <v>4687.2</v>
      </c>
      <c r="T70" s="10">
        <f t="shared" si="47"/>
        <v>4687.2</v>
      </c>
      <c r="U70" s="10">
        <f t="shared" si="48"/>
        <v>4687.2</v>
      </c>
      <c r="V70" s="10">
        <f t="shared" si="49"/>
        <v>4687.2</v>
      </c>
      <c r="W70" s="10">
        <f t="shared" si="21"/>
        <v>0</v>
      </c>
      <c r="X70" s="10">
        <f t="shared" si="22"/>
        <v>0</v>
      </c>
      <c r="Y70" s="10">
        <f t="shared" si="51"/>
        <v>9374.4</v>
      </c>
      <c r="Z70" s="10">
        <f t="shared" si="52"/>
        <v>14061.599999999999</v>
      </c>
      <c r="AA70" s="67">
        <f t="shared" si="23"/>
        <v>0</v>
      </c>
      <c r="AB70" s="67">
        <f t="shared" si="53"/>
        <v>23436</v>
      </c>
      <c r="AC70" s="67">
        <f t="shared" si="24"/>
        <v>23436</v>
      </c>
      <c r="AD70" s="299" t="s">
        <v>1725</v>
      </c>
    </row>
    <row r="71" spans="1:30" ht="20.149999999999999" customHeight="1">
      <c r="A71" s="17">
        <v>2078876</v>
      </c>
      <c r="B71" s="17" t="s">
        <v>568</v>
      </c>
      <c r="C71" s="17" t="s">
        <v>327</v>
      </c>
      <c r="D71" s="17" t="s">
        <v>528</v>
      </c>
      <c r="E71" s="17" t="s">
        <v>20</v>
      </c>
      <c r="F71" s="17" t="s">
        <v>317</v>
      </c>
      <c r="G71" s="17" t="str">
        <f t="shared" si="50"/>
        <v>Level 3 - Premium SkillsIndia</v>
      </c>
      <c r="H71" s="8" t="s">
        <v>338</v>
      </c>
      <c r="I71" s="15">
        <f>VLOOKUP(G71,'New Rate Card'!A:D,4,0)</f>
        <v>24.8</v>
      </c>
      <c r="J71" s="67">
        <f t="shared" si="44"/>
        <v>4687.2</v>
      </c>
      <c r="K71" s="10">
        <v>0</v>
      </c>
      <c r="L71" s="10">
        <v>0</v>
      </c>
      <c r="M71" s="10">
        <v>0</v>
      </c>
      <c r="N71" s="10">
        <v>0</v>
      </c>
      <c r="O71" s="10">
        <v>0</v>
      </c>
      <c r="P71" s="10">
        <v>0</v>
      </c>
      <c r="Q71" s="10">
        <v>0</v>
      </c>
      <c r="R71" s="10">
        <f t="shared" si="45"/>
        <v>4687.2</v>
      </c>
      <c r="S71" s="10">
        <f t="shared" si="46"/>
        <v>4687.2</v>
      </c>
      <c r="T71" s="10">
        <f t="shared" si="47"/>
        <v>4687.2</v>
      </c>
      <c r="U71" s="10">
        <f t="shared" si="48"/>
        <v>4687.2</v>
      </c>
      <c r="V71" s="10">
        <f t="shared" si="49"/>
        <v>4687.2</v>
      </c>
      <c r="W71" s="10">
        <f t="shared" si="21"/>
        <v>0</v>
      </c>
      <c r="X71" s="10">
        <f t="shared" si="22"/>
        <v>0</v>
      </c>
      <c r="Y71" s="10">
        <f t="shared" si="51"/>
        <v>9374.4</v>
      </c>
      <c r="Z71" s="10">
        <f t="shared" si="52"/>
        <v>14061.599999999999</v>
      </c>
      <c r="AA71" s="67">
        <f t="shared" si="23"/>
        <v>0</v>
      </c>
      <c r="AB71" s="67">
        <f t="shared" si="53"/>
        <v>23436</v>
      </c>
      <c r="AC71" s="67">
        <f t="shared" si="24"/>
        <v>23436</v>
      </c>
      <c r="AD71" s="299" t="s">
        <v>1725</v>
      </c>
    </row>
    <row r="72" spans="1:30" ht="20.149999999999999" customHeight="1">
      <c r="A72" s="17">
        <v>2368109</v>
      </c>
      <c r="B72" s="17" t="s">
        <v>569</v>
      </c>
      <c r="C72" s="17" t="s">
        <v>327</v>
      </c>
      <c r="D72" s="17" t="s">
        <v>528</v>
      </c>
      <c r="E72" s="17" t="s">
        <v>20</v>
      </c>
      <c r="F72" s="17" t="s">
        <v>371</v>
      </c>
      <c r="G72" s="17" t="str">
        <f t="shared" si="50"/>
        <v>Level 4 - Expert SkillsIndia</v>
      </c>
      <c r="H72" s="8" t="s">
        <v>422</v>
      </c>
      <c r="I72" s="15">
        <f>VLOOKUP(G72,'New Rate Card'!A:D,4,0)</f>
        <v>34.5</v>
      </c>
      <c r="J72" s="67">
        <f t="shared" si="44"/>
        <v>6520.5</v>
      </c>
      <c r="K72" s="10">
        <v>0</v>
      </c>
      <c r="L72" s="10">
        <v>0</v>
      </c>
      <c r="M72" s="10">
        <v>0</v>
      </c>
      <c r="N72" s="10">
        <v>0</v>
      </c>
      <c r="O72" s="10">
        <v>0</v>
      </c>
      <c r="P72" s="10">
        <v>0</v>
      </c>
      <c r="Q72" s="10">
        <v>0</v>
      </c>
      <c r="R72" s="10">
        <f t="shared" si="45"/>
        <v>6520.5</v>
      </c>
      <c r="S72" s="10">
        <f t="shared" si="46"/>
        <v>6520.5</v>
      </c>
      <c r="T72" s="10">
        <f t="shared" si="47"/>
        <v>6520.5</v>
      </c>
      <c r="U72" s="10">
        <f t="shared" si="48"/>
        <v>6520.5</v>
      </c>
      <c r="V72" s="10">
        <f t="shared" si="49"/>
        <v>6520.5</v>
      </c>
      <c r="W72" s="10">
        <f t="shared" si="21"/>
        <v>0</v>
      </c>
      <c r="X72" s="10">
        <f t="shared" si="22"/>
        <v>0</v>
      </c>
      <c r="Y72" s="10">
        <f t="shared" si="51"/>
        <v>13041</v>
      </c>
      <c r="Z72" s="10">
        <f t="shared" si="52"/>
        <v>19561.5</v>
      </c>
      <c r="AA72" s="67">
        <f t="shared" si="23"/>
        <v>0</v>
      </c>
      <c r="AB72" s="67">
        <f t="shared" si="53"/>
        <v>32602.5</v>
      </c>
      <c r="AC72" s="67">
        <f t="shared" si="24"/>
        <v>32602.5</v>
      </c>
      <c r="AD72" s="299" t="s">
        <v>1725</v>
      </c>
    </row>
    <row r="73" spans="1:30" ht="20.149999999999999" customHeight="1">
      <c r="A73" s="33">
        <v>732850</v>
      </c>
      <c r="B73" s="17" t="s">
        <v>570</v>
      </c>
      <c r="C73" s="17" t="s">
        <v>559</v>
      </c>
      <c r="D73" s="17" t="s">
        <v>528</v>
      </c>
      <c r="E73" s="17" t="s">
        <v>20</v>
      </c>
      <c r="F73" s="17" t="s">
        <v>371</v>
      </c>
      <c r="G73" s="17" t="str">
        <f t="shared" si="50"/>
        <v>Level 4 - Expert SkillsOnshore Verizon Location</v>
      </c>
      <c r="H73" s="8" t="s">
        <v>331</v>
      </c>
      <c r="I73" s="15">
        <f>VLOOKUP(G73,'New Rate Card'!A:D,4,0)</f>
        <v>118</v>
      </c>
      <c r="J73" s="67">
        <f>I73*168</f>
        <v>19824</v>
      </c>
      <c r="K73" s="10">
        <v>0</v>
      </c>
      <c r="L73" s="10">
        <v>0</v>
      </c>
      <c r="M73" s="10">
        <v>0</v>
      </c>
      <c r="N73" s="10">
        <v>0</v>
      </c>
      <c r="O73" s="10">
        <v>0</v>
      </c>
      <c r="P73" s="10">
        <v>0</v>
      </c>
      <c r="Q73" s="10">
        <f>I73*168*50%</f>
        <v>9912</v>
      </c>
      <c r="R73" s="10">
        <f>I73*168</f>
        <v>19824</v>
      </c>
      <c r="S73" s="10">
        <f>I73*168</f>
        <v>19824</v>
      </c>
      <c r="T73" s="10">
        <f>I73*168</f>
        <v>19824</v>
      </c>
      <c r="U73" s="10">
        <f>I73*168</f>
        <v>19824</v>
      </c>
      <c r="V73" s="10">
        <f>I73*168</f>
        <v>19824</v>
      </c>
      <c r="W73" s="10">
        <f t="shared" ref="W73:W104" si="54">SUM(K73:M73)</f>
        <v>0</v>
      </c>
      <c r="X73" s="10">
        <f t="shared" ref="X73:X104" si="55">SUM(N73:P73)</f>
        <v>0</v>
      </c>
      <c r="Y73" s="10">
        <f t="shared" si="51"/>
        <v>49560</v>
      </c>
      <c r="Z73" s="10">
        <f t="shared" si="52"/>
        <v>59472</v>
      </c>
      <c r="AA73" s="67">
        <f t="shared" ref="AA73:AA104" si="56">SUM(K73:P73)</f>
        <v>0</v>
      </c>
      <c r="AB73" s="67">
        <f t="shared" si="53"/>
        <v>109032</v>
      </c>
      <c r="AC73" s="67">
        <f t="shared" ref="AC73:AC104" si="57">SUM(AA73:AB73)</f>
        <v>109032</v>
      </c>
      <c r="AD73" s="299" t="s">
        <v>1725</v>
      </c>
    </row>
    <row r="74" spans="1:30" ht="20.149999999999999" customHeight="1">
      <c r="A74" s="17">
        <v>971322</v>
      </c>
      <c r="B74" s="17" t="s">
        <v>571</v>
      </c>
      <c r="C74" s="17" t="s">
        <v>315</v>
      </c>
      <c r="D74" s="17" t="s">
        <v>528</v>
      </c>
      <c r="E74" s="17" t="s">
        <v>20</v>
      </c>
      <c r="F74" s="17" t="s">
        <v>317</v>
      </c>
      <c r="G74" s="17" t="str">
        <f t="shared" si="50"/>
        <v>Level 3 - Premium SkillsOnshore Supplier Location</v>
      </c>
      <c r="H74" s="8" t="s">
        <v>338</v>
      </c>
      <c r="I74" s="15">
        <f>VLOOKUP(G74,'New Rate Card'!A:D,4,0)</f>
        <v>96.56</v>
      </c>
      <c r="J74" s="67">
        <f>I74*168</f>
        <v>16222.08</v>
      </c>
      <c r="K74" s="10">
        <v>0</v>
      </c>
      <c r="L74" s="10">
        <v>0</v>
      </c>
      <c r="M74" s="10">
        <v>0</v>
      </c>
      <c r="N74" s="10">
        <v>0</v>
      </c>
      <c r="O74" s="10">
        <v>0</v>
      </c>
      <c r="P74" s="10">
        <v>0</v>
      </c>
      <c r="Q74" s="10">
        <f>I74*168*50%</f>
        <v>8111.04</v>
      </c>
      <c r="R74" s="10">
        <f>I74*168</f>
        <v>16222.08</v>
      </c>
      <c r="S74" s="10">
        <f>I74*168</f>
        <v>16222.08</v>
      </c>
      <c r="T74" s="10">
        <f>I74*168</f>
        <v>16222.08</v>
      </c>
      <c r="U74" s="10">
        <f>I74*168</f>
        <v>16222.08</v>
      </c>
      <c r="V74" s="10">
        <f>I74*168</f>
        <v>16222.08</v>
      </c>
      <c r="W74" s="10">
        <f t="shared" si="54"/>
        <v>0</v>
      </c>
      <c r="X74" s="10">
        <f t="shared" si="55"/>
        <v>0</v>
      </c>
      <c r="Y74" s="10">
        <f t="shared" si="51"/>
        <v>40555.199999999997</v>
      </c>
      <c r="Z74" s="10">
        <f t="shared" si="52"/>
        <v>48666.239999999998</v>
      </c>
      <c r="AA74" s="67">
        <f t="shared" si="56"/>
        <v>0</v>
      </c>
      <c r="AB74" s="67">
        <f t="shared" si="53"/>
        <v>89221.440000000002</v>
      </c>
      <c r="AC74" s="67">
        <f t="shared" si="57"/>
        <v>89221.440000000002</v>
      </c>
      <c r="AD74" s="299" t="s">
        <v>1725</v>
      </c>
    </row>
    <row r="75" spans="1:30" ht="20.149999999999999" customHeight="1">
      <c r="A75" s="17">
        <v>178483</v>
      </c>
      <c r="B75" s="17" t="s">
        <v>572</v>
      </c>
      <c r="C75" s="17" t="s">
        <v>315</v>
      </c>
      <c r="D75" s="17" t="s">
        <v>528</v>
      </c>
      <c r="E75" s="17" t="s">
        <v>25</v>
      </c>
      <c r="F75" s="17" t="s">
        <v>320</v>
      </c>
      <c r="G75" s="17" t="str">
        <f t="shared" si="50"/>
        <v>Level 3 - Standard SkillsOnshore Supplier Location</v>
      </c>
      <c r="H75" s="8" t="s">
        <v>318</v>
      </c>
      <c r="I75" s="15">
        <f>VLOOKUP(G75,'New Rate Card'!A:D,4,0)</f>
        <v>91.9</v>
      </c>
      <c r="J75" s="67">
        <f>I75*168</f>
        <v>15439.2</v>
      </c>
      <c r="K75" s="10">
        <v>0</v>
      </c>
      <c r="L75" s="10">
        <v>0</v>
      </c>
      <c r="M75" s="10">
        <v>0</v>
      </c>
      <c r="N75" s="10">
        <v>0</v>
      </c>
      <c r="O75" s="10">
        <v>0</v>
      </c>
      <c r="P75" s="10">
        <v>0</v>
      </c>
      <c r="Q75" s="10">
        <f>I75*168*50%</f>
        <v>7719.6</v>
      </c>
      <c r="R75" s="10">
        <f>I75*168</f>
        <v>15439.2</v>
      </c>
      <c r="S75" s="10">
        <f>I75*168</f>
        <v>15439.2</v>
      </c>
      <c r="T75" s="10">
        <f>I75*168</f>
        <v>15439.2</v>
      </c>
      <c r="U75" s="10">
        <f>I75*168</f>
        <v>15439.2</v>
      </c>
      <c r="V75" s="10">
        <f>I75*168</f>
        <v>15439.2</v>
      </c>
      <c r="W75" s="10">
        <f t="shared" si="54"/>
        <v>0</v>
      </c>
      <c r="X75" s="10">
        <f t="shared" si="55"/>
        <v>0</v>
      </c>
      <c r="Y75" s="10">
        <f t="shared" si="51"/>
        <v>38598</v>
      </c>
      <c r="Z75" s="10">
        <f t="shared" si="52"/>
        <v>46317.600000000006</v>
      </c>
      <c r="AA75" s="67">
        <f t="shared" si="56"/>
        <v>0</v>
      </c>
      <c r="AB75" s="67">
        <f t="shared" si="53"/>
        <v>84915.6</v>
      </c>
      <c r="AC75" s="67">
        <f t="shared" si="57"/>
        <v>84915.6</v>
      </c>
      <c r="AD75" s="299" t="s">
        <v>1726</v>
      </c>
    </row>
    <row r="76" spans="1:30" ht="20.149999999999999" customHeight="1">
      <c r="A76" s="17">
        <v>194249</v>
      </c>
      <c r="B76" s="17" t="s">
        <v>573</v>
      </c>
      <c r="C76" s="17" t="s">
        <v>315</v>
      </c>
      <c r="D76" s="17" t="s">
        <v>528</v>
      </c>
      <c r="E76" s="17" t="s">
        <v>25</v>
      </c>
      <c r="F76" s="17" t="s">
        <v>320</v>
      </c>
      <c r="G76" s="17" t="str">
        <f t="shared" si="50"/>
        <v>Level 3 - Standard SkillsOnshore Supplier Location</v>
      </c>
      <c r="H76" s="8" t="s">
        <v>318</v>
      </c>
      <c r="I76" s="15">
        <f>VLOOKUP(G76,'New Rate Card'!A:D,4,0)</f>
        <v>91.9</v>
      </c>
      <c r="J76" s="67">
        <f>I76*168</f>
        <v>15439.2</v>
      </c>
      <c r="K76" s="10">
        <v>0</v>
      </c>
      <c r="L76" s="10">
        <v>0</v>
      </c>
      <c r="M76" s="10">
        <v>0</v>
      </c>
      <c r="N76" s="10">
        <v>0</v>
      </c>
      <c r="O76" s="10">
        <v>0</v>
      </c>
      <c r="P76" s="10">
        <v>0</v>
      </c>
      <c r="Q76" s="10">
        <f>I76*168*50%</f>
        <v>7719.6</v>
      </c>
      <c r="R76" s="10">
        <f>I76*168</f>
        <v>15439.2</v>
      </c>
      <c r="S76" s="10">
        <f>I76*168</f>
        <v>15439.2</v>
      </c>
      <c r="T76" s="10">
        <f>I76*168</f>
        <v>15439.2</v>
      </c>
      <c r="U76" s="10">
        <f>I76*168</f>
        <v>15439.2</v>
      </c>
      <c r="V76" s="10">
        <f>I76*168</f>
        <v>15439.2</v>
      </c>
      <c r="W76" s="10">
        <f t="shared" si="54"/>
        <v>0</v>
      </c>
      <c r="X76" s="10">
        <f t="shared" si="55"/>
        <v>0</v>
      </c>
      <c r="Y76" s="10">
        <f t="shared" si="51"/>
        <v>38598</v>
      </c>
      <c r="Z76" s="10">
        <f t="shared" si="52"/>
        <v>46317.600000000006</v>
      </c>
      <c r="AA76" s="67">
        <f t="shared" si="56"/>
        <v>0</v>
      </c>
      <c r="AB76" s="67">
        <f t="shared" si="53"/>
        <v>84915.6</v>
      </c>
      <c r="AC76" s="67">
        <f t="shared" si="57"/>
        <v>84915.6</v>
      </c>
      <c r="AD76" s="299" t="s">
        <v>1726</v>
      </c>
    </row>
    <row r="77" spans="1:30" ht="20.149999999999999" customHeight="1">
      <c r="A77" s="33">
        <v>838421</v>
      </c>
      <c r="B77" s="17" t="s">
        <v>574</v>
      </c>
      <c r="C77" s="17" t="s">
        <v>315</v>
      </c>
      <c r="D77" s="17" t="s">
        <v>528</v>
      </c>
      <c r="E77" s="17" t="s">
        <v>25</v>
      </c>
      <c r="F77" s="17" t="s">
        <v>320</v>
      </c>
      <c r="G77" s="17" t="str">
        <f t="shared" si="50"/>
        <v>Level 3 - Standard SkillsOnshore Supplier Location</v>
      </c>
      <c r="H77" s="8" t="s">
        <v>338</v>
      </c>
      <c r="I77" s="15">
        <f>VLOOKUP(G77,'New Rate Card'!A:D,4,0)</f>
        <v>91.9</v>
      </c>
      <c r="J77" s="67">
        <f>I77*168</f>
        <v>15439.2</v>
      </c>
      <c r="K77" s="10">
        <v>0</v>
      </c>
      <c r="L77" s="10">
        <v>0</v>
      </c>
      <c r="M77" s="10">
        <v>0</v>
      </c>
      <c r="N77" s="10">
        <v>0</v>
      </c>
      <c r="O77" s="10">
        <v>0</v>
      </c>
      <c r="P77" s="10">
        <v>0</v>
      </c>
      <c r="Q77" s="10">
        <f>I77*168*25%</f>
        <v>3859.8</v>
      </c>
      <c r="R77" s="10">
        <f>I77*168</f>
        <v>15439.2</v>
      </c>
      <c r="S77" s="10">
        <f>I77*168</f>
        <v>15439.2</v>
      </c>
      <c r="T77" s="10">
        <f>I77*168</f>
        <v>15439.2</v>
      </c>
      <c r="U77" s="10">
        <f>I77*168</f>
        <v>15439.2</v>
      </c>
      <c r="V77" s="10">
        <f>I77*168</f>
        <v>15439.2</v>
      </c>
      <c r="W77" s="10">
        <f t="shared" si="54"/>
        <v>0</v>
      </c>
      <c r="X77" s="10">
        <f t="shared" si="55"/>
        <v>0</v>
      </c>
      <c r="Y77" s="10">
        <f t="shared" si="51"/>
        <v>34738.199999999997</v>
      </c>
      <c r="Z77" s="10">
        <f t="shared" si="52"/>
        <v>46317.600000000006</v>
      </c>
      <c r="AA77" s="67">
        <f t="shared" si="56"/>
        <v>0</v>
      </c>
      <c r="AB77" s="67">
        <f t="shared" si="53"/>
        <v>81055.8</v>
      </c>
      <c r="AC77" s="67">
        <f t="shared" si="57"/>
        <v>81055.8</v>
      </c>
      <c r="AD77" s="299" t="s">
        <v>1726</v>
      </c>
    </row>
    <row r="78" spans="1:30" ht="20.149999999999999" customHeight="1">
      <c r="A78" s="17">
        <v>206141</v>
      </c>
      <c r="B78" s="17" t="s">
        <v>575</v>
      </c>
      <c r="C78" s="17" t="s">
        <v>327</v>
      </c>
      <c r="D78" s="17" t="s">
        <v>528</v>
      </c>
      <c r="E78" s="17" t="s">
        <v>25</v>
      </c>
      <c r="F78" s="17" t="s">
        <v>320</v>
      </c>
      <c r="G78" s="17" t="str">
        <f t="shared" si="50"/>
        <v>Level 3 - Standard SkillsIndia</v>
      </c>
      <c r="H78" s="8" t="s">
        <v>338</v>
      </c>
      <c r="I78" s="15">
        <f>VLOOKUP(G78,'New Rate Card'!A:D,4,0)</f>
        <v>22.9</v>
      </c>
      <c r="J78" s="67">
        <f t="shared" ref="J78:J85" si="58">I78*189</f>
        <v>4328.0999999999995</v>
      </c>
      <c r="K78" s="10">
        <v>0</v>
      </c>
      <c r="L78" s="10">
        <v>0</v>
      </c>
      <c r="M78" s="10">
        <v>0</v>
      </c>
      <c r="N78" s="10">
        <v>0</v>
      </c>
      <c r="O78" s="10">
        <v>0</v>
      </c>
      <c r="P78" s="10">
        <v>0</v>
      </c>
      <c r="Q78" s="10">
        <f>I78*189*25%</f>
        <v>1082.0249999999999</v>
      </c>
      <c r="R78" s="10">
        <f t="shared" ref="R78:R85" si="59">I78*189</f>
        <v>4328.0999999999995</v>
      </c>
      <c r="S78" s="10">
        <f t="shared" ref="S78:S85" si="60">I78*189</f>
        <v>4328.0999999999995</v>
      </c>
      <c r="T78" s="10">
        <f>I78*189</f>
        <v>4328.0999999999995</v>
      </c>
      <c r="U78" s="10">
        <f>I78*189</f>
        <v>4328.0999999999995</v>
      </c>
      <c r="V78" s="10">
        <f>I78*189</f>
        <v>4328.0999999999995</v>
      </c>
      <c r="W78" s="10">
        <f t="shared" si="54"/>
        <v>0</v>
      </c>
      <c r="X78" s="10">
        <f t="shared" si="55"/>
        <v>0</v>
      </c>
      <c r="Y78" s="10">
        <f t="shared" si="51"/>
        <v>9738.2249999999985</v>
      </c>
      <c r="Z78" s="10">
        <f t="shared" si="52"/>
        <v>12984.3</v>
      </c>
      <c r="AA78" s="67">
        <f t="shared" si="56"/>
        <v>0</v>
      </c>
      <c r="AB78" s="67">
        <f t="shared" si="53"/>
        <v>22722.524999999998</v>
      </c>
      <c r="AC78" s="67">
        <f t="shared" si="57"/>
        <v>22722.524999999998</v>
      </c>
      <c r="AD78" s="299" t="s">
        <v>1726</v>
      </c>
    </row>
    <row r="79" spans="1:30" ht="20.149999999999999" customHeight="1">
      <c r="A79" s="55">
        <v>445038</v>
      </c>
      <c r="B79" s="55" t="s">
        <v>576</v>
      </c>
      <c r="C79" s="17" t="s">
        <v>327</v>
      </c>
      <c r="D79" s="17" t="s">
        <v>528</v>
      </c>
      <c r="E79" s="17" t="s">
        <v>25</v>
      </c>
      <c r="F79" s="17" t="s">
        <v>320</v>
      </c>
      <c r="G79" s="17" t="str">
        <f t="shared" si="50"/>
        <v>Level 3 - Standard SkillsIndia</v>
      </c>
      <c r="H79" s="8" t="s">
        <v>338</v>
      </c>
      <c r="I79" s="15">
        <f>VLOOKUP(G79,'New Rate Card'!A:D,4,0)</f>
        <v>22.9</v>
      </c>
      <c r="J79" s="67">
        <f t="shared" si="58"/>
        <v>4328.0999999999995</v>
      </c>
      <c r="K79" s="10">
        <v>0</v>
      </c>
      <c r="L79" s="10">
        <v>0</v>
      </c>
      <c r="M79" s="10">
        <v>0</v>
      </c>
      <c r="N79" s="10">
        <v>0</v>
      </c>
      <c r="O79" s="10">
        <v>0</v>
      </c>
      <c r="P79" s="10">
        <v>0</v>
      </c>
      <c r="Q79" s="10">
        <f>I79*189*25%</f>
        <v>1082.0249999999999</v>
      </c>
      <c r="R79" s="10">
        <f t="shared" si="59"/>
        <v>4328.0999999999995</v>
      </c>
      <c r="S79" s="10">
        <f t="shared" si="60"/>
        <v>4328.0999999999995</v>
      </c>
      <c r="T79" s="10"/>
      <c r="U79" s="10"/>
      <c r="V79" s="10"/>
      <c r="W79" s="10">
        <f t="shared" si="54"/>
        <v>0</v>
      </c>
      <c r="X79" s="10">
        <f t="shared" si="55"/>
        <v>0</v>
      </c>
      <c r="Y79" s="10">
        <f t="shared" si="51"/>
        <v>9738.2249999999985</v>
      </c>
      <c r="Z79" s="10">
        <f t="shared" si="52"/>
        <v>0</v>
      </c>
      <c r="AA79" s="67">
        <f t="shared" si="56"/>
        <v>0</v>
      </c>
      <c r="AB79" s="67">
        <f t="shared" si="53"/>
        <v>9738.2249999999985</v>
      </c>
      <c r="AC79" s="67">
        <f t="shared" si="57"/>
        <v>9738.2249999999985</v>
      </c>
      <c r="AD79" s="299" t="s">
        <v>1726</v>
      </c>
    </row>
    <row r="80" spans="1:30" ht="20.149999999999999" customHeight="1">
      <c r="A80" s="17">
        <v>2099459</v>
      </c>
      <c r="B80" s="17" t="s">
        <v>577</v>
      </c>
      <c r="C80" s="17" t="s">
        <v>327</v>
      </c>
      <c r="D80" s="17" t="s">
        <v>528</v>
      </c>
      <c r="E80" s="17" t="s">
        <v>25</v>
      </c>
      <c r="F80" s="8" t="s">
        <v>323</v>
      </c>
      <c r="G80" s="17" t="str">
        <f t="shared" si="50"/>
        <v>Level 2 - Standard SkillsIndia</v>
      </c>
      <c r="H80" s="8" t="s">
        <v>324</v>
      </c>
      <c r="I80" s="15">
        <f>VLOOKUP(G80,'New Rate Card'!A:D,4,0)</f>
        <v>20</v>
      </c>
      <c r="J80" s="67">
        <f t="shared" si="58"/>
        <v>3780</v>
      </c>
      <c r="K80" s="10">
        <v>0</v>
      </c>
      <c r="L80" s="10">
        <v>0</v>
      </c>
      <c r="M80" s="10">
        <v>0</v>
      </c>
      <c r="N80" s="10">
        <v>0</v>
      </c>
      <c r="O80" s="10">
        <v>0</v>
      </c>
      <c r="P80" s="10">
        <v>0</v>
      </c>
      <c r="Q80" s="10">
        <v>0</v>
      </c>
      <c r="R80" s="10">
        <f t="shared" si="59"/>
        <v>3780</v>
      </c>
      <c r="S80" s="10">
        <f t="shared" si="60"/>
        <v>3780</v>
      </c>
      <c r="T80" s="10">
        <f t="shared" ref="T80:T85" si="61">I80*189</f>
        <v>3780</v>
      </c>
      <c r="U80" s="10">
        <f t="shared" ref="U80:U85" si="62">I80*189</f>
        <v>3780</v>
      </c>
      <c r="V80" s="10">
        <f t="shared" ref="V80:V85" si="63">I80*189</f>
        <v>3780</v>
      </c>
      <c r="W80" s="10">
        <f t="shared" si="54"/>
        <v>0</v>
      </c>
      <c r="X80" s="10">
        <f t="shared" si="55"/>
        <v>0</v>
      </c>
      <c r="Y80" s="10">
        <f t="shared" si="51"/>
        <v>7560</v>
      </c>
      <c r="Z80" s="10">
        <f t="shared" si="52"/>
        <v>11340</v>
      </c>
      <c r="AA80" s="67">
        <f t="shared" si="56"/>
        <v>0</v>
      </c>
      <c r="AB80" s="67">
        <f t="shared" si="53"/>
        <v>18900</v>
      </c>
      <c r="AC80" s="67">
        <f t="shared" si="57"/>
        <v>18900</v>
      </c>
      <c r="AD80" s="299" t="s">
        <v>1726</v>
      </c>
    </row>
    <row r="81" spans="1:30" ht="20.149999999999999" customHeight="1">
      <c r="A81" s="17">
        <v>936121</v>
      </c>
      <c r="B81" s="17" t="s">
        <v>578</v>
      </c>
      <c r="C81" s="17" t="s">
        <v>327</v>
      </c>
      <c r="D81" s="17" t="s">
        <v>528</v>
      </c>
      <c r="E81" s="17" t="s">
        <v>25</v>
      </c>
      <c r="F81" s="8" t="s">
        <v>323</v>
      </c>
      <c r="G81" s="17" t="str">
        <f t="shared" si="50"/>
        <v>Level 2 - Standard SkillsIndia</v>
      </c>
      <c r="H81" s="8" t="s">
        <v>324</v>
      </c>
      <c r="I81" s="15">
        <f>VLOOKUP(G81,'New Rate Card'!A:D,4,0)</f>
        <v>20</v>
      </c>
      <c r="J81" s="67">
        <f t="shared" si="58"/>
        <v>3780</v>
      </c>
      <c r="K81" s="10">
        <v>0</v>
      </c>
      <c r="L81" s="10">
        <v>0</v>
      </c>
      <c r="M81" s="10">
        <v>0</v>
      </c>
      <c r="N81" s="10">
        <v>0</v>
      </c>
      <c r="O81" s="10">
        <v>0</v>
      </c>
      <c r="P81" s="10">
        <v>0</v>
      </c>
      <c r="Q81" s="10">
        <v>0</v>
      </c>
      <c r="R81" s="10">
        <f t="shared" si="59"/>
        <v>3780</v>
      </c>
      <c r="S81" s="10">
        <f t="shared" si="60"/>
        <v>3780</v>
      </c>
      <c r="T81" s="10">
        <f t="shared" si="61"/>
        <v>3780</v>
      </c>
      <c r="U81" s="10">
        <f t="shared" si="62"/>
        <v>3780</v>
      </c>
      <c r="V81" s="10">
        <f t="shared" si="63"/>
        <v>3780</v>
      </c>
      <c r="W81" s="10">
        <f t="shared" si="54"/>
        <v>0</v>
      </c>
      <c r="X81" s="10">
        <f t="shared" si="55"/>
        <v>0</v>
      </c>
      <c r="Y81" s="10">
        <f t="shared" si="51"/>
        <v>7560</v>
      </c>
      <c r="Z81" s="10">
        <f t="shared" si="52"/>
        <v>11340</v>
      </c>
      <c r="AA81" s="67">
        <f t="shared" si="56"/>
        <v>0</v>
      </c>
      <c r="AB81" s="67">
        <f t="shared" si="53"/>
        <v>18900</v>
      </c>
      <c r="AC81" s="67">
        <f t="shared" si="57"/>
        <v>18900</v>
      </c>
      <c r="AD81" s="299" t="s">
        <v>1726</v>
      </c>
    </row>
    <row r="82" spans="1:30" ht="20.149999999999999" customHeight="1">
      <c r="A82" s="17">
        <v>2426951</v>
      </c>
      <c r="B82" s="17" t="s">
        <v>579</v>
      </c>
      <c r="C82" s="17" t="s">
        <v>327</v>
      </c>
      <c r="D82" s="17" t="s">
        <v>528</v>
      </c>
      <c r="E82" s="17" t="s">
        <v>25</v>
      </c>
      <c r="F82" s="8" t="s">
        <v>323</v>
      </c>
      <c r="G82" s="17" t="str">
        <f t="shared" si="50"/>
        <v>Level 2 - Standard SkillsIndia</v>
      </c>
      <c r="H82" s="8" t="s">
        <v>324</v>
      </c>
      <c r="I82" s="15">
        <f>VLOOKUP(G82,'New Rate Card'!A:D,4,0)</f>
        <v>20</v>
      </c>
      <c r="J82" s="67">
        <f t="shared" si="58"/>
        <v>3780</v>
      </c>
      <c r="K82" s="10">
        <v>0</v>
      </c>
      <c r="L82" s="10">
        <v>0</v>
      </c>
      <c r="M82" s="10">
        <v>0</v>
      </c>
      <c r="N82" s="10">
        <v>0</v>
      </c>
      <c r="O82" s="10">
        <v>0</v>
      </c>
      <c r="P82" s="10">
        <v>0</v>
      </c>
      <c r="Q82" s="10">
        <v>0</v>
      </c>
      <c r="R82" s="10">
        <f t="shared" si="59"/>
        <v>3780</v>
      </c>
      <c r="S82" s="10">
        <f t="shared" si="60"/>
        <v>3780</v>
      </c>
      <c r="T82" s="10">
        <f t="shared" si="61"/>
        <v>3780</v>
      </c>
      <c r="U82" s="10">
        <f t="shared" si="62"/>
        <v>3780</v>
      </c>
      <c r="V82" s="10">
        <f t="shared" si="63"/>
        <v>3780</v>
      </c>
      <c r="W82" s="10">
        <f t="shared" si="54"/>
        <v>0</v>
      </c>
      <c r="X82" s="10">
        <f t="shared" si="55"/>
        <v>0</v>
      </c>
      <c r="Y82" s="10">
        <f t="shared" si="51"/>
        <v>7560</v>
      </c>
      <c r="Z82" s="10">
        <f t="shared" si="52"/>
        <v>11340</v>
      </c>
      <c r="AA82" s="67">
        <f t="shared" si="56"/>
        <v>0</v>
      </c>
      <c r="AB82" s="67">
        <f t="shared" si="53"/>
        <v>18900</v>
      </c>
      <c r="AC82" s="67">
        <f t="shared" si="57"/>
        <v>18900</v>
      </c>
      <c r="AD82" s="299" t="s">
        <v>1726</v>
      </c>
    </row>
    <row r="83" spans="1:30" ht="20.149999999999999" customHeight="1">
      <c r="A83" s="33">
        <v>2119094</v>
      </c>
      <c r="B83" s="17" t="s">
        <v>580</v>
      </c>
      <c r="C83" s="17" t="s">
        <v>327</v>
      </c>
      <c r="D83" s="17" t="s">
        <v>528</v>
      </c>
      <c r="E83" s="17" t="s">
        <v>25</v>
      </c>
      <c r="F83" s="17" t="s">
        <v>581</v>
      </c>
      <c r="G83" s="17" t="str">
        <f t="shared" si="50"/>
        <v>Level 1 - Standard SkillsIndia</v>
      </c>
      <c r="H83" s="8" t="s">
        <v>582</v>
      </c>
      <c r="I83" s="15">
        <f>VLOOKUP(G83,'New Rate Card'!A:D,4,0)</f>
        <v>16.3</v>
      </c>
      <c r="J83" s="67">
        <f t="shared" si="58"/>
        <v>3080.7000000000003</v>
      </c>
      <c r="K83" s="10">
        <v>0</v>
      </c>
      <c r="L83" s="10">
        <v>0</v>
      </c>
      <c r="M83" s="10">
        <v>0</v>
      </c>
      <c r="N83" s="10">
        <v>0</v>
      </c>
      <c r="O83" s="10">
        <v>0</v>
      </c>
      <c r="P83" s="10">
        <v>0</v>
      </c>
      <c r="Q83" s="10">
        <v>0</v>
      </c>
      <c r="R83" s="10">
        <f t="shared" si="59"/>
        <v>3080.7000000000003</v>
      </c>
      <c r="S83" s="10">
        <f t="shared" si="60"/>
        <v>3080.7000000000003</v>
      </c>
      <c r="T83" s="10">
        <f t="shared" si="61"/>
        <v>3080.7000000000003</v>
      </c>
      <c r="U83" s="10">
        <f t="shared" si="62"/>
        <v>3080.7000000000003</v>
      </c>
      <c r="V83" s="10">
        <f t="shared" si="63"/>
        <v>3080.7000000000003</v>
      </c>
      <c r="W83" s="10">
        <f t="shared" si="54"/>
        <v>0</v>
      </c>
      <c r="X83" s="10">
        <f t="shared" si="55"/>
        <v>0</v>
      </c>
      <c r="Y83" s="10">
        <f t="shared" si="51"/>
        <v>6161.4000000000005</v>
      </c>
      <c r="Z83" s="10">
        <f t="shared" si="52"/>
        <v>9242.1</v>
      </c>
      <c r="AA83" s="67">
        <f t="shared" si="56"/>
        <v>0</v>
      </c>
      <c r="AB83" s="67">
        <f t="shared" si="53"/>
        <v>15403.5</v>
      </c>
      <c r="AC83" s="67">
        <f t="shared" si="57"/>
        <v>15403.5</v>
      </c>
      <c r="AD83" s="299" t="s">
        <v>1726</v>
      </c>
    </row>
    <row r="84" spans="1:30" ht="20.149999999999999" customHeight="1">
      <c r="A84" s="33">
        <v>2161499</v>
      </c>
      <c r="B84" s="17" t="s">
        <v>583</v>
      </c>
      <c r="C84" s="17" t="s">
        <v>327</v>
      </c>
      <c r="D84" s="17" t="s">
        <v>528</v>
      </c>
      <c r="E84" s="17" t="s">
        <v>25</v>
      </c>
      <c r="F84" s="8" t="s">
        <v>323</v>
      </c>
      <c r="G84" s="17" t="str">
        <f t="shared" si="50"/>
        <v>Level 2 - Standard SkillsIndia</v>
      </c>
      <c r="H84" s="8" t="s">
        <v>324</v>
      </c>
      <c r="I84" s="15">
        <f>VLOOKUP(G84,'New Rate Card'!A:D,4,0)</f>
        <v>20</v>
      </c>
      <c r="J84" s="67">
        <f t="shared" si="58"/>
        <v>3780</v>
      </c>
      <c r="K84" s="10">
        <v>0</v>
      </c>
      <c r="L84" s="10">
        <v>0</v>
      </c>
      <c r="M84" s="10">
        <v>0</v>
      </c>
      <c r="N84" s="10">
        <v>0</v>
      </c>
      <c r="O84" s="10">
        <v>0</v>
      </c>
      <c r="P84" s="10">
        <v>0</v>
      </c>
      <c r="Q84" s="10">
        <v>0</v>
      </c>
      <c r="R84" s="10">
        <f t="shared" si="59"/>
        <v>3780</v>
      </c>
      <c r="S84" s="10">
        <f t="shared" si="60"/>
        <v>3780</v>
      </c>
      <c r="T84" s="10">
        <f t="shared" si="61"/>
        <v>3780</v>
      </c>
      <c r="U84" s="10">
        <f t="shared" si="62"/>
        <v>3780</v>
      </c>
      <c r="V84" s="10">
        <f t="shared" si="63"/>
        <v>3780</v>
      </c>
      <c r="W84" s="10">
        <f t="shared" si="54"/>
        <v>0</v>
      </c>
      <c r="X84" s="10">
        <f t="shared" si="55"/>
        <v>0</v>
      </c>
      <c r="Y84" s="10">
        <f t="shared" si="51"/>
        <v>7560</v>
      </c>
      <c r="Z84" s="10">
        <f t="shared" si="52"/>
        <v>11340</v>
      </c>
      <c r="AA84" s="67">
        <f t="shared" si="56"/>
        <v>0</v>
      </c>
      <c r="AB84" s="67">
        <f t="shared" si="53"/>
        <v>18900</v>
      </c>
      <c r="AC84" s="67">
        <f t="shared" si="57"/>
        <v>18900</v>
      </c>
      <c r="AD84" s="299" t="s">
        <v>1726</v>
      </c>
    </row>
    <row r="85" spans="1:30" ht="20.149999999999999" customHeight="1">
      <c r="A85" s="33">
        <v>742141</v>
      </c>
      <c r="B85" s="17" t="s">
        <v>585</v>
      </c>
      <c r="C85" s="17" t="s">
        <v>327</v>
      </c>
      <c r="D85" s="17" t="s">
        <v>528</v>
      </c>
      <c r="E85" s="17" t="s">
        <v>25</v>
      </c>
      <c r="F85" s="17" t="s">
        <v>320</v>
      </c>
      <c r="G85" s="17" t="str">
        <f t="shared" si="50"/>
        <v>Level 3 - Standard SkillsIndia</v>
      </c>
      <c r="H85" s="8" t="s">
        <v>338</v>
      </c>
      <c r="I85" s="15">
        <f>VLOOKUP(G85,'New Rate Card'!A:D,4,0)</f>
        <v>22.9</v>
      </c>
      <c r="J85" s="67">
        <f t="shared" si="58"/>
        <v>4328.0999999999995</v>
      </c>
      <c r="K85" s="10">
        <v>0</v>
      </c>
      <c r="L85" s="10">
        <v>0</v>
      </c>
      <c r="M85" s="10">
        <v>0</v>
      </c>
      <c r="N85" s="10">
        <v>0</v>
      </c>
      <c r="O85" s="10">
        <v>0</v>
      </c>
      <c r="P85" s="10">
        <v>0</v>
      </c>
      <c r="Q85" s="10">
        <v>0</v>
      </c>
      <c r="R85" s="10">
        <f t="shared" si="59"/>
        <v>4328.0999999999995</v>
      </c>
      <c r="S85" s="10">
        <f t="shared" si="60"/>
        <v>4328.0999999999995</v>
      </c>
      <c r="T85" s="10">
        <f t="shared" si="61"/>
        <v>4328.0999999999995</v>
      </c>
      <c r="U85" s="10">
        <f t="shared" si="62"/>
        <v>4328.0999999999995</v>
      </c>
      <c r="V85" s="10">
        <f t="shared" si="63"/>
        <v>4328.0999999999995</v>
      </c>
      <c r="W85" s="10">
        <f t="shared" si="54"/>
        <v>0</v>
      </c>
      <c r="X85" s="10">
        <f t="shared" si="55"/>
        <v>0</v>
      </c>
      <c r="Y85" s="10">
        <f t="shared" si="51"/>
        <v>8656.1999999999989</v>
      </c>
      <c r="Z85" s="10">
        <f t="shared" si="52"/>
        <v>12984.3</v>
      </c>
      <c r="AA85" s="67">
        <f t="shared" si="56"/>
        <v>0</v>
      </c>
      <c r="AB85" s="67">
        <f t="shared" si="53"/>
        <v>21640.5</v>
      </c>
      <c r="AC85" s="67">
        <f t="shared" si="57"/>
        <v>21640.5</v>
      </c>
      <c r="AD85" s="299" t="s">
        <v>1726</v>
      </c>
    </row>
    <row r="86" spans="1:30" ht="20.149999999999999" customHeight="1">
      <c r="A86" s="33">
        <v>2442918</v>
      </c>
      <c r="B86" s="17" t="s">
        <v>586</v>
      </c>
      <c r="C86" s="17" t="s">
        <v>315</v>
      </c>
      <c r="D86" s="17" t="s">
        <v>528</v>
      </c>
      <c r="E86" s="17" t="s">
        <v>370</v>
      </c>
      <c r="F86" s="17" t="s">
        <v>317</v>
      </c>
      <c r="G86" s="17" t="str">
        <f t="shared" si="50"/>
        <v>Level 3 - Premium SkillsOnshore Supplier Location</v>
      </c>
      <c r="H86" s="8" t="s">
        <v>331</v>
      </c>
      <c r="I86" s="15">
        <f>VLOOKUP(G86,'New Rate Card'!A:D,4,0)</f>
        <v>96.56</v>
      </c>
      <c r="J86" s="67">
        <f>I86*168</f>
        <v>16222.08</v>
      </c>
      <c r="K86" s="10">
        <v>0</v>
      </c>
      <c r="L86" s="10">
        <v>0</v>
      </c>
      <c r="M86" s="10">
        <v>0</v>
      </c>
      <c r="N86" s="10">
        <v>0</v>
      </c>
      <c r="O86" s="10">
        <v>0</v>
      </c>
      <c r="P86" s="10">
        <v>0</v>
      </c>
      <c r="Q86" s="10">
        <f>I86*168*50%</f>
        <v>8111.04</v>
      </c>
      <c r="R86" s="10">
        <f>I86*168</f>
        <v>16222.08</v>
      </c>
      <c r="S86" s="10">
        <f>I86*168</f>
        <v>16222.08</v>
      </c>
      <c r="T86" s="10">
        <f>I86*168</f>
        <v>16222.08</v>
      </c>
      <c r="U86" s="10">
        <f>I86*168</f>
        <v>16222.08</v>
      </c>
      <c r="V86" s="10">
        <f>I86*168</f>
        <v>16222.08</v>
      </c>
      <c r="W86" s="10">
        <f t="shared" si="54"/>
        <v>0</v>
      </c>
      <c r="X86" s="10">
        <f t="shared" si="55"/>
        <v>0</v>
      </c>
      <c r="Y86" s="10">
        <f t="shared" si="51"/>
        <v>40555.199999999997</v>
      </c>
      <c r="Z86" s="10">
        <f t="shared" si="52"/>
        <v>48666.239999999998</v>
      </c>
      <c r="AA86" s="67">
        <f t="shared" si="56"/>
        <v>0</v>
      </c>
      <c r="AB86" s="67">
        <f t="shared" si="53"/>
        <v>89221.440000000002</v>
      </c>
      <c r="AC86" s="67">
        <f t="shared" si="57"/>
        <v>89221.440000000002</v>
      </c>
      <c r="AD86" s="299" t="s">
        <v>1727</v>
      </c>
    </row>
    <row r="87" spans="1:30" ht="20.149999999999999" customHeight="1">
      <c r="A87" s="33">
        <v>719919</v>
      </c>
      <c r="B87" s="17" t="s">
        <v>587</v>
      </c>
      <c r="C87" s="17" t="s">
        <v>315</v>
      </c>
      <c r="D87" s="17" t="s">
        <v>528</v>
      </c>
      <c r="E87" s="17" t="s">
        <v>588</v>
      </c>
      <c r="F87" s="17" t="s">
        <v>371</v>
      </c>
      <c r="G87" s="17" t="str">
        <f t="shared" si="50"/>
        <v>Level 4 - Expert SkillsOnshore Supplier Location</v>
      </c>
      <c r="H87" s="8" t="s">
        <v>449</v>
      </c>
      <c r="I87" s="15">
        <f>VLOOKUP(G87,'New Rate Card'!A:D,4,0)</f>
        <v>128</v>
      </c>
      <c r="J87" s="67">
        <f>I87*168</f>
        <v>21504</v>
      </c>
      <c r="K87" s="10">
        <v>0</v>
      </c>
      <c r="L87" s="10">
        <v>0</v>
      </c>
      <c r="M87" s="10">
        <v>0</v>
      </c>
      <c r="N87" s="10">
        <v>0</v>
      </c>
      <c r="O87" s="10">
        <v>0</v>
      </c>
      <c r="P87" s="10">
        <v>0</v>
      </c>
      <c r="Q87" s="10">
        <f>I87*168*50%</f>
        <v>10752</v>
      </c>
      <c r="R87" s="10">
        <f>I87*168</f>
        <v>21504</v>
      </c>
      <c r="S87" s="10">
        <f>I87*168</f>
        <v>21504</v>
      </c>
      <c r="T87" s="10">
        <f>I87*168</f>
        <v>21504</v>
      </c>
      <c r="U87" s="10">
        <f>I87*168</f>
        <v>21504</v>
      </c>
      <c r="V87" s="10">
        <f>I87*168</f>
        <v>21504</v>
      </c>
      <c r="W87" s="10">
        <f t="shared" si="54"/>
        <v>0</v>
      </c>
      <c r="X87" s="10">
        <f t="shared" si="55"/>
        <v>0</v>
      </c>
      <c r="Y87" s="10">
        <f t="shared" si="51"/>
        <v>53760</v>
      </c>
      <c r="Z87" s="10">
        <f t="shared" si="52"/>
        <v>64512</v>
      </c>
      <c r="AA87" s="67">
        <f t="shared" si="56"/>
        <v>0</v>
      </c>
      <c r="AB87" s="67">
        <f t="shared" si="53"/>
        <v>118272</v>
      </c>
      <c r="AC87" s="67">
        <f t="shared" si="57"/>
        <v>118272</v>
      </c>
      <c r="AD87" s="299" t="s">
        <v>1727</v>
      </c>
    </row>
    <row r="88" spans="1:30" ht="20.149999999999999" customHeight="1">
      <c r="A88" s="33">
        <v>232609</v>
      </c>
      <c r="B88" s="17" t="s">
        <v>1728</v>
      </c>
      <c r="C88" s="17" t="s">
        <v>559</v>
      </c>
      <c r="D88" s="17" t="s">
        <v>528</v>
      </c>
      <c r="E88" s="17" t="s">
        <v>341</v>
      </c>
      <c r="F88" s="8" t="s">
        <v>342</v>
      </c>
      <c r="G88" s="17" t="str">
        <f t="shared" si="50"/>
        <v>Level 3 - Niche SkillsOnshore Verizon Location</v>
      </c>
      <c r="H88" s="8" t="s">
        <v>331</v>
      </c>
      <c r="I88" s="15">
        <f>VLOOKUP(G88,'New Rate Card'!A:D,4,0)</f>
        <v>92</v>
      </c>
      <c r="J88" s="67">
        <f>I88*168</f>
        <v>15456</v>
      </c>
      <c r="K88" s="10">
        <v>0</v>
      </c>
      <c r="L88" s="10">
        <v>0</v>
      </c>
      <c r="M88" s="10">
        <v>0</v>
      </c>
      <c r="N88" s="10">
        <v>0</v>
      </c>
      <c r="O88" s="10">
        <v>0</v>
      </c>
      <c r="P88" s="10">
        <v>0</v>
      </c>
      <c r="Q88" s="10">
        <v>0</v>
      </c>
      <c r="R88" s="10">
        <f>I88*168</f>
        <v>15456</v>
      </c>
      <c r="S88" s="10">
        <f>I88*168</f>
        <v>15456</v>
      </c>
      <c r="T88" s="10">
        <f>I88*168</f>
        <v>15456</v>
      </c>
      <c r="U88" s="10">
        <f>I88*168</f>
        <v>15456</v>
      </c>
      <c r="V88" s="10">
        <f>I88*168</f>
        <v>15456</v>
      </c>
      <c r="W88" s="10">
        <f t="shared" si="54"/>
        <v>0</v>
      </c>
      <c r="X88" s="10">
        <f t="shared" si="55"/>
        <v>0</v>
      </c>
      <c r="Y88" s="10">
        <f t="shared" si="51"/>
        <v>30912</v>
      </c>
      <c r="Z88" s="10">
        <f t="shared" si="52"/>
        <v>46368</v>
      </c>
      <c r="AA88" s="67">
        <f t="shared" si="56"/>
        <v>0</v>
      </c>
      <c r="AB88" s="67">
        <f t="shared" si="53"/>
        <v>77280</v>
      </c>
      <c r="AC88" s="67">
        <f t="shared" si="57"/>
        <v>77280</v>
      </c>
      <c r="AD88" s="299"/>
    </row>
    <row r="89" spans="1:30" ht="20.149999999999999" customHeight="1">
      <c r="A89" s="33">
        <v>402751</v>
      </c>
      <c r="B89" s="17" t="s">
        <v>591</v>
      </c>
      <c r="C89" s="17" t="s">
        <v>559</v>
      </c>
      <c r="D89" s="17" t="s">
        <v>528</v>
      </c>
      <c r="E89" s="17" t="s">
        <v>341</v>
      </c>
      <c r="F89" s="8" t="s">
        <v>342</v>
      </c>
      <c r="G89" s="17" t="str">
        <f t="shared" si="50"/>
        <v>Level 3 - Niche SkillsOnshore Verizon Location</v>
      </c>
      <c r="H89" s="8" t="s">
        <v>422</v>
      </c>
      <c r="I89" s="15">
        <f>VLOOKUP(G89,'New Rate Card'!A:D,4,0)</f>
        <v>92</v>
      </c>
      <c r="J89" s="67">
        <f>I89*168</f>
        <v>15456</v>
      </c>
      <c r="K89" s="10">
        <v>0</v>
      </c>
      <c r="L89" s="10">
        <v>0</v>
      </c>
      <c r="M89" s="10">
        <v>0</v>
      </c>
      <c r="N89" s="10">
        <v>0</v>
      </c>
      <c r="O89" s="10">
        <v>0</v>
      </c>
      <c r="P89" s="10">
        <v>0</v>
      </c>
      <c r="Q89" s="10">
        <v>0</v>
      </c>
      <c r="R89" s="10">
        <f>I89*168</f>
        <v>15456</v>
      </c>
      <c r="S89" s="10">
        <f>I89*168</f>
        <v>15456</v>
      </c>
      <c r="T89" s="10">
        <f>I89*168</f>
        <v>15456</v>
      </c>
      <c r="U89" s="10">
        <f>I89*168</f>
        <v>15456</v>
      </c>
      <c r="V89" s="10">
        <f>I89*168</f>
        <v>15456</v>
      </c>
      <c r="W89" s="10">
        <f t="shared" si="54"/>
        <v>0</v>
      </c>
      <c r="X89" s="10">
        <f t="shared" si="55"/>
        <v>0</v>
      </c>
      <c r="Y89" s="10">
        <f t="shared" si="51"/>
        <v>30912</v>
      </c>
      <c r="Z89" s="10">
        <f t="shared" si="52"/>
        <v>46368</v>
      </c>
      <c r="AA89" s="67">
        <f t="shared" si="56"/>
        <v>0</v>
      </c>
      <c r="AB89" s="67">
        <f t="shared" si="53"/>
        <v>77280</v>
      </c>
      <c r="AC89" s="67">
        <f t="shared" si="57"/>
        <v>77280</v>
      </c>
      <c r="AD89" s="299"/>
    </row>
    <row r="90" spans="1:30" ht="20.149999999999999" customHeight="1">
      <c r="A90" s="33">
        <v>2192369</v>
      </c>
      <c r="B90" s="17" t="s">
        <v>1729</v>
      </c>
      <c r="C90" s="17" t="s">
        <v>327</v>
      </c>
      <c r="D90" s="17" t="s">
        <v>528</v>
      </c>
      <c r="E90" s="17" t="s">
        <v>346</v>
      </c>
      <c r="F90" s="17" t="s">
        <v>320</v>
      </c>
      <c r="G90" s="17" t="str">
        <f t="shared" si="50"/>
        <v>Level 3 - Standard SkillsIndia</v>
      </c>
      <c r="H90" s="8" t="s">
        <v>338</v>
      </c>
      <c r="I90" s="15">
        <f>VLOOKUP(G90,'New Rate Card'!A:D,4,0)</f>
        <v>22.9</v>
      </c>
      <c r="J90" s="67">
        <f>I90*189</f>
        <v>4328.0999999999995</v>
      </c>
      <c r="K90" s="10">
        <v>0</v>
      </c>
      <c r="L90" s="10">
        <v>0</v>
      </c>
      <c r="M90" s="10">
        <v>0</v>
      </c>
      <c r="N90" s="10">
        <v>0</v>
      </c>
      <c r="O90" s="10">
        <v>0</v>
      </c>
      <c r="P90" s="10">
        <v>0</v>
      </c>
      <c r="Q90" s="10">
        <f>I90*189*50%</f>
        <v>2164.0499999999997</v>
      </c>
      <c r="R90" s="10">
        <f>I90*189</f>
        <v>4328.0999999999995</v>
      </c>
      <c r="S90" s="10">
        <f>I90*189</f>
        <v>4328.0999999999995</v>
      </c>
      <c r="T90" s="10">
        <f>I90*189</f>
        <v>4328.0999999999995</v>
      </c>
      <c r="U90" s="10">
        <f>I90*189</f>
        <v>4328.0999999999995</v>
      </c>
      <c r="V90" s="10">
        <f>I90*189</f>
        <v>4328.0999999999995</v>
      </c>
      <c r="W90" s="10">
        <f t="shared" si="54"/>
        <v>0</v>
      </c>
      <c r="X90" s="10">
        <f t="shared" si="55"/>
        <v>0</v>
      </c>
      <c r="Y90" s="10">
        <f t="shared" si="51"/>
        <v>10820.25</v>
      </c>
      <c r="Z90" s="10">
        <f t="shared" si="52"/>
        <v>12984.3</v>
      </c>
      <c r="AA90" s="67">
        <f t="shared" si="56"/>
        <v>0</v>
      </c>
      <c r="AB90" s="67">
        <f t="shared" si="53"/>
        <v>23804.55</v>
      </c>
      <c r="AC90" s="67">
        <f t="shared" si="57"/>
        <v>23804.55</v>
      </c>
      <c r="AD90" s="299"/>
    </row>
    <row r="91" spans="1:30" ht="20.149999999999999" customHeight="1">
      <c r="A91" s="33">
        <v>2284116</v>
      </c>
      <c r="B91" s="17" t="s">
        <v>1730</v>
      </c>
      <c r="C91" s="17" t="s">
        <v>327</v>
      </c>
      <c r="D91" s="17" t="s">
        <v>528</v>
      </c>
      <c r="E91" s="17" t="s">
        <v>25</v>
      </c>
      <c r="F91" s="17" t="s">
        <v>320</v>
      </c>
      <c r="G91" s="17" t="str">
        <f t="shared" si="50"/>
        <v>Level 3 - Standard SkillsIndia</v>
      </c>
      <c r="H91" s="8" t="s">
        <v>318</v>
      </c>
      <c r="I91" s="15">
        <f>VLOOKUP(G91,'New Rate Card'!A:D,4,0)</f>
        <v>22.9</v>
      </c>
      <c r="J91" s="67">
        <f t="shared" ref="J91:J96" si="64">I91*168</f>
        <v>3847.2</v>
      </c>
      <c r="K91" s="10">
        <v>0</v>
      </c>
      <c r="L91" s="10">
        <v>0</v>
      </c>
      <c r="M91" s="10">
        <v>0</v>
      </c>
      <c r="N91" s="10">
        <v>0</v>
      </c>
      <c r="O91" s="10">
        <v>0</v>
      </c>
      <c r="P91" s="10">
        <v>0</v>
      </c>
      <c r="Q91" s="10">
        <v>0</v>
      </c>
      <c r="R91" s="10">
        <v>0</v>
      </c>
      <c r="S91" s="10">
        <v>0</v>
      </c>
      <c r="T91" s="10">
        <f>I91*189</f>
        <v>4328.0999999999995</v>
      </c>
      <c r="U91" s="10">
        <f>I91*189</f>
        <v>4328.0999999999995</v>
      </c>
      <c r="V91" s="10">
        <f>I91*189</f>
        <v>4328.0999999999995</v>
      </c>
      <c r="W91" s="10">
        <f t="shared" si="54"/>
        <v>0</v>
      </c>
      <c r="X91" s="10">
        <f t="shared" si="55"/>
        <v>0</v>
      </c>
      <c r="Y91" s="10">
        <f t="shared" si="51"/>
        <v>0</v>
      </c>
      <c r="Z91" s="10">
        <f t="shared" si="52"/>
        <v>12984.3</v>
      </c>
      <c r="AA91" s="67">
        <f t="shared" si="56"/>
        <v>0</v>
      </c>
      <c r="AB91" s="67">
        <f t="shared" si="53"/>
        <v>12984.3</v>
      </c>
      <c r="AC91" s="67">
        <f t="shared" si="57"/>
        <v>12984.3</v>
      </c>
      <c r="AD91" s="299" t="s">
        <v>1731</v>
      </c>
    </row>
    <row r="92" spans="1:30" ht="20.149999999999999" customHeight="1">
      <c r="A92" s="68">
        <v>2333011</v>
      </c>
      <c r="B92" s="55" t="s">
        <v>1732</v>
      </c>
      <c r="C92" s="17" t="s">
        <v>327</v>
      </c>
      <c r="D92" s="17" t="s">
        <v>528</v>
      </c>
      <c r="E92" s="17" t="s">
        <v>25</v>
      </c>
      <c r="F92" s="17" t="s">
        <v>323</v>
      </c>
      <c r="G92" s="17" t="str">
        <f t="shared" si="50"/>
        <v>Level 2 - Standard SkillsIndia</v>
      </c>
      <c r="H92" s="8" t="s">
        <v>324</v>
      </c>
      <c r="I92" s="15">
        <f>VLOOKUP(G92,'New Rate Card'!A:D,4,0)</f>
        <v>20</v>
      </c>
      <c r="J92" s="67">
        <f t="shared" si="64"/>
        <v>3360</v>
      </c>
      <c r="K92" s="10">
        <v>0</v>
      </c>
      <c r="L92" s="10">
        <v>0</v>
      </c>
      <c r="M92" s="10">
        <v>0</v>
      </c>
      <c r="N92" s="10">
        <v>0</v>
      </c>
      <c r="O92" s="10">
        <v>0</v>
      </c>
      <c r="P92" s="10">
        <v>0</v>
      </c>
      <c r="Q92" s="10">
        <v>0</v>
      </c>
      <c r="R92" s="10">
        <v>0</v>
      </c>
      <c r="S92" s="10">
        <v>0</v>
      </c>
      <c r="T92" s="10"/>
      <c r="U92" s="10"/>
      <c r="V92" s="10"/>
      <c r="W92" s="10">
        <f t="shared" si="54"/>
        <v>0</v>
      </c>
      <c r="X92" s="10">
        <f t="shared" si="55"/>
        <v>0</v>
      </c>
      <c r="Y92" s="10">
        <f t="shared" si="51"/>
        <v>0</v>
      </c>
      <c r="Z92" s="10">
        <f t="shared" si="52"/>
        <v>0</v>
      </c>
      <c r="AA92" s="67">
        <f t="shared" si="56"/>
        <v>0</v>
      </c>
      <c r="AB92" s="67">
        <f t="shared" si="53"/>
        <v>0</v>
      </c>
      <c r="AC92" s="67">
        <f t="shared" si="57"/>
        <v>0</v>
      </c>
      <c r="AD92" s="299" t="s">
        <v>1731</v>
      </c>
    </row>
    <row r="93" spans="1:30" ht="20.149999999999999" customHeight="1">
      <c r="A93" s="33" t="s">
        <v>354</v>
      </c>
      <c r="B93" s="17" t="s">
        <v>354</v>
      </c>
      <c r="C93" s="17" t="s">
        <v>327</v>
      </c>
      <c r="D93" s="17" t="s">
        <v>528</v>
      </c>
      <c r="E93" s="17" t="s">
        <v>25</v>
      </c>
      <c r="F93" s="17" t="s">
        <v>320</v>
      </c>
      <c r="G93" s="17" t="str">
        <f t="shared" si="50"/>
        <v>Level 3 - Standard SkillsIndia</v>
      </c>
      <c r="H93" s="8" t="s">
        <v>422</v>
      </c>
      <c r="I93" s="15">
        <f>VLOOKUP(G93,'New Rate Card'!A:D,4,0)</f>
        <v>22.9</v>
      </c>
      <c r="J93" s="67">
        <f t="shared" si="64"/>
        <v>3847.2</v>
      </c>
      <c r="K93" s="10">
        <v>0</v>
      </c>
      <c r="L93" s="10">
        <v>0</v>
      </c>
      <c r="M93" s="10">
        <v>0</v>
      </c>
      <c r="N93" s="10">
        <v>0</v>
      </c>
      <c r="O93" s="10">
        <v>0</v>
      </c>
      <c r="P93" s="10">
        <v>0</v>
      </c>
      <c r="Q93" s="10">
        <v>0</v>
      </c>
      <c r="R93" s="10">
        <v>0</v>
      </c>
      <c r="S93" s="10">
        <v>0</v>
      </c>
      <c r="T93" s="10">
        <f>I93*189</f>
        <v>4328.0999999999995</v>
      </c>
      <c r="U93" s="10">
        <f>I93*189</f>
        <v>4328.0999999999995</v>
      </c>
      <c r="V93" s="10">
        <f>I93*189</f>
        <v>4328.0999999999995</v>
      </c>
      <c r="W93" s="10">
        <f t="shared" si="54"/>
        <v>0</v>
      </c>
      <c r="X93" s="10">
        <f t="shared" si="55"/>
        <v>0</v>
      </c>
      <c r="Y93" s="10">
        <f t="shared" si="51"/>
        <v>0</v>
      </c>
      <c r="Z93" s="10">
        <f t="shared" si="52"/>
        <v>12984.3</v>
      </c>
      <c r="AA93" s="67">
        <f t="shared" si="56"/>
        <v>0</v>
      </c>
      <c r="AB93" s="67">
        <f t="shared" si="53"/>
        <v>12984.3</v>
      </c>
      <c r="AC93" s="67">
        <f t="shared" si="57"/>
        <v>12984.3</v>
      </c>
      <c r="AD93" s="299"/>
    </row>
    <row r="94" spans="1:30" ht="20.149999999999999" customHeight="1">
      <c r="A94" s="33" t="s">
        <v>354</v>
      </c>
      <c r="B94" s="17" t="s">
        <v>354</v>
      </c>
      <c r="C94" s="17" t="s">
        <v>327</v>
      </c>
      <c r="D94" s="17" t="s">
        <v>528</v>
      </c>
      <c r="E94" s="17" t="s">
        <v>20</v>
      </c>
      <c r="F94" s="17" t="s">
        <v>317</v>
      </c>
      <c r="G94" s="17" t="str">
        <f t="shared" si="50"/>
        <v>Level 3 - Premium SkillsIndia</v>
      </c>
      <c r="H94" s="8" t="s">
        <v>449</v>
      </c>
      <c r="I94" s="15">
        <f>VLOOKUP(G94,'New Rate Card'!A:D,4,0)</f>
        <v>24.8</v>
      </c>
      <c r="J94" s="67">
        <f t="shared" si="64"/>
        <v>4166.4000000000005</v>
      </c>
      <c r="K94" s="10">
        <v>0</v>
      </c>
      <c r="L94" s="10">
        <v>0</v>
      </c>
      <c r="M94" s="10">
        <v>0</v>
      </c>
      <c r="N94" s="10">
        <v>0</v>
      </c>
      <c r="O94" s="10">
        <v>0</v>
      </c>
      <c r="P94" s="10">
        <v>0</v>
      </c>
      <c r="Q94" s="10">
        <v>0</v>
      </c>
      <c r="R94" s="10">
        <v>0</v>
      </c>
      <c r="S94" s="10">
        <v>0</v>
      </c>
      <c r="T94" s="10">
        <f>I94*189</f>
        <v>4687.2</v>
      </c>
      <c r="U94" s="10">
        <f>I94*189</f>
        <v>4687.2</v>
      </c>
      <c r="V94" s="10">
        <f>I94*189</f>
        <v>4687.2</v>
      </c>
      <c r="W94" s="10">
        <f t="shared" si="54"/>
        <v>0</v>
      </c>
      <c r="X94" s="10">
        <f t="shared" si="55"/>
        <v>0</v>
      </c>
      <c r="Y94" s="10">
        <f t="shared" si="51"/>
        <v>0</v>
      </c>
      <c r="Z94" s="10">
        <f t="shared" si="52"/>
        <v>14061.599999999999</v>
      </c>
      <c r="AA94" s="67">
        <f t="shared" si="56"/>
        <v>0</v>
      </c>
      <c r="AB94" s="67">
        <f t="shared" si="53"/>
        <v>14061.599999999999</v>
      </c>
      <c r="AC94" s="67">
        <f t="shared" si="57"/>
        <v>14061.599999999999</v>
      </c>
      <c r="AD94" s="299"/>
    </row>
    <row r="95" spans="1:30" ht="20.149999999999999" customHeight="1">
      <c r="A95" s="33" t="s">
        <v>354</v>
      </c>
      <c r="B95" s="17" t="s">
        <v>354</v>
      </c>
      <c r="C95" s="17" t="s">
        <v>327</v>
      </c>
      <c r="D95" s="17" t="s">
        <v>528</v>
      </c>
      <c r="E95" s="17" t="s">
        <v>20</v>
      </c>
      <c r="F95" s="17" t="s">
        <v>320</v>
      </c>
      <c r="G95" s="17" t="str">
        <f t="shared" si="50"/>
        <v>Level 3 - Standard SkillsIndia</v>
      </c>
      <c r="H95" s="8" t="s">
        <v>338</v>
      </c>
      <c r="I95" s="15">
        <f>VLOOKUP(G95,'New Rate Card'!A:D,4,0)</f>
        <v>22.9</v>
      </c>
      <c r="J95" s="67">
        <f t="shared" si="64"/>
        <v>3847.2</v>
      </c>
      <c r="K95" s="10">
        <v>0</v>
      </c>
      <c r="L95" s="10">
        <v>0</v>
      </c>
      <c r="M95" s="10">
        <v>0</v>
      </c>
      <c r="N95" s="10">
        <v>0</v>
      </c>
      <c r="O95" s="10">
        <v>0</v>
      </c>
      <c r="P95" s="10">
        <v>0</v>
      </c>
      <c r="Q95" s="10">
        <v>0</v>
      </c>
      <c r="R95" s="10">
        <v>0</v>
      </c>
      <c r="S95" s="10">
        <v>0</v>
      </c>
      <c r="T95" s="10">
        <f>I95*189</f>
        <v>4328.0999999999995</v>
      </c>
      <c r="U95" s="10">
        <f>I95*189</f>
        <v>4328.0999999999995</v>
      </c>
      <c r="V95" s="10">
        <f>I95*189</f>
        <v>4328.0999999999995</v>
      </c>
      <c r="W95" s="10">
        <f t="shared" si="54"/>
        <v>0</v>
      </c>
      <c r="X95" s="10">
        <f t="shared" si="55"/>
        <v>0</v>
      </c>
      <c r="Y95" s="10">
        <f t="shared" si="51"/>
        <v>0</v>
      </c>
      <c r="Z95" s="10">
        <f t="shared" si="52"/>
        <v>12984.3</v>
      </c>
      <c r="AA95" s="67">
        <f t="shared" si="56"/>
        <v>0</v>
      </c>
      <c r="AB95" s="67">
        <f t="shared" si="53"/>
        <v>12984.3</v>
      </c>
      <c r="AC95" s="67">
        <f t="shared" si="57"/>
        <v>12984.3</v>
      </c>
      <c r="AD95" s="299" t="s">
        <v>1733</v>
      </c>
    </row>
    <row r="96" spans="1:30" ht="20.149999999999999" customHeight="1">
      <c r="A96" s="33" t="s">
        <v>354</v>
      </c>
      <c r="B96" s="17" t="s">
        <v>354</v>
      </c>
      <c r="C96" s="17" t="s">
        <v>327</v>
      </c>
      <c r="D96" s="17" t="s">
        <v>528</v>
      </c>
      <c r="E96" s="17" t="s">
        <v>25</v>
      </c>
      <c r="F96" s="17" t="s">
        <v>320</v>
      </c>
      <c r="G96" s="17" t="str">
        <f t="shared" si="50"/>
        <v>Level 3 - Standard SkillsIndia</v>
      </c>
      <c r="H96" s="8" t="s">
        <v>338</v>
      </c>
      <c r="I96" s="15">
        <f>VLOOKUP(G96,'New Rate Card'!A:D,4,0)</f>
        <v>22.9</v>
      </c>
      <c r="J96" s="67">
        <f t="shared" si="64"/>
        <v>3847.2</v>
      </c>
      <c r="K96" s="10">
        <v>0</v>
      </c>
      <c r="L96" s="10">
        <v>0</v>
      </c>
      <c r="M96" s="10">
        <v>0</v>
      </c>
      <c r="N96" s="10">
        <v>0</v>
      </c>
      <c r="O96" s="10">
        <v>0</v>
      </c>
      <c r="P96" s="10">
        <v>0</v>
      </c>
      <c r="Q96" s="10">
        <v>0</v>
      </c>
      <c r="R96" s="10">
        <v>0</v>
      </c>
      <c r="S96" s="10">
        <v>0</v>
      </c>
      <c r="T96" s="10">
        <f>I96*189</f>
        <v>4328.0999999999995</v>
      </c>
      <c r="U96" s="10">
        <f>I96*189</f>
        <v>4328.0999999999995</v>
      </c>
      <c r="V96" s="10">
        <f>I96*189</f>
        <v>4328.0999999999995</v>
      </c>
      <c r="W96" s="10">
        <f t="shared" si="54"/>
        <v>0</v>
      </c>
      <c r="X96" s="10">
        <f t="shared" si="55"/>
        <v>0</v>
      </c>
      <c r="Y96" s="10">
        <f t="shared" si="51"/>
        <v>0</v>
      </c>
      <c r="Z96" s="10">
        <f t="shared" si="52"/>
        <v>12984.3</v>
      </c>
      <c r="AA96" s="67">
        <f t="shared" si="56"/>
        <v>0</v>
      </c>
      <c r="AB96" s="67">
        <f t="shared" si="53"/>
        <v>12984.3</v>
      </c>
      <c r="AC96" s="67">
        <f t="shared" si="57"/>
        <v>12984.3</v>
      </c>
      <c r="AD96" s="299" t="s">
        <v>1733</v>
      </c>
    </row>
    <row r="97" spans="1:30" ht="20.149999999999999" customHeight="1">
      <c r="A97" s="33">
        <v>2408531</v>
      </c>
      <c r="B97" s="17" t="s">
        <v>593</v>
      </c>
      <c r="C97" s="17" t="s">
        <v>327</v>
      </c>
      <c r="D97" s="17" t="s">
        <v>528</v>
      </c>
      <c r="E97" s="17" t="s">
        <v>20</v>
      </c>
      <c r="F97" s="17" t="s">
        <v>594</v>
      </c>
      <c r="G97" s="17" t="str">
        <f t="shared" si="50"/>
        <v>Level 1 - Premium SkillsIndia</v>
      </c>
      <c r="H97" s="8" t="s">
        <v>595</v>
      </c>
      <c r="I97" s="15">
        <f>VLOOKUP(G97,'New Rate Card'!A:D,4,0)</f>
        <v>17.5</v>
      </c>
      <c r="J97" s="67">
        <f t="shared" ref="J97:J118" si="65">I97*189</f>
        <v>3307.5</v>
      </c>
      <c r="K97" s="10">
        <v>0</v>
      </c>
      <c r="L97" s="10">
        <v>0</v>
      </c>
      <c r="M97" s="10">
        <v>0</v>
      </c>
      <c r="N97" s="10">
        <v>0</v>
      </c>
      <c r="O97" s="10">
        <v>0</v>
      </c>
      <c r="P97" s="10">
        <v>0</v>
      </c>
      <c r="Q97" s="10">
        <v>0</v>
      </c>
      <c r="R97" s="10">
        <v>0</v>
      </c>
      <c r="S97" s="10">
        <v>0</v>
      </c>
      <c r="T97" s="10">
        <v>0</v>
      </c>
      <c r="U97" s="10">
        <v>0</v>
      </c>
      <c r="V97" s="10">
        <v>0</v>
      </c>
      <c r="W97" s="10">
        <f t="shared" si="54"/>
        <v>0</v>
      </c>
      <c r="X97" s="10">
        <f t="shared" si="55"/>
        <v>0</v>
      </c>
      <c r="Y97" s="10">
        <f t="shared" si="51"/>
        <v>0</v>
      </c>
      <c r="Z97" s="10">
        <f t="shared" si="52"/>
        <v>0</v>
      </c>
      <c r="AA97" s="67">
        <f t="shared" si="56"/>
        <v>0</v>
      </c>
      <c r="AB97" s="67">
        <f t="shared" si="53"/>
        <v>0</v>
      </c>
      <c r="AC97" s="67">
        <f t="shared" si="57"/>
        <v>0</v>
      </c>
      <c r="AD97" s="299"/>
    </row>
    <row r="98" spans="1:30" ht="20.149999999999999" customHeight="1">
      <c r="A98" s="33">
        <v>2389419</v>
      </c>
      <c r="B98" s="17" t="s">
        <v>596</v>
      </c>
      <c r="C98" s="17" t="s">
        <v>327</v>
      </c>
      <c r="D98" s="17" t="s">
        <v>528</v>
      </c>
      <c r="E98" s="17" t="s">
        <v>20</v>
      </c>
      <c r="F98" s="17" t="s">
        <v>594</v>
      </c>
      <c r="G98" s="17" t="str">
        <f t="shared" si="50"/>
        <v>Level 1 - Premium SkillsIndia</v>
      </c>
      <c r="H98" s="8" t="s">
        <v>595</v>
      </c>
      <c r="I98" s="15">
        <f>VLOOKUP(G98,'New Rate Card'!A:D,4,0)</f>
        <v>17.5</v>
      </c>
      <c r="J98" s="67">
        <f t="shared" si="65"/>
        <v>3307.5</v>
      </c>
      <c r="K98" s="10">
        <v>0</v>
      </c>
      <c r="L98" s="10">
        <v>0</v>
      </c>
      <c r="M98" s="10">
        <v>0</v>
      </c>
      <c r="N98" s="10">
        <v>0</v>
      </c>
      <c r="O98" s="10">
        <v>0</v>
      </c>
      <c r="P98" s="10">
        <v>0</v>
      </c>
      <c r="Q98" s="10">
        <v>0</v>
      </c>
      <c r="R98" s="10">
        <v>0</v>
      </c>
      <c r="S98" s="10">
        <v>0</v>
      </c>
      <c r="T98" s="10">
        <v>0</v>
      </c>
      <c r="U98" s="10">
        <v>0</v>
      </c>
      <c r="V98" s="10">
        <v>0</v>
      </c>
      <c r="W98" s="10">
        <f t="shared" si="54"/>
        <v>0</v>
      </c>
      <c r="X98" s="10">
        <f t="shared" si="55"/>
        <v>0</v>
      </c>
      <c r="Y98" s="10">
        <f t="shared" si="51"/>
        <v>0</v>
      </c>
      <c r="Z98" s="10">
        <f t="shared" si="52"/>
        <v>0</v>
      </c>
      <c r="AA98" s="67">
        <f t="shared" si="56"/>
        <v>0</v>
      </c>
      <c r="AB98" s="67">
        <f t="shared" si="53"/>
        <v>0</v>
      </c>
      <c r="AC98" s="67">
        <f t="shared" si="57"/>
        <v>0</v>
      </c>
      <c r="AD98" s="299"/>
    </row>
    <row r="99" spans="1:30" ht="20.149999999999999" customHeight="1">
      <c r="A99" s="33">
        <v>2408532</v>
      </c>
      <c r="B99" s="17" t="s">
        <v>597</v>
      </c>
      <c r="C99" s="17" t="s">
        <v>327</v>
      </c>
      <c r="D99" s="17" t="s">
        <v>528</v>
      </c>
      <c r="E99" s="17" t="s">
        <v>20</v>
      </c>
      <c r="F99" s="17" t="s">
        <v>594</v>
      </c>
      <c r="G99" s="17" t="str">
        <f t="shared" si="50"/>
        <v>Level 1 - Premium SkillsIndia</v>
      </c>
      <c r="H99" s="8" t="s">
        <v>595</v>
      </c>
      <c r="I99" s="15">
        <f>VLOOKUP(G99,'New Rate Card'!A:D,4,0)</f>
        <v>17.5</v>
      </c>
      <c r="J99" s="67">
        <f t="shared" si="65"/>
        <v>3307.5</v>
      </c>
      <c r="K99" s="10">
        <v>0</v>
      </c>
      <c r="L99" s="10">
        <v>0</v>
      </c>
      <c r="M99" s="10">
        <v>0</v>
      </c>
      <c r="N99" s="10">
        <v>0</v>
      </c>
      <c r="O99" s="10">
        <v>0</v>
      </c>
      <c r="P99" s="10">
        <v>0</v>
      </c>
      <c r="Q99" s="10">
        <v>0</v>
      </c>
      <c r="R99" s="10">
        <v>0</v>
      </c>
      <c r="S99" s="10">
        <v>0</v>
      </c>
      <c r="T99" s="10">
        <v>0</v>
      </c>
      <c r="U99" s="10">
        <v>0</v>
      </c>
      <c r="V99" s="10">
        <v>0</v>
      </c>
      <c r="W99" s="10">
        <f t="shared" si="54"/>
        <v>0</v>
      </c>
      <c r="X99" s="10">
        <f t="shared" si="55"/>
        <v>0</v>
      </c>
      <c r="Y99" s="10">
        <f t="shared" si="51"/>
        <v>0</v>
      </c>
      <c r="Z99" s="10">
        <f t="shared" si="52"/>
        <v>0</v>
      </c>
      <c r="AA99" s="67">
        <f t="shared" si="56"/>
        <v>0</v>
      </c>
      <c r="AB99" s="67">
        <f t="shared" si="53"/>
        <v>0</v>
      </c>
      <c r="AC99" s="67">
        <f t="shared" si="57"/>
        <v>0</v>
      </c>
      <c r="AD99" s="299"/>
    </row>
    <row r="100" spans="1:30" ht="20.149999999999999" customHeight="1">
      <c r="A100" s="33">
        <v>2389421</v>
      </c>
      <c r="B100" s="17" t="s">
        <v>598</v>
      </c>
      <c r="C100" s="17" t="s">
        <v>327</v>
      </c>
      <c r="D100" s="17" t="s">
        <v>528</v>
      </c>
      <c r="E100" s="17" t="s">
        <v>20</v>
      </c>
      <c r="F100" s="17" t="s">
        <v>594</v>
      </c>
      <c r="G100" s="17" t="str">
        <f t="shared" ref="G100:G118" si="66">CONCATENATE(F100,C100)</f>
        <v>Level 1 - Premium SkillsIndia</v>
      </c>
      <c r="H100" s="8" t="s">
        <v>595</v>
      </c>
      <c r="I100" s="15">
        <f>VLOOKUP(G100,'New Rate Card'!A:D,4,0)</f>
        <v>17.5</v>
      </c>
      <c r="J100" s="67">
        <f t="shared" si="65"/>
        <v>3307.5</v>
      </c>
      <c r="K100" s="10">
        <v>0</v>
      </c>
      <c r="L100" s="10">
        <v>0</v>
      </c>
      <c r="M100" s="10">
        <v>0</v>
      </c>
      <c r="N100" s="10">
        <v>0</v>
      </c>
      <c r="O100" s="10">
        <v>0</v>
      </c>
      <c r="P100" s="10">
        <v>0</v>
      </c>
      <c r="Q100" s="10">
        <v>0</v>
      </c>
      <c r="R100" s="10">
        <v>0</v>
      </c>
      <c r="S100" s="10">
        <v>0</v>
      </c>
      <c r="T100" s="10">
        <v>0</v>
      </c>
      <c r="U100" s="10">
        <v>0</v>
      </c>
      <c r="V100" s="10">
        <v>0</v>
      </c>
      <c r="W100" s="10">
        <f t="shared" si="54"/>
        <v>0</v>
      </c>
      <c r="X100" s="10">
        <f t="shared" si="55"/>
        <v>0</v>
      </c>
      <c r="Y100" s="10">
        <f t="shared" ref="Y100:Y118" si="67">SUM(Q100:S100)</f>
        <v>0</v>
      </c>
      <c r="Z100" s="10">
        <f t="shared" ref="Z100:Z118" si="68">SUM(T100:V100)</f>
        <v>0</v>
      </c>
      <c r="AA100" s="67">
        <f t="shared" si="56"/>
        <v>0</v>
      </c>
      <c r="AB100" s="67">
        <f t="shared" ref="AB100:AB118" si="69">SUM(Y100:Z100)</f>
        <v>0</v>
      </c>
      <c r="AC100" s="67">
        <f t="shared" si="57"/>
        <v>0</v>
      </c>
      <c r="AD100" s="299"/>
    </row>
    <row r="101" spans="1:30" ht="20.149999999999999" customHeight="1">
      <c r="A101" s="33">
        <v>2408530</v>
      </c>
      <c r="B101" s="17" t="s">
        <v>599</v>
      </c>
      <c r="C101" s="17" t="s">
        <v>327</v>
      </c>
      <c r="D101" s="17" t="s">
        <v>528</v>
      </c>
      <c r="E101" s="17" t="s">
        <v>20</v>
      </c>
      <c r="F101" s="17" t="s">
        <v>594</v>
      </c>
      <c r="G101" s="17" t="str">
        <f t="shared" si="66"/>
        <v>Level 1 - Premium SkillsIndia</v>
      </c>
      <c r="H101" s="8" t="s">
        <v>595</v>
      </c>
      <c r="I101" s="15">
        <f>VLOOKUP(G101,'New Rate Card'!A:D,4,0)</f>
        <v>17.5</v>
      </c>
      <c r="J101" s="67">
        <f t="shared" si="65"/>
        <v>3307.5</v>
      </c>
      <c r="K101" s="10">
        <v>0</v>
      </c>
      <c r="L101" s="10">
        <v>0</v>
      </c>
      <c r="M101" s="10">
        <v>0</v>
      </c>
      <c r="N101" s="10">
        <v>0</v>
      </c>
      <c r="O101" s="10">
        <v>0</v>
      </c>
      <c r="P101" s="10">
        <v>0</v>
      </c>
      <c r="Q101" s="10">
        <v>0</v>
      </c>
      <c r="R101" s="10">
        <v>0</v>
      </c>
      <c r="S101" s="10">
        <v>0</v>
      </c>
      <c r="T101" s="10">
        <v>0</v>
      </c>
      <c r="U101" s="10">
        <v>0</v>
      </c>
      <c r="V101" s="10">
        <v>0</v>
      </c>
      <c r="W101" s="10">
        <f t="shared" si="54"/>
        <v>0</v>
      </c>
      <c r="X101" s="10">
        <f t="shared" si="55"/>
        <v>0</v>
      </c>
      <c r="Y101" s="10">
        <f t="shared" si="67"/>
        <v>0</v>
      </c>
      <c r="Z101" s="10">
        <f t="shared" si="68"/>
        <v>0</v>
      </c>
      <c r="AA101" s="67">
        <f t="shared" si="56"/>
        <v>0</v>
      </c>
      <c r="AB101" s="67">
        <f t="shared" si="69"/>
        <v>0</v>
      </c>
      <c r="AC101" s="67">
        <f t="shared" si="57"/>
        <v>0</v>
      </c>
      <c r="AD101" s="299"/>
    </row>
    <row r="102" spans="1:30" ht="20.149999999999999" customHeight="1">
      <c r="A102" s="33">
        <v>2408639</v>
      </c>
      <c r="B102" s="17" t="s">
        <v>600</v>
      </c>
      <c r="C102" s="17" t="s">
        <v>327</v>
      </c>
      <c r="D102" s="17" t="s">
        <v>528</v>
      </c>
      <c r="E102" s="17" t="s">
        <v>20</v>
      </c>
      <c r="F102" s="17" t="s">
        <v>594</v>
      </c>
      <c r="G102" s="17" t="str">
        <f t="shared" si="66"/>
        <v>Level 1 - Premium SkillsIndia</v>
      </c>
      <c r="H102" s="8" t="s">
        <v>595</v>
      </c>
      <c r="I102" s="15">
        <f>VLOOKUP(G102,'New Rate Card'!A:D,4,0)</f>
        <v>17.5</v>
      </c>
      <c r="J102" s="67">
        <f t="shared" si="65"/>
        <v>3307.5</v>
      </c>
      <c r="K102" s="10">
        <v>0</v>
      </c>
      <c r="L102" s="10">
        <v>0</v>
      </c>
      <c r="M102" s="10">
        <v>0</v>
      </c>
      <c r="N102" s="10">
        <v>0</v>
      </c>
      <c r="O102" s="10">
        <v>0</v>
      </c>
      <c r="P102" s="10">
        <v>0</v>
      </c>
      <c r="Q102" s="10">
        <v>0</v>
      </c>
      <c r="R102" s="10">
        <v>0</v>
      </c>
      <c r="S102" s="10">
        <v>0</v>
      </c>
      <c r="T102" s="10">
        <v>0</v>
      </c>
      <c r="U102" s="10">
        <v>0</v>
      </c>
      <c r="V102" s="10">
        <v>0</v>
      </c>
      <c r="W102" s="10">
        <f t="shared" si="54"/>
        <v>0</v>
      </c>
      <c r="X102" s="10">
        <f t="shared" si="55"/>
        <v>0</v>
      </c>
      <c r="Y102" s="10">
        <f t="shared" si="67"/>
        <v>0</v>
      </c>
      <c r="Z102" s="10">
        <f t="shared" si="68"/>
        <v>0</v>
      </c>
      <c r="AA102" s="67">
        <f t="shared" si="56"/>
        <v>0</v>
      </c>
      <c r="AB102" s="67">
        <f t="shared" si="69"/>
        <v>0</v>
      </c>
      <c r="AC102" s="67">
        <f t="shared" si="57"/>
        <v>0</v>
      </c>
      <c r="AD102" s="299"/>
    </row>
    <row r="103" spans="1:30" ht="20.149999999999999" customHeight="1">
      <c r="A103" s="33">
        <v>2395568</v>
      </c>
      <c r="B103" s="17" t="s">
        <v>601</v>
      </c>
      <c r="C103" s="17" t="s">
        <v>327</v>
      </c>
      <c r="D103" s="17" t="s">
        <v>528</v>
      </c>
      <c r="E103" s="17" t="s">
        <v>20</v>
      </c>
      <c r="F103" s="17" t="s">
        <v>594</v>
      </c>
      <c r="G103" s="17" t="str">
        <f t="shared" si="66"/>
        <v>Level 1 - Premium SkillsIndia</v>
      </c>
      <c r="H103" s="8" t="s">
        <v>595</v>
      </c>
      <c r="I103" s="15">
        <f>VLOOKUP(G103,'New Rate Card'!A:D,4,0)</f>
        <v>17.5</v>
      </c>
      <c r="J103" s="67">
        <f t="shared" si="65"/>
        <v>3307.5</v>
      </c>
      <c r="K103" s="10">
        <v>0</v>
      </c>
      <c r="L103" s="10">
        <v>0</v>
      </c>
      <c r="M103" s="10">
        <v>0</v>
      </c>
      <c r="N103" s="10">
        <v>0</v>
      </c>
      <c r="O103" s="10">
        <v>0</v>
      </c>
      <c r="P103" s="10">
        <v>0</v>
      </c>
      <c r="Q103" s="10">
        <v>0</v>
      </c>
      <c r="R103" s="10">
        <v>0</v>
      </c>
      <c r="S103" s="10">
        <v>0</v>
      </c>
      <c r="T103" s="10">
        <v>0</v>
      </c>
      <c r="U103" s="10">
        <v>0</v>
      </c>
      <c r="V103" s="10">
        <v>0</v>
      </c>
      <c r="W103" s="10">
        <f t="shared" si="54"/>
        <v>0</v>
      </c>
      <c r="X103" s="10">
        <f t="shared" si="55"/>
        <v>0</v>
      </c>
      <c r="Y103" s="10">
        <f t="shared" si="67"/>
        <v>0</v>
      </c>
      <c r="Z103" s="10">
        <f t="shared" si="68"/>
        <v>0</v>
      </c>
      <c r="AA103" s="67">
        <f t="shared" si="56"/>
        <v>0</v>
      </c>
      <c r="AB103" s="67">
        <f t="shared" si="69"/>
        <v>0</v>
      </c>
      <c r="AC103" s="67">
        <f t="shared" si="57"/>
        <v>0</v>
      </c>
      <c r="AD103" s="299"/>
    </row>
    <row r="104" spans="1:30" ht="20.149999999999999" customHeight="1">
      <c r="A104" s="33">
        <v>2389431</v>
      </c>
      <c r="B104" s="17" t="s">
        <v>602</v>
      </c>
      <c r="C104" s="17" t="s">
        <v>327</v>
      </c>
      <c r="D104" s="17" t="s">
        <v>528</v>
      </c>
      <c r="E104" s="17" t="s">
        <v>20</v>
      </c>
      <c r="F104" s="17" t="s">
        <v>594</v>
      </c>
      <c r="G104" s="17" t="str">
        <f t="shared" si="66"/>
        <v>Level 1 - Premium SkillsIndia</v>
      </c>
      <c r="H104" s="8" t="s">
        <v>595</v>
      </c>
      <c r="I104" s="15">
        <f>VLOOKUP(G104,'New Rate Card'!A:D,4,0)</f>
        <v>17.5</v>
      </c>
      <c r="J104" s="67">
        <f t="shared" si="65"/>
        <v>3307.5</v>
      </c>
      <c r="K104" s="10">
        <v>0</v>
      </c>
      <c r="L104" s="10">
        <v>0</v>
      </c>
      <c r="M104" s="10">
        <v>0</v>
      </c>
      <c r="N104" s="10">
        <v>0</v>
      </c>
      <c r="O104" s="10">
        <v>0</v>
      </c>
      <c r="P104" s="10">
        <v>0</v>
      </c>
      <c r="Q104" s="10">
        <v>0</v>
      </c>
      <c r="R104" s="10">
        <v>0</v>
      </c>
      <c r="S104" s="10">
        <v>0</v>
      </c>
      <c r="T104" s="10">
        <v>0</v>
      </c>
      <c r="U104" s="10">
        <v>0</v>
      </c>
      <c r="V104" s="10">
        <v>0</v>
      </c>
      <c r="W104" s="10">
        <f t="shared" si="54"/>
        <v>0</v>
      </c>
      <c r="X104" s="10">
        <f t="shared" si="55"/>
        <v>0</v>
      </c>
      <c r="Y104" s="10">
        <f t="shared" si="67"/>
        <v>0</v>
      </c>
      <c r="Z104" s="10">
        <f t="shared" si="68"/>
        <v>0</v>
      </c>
      <c r="AA104" s="67">
        <f t="shared" si="56"/>
        <v>0</v>
      </c>
      <c r="AB104" s="67">
        <f t="shared" si="69"/>
        <v>0</v>
      </c>
      <c r="AC104" s="67">
        <f t="shared" si="57"/>
        <v>0</v>
      </c>
      <c r="AD104" s="299"/>
    </row>
    <row r="105" spans="1:30" ht="20.149999999999999" customHeight="1">
      <c r="A105" s="33">
        <v>2318701</v>
      </c>
      <c r="B105" s="17" t="s">
        <v>603</v>
      </c>
      <c r="C105" s="17" t="s">
        <v>327</v>
      </c>
      <c r="D105" s="17" t="s">
        <v>528</v>
      </c>
      <c r="E105" s="17" t="s">
        <v>20</v>
      </c>
      <c r="F105" s="17" t="s">
        <v>594</v>
      </c>
      <c r="G105" s="17" t="str">
        <f t="shared" si="66"/>
        <v>Level 1 - Premium SkillsIndia</v>
      </c>
      <c r="H105" s="8" t="s">
        <v>595</v>
      </c>
      <c r="I105" s="15">
        <f>VLOOKUP(G105,'New Rate Card'!A:D,4,0)</f>
        <v>17.5</v>
      </c>
      <c r="J105" s="67">
        <f t="shared" si="65"/>
        <v>3307.5</v>
      </c>
      <c r="K105" s="10">
        <v>0</v>
      </c>
      <c r="L105" s="10">
        <v>0</v>
      </c>
      <c r="M105" s="10">
        <v>0</v>
      </c>
      <c r="N105" s="10">
        <v>0</v>
      </c>
      <c r="O105" s="10">
        <v>0</v>
      </c>
      <c r="P105" s="10">
        <v>0</v>
      </c>
      <c r="Q105" s="10">
        <v>0</v>
      </c>
      <c r="R105" s="10">
        <v>0</v>
      </c>
      <c r="S105" s="10">
        <v>0</v>
      </c>
      <c r="T105" s="10">
        <v>0</v>
      </c>
      <c r="U105" s="10">
        <v>0</v>
      </c>
      <c r="V105" s="10">
        <v>0</v>
      </c>
      <c r="W105" s="10">
        <f t="shared" ref="W105:W118" si="70">SUM(K105:M105)</f>
        <v>0</v>
      </c>
      <c r="X105" s="10">
        <f t="shared" ref="X105:X118" si="71">SUM(N105:P105)</f>
        <v>0</v>
      </c>
      <c r="Y105" s="10">
        <f t="shared" si="67"/>
        <v>0</v>
      </c>
      <c r="Z105" s="10">
        <f t="shared" si="68"/>
        <v>0</v>
      </c>
      <c r="AA105" s="67">
        <f t="shared" ref="AA105:AA118" si="72">SUM(K105:P105)</f>
        <v>0</v>
      </c>
      <c r="AB105" s="67">
        <f t="shared" si="69"/>
        <v>0</v>
      </c>
      <c r="AC105" s="67">
        <f t="shared" ref="AC105:AC118" si="73">SUM(AA105:AB105)</f>
        <v>0</v>
      </c>
      <c r="AD105" s="299"/>
    </row>
    <row r="106" spans="1:30" ht="20.149999999999999" customHeight="1">
      <c r="A106" s="33">
        <v>2408620</v>
      </c>
      <c r="B106" s="17" t="s">
        <v>604</v>
      </c>
      <c r="C106" s="17" t="s">
        <v>327</v>
      </c>
      <c r="D106" s="17" t="s">
        <v>528</v>
      </c>
      <c r="E106" s="17" t="s">
        <v>20</v>
      </c>
      <c r="F106" s="17" t="s">
        <v>594</v>
      </c>
      <c r="G106" s="17" t="str">
        <f t="shared" si="66"/>
        <v>Level 1 - Premium SkillsIndia</v>
      </c>
      <c r="H106" s="8" t="s">
        <v>595</v>
      </c>
      <c r="I106" s="15">
        <f>VLOOKUP(G106,'New Rate Card'!A:D,4,0)</f>
        <v>17.5</v>
      </c>
      <c r="J106" s="67">
        <f t="shared" si="65"/>
        <v>3307.5</v>
      </c>
      <c r="K106" s="10">
        <v>0</v>
      </c>
      <c r="L106" s="10">
        <v>0</v>
      </c>
      <c r="M106" s="10">
        <v>0</v>
      </c>
      <c r="N106" s="10">
        <v>0</v>
      </c>
      <c r="O106" s="10">
        <v>0</v>
      </c>
      <c r="P106" s="10">
        <v>0</v>
      </c>
      <c r="Q106" s="10">
        <v>0</v>
      </c>
      <c r="R106" s="10">
        <v>0</v>
      </c>
      <c r="S106" s="10">
        <v>0</v>
      </c>
      <c r="T106" s="10">
        <v>0</v>
      </c>
      <c r="U106" s="10">
        <v>0</v>
      </c>
      <c r="V106" s="10">
        <v>0</v>
      </c>
      <c r="W106" s="10">
        <f t="shared" si="70"/>
        <v>0</v>
      </c>
      <c r="X106" s="10">
        <f t="shared" si="71"/>
        <v>0</v>
      </c>
      <c r="Y106" s="10">
        <f t="shared" si="67"/>
        <v>0</v>
      </c>
      <c r="Z106" s="10">
        <f t="shared" si="68"/>
        <v>0</v>
      </c>
      <c r="AA106" s="67">
        <f t="shared" si="72"/>
        <v>0</v>
      </c>
      <c r="AB106" s="67">
        <f t="shared" si="69"/>
        <v>0</v>
      </c>
      <c r="AC106" s="67">
        <f t="shared" si="73"/>
        <v>0</v>
      </c>
      <c r="AD106" s="299"/>
    </row>
    <row r="107" spans="1:30" ht="20.149999999999999" customHeight="1">
      <c r="A107" s="33">
        <v>2397947</v>
      </c>
      <c r="B107" s="17" t="s">
        <v>605</v>
      </c>
      <c r="C107" s="17" t="s">
        <v>327</v>
      </c>
      <c r="D107" s="17" t="s">
        <v>528</v>
      </c>
      <c r="E107" s="17" t="s">
        <v>341</v>
      </c>
      <c r="F107" s="8" t="s">
        <v>606</v>
      </c>
      <c r="G107" s="17" t="str">
        <f t="shared" si="66"/>
        <v>Level 1 - Niche SkillsIndia</v>
      </c>
      <c r="H107" s="8" t="s">
        <v>595</v>
      </c>
      <c r="I107" s="15">
        <f>VLOOKUP(G107,'New Rate Card'!A:D,4,0)</f>
        <v>19</v>
      </c>
      <c r="J107" s="67">
        <f t="shared" si="65"/>
        <v>3591</v>
      </c>
      <c r="K107" s="10">
        <v>0</v>
      </c>
      <c r="L107" s="10">
        <v>0</v>
      </c>
      <c r="M107" s="10">
        <v>0</v>
      </c>
      <c r="N107" s="10">
        <v>0</v>
      </c>
      <c r="O107" s="10">
        <v>0</v>
      </c>
      <c r="P107" s="10">
        <v>0</v>
      </c>
      <c r="Q107" s="10">
        <v>0</v>
      </c>
      <c r="R107" s="10">
        <v>0</v>
      </c>
      <c r="S107" s="10">
        <v>0</v>
      </c>
      <c r="T107" s="10">
        <v>0</v>
      </c>
      <c r="U107" s="10">
        <v>0</v>
      </c>
      <c r="V107" s="10">
        <v>0</v>
      </c>
      <c r="W107" s="10">
        <f t="shared" si="70"/>
        <v>0</v>
      </c>
      <c r="X107" s="10">
        <f t="shared" si="71"/>
        <v>0</v>
      </c>
      <c r="Y107" s="10">
        <f t="shared" si="67"/>
        <v>0</v>
      </c>
      <c r="Z107" s="10">
        <f t="shared" si="68"/>
        <v>0</v>
      </c>
      <c r="AA107" s="67">
        <f t="shared" si="72"/>
        <v>0</v>
      </c>
      <c r="AB107" s="67">
        <f t="shared" si="69"/>
        <v>0</v>
      </c>
      <c r="AC107" s="67">
        <f t="shared" si="73"/>
        <v>0</v>
      </c>
      <c r="AD107" s="299"/>
    </row>
    <row r="108" spans="1:30" ht="20.149999999999999" customHeight="1">
      <c r="A108" s="33">
        <v>2389043</v>
      </c>
      <c r="B108" s="17" t="s">
        <v>607</v>
      </c>
      <c r="C108" s="17" t="s">
        <v>327</v>
      </c>
      <c r="D108" s="17" t="s">
        <v>528</v>
      </c>
      <c r="E108" s="17" t="s">
        <v>341</v>
      </c>
      <c r="F108" s="8" t="s">
        <v>606</v>
      </c>
      <c r="G108" s="17" t="str">
        <f t="shared" si="66"/>
        <v>Level 1 - Niche SkillsIndia</v>
      </c>
      <c r="H108" s="8" t="s">
        <v>595</v>
      </c>
      <c r="I108" s="15">
        <f>VLOOKUP(G108,'New Rate Card'!A:D,4,0)</f>
        <v>19</v>
      </c>
      <c r="J108" s="67">
        <f t="shared" si="65"/>
        <v>3591</v>
      </c>
      <c r="K108" s="10">
        <v>0</v>
      </c>
      <c r="L108" s="10">
        <v>0</v>
      </c>
      <c r="M108" s="10">
        <v>0</v>
      </c>
      <c r="N108" s="10">
        <v>0</v>
      </c>
      <c r="O108" s="10">
        <v>0</v>
      </c>
      <c r="P108" s="10">
        <v>0</v>
      </c>
      <c r="Q108" s="10">
        <v>0</v>
      </c>
      <c r="R108" s="10">
        <v>0</v>
      </c>
      <c r="S108" s="10">
        <v>0</v>
      </c>
      <c r="T108" s="10">
        <v>0</v>
      </c>
      <c r="U108" s="10">
        <v>0</v>
      </c>
      <c r="V108" s="10">
        <v>0</v>
      </c>
      <c r="W108" s="10">
        <f t="shared" si="70"/>
        <v>0</v>
      </c>
      <c r="X108" s="10">
        <f t="shared" si="71"/>
        <v>0</v>
      </c>
      <c r="Y108" s="10">
        <f t="shared" si="67"/>
        <v>0</v>
      </c>
      <c r="Z108" s="10">
        <f t="shared" si="68"/>
        <v>0</v>
      </c>
      <c r="AA108" s="67">
        <f t="shared" si="72"/>
        <v>0</v>
      </c>
      <c r="AB108" s="67">
        <f t="shared" si="69"/>
        <v>0</v>
      </c>
      <c r="AC108" s="67">
        <f t="shared" si="73"/>
        <v>0</v>
      </c>
      <c r="AD108" s="299"/>
    </row>
    <row r="109" spans="1:30" ht="20.149999999999999" customHeight="1">
      <c r="A109" s="33">
        <v>2426576</v>
      </c>
      <c r="B109" s="17" t="s">
        <v>1734</v>
      </c>
      <c r="C109" s="17" t="s">
        <v>315</v>
      </c>
      <c r="D109" s="17" t="s">
        <v>528</v>
      </c>
      <c r="E109" s="17" t="s">
        <v>25</v>
      </c>
      <c r="F109" s="17" t="s">
        <v>581</v>
      </c>
      <c r="G109" s="17" t="str">
        <f t="shared" si="66"/>
        <v>Level 1 - Standard SkillsOnshore Supplier Location</v>
      </c>
      <c r="H109" s="8" t="s">
        <v>331</v>
      </c>
      <c r="I109" s="15">
        <f>VLOOKUP(G109,'New Rate Card'!A:D,4,0)</f>
        <v>68.7</v>
      </c>
      <c r="J109" s="67">
        <f t="shared" si="65"/>
        <v>12984.300000000001</v>
      </c>
      <c r="K109" s="10">
        <v>0</v>
      </c>
      <c r="L109" s="10">
        <v>0</v>
      </c>
      <c r="M109" s="10">
        <v>0</v>
      </c>
      <c r="N109" s="10">
        <v>0</v>
      </c>
      <c r="O109" s="10">
        <v>0</v>
      </c>
      <c r="P109" s="10">
        <v>0</v>
      </c>
      <c r="Q109" s="10">
        <v>0</v>
      </c>
      <c r="R109" s="10">
        <v>0</v>
      </c>
      <c r="S109" s="10">
        <f>I109*168</f>
        <v>11541.6</v>
      </c>
      <c r="T109" s="10">
        <f>I109*168</f>
        <v>11541.6</v>
      </c>
      <c r="U109" s="10">
        <f>I109*168</f>
        <v>11541.6</v>
      </c>
      <c r="V109" s="10">
        <f>I109*168</f>
        <v>11541.6</v>
      </c>
      <c r="W109" s="10">
        <f t="shared" si="70"/>
        <v>0</v>
      </c>
      <c r="X109" s="10">
        <f t="shared" si="71"/>
        <v>0</v>
      </c>
      <c r="Y109" s="10">
        <f t="shared" si="67"/>
        <v>11541.6</v>
      </c>
      <c r="Z109" s="10">
        <f t="shared" si="68"/>
        <v>34624.800000000003</v>
      </c>
      <c r="AA109" s="67">
        <f t="shared" si="72"/>
        <v>0</v>
      </c>
      <c r="AB109" s="67">
        <f t="shared" si="69"/>
        <v>46166.400000000001</v>
      </c>
      <c r="AC109" s="67">
        <f t="shared" si="73"/>
        <v>46166.400000000001</v>
      </c>
      <c r="AD109" s="299"/>
    </row>
    <row r="110" spans="1:30" ht="20.149999999999999" customHeight="1">
      <c r="A110" s="33">
        <v>2389156</v>
      </c>
      <c r="B110" s="17" t="s">
        <v>609</v>
      </c>
      <c r="C110" s="17" t="s">
        <v>327</v>
      </c>
      <c r="D110" s="17" t="s">
        <v>528</v>
      </c>
      <c r="E110" s="17" t="s">
        <v>25</v>
      </c>
      <c r="F110" s="17" t="s">
        <v>581</v>
      </c>
      <c r="G110" s="17" t="str">
        <f t="shared" si="66"/>
        <v>Level 1 - Standard SkillsIndia</v>
      </c>
      <c r="H110" s="8" t="s">
        <v>595</v>
      </c>
      <c r="I110" s="15">
        <f>VLOOKUP(G110,'New Rate Card'!A:D,4,0)</f>
        <v>16.3</v>
      </c>
      <c r="J110" s="67">
        <f t="shared" si="65"/>
        <v>3080.7000000000003</v>
      </c>
      <c r="K110" s="10">
        <v>0</v>
      </c>
      <c r="L110" s="10">
        <v>0</v>
      </c>
      <c r="M110" s="10">
        <v>0</v>
      </c>
      <c r="N110" s="10">
        <v>0</v>
      </c>
      <c r="O110" s="10">
        <v>0</v>
      </c>
      <c r="P110" s="10">
        <v>0</v>
      </c>
      <c r="Q110" s="10">
        <v>0</v>
      </c>
      <c r="R110" s="10">
        <v>0</v>
      </c>
      <c r="S110" s="10">
        <v>0</v>
      </c>
      <c r="T110" s="10">
        <v>0</v>
      </c>
      <c r="U110" s="10">
        <v>0</v>
      </c>
      <c r="V110" s="10">
        <v>0</v>
      </c>
      <c r="W110" s="10">
        <f t="shared" si="70"/>
        <v>0</v>
      </c>
      <c r="X110" s="10">
        <f t="shared" si="71"/>
        <v>0</v>
      </c>
      <c r="Y110" s="10">
        <f t="shared" si="67"/>
        <v>0</v>
      </c>
      <c r="Z110" s="10">
        <f t="shared" si="68"/>
        <v>0</v>
      </c>
      <c r="AA110" s="67">
        <f t="shared" si="72"/>
        <v>0</v>
      </c>
      <c r="AB110" s="67">
        <f t="shared" si="69"/>
        <v>0</v>
      </c>
      <c r="AC110" s="67">
        <f t="shared" si="73"/>
        <v>0</v>
      </c>
      <c r="AD110" s="299"/>
    </row>
    <row r="111" spans="1:30" ht="20.149999999999999" customHeight="1">
      <c r="A111" s="33">
        <v>2389161</v>
      </c>
      <c r="B111" s="17" t="s">
        <v>610</v>
      </c>
      <c r="C111" s="17" t="s">
        <v>327</v>
      </c>
      <c r="D111" s="17" t="s">
        <v>528</v>
      </c>
      <c r="E111" s="17" t="s">
        <v>25</v>
      </c>
      <c r="F111" s="17" t="s">
        <v>581</v>
      </c>
      <c r="G111" s="17" t="str">
        <f t="shared" si="66"/>
        <v>Level 1 - Standard SkillsIndia</v>
      </c>
      <c r="H111" s="8" t="s">
        <v>595</v>
      </c>
      <c r="I111" s="15">
        <f>VLOOKUP(G111,'New Rate Card'!A:D,4,0)</f>
        <v>16.3</v>
      </c>
      <c r="J111" s="67">
        <f t="shared" si="65"/>
        <v>3080.7000000000003</v>
      </c>
      <c r="K111" s="10">
        <v>0</v>
      </c>
      <c r="L111" s="10">
        <v>0</v>
      </c>
      <c r="M111" s="10">
        <v>0</v>
      </c>
      <c r="N111" s="10">
        <v>0</v>
      </c>
      <c r="O111" s="10">
        <v>0</v>
      </c>
      <c r="P111" s="10">
        <v>0</v>
      </c>
      <c r="Q111" s="10">
        <v>0</v>
      </c>
      <c r="R111" s="10">
        <v>0</v>
      </c>
      <c r="S111" s="10">
        <v>0</v>
      </c>
      <c r="T111" s="10">
        <v>0</v>
      </c>
      <c r="U111" s="10">
        <v>0</v>
      </c>
      <c r="V111" s="10">
        <v>0</v>
      </c>
      <c r="W111" s="10">
        <f t="shared" si="70"/>
        <v>0</v>
      </c>
      <c r="X111" s="10">
        <f t="shared" si="71"/>
        <v>0</v>
      </c>
      <c r="Y111" s="10">
        <f t="shared" si="67"/>
        <v>0</v>
      </c>
      <c r="Z111" s="10">
        <f t="shared" si="68"/>
        <v>0</v>
      </c>
      <c r="AA111" s="67">
        <f t="shared" si="72"/>
        <v>0</v>
      </c>
      <c r="AB111" s="67">
        <f t="shared" si="69"/>
        <v>0</v>
      </c>
      <c r="AC111" s="67">
        <f t="shared" si="73"/>
        <v>0</v>
      </c>
      <c r="AD111" s="299"/>
    </row>
    <row r="112" spans="1:30" ht="20.149999999999999" customHeight="1">
      <c r="A112" s="33">
        <v>2408312</v>
      </c>
      <c r="B112" s="17" t="s">
        <v>1735</v>
      </c>
      <c r="C112" s="17" t="s">
        <v>327</v>
      </c>
      <c r="D112" s="17" t="s">
        <v>528</v>
      </c>
      <c r="E112" s="17" t="s">
        <v>25</v>
      </c>
      <c r="F112" s="17" t="s">
        <v>581</v>
      </c>
      <c r="G112" s="17" t="str">
        <f t="shared" si="66"/>
        <v>Level 1 - Standard SkillsIndia</v>
      </c>
      <c r="H112" s="8" t="s">
        <v>595</v>
      </c>
      <c r="I112" s="15">
        <f>VLOOKUP(G112,'New Rate Card'!A:D,4,0)</f>
        <v>16.3</v>
      </c>
      <c r="J112" s="67">
        <f t="shared" si="65"/>
        <v>3080.7000000000003</v>
      </c>
      <c r="K112" s="10">
        <v>0</v>
      </c>
      <c r="L112" s="10">
        <v>0</v>
      </c>
      <c r="M112" s="10">
        <v>0</v>
      </c>
      <c r="N112" s="10">
        <v>0</v>
      </c>
      <c r="O112" s="10">
        <v>0</v>
      </c>
      <c r="P112" s="10">
        <v>0</v>
      </c>
      <c r="Q112" s="10">
        <v>0</v>
      </c>
      <c r="R112" s="10">
        <v>0</v>
      </c>
      <c r="S112" s="10">
        <v>0</v>
      </c>
      <c r="T112" s="10">
        <v>0</v>
      </c>
      <c r="U112" s="10">
        <v>0</v>
      </c>
      <c r="V112" s="10">
        <v>0</v>
      </c>
      <c r="W112" s="10">
        <f t="shared" si="70"/>
        <v>0</v>
      </c>
      <c r="X112" s="10">
        <f t="shared" si="71"/>
        <v>0</v>
      </c>
      <c r="Y112" s="10">
        <f t="shared" si="67"/>
        <v>0</v>
      </c>
      <c r="Z112" s="10">
        <f t="shared" si="68"/>
        <v>0</v>
      </c>
      <c r="AA112" s="67">
        <f t="shared" si="72"/>
        <v>0</v>
      </c>
      <c r="AB112" s="67">
        <f t="shared" si="69"/>
        <v>0</v>
      </c>
      <c r="AC112" s="67">
        <f t="shared" si="73"/>
        <v>0</v>
      </c>
      <c r="AD112" s="299"/>
    </row>
    <row r="113" spans="1:30" ht="20.149999999999999" customHeight="1">
      <c r="A113" s="33">
        <v>2408534</v>
      </c>
      <c r="B113" s="17" t="s">
        <v>1736</v>
      </c>
      <c r="C113" s="17" t="s">
        <v>327</v>
      </c>
      <c r="D113" s="17" t="s">
        <v>528</v>
      </c>
      <c r="E113" s="17" t="s">
        <v>25</v>
      </c>
      <c r="F113" s="17" t="s">
        <v>581</v>
      </c>
      <c r="G113" s="17" t="str">
        <f t="shared" si="66"/>
        <v>Level 1 - Standard SkillsIndia</v>
      </c>
      <c r="H113" s="8" t="s">
        <v>595</v>
      </c>
      <c r="I113" s="15">
        <f>VLOOKUP(G113,'New Rate Card'!A:D,4,0)</f>
        <v>16.3</v>
      </c>
      <c r="J113" s="67">
        <f t="shared" si="65"/>
        <v>3080.7000000000003</v>
      </c>
      <c r="K113" s="10">
        <v>0</v>
      </c>
      <c r="L113" s="10">
        <v>0</v>
      </c>
      <c r="M113" s="10">
        <v>0</v>
      </c>
      <c r="N113" s="10">
        <v>0</v>
      </c>
      <c r="O113" s="10">
        <v>0</v>
      </c>
      <c r="P113" s="10">
        <v>0</v>
      </c>
      <c r="Q113" s="10">
        <v>0</v>
      </c>
      <c r="R113" s="10">
        <v>0</v>
      </c>
      <c r="S113" s="10">
        <v>0</v>
      </c>
      <c r="T113" s="10">
        <v>0</v>
      </c>
      <c r="U113" s="10">
        <v>0</v>
      </c>
      <c r="V113" s="10">
        <v>0</v>
      </c>
      <c r="W113" s="10">
        <f t="shared" si="70"/>
        <v>0</v>
      </c>
      <c r="X113" s="10">
        <f t="shared" si="71"/>
        <v>0</v>
      </c>
      <c r="Y113" s="10">
        <f t="shared" si="67"/>
        <v>0</v>
      </c>
      <c r="Z113" s="10">
        <f t="shared" si="68"/>
        <v>0</v>
      </c>
      <c r="AA113" s="67">
        <f t="shared" si="72"/>
        <v>0</v>
      </c>
      <c r="AB113" s="67">
        <f t="shared" si="69"/>
        <v>0</v>
      </c>
      <c r="AC113" s="67">
        <f t="shared" si="73"/>
        <v>0</v>
      </c>
      <c r="AD113" s="299"/>
    </row>
    <row r="114" spans="1:30" ht="20.149999999999999" customHeight="1">
      <c r="A114" s="33">
        <v>2408455</v>
      </c>
      <c r="B114" s="17" t="s">
        <v>1737</v>
      </c>
      <c r="C114" s="17" t="s">
        <v>327</v>
      </c>
      <c r="D114" s="17" t="s">
        <v>528</v>
      </c>
      <c r="E114" s="17" t="s">
        <v>25</v>
      </c>
      <c r="F114" s="17" t="s">
        <v>581</v>
      </c>
      <c r="G114" s="17" t="str">
        <f t="shared" si="66"/>
        <v>Level 1 - Standard SkillsIndia</v>
      </c>
      <c r="H114" s="8" t="s">
        <v>595</v>
      </c>
      <c r="I114" s="15">
        <f>VLOOKUP(G114,'New Rate Card'!A:D,4,0)</f>
        <v>16.3</v>
      </c>
      <c r="J114" s="67">
        <f t="shared" si="65"/>
        <v>3080.7000000000003</v>
      </c>
      <c r="K114" s="10">
        <v>0</v>
      </c>
      <c r="L114" s="10">
        <v>0</v>
      </c>
      <c r="M114" s="10">
        <v>0</v>
      </c>
      <c r="N114" s="10">
        <v>0</v>
      </c>
      <c r="O114" s="10">
        <v>0</v>
      </c>
      <c r="P114" s="10">
        <v>0</v>
      </c>
      <c r="Q114" s="10">
        <v>0</v>
      </c>
      <c r="R114" s="10">
        <v>0</v>
      </c>
      <c r="S114" s="10">
        <v>0</v>
      </c>
      <c r="T114" s="10">
        <v>0</v>
      </c>
      <c r="U114" s="10">
        <v>0</v>
      </c>
      <c r="V114" s="10">
        <v>0</v>
      </c>
      <c r="W114" s="10">
        <f t="shared" si="70"/>
        <v>0</v>
      </c>
      <c r="X114" s="10">
        <f t="shared" si="71"/>
        <v>0</v>
      </c>
      <c r="Y114" s="10">
        <f t="shared" si="67"/>
        <v>0</v>
      </c>
      <c r="Z114" s="10">
        <f t="shared" si="68"/>
        <v>0</v>
      </c>
      <c r="AA114" s="67">
        <f t="shared" si="72"/>
        <v>0</v>
      </c>
      <c r="AB114" s="67">
        <f t="shared" si="69"/>
        <v>0</v>
      </c>
      <c r="AC114" s="67">
        <f t="shared" si="73"/>
        <v>0</v>
      </c>
      <c r="AD114" s="299"/>
    </row>
    <row r="115" spans="1:30" ht="20.149999999999999" customHeight="1">
      <c r="A115" s="33" t="s">
        <v>354</v>
      </c>
      <c r="B115" s="17" t="s">
        <v>611</v>
      </c>
      <c r="C115" s="17" t="s">
        <v>327</v>
      </c>
      <c r="D115" s="17" t="s">
        <v>528</v>
      </c>
      <c r="E115" s="17" t="s">
        <v>25</v>
      </c>
      <c r="F115" s="17" t="s">
        <v>581</v>
      </c>
      <c r="G115" s="17" t="str">
        <f t="shared" si="66"/>
        <v>Level 1 - Standard SkillsIndia</v>
      </c>
      <c r="H115" s="8" t="s">
        <v>595</v>
      </c>
      <c r="I115" s="15">
        <f>VLOOKUP(G115,'New Rate Card'!A:D,4,0)</f>
        <v>16.3</v>
      </c>
      <c r="J115" s="67">
        <f t="shared" si="65"/>
        <v>3080.7000000000003</v>
      </c>
      <c r="K115" s="10">
        <v>0</v>
      </c>
      <c r="L115" s="10">
        <v>0</v>
      </c>
      <c r="M115" s="10">
        <v>0</v>
      </c>
      <c r="N115" s="10">
        <v>0</v>
      </c>
      <c r="O115" s="10">
        <v>0</v>
      </c>
      <c r="P115" s="10">
        <v>0</v>
      </c>
      <c r="Q115" s="10">
        <v>0</v>
      </c>
      <c r="R115" s="10">
        <v>0</v>
      </c>
      <c r="S115" s="10">
        <v>0</v>
      </c>
      <c r="T115" s="10">
        <v>0</v>
      </c>
      <c r="U115" s="10">
        <v>0</v>
      </c>
      <c r="V115" s="10">
        <v>0</v>
      </c>
      <c r="W115" s="10">
        <f t="shared" si="70"/>
        <v>0</v>
      </c>
      <c r="X115" s="10">
        <f t="shared" si="71"/>
        <v>0</v>
      </c>
      <c r="Y115" s="10">
        <f t="shared" si="67"/>
        <v>0</v>
      </c>
      <c r="Z115" s="10">
        <f t="shared" si="68"/>
        <v>0</v>
      </c>
      <c r="AA115" s="67">
        <f t="shared" si="72"/>
        <v>0</v>
      </c>
      <c r="AB115" s="67">
        <f t="shared" si="69"/>
        <v>0</v>
      </c>
      <c r="AC115" s="67">
        <f t="shared" si="73"/>
        <v>0</v>
      </c>
      <c r="AD115" s="299"/>
    </row>
    <row r="116" spans="1:30" ht="20.149999999999999" customHeight="1">
      <c r="A116" s="33" t="s">
        <v>354</v>
      </c>
      <c r="B116" s="17" t="s">
        <v>611</v>
      </c>
      <c r="C116" s="17" t="s">
        <v>327</v>
      </c>
      <c r="D116" s="17" t="s">
        <v>528</v>
      </c>
      <c r="E116" s="17" t="s">
        <v>25</v>
      </c>
      <c r="F116" s="17" t="s">
        <v>581</v>
      </c>
      <c r="G116" s="17" t="str">
        <f t="shared" si="66"/>
        <v>Level 1 - Standard SkillsIndia</v>
      </c>
      <c r="H116" s="8" t="s">
        <v>595</v>
      </c>
      <c r="I116" s="15">
        <f>VLOOKUP(G116,'New Rate Card'!A:D,4,0)</f>
        <v>16.3</v>
      </c>
      <c r="J116" s="67">
        <f t="shared" si="65"/>
        <v>3080.7000000000003</v>
      </c>
      <c r="K116" s="10">
        <v>0</v>
      </c>
      <c r="L116" s="10">
        <v>0</v>
      </c>
      <c r="M116" s="10">
        <v>0</v>
      </c>
      <c r="N116" s="10">
        <v>0</v>
      </c>
      <c r="O116" s="10">
        <v>0</v>
      </c>
      <c r="P116" s="10">
        <v>0</v>
      </c>
      <c r="Q116" s="10">
        <v>0</v>
      </c>
      <c r="R116" s="10">
        <v>0</v>
      </c>
      <c r="S116" s="10">
        <v>0</v>
      </c>
      <c r="T116" s="10">
        <v>0</v>
      </c>
      <c r="U116" s="10">
        <v>0</v>
      </c>
      <c r="V116" s="10">
        <v>0</v>
      </c>
      <c r="W116" s="10">
        <f t="shared" si="70"/>
        <v>0</v>
      </c>
      <c r="X116" s="10">
        <f t="shared" si="71"/>
        <v>0</v>
      </c>
      <c r="Y116" s="10">
        <f t="shared" si="67"/>
        <v>0</v>
      </c>
      <c r="Z116" s="10">
        <f t="shared" si="68"/>
        <v>0</v>
      </c>
      <c r="AA116" s="67">
        <f t="shared" si="72"/>
        <v>0</v>
      </c>
      <c r="AB116" s="67">
        <f t="shared" si="69"/>
        <v>0</v>
      </c>
      <c r="AC116" s="67">
        <f t="shared" si="73"/>
        <v>0</v>
      </c>
      <c r="AD116" s="299"/>
    </row>
    <row r="117" spans="1:30" ht="20.149999999999999" customHeight="1">
      <c r="A117" s="33" t="s">
        <v>354</v>
      </c>
      <c r="B117" s="17" t="s">
        <v>611</v>
      </c>
      <c r="C117" s="17" t="s">
        <v>327</v>
      </c>
      <c r="D117" s="17" t="s">
        <v>528</v>
      </c>
      <c r="E117" s="17" t="s">
        <v>25</v>
      </c>
      <c r="F117" s="17" t="s">
        <v>581</v>
      </c>
      <c r="G117" s="17" t="str">
        <f t="shared" si="66"/>
        <v>Level 1 - Standard SkillsIndia</v>
      </c>
      <c r="H117" s="8" t="s">
        <v>595</v>
      </c>
      <c r="I117" s="15">
        <f>VLOOKUP(G117,'New Rate Card'!A:D,4,0)</f>
        <v>16.3</v>
      </c>
      <c r="J117" s="67">
        <f t="shared" si="65"/>
        <v>3080.7000000000003</v>
      </c>
      <c r="K117" s="10">
        <v>0</v>
      </c>
      <c r="L117" s="10">
        <v>0</v>
      </c>
      <c r="M117" s="10">
        <v>0</v>
      </c>
      <c r="N117" s="10">
        <v>0</v>
      </c>
      <c r="O117" s="10">
        <v>0</v>
      </c>
      <c r="P117" s="10">
        <v>0</v>
      </c>
      <c r="Q117" s="10">
        <v>0</v>
      </c>
      <c r="R117" s="10">
        <v>0</v>
      </c>
      <c r="S117" s="10">
        <v>0</v>
      </c>
      <c r="T117" s="10">
        <v>0</v>
      </c>
      <c r="U117" s="10">
        <v>0</v>
      </c>
      <c r="V117" s="10">
        <v>0</v>
      </c>
      <c r="W117" s="10">
        <f t="shared" si="70"/>
        <v>0</v>
      </c>
      <c r="X117" s="10">
        <f t="shared" si="71"/>
        <v>0</v>
      </c>
      <c r="Y117" s="10">
        <f t="shared" si="67"/>
        <v>0</v>
      </c>
      <c r="Z117" s="10">
        <f t="shared" si="68"/>
        <v>0</v>
      </c>
      <c r="AA117" s="67">
        <f t="shared" si="72"/>
        <v>0</v>
      </c>
      <c r="AB117" s="67">
        <f t="shared" si="69"/>
        <v>0</v>
      </c>
      <c r="AC117" s="67">
        <f t="shared" si="73"/>
        <v>0</v>
      </c>
      <c r="AD117" s="299"/>
    </row>
    <row r="118" spans="1:30" ht="20.149999999999999" customHeight="1">
      <c r="A118" s="33" t="s">
        <v>354</v>
      </c>
      <c r="B118" s="17" t="s">
        <v>611</v>
      </c>
      <c r="C118" s="17" t="s">
        <v>327</v>
      </c>
      <c r="D118" s="17" t="s">
        <v>528</v>
      </c>
      <c r="E118" s="17" t="s">
        <v>25</v>
      </c>
      <c r="F118" s="17" t="s">
        <v>581</v>
      </c>
      <c r="G118" s="17" t="str">
        <f t="shared" si="66"/>
        <v>Level 1 - Standard SkillsIndia</v>
      </c>
      <c r="H118" s="8" t="s">
        <v>595</v>
      </c>
      <c r="I118" s="15">
        <f>VLOOKUP(G118,'New Rate Card'!A:D,4,0)</f>
        <v>16.3</v>
      </c>
      <c r="J118" s="67">
        <f t="shared" si="65"/>
        <v>3080.7000000000003</v>
      </c>
      <c r="K118" s="10">
        <v>0</v>
      </c>
      <c r="L118" s="10">
        <v>0</v>
      </c>
      <c r="M118" s="10">
        <v>0</v>
      </c>
      <c r="N118" s="10">
        <v>0</v>
      </c>
      <c r="O118" s="10">
        <v>0</v>
      </c>
      <c r="P118" s="10">
        <v>0</v>
      </c>
      <c r="Q118" s="10">
        <v>0</v>
      </c>
      <c r="R118" s="10">
        <v>0</v>
      </c>
      <c r="S118" s="10">
        <v>0</v>
      </c>
      <c r="T118" s="10">
        <v>0</v>
      </c>
      <c r="U118" s="10">
        <v>0</v>
      </c>
      <c r="V118" s="10">
        <v>0</v>
      </c>
      <c r="W118" s="10">
        <f t="shared" si="70"/>
        <v>0</v>
      </c>
      <c r="X118" s="10">
        <f t="shared" si="71"/>
        <v>0</v>
      </c>
      <c r="Y118" s="10">
        <f t="shared" si="67"/>
        <v>0</v>
      </c>
      <c r="Z118" s="10">
        <f t="shared" si="68"/>
        <v>0</v>
      </c>
      <c r="AA118" s="67">
        <f t="shared" si="72"/>
        <v>0</v>
      </c>
      <c r="AB118" s="67">
        <f t="shared" si="69"/>
        <v>0</v>
      </c>
      <c r="AC118" s="67">
        <f t="shared" si="73"/>
        <v>0</v>
      </c>
      <c r="AD118" s="299"/>
    </row>
    <row r="119" spans="1:30" ht="20.149999999999999" customHeight="1">
      <c r="A119" s="850" t="s">
        <v>1506</v>
      </c>
      <c r="B119" s="850"/>
      <c r="C119" s="850"/>
      <c r="D119" s="850"/>
      <c r="E119" s="850"/>
      <c r="F119" s="850"/>
      <c r="G119" s="850"/>
      <c r="H119" s="850"/>
      <c r="I119" s="850"/>
      <c r="J119" s="850"/>
      <c r="K119" s="5">
        <f t="shared" ref="K119:P119" si="74">SUM(K9:K90)</f>
        <v>190680</v>
      </c>
      <c r="L119" s="5">
        <f t="shared" si="74"/>
        <v>190680</v>
      </c>
      <c r="M119" s="5">
        <f t="shared" si="74"/>
        <v>280728</v>
      </c>
      <c r="N119" s="5">
        <f t="shared" si="74"/>
        <v>312984</v>
      </c>
      <c r="O119" s="5">
        <f t="shared" si="74"/>
        <v>312984</v>
      </c>
      <c r="P119" s="5">
        <f t="shared" si="74"/>
        <v>345576</v>
      </c>
      <c r="Q119" s="5">
        <f t="shared" ref="Q119:AC119" si="75">SUM(Q9:Q118)</f>
        <v>402203.33999999991</v>
      </c>
      <c r="R119" s="5">
        <f t="shared" si="75"/>
        <v>585407.76000000013</v>
      </c>
      <c r="S119" s="5">
        <f t="shared" si="75"/>
        <v>596949.3600000001</v>
      </c>
      <c r="T119" s="5">
        <f t="shared" si="75"/>
        <v>614620.86</v>
      </c>
      <c r="U119" s="5">
        <f t="shared" si="75"/>
        <v>614620.86</v>
      </c>
      <c r="V119" s="5">
        <f t="shared" si="75"/>
        <v>614620.86</v>
      </c>
      <c r="W119" s="5">
        <f t="shared" si="75"/>
        <v>662088</v>
      </c>
      <c r="X119" s="5">
        <f t="shared" si="75"/>
        <v>971544</v>
      </c>
      <c r="Y119" s="5">
        <f t="shared" si="75"/>
        <v>1584560.4599999993</v>
      </c>
      <c r="Z119" s="5">
        <f t="shared" si="75"/>
        <v>1843862.5800000015</v>
      </c>
      <c r="AA119" s="5">
        <f t="shared" si="75"/>
        <v>1633632</v>
      </c>
      <c r="AB119" s="5">
        <f t="shared" si="75"/>
        <v>3428423.0399999982</v>
      </c>
      <c r="AC119" s="5">
        <f t="shared" si="75"/>
        <v>5062055.0399999991</v>
      </c>
      <c r="AD119" s="12"/>
    </row>
    <row r="121" spans="1:30" ht="75" customHeight="1">
      <c r="B121" s="851"/>
      <c r="C121" s="851"/>
      <c r="M121" s="3">
        <f>561377+373778</f>
        <v>935155</v>
      </c>
      <c r="Q121" s="3">
        <f>SUM(Q119:R119)</f>
        <v>987611.10000000009</v>
      </c>
      <c r="R121" s="3">
        <v>935155.37</v>
      </c>
    </row>
    <row r="122" spans="1:30">
      <c r="Q122" s="3">
        <f>Q121*90%</f>
        <v>888849.99000000011</v>
      </c>
      <c r="R122" s="3">
        <f>Q121-Q122</f>
        <v>98761.109999999986</v>
      </c>
      <c r="S122" s="3">
        <f>R121-Q122</f>
        <v>46305.379999999888</v>
      </c>
    </row>
    <row r="123" spans="1:30">
      <c r="S123" s="3">
        <f>S122/2</f>
        <v>23152.689999999944</v>
      </c>
    </row>
    <row r="125" spans="1:30">
      <c r="R125" s="3">
        <f>SUM(R88:S89)</f>
        <v>61824</v>
      </c>
    </row>
    <row r="126" spans="1:30">
      <c r="R126" s="3">
        <f>R125*0.9</f>
        <v>55641.599999999999</v>
      </c>
    </row>
  </sheetData>
  <autoFilter ref="A8:AD119" xr:uid="{6B405835-F4E6-4C4D-A92D-64D2FE7EA7BC}"/>
  <mergeCells count="18">
    <mergeCell ref="A1:B1"/>
    <mergeCell ref="C1:I1"/>
    <mergeCell ref="A2:B2"/>
    <mergeCell ref="C2:I2"/>
    <mergeCell ref="A3:B3"/>
    <mergeCell ref="C3:I3"/>
    <mergeCell ref="B121:C121"/>
    <mergeCell ref="A4:B4"/>
    <mergeCell ref="C4:I4"/>
    <mergeCell ref="A5:B5"/>
    <mergeCell ref="C5:I5"/>
    <mergeCell ref="A6:B6"/>
    <mergeCell ref="C6:I6"/>
    <mergeCell ref="K7:M7"/>
    <mergeCell ref="N7:P7"/>
    <mergeCell ref="Q7:S7"/>
    <mergeCell ref="T7:V7"/>
    <mergeCell ref="A119:J119"/>
  </mergeCells>
  <conditionalFormatting sqref="A36:A71 A73:A118">
    <cfRule type="duplicateValues" dxfId="84" priority="2"/>
  </conditionalFormatting>
  <conditionalFormatting sqref="A97:A106">
    <cfRule type="duplicateValues" dxfId="83" priority="1"/>
  </conditionalFormatting>
  <dataValidations count="2">
    <dataValidation type="list" allowBlank="1" showInputMessage="1" showErrorMessage="1" sqref="E87:E118" xr:uid="{D8C1DA06-07E0-4461-8682-AD1D4AA1D373}">
      <formula1>"Java Springboot Microservices SpringReactive, Full Stack, ReactJS, Angular, Adobe Experience Manager (AEM), Mobile Developer, QA Analyst, PEGA, Scrum Master, Release Train Engineer, Business Analyst, Database Developer, Mainframe, .NET, Architect"</formula1>
    </dataValidation>
    <dataValidation type="list" allowBlank="1" showInputMessage="1" showErrorMessage="1" sqref="G9:G35 E9:E86" xr:uid="{18C1BC1C-A5AB-4D21-B12F-BABC45169B1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F9A5BB5-7A41-4449-B866-D9E7D3242930}">
          <x14:formula1>
            <xm:f>'New Rate Card'!$B$2:$B$51</xm:f>
          </x14:formula1>
          <xm:sqref>F1:F1048576</xm:sqref>
        </x14:dataValidation>
        <x14:dataValidation type="list" allowBlank="1" showInputMessage="1" showErrorMessage="1" xr:uid="{1497CEF5-6B05-43E7-B9FB-5C549F32C19A}">
          <x14:formula1>
            <xm:f>'New Rate Card'!$C$2:$C$51</xm:f>
          </x14:formula1>
          <xm:sqref>C122:C1048576 C1:C120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5835-F4E6-4C4D-A92D-64D2FE7EA7BC}">
  <sheetPr codeName="Sheet7">
    <tabColor theme="7"/>
  </sheetPr>
  <dimension ref="A1:AG29"/>
  <sheetViews>
    <sheetView zoomScale="90" zoomScaleNormal="100" workbookViewId="0">
      <pane xSplit="4" ySplit="6" topLeftCell="G7" activePane="bottomRight" state="frozen"/>
      <selection pane="topRight" activeCell="E1" sqref="E1"/>
      <selection pane="bottomLeft" activeCell="A7" sqref="A7"/>
      <selection pane="bottomRight" activeCell="K14" sqref="K14"/>
    </sheetView>
  </sheetViews>
  <sheetFormatPr defaultColWidth="31.453125" defaultRowHeight="20.149999999999999" customHeight="1"/>
  <cols>
    <col min="1" max="1" width="14.54296875" style="63" customWidth="1"/>
    <col min="2" max="2" width="43.453125" style="63" bestFit="1" customWidth="1"/>
    <col min="3" max="3" width="25.54296875" style="63" customWidth="1"/>
    <col min="4" max="4" width="8.453125" style="63" customWidth="1"/>
    <col min="5" max="5" width="37.453125" style="63" bestFit="1" customWidth="1"/>
    <col min="6" max="6" width="22.54296875" style="63" bestFit="1" customWidth="1"/>
    <col min="7" max="7" width="36.54296875" style="63" customWidth="1"/>
    <col min="8" max="8" width="22.453125" style="63" bestFit="1" customWidth="1"/>
    <col min="9" max="9" width="22.453125" style="63" customWidth="1"/>
    <col min="10" max="10" width="24.453125" style="63" customWidth="1"/>
    <col min="11" max="11" width="22.453125" style="63" customWidth="1"/>
    <col min="12" max="29" width="19.453125" style="62" customWidth="1"/>
    <col min="30" max="32" width="19.453125" style="63" customWidth="1"/>
    <col min="33" max="33" width="52.54296875" style="63" bestFit="1" customWidth="1"/>
    <col min="34" max="16384" width="31.453125" style="63"/>
  </cols>
  <sheetData>
    <row r="1" spans="1:33" ht="20.149999999999999" customHeight="1">
      <c r="A1" s="806" t="s">
        <v>1440</v>
      </c>
      <c r="B1" s="806"/>
      <c r="C1" s="809" t="s">
        <v>1689</v>
      </c>
      <c r="D1" s="809"/>
      <c r="E1" s="809"/>
      <c r="F1" s="62"/>
      <c r="G1" s="62"/>
      <c r="H1" s="62"/>
      <c r="I1" s="62"/>
      <c r="J1" s="62"/>
      <c r="K1" s="62"/>
    </row>
    <row r="2" spans="1:33" ht="20.149999999999999" customHeight="1">
      <c r="A2" s="806" t="s">
        <v>1441</v>
      </c>
      <c r="B2" s="806"/>
      <c r="C2" s="809" t="s">
        <v>242</v>
      </c>
      <c r="D2" s="809"/>
      <c r="E2" s="809"/>
      <c r="F2" s="62"/>
      <c r="G2" s="62"/>
      <c r="H2" s="62"/>
      <c r="I2" s="62"/>
      <c r="J2" s="62"/>
      <c r="K2" s="62"/>
    </row>
    <row r="3" spans="1:33" ht="20.149999999999999" customHeight="1">
      <c r="A3" s="806" t="s">
        <v>1443</v>
      </c>
      <c r="B3" s="806"/>
      <c r="C3" s="809" t="s">
        <v>1690</v>
      </c>
      <c r="D3" s="809"/>
      <c r="E3" s="809"/>
      <c r="F3" s="62"/>
      <c r="G3" s="62"/>
      <c r="H3" s="62"/>
      <c r="I3" s="62"/>
      <c r="J3" s="62"/>
      <c r="K3" s="62"/>
    </row>
    <row r="4" spans="1:33" ht="20.149999999999999" customHeight="1">
      <c r="A4" s="806" t="s">
        <v>10</v>
      </c>
      <c r="B4" s="806"/>
      <c r="C4" s="809" t="s">
        <v>46</v>
      </c>
      <c r="D4" s="809"/>
      <c r="E4" s="809"/>
      <c r="F4" s="62"/>
      <c r="G4" s="62"/>
      <c r="H4" s="62"/>
      <c r="I4" s="62"/>
      <c r="J4" s="62"/>
      <c r="K4" s="62"/>
    </row>
    <row r="5" spans="1:33" ht="20.149999999999999" customHeight="1">
      <c r="A5" s="807" t="s">
        <v>1445</v>
      </c>
      <c r="B5" s="818"/>
      <c r="C5" s="809" t="s">
        <v>47</v>
      </c>
      <c r="D5" s="809"/>
      <c r="E5" s="809"/>
      <c r="F5" s="62"/>
      <c r="G5" s="62"/>
      <c r="H5" s="62"/>
      <c r="I5" s="62"/>
      <c r="J5" s="62"/>
      <c r="K5" s="62"/>
    </row>
    <row r="6" spans="1:33" ht="20.149999999999999" customHeight="1">
      <c r="A6" s="807" t="s">
        <v>1446</v>
      </c>
      <c r="B6" s="818"/>
      <c r="C6" s="809" t="s">
        <v>1691</v>
      </c>
      <c r="D6" s="809"/>
      <c r="E6" s="809"/>
      <c r="F6" s="62"/>
      <c r="G6" s="62"/>
      <c r="H6" s="62"/>
      <c r="I6" s="62"/>
      <c r="J6" s="62"/>
      <c r="K6" s="62"/>
    </row>
    <row r="7" spans="1:33" ht="20.149999999999999" customHeight="1">
      <c r="C7" s="667"/>
      <c r="N7" s="805" t="s">
        <v>1448</v>
      </c>
      <c r="O7" s="815"/>
      <c r="P7" s="815"/>
      <c r="Q7" s="804" t="s">
        <v>1449</v>
      </c>
      <c r="R7" s="812"/>
      <c r="S7" s="812"/>
      <c r="T7" s="802" t="s">
        <v>1450</v>
      </c>
      <c r="U7" s="813"/>
      <c r="V7" s="813"/>
      <c r="W7" s="803" t="s">
        <v>1451</v>
      </c>
      <c r="X7" s="816"/>
      <c r="Y7" s="816"/>
      <c r="Z7" s="370"/>
      <c r="AA7" s="370"/>
      <c r="AB7" s="370"/>
      <c r="AC7" s="370"/>
      <c r="AD7" s="370"/>
      <c r="AE7" s="370"/>
      <c r="AF7" s="370"/>
    </row>
    <row r="8" spans="1:33" ht="20.1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0.149999999999999" customHeight="1">
      <c r="A9" s="297">
        <v>131306</v>
      </c>
      <c r="B9" s="46" t="s">
        <v>529</v>
      </c>
      <c r="C9" s="297" t="s">
        <v>315</v>
      </c>
      <c r="D9" s="297" t="s">
        <v>528</v>
      </c>
      <c r="E9" s="297" t="s">
        <v>341</v>
      </c>
      <c r="F9" s="297" t="s">
        <v>371</v>
      </c>
      <c r="G9" s="297" t="str">
        <f t="shared" ref="G9:G18" si="0">CONCATENATE(F9,C9)</f>
        <v>Level 4 - Expert SkillsOnshore Supplier Location</v>
      </c>
      <c r="H9" s="49" t="s">
        <v>331</v>
      </c>
      <c r="I9" s="49">
        <v>1000459563</v>
      </c>
      <c r="J9" s="49" t="s">
        <v>200</v>
      </c>
      <c r="K9" s="49" t="s">
        <v>344</v>
      </c>
      <c r="L9" s="15">
        <f>VLOOKUP(G9,'New Rate Card'!A:D,4,0)</f>
        <v>128</v>
      </c>
      <c r="M9" s="298">
        <f t="shared" ref="M9" si="1">L9*168</f>
        <v>21504</v>
      </c>
      <c r="N9" s="10">
        <f>L9*168</f>
        <v>21504</v>
      </c>
      <c r="O9" s="10">
        <f>L9*168</f>
        <v>21504</v>
      </c>
      <c r="P9" s="10">
        <f>L9*168</f>
        <v>21504</v>
      </c>
      <c r="Q9" s="10">
        <v>0</v>
      </c>
      <c r="R9" s="10">
        <v>0</v>
      </c>
      <c r="S9" s="10">
        <v>0</v>
      </c>
      <c r="T9" s="10">
        <v>0</v>
      </c>
      <c r="U9" s="10">
        <v>0</v>
      </c>
      <c r="V9" s="10">
        <v>0</v>
      </c>
      <c r="W9" s="10">
        <v>0</v>
      </c>
      <c r="X9" s="10">
        <v>0</v>
      </c>
      <c r="Y9" s="10">
        <v>0</v>
      </c>
      <c r="Z9" s="10">
        <f t="shared" ref="Z9:Z18" si="2">SUM(N9:P9)</f>
        <v>64512</v>
      </c>
      <c r="AA9" s="10">
        <f t="shared" ref="AA9" si="3">SUM(Q9:S9)</f>
        <v>0</v>
      </c>
      <c r="AB9" s="10">
        <f t="shared" ref="AB9" si="4">SUM(T9:V9)</f>
        <v>0</v>
      </c>
      <c r="AC9" s="10">
        <f t="shared" ref="AC9" si="5">SUM(W9:Y9)</f>
        <v>0</v>
      </c>
      <c r="AD9" s="128">
        <f>SUM(Z9:AA9)</f>
        <v>64512</v>
      </c>
      <c r="AE9" s="128">
        <f t="shared" ref="AE9" si="6">SUM(AB9:AC9)</f>
        <v>0</v>
      </c>
      <c r="AF9" s="298">
        <f t="shared" ref="AF9" si="7">SUM(AD9:AE9)</f>
        <v>64512</v>
      </c>
      <c r="AG9" s="129"/>
    </row>
    <row r="10" spans="1:33" ht="20.149999999999999" customHeight="1">
      <c r="A10" s="297">
        <v>2304317</v>
      </c>
      <c r="B10" s="46" t="s">
        <v>537</v>
      </c>
      <c r="C10" s="297" t="s">
        <v>315</v>
      </c>
      <c r="D10" s="297" t="s">
        <v>528</v>
      </c>
      <c r="E10" s="297" t="s">
        <v>20</v>
      </c>
      <c r="F10" s="299" t="s">
        <v>371</v>
      </c>
      <c r="G10" s="297" t="str">
        <f>CONCATENATE(F10,C10)</f>
        <v>Level 4 - Expert SkillsOnshore Supplier Location</v>
      </c>
      <c r="H10" s="49" t="s">
        <v>331</v>
      </c>
      <c r="I10" s="49">
        <v>1000459563</v>
      </c>
      <c r="J10" s="49" t="s">
        <v>200</v>
      </c>
      <c r="K10" s="49" t="s">
        <v>24</v>
      </c>
      <c r="L10" s="1">
        <f>VLOOKUP(G10,'New Rate Card'!A:D,4,0)</f>
        <v>128</v>
      </c>
      <c r="M10" s="128">
        <f>L10*168</f>
        <v>21504</v>
      </c>
      <c r="N10" s="10">
        <f t="shared" ref="N10:N18" si="8">L10*168</f>
        <v>21504</v>
      </c>
      <c r="O10" s="10">
        <f t="shared" ref="O10:O18" si="9">L10*168</f>
        <v>21504</v>
      </c>
      <c r="P10" s="10">
        <f t="shared" ref="P10:P18" si="10">L10*168</f>
        <v>21504</v>
      </c>
      <c r="Q10" s="10">
        <v>0</v>
      </c>
      <c r="R10" s="10">
        <v>0</v>
      </c>
      <c r="S10" s="10">
        <v>0</v>
      </c>
      <c r="T10" s="10">
        <v>0</v>
      </c>
      <c r="U10" s="10">
        <v>0</v>
      </c>
      <c r="V10" s="10">
        <v>0</v>
      </c>
      <c r="W10" s="10">
        <v>0</v>
      </c>
      <c r="X10" s="10">
        <v>0</v>
      </c>
      <c r="Y10" s="10">
        <v>0</v>
      </c>
      <c r="Z10" s="10">
        <f t="shared" si="2"/>
        <v>64512</v>
      </c>
      <c r="AA10" s="10">
        <f>SUM(Q10:S10)</f>
        <v>0</v>
      </c>
      <c r="AB10" s="10">
        <f>SUM(T10:V10)</f>
        <v>0</v>
      </c>
      <c r="AC10" s="10">
        <f>SUM(W10:Y10)</f>
        <v>0</v>
      </c>
      <c r="AD10" s="128">
        <f>SUM(N10:S10)</f>
        <v>64512</v>
      </c>
      <c r="AE10" s="128">
        <f>SUM(AB10:AC10)</f>
        <v>0</v>
      </c>
      <c r="AF10" s="128">
        <f>SUM(AD10:AE10)</f>
        <v>64512</v>
      </c>
      <c r="AG10" s="129"/>
    </row>
    <row r="11" spans="1:33" ht="20.149999999999999" customHeight="1">
      <c r="A11" s="297">
        <v>2244652</v>
      </c>
      <c r="B11" s="46" t="s">
        <v>546</v>
      </c>
      <c r="C11" s="297" t="s">
        <v>327</v>
      </c>
      <c r="D11" s="297" t="s">
        <v>528</v>
      </c>
      <c r="E11" s="297" t="s">
        <v>25</v>
      </c>
      <c r="F11" s="297" t="s">
        <v>323</v>
      </c>
      <c r="G11" s="297" t="str">
        <f t="shared" si="0"/>
        <v>Level 2 - Standard SkillsIndia</v>
      </c>
      <c r="H11" s="49" t="s">
        <v>324</v>
      </c>
      <c r="I11" s="49">
        <v>1000459563</v>
      </c>
      <c r="J11" s="49" t="s">
        <v>200</v>
      </c>
      <c r="K11" s="49" t="s">
        <v>26</v>
      </c>
      <c r="L11" s="1">
        <f>VLOOKUP(G11,'New Rate Card'!A:D,4,0)</f>
        <v>20</v>
      </c>
      <c r="M11" s="128">
        <f t="shared" ref="M11:M12" si="11">L11*189</f>
        <v>3780</v>
      </c>
      <c r="N11" s="10">
        <f>L11*189</f>
        <v>3780</v>
      </c>
      <c r="O11" s="10">
        <f>L11*189</f>
        <v>3780</v>
      </c>
      <c r="P11" s="10">
        <f>L11*189</f>
        <v>3780</v>
      </c>
      <c r="Q11" s="10">
        <v>0</v>
      </c>
      <c r="R11" s="10">
        <v>0</v>
      </c>
      <c r="S11" s="10">
        <v>0</v>
      </c>
      <c r="T11" s="10">
        <v>0</v>
      </c>
      <c r="U11" s="10">
        <v>0</v>
      </c>
      <c r="V11" s="10">
        <v>0</v>
      </c>
      <c r="W11" s="10">
        <v>0</v>
      </c>
      <c r="X11" s="10">
        <v>0</v>
      </c>
      <c r="Y11" s="10">
        <v>0</v>
      </c>
      <c r="Z11" s="10">
        <f t="shared" si="2"/>
        <v>11340</v>
      </c>
      <c r="AA11" s="10">
        <f t="shared" ref="AA11:AA16" si="12">SUM(Q11:S11)</f>
        <v>0</v>
      </c>
      <c r="AB11" s="10">
        <f t="shared" ref="AB11:AB17" si="13">SUM(T11:V11)</f>
        <v>0</v>
      </c>
      <c r="AC11" s="10">
        <f t="shared" ref="AC11:AC17" si="14">SUM(W11:Y11)</f>
        <v>0</v>
      </c>
      <c r="AD11" s="128">
        <f t="shared" ref="AD11:AD16" si="15">SUM(N11:S11)</f>
        <v>11340</v>
      </c>
      <c r="AE11" s="128">
        <f t="shared" ref="AE11:AE17" si="16">SUM(AB11:AC11)</f>
        <v>0</v>
      </c>
      <c r="AF11" s="128">
        <f t="shared" ref="AF11:AF17" si="17">SUM(AD11:AE11)</f>
        <v>11340</v>
      </c>
      <c r="AG11" s="129"/>
    </row>
    <row r="12" spans="1:33" ht="20.149999999999999" customHeight="1">
      <c r="A12" s="297">
        <v>2115851</v>
      </c>
      <c r="B12" s="46" t="s">
        <v>549</v>
      </c>
      <c r="C12" s="297" t="s">
        <v>327</v>
      </c>
      <c r="D12" s="297" t="s">
        <v>528</v>
      </c>
      <c r="E12" s="297" t="s">
        <v>25</v>
      </c>
      <c r="F12" s="297" t="s">
        <v>320</v>
      </c>
      <c r="G12" s="297" t="str">
        <f t="shared" si="0"/>
        <v>Level 3 - Standard SkillsIndia</v>
      </c>
      <c r="H12" s="49" t="s">
        <v>324</v>
      </c>
      <c r="I12" s="49">
        <v>1000459563</v>
      </c>
      <c r="J12" s="49" t="s">
        <v>200</v>
      </c>
      <c r="K12" s="49" t="s">
        <v>26</v>
      </c>
      <c r="L12" s="1">
        <f>VLOOKUP(G12,'New Rate Card'!A:D,4,0)</f>
        <v>22.9</v>
      </c>
      <c r="M12" s="128">
        <f t="shared" si="11"/>
        <v>4328.0999999999995</v>
      </c>
      <c r="N12" s="10">
        <f>L12*189</f>
        <v>4328.0999999999995</v>
      </c>
      <c r="O12" s="10">
        <f>L12*189</f>
        <v>4328.0999999999995</v>
      </c>
      <c r="P12" s="10">
        <f>L12*189</f>
        <v>4328.0999999999995</v>
      </c>
      <c r="Q12" s="10">
        <v>0</v>
      </c>
      <c r="R12" s="10">
        <v>0</v>
      </c>
      <c r="S12" s="10">
        <v>0</v>
      </c>
      <c r="T12" s="10">
        <v>0</v>
      </c>
      <c r="U12" s="10">
        <v>0</v>
      </c>
      <c r="V12" s="10">
        <v>0</v>
      </c>
      <c r="W12" s="10">
        <v>0</v>
      </c>
      <c r="X12" s="10">
        <v>0</v>
      </c>
      <c r="Y12" s="10">
        <v>0</v>
      </c>
      <c r="Z12" s="10">
        <f t="shared" si="2"/>
        <v>12984.3</v>
      </c>
      <c r="AA12" s="10">
        <f t="shared" si="12"/>
        <v>0</v>
      </c>
      <c r="AB12" s="10">
        <f t="shared" si="13"/>
        <v>0</v>
      </c>
      <c r="AC12" s="10">
        <f t="shared" si="14"/>
        <v>0</v>
      </c>
      <c r="AD12" s="128">
        <f t="shared" si="15"/>
        <v>12984.3</v>
      </c>
      <c r="AE12" s="128">
        <f t="shared" si="16"/>
        <v>0</v>
      </c>
      <c r="AF12" s="128">
        <f t="shared" si="17"/>
        <v>12984.3</v>
      </c>
      <c r="AG12" s="129"/>
    </row>
    <row r="13" spans="1:33" ht="20.149999999999999" customHeight="1">
      <c r="A13" s="425">
        <v>955356</v>
      </c>
      <c r="B13" s="514" t="s">
        <v>550</v>
      </c>
      <c r="C13" s="297" t="s">
        <v>315</v>
      </c>
      <c r="D13" s="297" t="s">
        <v>551</v>
      </c>
      <c r="E13" s="297" t="s">
        <v>20</v>
      </c>
      <c r="F13" s="297" t="s">
        <v>317</v>
      </c>
      <c r="G13" s="297" t="str">
        <f t="shared" si="0"/>
        <v>Level 3 - Premium SkillsOnshore Supplier Location</v>
      </c>
      <c r="H13" s="49" t="s">
        <v>338</v>
      </c>
      <c r="I13" s="49">
        <v>1000459563</v>
      </c>
      <c r="J13" s="49" t="s">
        <v>200</v>
      </c>
      <c r="K13" s="49" t="s">
        <v>24</v>
      </c>
      <c r="L13" s="1">
        <f>VLOOKUP(G13,'New Rate Card'!A:D,4,0)</f>
        <v>96.56</v>
      </c>
      <c r="M13" s="128">
        <f t="shared" ref="M13:M16" si="18">L13*168</f>
        <v>16222.08</v>
      </c>
      <c r="N13" s="10">
        <f t="shared" si="8"/>
        <v>16222.08</v>
      </c>
      <c r="O13" s="10">
        <f t="shared" si="9"/>
        <v>16222.08</v>
      </c>
      <c r="P13" s="10">
        <f t="shared" si="10"/>
        <v>16222.08</v>
      </c>
      <c r="Q13" s="10">
        <v>0</v>
      </c>
      <c r="R13" s="10">
        <v>0</v>
      </c>
      <c r="S13" s="10">
        <v>0</v>
      </c>
      <c r="T13" s="10">
        <v>0</v>
      </c>
      <c r="U13" s="10">
        <v>0</v>
      </c>
      <c r="V13" s="10">
        <v>0</v>
      </c>
      <c r="W13" s="10">
        <v>0</v>
      </c>
      <c r="X13" s="10">
        <v>0</v>
      </c>
      <c r="Y13" s="10">
        <v>0</v>
      </c>
      <c r="Z13" s="10">
        <f t="shared" si="2"/>
        <v>48666.239999999998</v>
      </c>
      <c r="AA13" s="10">
        <f t="shared" si="12"/>
        <v>0</v>
      </c>
      <c r="AB13" s="10">
        <f t="shared" si="13"/>
        <v>0</v>
      </c>
      <c r="AC13" s="10">
        <f t="shared" si="14"/>
        <v>0</v>
      </c>
      <c r="AD13" s="128">
        <f t="shared" si="15"/>
        <v>48666.239999999998</v>
      </c>
      <c r="AE13" s="128">
        <f t="shared" si="16"/>
        <v>0</v>
      </c>
      <c r="AF13" s="128">
        <f t="shared" si="17"/>
        <v>48666.239999999998</v>
      </c>
      <c r="AG13" s="129"/>
    </row>
    <row r="14" spans="1:33" ht="20.149999999999999" customHeight="1">
      <c r="A14" s="425">
        <v>956648</v>
      </c>
      <c r="B14" s="514" t="s">
        <v>552</v>
      </c>
      <c r="C14" s="297" t="s">
        <v>315</v>
      </c>
      <c r="D14" s="297" t="s">
        <v>553</v>
      </c>
      <c r="E14" s="297" t="s">
        <v>20</v>
      </c>
      <c r="F14" s="297" t="s">
        <v>317</v>
      </c>
      <c r="G14" s="297" t="str">
        <f t="shared" si="0"/>
        <v>Level 3 - Premium SkillsOnshore Supplier Location</v>
      </c>
      <c r="H14" s="49" t="s">
        <v>338</v>
      </c>
      <c r="I14" s="49">
        <v>1000459563</v>
      </c>
      <c r="J14" s="49" t="s">
        <v>200</v>
      </c>
      <c r="K14" s="49" t="s">
        <v>24</v>
      </c>
      <c r="L14" s="1">
        <f>VLOOKUP(G14,'New Rate Card'!A:D,4,0)</f>
        <v>96.56</v>
      </c>
      <c r="M14" s="128">
        <f t="shared" si="18"/>
        <v>16222.08</v>
      </c>
      <c r="N14" s="10">
        <f t="shared" si="8"/>
        <v>16222.08</v>
      </c>
      <c r="O14" s="10">
        <f t="shared" si="9"/>
        <v>16222.08</v>
      </c>
      <c r="P14" s="10">
        <f t="shared" si="10"/>
        <v>16222.08</v>
      </c>
      <c r="Q14" s="10">
        <v>0</v>
      </c>
      <c r="R14" s="10">
        <v>0</v>
      </c>
      <c r="S14" s="10">
        <v>0</v>
      </c>
      <c r="T14" s="10">
        <v>0</v>
      </c>
      <c r="U14" s="10">
        <v>0</v>
      </c>
      <c r="V14" s="10">
        <v>0</v>
      </c>
      <c r="W14" s="10">
        <v>0</v>
      </c>
      <c r="X14" s="10">
        <v>0</v>
      </c>
      <c r="Y14" s="10">
        <v>0</v>
      </c>
      <c r="Z14" s="10">
        <f t="shared" si="2"/>
        <v>48666.239999999998</v>
      </c>
      <c r="AA14" s="10">
        <f t="shared" si="12"/>
        <v>0</v>
      </c>
      <c r="AB14" s="10">
        <f t="shared" si="13"/>
        <v>0</v>
      </c>
      <c r="AC14" s="10">
        <f t="shared" si="14"/>
        <v>0</v>
      </c>
      <c r="AD14" s="128">
        <f t="shared" si="15"/>
        <v>48666.239999999998</v>
      </c>
      <c r="AE14" s="128">
        <f t="shared" si="16"/>
        <v>0</v>
      </c>
      <c r="AF14" s="128">
        <f t="shared" si="17"/>
        <v>48666.239999999998</v>
      </c>
      <c r="AG14" s="129"/>
    </row>
    <row r="15" spans="1:33" ht="20.149999999999999" customHeight="1">
      <c r="A15" s="425">
        <v>2171414</v>
      </c>
      <c r="B15" s="514" t="s">
        <v>554</v>
      </c>
      <c r="C15" s="297" t="s">
        <v>315</v>
      </c>
      <c r="D15" s="297" t="s">
        <v>555</v>
      </c>
      <c r="E15" s="297" t="s">
        <v>20</v>
      </c>
      <c r="F15" s="297" t="s">
        <v>371</v>
      </c>
      <c r="G15" s="297" t="str">
        <f t="shared" si="0"/>
        <v>Level 4 - Expert SkillsOnshore Supplier Location</v>
      </c>
      <c r="H15" s="49" t="s">
        <v>331</v>
      </c>
      <c r="I15" s="49">
        <v>1000459563</v>
      </c>
      <c r="J15" s="49" t="s">
        <v>200</v>
      </c>
      <c r="K15" s="49" t="s">
        <v>24</v>
      </c>
      <c r="L15" s="1">
        <f>VLOOKUP(G15,'New Rate Card'!A:D,4,0)</f>
        <v>128</v>
      </c>
      <c r="M15" s="128">
        <f t="shared" si="18"/>
        <v>21504</v>
      </c>
      <c r="N15" s="10">
        <f t="shared" si="8"/>
        <v>21504</v>
      </c>
      <c r="O15" s="10">
        <f t="shared" si="9"/>
        <v>21504</v>
      </c>
      <c r="P15" s="10">
        <f t="shared" si="10"/>
        <v>21504</v>
      </c>
      <c r="Q15" s="10">
        <v>0</v>
      </c>
      <c r="R15" s="10">
        <v>0</v>
      </c>
      <c r="S15" s="10">
        <v>0</v>
      </c>
      <c r="T15" s="10">
        <v>0</v>
      </c>
      <c r="U15" s="10">
        <v>0</v>
      </c>
      <c r="V15" s="10">
        <v>0</v>
      </c>
      <c r="W15" s="10">
        <v>0</v>
      </c>
      <c r="X15" s="10">
        <v>0</v>
      </c>
      <c r="Y15" s="10">
        <v>0</v>
      </c>
      <c r="Z15" s="10">
        <f t="shared" si="2"/>
        <v>64512</v>
      </c>
      <c r="AA15" s="10">
        <f t="shared" si="12"/>
        <v>0</v>
      </c>
      <c r="AB15" s="10">
        <f t="shared" si="13"/>
        <v>0</v>
      </c>
      <c r="AC15" s="10">
        <f t="shared" si="14"/>
        <v>0</v>
      </c>
      <c r="AD15" s="128">
        <f t="shared" si="15"/>
        <v>64512</v>
      </c>
      <c r="AE15" s="128">
        <f t="shared" si="16"/>
        <v>0</v>
      </c>
      <c r="AF15" s="128">
        <f t="shared" si="17"/>
        <v>64512</v>
      </c>
      <c r="AG15" s="129"/>
    </row>
    <row r="16" spans="1:33" ht="20.149999999999999" customHeight="1">
      <c r="A16" s="425">
        <v>2191339</v>
      </c>
      <c r="B16" s="514" t="s">
        <v>556</v>
      </c>
      <c r="C16" s="297" t="s">
        <v>315</v>
      </c>
      <c r="D16" s="297" t="s">
        <v>557</v>
      </c>
      <c r="E16" s="297" t="s">
        <v>20</v>
      </c>
      <c r="F16" s="297" t="s">
        <v>371</v>
      </c>
      <c r="G16" s="297" t="str">
        <f t="shared" si="0"/>
        <v>Level 4 - Expert SkillsOnshore Supplier Location</v>
      </c>
      <c r="H16" s="49" t="s">
        <v>331</v>
      </c>
      <c r="I16" s="49">
        <v>1000459563</v>
      </c>
      <c r="J16" s="49" t="s">
        <v>200</v>
      </c>
      <c r="K16" s="49" t="s">
        <v>24</v>
      </c>
      <c r="L16" s="1">
        <f>VLOOKUP(G16,'New Rate Card'!A:D,4,0)</f>
        <v>128</v>
      </c>
      <c r="M16" s="128">
        <f t="shared" si="18"/>
        <v>21504</v>
      </c>
      <c r="N16" s="10">
        <f t="shared" si="8"/>
        <v>21504</v>
      </c>
      <c r="O16" s="10">
        <f t="shared" si="9"/>
        <v>21504</v>
      </c>
      <c r="P16" s="10">
        <f t="shared" si="10"/>
        <v>21504</v>
      </c>
      <c r="Q16" s="10">
        <v>0</v>
      </c>
      <c r="R16" s="10">
        <v>0</v>
      </c>
      <c r="S16" s="10">
        <v>0</v>
      </c>
      <c r="T16" s="10">
        <v>0</v>
      </c>
      <c r="U16" s="10">
        <v>0</v>
      </c>
      <c r="V16" s="10">
        <v>0</v>
      </c>
      <c r="W16" s="10">
        <v>0</v>
      </c>
      <c r="X16" s="10">
        <v>0</v>
      </c>
      <c r="Y16" s="10">
        <v>0</v>
      </c>
      <c r="Z16" s="10">
        <f t="shared" si="2"/>
        <v>64512</v>
      </c>
      <c r="AA16" s="10">
        <f t="shared" si="12"/>
        <v>0</v>
      </c>
      <c r="AB16" s="10">
        <f t="shared" si="13"/>
        <v>0</v>
      </c>
      <c r="AC16" s="10">
        <f t="shared" si="14"/>
        <v>0</v>
      </c>
      <c r="AD16" s="128">
        <f t="shared" si="15"/>
        <v>64512</v>
      </c>
      <c r="AE16" s="128">
        <f t="shared" si="16"/>
        <v>0</v>
      </c>
      <c r="AF16" s="128">
        <f t="shared" si="17"/>
        <v>64512</v>
      </c>
      <c r="AG16" s="129"/>
    </row>
    <row r="17" spans="1:33" ht="20.149999999999999" customHeight="1">
      <c r="A17" s="686">
        <v>732850</v>
      </c>
      <c r="B17" s="46" t="s">
        <v>570</v>
      </c>
      <c r="C17" s="297" t="s">
        <v>315</v>
      </c>
      <c r="D17" s="299" t="s">
        <v>528</v>
      </c>
      <c r="E17" s="299" t="s">
        <v>20</v>
      </c>
      <c r="F17" s="299" t="s">
        <v>371</v>
      </c>
      <c r="G17" s="299" t="str">
        <f t="shared" si="0"/>
        <v>Level 4 - Expert SkillsOnshore Supplier Location</v>
      </c>
      <c r="H17" s="49" t="s">
        <v>331</v>
      </c>
      <c r="I17" s="49">
        <v>1000459563</v>
      </c>
      <c r="J17" s="49" t="s">
        <v>200</v>
      </c>
      <c r="K17" s="49" t="s">
        <v>24</v>
      </c>
      <c r="L17" s="15">
        <f>VLOOKUP(G17,'New Rate Card'!A:D,4,0)</f>
        <v>128</v>
      </c>
      <c r="M17" s="298">
        <f t="shared" ref="M17" si="19">L17*168</f>
        <v>21504</v>
      </c>
      <c r="N17" s="10">
        <f t="shared" si="8"/>
        <v>21504</v>
      </c>
      <c r="O17" s="10">
        <f t="shared" si="9"/>
        <v>21504</v>
      </c>
      <c r="P17" s="10">
        <f t="shared" si="10"/>
        <v>21504</v>
      </c>
      <c r="Q17" s="10">
        <v>0</v>
      </c>
      <c r="R17" s="10">
        <v>0</v>
      </c>
      <c r="S17" s="10">
        <v>0</v>
      </c>
      <c r="T17" s="10">
        <v>0</v>
      </c>
      <c r="U17" s="10">
        <v>0</v>
      </c>
      <c r="V17" s="10">
        <v>0</v>
      </c>
      <c r="W17" s="10">
        <v>0</v>
      </c>
      <c r="X17" s="10">
        <v>0</v>
      </c>
      <c r="Y17" s="10">
        <v>0</v>
      </c>
      <c r="Z17" s="10">
        <f t="shared" si="2"/>
        <v>64512</v>
      </c>
      <c r="AA17" s="10">
        <f t="shared" ref="AA17" si="20">SUM(Q17:S17)</f>
        <v>0</v>
      </c>
      <c r="AB17" s="10">
        <f t="shared" si="13"/>
        <v>0</v>
      </c>
      <c r="AC17" s="10">
        <f t="shared" si="14"/>
        <v>0</v>
      </c>
      <c r="AD17" s="298">
        <f t="shared" ref="AD17" si="21">SUM(N17:S17)</f>
        <v>64512</v>
      </c>
      <c r="AE17" s="298">
        <f t="shared" si="16"/>
        <v>0</v>
      </c>
      <c r="AF17" s="298">
        <f t="shared" si="17"/>
        <v>64512</v>
      </c>
      <c r="AG17" s="299"/>
    </row>
    <row r="18" spans="1:33" ht="20.149999999999999" customHeight="1">
      <c r="A18" s="725">
        <v>2442918</v>
      </c>
      <c r="B18" s="514" t="s">
        <v>1738</v>
      </c>
      <c r="C18" s="299" t="s">
        <v>315</v>
      </c>
      <c r="D18" s="299" t="s">
        <v>528</v>
      </c>
      <c r="E18" s="299" t="s">
        <v>370</v>
      </c>
      <c r="F18" s="299" t="s">
        <v>371</v>
      </c>
      <c r="G18" s="299" t="str">
        <f t="shared" si="0"/>
        <v>Level 4 - Expert SkillsOnshore Supplier Location</v>
      </c>
      <c r="H18" s="49" t="s">
        <v>331</v>
      </c>
      <c r="I18" s="49">
        <v>1000459563</v>
      </c>
      <c r="J18" s="49" t="s">
        <v>200</v>
      </c>
      <c r="K18" s="49" t="s">
        <v>24</v>
      </c>
      <c r="L18" s="15">
        <f>VLOOKUP(G18,'New Rate Card'!A:D,4,0)</f>
        <v>128</v>
      </c>
      <c r="M18" s="298">
        <f>L18*168</f>
        <v>21504</v>
      </c>
      <c r="N18" s="10">
        <f t="shared" si="8"/>
        <v>21504</v>
      </c>
      <c r="O18" s="10">
        <f t="shared" si="9"/>
        <v>21504</v>
      </c>
      <c r="P18" s="10">
        <f t="shared" si="10"/>
        <v>21504</v>
      </c>
      <c r="Q18" s="10">
        <v>0</v>
      </c>
      <c r="R18" s="10">
        <v>0</v>
      </c>
      <c r="S18" s="10">
        <v>0</v>
      </c>
      <c r="T18" s="10">
        <v>0</v>
      </c>
      <c r="U18" s="10">
        <v>0</v>
      </c>
      <c r="V18" s="10">
        <v>0</v>
      </c>
      <c r="W18" s="10">
        <v>0</v>
      </c>
      <c r="X18" s="10">
        <v>0</v>
      </c>
      <c r="Y18" s="10">
        <v>0</v>
      </c>
      <c r="Z18" s="10">
        <f t="shared" si="2"/>
        <v>64512</v>
      </c>
      <c r="AA18" s="10">
        <f t="shared" ref="AA18" si="22">SUM(Q18:S18)</f>
        <v>0</v>
      </c>
      <c r="AB18" s="10">
        <f t="shared" ref="AB18" si="23">SUM(T18:V18)</f>
        <v>0</v>
      </c>
      <c r="AC18" s="10">
        <f t="shared" ref="AC18" si="24">SUM(W18:Y18)</f>
        <v>0</v>
      </c>
      <c r="AD18" s="298">
        <f t="shared" ref="AD18" si="25">SUM(N18:S18)</f>
        <v>64512</v>
      </c>
      <c r="AE18" s="298">
        <f t="shared" ref="AE18" si="26">SUM(AB18:AC18)</f>
        <v>0</v>
      </c>
      <c r="AF18" s="298">
        <f t="shared" ref="AF18" si="27">SUM(AD18:AE18)</f>
        <v>64512</v>
      </c>
      <c r="AG18" s="299"/>
    </row>
    <row r="19" spans="1:33" ht="20.149999999999999" customHeight="1">
      <c r="A19" s="794" t="s">
        <v>1506</v>
      </c>
      <c r="B19" s="795"/>
      <c r="C19" s="795"/>
      <c r="D19" s="795"/>
      <c r="E19" s="795"/>
      <c r="F19" s="795"/>
      <c r="G19" s="795"/>
      <c r="H19" s="795"/>
      <c r="I19" s="795"/>
      <c r="J19" s="795"/>
      <c r="K19" s="795"/>
      <c r="L19" s="795"/>
      <c r="M19" s="796"/>
      <c r="N19" s="126">
        <f t="shared" ref="N19:AF19" si="28">SUM(N9:N18)</f>
        <v>169576.26</v>
      </c>
      <c r="O19" s="126">
        <f t="shared" si="28"/>
        <v>169576.26</v>
      </c>
      <c r="P19" s="126">
        <f t="shared" si="28"/>
        <v>169576.26</v>
      </c>
      <c r="Q19" s="126">
        <f t="shared" si="28"/>
        <v>0</v>
      </c>
      <c r="R19" s="126">
        <f t="shared" si="28"/>
        <v>0</v>
      </c>
      <c r="S19" s="126">
        <f t="shared" si="28"/>
        <v>0</v>
      </c>
      <c r="T19" s="126">
        <f t="shared" si="28"/>
        <v>0</v>
      </c>
      <c r="U19" s="126">
        <f t="shared" si="28"/>
        <v>0</v>
      </c>
      <c r="V19" s="126">
        <f t="shared" si="28"/>
        <v>0</v>
      </c>
      <c r="W19" s="126">
        <f t="shared" si="28"/>
        <v>0</v>
      </c>
      <c r="X19" s="126">
        <f t="shared" si="28"/>
        <v>0</v>
      </c>
      <c r="Y19" s="126">
        <f t="shared" si="28"/>
        <v>0</v>
      </c>
      <c r="Z19" s="126">
        <f t="shared" si="28"/>
        <v>508728.77999999997</v>
      </c>
      <c r="AA19" s="126">
        <f t="shared" si="28"/>
        <v>0</v>
      </c>
      <c r="AB19" s="126">
        <f t="shared" si="28"/>
        <v>0</v>
      </c>
      <c r="AC19" s="126">
        <f t="shared" si="28"/>
        <v>0</v>
      </c>
      <c r="AD19" s="126">
        <f t="shared" si="28"/>
        <v>508728.77999999997</v>
      </c>
      <c r="AE19" s="126">
        <f t="shared" si="28"/>
        <v>0</v>
      </c>
      <c r="AF19" s="126">
        <f t="shared" si="28"/>
        <v>508728.77999999997</v>
      </c>
      <c r="AG19" s="130"/>
    </row>
    <row r="20" spans="1:33" ht="20.149999999999999" customHeight="1">
      <c r="A20" s="797" t="s">
        <v>1480</v>
      </c>
      <c r="B20" s="798"/>
      <c r="C20" s="798"/>
      <c r="D20" s="798"/>
      <c r="E20" s="798"/>
      <c r="F20" s="798"/>
      <c r="G20" s="798"/>
      <c r="H20" s="798"/>
      <c r="I20" s="798"/>
      <c r="J20" s="798"/>
      <c r="K20" s="798"/>
      <c r="L20" s="798"/>
      <c r="M20" s="799"/>
      <c r="N20" s="680">
        <f>N19*90%</f>
        <v>152618.63400000002</v>
      </c>
      <c r="O20" s="680">
        <f t="shared" ref="O20:AF20" si="29">O19*90%</f>
        <v>152618.63400000002</v>
      </c>
      <c r="P20" s="680">
        <f t="shared" si="29"/>
        <v>152618.63400000002</v>
      </c>
      <c r="Q20" s="680">
        <f t="shared" si="29"/>
        <v>0</v>
      </c>
      <c r="R20" s="680">
        <f t="shared" si="29"/>
        <v>0</v>
      </c>
      <c r="S20" s="680">
        <f t="shared" si="29"/>
        <v>0</v>
      </c>
      <c r="T20" s="680">
        <f t="shared" si="29"/>
        <v>0</v>
      </c>
      <c r="U20" s="680">
        <f t="shared" si="29"/>
        <v>0</v>
      </c>
      <c r="V20" s="680">
        <f t="shared" si="29"/>
        <v>0</v>
      </c>
      <c r="W20" s="680">
        <f t="shared" si="29"/>
        <v>0</v>
      </c>
      <c r="X20" s="680">
        <f t="shared" si="29"/>
        <v>0</v>
      </c>
      <c r="Y20" s="680">
        <f t="shared" si="29"/>
        <v>0</v>
      </c>
      <c r="Z20" s="680">
        <f t="shared" si="29"/>
        <v>457855.902</v>
      </c>
      <c r="AA20" s="680">
        <f t="shared" si="29"/>
        <v>0</v>
      </c>
      <c r="AB20" s="680">
        <f t="shared" si="29"/>
        <v>0</v>
      </c>
      <c r="AC20" s="680">
        <f t="shared" si="29"/>
        <v>0</v>
      </c>
      <c r="AD20" s="680">
        <f t="shared" si="29"/>
        <v>457855.902</v>
      </c>
      <c r="AE20" s="680">
        <f t="shared" si="29"/>
        <v>0</v>
      </c>
      <c r="AF20" s="680">
        <f t="shared" si="29"/>
        <v>457855.902</v>
      </c>
      <c r="AG20" s="681"/>
    </row>
    <row r="21" spans="1:33" ht="20.149999999999999" customHeight="1">
      <c r="A21" s="845" t="s">
        <v>1481</v>
      </c>
      <c r="B21" s="846"/>
      <c r="C21" s="846"/>
      <c r="D21" s="846"/>
      <c r="E21" s="846"/>
      <c r="F21" s="846"/>
      <c r="G21" s="846"/>
      <c r="H21" s="846"/>
      <c r="I21" s="846"/>
      <c r="J21" s="846"/>
      <c r="K21" s="846"/>
      <c r="L21" s="846"/>
      <c r="M21" s="847"/>
      <c r="N21" s="682">
        <f>N20*94.15%</f>
        <v>143690.44391100001</v>
      </c>
      <c r="O21" s="682">
        <f>O20*94.15%</f>
        <v>143690.44391100001</v>
      </c>
      <c r="P21" s="682">
        <f>P20*94.15%</f>
        <v>143690.44391100001</v>
      </c>
      <c r="Q21" s="682">
        <f t="shared" ref="Q21:AE21" si="30">Q19*84.15%</f>
        <v>0</v>
      </c>
      <c r="R21" s="682">
        <f t="shared" si="30"/>
        <v>0</v>
      </c>
      <c r="S21" s="682">
        <f t="shared" si="30"/>
        <v>0</v>
      </c>
      <c r="T21" s="682">
        <f t="shared" si="30"/>
        <v>0</v>
      </c>
      <c r="U21" s="682">
        <f t="shared" si="30"/>
        <v>0</v>
      </c>
      <c r="V21" s="682">
        <f t="shared" si="30"/>
        <v>0</v>
      </c>
      <c r="W21" s="682">
        <f t="shared" si="30"/>
        <v>0</v>
      </c>
      <c r="X21" s="682">
        <f t="shared" si="30"/>
        <v>0</v>
      </c>
      <c r="Y21" s="682">
        <f t="shared" si="30"/>
        <v>0</v>
      </c>
      <c r="Z21" s="682">
        <f>Z20*94.15%</f>
        <v>431071.331733</v>
      </c>
      <c r="AA21" s="682">
        <f t="shared" si="30"/>
        <v>0</v>
      </c>
      <c r="AB21" s="682">
        <f t="shared" si="30"/>
        <v>0</v>
      </c>
      <c r="AC21" s="682">
        <f t="shared" si="30"/>
        <v>0</v>
      </c>
      <c r="AD21" s="682">
        <f>AD20*94.15%</f>
        <v>431071.331733</v>
      </c>
      <c r="AE21" s="682">
        <f t="shared" si="30"/>
        <v>0</v>
      </c>
      <c r="AF21" s="682">
        <f>AF20*94.15%</f>
        <v>431071.331733</v>
      </c>
      <c r="AG21" s="683"/>
    </row>
    <row r="23" spans="1:33" ht="20.149999999999999" customHeight="1">
      <c r="B23" s="859"/>
      <c r="C23" s="859"/>
    </row>
    <row r="25" spans="1:33" ht="20.149999999999999" customHeight="1">
      <c r="I25" s="305"/>
      <c r="J25" s="305" t="s">
        <v>1739</v>
      </c>
      <c r="K25" s="305" t="s">
        <v>1740</v>
      </c>
      <c r="L25" s="382"/>
      <c r="M25" s="382"/>
    </row>
    <row r="26" spans="1:33" ht="20.149999999999999" customHeight="1">
      <c r="I26" s="305" t="s">
        <v>1741</v>
      </c>
      <c r="J26" s="305">
        <v>5</v>
      </c>
      <c r="K26" s="305">
        <v>0</v>
      </c>
      <c r="L26" s="382">
        <v>110775</v>
      </c>
      <c r="M26" s="382" t="s">
        <v>1742</v>
      </c>
    </row>
    <row r="27" spans="1:33" ht="20.149999999999999" customHeight="1">
      <c r="H27" s="687"/>
      <c r="I27" s="718" t="s">
        <v>1743</v>
      </c>
      <c r="J27" s="718">
        <v>3</v>
      </c>
      <c r="K27" s="718">
        <v>2</v>
      </c>
      <c r="L27" s="382">
        <v>197523</v>
      </c>
      <c r="M27" s="382" t="s">
        <v>1744</v>
      </c>
    </row>
    <row r="28" spans="1:33" ht="20.149999999999999" customHeight="1">
      <c r="H28" s="687"/>
      <c r="I28" s="687"/>
      <c r="J28" s="687"/>
      <c r="K28" s="687"/>
    </row>
    <row r="29" spans="1:33" ht="20.149999999999999" customHeight="1">
      <c r="H29" s="687"/>
      <c r="I29" s="687"/>
      <c r="J29" s="687"/>
      <c r="K29" s="687"/>
    </row>
  </sheetData>
  <mergeCells count="20">
    <mergeCell ref="T7:V7"/>
    <mergeCell ref="W7:Y7"/>
    <mergeCell ref="N7:P7"/>
    <mergeCell ref="Q7:S7"/>
    <mergeCell ref="A1:B1"/>
    <mergeCell ref="A2:B2"/>
    <mergeCell ref="A3:B3"/>
    <mergeCell ref="A6:B6"/>
    <mergeCell ref="C1:E1"/>
    <mergeCell ref="C2:E2"/>
    <mergeCell ref="C3:E3"/>
    <mergeCell ref="C4:E4"/>
    <mergeCell ref="C5:E5"/>
    <mergeCell ref="B23:C23"/>
    <mergeCell ref="A4:B4"/>
    <mergeCell ref="A5:B5"/>
    <mergeCell ref="C6:E6"/>
    <mergeCell ref="A19:M19"/>
    <mergeCell ref="A20:M20"/>
    <mergeCell ref="A21:M21"/>
  </mergeCells>
  <phoneticPr fontId="8" type="noConversion"/>
  <conditionalFormatting sqref="A9:A18">
    <cfRule type="duplicateValues" dxfId="82" priority="878"/>
  </conditionalFormatting>
  <dataValidations count="1">
    <dataValidation type="list" allowBlank="1" showInputMessage="1" showErrorMessage="1" sqref="E9:E18" xr:uid="{C3C845A7-0E62-4498-9D17-EFABF2154B2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D174A8E-29A3-4D99-83DE-191AD818387E}">
          <x14:formula1>
            <xm:f>'New Rate Card'!$C$2:$C$51</xm:f>
          </x14:formula1>
          <xm:sqref>C24:C1048576 C1:C18 C22</xm:sqref>
        </x14:dataValidation>
        <x14:dataValidation type="list" allowBlank="1" showInputMessage="1" showErrorMessage="1" xr:uid="{8F284894-8C95-44A4-9D17-96802C631DF0}">
          <x14:formula1>
            <xm:f>'New Rate Card'!$B$2:$B$51</xm:f>
          </x14:formula1>
          <xm:sqref>F22:F1048576 F7:F18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71F-BB68-4F6F-ABF4-AF488EE6FD78}">
  <sheetPr>
    <tabColor theme="4" tint="0.39997558519241921"/>
  </sheetPr>
  <dimension ref="A1:AG13"/>
  <sheetViews>
    <sheetView zoomScale="98" zoomScaleNormal="98" workbookViewId="0">
      <selection activeCell="A14" sqref="A14"/>
    </sheetView>
  </sheetViews>
  <sheetFormatPr defaultColWidth="31.453125" defaultRowHeight="18.649999999999999" customHeight="1"/>
  <cols>
    <col min="1" max="1" width="14.54296875" style="761" customWidth="1"/>
    <col min="2" max="2" width="36.54296875" style="761" bestFit="1" customWidth="1"/>
    <col min="3" max="3" width="21.54296875" style="761" bestFit="1" customWidth="1"/>
    <col min="4" max="4" width="8.453125" style="761" customWidth="1"/>
    <col min="5" max="5" width="36.54296875" style="761" bestFit="1" customWidth="1"/>
    <col min="6" max="6" width="19.54296875" style="761" bestFit="1" customWidth="1"/>
    <col min="7" max="7" width="33.453125" style="761" hidden="1" customWidth="1"/>
    <col min="8" max="8" width="18.54296875" style="761" bestFit="1" customWidth="1"/>
    <col min="9" max="9" width="18.54296875" style="761" customWidth="1"/>
    <col min="10" max="10" width="32.54296875" style="761" customWidth="1"/>
    <col min="11" max="11" width="18.54296875" style="761" customWidth="1"/>
    <col min="12" max="29" width="16.54296875" style="762" customWidth="1"/>
    <col min="30" max="32" width="16.54296875" style="761" customWidth="1"/>
    <col min="33" max="33" width="37.453125" style="761" bestFit="1" customWidth="1"/>
    <col min="34" max="16384" width="31.453125" style="761"/>
  </cols>
  <sheetData>
    <row r="1" spans="1:33" ht="18.649999999999999" customHeight="1">
      <c r="A1" s="806" t="s">
        <v>1440</v>
      </c>
      <c r="B1" s="806"/>
      <c r="C1" s="809"/>
      <c r="D1" s="809"/>
      <c r="E1" s="809"/>
      <c r="F1" s="62"/>
      <c r="G1" s="62"/>
      <c r="H1" s="62"/>
      <c r="I1" s="62"/>
      <c r="J1" s="62"/>
      <c r="K1" s="62"/>
      <c r="L1" s="62"/>
      <c r="M1" s="62"/>
      <c r="N1" s="62"/>
      <c r="O1" s="62"/>
      <c r="P1" s="62"/>
      <c r="Q1" s="62"/>
      <c r="R1" s="62"/>
      <c r="S1" s="62"/>
      <c r="T1" s="62"/>
      <c r="U1" s="62"/>
      <c r="V1" s="62"/>
      <c r="W1" s="62"/>
      <c r="X1" s="62"/>
      <c r="Y1" s="62"/>
      <c r="Z1" s="62"/>
      <c r="AA1" s="62"/>
      <c r="AB1" s="62"/>
      <c r="AC1" s="62"/>
      <c r="AD1" s="63"/>
      <c r="AE1" s="63"/>
      <c r="AF1" s="63"/>
      <c r="AG1" s="63"/>
    </row>
    <row r="2" spans="1:33" ht="18.649999999999999" customHeight="1">
      <c r="A2" s="806" t="s">
        <v>1441</v>
      </c>
      <c r="B2" s="806"/>
      <c r="C2" s="809"/>
      <c r="D2" s="809"/>
      <c r="E2" s="809"/>
      <c r="F2" s="62"/>
      <c r="G2" s="62"/>
      <c r="H2" s="62"/>
      <c r="I2" s="62"/>
      <c r="J2" s="62"/>
      <c r="K2" s="62"/>
      <c r="L2" s="62"/>
      <c r="M2" s="62"/>
      <c r="N2" s="62"/>
      <c r="O2" s="62"/>
      <c r="P2" s="62"/>
      <c r="Q2" s="62"/>
      <c r="R2" s="62"/>
      <c r="S2" s="62"/>
      <c r="T2" s="62"/>
      <c r="U2" s="62"/>
      <c r="V2" s="62"/>
      <c r="W2" s="62"/>
      <c r="X2" s="62"/>
      <c r="Y2" s="62"/>
      <c r="Z2" s="62"/>
      <c r="AA2" s="62"/>
      <c r="AB2" s="62"/>
      <c r="AC2" s="62"/>
      <c r="AD2" s="63"/>
      <c r="AE2" s="63"/>
      <c r="AF2" s="63"/>
      <c r="AG2" s="63"/>
    </row>
    <row r="3" spans="1:33" ht="18.649999999999999" customHeight="1">
      <c r="A3" s="806" t="s">
        <v>1443</v>
      </c>
      <c r="B3" s="806"/>
      <c r="C3" s="809"/>
      <c r="D3" s="809"/>
      <c r="E3" s="809"/>
      <c r="F3" s="62"/>
      <c r="G3" s="62"/>
      <c r="H3" s="62"/>
      <c r="I3" s="62"/>
      <c r="J3" s="62"/>
      <c r="K3" s="62"/>
      <c r="L3" s="62"/>
      <c r="M3" s="62"/>
      <c r="N3" s="62"/>
      <c r="O3" s="62"/>
      <c r="P3" s="62"/>
      <c r="Q3" s="62"/>
      <c r="R3" s="62"/>
      <c r="S3" s="62"/>
      <c r="T3" s="62"/>
      <c r="U3" s="62"/>
      <c r="V3" s="62"/>
      <c r="W3" s="62"/>
      <c r="X3" s="62"/>
      <c r="Y3" s="62"/>
      <c r="Z3" s="62"/>
      <c r="AA3" s="62"/>
      <c r="AB3" s="62"/>
      <c r="AC3" s="62"/>
      <c r="AD3" s="63"/>
      <c r="AE3" s="63"/>
      <c r="AF3" s="63"/>
      <c r="AG3" s="63"/>
    </row>
    <row r="4" spans="1:33" ht="18.649999999999999" customHeight="1">
      <c r="A4" s="806" t="s">
        <v>10</v>
      </c>
      <c r="B4" s="806"/>
      <c r="C4" s="809" t="s">
        <v>1685</v>
      </c>
      <c r="D4" s="809"/>
      <c r="E4" s="809"/>
      <c r="F4" s="62"/>
      <c r="G4" s="62"/>
      <c r="H4" s="62"/>
      <c r="I4" s="62"/>
      <c r="J4" s="62"/>
      <c r="K4" s="62"/>
      <c r="L4" s="62"/>
      <c r="M4" s="62"/>
      <c r="N4" s="62"/>
      <c r="O4" s="62"/>
      <c r="P4" s="62"/>
      <c r="Q4" s="62"/>
      <c r="R4" s="62"/>
      <c r="S4" s="62"/>
      <c r="T4" s="62"/>
      <c r="U4" s="62"/>
      <c r="V4" s="62"/>
      <c r="W4" s="62"/>
      <c r="X4" s="62"/>
      <c r="Y4" s="62"/>
      <c r="Z4" s="62"/>
      <c r="AA4" s="62"/>
      <c r="AB4" s="62"/>
      <c r="AC4" s="62"/>
      <c r="AD4" s="63"/>
      <c r="AE4" s="63"/>
      <c r="AF4" s="63"/>
      <c r="AG4" s="63"/>
    </row>
    <row r="5" spans="1:33" ht="18.649999999999999" customHeight="1">
      <c r="A5" s="807" t="s">
        <v>1445</v>
      </c>
      <c r="B5" s="818"/>
      <c r="C5" s="809" t="s">
        <v>1686</v>
      </c>
      <c r="D5" s="809"/>
      <c r="E5" s="809"/>
      <c r="F5" s="62"/>
      <c r="G5" s="62"/>
      <c r="H5" s="62"/>
      <c r="I5" s="62"/>
      <c r="J5" s="62"/>
      <c r="K5" s="62"/>
      <c r="L5" s="62"/>
      <c r="M5" s="62"/>
      <c r="N5" s="62"/>
      <c r="O5" s="62"/>
      <c r="P5" s="62"/>
      <c r="Q5" s="62"/>
      <c r="R5" s="62"/>
      <c r="S5" s="62"/>
      <c r="T5" s="62"/>
      <c r="U5" s="62"/>
      <c r="V5" s="62"/>
      <c r="W5" s="62"/>
      <c r="X5" s="62"/>
      <c r="Y5" s="62"/>
      <c r="Z5" s="62"/>
      <c r="AA5" s="62"/>
      <c r="AB5" s="62"/>
      <c r="AC5" s="62"/>
      <c r="AD5" s="63"/>
      <c r="AE5" s="63"/>
      <c r="AF5" s="63"/>
      <c r="AG5" s="63"/>
    </row>
    <row r="6" spans="1:33" ht="18.649999999999999" customHeight="1">
      <c r="A6" s="807" t="s">
        <v>1446</v>
      </c>
      <c r="B6" s="818"/>
      <c r="C6" s="809" t="s">
        <v>441</v>
      </c>
      <c r="D6" s="809"/>
      <c r="E6" s="809"/>
      <c r="F6" s="62"/>
      <c r="G6" s="62"/>
      <c r="H6" s="62"/>
      <c r="I6" s="62"/>
      <c r="J6" s="62"/>
      <c r="K6" s="62"/>
      <c r="L6" s="62"/>
      <c r="M6" s="62"/>
      <c r="N6" s="62"/>
      <c r="O6" s="62"/>
      <c r="P6" s="62"/>
      <c r="Q6" s="62"/>
      <c r="R6" s="62"/>
      <c r="S6" s="62"/>
      <c r="T6" s="62"/>
      <c r="U6" s="62"/>
      <c r="V6" s="62"/>
      <c r="W6" s="62"/>
      <c r="X6" s="62"/>
      <c r="Y6" s="62"/>
      <c r="Z6" s="62"/>
      <c r="AA6" s="62"/>
      <c r="AB6" s="62"/>
      <c r="AC6" s="62"/>
      <c r="AD6" s="63"/>
      <c r="AE6" s="63"/>
      <c r="AF6" s="63"/>
      <c r="AG6" s="63"/>
    </row>
    <row r="7" spans="1:33" ht="18.649999999999999" customHeight="1">
      <c r="A7" s="63"/>
      <c r="B7" s="63"/>
      <c r="C7" s="63"/>
      <c r="D7" s="63"/>
      <c r="E7" s="63"/>
      <c r="F7" s="63"/>
      <c r="G7" s="63"/>
      <c r="H7" s="63"/>
      <c r="I7" s="63"/>
      <c r="J7" s="63"/>
      <c r="K7" s="63"/>
      <c r="L7" s="62"/>
      <c r="M7" s="62"/>
      <c r="N7" s="805" t="s">
        <v>1448</v>
      </c>
      <c r="O7" s="815"/>
      <c r="P7" s="815"/>
      <c r="Q7" s="804" t="s">
        <v>1449</v>
      </c>
      <c r="R7" s="812"/>
      <c r="S7" s="812"/>
      <c r="T7" s="802" t="s">
        <v>1450</v>
      </c>
      <c r="U7" s="813"/>
      <c r="V7" s="813"/>
      <c r="W7" s="803" t="s">
        <v>1451</v>
      </c>
      <c r="X7" s="816"/>
      <c r="Y7" s="816"/>
      <c r="Z7" s="370"/>
      <c r="AA7" s="370"/>
      <c r="AB7" s="370"/>
      <c r="AC7" s="370"/>
      <c r="AD7" s="370"/>
      <c r="AE7" s="370"/>
      <c r="AF7" s="370"/>
      <c r="AG7" s="63"/>
    </row>
    <row r="8" spans="1:33" ht="18.6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18.649999999999999" customHeight="1">
      <c r="A9" s="564" t="s">
        <v>354</v>
      </c>
      <c r="B9" s="685" t="s">
        <v>354</v>
      </c>
      <c r="C9" s="297" t="s">
        <v>315</v>
      </c>
      <c r="D9" s="297"/>
      <c r="E9" s="297" t="s">
        <v>20</v>
      </c>
      <c r="F9" s="46" t="s">
        <v>317</v>
      </c>
      <c r="G9" s="305" t="str">
        <f>CONCATENATE(F9,C9)</f>
        <v>Level 3 - Premium SkillsOnshore Supplier Location</v>
      </c>
      <c r="H9" s="49" t="s">
        <v>318</v>
      </c>
      <c r="I9" s="49">
        <v>1000456935</v>
      </c>
      <c r="J9" s="49" t="s">
        <v>261</v>
      </c>
      <c r="K9" s="49" t="s">
        <v>24</v>
      </c>
      <c r="L9" s="15">
        <f>VLOOKUP(G9,'New Rate Card'!A:D,4,0)</f>
        <v>96.56</v>
      </c>
      <c r="M9" s="298">
        <f>L9*168</f>
        <v>16222.08</v>
      </c>
      <c r="N9" s="10"/>
      <c r="O9" s="10">
        <f>L9*62</f>
        <v>5986.72</v>
      </c>
      <c r="P9" s="10">
        <f>L9*168</f>
        <v>16222.08</v>
      </c>
      <c r="Q9" s="10">
        <v>0</v>
      </c>
      <c r="R9" s="10">
        <v>0</v>
      </c>
      <c r="S9" s="10">
        <v>0</v>
      </c>
      <c r="T9" s="10">
        <v>0</v>
      </c>
      <c r="U9" s="10">
        <v>0</v>
      </c>
      <c r="V9" s="10">
        <v>0</v>
      </c>
      <c r="W9" s="10">
        <v>0</v>
      </c>
      <c r="X9" s="10">
        <v>0</v>
      </c>
      <c r="Y9" s="10">
        <v>0</v>
      </c>
      <c r="Z9" s="10">
        <f>SUM(N9:P9)</f>
        <v>22208.799999999999</v>
      </c>
      <c r="AA9" s="10">
        <f>SUM(Q9:S9)</f>
        <v>0</v>
      </c>
      <c r="AB9" s="10">
        <f>SUM(T9:V9)</f>
        <v>0</v>
      </c>
      <c r="AC9" s="10">
        <f>SUM(W9:Y9)</f>
        <v>0</v>
      </c>
      <c r="AD9" s="128">
        <f>SUM(Z9:AA9)</f>
        <v>22208.799999999999</v>
      </c>
      <c r="AE9" s="128">
        <f>SUM(AB9:AC9)</f>
        <v>0</v>
      </c>
      <c r="AF9" s="298">
        <f>SUM(AD9:AE9)</f>
        <v>22208.799999999999</v>
      </c>
      <c r="AG9" s="129"/>
    </row>
    <row r="10" spans="1:33" ht="18.649999999999999" customHeight="1">
      <c r="A10" s="564" t="s">
        <v>354</v>
      </c>
      <c r="B10" s="97" t="s">
        <v>354</v>
      </c>
      <c r="C10" s="297" t="s">
        <v>315</v>
      </c>
      <c r="D10" s="297"/>
      <c r="E10" s="297" t="s">
        <v>465</v>
      </c>
      <c r="F10" s="46" t="s">
        <v>317</v>
      </c>
      <c r="G10" s="305" t="str">
        <f>CONCATENATE(F10,C10)</f>
        <v>Level 3 - Premium SkillsOnshore Supplier Location</v>
      </c>
      <c r="H10" s="49" t="s">
        <v>318</v>
      </c>
      <c r="I10" s="49">
        <v>1000456935</v>
      </c>
      <c r="J10" s="49" t="s">
        <v>261</v>
      </c>
      <c r="K10" s="49" t="s">
        <v>24</v>
      </c>
      <c r="L10" s="15">
        <f>VLOOKUP(G10,'New Rate Card'!A:D,4,0)</f>
        <v>96.56</v>
      </c>
      <c r="M10" s="298">
        <f>L10*168</f>
        <v>16222.08</v>
      </c>
      <c r="N10" s="10"/>
      <c r="O10" s="10">
        <f>L10*62</f>
        <v>5986.72</v>
      </c>
      <c r="P10" s="10">
        <f>L10*168</f>
        <v>16222.08</v>
      </c>
      <c r="Q10" s="10">
        <v>0</v>
      </c>
      <c r="R10" s="10">
        <v>0</v>
      </c>
      <c r="S10" s="10">
        <v>0</v>
      </c>
      <c r="T10" s="10">
        <v>0</v>
      </c>
      <c r="U10" s="10">
        <v>0</v>
      </c>
      <c r="V10" s="10">
        <v>0</v>
      </c>
      <c r="W10" s="10">
        <v>0</v>
      </c>
      <c r="X10" s="10">
        <v>0</v>
      </c>
      <c r="Y10" s="10">
        <v>0</v>
      </c>
      <c r="Z10" s="10">
        <f>SUM(N10:P10)</f>
        <v>22208.799999999999</v>
      </c>
      <c r="AA10" s="10">
        <f>SUM(Q10:S10)</f>
        <v>0</v>
      </c>
      <c r="AB10" s="10">
        <f>SUM(T10:V10)</f>
        <v>0</v>
      </c>
      <c r="AC10" s="10">
        <f>SUM(W10:Y10)</f>
        <v>0</v>
      </c>
      <c r="AD10" s="128">
        <f>SUM(Z10:AA10)</f>
        <v>22208.799999999999</v>
      </c>
      <c r="AE10" s="128">
        <f>SUM(AB10:AC10)</f>
        <v>0</v>
      </c>
      <c r="AF10" s="298">
        <f>SUM(AD10:AE10)</f>
        <v>22208.799999999999</v>
      </c>
      <c r="AG10" s="129"/>
    </row>
    <row r="11" spans="1:33" ht="18.649999999999999" customHeight="1">
      <c r="A11" s="817" t="s">
        <v>1506</v>
      </c>
      <c r="B11" s="817"/>
      <c r="C11" s="817"/>
      <c r="D11" s="817"/>
      <c r="E11" s="817"/>
      <c r="F11" s="817"/>
      <c r="G11" s="817"/>
      <c r="H11" s="817"/>
      <c r="I11" s="817"/>
      <c r="J11" s="817"/>
      <c r="K11" s="817"/>
      <c r="L11" s="817"/>
      <c r="M11" s="817"/>
      <c r="N11" s="126">
        <f t="shared" ref="N11:AF11" si="0">SUM(N9:N10)</f>
        <v>0</v>
      </c>
      <c r="O11" s="126">
        <f t="shared" si="0"/>
        <v>11973.44</v>
      </c>
      <c r="P11" s="126">
        <f t="shared" si="0"/>
        <v>32444.16</v>
      </c>
      <c r="Q11" s="126">
        <f t="shared" si="0"/>
        <v>0</v>
      </c>
      <c r="R11" s="126">
        <f t="shared" si="0"/>
        <v>0</v>
      </c>
      <c r="S11" s="126">
        <f t="shared" si="0"/>
        <v>0</v>
      </c>
      <c r="T11" s="126">
        <f t="shared" si="0"/>
        <v>0</v>
      </c>
      <c r="U11" s="126">
        <f t="shared" si="0"/>
        <v>0</v>
      </c>
      <c r="V11" s="126">
        <f t="shared" si="0"/>
        <v>0</v>
      </c>
      <c r="W11" s="126">
        <f t="shared" si="0"/>
        <v>0</v>
      </c>
      <c r="X11" s="126">
        <f t="shared" si="0"/>
        <v>0</v>
      </c>
      <c r="Y11" s="126">
        <f t="shared" si="0"/>
        <v>0</v>
      </c>
      <c r="Z11" s="126">
        <f t="shared" si="0"/>
        <v>44417.599999999999</v>
      </c>
      <c r="AA11" s="126">
        <f t="shared" si="0"/>
        <v>0</v>
      </c>
      <c r="AB11" s="126">
        <f t="shared" si="0"/>
        <v>0</v>
      </c>
      <c r="AC11" s="126">
        <f t="shared" si="0"/>
        <v>0</v>
      </c>
      <c r="AD11" s="126">
        <f t="shared" si="0"/>
        <v>44417.599999999999</v>
      </c>
      <c r="AE11" s="126">
        <f t="shared" si="0"/>
        <v>0</v>
      </c>
      <c r="AF11" s="126">
        <f t="shared" si="0"/>
        <v>44417.599999999999</v>
      </c>
      <c r="AG11" s="130"/>
    </row>
    <row r="12" spans="1:33" ht="18.649999999999999" customHeight="1">
      <c r="A12" s="797" t="s">
        <v>1480</v>
      </c>
      <c r="B12" s="798"/>
      <c r="C12" s="798"/>
      <c r="D12" s="798"/>
      <c r="E12" s="798"/>
      <c r="F12" s="798"/>
      <c r="G12" s="798"/>
      <c r="H12" s="798"/>
      <c r="I12" s="798"/>
      <c r="J12" s="798"/>
      <c r="K12" s="798"/>
      <c r="L12" s="798"/>
      <c r="M12" s="799"/>
      <c r="N12" s="680">
        <f t="shared" ref="N12:AF12" si="1">N11*90%</f>
        <v>0</v>
      </c>
      <c r="O12" s="680">
        <f t="shared" si="1"/>
        <v>10776.096000000001</v>
      </c>
      <c r="P12" s="680">
        <f t="shared" si="1"/>
        <v>29199.743999999999</v>
      </c>
      <c r="Q12" s="680">
        <f t="shared" si="1"/>
        <v>0</v>
      </c>
      <c r="R12" s="680">
        <f t="shared" si="1"/>
        <v>0</v>
      </c>
      <c r="S12" s="680">
        <f t="shared" si="1"/>
        <v>0</v>
      </c>
      <c r="T12" s="680">
        <f t="shared" si="1"/>
        <v>0</v>
      </c>
      <c r="U12" s="680">
        <f t="shared" si="1"/>
        <v>0</v>
      </c>
      <c r="V12" s="680">
        <f t="shared" si="1"/>
        <v>0</v>
      </c>
      <c r="W12" s="680">
        <f t="shared" si="1"/>
        <v>0</v>
      </c>
      <c r="X12" s="680">
        <f t="shared" si="1"/>
        <v>0</v>
      </c>
      <c r="Y12" s="680">
        <f t="shared" si="1"/>
        <v>0</v>
      </c>
      <c r="Z12" s="680">
        <f t="shared" si="1"/>
        <v>39975.839999999997</v>
      </c>
      <c r="AA12" s="680">
        <f t="shared" si="1"/>
        <v>0</v>
      </c>
      <c r="AB12" s="680">
        <f t="shared" si="1"/>
        <v>0</v>
      </c>
      <c r="AC12" s="680">
        <f t="shared" si="1"/>
        <v>0</v>
      </c>
      <c r="AD12" s="680">
        <f t="shared" si="1"/>
        <v>39975.839999999997</v>
      </c>
      <c r="AE12" s="680">
        <f t="shared" si="1"/>
        <v>0</v>
      </c>
      <c r="AF12" s="680">
        <f t="shared" si="1"/>
        <v>39975.839999999997</v>
      </c>
      <c r="AG12" s="681"/>
    </row>
    <row r="13" spans="1:33" ht="18.649999999999999" customHeight="1">
      <c r="A13" s="845" t="s">
        <v>1481</v>
      </c>
      <c r="B13" s="846"/>
      <c r="C13" s="846"/>
      <c r="D13" s="846"/>
      <c r="E13" s="846"/>
      <c r="F13" s="846"/>
      <c r="G13" s="846"/>
      <c r="H13" s="846"/>
      <c r="I13" s="846"/>
      <c r="J13" s="846"/>
      <c r="K13" s="846"/>
      <c r="L13" s="846"/>
      <c r="M13" s="847"/>
      <c r="N13" s="682">
        <f t="shared" ref="N13:Y13" si="2">N11*84.15%</f>
        <v>0</v>
      </c>
      <c r="O13" s="682">
        <f t="shared" si="2"/>
        <v>10075.64976</v>
      </c>
      <c r="P13" s="682">
        <f t="shared" si="2"/>
        <v>27301.76064</v>
      </c>
      <c r="Q13" s="682">
        <f t="shared" si="2"/>
        <v>0</v>
      </c>
      <c r="R13" s="682">
        <f t="shared" si="2"/>
        <v>0</v>
      </c>
      <c r="S13" s="682">
        <f t="shared" si="2"/>
        <v>0</v>
      </c>
      <c r="T13" s="682">
        <f t="shared" si="2"/>
        <v>0</v>
      </c>
      <c r="U13" s="682">
        <f t="shared" si="2"/>
        <v>0</v>
      </c>
      <c r="V13" s="682">
        <f t="shared" si="2"/>
        <v>0</v>
      </c>
      <c r="W13" s="682">
        <f t="shared" si="2"/>
        <v>0</v>
      </c>
      <c r="X13" s="682">
        <f t="shared" si="2"/>
        <v>0</v>
      </c>
      <c r="Y13" s="682">
        <f t="shared" si="2"/>
        <v>0</v>
      </c>
      <c r="Z13" s="682">
        <f>Z12*94.15%</f>
        <v>37637.253359999995</v>
      </c>
      <c r="AA13" s="682">
        <f>AA11*84.15%</f>
        <v>0</v>
      </c>
      <c r="AB13" s="682">
        <f>AB11*84.15%</f>
        <v>0</v>
      </c>
      <c r="AC13" s="682">
        <f>AC11*84.15%</f>
        <v>0</v>
      </c>
      <c r="AD13" s="682">
        <f>AD12*94.15%</f>
        <v>37637.253359999995</v>
      </c>
      <c r="AE13" s="682">
        <f>AE11*84.15%</f>
        <v>0</v>
      </c>
      <c r="AF13" s="682">
        <f>AF12*94.15%</f>
        <v>37637.253359999995</v>
      </c>
      <c r="AG13" s="683"/>
    </row>
  </sheetData>
  <mergeCells count="19">
    <mergeCell ref="A13:M13"/>
    <mergeCell ref="N7:P7"/>
    <mergeCell ref="Q7:S7"/>
    <mergeCell ref="T7:V7"/>
    <mergeCell ref="W7:Y7"/>
    <mergeCell ref="A11:M11"/>
    <mergeCell ref="A12:M12"/>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E9:E10" xr:uid="{893DBCE4-BB5C-4DE0-A9A1-3DE3C8E858B2}">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1A47EAF-5EED-4C29-9E81-947FD051E2EC}">
          <x14:formula1>
            <xm:f>'New Rate Card'!$C$2:$C$51</xm:f>
          </x14:formula1>
          <xm:sqref>C14:C1048576 C7:C11</xm:sqref>
        </x14:dataValidation>
        <x14:dataValidation type="list" allowBlank="1" showInputMessage="1" showErrorMessage="1" xr:uid="{17837F10-15CA-4D45-A41F-AD24B97FBC19}">
          <x14:formula1>
            <xm:f>'New Rate Card'!$B$2:$B$51</xm:f>
          </x14:formula1>
          <xm:sqref>F14:F1048576 F7:F11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ECE7-9816-42A9-AF20-B456F7BB3F74}">
  <sheetPr codeName="Sheet67">
    <tabColor theme="3"/>
  </sheetPr>
  <dimension ref="A1:AF78"/>
  <sheetViews>
    <sheetView topLeftCell="C43" zoomScale="85" zoomScaleNormal="85" workbookViewId="0">
      <selection activeCell="J50" sqref="J50"/>
    </sheetView>
  </sheetViews>
  <sheetFormatPr defaultColWidth="8.54296875" defaultRowHeight="20.9" customHeight="1"/>
  <cols>
    <col min="1" max="1" width="10.453125" style="63" customWidth="1"/>
    <col min="2" max="2" width="28.453125" style="63" customWidth="1"/>
    <col min="3" max="3" width="30.453125" style="63" customWidth="1"/>
    <col min="4" max="4" width="11.453125" style="64" customWidth="1"/>
    <col min="5" max="5" width="28.1796875" style="63" customWidth="1"/>
    <col min="6" max="6" width="20.54296875" style="63" customWidth="1"/>
    <col min="7" max="7" width="47.453125" style="63" customWidth="1"/>
    <col min="8" max="8" width="11.453125" style="64" customWidth="1"/>
    <col min="9" max="9" width="14.453125" style="64" customWidth="1"/>
    <col min="10" max="10" width="27.453125" style="64" customWidth="1"/>
    <col min="11" max="11" width="12.54296875" style="64" customWidth="1"/>
    <col min="12" max="12" width="16" style="117" customWidth="1"/>
    <col min="13" max="13" width="18.54296875" style="117" customWidth="1"/>
    <col min="14" max="14" width="20.81640625" style="62" customWidth="1"/>
    <col min="15" max="29" width="18.54296875" style="62" customWidth="1"/>
    <col min="30" max="32" width="18.54296875" style="63" customWidth="1"/>
    <col min="33" max="16384" width="8.54296875" style="63"/>
  </cols>
  <sheetData>
    <row r="1" spans="1:32" ht="20.9" customHeight="1">
      <c r="A1" s="806" t="s">
        <v>1440</v>
      </c>
      <c r="B1" s="806"/>
      <c r="C1" s="809" t="s">
        <v>1745</v>
      </c>
      <c r="D1" s="809"/>
      <c r="E1" s="809"/>
      <c r="F1" s="117"/>
      <c r="G1" s="117"/>
      <c r="H1" s="117"/>
      <c r="I1" s="117"/>
      <c r="J1" s="117"/>
      <c r="K1" s="117"/>
      <c r="O1" s="62">
        <v>2118</v>
      </c>
    </row>
    <row r="2" spans="1:32" ht="20.9" customHeight="1">
      <c r="A2" s="806" t="s">
        <v>1441</v>
      </c>
      <c r="B2" s="806"/>
      <c r="C2" s="809" t="s">
        <v>1442</v>
      </c>
      <c r="D2" s="809"/>
      <c r="E2" s="809"/>
      <c r="F2" s="117"/>
      <c r="G2" s="117"/>
      <c r="H2" s="117"/>
      <c r="I2" s="117"/>
      <c r="J2" s="117"/>
      <c r="K2" s="117"/>
      <c r="M2" s="117" t="s">
        <v>1746</v>
      </c>
      <c r="O2" s="62">
        <v>99960</v>
      </c>
      <c r="P2" s="62">
        <v>99960</v>
      </c>
    </row>
    <row r="3" spans="1:32" ht="20.9" customHeight="1">
      <c r="A3" s="806" t="s">
        <v>1443</v>
      </c>
      <c r="B3" s="806"/>
      <c r="C3" s="809"/>
      <c r="D3" s="809"/>
      <c r="E3" s="809"/>
      <c r="F3" s="117"/>
      <c r="G3" s="117"/>
      <c r="H3" s="117"/>
      <c r="I3" s="117"/>
      <c r="J3" s="117"/>
      <c r="K3" s="117"/>
    </row>
    <row r="4" spans="1:32" ht="20.9" customHeight="1">
      <c r="A4" s="806" t="s">
        <v>10</v>
      </c>
      <c r="B4" s="806"/>
      <c r="C4" s="809" t="s">
        <v>50</v>
      </c>
      <c r="D4" s="809"/>
      <c r="E4" s="809"/>
      <c r="F4" s="117"/>
      <c r="G4" s="117"/>
      <c r="H4" s="117"/>
      <c r="I4" s="117"/>
      <c r="J4" s="117"/>
      <c r="K4" s="117"/>
      <c r="V4" s="418"/>
    </row>
    <row r="5" spans="1:32" ht="20.9" customHeight="1">
      <c r="A5" s="807" t="s">
        <v>1445</v>
      </c>
      <c r="B5" s="807"/>
      <c r="C5" s="809" t="s">
        <v>51</v>
      </c>
      <c r="D5" s="809"/>
      <c r="E5" s="809"/>
      <c r="F5" s="117"/>
      <c r="G5" s="117"/>
      <c r="H5" s="117"/>
      <c r="I5" s="117"/>
      <c r="J5" s="117"/>
      <c r="K5" s="117"/>
      <c r="M5" s="117" t="s">
        <v>1747</v>
      </c>
      <c r="N5" s="62">
        <f>N6*90%</f>
        <v>317741.97600000002</v>
      </c>
      <c r="O5" s="62">
        <f>O6*90%</f>
        <v>291329.13599999994</v>
      </c>
      <c r="P5" s="62">
        <f>P6*90%</f>
        <v>333164.09699999995</v>
      </c>
    </row>
    <row r="6" spans="1:32" ht="20.9" customHeight="1">
      <c r="A6" s="807" t="s">
        <v>1446</v>
      </c>
      <c r="B6" s="807"/>
      <c r="C6" s="809" t="s">
        <v>1748</v>
      </c>
      <c r="D6" s="809"/>
      <c r="E6" s="809"/>
      <c r="F6" s="117"/>
      <c r="G6" s="117"/>
      <c r="H6" s="117"/>
      <c r="I6" s="117"/>
      <c r="J6" s="117"/>
      <c r="K6" s="117"/>
      <c r="M6" s="117" t="s">
        <v>1749</v>
      </c>
      <c r="N6" s="62">
        <f>SUBTOTAL(9,N9:N53)</f>
        <v>353046.64</v>
      </c>
      <c r="O6" s="62">
        <f>SUBTOTAL(9,O9:O53)</f>
        <v>323699.03999999992</v>
      </c>
      <c r="P6" s="62">
        <f>SUBTOTAL(9,P9:P53)</f>
        <v>370182.32999999996</v>
      </c>
      <c r="S6" s="304"/>
      <c r="T6" s="418"/>
      <c r="U6" s="418"/>
      <c r="V6" s="418"/>
      <c r="W6" s="418"/>
      <c r="X6" s="418"/>
      <c r="Y6" s="418"/>
    </row>
    <row r="7" spans="1:32" s="64" customFormat="1" ht="20.9" customHeight="1">
      <c r="H7" s="63"/>
      <c r="I7" s="63"/>
      <c r="J7" s="63"/>
      <c r="K7" s="63"/>
      <c r="L7" s="62"/>
      <c r="M7" s="62"/>
      <c r="N7" s="862" t="s">
        <v>1448</v>
      </c>
      <c r="O7" s="862"/>
      <c r="P7" s="862"/>
      <c r="Q7" s="863" t="s">
        <v>1449</v>
      </c>
      <c r="R7" s="863"/>
      <c r="S7" s="863"/>
      <c r="T7" s="860" t="s">
        <v>1450</v>
      </c>
      <c r="U7" s="860"/>
      <c r="V7" s="860"/>
      <c r="W7" s="861" t="s">
        <v>1451</v>
      </c>
      <c r="X7" s="861"/>
      <c r="Y7" s="861"/>
      <c r="Z7" s="370"/>
      <c r="AA7" s="370"/>
      <c r="AB7" s="370"/>
      <c r="AC7" s="370"/>
      <c r="AD7" s="370"/>
      <c r="AE7" s="370"/>
      <c r="AF7" s="370"/>
    </row>
    <row r="8" spans="1:32" ht="20.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row>
    <row r="9" spans="1:32" ht="20.9" customHeight="1">
      <c r="A9" s="297">
        <v>793528</v>
      </c>
      <c r="B9" s="763" t="s">
        <v>612</v>
      </c>
      <c r="C9" s="297" t="s">
        <v>315</v>
      </c>
      <c r="D9" s="564" t="s">
        <v>1750</v>
      </c>
      <c r="E9" s="24" t="s">
        <v>428</v>
      </c>
      <c r="F9" s="14" t="s">
        <v>342</v>
      </c>
      <c r="G9" s="24" t="str">
        <f t="shared" ref="G9:G38" si="0">CONCATENATE(F9,C9)</f>
        <v>Level 3 - Niche SkillsOnshore Supplier Location</v>
      </c>
      <c r="H9" s="49" t="s">
        <v>338</v>
      </c>
      <c r="I9" s="49">
        <v>1000456932</v>
      </c>
      <c r="J9" s="49" t="s">
        <v>160</v>
      </c>
      <c r="K9" s="49" t="s">
        <v>24</v>
      </c>
      <c r="L9" s="15">
        <f>VLOOKUP(G9,'New Rate Card'!A:D,4,0)</f>
        <v>98.21</v>
      </c>
      <c r="M9" s="298">
        <f t="shared" ref="M9" si="1">L9*168</f>
        <v>16499.28</v>
      </c>
      <c r="N9" s="10">
        <f>L9*168</f>
        <v>16499.28</v>
      </c>
      <c r="O9" s="10">
        <f>L9*168</f>
        <v>16499.28</v>
      </c>
      <c r="P9" s="10">
        <f>L9*168</f>
        <v>16499.28</v>
      </c>
      <c r="Q9" s="10">
        <v>0</v>
      </c>
      <c r="R9" s="10">
        <v>0</v>
      </c>
      <c r="S9" s="10">
        <v>0</v>
      </c>
      <c r="T9" s="10">
        <v>0</v>
      </c>
      <c r="U9" s="10">
        <v>0</v>
      </c>
      <c r="V9" s="10">
        <v>0</v>
      </c>
      <c r="W9" s="10">
        <v>0</v>
      </c>
      <c r="X9" s="10">
        <v>0</v>
      </c>
      <c r="Y9" s="10">
        <v>0</v>
      </c>
      <c r="Z9" s="10">
        <f t="shared" ref="Z9" si="2">SUM(N9:P9)</f>
        <v>49497.84</v>
      </c>
      <c r="AA9" s="10">
        <f t="shared" ref="AA9" si="3">SUM(Q9:S9)</f>
        <v>0</v>
      </c>
      <c r="AB9" s="10">
        <f t="shared" ref="AB9" si="4">SUM(T9:V9)</f>
        <v>0</v>
      </c>
      <c r="AC9" s="10">
        <f t="shared" ref="AC9" si="5">SUM(W9:Y9)</f>
        <v>0</v>
      </c>
      <c r="AD9" s="128">
        <f>SUM(Z9:AA9)</f>
        <v>49497.84</v>
      </c>
      <c r="AE9" s="128">
        <f t="shared" ref="AE9" si="6">SUM(AB9:AC9)</f>
        <v>0</v>
      </c>
      <c r="AF9" s="298">
        <f t="shared" ref="AF9" si="7">SUM(AD9:AE9)</f>
        <v>49497.84</v>
      </c>
    </row>
    <row r="10" spans="1:32" ht="20.9" customHeight="1">
      <c r="A10" s="297">
        <v>622443</v>
      </c>
      <c r="B10" s="763" t="s">
        <v>616</v>
      </c>
      <c r="C10" s="297" t="s">
        <v>315</v>
      </c>
      <c r="D10" s="564" t="s">
        <v>1751</v>
      </c>
      <c r="E10" s="597" t="s">
        <v>617</v>
      </c>
      <c r="F10" s="603" t="s">
        <v>371</v>
      </c>
      <c r="G10" s="24" t="str">
        <f t="shared" si="0"/>
        <v>Level 4 - Expert SkillsOnshore Supplier Location</v>
      </c>
      <c r="H10" s="49" t="s">
        <v>449</v>
      </c>
      <c r="I10" s="49">
        <v>1000456932</v>
      </c>
      <c r="J10" s="49" t="s">
        <v>160</v>
      </c>
      <c r="K10" s="49" t="s">
        <v>24</v>
      </c>
      <c r="L10" s="15">
        <f>VLOOKUP(G10,'New Rate Card'!A:D,4,0)</f>
        <v>128</v>
      </c>
      <c r="M10" s="298">
        <f t="shared" ref="M10:M39" si="8">L10*168</f>
        <v>21504</v>
      </c>
      <c r="N10" s="10">
        <f t="shared" ref="N10:N39" si="9">L10*168</f>
        <v>21504</v>
      </c>
      <c r="O10" s="10">
        <f t="shared" ref="O10:O39" si="10">L10*168</f>
        <v>21504</v>
      </c>
      <c r="P10" s="10">
        <f t="shared" ref="P10:P39" si="11">L10*168</f>
        <v>21504</v>
      </c>
      <c r="Q10" s="10">
        <v>0</v>
      </c>
      <c r="R10" s="10">
        <v>0</v>
      </c>
      <c r="S10" s="10">
        <v>0</v>
      </c>
      <c r="T10" s="10">
        <v>0</v>
      </c>
      <c r="U10" s="10">
        <v>0</v>
      </c>
      <c r="V10" s="10">
        <v>0</v>
      </c>
      <c r="W10" s="10">
        <v>0</v>
      </c>
      <c r="X10" s="10">
        <v>0</v>
      </c>
      <c r="Y10" s="10">
        <v>0</v>
      </c>
      <c r="Z10" s="10">
        <f t="shared" ref="Z10:Z39" si="12">SUM(N10:P10)</f>
        <v>64512</v>
      </c>
      <c r="AA10" s="10">
        <f t="shared" ref="AA10:AA39" si="13">SUM(Q10:S10)</f>
        <v>0</v>
      </c>
      <c r="AB10" s="10">
        <f t="shared" ref="AB10:AB39" si="14">SUM(T10:V10)</f>
        <v>0</v>
      </c>
      <c r="AC10" s="10">
        <f t="shared" ref="AC10:AC39" si="15">SUM(W10:Y10)</f>
        <v>0</v>
      </c>
      <c r="AD10" s="128">
        <f t="shared" ref="AD10:AD39" si="16">SUM(Z10:AA10)</f>
        <v>64512</v>
      </c>
      <c r="AE10" s="128">
        <f t="shared" ref="AE10:AE39" si="17">SUM(AB10:AC10)</f>
        <v>0</v>
      </c>
      <c r="AF10" s="298">
        <f t="shared" ref="AF10:AF39" si="18">SUM(AD10:AE10)</f>
        <v>64512</v>
      </c>
    </row>
    <row r="11" spans="1:32" ht="20.9" customHeight="1">
      <c r="A11" s="297">
        <v>630305</v>
      </c>
      <c r="B11" s="763" t="s">
        <v>618</v>
      </c>
      <c r="C11" s="297" t="s">
        <v>315</v>
      </c>
      <c r="D11" s="564" t="s">
        <v>1751</v>
      </c>
      <c r="E11" s="24" t="s">
        <v>20</v>
      </c>
      <c r="F11" s="14" t="s">
        <v>342</v>
      </c>
      <c r="G11" s="24" t="str">
        <f t="shared" si="0"/>
        <v>Level 3 - Niche SkillsOnshore Supplier Location</v>
      </c>
      <c r="H11" s="49" t="s">
        <v>318</v>
      </c>
      <c r="I11" s="49">
        <v>1000456932</v>
      </c>
      <c r="J11" s="49" t="s">
        <v>160</v>
      </c>
      <c r="K11" s="49" t="s">
        <v>24</v>
      </c>
      <c r="L11" s="15">
        <f>VLOOKUP(G11,'New Rate Card'!A:D,4,0)</f>
        <v>98.21</v>
      </c>
      <c r="M11" s="298">
        <f t="shared" si="8"/>
        <v>16499.28</v>
      </c>
      <c r="N11" s="10">
        <f t="shared" si="9"/>
        <v>16499.28</v>
      </c>
      <c r="O11" s="10">
        <f t="shared" si="10"/>
        <v>16499.28</v>
      </c>
      <c r="P11" s="10">
        <f t="shared" si="11"/>
        <v>16499.28</v>
      </c>
      <c r="Q11" s="10">
        <v>0</v>
      </c>
      <c r="R11" s="10">
        <v>0</v>
      </c>
      <c r="S11" s="10">
        <v>0</v>
      </c>
      <c r="T11" s="10">
        <v>0</v>
      </c>
      <c r="U11" s="10">
        <v>0</v>
      </c>
      <c r="V11" s="10">
        <v>0</v>
      </c>
      <c r="W11" s="10">
        <v>0</v>
      </c>
      <c r="X11" s="10">
        <v>0</v>
      </c>
      <c r="Y11" s="10">
        <v>0</v>
      </c>
      <c r="Z11" s="10">
        <f t="shared" si="12"/>
        <v>49497.84</v>
      </c>
      <c r="AA11" s="10">
        <f t="shared" si="13"/>
        <v>0</v>
      </c>
      <c r="AB11" s="10">
        <f t="shared" si="14"/>
        <v>0</v>
      </c>
      <c r="AC11" s="10">
        <f t="shared" si="15"/>
        <v>0</v>
      </c>
      <c r="AD11" s="128">
        <f t="shared" si="16"/>
        <v>49497.84</v>
      </c>
      <c r="AE11" s="128">
        <f t="shared" si="17"/>
        <v>0</v>
      </c>
      <c r="AF11" s="298">
        <f t="shared" si="18"/>
        <v>49497.84</v>
      </c>
    </row>
    <row r="12" spans="1:32" ht="20.9" customHeight="1">
      <c r="A12" s="297">
        <v>630304</v>
      </c>
      <c r="B12" s="763" t="s">
        <v>619</v>
      </c>
      <c r="C12" s="297" t="s">
        <v>315</v>
      </c>
      <c r="D12" s="564" t="s">
        <v>1750</v>
      </c>
      <c r="E12" s="24" t="s">
        <v>20</v>
      </c>
      <c r="F12" s="14" t="s">
        <v>342</v>
      </c>
      <c r="G12" s="24" t="str">
        <f t="shared" si="0"/>
        <v>Level 3 - Niche SkillsOnshore Supplier Location</v>
      </c>
      <c r="H12" s="49" t="s">
        <v>318</v>
      </c>
      <c r="I12" s="49">
        <v>1000456932</v>
      </c>
      <c r="J12" s="49" t="s">
        <v>160</v>
      </c>
      <c r="K12" s="49" t="s">
        <v>24</v>
      </c>
      <c r="L12" s="15">
        <f>VLOOKUP(G12,'New Rate Card'!A:D,4,0)</f>
        <v>98.21</v>
      </c>
      <c r="M12" s="298">
        <f t="shared" si="8"/>
        <v>16499.28</v>
      </c>
      <c r="N12" s="10">
        <f t="shared" si="9"/>
        <v>16499.28</v>
      </c>
      <c r="O12" s="10">
        <f t="shared" si="10"/>
        <v>16499.28</v>
      </c>
      <c r="P12" s="10">
        <f t="shared" si="11"/>
        <v>16499.28</v>
      </c>
      <c r="Q12" s="10">
        <v>0</v>
      </c>
      <c r="R12" s="10">
        <v>0</v>
      </c>
      <c r="S12" s="10">
        <v>0</v>
      </c>
      <c r="T12" s="10">
        <v>0</v>
      </c>
      <c r="U12" s="10">
        <v>0</v>
      </c>
      <c r="V12" s="10">
        <v>0</v>
      </c>
      <c r="W12" s="10">
        <v>0</v>
      </c>
      <c r="X12" s="10">
        <v>0</v>
      </c>
      <c r="Y12" s="10">
        <v>0</v>
      </c>
      <c r="Z12" s="10">
        <f t="shared" si="12"/>
        <v>49497.84</v>
      </c>
      <c r="AA12" s="10">
        <f t="shared" si="13"/>
        <v>0</v>
      </c>
      <c r="AB12" s="10">
        <f t="shared" si="14"/>
        <v>0</v>
      </c>
      <c r="AC12" s="10">
        <f t="shared" si="15"/>
        <v>0</v>
      </c>
      <c r="AD12" s="128">
        <f t="shared" si="16"/>
        <v>49497.84</v>
      </c>
      <c r="AE12" s="128">
        <f t="shared" si="17"/>
        <v>0</v>
      </c>
      <c r="AF12" s="298">
        <f t="shared" si="18"/>
        <v>49497.84</v>
      </c>
    </row>
    <row r="13" spans="1:32" ht="20.9" customHeight="1">
      <c r="A13" s="297">
        <v>913405</v>
      </c>
      <c r="B13" s="763" t="s">
        <v>620</v>
      </c>
      <c r="C13" s="297" t="s">
        <v>315</v>
      </c>
      <c r="D13" s="564" t="s">
        <v>1751</v>
      </c>
      <c r="E13" s="24" t="s">
        <v>341</v>
      </c>
      <c r="F13" s="299" t="s">
        <v>371</v>
      </c>
      <c r="G13" s="24" t="str">
        <f t="shared" si="0"/>
        <v>Level 4 - Expert SkillsOnshore Supplier Location</v>
      </c>
      <c r="H13" s="49" t="s">
        <v>331</v>
      </c>
      <c r="I13" s="49">
        <v>1000456932</v>
      </c>
      <c r="J13" s="49" t="s">
        <v>160</v>
      </c>
      <c r="K13" s="49" t="s">
        <v>344</v>
      </c>
      <c r="L13" s="15">
        <f>VLOOKUP(G13,'New Rate Card'!A:D,4,0)</f>
        <v>128</v>
      </c>
      <c r="M13" s="298">
        <f t="shared" si="8"/>
        <v>21504</v>
      </c>
      <c r="N13" s="10">
        <f t="shared" si="9"/>
        <v>21504</v>
      </c>
      <c r="O13" s="10">
        <f t="shared" si="10"/>
        <v>21504</v>
      </c>
      <c r="P13" s="10">
        <f t="shared" si="11"/>
        <v>21504</v>
      </c>
      <c r="Q13" s="10">
        <v>0</v>
      </c>
      <c r="R13" s="10">
        <v>0</v>
      </c>
      <c r="S13" s="10">
        <v>0</v>
      </c>
      <c r="T13" s="10">
        <v>0</v>
      </c>
      <c r="U13" s="10">
        <v>0</v>
      </c>
      <c r="V13" s="10">
        <v>0</v>
      </c>
      <c r="W13" s="10">
        <v>0</v>
      </c>
      <c r="X13" s="10">
        <v>0</v>
      </c>
      <c r="Y13" s="10">
        <v>0</v>
      </c>
      <c r="Z13" s="10">
        <f t="shared" si="12"/>
        <v>64512</v>
      </c>
      <c r="AA13" s="10">
        <f t="shared" si="13"/>
        <v>0</v>
      </c>
      <c r="AB13" s="10">
        <f t="shared" si="14"/>
        <v>0</v>
      </c>
      <c r="AC13" s="10">
        <f t="shared" si="15"/>
        <v>0</v>
      </c>
      <c r="AD13" s="128">
        <f t="shared" si="16"/>
        <v>64512</v>
      </c>
      <c r="AE13" s="128">
        <f t="shared" si="17"/>
        <v>0</v>
      </c>
      <c r="AF13" s="298">
        <f t="shared" si="18"/>
        <v>64512</v>
      </c>
    </row>
    <row r="14" spans="1:32" ht="20.9" customHeight="1">
      <c r="A14" s="297">
        <v>952674</v>
      </c>
      <c r="B14" s="763" t="s">
        <v>621</v>
      </c>
      <c r="C14" s="297" t="s">
        <v>315</v>
      </c>
      <c r="D14" s="564" t="s">
        <v>1750</v>
      </c>
      <c r="E14" s="24" t="s">
        <v>341</v>
      </c>
      <c r="F14" s="14" t="s">
        <v>371</v>
      </c>
      <c r="G14" s="24" t="str">
        <f t="shared" si="0"/>
        <v>Level 4 - Expert SkillsOnshore Supplier Location</v>
      </c>
      <c r="H14" s="49" t="s">
        <v>422</v>
      </c>
      <c r="I14" s="49">
        <v>1000456932</v>
      </c>
      <c r="J14" s="49" t="s">
        <v>160</v>
      </c>
      <c r="K14" s="49" t="s">
        <v>33</v>
      </c>
      <c r="L14" s="15">
        <f>VLOOKUP(G14,'New Rate Card'!A:D,4,0)</f>
        <v>128</v>
      </c>
      <c r="M14" s="298">
        <f t="shared" si="8"/>
        <v>21504</v>
      </c>
      <c r="N14" s="10">
        <f t="shared" si="9"/>
        <v>21504</v>
      </c>
      <c r="O14" s="10">
        <f t="shared" si="10"/>
        <v>21504</v>
      </c>
      <c r="P14" s="10">
        <f t="shared" si="11"/>
        <v>21504</v>
      </c>
      <c r="Q14" s="10">
        <v>0</v>
      </c>
      <c r="R14" s="10">
        <v>0</v>
      </c>
      <c r="S14" s="10">
        <v>0</v>
      </c>
      <c r="T14" s="10">
        <v>0</v>
      </c>
      <c r="U14" s="10">
        <v>0</v>
      </c>
      <c r="V14" s="10">
        <v>0</v>
      </c>
      <c r="W14" s="10">
        <v>0</v>
      </c>
      <c r="X14" s="10">
        <v>0</v>
      </c>
      <c r="Y14" s="10">
        <v>0</v>
      </c>
      <c r="Z14" s="10">
        <f t="shared" si="12"/>
        <v>64512</v>
      </c>
      <c r="AA14" s="10">
        <f t="shared" si="13"/>
        <v>0</v>
      </c>
      <c r="AB14" s="10">
        <f t="shared" si="14"/>
        <v>0</v>
      </c>
      <c r="AC14" s="10">
        <f t="shared" si="15"/>
        <v>0</v>
      </c>
      <c r="AD14" s="128">
        <f t="shared" si="16"/>
        <v>64512</v>
      </c>
      <c r="AE14" s="128">
        <f t="shared" si="17"/>
        <v>0</v>
      </c>
      <c r="AF14" s="298">
        <f t="shared" si="18"/>
        <v>64512</v>
      </c>
    </row>
    <row r="15" spans="1:32" ht="20.9" customHeight="1">
      <c r="A15" s="297">
        <v>883179</v>
      </c>
      <c r="B15" s="764" t="s">
        <v>622</v>
      </c>
      <c r="C15" s="297" t="s">
        <v>315</v>
      </c>
      <c r="D15" s="564" t="s">
        <v>623</v>
      </c>
      <c r="E15" s="129" t="s">
        <v>624</v>
      </c>
      <c r="F15" s="299" t="s">
        <v>342</v>
      </c>
      <c r="G15" s="24" t="str">
        <f t="shared" si="0"/>
        <v>Level 3 - Niche SkillsOnshore Supplier Location</v>
      </c>
      <c r="H15" s="49" t="s">
        <v>338</v>
      </c>
      <c r="I15" s="49">
        <v>1000456932</v>
      </c>
      <c r="J15" s="49" t="s">
        <v>160</v>
      </c>
      <c r="K15" s="49" t="s">
        <v>413</v>
      </c>
      <c r="L15" s="15">
        <f>VLOOKUP(G15,'New Rate Card'!A:D,4,0)</f>
        <v>98.21</v>
      </c>
      <c r="M15" s="298">
        <f t="shared" si="8"/>
        <v>16499.28</v>
      </c>
      <c r="N15" s="10">
        <f t="shared" si="9"/>
        <v>16499.28</v>
      </c>
      <c r="O15" s="10"/>
      <c r="P15" s="10"/>
      <c r="Q15" s="10">
        <v>0</v>
      </c>
      <c r="R15" s="10">
        <v>0</v>
      </c>
      <c r="S15" s="10">
        <v>0</v>
      </c>
      <c r="T15" s="10">
        <v>0</v>
      </c>
      <c r="U15" s="10">
        <v>0</v>
      </c>
      <c r="V15" s="10">
        <v>0</v>
      </c>
      <c r="W15" s="10">
        <v>0</v>
      </c>
      <c r="X15" s="10">
        <v>0</v>
      </c>
      <c r="Y15" s="10">
        <v>0</v>
      </c>
      <c r="Z15" s="10">
        <f t="shared" si="12"/>
        <v>16499.28</v>
      </c>
      <c r="AA15" s="10">
        <f t="shared" si="13"/>
        <v>0</v>
      </c>
      <c r="AB15" s="10">
        <f t="shared" si="14"/>
        <v>0</v>
      </c>
      <c r="AC15" s="10">
        <f t="shared" si="15"/>
        <v>0</v>
      </c>
      <c r="AD15" s="128">
        <f t="shared" si="16"/>
        <v>16499.28</v>
      </c>
      <c r="AE15" s="128">
        <f t="shared" si="17"/>
        <v>0</v>
      </c>
      <c r="AF15" s="298">
        <f t="shared" si="18"/>
        <v>16499.28</v>
      </c>
    </row>
    <row r="16" spans="1:32" ht="20.9" customHeight="1">
      <c r="A16" s="297">
        <v>969769</v>
      </c>
      <c r="B16" s="764" t="s">
        <v>625</v>
      </c>
      <c r="C16" s="297" t="s">
        <v>315</v>
      </c>
      <c r="D16" s="564" t="s">
        <v>626</v>
      </c>
      <c r="E16" s="24" t="s">
        <v>346</v>
      </c>
      <c r="F16" s="14" t="s">
        <v>317</v>
      </c>
      <c r="G16" s="24" t="str">
        <f t="shared" si="0"/>
        <v>Level 3 - Premium SkillsOnshore Supplier Location</v>
      </c>
      <c r="H16" s="49" t="s">
        <v>422</v>
      </c>
      <c r="I16" s="49">
        <v>1000456932</v>
      </c>
      <c r="J16" s="49" t="s">
        <v>160</v>
      </c>
      <c r="K16" s="49" t="s">
        <v>24</v>
      </c>
      <c r="L16" s="15">
        <f>VLOOKUP(G16,'New Rate Card'!A:D,4,0)</f>
        <v>96.56</v>
      </c>
      <c r="M16" s="298">
        <f t="shared" si="8"/>
        <v>16222.08</v>
      </c>
      <c r="N16" s="10">
        <f>L16*0</f>
        <v>0</v>
      </c>
      <c r="O16" s="10"/>
      <c r="P16" s="10"/>
      <c r="Q16" s="10">
        <v>0</v>
      </c>
      <c r="R16" s="10">
        <v>0</v>
      </c>
      <c r="S16" s="10">
        <v>0</v>
      </c>
      <c r="T16" s="10">
        <v>0</v>
      </c>
      <c r="U16" s="10">
        <v>0</v>
      </c>
      <c r="V16" s="10">
        <v>0</v>
      </c>
      <c r="W16" s="10">
        <v>0</v>
      </c>
      <c r="X16" s="10">
        <v>0</v>
      </c>
      <c r="Y16" s="10">
        <v>0</v>
      </c>
      <c r="Z16" s="10">
        <f t="shared" si="12"/>
        <v>0</v>
      </c>
      <c r="AA16" s="10">
        <f t="shared" si="13"/>
        <v>0</v>
      </c>
      <c r="AB16" s="10">
        <f t="shared" si="14"/>
        <v>0</v>
      </c>
      <c r="AC16" s="10">
        <f t="shared" si="15"/>
        <v>0</v>
      </c>
      <c r="AD16" s="128">
        <f t="shared" si="16"/>
        <v>0</v>
      </c>
      <c r="AE16" s="128">
        <f t="shared" si="17"/>
        <v>0</v>
      </c>
      <c r="AF16" s="298">
        <f t="shared" si="18"/>
        <v>0</v>
      </c>
    </row>
    <row r="17" spans="1:32" s="65" customFormat="1" ht="20.9" customHeight="1">
      <c r="A17" s="297">
        <v>160134</v>
      </c>
      <c r="B17" s="764" t="s">
        <v>636</v>
      </c>
      <c r="C17" s="297" t="s">
        <v>315</v>
      </c>
      <c r="D17" s="564" t="s">
        <v>637</v>
      </c>
      <c r="E17" s="24" t="s">
        <v>346</v>
      </c>
      <c r="F17" s="14" t="s">
        <v>317</v>
      </c>
      <c r="G17" s="24" t="str">
        <f t="shared" si="0"/>
        <v>Level 3 - Premium SkillsOnshore Supplier Location</v>
      </c>
      <c r="H17" s="49" t="s">
        <v>422</v>
      </c>
      <c r="I17" s="49">
        <v>1000456932</v>
      </c>
      <c r="J17" s="49" t="s">
        <v>160</v>
      </c>
      <c r="K17" s="49" t="s">
        <v>24</v>
      </c>
      <c r="L17" s="15">
        <f>VLOOKUP(G17,'New Rate Card'!A:D,4,0)</f>
        <v>96.56</v>
      </c>
      <c r="M17" s="298">
        <f>L17*168</f>
        <v>16222.08</v>
      </c>
      <c r="N17" s="10">
        <f>(L17*168)</f>
        <v>16222.08</v>
      </c>
      <c r="O17" s="10"/>
      <c r="P17" s="10"/>
      <c r="Q17" s="10">
        <v>0</v>
      </c>
      <c r="R17" s="10">
        <v>0</v>
      </c>
      <c r="S17" s="10">
        <v>0</v>
      </c>
      <c r="T17" s="10">
        <v>0</v>
      </c>
      <c r="U17" s="10">
        <v>0</v>
      </c>
      <c r="V17" s="10">
        <v>0</v>
      </c>
      <c r="W17" s="10">
        <v>0</v>
      </c>
      <c r="X17" s="10">
        <v>0</v>
      </c>
      <c r="Y17" s="10">
        <v>0</v>
      </c>
      <c r="Z17" s="10">
        <f t="shared" si="12"/>
        <v>16222.08</v>
      </c>
      <c r="AA17" s="10">
        <f t="shared" si="13"/>
        <v>0</v>
      </c>
      <c r="AB17" s="10">
        <f t="shared" si="14"/>
        <v>0</v>
      </c>
      <c r="AC17" s="10">
        <f t="shared" si="15"/>
        <v>0</v>
      </c>
      <c r="AD17" s="128">
        <f t="shared" si="16"/>
        <v>16222.08</v>
      </c>
      <c r="AE17" s="128">
        <f t="shared" si="17"/>
        <v>0</v>
      </c>
      <c r="AF17" s="298">
        <f t="shared" si="18"/>
        <v>16222.08</v>
      </c>
    </row>
    <row r="18" spans="1:32" ht="20.9" customHeight="1">
      <c r="A18" s="297">
        <v>959343</v>
      </c>
      <c r="B18" s="764" t="s">
        <v>638</v>
      </c>
      <c r="C18" s="297" t="s">
        <v>559</v>
      </c>
      <c r="D18" s="564" t="s">
        <v>637</v>
      </c>
      <c r="E18" s="24" t="s">
        <v>341</v>
      </c>
      <c r="F18" s="14" t="s">
        <v>371</v>
      </c>
      <c r="G18" s="24" t="str">
        <f t="shared" si="0"/>
        <v>Level 4 - Expert SkillsOnshore Verizon Location</v>
      </c>
      <c r="H18" s="49" t="s">
        <v>338</v>
      </c>
      <c r="I18" s="49">
        <v>1000456932</v>
      </c>
      <c r="J18" s="49" t="s">
        <v>160</v>
      </c>
      <c r="K18" s="49" t="s">
        <v>344</v>
      </c>
      <c r="L18" s="15">
        <f>VLOOKUP(G18,'New Rate Card'!A:D,4,0)</f>
        <v>118</v>
      </c>
      <c r="M18" s="298">
        <f>L18*168</f>
        <v>19824</v>
      </c>
      <c r="N18" s="10">
        <f>(L18*168)</f>
        <v>19824</v>
      </c>
      <c r="O18" s="10"/>
      <c r="P18" s="10"/>
      <c r="Q18" s="10">
        <v>0</v>
      </c>
      <c r="R18" s="10">
        <v>0</v>
      </c>
      <c r="S18" s="10">
        <v>0</v>
      </c>
      <c r="T18" s="10">
        <v>0</v>
      </c>
      <c r="U18" s="10">
        <v>0</v>
      </c>
      <c r="V18" s="10">
        <v>0</v>
      </c>
      <c r="W18" s="10">
        <v>0</v>
      </c>
      <c r="X18" s="10">
        <v>0</v>
      </c>
      <c r="Y18" s="10">
        <v>0</v>
      </c>
      <c r="Z18" s="10">
        <f t="shared" si="12"/>
        <v>19824</v>
      </c>
      <c r="AA18" s="10">
        <f t="shared" si="13"/>
        <v>0</v>
      </c>
      <c r="AB18" s="10">
        <f t="shared" si="14"/>
        <v>0</v>
      </c>
      <c r="AC18" s="10">
        <f t="shared" si="15"/>
        <v>0</v>
      </c>
      <c r="AD18" s="128">
        <f t="shared" si="16"/>
        <v>19824</v>
      </c>
      <c r="AE18" s="128">
        <f t="shared" si="17"/>
        <v>0</v>
      </c>
      <c r="AF18" s="298">
        <f t="shared" si="18"/>
        <v>19824</v>
      </c>
    </row>
    <row r="19" spans="1:32" ht="20.9" customHeight="1">
      <c r="A19" s="297">
        <v>2132785</v>
      </c>
      <c r="B19" s="763" t="s">
        <v>639</v>
      </c>
      <c r="C19" s="297" t="s">
        <v>315</v>
      </c>
      <c r="D19" s="564" t="s">
        <v>637</v>
      </c>
      <c r="E19" s="24" t="s">
        <v>341</v>
      </c>
      <c r="F19" s="14" t="s">
        <v>371</v>
      </c>
      <c r="G19" s="24" t="str">
        <f t="shared" si="0"/>
        <v>Level 4 - Expert SkillsOnshore Supplier Location</v>
      </c>
      <c r="H19" s="49" t="s">
        <v>422</v>
      </c>
      <c r="I19" s="49">
        <v>1000456932</v>
      </c>
      <c r="J19" s="49" t="s">
        <v>160</v>
      </c>
      <c r="K19" s="49" t="s">
        <v>344</v>
      </c>
      <c r="L19" s="15">
        <f>VLOOKUP(G19,'New Rate Card'!A:D,4,0)</f>
        <v>128</v>
      </c>
      <c r="M19" s="298">
        <f t="shared" si="8"/>
        <v>21504</v>
      </c>
      <c r="N19" s="10">
        <f t="shared" si="9"/>
        <v>21504</v>
      </c>
      <c r="O19" s="10">
        <f t="shared" si="10"/>
        <v>21504</v>
      </c>
      <c r="P19" s="10">
        <f t="shared" si="11"/>
        <v>21504</v>
      </c>
      <c r="Q19" s="10">
        <v>0</v>
      </c>
      <c r="R19" s="10">
        <v>0</v>
      </c>
      <c r="S19" s="10">
        <v>0</v>
      </c>
      <c r="T19" s="10">
        <v>0</v>
      </c>
      <c r="U19" s="10">
        <v>0</v>
      </c>
      <c r="V19" s="10">
        <v>0</v>
      </c>
      <c r="W19" s="10">
        <v>0</v>
      </c>
      <c r="X19" s="10">
        <v>0</v>
      </c>
      <c r="Y19" s="10">
        <v>0</v>
      </c>
      <c r="Z19" s="10">
        <f t="shared" si="12"/>
        <v>64512</v>
      </c>
      <c r="AA19" s="10">
        <f t="shared" si="13"/>
        <v>0</v>
      </c>
      <c r="AB19" s="10">
        <f t="shared" si="14"/>
        <v>0</v>
      </c>
      <c r="AC19" s="10">
        <f t="shared" si="15"/>
        <v>0</v>
      </c>
      <c r="AD19" s="128">
        <f t="shared" si="16"/>
        <v>64512</v>
      </c>
      <c r="AE19" s="128">
        <f t="shared" si="17"/>
        <v>0</v>
      </c>
      <c r="AF19" s="298">
        <f t="shared" si="18"/>
        <v>64512</v>
      </c>
    </row>
    <row r="20" spans="1:32" ht="20.9" customHeight="1">
      <c r="A20" s="297">
        <v>2018310</v>
      </c>
      <c r="B20" s="763" t="s">
        <v>641</v>
      </c>
      <c r="C20" s="297" t="s">
        <v>315</v>
      </c>
      <c r="D20" s="564" t="s">
        <v>626</v>
      </c>
      <c r="E20" s="24" t="s">
        <v>20</v>
      </c>
      <c r="F20" s="14" t="s">
        <v>317</v>
      </c>
      <c r="G20" s="24" t="str">
        <f t="shared" si="0"/>
        <v>Level 3 - Premium SkillsOnshore Supplier Location</v>
      </c>
      <c r="H20" s="49" t="s">
        <v>338</v>
      </c>
      <c r="I20" s="49">
        <v>1000456932</v>
      </c>
      <c r="J20" s="49" t="s">
        <v>160</v>
      </c>
      <c r="K20" s="49" t="s">
        <v>33</v>
      </c>
      <c r="L20" s="15">
        <f>VLOOKUP(G20,'New Rate Card'!A:D,4,0)</f>
        <v>96.56</v>
      </c>
      <c r="M20" s="298">
        <f t="shared" si="8"/>
        <v>16222.08</v>
      </c>
      <c r="N20" s="10">
        <f t="shared" si="9"/>
        <v>16222.08</v>
      </c>
      <c r="O20" s="10">
        <f t="shared" si="10"/>
        <v>16222.08</v>
      </c>
      <c r="P20" s="10">
        <f t="shared" si="11"/>
        <v>16222.08</v>
      </c>
      <c r="Q20" s="10">
        <v>0</v>
      </c>
      <c r="R20" s="10">
        <v>0</v>
      </c>
      <c r="S20" s="10">
        <v>0</v>
      </c>
      <c r="T20" s="10">
        <v>0</v>
      </c>
      <c r="U20" s="10">
        <v>0</v>
      </c>
      <c r="V20" s="10">
        <v>0</v>
      </c>
      <c r="W20" s="10">
        <v>0</v>
      </c>
      <c r="X20" s="10">
        <v>0</v>
      </c>
      <c r="Y20" s="10">
        <v>0</v>
      </c>
      <c r="Z20" s="10">
        <f t="shared" si="12"/>
        <v>48666.239999999998</v>
      </c>
      <c r="AA20" s="10">
        <f t="shared" si="13"/>
        <v>0</v>
      </c>
      <c r="AB20" s="10">
        <f t="shared" si="14"/>
        <v>0</v>
      </c>
      <c r="AC20" s="10">
        <f t="shared" si="15"/>
        <v>0</v>
      </c>
      <c r="AD20" s="128">
        <f t="shared" si="16"/>
        <v>48666.239999999998</v>
      </c>
      <c r="AE20" s="128">
        <f t="shared" si="17"/>
        <v>0</v>
      </c>
      <c r="AF20" s="298">
        <f t="shared" si="18"/>
        <v>48666.239999999998</v>
      </c>
    </row>
    <row r="21" spans="1:32" s="65" customFormat="1" ht="20.9" customHeight="1">
      <c r="A21" s="297">
        <v>560451</v>
      </c>
      <c r="B21" s="763" t="s">
        <v>642</v>
      </c>
      <c r="C21" s="297" t="s">
        <v>559</v>
      </c>
      <c r="D21" s="564" t="s">
        <v>626</v>
      </c>
      <c r="E21" s="24" t="s">
        <v>20</v>
      </c>
      <c r="F21" s="14" t="s">
        <v>371</v>
      </c>
      <c r="G21" s="24" t="str">
        <f t="shared" si="0"/>
        <v>Level 4 - Expert SkillsOnshore Verizon Location</v>
      </c>
      <c r="H21" s="49" t="s">
        <v>422</v>
      </c>
      <c r="I21" s="49">
        <v>1000456932</v>
      </c>
      <c r="J21" s="49" t="s">
        <v>160</v>
      </c>
      <c r="K21" s="49" t="s">
        <v>24</v>
      </c>
      <c r="L21" s="15">
        <f>VLOOKUP(G21,'New Rate Card'!A:D,4,0)</f>
        <v>118</v>
      </c>
      <c r="M21" s="298">
        <f t="shared" si="8"/>
        <v>19824</v>
      </c>
      <c r="N21" s="10">
        <f t="shared" si="9"/>
        <v>19824</v>
      </c>
      <c r="O21" s="10">
        <f t="shared" si="10"/>
        <v>19824</v>
      </c>
      <c r="P21" s="10">
        <f t="shared" si="11"/>
        <v>19824</v>
      </c>
      <c r="Q21" s="10">
        <v>0</v>
      </c>
      <c r="R21" s="10">
        <v>0</v>
      </c>
      <c r="S21" s="10">
        <v>0</v>
      </c>
      <c r="T21" s="10">
        <v>0</v>
      </c>
      <c r="U21" s="10">
        <v>0</v>
      </c>
      <c r="V21" s="10">
        <v>0</v>
      </c>
      <c r="W21" s="10">
        <v>0</v>
      </c>
      <c r="X21" s="10">
        <v>0</v>
      </c>
      <c r="Y21" s="10">
        <v>0</v>
      </c>
      <c r="Z21" s="10">
        <f t="shared" si="12"/>
        <v>59472</v>
      </c>
      <c r="AA21" s="10">
        <f t="shared" si="13"/>
        <v>0</v>
      </c>
      <c r="AB21" s="10">
        <f t="shared" si="14"/>
        <v>0</v>
      </c>
      <c r="AC21" s="10">
        <f t="shared" si="15"/>
        <v>0</v>
      </c>
      <c r="AD21" s="128">
        <f t="shared" si="16"/>
        <v>59472</v>
      </c>
      <c r="AE21" s="128">
        <f t="shared" si="17"/>
        <v>0</v>
      </c>
      <c r="AF21" s="298">
        <f t="shared" si="18"/>
        <v>59472</v>
      </c>
    </row>
    <row r="22" spans="1:32" ht="20.9" customHeight="1">
      <c r="A22" s="297">
        <v>138049</v>
      </c>
      <c r="B22" s="764" t="s">
        <v>645</v>
      </c>
      <c r="C22" s="297" t="s">
        <v>559</v>
      </c>
      <c r="D22" s="564" t="s">
        <v>646</v>
      </c>
      <c r="E22" s="24" t="s">
        <v>647</v>
      </c>
      <c r="F22" s="14" t="s">
        <v>371</v>
      </c>
      <c r="G22" s="24" t="str">
        <f t="shared" si="0"/>
        <v>Level 4 - Expert SkillsOnshore Verizon Location</v>
      </c>
      <c r="H22" s="49" t="s">
        <v>449</v>
      </c>
      <c r="I22" s="49">
        <v>1000456932</v>
      </c>
      <c r="J22" s="49" t="s">
        <v>160</v>
      </c>
      <c r="K22" s="49" t="s">
        <v>24</v>
      </c>
      <c r="L22" s="15">
        <f>VLOOKUP(G22,'New Rate Card'!A:D,4,0)</f>
        <v>118</v>
      </c>
      <c r="M22" s="298">
        <f t="shared" si="8"/>
        <v>19824</v>
      </c>
      <c r="N22" s="10">
        <f>L22*0</f>
        <v>0</v>
      </c>
      <c r="O22" s="10"/>
      <c r="P22" s="10"/>
      <c r="Q22" s="10">
        <v>0</v>
      </c>
      <c r="R22" s="10">
        <v>0</v>
      </c>
      <c r="S22" s="10">
        <v>0</v>
      </c>
      <c r="T22" s="10">
        <v>0</v>
      </c>
      <c r="U22" s="10">
        <v>0</v>
      </c>
      <c r="V22" s="10">
        <v>0</v>
      </c>
      <c r="W22" s="10">
        <v>0</v>
      </c>
      <c r="X22" s="10">
        <v>0</v>
      </c>
      <c r="Y22" s="10">
        <v>0</v>
      </c>
      <c r="Z22" s="10">
        <f t="shared" si="12"/>
        <v>0</v>
      </c>
      <c r="AA22" s="10">
        <f t="shared" si="13"/>
        <v>0</v>
      </c>
      <c r="AB22" s="10">
        <f t="shared" si="14"/>
        <v>0</v>
      </c>
      <c r="AC22" s="10">
        <f t="shared" si="15"/>
        <v>0</v>
      </c>
      <c r="AD22" s="128">
        <f t="shared" si="16"/>
        <v>0</v>
      </c>
      <c r="AE22" s="128">
        <f t="shared" si="17"/>
        <v>0</v>
      </c>
      <c r="AF22" s="298">
        <f t="shared" si="18"/>
        <v>0</v>
      </c>
    </row>
    <row r="23" spans="1:32" ht="20.9" customHeight="1">
      <c r="A23" s="297">
        <v>969320</v>
      </c>
      <c r="B23" s="763" t="s">
        <v>648</v>
      </c>
      <c r="C23" s="297" t="s">
        <v>315</v>
      </c>
      <c r="D23" s="564" t="s">
        <v>649</v>
      </c>
      <c r="E23" s="24" t="s">
        <v>20</v>
      </c>
      <c r="F23" s="14" t="s">
        <v>342</v>
      </c>
      <c r="G23" s="24" t="str">
        <f t="shared" si="0"/>
        <v>Level 3 - Niche SkillsOnshore Supplier Location</v>
      </c>
      <c r="H23" s="49" t="s">
        <v>318</v>
      </c>
      <c r="I23" s="49">
        <v>1000456932</v>
      </c>
      <c r="J23" s="49" t="s">
        <v>160</v>
      </c>
      <c r="K23" s="49" t="s">
        <v>24</v>
      </c>
      <c r="L23" s="15">
        <f>VLOOKUP(G23,'New Rate Card'!A:D,4,0)</f>
        <v>98.21</v>
      </c>
      <c r="M23" s="298">
        <f t="shared" si="8"/>
        <v>16499.28</v>
      </c>
      <c r="N23" s="10">
        <f>L23*112</f>
        <v>10999.519999999999</v>
      </c>
      <c r="O23" s="10">
        <f>(168*L23)</f>
        <v>16499.28</v>
      </c>
      <c r="P23" s="10">
        <f>L23*168</f>
        <v>16499.28</v>
      </c>
      <c r="Q23" s="10">
        <v>0</v>
      </c>
      <c r="R23" s="10">
        <v>0</v>
      </c>
      <c r="S23" s="10">
        <v>0</v>
      </c>
      <c r="T23" s="10">
        <v>0</v>
      </c>
      <c r="U23" s="10">
        <v>0</v>
      </c>
      <c r="V23" s="10">
        <v>0</v>
      </c>
      <c r="W23" s="10">
        <v>0</v>
      </c>
      <c r="X23" s="10">
        <v>0</v>
      </c>
      <c r="Y23" s="10">
        <v>0</v>
      </c>
      <c r="Z23" s="10">
        <f t="shared" si="12"/>
        <v>43998.079999999994</v>
      </c>
      <c r="AA23" s="10">
        <f t="shared" si="13"/>
        <v>0</v>
      </c>
      <c r="AB23" s="10">
        <f t="shared" si="14"/>
        <v>0</v>
      </c>
      <c r="AC23" s="10">
        <f t="shared" si="15"/>
        <v>0</v>
      </c>
      <c r="AD23" s="128">
        <f t="shared" si="16"/>
        <v>43998.079999999994</v>
      </c>
      <c r="AE23" s="128">
        <f t="shared" si="17"/>
        <v>0</v>
      </c>
      <c r="AF23" s="298">
        <f t="shared" si="18"/>
        <v>43998.079999999994</v>
      </c>
    </row>
    <row r="24" spans="1:32" ht="20.9" customHeight="1">
      <c r="A24" s="297">
        <v>968028</v>
      </c>
      <c r="B24" s="763" t="s">
        <v>650</v>
      </c>
      <c r="C24" s="297" t="s">
        <v>559</v>
      </c>
      <c r="D24" s="564" t="s">
        <v>651</v>
      </c>
      <c r="E24" s="24" t="s">
        <v>20</v>
      </c>
      <c r="F24" s="14" t="s">
        <v>371</v>
      </c>
      <c r="G24" s="24" t="str">
        <f t="shared" si="0"/>
        <v>Level 4 - Expert SkillsOnshore Verizon Location</v>
      </c>
      <c r="H24" s="49" t="s">
        <v>318</v>
      </c>
      <c r="I24" s="49">
        <v>1000456932</v>
      </c>
      <c r="J24" s="49" t="s">
        <v>160</v>
      </c>
      <c r="K24" s="49" t="s">
        <v>24</v>
      </c>
      <c r="L24" s="15">
        <f>VLOOKUP(G24,'New Rate Card'!A:D,4,0)</f>
        <v>118</v>
      </c>
      <c r="M24" s="298">
        <f t="shared" si="8"/>
        <v>19824</v>
      </c>
      <c r="N24" s="10">
        <f>L24*168</f>
        <v>19824</v>
      </c>
      <c r="O24" s="10">
        <f t="shared" si="10"/>
        <v>19824</v>
      </c>
      <c r="P24" s="10">
        <f t="shared" si="11"/>
        <v>19824</v>
      </c>
      <c r="Q24" s="10">
        <v>0</v>
      </c>
      <c r="R24" s="10">
        <v>0</v>
      </c>
      <c r="S24" s="10">
        <v>0</v>
      </c>
      <c r="T24" s="10">
        <v>0</v>
      </c>
      <c r="U24" s="10">
        <v>0</v>
      </c>
      <c r="V24" s="10">
        <v>0</v>
      </c>
      <c r="W24" s="10">
        <v>0</v>
      </c>
      <c r="X24" s="10">
        <v>0</v>
      </c>
      <c r="Y24" s="10">
        <v>0</v>
      </c>
      <c r="Z24" s="10">
        <f t="shared" si="12"/>
        <v>59472</v>
      </c>
      <c r="AA24" s="10">
        <f t="shared" si="13"/>
        <v>0</v>
      </c>
      <c r="AB24" s="10">
        <f t="shared" si="14"/>
        <v>0</v>
      </c>
      <c r="AC24" s="10">
        <f t="shared" si="15"/>
        <v>0</v>
      </c>
      <c r="AD24" s="128">
        <f t="shared" si="16"/>
        <v>59472</v>
      </c>
      <c r="AE24" s="128">
        <f t="shared" si="17"/>
        <v>0</v>
      </c>
      <c r="AF24" s="298">
        <f t="shared" si="18"/>
        <v>59472</v>
      </c>
    </row>
    <row r="25" spans="1:32" ht="20.9" customHeight="1">
      <c r="A25" s="297">
        <v>318954</v>
      </c>
      <c r="B25" s="763" t="s">
        <v>652</v>
      </c>
      <c r="C25" s="297" t="s">
        <v>315</v>
      </c>
      <c r="D25" s="564" t="s">
        <v>651</v>
      </c>
      <c r="E25" s="24" t="s">
        <v>653</v>
      </c>
      <c r="F25" s="14" t="s">
        <v>371</v>
      </c>
      <c r="G25" s="24" t="str">
        <f t="shared" si="0"/>
        <v>Level 4 - Expert SkillsOnshore Supplier Location</v>
      </c>
      <c r="H25" s="49" t="s">
        <v>318</v>
      </c>
      <c r="I25" s="49">
        <v>1000456932</v>
      </c>
      <c r="J25" s="49" t="s">
        <v>160</v>
      </c>
      <c r="K25" s="49" t="s">
        <v>344</v>
      </c>
      <c r="L25" s="15">
        <f>VLOOKUP(G25,'New Rate Card'!A:D,4,0)</f>
        <v>128</v>
      </c>
      <c r="M25" s="298">
        <f>L25*168</f>
        <v>21504</v>
      </c>
      <c r="N25" s="10">
        <f>L25*0</f>
        <v>0</v>
      </c>
      <c r="O25" s="10"/>
      <c r="P25" s="10"/>
      <c r="Q25" s="10">
        <v>0</v>
      </c>
      <c r="R25" s="10">
        <v>0</v>
      </c>
      <c r="S25" s="10">
        <v>0</v>
      </c>
      <c r="T25" s="10">
        <v>0</v>
      </c>
      <c r="U25" s="10">
        <v>0</v>
      </c>
      <c r="V25" s="10">
        <v>0</v>
      </c>
      <c r="W25" s="10">
        <v>0</v>
      </c>
      <c r="X25" s="10">
        <v>0</v>
      </c>
      <c r="Y25" s="10">
        <v>0</v>
      </c>
      <c r="Z25" s="10">
        <f t="shared" si="12"/>
        <v>0</v>
      </c>
      <c r="AA25" s="10">
        <f t="shared" si="13"/>
        <v>0</v>
      </c>
      <c r="AB25" s="10">
        <f t="shared" si="14"/>
        <v>0</v>
      </c>
      <c r="AC25" s="10">
        <f t="shared" si="15"/>
        <v>0</v>
      </c>
      <c r="AD25" s="128">
        <f t="shared" si="16"/>
        <v>0</v>
      </c>
      <c r="AE25" s="128">
        <f t="shared" si="17"/>
        <v>0</v>
      </c>
      <c r="AF25" s="298">
        <f t="shared" si="18"/>
        <v>0</v>
      </c>
    </row>
    <row r="26" spans="1:32" ht="20.9" customHeight="1">
      <c r="A26" s="297">
        <v>112011</v>
      </c>
      <c r="B26" s="763" t="s">
        <v>656</v>
      </c>
      <c r="C26" s="297" t="s">
        <v>559</v>
      </c>
      <c r="D26" s="564" t="s">
        <v>651</v>
      </c>
      <c r="E26" s="24" t="s">
        <v>657</v>
      </c>
      <c r="F26" s="14" t="s">
        <v>371</v>
      </c>
      <c r="G26" s="24" t="str">
        <f t="shared" si="0"/>
        <v>Level 4 - Expert SkillsOnshore Verizon Location</v>
      </c>
      <c r="H26" s="49" t="s">
        <v>422</v>
      </c>
      <c r="I26" s="49">
        <v>1000456932</v>
      </c>
      <c r="J26" s="49" t="s">
        <v>160</v>
      </c>
      <c r="K26" s="49" t="s">
        <v>24</v>
      </c>
      <c r="L26" s="15">
        <f>VLOOKUP(G26,'New Rate Card'!A:D,4,0)</f>
        <v>118</v>
      </c>
      <c r="M26" s="298">
        <f t="shared" si="8"/>
        <v>19824</v>
      </c>
      <c r="N26" s="10">
        <f>L26*48</f>
        <v>5664</v>
      </c>
      <c r="O26" s="10"/>
      <c r="P26" s="10"/>
      <c r="Q26" s="10">
        <v>0</v>
      </c>
      <c r="R26" s="10">
        <v>0</v>
      </c>
      <c r="S26" s="10">
        <v>0</v>
      </c>
      <c r="T26" s="10">
        <v>0</v>
      </c>
      <c r="U26" s="10">
        <v>0</v>
      </c>
      <c r="V26" s="10">
        <v>0</v>
      </c>
      <c r="W26" s="10">
        <v>0</v>
      </c>
      <c r="X26" s="10">
        <v>0</v>
      </c>
      <c r="Y26" s="10">
        <v>0</v>
      </c>
      <c r="Z26" s="10">
        <f t="shared" si="12"/>
        <v>5664</v>
      </c>
      <c r="AA26" s="10">
        <f t="shared" si="13"/>
        <v>0</v>
      </c>
      <c r="AB26" s="10">
        <f t="shared" si="14"/>
        <v>0</v>
      </c>
      <c r="AC26" s="10">
        <f t="shared" si="15"/>
        <v>0</v>
      </c>
      <c r="AD26" s="128">
        <f t="shared" si="16"/>
        <v>5664</v>
      </c>
      <c r="AE26" s="128">
        <f t="shared" si="17"/>
        <v>0</v>
      </c>
      <c r="AF26" s="298">
        <f t="shared" si="18"/>
        <v>5664</v>
      </c>
    </row>
    <row r="27" spans="1:32" ht="20.9" customHeight="1">
      <c r="A27" s="297">
        <v>2336335</v>
      </c>
      <c r="B27" s="767" t="s">
        <v>658</v>
      </c>
      <c r="C27" s="297" t="s">
        <v>315</v>
      </c>
      <c r="D27" s="564" t="s">
        <v>651</v>
      </c>
      <c r="E27" s="24" t="s">
        <v>428</v>
      </c>
      <c r="F27" s="299" t="s">
        <v>317</v>
      </c>
      <c r="G27" s="24" t="str">
        <f t="shared" si="0"/>
        <v>Level 3 - Premium SkillsOnshore Supplier Location</v>
      </c>
      <c r="H27" s="49" t="s">
        <v>331</v>
      </c>
      <c r="I27" s="49">
        <v>1000456932</v>
      </c>
      <c r="J27" s="49" t="s">
        <v>160</v>
      </c>
      <c r="K27" s="49" t="s">
        <v>33</v>
      </c>
      <c r="L27" s="15">
        <f>VLOOKUP(G27,'New Rate Card'!A:D,4,0)</f>
        <v>96.56</v>
      </c>
      <c r="M27" s="298">
        <f t="shared" si="8"/>
        <v>16222.08</v>
      </c>
      <c r="N27" s="10"/>
      <c r="O27" s="10"/>
      <c r="P27" s="10"/>
      <c r="Q27" s="10">
        <v>0</v>
      </c>
      <c r="R27" s="10">
        <v>0</v>
      </c>
      <c r="S27" s="10">
        <v>0</v>
      </c>
      <c r="T27" s="10">
        <v>0</v>
      </c>
      <c r="U27" s="10">
        <v>0</v>
      </c>
      <c r="V27" s="10">
        <v>0</v>
      </c>
      <c r="W27" s="10">
        <v>0</v>
      </c>
      <c r="X27" s="10">
        <v>0</v>
      </c>
      <c r="Y27" s="10">
        <v>0</v>
      </c>
      <c r="Z27" s="10">
        <f t="shared" si="12"/>
        <v>0</v>
      </c>
      <c r="AA27" s="10">
        <f t="shared" si="13"/>
        <v>0</v>
      </c>
      <c r="AB27" s="10">
        <f t="shared" si="14"/>
        <v>0</v>
      </c>
      <c r="AC27" s="10">
        <f t="shared" si="15"/>
        <v>0</v>
      </c>
      <c r="AD27" s="128">
        <f t="shared" si="16"/>
        <v>0</v>
      </c>
      <c r="AE27" s="128">
        <f t="shared" si="17"/>
        <v>0</v>
      </c>
      <c r="AF27" s="298">
        <f t="shared" si="18"/>
        <v>0</v>
      </c>
    </row>
    <row r="28" spans="1:32" ht="20.9" customHeight="1">
      <c r="A28" s="297">
        <v>2315811</v>
      </c>
      <c r="B28" s="764" t="s">
        <v>661</v>
      </c>
      <c r="C28" s="297" t="s">
        <v>315</v>
      </c>
      <c r="D28" s="564" t="s">
        <v>626</v>
      </c>
      <c r="E28" s="24" t="s">
        <v>428</v>
      </c>
      <c r="F28" s="14" t="s">
        <v>317</v>
      </c>
      <c r="G28" s="24" t="str">
        <f t="shared" si="0"/>
        <v>Level 3 - Premium SkillsOnshore Supplier Location</v>
      </c>
      <c r="H28" s="49" t="s">
        <v>331</v>
      </c>
      <c r="I28" s="49">
        <v>1000456932</v>
      </c>
      <c r="J28" s="49" t="s">
        <v>160</v>
      </c>
      <c r="K28" s="49" t="s">
        <v>24</v>
      </c>
      <c r="L28" s="15">
        <f>VLOOKUP(G28,'New Rate Card'!A:D,4,0)</f>
        <v>96.56</v>
      </c>
      <c r="M28" s="298">
        <f t="shared" si="8"/>
        <v>16222.08</v>
      </c>
      <c r="N28" s="10"/>
      <c r="O28" s="10"/>
      <c r="P28" s="10"/>
      <c r="Q28" s="10">
        <v>0</v>
      </c>
      <c r="R28" s="10">
        <v>0</v>
      </c>
      <c r="S28" s="10">
        <v>0</v>
      </c>
      <c r="T28" s="10">
        <v>0</v>
      </c>
      <c r="U28" s="10">
        <v>0</v>
      </c>
      <c r="V28" s="10">
        <v>0</v>
      </c>
      <c r="W28" s="10">
        <v>0</v>
      </c>
      <c r="X28" s="10">
        <v>0</v>
      </c>
      <c r="Y28" s="10">
        <v>0</v>
      </c>
      <c r="Z28" s="10">
        <f t="shared" si="12"/>
        <v>0</v>
      </c>
      <c r="AA28" s="10">
        <f t="shared" si="13"/>
        <v>0</v>
      </c>
      <c r="AB28" s="10">
        <f t="shared" si="14"/>
        <v>0</v>
      </c>
      <c r="AC28" s="10">
        <f t="shared" si="15"/>
        <v>0</v>
      </c>
      <c r="AD28" s="128">
        <f t="shared" si="16"/>
        <v>0</v>
      </c>
      <c r="AE28" s="128">
        <f t="shared" si="17"/>
        <v>0</v>
      </c>
      <c r="AF28" s="298">
        <f t="shared" si="18"/>
        <v>0</v>
      </c>
    </row>
    <row r="29" spans="1:32" ht="20.9" customHeight="1">
      <c r="A29" s="297">
        <v>2360548</v>
      </c>
      <c r="B29" s="763" t="s">
        <v>1752</v>
      </c>
      <c r="C29" s="297" t="s">
        <v>315</v>
      </c>
      <c r="D29" s="564" t="s">
        <v>664</v>
      </c>
      <c r="E29" s="24" t="s">
        <v>346</v>
      </c>
      <c r="F29" s="14" t="s">
        <v>317</v>
      </c>
      <c r="G29" s="24" t="str">
        <f t="shared" si="0"/>
        <v>Level 3 - Premium SkillsOnshore Supplier Location</v>
      </c>
      <c r="H29" s="49" t="s">
        <v>331</v>
      </c>
      <c r="I29" s="49">
        <v>1000456932</v>
      </c>
      <c r="J29" s="49" t="s">
        <v>160</v>
      </c>
      <c r="K29" s="49" t="s">
        <v>24</v>
      </c>
      <c r="L29" s="15">
        <f>VLOOKUP(G29,'New Rate Card'!A:D,4,0)</f>
        <v>96.56</v>
      </c>
      <c r="M29" s="298">
        <f t="shared" si="8"/>
        <v>16222.08</v>
      </c>
      <c r="N29" s="10">
        <f>L29*88</f>
        <v>8497.2800000000007</v>
      </c>
      <c r="O29" s="10"/>
      <c r="P29" s="10"/>
      <c r="Q29" s="10">
        <v>0</v>
      </c>
      <c r="R29" s="10">
        <v>0</v>
      </c>
      <c r="S29" s="10">
        <v>0</v>
      </c>
      <c r="T29" s="10">
        <v>0</v>
      </c>
      <c r="U29" s="10">
        <v>0</v>
      </c>
      <c r="V29" s="10">
        <v>0</v>
      </c>
      <c r="W29" s="10">
        <v>0</v>
      </c>
      <c r="X29" s="10">
        <v>0</v>
      </c>
      <c r="Y29" s="10">
        <v>0</v>
      </c>
      <c r="Z29" s="10">
        <f t="shared" si="12"/>
        <v>8497.2800000000007</v>
      </c>
      <c r="AA29" s="10">
        <f t="shared" si="13"/>
        <v>0</v>
      </c>
      <c r="AB29" s="10">
        <f t="shared" si="14"/>
        <v>0</v>
      </c>
      <c r="AC29" s="10">
        <f t="shared" si="15"/>
        <v>0</v>
      </c>
      <c r="AD29" s="128">
        <f t="shared" si="16"/>
        <v>8497.2800000000007</v>
      </c>
      <c r="AE29" s="128">
        <f t="shared" si="17"/>
        <v>0</v>
      </c>
      <c r="AF29" s="298">
        <f t="shared" si="18"/>
        <v>8497.2800000000007</v>
      </c>
    </row>
    <row r="30" spans="1:32" ht="20.9" customHeight="1">
      <c r="A30" s="297">
        <v>2412508</v>
      </c>
      <c r="B30" s="763" t="s">
        <v>665</v>
      </c>
      <c r="C30" s="297" t="s">
        <v>315</v>
      </c>
      <c r="D30" s="564" t="s">
        <v>664</v>
      </c>
      <c r="E30" s="24" t="s">
        <v>346</v>
      </c>
      <c r="F30" s="14" t="s">
        <v>317</v>
      </c>
      <c r="G30" s="24" t="str">
        <f t="shared" si="0"/>
        <v>Level 3 - Premium SkillsOnshore Supplier Location</v>
      </c>
      <c r="H30" s="49" t="s">
        <v>331</v>
      </c>
      <c r="I30" s="49">
        <v>1000456932</v>
      </c>
      <c r="J30" s="49" t="s">
        <v>160</v>
      </c>
      <c r="K30" s="49" t="s">
        <v>24</v>
      </c>
      <c r="L30" s="15">
        <f>VLOOKUP(G30,'New Rate Card'!A:D,4,0)</f>
        <v>96.56</v>
      </c>
      <c r="M30" s="298">
        <f t="shared" si="8"/>
        <v>16222.08</v>
      </c>
      <c r="N30" s="10">
        <f>L30*64</f>
        <v>6179.84</v>
      </c>
      <c r="O30" s="10"/>
      <c r="P30" s="10"/>
      <c r="Q30" s="10">
        <v>0</v>
      </c>
      <c r="R30" s="10">
        <v>0</v>
      </c>
      <c r="S30" s="10">
        <v>0</v>
      </c>
      <c r="T30" s="10">
        <v>0</v>
      </c>
      <c r="U30" s="10">
        <v>0</v>
      </c>
      <c r="V30" s="10">
        <v>0</v>
      </c>
      <c r="W30" s="10">
        <v>0</v>
      </c>
      <c r="X30" s="10">
        <v>0</v>
      </c>
      <c r="Y30" s="10">
        <v>0</v>
      </c>
      <c r="Z30" s="10">
        <f t="shared" si="12"/>
        <v>6179.84</v>
      </c>
      <c r="AA30" s="10">
        <f t="shared" si="13"/>
        <v>0</v>
      </c>
      <c r="AB30" s="10">
        <f t="shared" si="14"/>
        <v>0</v>
      </c>
      <c r="AC30" s="10">
        <f t="shared" si="15"/>
        <v>0</v>
      </c>
      <c r="AD30" s="128">
        <f t="shared" si="16"/>
        <v>6179.84</v>
      </c>
      <c r="AE30" s="128">
        <f t="shared" si="17"/>
        <v>0</v>
      </c>
      <c r="AF30" s="298">
        <f t="shared" si="18"/>
        <v>6179.84</v>
      </c>
    </row>
    <row r="31" spans="1:32" ht="20.9" customHeight="1">
      <c r="A31" s="297">
        <v>2397456</v>
      </c>
      <c r="B31" s="764" t="s">
        <v>1753</v>
      </c>
      <c r="C31" s="297" t="s">
        <v>559</v>
      </c>
      <c r="D31" s="564" t="s">
        <v>626</v>
      </c>
      <c r="E31" s="24" t="s">
        <v>20</v>
      </c>
      <c r="F31" s="299" t="s">
        <v>371</v>
      </c>
      <c r="G31" s="24" t="str">
        <f t="shared" si="0"/>
        <v>Level 4 - Expert SkillsOnshore Verizon Location</v>
      </c>
      <c r="H31" s="49" t="s">
        <v>331</v>
      </c>
      <c r="I31" s="49">
        <v>1000456932</v>
      </c>
      <c r="J31" s="49" t="s">
        <v>160</v>
      </c>
      <c r="K31" s="49" t="s">
        <v>33</v>
      </c>
      <c r="L31" s="15">
        <f>VLOOKUP(G31,'New Rate Card'!A:D,4,0)</f>
        <v>118</v>
      </c>
      <c r="M31" s="298">
        <f t="shared" si="8"/>
        <v>19824</v>
      </c>
      <c r="N31" s="10"/>
      <c r="O31" s="10"/>
      <c r="P31" s="10"/>
      <c r="Q31" s="10">
        <v>0</v>
      </c>
      <c r="R31" s="10">
        <v>0</v>
      </c>
      <c r="S31" s="10">
        <v>0</v>
      </c>
      <c r="T31" s="10">
        <v>0</v>
      </c>
      <c r="U31" s="10">
        <v>0</v>
      </c>
      <c r="V31" s="10">
        <v>0</v>
      </c>
      <c r="W31" s="10">
        <v>0</v>
      </c>
      <c r="X31" s="10">
        <v>0</v>
      </c>
      <c r="Y31" s="10">
        <v>0</v>
      </c>
      <c r="Z31" s="10">
        <f t="shared" si="12"/>
        <v>0</v>
      </c>
      <c r="AA31" s="10">
        <f t="shared" si="13"/>
        <v>0</v>
      </c>
      <c r="AB31" s="10">
        <f t="shared" si="14"/>
        <v>0</v>
      </c>
      <c r="AC31" s="10">
        <f t="shared" si="15"/>
        <v>0</v>
      </c>
      <c r="AD31" s="128">
        <f t="shared" si="16"/>
        <v>0</v>
      </c>
      <c r="AE31" s="128">
        <f t="shared" si="17"/>
        <v>0</v>
      </c>
      <c r="AF31" s="298">
        <f t="shared" si="18"/>
        <v>0</v>
      </c>
    </row>
    <row r="32" spans="1:32" ht="20.9" customHeight="1">
      <c r="A32" s="688">
        <v>254635</v>
      </c>
      <c r="B32" s="766" t="s">
        <v>669</v>
      </c>
      <c r="C32" s="297" t="s">
        <v>315</v>
      </c>
      <c r="D32" s="583" t="s">
        <v>646</v>
      </c>
      <c r="E32" s="584" t="s">
        <v>25</v>
      </c>
      <c r="F32" s="14" t="s">
        <v>317</v>
      </c>
      <c r="G32" s="24" t="str">
        <f t="shared" si="0"/>
        <v>Level 3 - Premium SkillsOnshore Supplier Location</v>
      </c>
      <c r="H32" s="49" t="s">
        <v>318</v>
      </c>
      <c r="I32" s="49">
        <v>1000456932</v>
      </c>
      <c r="J32" s="49" t="s">
        <v>160</v>
      </c>
      <c r="K32" s="49" t="s">
        <v>24</v>
      </c>
      <c r="L32" s="15">
        <f>VLOOKUP(G32,'New Rate Card'!A:D,4,0)</f>
        <v>96.56</v>
      </c>
      <c r="M32" s="298">
        <f t="shared" si="8"/>
        <v>16222.08</v>
      </c>
      <c r="N32" s="10">
        <f t="shared" si="9"/>
        <v>16222.08</v>
      </c>
      <c r="O32" s="10">
        <f t="shared" si="10"/>
        <v>16222.08</v>
      </c>
      <c r="P32" s="10">
        <f t="shared" si="11"/>
        <v>16222.08</v>
      </c>
      <c r="Q32" s="10">
        <v>0</v>
      </c>
      <c r="R32" s="10">
        <v>0</v>
      </c>
      <c r="S32" s="10">
        <v>0</v>
      </c>
      <c r="T32" s="10">
        <v>0</v>
      </c>
      <c r="U32" s="10">
        <v>0</v>
      </c>
      <c r="V32" s="10">
        <v>0</v>
      </c>
      <c r="W32" s="10">
        <v>0</v>
      </c>
      <c r="X32" s="10">
        <v>0</v>
      </c>
      <c r="Y32" s="10">
        <v>0</v>
      </c>
      <c r="Z32" s="10">
        <f t="shared" si="12"/>
        <v>48666.239999999998</v>
      </c>
      <c r="AA32" s="10">
        <f t="shared" si="13"/>
        <v>0</v>
      </c>
      <c r="AB32" s="10">
        <f t="shared" si="14"/>
        <v>0</v>
      </c>
      <c r="AC32" s="10">
        <f t="shared" si="15"/>
        <v>0</v>
      </c>
      <c r="AD32" s="128">
        <f t="shared" si="16"/>
        <v>48666.239999999998</v>
      </c>
      <c r="AE32" s="128">
        <f t="shared" si="17"/>
        <v>0</v>
      </c>
      <c r="AF32" s="298">
        <f t="shared" si="18"/>
        <v>48666.239999999998</v>
      </c>
    </row>
    <row r="33" spans="1:32" ht="20.9" customHeight="1">
      <c r="A33" s="297">
        <v>807052</v>
      </c>
      <c r="B33" s="763" t="s">
        <v>670</v>
      </c>
      <c r="C33" s="297" t="s">
        <v>559</v>
      </c>
      <c r="D33" s="564" t="s">
        <v>637</v>
      </c>
      <c r="E33" s="24" t="s">
        <v>20</v>
      </c>
      <c r="F33" s="299" t="s">
        <v>371</v>
      </c>
      <c r="G33" s="24" t="str">
        <f t="shared" si="0"/>
        <v>Level 4 - Expert SkillsOnshore Verizon Location</v>
      </c>
      <c r="H33" s="49" t="s">
        <v>422</v>
      </c>
      <c r="I33" s="49">
        <v>1000456932</v>
      </c>
      <c r="J33" s="49" t="s">
        <v>160</v>
      </c>
      <c r="K33" s="49" t="s">
        <v>24</v>
      </c>
      <c r="L33" s="15">
        <f>VLOOKUP(G33,'New Rate Card'!A:D,4,0)</f>
        <v>118</v>
      </c>
      <c r="M33" s="298">
        <f t="shared" si="8"/>
        <v>19824</v>
      </c>
      <c r="N33" s="10">
        <f t="shared" si="9"/>
        <v>19824</v>
      </c>
      <c r="O33" s="10">
        <f t="shared" si="10"/>
        <v>19824</v>
      </c>
      <c r="P33" s="10">
        <f t="shared" si="11"/>
        <v>19824</v>
      </c>
      <c r="Q33" s="10">
        <v>0</v>
      </c>
      <c r="R33" s="10">
        <v>0</v>
      </c>
      <c r="S33" s="10">
        <v>0</v>
      </c>
      <c r="T33" s="10">
        <v>0</v>
      </c>
      <c r="U33" s="10">
        <v>0</v>
      </c>
      <c r="V33" s="10">
        <v>0</v>
      </c>
      <c r="W33" s="10">
        <v>0</v>
      </c>
      <c r="X33" s="10">
        <v>0</v>
      </c>
      <c r="Y33" s="10">
        <v>0</v>
      </c>
      <c r="Z33" s="10">
        <f t="shared" si="12"/>
        <v>59472</v>
      </c>
      <c r="AA33" s="10">
        <f t="shared" si="13"/>
        <v>0</v>
      </c>
      <c r="AB33" s="10">
        <f t="shared" si="14"/>
        <v>0</v>
      </c>
      <c r="AC33" s="10">
        <f t="shared" si="15"/>
        <v>0</v>
      </c>
      <c r="AD33" s="128">
        <f t="shared" si="16"/>
        <v>59472</v>
      </c>
      <c r="AE33" s="128">
        <f t="shared" si="17"/>
        <v>0</v>
      </c>
      <c r="AF33" s="298">
        <f t="shared" si="18"/>
        <v>59472</v>
      </c>
    </row>
    <row r="34" spans="1:32" ht="20.9" customHeight="1">
      <c r="A34" s="297">
        <v>113131</v>
      </c>
      <c r="B34" s="765" t="s">
        <v>671</v>
      </c>
      <c r="C34" s="297" t="s">
        <v>315</v>
      </c>
      <c r="D34" s="445" t="s">
        <v>651</v>
      </c>
      <c r="E34" s="24" t="s">
        <v>20</v>
      </c>
      <c r="F34" s="14" t="s">
        <v>371</v>
      </c>
      <c r="G34" s="24" t="str">
        <f>CONCATENATE(F34,C34)</f>
        <v>Level 4 - Expert SkillsOnshore Supplier Location</v>
      </c>
      <c r="H34" s="49" t="s">
        <v>331</v>
      </c>
      <c r="I34" s="49">
        <v>1000456932</v>
      </c>
      <c r="J34" s="49" t="s">
        <v>160</v>
      </c>
      <c r="K34" s="49" t="s">
        <v>33</v>
      </c>
      <c r="L34" s="15">
        <f>VLOOKUP(G34,'New Rate Card'!A:D,4,0)</f>
        <v>128</v>
      </c>
      <c r="M34" s="298">
        <f>L34*168</f>
        <v>21504</v>
      </c>
      <c r="N34" s="10">
        <f>L34*0</f>
        <v>0</v>
      </c>
      <c r="O34" s="10">
        <f>L34*120</f>
        <v>15360</v>
      </c>
      <c r="P34" s="10">
        <f>L34*168</f>
        <v>21504</v>
      </c>
      <c r="Q34" s="10">
        <v>0</v>
      </c>
      <c r="R34" s="10">
        <v>0</v>
      </c>
      <c r="S34" s="10">
        <v>0</v>
      </c>
      <c r="T34" s="10">
        <v>0</v>
      </c>
      <c r="U34" s="10">
        <v>0</v>
      </c>
      <c r="V34" s="10">
        <v>0</v>
      </c>
      <c r="W34" s="10">
        <v>0</v>
      </c>
      <c r="X34" s="10">
        <v>0</v>
      </c>
      <c r="Y34" s="10">
        <v>0</v>
      </c>
      <c r="Z34" s="10">
        <f t="shared" si="12"/>
        <v>36864</v>
      </c>
      <c r="AA34" s="10">
        <f t="shared" si="13"/>
        <v>0</v>
      </c>
      <c r="AB34" s="10">
        <f t="shared" si="14"/>
        <v>0</v>
      </c>
      <c r="AC34" s="10">
        <f t="shared" si="15"/>
        <v>0</v>
      </c>
      <c r="AD34" s="128">
        <f t="shared" si="16"/>
        <v>36864</v>
      </c>
      <c r="AE34" s="128">
        <f t="shared" si="17"/>
        <v>0</v>
      </c>
      <c r="AF34" s="298">
        <f t="shared" si="18"/>
        <v>36864</v>
      </c>
    </row>
    <row r="35" spans="1:32" ht="20.9" customHeight="1">
      <c r="A35" s="297">
        <v>963958</v>
      </c>
      <c r="B35" s="763" t="s">
        <v>672</v>
      </c>
      <c r="C35" s="297" t="s">
        <v>315</v>
      </c>
      <c r="D35" s="564" t="s">
        <v>613</v>
      </c>
      <c r="E35" s="24" t="s">
        <v>426</v>
      </c>
      <c r="F35" s="14" t="s">
        <v>342</v>
      </c>
      <c r="G35" s="24" t="str">
        <f t="shared" si="0"/>
        <v>Level 3 - Niche SkillsOnshore Supplier Location</v>
      </c>
      <c r="H35" s="49" t="s">
        <v>318</v>
      </c>
      <c r="I35" s="49">
        <v>1000456932</v>
      </c>
      <c r="J35" s="49" t="s">
        <v>160</v>
      </c>
      <c r="K35" s="49" t="s">
        <v>33</v>
      </c>
      <c r="L35" s="15">
        <f>VLOOKUP(G35,'New Rate Card'!A:D,4,0)</f>
        <v>98.21</v>
      </c>
      <c r="M35" s="298">
        <f t="shared" si="8"/>
        <v>16499.28</v>
      </c>
      <c r="N35" s="10">
        <f>L35*0</f>
        <v>0</v>
      </c>
      <c r="O35" s="10">
        <f>(L35*168)</f>
        <v>16499.28</v>
      </c>
      <c r="P35" s="10">
        <f>(L35*168)</f>
        <v>16499.28</v>
      </c>
      <c r="Q35" s="10">
        <v>0</v>
      </c>
      <c r="R35" s="10">
        <v>0</v>
      </c>
      <c r="S35" s="10">
        <v>0</v>
      </c>
      <c r="T35" s="10">
        <v>0</v>
      </c>
      <c r="U35" s="10">
        <v>0</v>
      </c>
      <c r="V35" s="10">
        <v>0</v>
      </c>
      <c r="W35" s="10">
        <v>0</v>
      </c>
      <c r="X35" s="10">
        <v>0</v>
      </c>
      <c r="Y35" s="10">
        <v>0</v>
      </c>
      <c r="Z35" s="10">
        <f t="shared" si="12"/>
        <v>32998.559999999998</v>
      </c>
      <c r="AA35" s="10">
        <f t="shared" si="13"/>
        <v>0</v>
      </c>
      <c r="AB35" s="10">
        <f t="shared" si="14"/>
        <v>0</v>
      </c>
      <c r="AC35" s="10">
        <f t="shared" si="15"/>
        <v>0</v>
      </c>
      <c r="AD35" s="128">
        <f t="shared" si="16"/>
        <v>32998.559999999998</v>
      </c>
      <c r="AE35" s="128">
        <f t="shared" si="17"/>
        <v>0</v>
      </c>
      <c r="AF35" s="298">
        <f t="shared" si="18"/>
        <v>32998.559999999998</v>
      </c>
    </row>
    <row r="36" spans="1:32" ht="20.9" customHeight="1">
      <c r="A36" s="129">
        <v>729843</v>
      </c>
      <c r="B36" s="764" t="s">
        <v>673</v>
      </c>
      <c r="C36" s="297" t="s">
        <v>315</v>
      </c>
      <c r="D36" s="442" t="s">
        <v>646</v>
      </c>
      <c r="E36" s="24" t="s">
        <v>20</v>
      </c>
      <c r="F36" s="14" t="s">
        <v>317</v>
      </c>
      <c r="G36" s="24" t="str">
        <f t="shared" si="0"/>
        <v>Level 3 - Premium SkillsOnshore Supplier Location</v>
      </c>
      <c r="H36" s="49" t="s">
        <v>338</v>
      </c>
      <c r="I36" s="49">
        <v>1000456932</v>
      </c>
      <c r="J36" s="49" t="s">
        <v>160</v>
      </c>
      <c r="K36" s="49" t="s">
        <v>33</v>
      </c>
      <c r="L36" s="15">
        <f>VLOOKUP(G36,'New Rate Card'!A:D,4,0)</f>
        <v>96.56</v>
      </c>
      <c r="M36" s="298">
        <f>L36*168</f>
        <v>16222.08</v>
      </c>
      <c r="N36" s="10">
        <f>L36*0</f>
        <v>0</v>
      </c>
      <c r="O36" s="10"/>
      <c r="P36" s="10"/>
      <c r="Q36" s="10">
        <v>0</v>
      </c>
      <c r="R36" s="10">
        <v>0</v>
      </c>
      <c r="S36" s="10">
        <v>0</v>
      </c>
      <c r="T36" s="10">
        <v>0</v>
      </c>
      <c r="U36" s="10">
        <v>0</v>
      </c>
      <c r="V36" s="10">
        <v>0</v>
      </c>
      <c r="W36" s="10">
        <v>0</v>
      </c>
      <c r="X36" s="10">
        <v>0</v>
      </c>
      <c r="Y36" s="10">
        <v>0</v>
      </c>
      <c r="Z36" s="10">
        <f t="shared" si="12"/>
        <v>0</v>
      </c>
      <c r="AA36" s="10">
        <f t="shared" si="13"/>
        <v>0</v>
      </c>
      <c r="AB36" s="10">
        <f t="shared" si="14"/>
        <v>0</v>
      </c>
      <c r="AC36" s="10">
        <f t="shared" si="15"/>
        <v>0</v>
      </c>
      <c r="AD36" s="128">
        <f t="shared" si="16"/>
        <v>0</v>
      </c>
      <c r="AE36" s="128">
        <f t="shared" si="17"/>
        <v>0</v>
      </c>
      <c r="AF36" s="298">
        <f t="shared" si="18"/>
        <v>0</v>
      </c>
    </row>
    <row r="37" spans="1:32" ht="20.9" customHeight="1">
      <c r="A37" s="129">
        <v>972892</v>
      </c>
      <c r="B37" s="763" t="s">
        <v>674</v>
      </c>
      <c r="C37" s="297" t="s">
        <v>559</v>
      </c>
      <c r="D37" s="442" t="s">
        <v>626</v>
      </c>
      <c r="E37" s="24" t="s">
        <v>657</v>
      </c>
      <c r="F37" s="14" t="s">
        <v>371</v>
      </c>
      <c r="G37" s="24" t="str">
        <f t="shared" si="0"/>
        <v>Level 4 - Expert SkillsOnshore Verizon Location</v>
      </c>
      <c r="H37" s="49" t="s">
        <v>449</v>
      </c>
      <c r="I37" s="49">
        <v>1000456932</v>
      </c>
      <c r="J37" s="49" t="s">
        <v>160</v>
      </c>
      <c r="K37" s="49" t="s">
        <v>33</v>
      </c>
      <c r="L37" s="15">
        <f>VLOOKUP(G37,'New Rate Card'!A:D,4,0)</f>
        <v>118</v>
      </c>
      <c r="M37" s="298">
        <f t="shared" si="8"/>
        <v>19824</v>
      </c>
      <c r="N37" s="10">
        <f>L37*168</f>
        <v>19824</v>
      </c>
      <c r="O37" s="10">
        <f>L37*168</f>
        <v>19824</v>
      </c>
      <c r="P37" s="10">
        <f>L37*168</f>
        <v>19824</v>
      </c>
      <c r="Q37" s="10">
        <v>0</v>
      </c>
      <c r="R37" s="10">
        <v>0</v>
      </c>
      <c r="S37" s="10">
        <v>0</v>
      </c>
      <c r="T37" s="10">
        <v>0</v>
      </c>
      <c r="U37" s="10">
        <v>0</v>
      </c>
      <c r="V37" s="10">
        <v>0</v>
      </c>
      <c r="W37" s="10">
        <v>0</v>
      </c>
      <c r="X37" s="10">
        <v>0</v>
      </c>
      <c r="Y37" s="10">
        <v>0</v>
      </c>
      <c r="Z37" s="10">
        <f t="shared" si="12"/>
        <v>59472</v>
      </c>
      <c r="AA37" s="10">
        <f t="shared" si="13"/>
        <v>0</v>
      </c>
      <c r="AB37" s="10">
        <f t="shared" si="14"/>
        <v>0</v>
      </c>
      <c r="AC37" s="10">
        <f t="shared" si="15"/>
        <v>0</v>
      </c>
      <c r="AD37" s="128">
        <f t="shared" si="16"/>
        <v>59472</v>
      </c>
      <c r="AE37" s="128">
        <f t="shared" si="17"/>
        <v>0</v>
      </c>
      <c r="AF37" s="298">
        <f t="shared" si="18"/>
        <v>59472</v>
      </c>
    </row>
    <row r="38" spans="1:32" ht="20.9" customHeight="1">
      <c r="A38" s="297">
        <v>2412848</v>
      </c>
      <c r="B38" s="765" t="s">
        <v>675</v>
      </c>
      <c r="C38" s="297" t="s">
        <v>315</v>
      </c>
      <c r="D38" s="445" t="s">
        <v>651</v>
      </c>
      <c r="E38" s="24" t="s">
        <v>25</v>
      </c>
      <c r="F38" s="14" t="s">
        <v>317</v>
      </c>
      <c r="G38" s="24" t="str">
        <f t="shared" si="0"/>
        <v>Level 3 - Premium SkillsOnshore Supplier Location</v>
      </c>
      <c r="H38" s="49" t="s">
        <v>331</v>
      </c>
      <c r="I38" s="49">
        <v>1000456932</v>
      </c>
      <c r="J38" s="49" t="s">
        <v>160</v>
      </c>
      <c r="K38" s="49" t="s">
        <v>26</v>
      </c>
      <c r="L38" s="15">
        <f>VLOOKUP(G38,'New Rate Card'!A:D,4,0)</f>
        <v>96.56</v>
      </c>
      <c r="M38" s="298">
        <f>L38*168</f>
        <v>16222.08</v>
      </c>
      <c r="N38" s="10">
        <f>L38*56</f>
        <v>5407.3600000000006</v>
      </c>
      <c r="O38" s="10">
        <f>L38*120</f>
        <v>11587.2</v>
      </c>
      <c r="P38" s="10">
        <f t="shared" si="11"/>
        <v>16222.08</v>
      </c>
      <c r="Q38" s="10">
        <v>0</v>
      </c>
      <c r="R38" s="10">
        <v>0</v>
      </c>
      <c r="S38" s="10">
        <v>0</v>
      </c>
      <c r="T38" s="10">
        <v>0</v>
      </c>
      <c r="U38" s="10">
        <v>0</v>
      </c>
      <c r="V38" s="10">
        <v>0</v>
      </c>
      <c r="W38" s="10">
        <v>0</v>
      </c>
      <c r="X38" s="10">
        <v>0</v>
      </c>
      <c r="Y38" s="10">
        <v>0</v>
      </c>
      <c r="Z38" s="10">
        <f t="shared" si="12"/>
        <v>33216.639999999999</v>
      </c>
      <c r="AA38" s="10">
        <f t="shared" si="13"/>
        <v>0</v>
      </c>
      <c r="AB38" s="10">
        <f t="shared" si="14"/>
        <v>0</v>
      </c>
      <c r="AC38" s="10">
        <f t="shared" si="15"/>
        <v>0</v>
      </c>
      <c r="AD38" s="128">
        <f t="shared" si="16"/>
        <v>33216.639999999999</v>
      </c>
      <c r="AE38" s="128">
        <f t="shared" si="17"/>
        <v>0</v>
      </c>
      <c r="AF38" s="298">
        <f t="shared" si="18"/>
        <v>33216.639999999999</v>
      </c>
    </row>
    <row r="39" spans="1:32" ht="20.9" customHeight="1">
      <c r="A39" s="297">
        <v>973676</v>
      </c>
      <c r="B39" s="765" t="s">
        <v>676</v>
      </c>
      <c r="C39" s="297" t="s">
        <v>315</v>
      </c>
      <c r="D39" s="445" t="s">
        <v>651</v>
      </c>
      <c r="E39" s="24" t="s">
        <v>341</v>
      </c>
      <c r="F39" s="14" t="s">
        <v>342</v>
      </c>
      <c r="G39" s="24" t="str">
        <f>CONCATENATE(F39,C39)</f>
        <v>Level 3 - Niche SkillsOnshore Supplier Location</v>
      </c>
      <c r="H39" s="49" t="s">
        <v>338</v>
      </c>
      <c r="I39" s="49">
        <v>1000456932</v>
      </c>
      <c r="J39" s="49" t="s">
        <v>160</v>
      </c>
      <c r="K39" s="49" t="s">
        <v>344</v>
      </c>
      <c r="L39" s="15">
        <f>VLOOKUP(G39,'New Rate Card'!A:D,4,0)</f>
        <v>98.21</v>
      </c>
      <c r="M39" s="298">
        <f t="shared" si="8"/>
        <v>16499.28</v>
      </c>
      <c r="N39" s="10">
        <f t="shared" si="9"/>
        <v>16499.28</v>
      </c>
      <c r="O39" s="10">
        <f t="shared" si="10"/>
        <v>16499.28</v>
      </c>
      <c r="P39" s="10">
        <f t="shared" si="11"/>
        <v>16499.28</v>
      </c>
      <c r="Q39" s="10">
        <v>0</v>
      </c>
      <c r="R39" s="10">
        <v>0</v>
      </c>
      <c r="S39" s="10">
        <v>0</v>
      </c>
      <c r="T39" s="10">
        <v>0</v>
      </c>
      <c r="U39" s="10">
        <v>0</v>
      </c>
      <c r="V39" s="10">
        <v>0</v>
      </c>
      <c r="W39" s="10">
        <v>0</v>
      </c>
      <c r="X39" s="10">
        <v>0</v>
      </c>
      <c r="Y39" s="10">
        <v>0</v>
      </c>
      <c r="Z39" s="10">
        <f t="shared" si="12"/>
        <v>49497.84</v>
      </c>
      <c r="AA39" s="10">
        <f t="shared" si="13"/>
        <v>0</v>
      </c>
      <c r="AB39" s="10">
        <f t="shared" si="14"/>
        <v>0</v>
      </c>
      <c r="AC39" s="10">
        <f t="shared" si="15"/>
        <v>0</v>
      </c>
      <c r="AD39" s="128">
        <f t="shared" si="16"/>
        <v>49497.84</v>
      </c>
      <c r="AE39" s="128">
        <f t="shared" si="17"/>
        <v>0</v>
      </c>
      <c r="AF39" s="298">
        <f t="shared" si="18"/>
        <v>49497.84</v>
      </c>
    </row>
    <row r="40" spans="1:32" ht="20.9" customHeight="1">
      <c r="A40" s="297">
        <v>952262</v>
      </c>
      <c r="B40" s="765" t="s">
        <v>1754</v>
      </c>
      <c r="C40" s="297" t="s">
        <v>315</v>
      </c>
      <c r="D40" s="445" t="s">
        <v>646</v>
      </c>
      <c r="E40" s="24" t="s">
        <v>20</v>
      </c>
      <c r="F40" s="299" t="s">
        <v>342</v>
      </c>
      <c r="G40" s="24" t="str">
        <f t="shared" ref="G40:G53" si="19">CONCATENATE(F40,C40)</f>
        <v>Level 3 - Niche SkillsOnshore Supplier Location</v>
      </c>
      <c r="H40" s="49" t="s">
        <v>338</v>
      </c>
      <c r="I40" s="49">
        <v>1000456932</v>
      </c>
      <c r="J40" s="49" t="s">
        <v>160</v>
      </c>
      <c r="K40" s="49" t="s">
        <v>413</v>
      </c>
      <c r="L40" s="15">
        <f>VLOOKUP(G40,'New Rate Card'!A:D,4,0)</f>
        <v>98.21</v>
      </c>
      <c r="M40" s="298">
        <f>L40*168</f>
        <v>16499.28</v>
      </c>
      <c r="N40" s="10">
        <f>L40*0</f>
        <v>0</v>
      </c>
      <c r="O40" s="10"/>
      <c r="P40" s="10"/>
      <c r="Q40" s="10">
        <v>0</v>
      </c>
      <c r="R40" s="10">
        <v>0</v>
      </c>
      <c r="S40" s="10">
        <v>0</v>
      </c>
      <c r="T40" s="10">
        <v>0</v>
      </c>
      <c r="U40" s="10">
        <v>0</v>
      </c>
      <c r="V40" s="10">
        <v>0</v>
      </c>
      <c r="W40" s="10">
        <v>0</v>
      </c>
      <c r="X40" s="10">
        <v>0</v>
      </c>
      <c r="Y40" s="10">
        <v>0</v>
      </c>
      <c r="Z40" s="10">
        <f t="shared" ref="Z40" si="20">SUM(N40:P40)</f>
        <v>0</v>
      </c>
      <c r="AA40" s="10">
        <f t="shared" ref="AA40" si="21">SUM(Q40:S40)</f>
        <v>0</v>
      </c>
      <c r="AB40" s="10">
        <f t="shared" ref="AB40" si="22">SUM(T40:V40)</f>
        <v>0</v>
      </c>
      <c r="AC40" s="10">
        <f t="shared" ref="AC40" si="23">SUM(W40:Y40)</f>
        <v>0</v>
      </c>
      <c r="AD40" s="128">
        <f t="shared" ref="AD40" si="24">SUM(Z40:AA40)</f>
        <v>0</v>
      </c>
      <c r="AE40" s="128">
        <f t="shared" ref="AE40" si="25">SUM(AB40:AC40)</f>
        <v>0</v>
      </c>
      <c r="AF40" s="298">
        <f t="shared" ref="AF40" si="26">SUM(AD40:AE40)</f>
        <v>0</v>
      </c>
    </row>
    <row r="41" spans="1:32" ht="20.9" customHeight="1">
      <c r="A41" s="297">
        <v>967149</v>
      </c>
      <c r="B41" s="765" t="s">
        <v>1755</v>
      </c>
      <c r="C41" s="297" t="s">
        <v>315</v>
      </c>
      <c r="D41" s="445" t="s">
        <v>1751</v>
      </c>
      <c r="E41" s="24" t="s">
        <v>25</v>
      </c>
      <c r="F41" s="14" t="s">
        <v>317</v>
      </c>
      <c r="G41" s="24" t="str">
        <f>CONCATENATE(F41,C41)</f>
        <v>Level 3 - Premium SkillsOnshore Supplier Location</v>
      </c>
      <c r="H41" s="49" t="s">
        <v>338</v>
      </c>
      <c r="I41" s="49">
        <v>1000456932</v>
      </c>
      <c r="J41" s="49" t="s">
        <v>160</v>
      </c>
      <c r="K41" s="49" t="s">
        <v>26</v>
      </c>
      <c r="L41" s="15">
        <v>96.56</v>
      </c>
      <c r="M41" s="298">
        <f>L41*168</f>
        <v>16222.08</v>
      </c>
      <c r="N41" s="10">
        <f>L41*0</f>
        <v>0</v>
      </c>
      <c r="O41" s="10">
        <f>M41*0</f>
        <v>0</v>
      </c>
      <c r="P41" s="10">
        <f>L41*168</f>
        <v>16222.08</v>
      </c>
      <c r="Q41" s="10"/>
      <c r="R41" s="10"/>
      <c r="S41" s="10"/>
      <c r="T41" s="10"/>
      <c r="U41" s="10"/>
      <c r="V41" s="10"/>
      <c r="W41" s="10"/>
      <c r="X41" s="10"/>
      <c r="Y41" s="10"/>
      <c r="Z41" s="10"/>
      <c r="AA41" s="10"/>
      <c r="AB41" s="10"/>
      <c r="AC41" s="10"/>
      <c r="AD41" s="128"/>
      <c r="AE41" s="128"/>
      <c r="AF41" s="298"/>
    </row>
    <row r="42" spans="1:32" ht="20.9" customHeight="1">
      <c r="A42" s="297">
        <v>229881</v>
      </c>
      <c r="B42" s="765" t="s">
        <v>1756</v>
      </c>
      <c r="C42" s="297" t="s">
        <v>315</v>
      </c>
      <c r="D42" s="445" t="s">
        <v>1751</v>
      </c>
      <c r="E42" s="24" t="s">
        <v>25</v>
      </c>
      <c r="F42" s="14" t="s">
        <v>317</v>
      </c>
      <c r="G42" s="24" t="str">
        <f>CONCATENATE(F42,C42)</f>
        <v>Level 3 - Premium SkillsOnshore Supplier Location</v>
      </c>
      <c r="H42" s="49" t="s">
        <v>318</v>
      </c>
      <c r="I42" s="49">
        <v>1000456932</v>
      </c>
      <c r="J42" s="49" t="s">
        <v>160</v>
      </c>
      <c r="K42" s="49" t="s">
        <v>26</v>
      </c>
      <c r="L42" s="15">
        <v>96.56</v>
      </c>
      <c r="M42" s="298">
        <f>L42*168</f>
        <v>16222.08</v>
      </c>
      <c r="N42" s="10">
        <f>L42*0</f>
        <v>0</v>
      </c>
      <c r="O42" s="10"/>
      <c r="P42" s="10">
        <f>L42*168</f>
        <v>16222.08</v>
      </c>
      <c r="Q42" s="10"/>
      <c r="R42" s="10"/>
      <c r="S42" s="10"/>
      <c r="T42" s="10"/>
      <c r="U42" s="10"/>
      <c r="V42" s="10"/>
      <c r="W42" s="10"/>
      <c r="X42" s="10"/>
      <c r="Y42" s="10"/>
      <c r="Z42" s="10"/>
      <c r="AA42" s="10"/>
      <c r="AB42" s="10"/>
      <c r="AC42" s="10"/>
      <c r="AD42" s="128"/>
      <c r="AE42" s="128"/>
      <c r="AF42" s="298"/>
    </row>
    <row r="43" spans="1:32" ht="20.9" customHeight="1">
      <c r="A43" s="297">
        <v>2260370</v>
      </c>
      <c r="B43" s="768" t="s">
        <v>1757</v>
      </c>
      <c r="C43" s="297" t="s">
        <v>327</v>
      </c>
      <c r="D43" s="445" t="s">
        <v>613</v>
      </c>
      <c r="E43" s="24" t="s">
        <v>20</v>
      </c>
      <c r="F43" s="14" t="s">
        <v>371</v>
      </c>
      <c r="G43" s="24" t="str">
        <f>CONCATENATE(F43,C43)</f>
        <v>Level 4 - Expert SkillsIndia</v>
      </c>
      <c r="H43" s="49" t="s">
        <v>318</v>
      </c>
      <c r="I43" s="49">
        <v>1000458959</v>
      </c>
      <c r="J43" s="49" t="s">
        <v>1758</v>
      </c>
      <c r="K43" s="49" t="s">
        <v>24</v>
      </c>
      <c r="L43" s="15">
        <f>VLOOKUP(G43,'New Rate Card'!A:D,4,0)</f>
        <v>34.5</v>
      </c>
      <c r="M43" s="298">
        <f>L43*189</f>
        <v>6520.5</v>
      </c>
      <c r="N43" s="10"/>
      <c r="O43" s="10"/>
      <c r="P43" s="10">
        <f>L43*189*0.5</f>
        <v>3260.25</v>
      </c>
      <c r="Q43" s="10"/>
      <c r="R43" s="10"/>
      <c r="S43" s="10"/>
      <c r="T43" s="10"/>
      <c r="U43" s="10"/>
      <c r="V43" s="10"/>
      <c r="W43" s="10"/>
      <c r="X43" s="10"/>
      <c r="Y43" s="10"/>
      <c r="Z43" s="10"/>
      <c r="AA43" s="10"/>
      <c r="AB43" s="10"/>
      <c r="AC43" s="10"/>
      <c r="AD43" s="128"/>
      <c r="AE43" s="128"/>
      <c r="AF43" s="298"/>
    </row>
    <row r="44" spans="1:32" ht="20.9" customHeight="1">
      <c r="A44" s="297"/>
      <c r="B44" s="512" t="s">
        <v>1759</v>
      </c>
      <c r="C44" s="297" t="s">
        <v>327</v>
      </c>
      <c r="D44" s="445" t="s">
        <v>651</v>
      </c>
      <c r="E44" s="24" t="s">
        <v>20</v>
      </c>
      <c r="F44" s="14" t="s">
        <v>317</v>
      </c>
      <c r="G44" s="24" t="str">
        <f>CONCATENATE(F44,C44)</f>
        <v>Level 3 - Premium SkillsIndia</v>
      </c>
      <c r="H44" s="49" t="s">
        <v>324</v>
      </c>
      <c r="I44" s="49" t="e">
        <v>#N/A</v>
      </c>
      <c r="J44" s="49" t="e">
        <v>#N/A</v>
      </c>
      <c r="K44" s="49" t="s">
        <v>24</v>
      </c>
      <c r="L44" s="15">
        <f>VLOOKUP(G44,'New Rate Card'!A:D,4,0)</f>
        <v>24.8</v>
      </c>
      <c r="M44" s="298">
        <f t="shared" ref="M44:M53" si="27">L44*189</f>
        <v>4687.2</v>
      </c>
      <c r="N44" s="10"/>
      <c r="O44" s="10"/>
      <c r="P44" s="10"/>
      <c r="Q44" s="10">
        <v>0</v>
      </c>
      <c r="R44" s="10">
        <v>0</v>
      </c>
      <c r="S44" s="10">
        <v>0</v>
      </c>
      <c r="T44" s="10">
        <v>0</v>
      </c>
      <c r="U44" s="10">
        <v>0</v>
      </c>
      <c r="V44" s="10">
        <v>0</v>
      </c>
      <c r="W44" s="10">
        <v>0</v>
      </c>
      <c r="X44" s="10">
        <v>0</v>
      </c>
      <c r="Y44" s="10">
        <v>0</v>
      </c>
      <c r="Z44" s="10">
        <f t="shared" ref="Z44:Z52" si="28">SUM(N44:P44)</f>
        <v>0</v>
      </c>
      <c r="AA44" s="10">
        <f t="shared" ref="AA44:AA52" si="29">SUM(Q44:S44)</f>
        <v>0</v>
      </c>
      <c r="AB44" s="10">
        <f t="shared" ref="AB44:AB52" si="30">SUM(T44:V44)</f>
        <v>0</v>
      </c>
      <c r="AC44" s="10">
        <f t="shared" ref="AC44:AC52" si="31">SUM(W44:Y44)</f>
        <v>0</v>
      </c>
      <c r="AD44" s="128">
        <f t="shared" ref="AD44:AD52" si="32">SUM(Z44:AA44)</f>
        <v>0</v>
      </c>
      <c r="AE44" s="128">
        <f t="shared" ref="AE44:AE52" si="33">SUM(AB44:AC44)</f>
        <v>0</v>
      </c>
      <c r="AF44" s="298">
        <f t="shared" ref="AF44:AF52" si="34">SUM(AD44:AE44)</f>
        <v>0</v>
      </c>
    </row>
    <row r="45" spans="1:32" ht="20.9" customHeight="1">
      <c r="A45" s="297"/>
      <c r="B45" s="512" t="s">
        <v>1760</v>
      </c>
      <c r="C45" s="297" t="s">
        <v>327</v>
      </c>
      <c r="D45" s="445" t="s">
        <v>651</v>
      </c>
      <c r="E45" s="24" t="s">
        <v>20</v>
      </c>
      <c r="F45" s="14" t="s">
        <v>317</v>
      </c>
      <c r="G45" s="24" t="str">
        <f t="shared" ref="G45:G52" si="35">CONCATENATE(F45,C45)</f>
        <v>Level 3 - Premium SkillsIndia</v>
      </c>
      <c r="H45" s="49" t="s">
        <v>324</v>
      </c>
      <c r="I45" s="49" t="e">
        <v>#N/A</v>
      </c>
      <c r="J45" s="49" t="e">
        <v>#N/A</v>
      </c>
      <c r="K45" s="49" t="s">
        <v>24</v>
      </c>
      <c r="L45" s="15">
        <f>VLOOKUP(G45,'New Rate Card'!A:D,4,0)</f>
        <v>24.8</v>
      </c>
      <c r="M45" s="298">
        <f t="shared" si="27"/>
        <v>4687.2</v>
      </c>
      <c r="N45" s="10"/>
      <c r="O45" s="10"/>
      <c r="P45" s="10"/>
      <c r="Q45" s="10">
        <v>0</v>
      </c>
      <c r="R45" s="10">
        <v>0</v>
      </c>
      <c r="S45" s="10">
        <v>0</v>
      </c>
      <c r="T45" s="10">
        <v>0</v>
      </c>
      <c r="U45" s="10">
        <v>0</v>
      </c>
      <c r="V45" s="10">
        <v>0</v>
      </c>
      <c r="W45" s="10">
        <v>0</v>
      </c>
      <c r="X45" s="10">
        <v>0</v>
      </c>
      <c r="Y45" s="10">
        <v>0</v>
      </c>
      <c r="Z45" s="10">
        <f t="shared" si="28"/>
        <v>0</v>
      </c>
      <c r="AA45" s="10">
        <f t="shared" si="29"/>
        <v>0</v>
      </c>
      <c r="AB45" s="10">
        <f t="shared" si="30"/>
        <v>0</v>
      </c>
      <c r="AC45" s="10">
        <f t="shared" si="31"/>
        <v>0</v>
      </c>
      <c r="AD45" s="128">
        <f t="shared" si="32"/>
        <v>0</v>
      </c>
      <c r="AE45" s="128">
        <f t="shared" si="33"/>
        <v>0</v>
      </c>
      <c r="AF45" s="298">
        <f t="shared" si="34"/>
        <v>0</v>
      </c>
    </row>
    <row r="46" spans="1:32" ht="20.9" customHeight="1">
      <c r="A46" s="297"/>
      <c r="B46" s="512" t="s">
        <v>1761</v>
      </c>
      <c r="C46" s="297" t="s">
        <v>327</v>
      </c>
      <c r="D46" s="445" t="s">
        <v>651</v>
      </c>
      <c r="E46" s="24" t="s">
        <v>20</v>
      </c>
      <c r="F46" s="14" t="s">
        <v>317</v>
      </c>
      <c r="G46" s="24" t="str">
        <f t="shared" si="35"/>
        <v>Level 3 - Premium SkillsIndia</v>
      </c>
      <c r="H46" s="49" t="s">
        <v>324</v>
      </c>
      <c r="I46" s="49" t="e">
        <v>#N/A</v>
      </c>
      <c r="J46" s="49" t="e">
        <v>#N/A</v>
      </c>
      <c r="K46" s="49" t="s">
        <v>24</v>
      </c>
      <c r="L46" s="15">
        <f>VLOOKUP(G46,'New Rate Card'!A:D,4,0)</f>
        <v>24.8</v>
      </c>
      <c r="M46" s="298">
        <f t="shared" si="27"/>
        <v>4687.2</v>
      </c>
      <c r="N46" s="10"/>
      <c r="O46" s="10"/>
      <c r="P46" s="10"/>
      <c r="Q46" s="10">
        <v>0</v>
      </c>
      <c r="R46" s="10">
        <v>0</v>
      </c>
      <c r="S46" s="10">
        <v>0</v>
      </c>
      <c r="T46" s="10">
        <v>0</v>
      </c>
      <c r="U46" s="10">
        <v>0</v>
      </c>
      <c r="V46" s="10">
        <v>0</v>
      </c>
      <c r="W46" s="10">
        <v>0</v>
      </c>
      <c r="X46" s="10">
        <v>0</v>
      </c>
      <c r="Y46" s="10">
        <v>0</v>
      </c>
      <c r="Z46" s="10">
        <f t="shared" si="28"/>
        <v>0</v>
      </c>
      <c r="AA46" s="10">
        <f t="shared" si="29"/>
        <v>0</v>
      </c>
      <c r="AB46" s="10">
        <f t="shared" si="30"/>
        <v>0</v>
      </c>
      <c r="AC46" s="10">
        <f t="shared" si="31"/>
        <v>0</v>
      </c>
      <c r="AD46" s="128">
        <f t="shared" si="32"/>
        <v>0</v>
      </c>
      <c r="AE46" s="128">
        <f t="shared" si="33"/>
        <v>0</v>
      </c>
      <c r="AF46" s="298">
        <f t="shared" si="34"/>
        <v>0</v>
      </c>
    </row>
    <row r="47" spans="1:32" ht="20.9" customHeight="1">
      <c r="A47" s="297"/>
      <c r="B47" s="512" t="s">
        <v>1762</v>
      </c>
      <c r="C47" s="297" t="s">
        <v>327</v>
      </c>
      <c r="D47" s="445" t="s">
        <v>651</v>
      </c>
      <c r="E47" s="24" t="s">
        <v>20</v>
      </c>
      <c r="F47" s="14" t="s">
        <v>317</v>
      </c>
      <c r="G47" s="24" t="str">
        <f t="shared" si="35"/>
        <v>Level 3 - Premium SkillsIndia</v>
      </c>
      <c r="H47" s="49" t="s">
        <v>324</v>
      </c>
      <c r="I47" s="49" t="e">
        <v>#N/A</v>
      </c>
      <c r="J47" s="49" t="e">
        <v>#N/A</v>
      </c>
      <c r="K47" s="49" t="s">
        <v>24</v>
      </c>
      <c r="L47" s="15">
        <f>VLOOKUP(G47,'New Rate Card'!A:D,4,0)</f>
        <v>24.8</v>
      </c>
      <c r="M47" s="298">
        <f t="shared" si="27"/>
        <v>4687.2</v>
      </c>
      <c r="N47" s="10"/>
      <c r="O47" s="10"/>
      <c r="P47" s="10"/>
      <c r="Q47" s="10">
        <v>0</v>
      </c>
      <c r="R47" s="10">
        <v>0</v>
      </c>
      <c r="S47" s="10">
        <v>0</v>
      </c>
      <c r="T47" s="10">
        <v>0</v>
      </c>
      <c r="U47" s="10">
        <v>0</v>
      </c>
      <c r="V47" s="10">
        <v>0</v>
      </c>
      <c r="W47" s="10">
        <v>0</v>
      </c>
      <c r="X47" s="10">
        <v>0</v>
      </c>
      <c r="Y47" s="10">
        <v>0</v>
      </c>
      <c r="Z47" s="10">
        <f t="shared" si="28"/>
        <v>0</v>
      </c>
      <c r="AA47" s="10">
        <f t="shared" si="29"/>
        <v>0</v>
      </c>
      <c r="AB47" s="10">
        <f t="shared" si="30"/>
        <v>0</v>
      </c>
      <c r="AC47" s="10">
        <f t="shared" si="31"/>
        <v>0</v>
      </c>
      <c r="AD47" s="128">
        <f t="shared" si="32"/>
        <v>0</v>
      </c>
      <c r="AE47" s="128">
        <f t="shared" si="33"/>
        <v>0</v>
      </c>
      <c r="AF47" s="298">
        <f t="shared" si="34"/>
        <v>0</v>
      </c>
    </row>
    <row r="48" spans="1:32" ht="20.9" customHeight="1">
      <c r="A48" s="297"/>
      <c r="B48" s="512" t="s">
        <v>1763</v>
      </c>
      <c r="C48" s="297" t="s">
        <v>327</v>
      </c>
      <c r="D48" s="445" t="s">
        <v>651</v>
      </c>
      <c r="E48" s="24" t="s">
        <v>20</v>
      </c>
      <c r="F48" s="14" t="s">
        <v>317</v>
      </c>
      <c r="G48" s="24" t="str">
        <f t="shared" si="35"/>
        <v>Level 3 - Premium SkillsIndia</v>
      </c>
      <c r="H48" s="49" t="s">
        <v>324</v>
      </c>
      <c r="I48" s="49" t="e">
        <v>#N/A</v>
      </c>
      <c r="J48" s="49" t="e">
        <v>#N/A</v>
      </c>
      <c r="K48" s="49" t="s">
        <v>24</v>
      </c>
      <c r="L48" s="15">
        <f>VLOOKUP(G48,'New Rate Card'!A:D,4,0)</f>
        <v>24.8</v>
      </c>
      <c r="M48" s="298">
        <f t="shared" si="27"/>
        <v>4687.2</v>
      </c>
      <c r="N48" s="10"/>
      <c r="O48" s="10"/>
      <c r="P48" s="10"/>
      <c r="Q48" s="10">
        <v>0</v>
      </c>
      <c r="R48" s="10">
        <v>0</v>
      </c>
      <c r="S48" s="10">
        <v>0</v>
      </c>
      <c r="T48" s="10">
        <v>0</v>
      </c>
      <c r="U48" s="10">
        <v>0</v>
      </c>
      <c r="V48" s="10">
        <v>0</v>
      </c>
      <c r="W48" s="10">
        <v>0</v>
      </c>
      <c r="X48" s="10">
        <v>0</v>
      </c>
      <c r="Y48" s="10">
        <v>0</v>
      </c>
      <c r="Z48" s="10">
        <f t="shared" si="28"/>
        <v>0</v>
      </c>
      <c r="AA48" s="10">
        <f t="shared" si="29"/>
        <v>0</v>
      </c>
      <c r="AB48" s="10">
        <f t="shared" si="30"/>
        <v>0</v>
      </c>
      <c r="AC48" s="10">
        <f t="shared" si="31"/>
        <v>0</v>
      </c>
      <c r="AD48" s="128">
        <f t="shared" si="32"/>
        <v>0</v>
      </c>
      <c r="AE48" s="128">
        <f t="shared" si="33"/>
        <v>0</v>
      </c>
      <c r="AF48" s="298">
        <f t="shared" si="34"/>
        <v>0</v>
      </c>
    </row>
    <row r="49" spans="1:32" ht="20.9" customHeight="1">
      <c r="A49" s="297"/>
      <c r="B49" s="512" t="s">
        <v>1764</v>
      </c>
      <c r="C49" s="297" t="s">
        <v>327</v>
      </c>
      <c r="D49" s="445" t="s">
        <v>651</v>
      </c>
      <c r="E49" s="24" t="s">
        <v>20</v>
      </c>
      <c r="F49" s="14" t="s">
        <v>317</v>
      </c>
      <c r="G49" s="24" t="str">
        <f t="shared" si="35"/>
        <v>Level 3 - Premium SkillsIndia</v>
      </c>
      <c r="H49" s="49" t="s">
        <v>324</v>
      </c>
      <c r="I49" s="49" t="e">
        <v>#N/A</v>
      </c>
      <c r="J49" s="49" t="e">
        <v>#N/A</v>
      </c>
      <c r="K49" s="49" t="s">
        <v>24</v>
      </c>
      <c r="L49" s="15">
        <f>VLOOKUP(G49,'New Rate Card'!A:D,4,0)</f>
        <v>24.8</v>
      </c>
      <c r="M49" s="298">
        <f t="shared" si="27"/>
        <v>4687.2</v>
      </c>
      <c r="N49" s="10"/>
      <c r="O49" s="10"/>
      <c r="P49" s="10"/>
      <c r="Q49" s="10">
        <v>0</v>
      </c>
      <c r="R49" s="10">
        <v>0</v>
      </c>
      <c r="S49" s="10">
        <v>0</v>
      </c>
      <c r="T49" s="10">
        <v>0</v>
      </c>
      <c r="U49" s="10">
        <v>0</v>
      </c>
      <c r="V49" s="10">
        <v>0</v>
      </c>
      <c r="W49" s="10">
        <v>0</v>
      </c>
      <c r="X49" s="10">
        <v>0</v>
      </c>
      <c r="Y49" s="10">
        <v>0</v>
      </c>
      <c r="Z49" s="10">
        <f t="shared" si="28"/>
        <v>0</v>
      </c>
      <c r="AA49" s="10">
        <f t="shared" si="29"/>
        <v>0</v>
      </c>
      <c r="AB49" s="10">
        <f t="shared" si="30"/>
        <v>0</v>
      </c>
      <c r="AC49" s="10">
        <f t="shared" si="31"/>
        <v>0</v>
      </c>
      <c r="AD49" s="128">
        <f t="shared" si="32"/>
        <v>0</v>
      </c>
      <c r="AE49" s="128">
        <f t="shared" si="33"/>
        <v>0</v>
      </c>
      <c r="AF49" s="298">
        <f t="shared" si="34"/>
        <v>0</v>
      </c>
    </row>
    <row r="50" spans="1:32" ht="20.9" customHeight="1">
      <c r="A50" s="297"/>
      <c r="B50" s="512" t="s">
        <v>1765</v>
      </c>
      <c r="C50" s="297" t="s">
        <v>327</v>
      </c>
      <c r="D50" s="445" t="s">
        <v>651</v>
      </c>
      <c r="E50" s="24" t="s">
        <v>20</v>
      </c>
      <c r="F50" s="14" t="s">
        <v>317</v>
      </c>
      <c r="G50" s="24" t="str">
        <f t="shared" si="35"/>
        <v>Level 3 - Premium SkillsIndia</v>
      </c>
      <c r="H50" s="49" t="s">
        <v>324</v>
      </c>
      <c r="I50" s="49" t="e">
        <v>#N/A</v>
      </c>
      <c r="J50" s="49" t="e">
        <v>#N/A</v>
      </c>
      <c r="K50" s="49" t="s">
        <v>24</v>
      </c>
      <c r="L50" s="15">
        <f>VLOOKUP(G50,'New Rate Card'!A:D,4,0)</f>
        <v>24.8</v>
      </c>
      <c r="M50" s="298">
        <f t="shared" si="27"/>
        <v>4687.2</v>
      </c>
      <c r="N50" s="10"/>
      <c r="O50" s="10"/>
      <c r="P50" s="10"/>
      <c r="Q50" s="10">
        <v>0</v>
      </c>
      <c r="R50" s="10">
        <v>0</v>
      </c>
      <c r="S50" s="10">
        <v>0</v>
      </c>
      <c r="T50" s="10">
        <v>0</v>
      </c>
      <c r="U50" s="10">
        <v>0</v>
      </c>
      <c r="V50" s="10">
        <v>0</v>
      </c>
      <c r="W50" s="10">
        <v>0</v>
      </c>
      <c r="X50" s="10">
        <v>0</v>
      </c>
      <c r="Y50" s="10">
        <v>0</v>
      </c>
      <c r="Z50" s="10">
        <f t="shared" si="28"/>
        <v>0</v>
      </c>
      <c r="AA50" s="10">
        <f t="shared" si="29"/>
        <v>0</v>
      </c>
      <c r="AB50" s="10">
        <f t="shared" si="30"/>
        <v>0</v>
      </c>
      <c r="AC50" s="10">
        <f t="shared" si="31"/>
        <v>0</v>
      </c>
      <c r="AD50" s="128">
        <f t="shared" si="32"/>
        <v>0</v>
      </c>
      <c r="AE50" s="128">
        <f t="shared" si="33"/>
        <v>0</v>
      </c>
      <c r="AF50" s="298">
        <f t="shared" si="34"/>
        <v>0</v>
      </c>
    </row>
    <row r="51" spans="1:32" ht="20.9" customHeight="1">
      <c r="A51" s="297"/>
      <c r="B51" s="512" t="s">
        <v>1766</v>
      </c>
      <c r="C51" s="297" t="s">
        <v>327</v>
      </c>
      <c r="D51" s="445" t="s">
        <v>651</v>
      </c>
      <c r="E51" s="24" t="s">
        <v>20</v>
      </c>
      <c r="F51" s="14" t="s">
        <v>317</v>
      </c>
      <c r="G51" s="24" t="str">
        <f t="shared" si="35"/>
        <v>Level 3 - Premium SkillsIndia</v>
      </c>
      <c r="H51" s="49" t="s">
        <v>324</v>
      </c>
      <c r="I51" s="49" t="e">
        <v>#N/A</v>
      </c>
      <c r="J51" s="49" t="e">
        <v>#N/A</v>
      </c>
      <c r="K51" s="49" t="s">
        <v>24</v>
      </c>
      <c r="L51" s="15">
        <f>VLOOKUP(G51,'New Rate Card'!A:D,4,0)</f>
        <v>24.8</v>
      </c>
      <c r="M51" s="298">
        <f t="shared" si="27"/>
        <v>4687.2</v>
      </c>
      <c r="N51" s="10"/>
      <c r="O51" s="10"/>
      <c r="P51" s="10"/>
      <c r="Q51" s="10">
        <v>0</v>
      </c>
      <c r="R51" s="10">
        <v>0</v>
      </c>
      <c r="S51" s="10">
        <v>0</v>
      </c>
      <c r="T51" s="10">
        <v>0</v>
      </c>
      <c r="U51" s="10">
        <v>0</v>
      </c>
      <c r="V51" s="10">
        <v>0</v>
      </c>
      <c r="W51" s="10">
        <v>0</v>
      </c>
      <c r="X51" s="10">
        <v>0</v>
      </c>
      <c r="Y51" s="10">
        <v>0</v>
      </c>
      <c r="Z51" s="10">
        <f t="shared" si="28"/>
        <v>0</v>
      </c>
      <c r="AA51" s="10">
        <f t="shared" si="29"/>
        <v>0</v>
      </c>
      <c r="AB51" s="10">
        <f t="shared" si="30"/>
        <v>0</v>
      </c>
      <c r="AC51" s="10">
        <f t="shared" si="31"/>
        <v>0</v>
      </c>
      <c r="AD51" s="128">
        <f t="shared" si="32"/>
        <v>0</v>
      </c>
      <c r="AE51" s="128">
        <f t="shared" si="33"/>
        <v>0</v>
      </c>
      <c r="AF51" s="298">
        <f t="shared" si="34"/>
        <v>0</v>
      </c>
    </row>
    <row r="52" spans="1:32" ht="20.9" customHeight="1">
      <c r="A52" s="297"/>
      <c r="B52" s="512" t="s">
        <v>1767</v>
      </c>
      <c r="C52" s="297" t="s">
        <v>327</v>
      </c>
      <c r="D52" s="445" t="s">
        <v>651</v>
      </c>
      <c r="E52" s="24" t="s">
        <v>20</v>
      </c>
      <c r="F52" s="14" t="s">
        <v>317</v>
      </c>
      <c r="G52" s="24" t="str">
        <f t="shared" si="35"/>
        <v>Level 3 - Premium SkillsIndia</v>
      </c>
      <c r="H52" s="49" t="s">
        <v>324</v>
      </c>
      <c r="I52" s="49" t="e">
        <v>#N/A</v>
      </c>
      <c r="J52" s="49" t="e">
        <v>#N/A</v>
      </c>
      <c r="K52" s="49" t="s">
        <v>24</v>
      </c>
      <c r="L52" s="15">
        <f>VLOOKUP(G52,'New Rate Card'!A:D,4,0)</f>
        <v>24.8</v>
      </c>
      <c r="M52" s="298">
        <f t="shared" si="27"/>
        <v>4687.2</v>
      </c>
      <c r="N52" s="10"/>
      <c r="O52" s="10"/>
      <c r="P52" s="10"/>
      <c r="Q52" s="10">
        <v>0</v>
      </c>
      <c r="R52" s="10">
        <v>0</v>
      </c>
      <c r="S52" s="10">
        <v>0</v>
      </c>
      <c r="T52" s="10">
        <v>0</v>
      </c>
      <c r="U52" s="10">
        <v>0</v>
      </c>
      <c r="V52" s="10">
        <v>0</v>
      </c>
      <c r="W52" s="10">
        <v>0</v>
      </c>
      <c r="X52" s="10">
        <v>0</v>
      </c>
      <c r="Y52" s="10">
        <v>0</v>
      </c>
      <c r="Z52" s="10">
        <f t="shared" si="28"/>
        <v>0</v>
      </c>
      <c r="AA52" s="10">
        <f t="shared" si="29"/>
        <v>0</v>
      </c>
      <c r="AB52" s="10">
        <f t="shared" si="30"/>
        <v>0</v>
      </c>
      <c r="AC52" s="10">
        <f t="shared" si="31"/>
        <v>0</v>
      </c>
      <c r="AD52" s="128">
        <f t="shared" si="32"/>
        <v>0</v>
      </c>
      <c r="AE52" s="128">
        <f t="shared" si="33"/>
        <v>0</v>
      </c>
      <c r="AF52" s="298">
        <f t="shared" si="34"/>
        <v>0</v>
      </c>
    </row>
    <row r="53" spans="1:32" ht="20.9" customHeight="1">
      <c r="A53" s="297"/>
      <c r="B53" s="512" t="s">
        <v>1768</v>
      </c>
      <c r="C53" s="297" t="s">
        <v>327</v>
      </c>
      <c r="D53" s="445" t="s">
        <v>651</v>
      </c>
      <c r="E53" s="24" t="s">
        <v>20</v>
      </c>
      <c r="F53" s="14" t="s">
        <v>317</v>
      </c>
      <c r="G53" s="24" t="str">
        <f t="shared" si="19"/>
        <v>Level 3 - Premium SkillsIndia</v>
      </c>
      <c r="H53" s="49" t="s">
        <v>324</v>
      </c>
      <c r="I53" s="49" t="e">
        <v>#N/A</v>
      </c>
      <c r="J53" s="49" t="e">
        <v>#N/A</v>
      </c>
      <c r="K53" s="49" t="s">
        <v>24</v>
      </c>
      <c r="L53" s="15">
        <f>VLOOKUP(G53,'New Rate Card'!A:D,4,0)</f>
        <v>24.8</v>
      </c>
      <c r="M53" s="298">
        <f t="shared" si="27"/>
        <v>4687.2</v>
      </c>
      <c r="N53" s="10"/>
      <c r="O53" s="10"/>
      <c r="P53" s="10"/>
      <c r="Q53" s="10">
        <v>0</v>
      </c>
      <c r="R53" s="10">
        <v>0</v>
      </c>
      <c r="S53" s="10">
        <v>0</v>
      </c>
      <c r="T53" s="10">
        <v>0</v>
      </c>
      <c r="U53" s="10">
        <v>0</v>
      </c>
      <c r="V53" s="10">
        <v>0</v>
      </c>
      <c r="W53" s="10">
        <v>0</v>
      </c>
      <c r="X53" s="10">
        <v>0</v>
      </c>
      <c r="Y53" s="10">
        <v>0</v>
      </c>
      <c r="Z53" s="10">
        <f t="shared" ref="Z53" si="36">SUM(N53:P53)</f>
        <v>0</v>
      </c>
      <c r="AA53" s="10">
        <f t="shared" ref="AA53" si="37">SUM(Q53:S53)</f>
        <v>0</v>
      </c>
      <c r="AB53" s="10">
        <f t="shared" ref="AB53" si="38">SUM(T53:V53)</f>
        <v>0</v>
      </c>
      <c r="AC53" s="10">
        <f t="shared" ref="AC53" si="39">SUM(W53:Y53)</f>
        <v>0</v>
      </c>
      <c r="AD53" s="128">
        <f t="shared" ref="AD53" si="40">SUM(Z53:AA53)</f>
        <v>0</v>
      </c>
      <c r="AE53" s="128">
        <f t="shared" ref="AE53" si="41">SUM(AB53:AC53)</f>
        <v>0</v>
      </c>
      <c r="AF53" s="298">
        <f t="shared" ref="AF53" si="42">SUM(AD53:AE53)</f>
        <v>0</v>
      </c>
    </row>
    <row r="54" spans="1:32" ht="20.9" customHeight="1">
      <c r="A54" s="794" t="s">
        <v>1506</v>
      </c>
      <c r="B54" s="795"/>
      <c r="C54" s="795"/>
      <c r="D54" s="795"/>
      <c r="E54" s="795"/>
      <c r="F54" s="795"/>
      <c r="G54" s="795"/>
      <c r="H54" s="795"/>
      <c r="I54" s="795"/>
      <c r="J54" s="795"/>
      <c r="K54" s="795"/>
      <c r="L54" s="795"/>
      <c r="M54" s="796"/>
      <c r="N54" s="645">
        <f t="shared" ref="N54:AF54" si="43">SUM(N9:N53)</f>
        <v>353046.64</v>
      </c>
      <c r="O54" s="645">
        <f t="shared" si="43"/>
        <v>323699.03999999992</v>
      </c>
      <c r="P54" s="645">
        <f t="shared" si="43"/>
        <v>370182.32999999996</v>
      </c>
      <c r="Q54" s="645">
        <f t="shared" si="43"/>
        <v>0</v>
      </c>
      <c r="R54" s="645">
        <f t="shared" si="43"/>
        <v>0</v>
      </c>
      <c r="S54" s="645">
        <f t="shared" si="43"/>
        <v>0</v>
      </c>
      <c r="T54" s="645">
        <f t="shared" si="43"/>
        <v>0</v>
      </c>
      <c r="U54" s="645">
        <f t="shared" si="43"/>
        <v>0</v>
      </c>
      <c r="V54" s="645">
        <f t="shared" si="43"/>
        <v>0</v>
      </c>
      <c r="W54" s="645">
        <f t="shared" si="43"/>
        <v>0</v>
      </c>
      <c r="X54" s="645">
        <f t="shared" si="43"/>
        <v>0</v>
      </c>
      <c r="Y54" s="645">
        <f t="shared" si="43"/>
        <v>0</v>
      </c>
      <c r="Z54" s="645">
        <f t="shared" si="43"/>
        <v>1011223.6000000001</v>
      </c>
      <c r="AA54" s="645">
        <f t="shared" si="43"/>
        <v>0</v>
      </c>
      <c r="AB54" s="645">
        <f t="shared" si="43"/>
        <v>0</v>
      </c>
      <c r="AC54" s="645">
        <f t="shared" si="43"/>
        <v>0</v>
      </c>
      <c r="AD54" s="645">
        <f t="shared" si="43"/>
        <v>1011223.6000000001</v>
      </c>
      <c r="AE54" s="645">
        <f t="shared" si="43"/>
        <v>0</v>
      </c>
      <c r="AF54" s="645">
        <f t="shared" si="43"/>
        <v>1011223.6000000001</v>
      </c>
    </row>
    <row r="55" spans="1:32" ht="20.149999999999999" customHeight="1">
      <c r="A55" s="797" t="s">
        <v>1480</v>
      </c>
      <c r="B55" s="798"/>
      <c r="C55" s="798"/>
      <c r="D55" s="798"/>
      <c r="E55" s="798"/>
      <c r="F55" s="798"/>
      <c r="G55" s="798"/>
      <c r="H55" s="798"/>
      <c r="I55" s="798"/>
      <c r="J55" s="798"/>
      <c r="K55" s="798"/>
      <c r="L55" s="798"/>
      <c r="M55" s="799"/>
      <c r="N55" s="680">
        <f>N54*90%</f>
        <v>317741.97600000002</v>
      </c>
      <c r="O55" s="680">
        <f t="shared" ref="O55:AF55" si="44">O54*90%</f>
        <v>291329.13599999994</v>
      </c>
      <c r="P55" s="680">
        <f t="shared" si="44"/>
        <v>333164.09699999995</v>
      </c>
      <c r="Q55" s="680">
        <f t="shared" si="44"/>
        <v>0</v>
      </c>
      <c r="R55" s="680">
        <f t="shared" si="44"/>
        <v>0</v>
      </c>
      <c r="S55" s="680">
        <f t="shared" si="44"/>
        <v>0</v>
      </c>
      <c r="T55" s="680">
        <f t="shared" si="44"/>
        <v>0</v>
      </c>
      <c r="U55" s="680">
        <f t="shared" si="44"/>
        <v>0</v>
      </c>
      <c r="V55" s="680">
        <f t="shared" si="44"/>
        <v>0</v>
      </c>
      <c r="W55" s="680">
        <f t="shared" si="44"/>
        <v>0</v>
      </c>
      <c r="X55" s="680">
        <f t="shared" si="44"/>
        <v>0</v>
      </c>
      <c r="Y55" s="680">
        <f t="shared" si="44"/>
        <v>0</v>
      </c>
      <c r="Z55" s="680">
        <f t="shared" si="44"/>
        <v>910101.24000000011</v>
      </c>
      <c r="AA55" s="680">
        <f t="shared" si="44"/>
        <v>0</v>
      </c>
      <c r="AB55" s="680">
        <f t="shared" si="44"/>
        <v>0</v>
      </c>
      <c r="AC55" s="680">
        <f t="shared" si="44"/>
        <v>0</v>
      </c>
      <c r="AD55" s="680">
        <f t="shared" si="44"/>
        <v>910101.24000000011</v>
      </c>
      <c r="AE55" s="680">
        <f t="shared" si="44"/>
        <v>0</v>
      </c>
      <c r="AF55" s="680">
        <f t="shared" si="44"/>
        <v>910101.24000000011</v>
      </c>
    </row>
    <row r="56" spans="1:32" ht="20.149999999999999" customHeight="1">
      <c r="A56" s="845" t="s">
        <v>1481</v>
      </c>
      <c r="B56" s="846"/>
      <c r="C56" s="846"/>
      <c r="D56" s="846"/>
      <c r="E56" s="846"/>
      <c r="F56" s="846"/>
      <c r="G56" s="846"/>
      <c r="H56" s="846"/>
      <c r="I56" s="846"/>
      <c r="J56" s="846"/>
      <c r="K56" s="846"/>
      <c r="L56" s="846"/>
      <c r="M56" s="847"/>
      <c r="N56" s="682">
        <f>N55*94.15%</f>
        <v>299154.070404</v>
      </c>
      <c r="O56" s="682">
        <f>O55*94.15%</f>
        <v>274286.38154399995</v>
      </c>
      <c r="P56" s="682">
        <f>P55*94.15%</f>
        <v>313673.99732549995</v>
      </c>
      <c r="Q56" s="682">
        <f t="shared" ref="Q56:AE56" si="45">Q54*84.15%</f>
        <v>0</v>
      </c>
      <c r="R56" s="682">
        <f t="shared" si="45"/>
        <v>0</v>
      </c>
      <c r="S56" s="682">
        <f t="shared" si="45"/>
        <v>0</v>
      </c>
      <c r="T56" s="682">
        <f t="shared" si="45"/>
        <v>0</v>
      </c>
      <c r="U56" s="682">
        <f t="shared" si="45"/>
        <v>0</v>
      </c>
      <c r="V56" s="682">
        <f t="shared" si="45"/>
        <v>0</v>
      </c>
      <c r="W56" s="682">
        <f t="shared" si="45"/>
        <v>0</v>
      </c>
      <c r="X56" s="682">
        <f t="shared" si="45"/>
        <v>0</v>
      </c>
      <c r="Y56" s="682">
        <f t="shared" si="45"/>
        <v>0</v>
      </c>
      <c r="Z56" s="682">
        <f>Z55*94.15%</f>
        <v>856860.31746000005</v>
      </c>
      <c r="AA56" s="682">
        <f t="shared" si="45"/>
        <v>0</v>
      </c>
      <c r="AB56" s="682">
        <f t="shared" si="45"/>
        <v>0</v>
      </c>
      <c r="AC56" s="682">
        <f t="shared" si="45"/>
        <v>0</v>
      </c>
      <c r="AD56" s="682">
        <f>AD55*94.15%</f>
        <v>856860.31746000005</v>
      </c>
      <c r="AE56" s="682">
        <f t="shared" si="45"/>
        <v>0</v>
      </c>
      <c r="AF56" s="682">
        <f>AF55*94.15%</f>
        <v>856860.31746000005</v>
      </c>
    </row>
    <row r="58" spans="1:32" ht="20.9" customHeight="1">
      <c r="AB58" s="62">
        <f>AB54*0.9</f>
        <v>0</v>
      </c>
    </row>
    <row r="61" spans="1:32" ht="20.9" customHeight="1">
      <c r="N61" s="737"/>
      <c r="O61" s="738" t="s">
        <v>1769</v>
      </c>
      <c r="P61" s="738" t="s">
        <v>1770</v>
      </c>
      <c r="Q61" s="738" t="s">
        <v>1771</v>
      </c>
      <c r="R61" s="738" t="s">
        <v>1772</v>
      </c>
      <c r="S61" s="738" t="s">
        <v>1773</v>
      </c>
      <c r="T61" s="738" t="s">
        <v>1774</v>
      </c>
      <c r="U61" s="738" t="s">
        <v>1775</v>
      </c>
      <c r="V61" s="738" t="s">
        <v>1775</v>
      </c>
      <c r="W61" s="649" t="s">
        <v>1776</v>
      </c>
    </row>
    <row r="62" spans="1:32" ht="20.9" customHeight="1">
      <c r="N62" s="738" t="s">
        <v>1777</v>
      </c>
      <c r="O62" s="737" t="s">
        <v>1778</v>
      </c>
      <c r="P62" s="739">
        <v>24504</v>
      </c>
      <c r="Q62" s="739">
        <v>130509</v>
      </c>
      <c r="R62" s="739">
        <v>137029</v>
      </c>
      <c r="S62" s="739">
        <f>R62+Q62</f>
        <v>267538</v>
      </c>
      <c r="T62" s="739">
        <f>(R62+Q62)*90%</f>
        <v>240784.2</v>
      </c>
      <c r="U62" s="739">
        <f>T62+P62</f>
        <v>265288.2</v>
      </c>
      <c r="V62" s="739">
        <f>S62+P62</f>
        <v>292042</v>
      </c>
      <c r="W62" s="739">
        <v>265288.2</v>
      </c>
    </row>
    <row r="63" spans="1:32" ht="20.9" customHeight="1">
      <c r="N63" s="738" t="s">
        <v>1779</v>
      </c>
      <c r="O63" s="737">
        <v>6</v>
      </c>
      <c r="P63" s="739">
        <v>33279</v>
      </c>
      <c r="Q63" s="739">
        <v>113420</v>
      </c>
      <c r="R63" s="739">
        <v>113420</v>
      </c>
      <c r="S63" s="739">
        <f>R63+Q63</f>
        <v>226840</v>
      </c>
      <c r="T63" s="739">
        <f>(R63+Q63)*90%</f>
        <v>204156</v>
      </c>
      <c r="U63" s="739">
        <f>T63+P63</f>
        <v>237435</v>
      </c>
      <c r="V63" s="739">
        <f>S63+P63</f>
        <v>260119</v>
      </c>
      <c r="W63" s="62">
        <f>(99960*2)+P63</f>
        <v>233199</v>
      </c>
    </row>
    <row r="64" spans="1:32" ht="20.9" customHeight="1">
      <c r="N64" s="738" t="s">
        <v>1780</v>
      </c>
      <c r="O64" s="737" t="s">
        <v>1781</v>
      </c>
      <c r="P64" s="739">
        <v>-18663</v>
      </c>
      <c r="Q64" s="739">
        <v>79769</v>
      </c>
      <c r="R64" s="739">
        <v>74049</v>
      </c>
      <c r="S64" s="739">
        <f>R64+Q64</f>
        <v>153818</v>
      </c>
      <c r="T64" s="739">
        <f>(R64+Q64)*90%</f>
        <v>138436.20000000001</v>
      </c>
      <c r="U64" s="739">
        <f>T64+P64</f>
        <v>119773.20000000001</v>
      </c>
      <c r="V64" s="739">
        <f>S64+P64</f>
        <v>135155</v>
      </c>
      <c r="W64" s="62">
        <v>157000</v>
      </c>
    </row>
    <row r="65" spans="14:23" ht="20.9" customHeight="1">
      <c r="N65" s="738" t="s">
        <v>1782</v>
      </c>
      <c r="O65" s="737"/>
      <c r="P65" s="739">
        <f>14677+7071</f>
        <v>21748</v>
      </c>
      <c r="Q65" s="739">
        <v>0</v>
      </c>
      <c r="R65" s="739">
        <v>0</v>
      </c>
      <c r="S65" s="739">
        <f>R65+Q65</f>
        <v>0</v>
      </c>
      <c r="T65" s="739">
        <v>0</v>
      </c>
      <c r="U65" s="739">
        <f>T65+P65</f>
        <v>21748</v>
      </c>
      <c r="V65" s="739">
        <f>S65+P65</f>
        <v>21748</v>
      </c>
      <c r="W65" s="739">
        <f>U65</f>
        <v>21748</v>
      </c>
    </row>
    <row r="66" spans="14:23" ht="20.9" customHeight="1">
      <c r="N66" s="737"/>
      <c r="O66" s="737"/>
      <c r="P66" s="739"/>
      <c r="Q66" s="739">
        <f t="shared" ref="Q66:V66" si="46">Q64+Q63+Q62</f>
        <v>323698</v>
      </c>
      <c r="R66" s="739">
        <f t="shared" si="46"/>
        <v>324498</v>
      </c>
      <c r="S66" s="739">
        <f t="shared" si="46"/>
        <v>648196</v>
      </c>
      <c r="T66" s="739">
        <f t="shared" si="46"/>
        <v>583376.4</v>
      </c>
      <c r="U66" s="739">
        <f t="shared" si="46"/>
        <v>622496.4</v>
      </c>
      <c r="V66" s="739">
        <f t="shared" si="46"/>
        <v>687316</v>
      </c>
      <c r="W66" s="739">
        <f>W64+W63+W62+W65</f>
        <v>677235.19999999995</v>
      </c>
    </row>
    <row r="71" spans="14:23" ht="20.9" customHeight="1" thickBot="1">
      <c r="O71" s="436" t="s">
        <v>1783</v>
      </c>
    </row>
    <row r="72" spans="14:23" ht="20.9" customHeight="1" thickBot="1">
      <c r="O72" s="749"/>
      <c r="P72" s="750" t="s">
        <v>1770</v>
      </c>
      <c r="Q72" s="750" t="s">
        <v>1784</v>
      </c>
      <c r="R72" s="750" t="s">
        <v>1785</v>
      </c>
      <c r="S72" s="750" t="s">
        <v>1506</v>
      </c>
    </row>
    <row r="73" spans="14:23" ht="20.9" customHeight="1" thickBot="1">
      <c r="O73" s="751" t="s">
        <v>1786</v>
      </c>
      <c r="P73" s="753">
        <v>24504</v>
      </c>
      <c r="Q73" s="753">
        <v>117458</v>
      </c>
      <c r="R73" s="753">
        <v>123326</v>
      </c>
      <c r="S73" s="753">
        <f>R73+Q73+P73</f>
        <v>265288</v>
      </c>
    </row>
    <row r="74" spans="14:23" ht="20.9" customHeight="1" thickBot="1">
      <c r="O74" s="751" t="s">
        <v>1746</v>
      </c>
      <c r="P74" s="753">
        <v>33279</v>
      </c>
      <c r="Q74" s="753">
        <v>99960</v>
      </c>
      <c r="R74" s="753">
        <v>99960</v>
      </c>
      <c r="S74" s="753">
        <f>R74+Q74+P74</f>
        <v>233199</v>
      </c>
    </row>
    <row r="75" spans="14:23" ht="20.9" customHeight="1" thickBot="1">
      <c r="O75" s="751" t="s">
        <v>1787</v>
      </c>
      <c r="P75" s="753">
        <v>-18665</v>
      </c>
      <c r="Q75" s="753">
        <v>87831</v>
      </c>
      <c r="R75" s="753">
        <v>87831</v>
      </c>
      <c r="S75" s="753">
        <v>157000</v>
      </c>
    </row>
    <row r="76" spans="14:23" ht="20.9" customHeight="1" thickBot="1">
      <c r="O76" s="751" t="s">
        <v>1788</v>
      </c>
      <c r="P76" s="753">
        <v>14677</v>
      </c>
      <c r="Q76" s="754"/>
      <c r="R76" s="754"/>
      <c r="S76" s="753">
        <f>P76</f>
        <v>14677</v>
      </c>
    </row>
    <row r="77" spans="14:23" ht="20.9" customHeight="1" thickBot="1">
      <c r="O77" s="751" t="s">
        <v>1789</v>
      </c>
      <c r="P77" s="753">
        <v>7071</v>
      </c>
      <c r="Q77" s="754"/>
      <c r="R77" s="754"/>
      <c r="S77" s="753">
        <f>P77</f>
        <v>7071</v>
      </c>
    </row>
    <row r="78" spans="14:23" ht="20.9" customHeight="1" thickBot="1">
      <c r="O78" s="752"/>
      <c r="P78" s="754"/>
      <c r="Q78" s="754"/>
      <c r="R78" s="754"/>
      <c r="S78" s="753">
        <f>SUM(S73:S77)</f>
        <v>677235</v>
      </c>
    </row>
  </sheetData>
  <autoFilter ref="A8:AF56" xr:uid="{4F78ECE7-9816-42A9-AF20-B456F7BB3F74}"/>
  <mergeCells count="19">
    <mergeCell ref="T7:V7"/>
    <mergeCell ref="W7:Y7"/>
    <mergeCell ref="C4:E4"/>
    <mergeCell ref="A1:B1"/>
    <mergeCell ref="A2:B2"/>
    <mergeCell ref="A3:B3"/>
    <mergeCell ref="C1:E1"/>
    <mergeCell ref="C2:E2"/>
    <mergeCell ref="C3:E3"/>
    <mergeCell ref="A4:B4"/>
    <mergeCell ref="A5:B5"/>
    <mergeCell ref="A6:B6"/>
    <mergeCell ref="N7:P7"/>
    <mergeCell ref="Q7:S7"/>
    <mergeCell ref="A56:M56"/>
    <mergeCell ref="C6:E6"/>
    <mergeCell ref="A54:M54"/>
    <mergeCell ref="A55:M55"/>
    <mergeCell ref="C5:E5"/>
  </mergeCells>
  <conditionalFormatting sqref="A24">
    <cfRule type="duplicateValues" dxfId="81" priority="3"/>
    <cfRule type="duplicateValues" dxfId="80" priority="4"/>
  </conditionalFormatting>
  <conditionalFormatting sqref="B17:B26">
    <cfRule type="duplicateValues" dxfId="79" priority="883"/>
  </conditionalFormatting>
  <conditionalFormatting sqref="B32">
    <cfRule type="duplicateValues" dxfId="78" priority="6"/>
  </conditionalFormatting>
  <conditionalFormatting sqref="B35 B27:B31 B33">
    <cfRule type="duplicateValues" dxfId="77" priority="5"/>
  </conditionalFormatting>
  <conditionalFormatting sqref="B36:B37">
    <cfRule type="duplicateValues" dxfId="76" priority="2"/>
  </conditionalFormatting>
  <dataValidations count="1">
    <dataValidation type="list" allowBlank="1" showInputMessage="1" showErrorMessage="1" sqref="E11:E14 E23:E24 E9 E27:E36 E16:E21 E38:E53" xr:uid="{0AB9578A-DB98-4AAA-B8CD-95B60A28CF4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A81BAA7-5229-4522-9A46-03C9DE2D0BB6}">
          <x14:formula1>
            <xm:f>'New Rate Card'!$B$2:$B$51</xm:f>
          </x14:formula1>
          <xm:sqref>F31 F27 F13 F33</xm:sqref>
        </x14:dataValidation>
        <x14:dataValidation type="list" allowBlank="1" showInputMessage="1" showErrorMessage="1" xr:uid="{889F4564-19CB-49E0-83B9-922D99347D07}">
          <x14:formula1>
            <xm:f>'New Rate Card'!$C$2:$C$51</xm:f>
          </x14:formula1>
          <xm:sqref>C9:C53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6731-7B40-4BDE-A6D9-E48F2731F3B4}">
  <sheetPr codeName="Sheet68" filterMode="1">
    <tabColor theme="3"/>
  </sheetPr>
  <dimension ref="A1:AF251"/>
  <sheetViews>
    <sheetView zoomScale="80" zoomScaleNormal="80" workbookViewId="0">
      <pane ySplit="8" topLeftCell="A9" activePane="bottomLeft" state="frozen"/>
      <selection activeCell="J1" sqref="J1"/>
      <selection pane="bottomLeft" activeCell="B26" sqref="B26"/>
    </sheetView>
  </sheetViews>
  <sheetFormatPr defaultColWidth="31.453125" defaultRowHeight="11.5"/>
  <cols>
    <col min="1" max="1" width="10.453125" style="63" customWidth="1"/>
    <col min="2" max="2" width="23.54296875" style="63" customWidth="1"/>
    <col min="3" max="3" width="19.453125" style="63" customWidth="1"/>
    <col min="4" max="4" width="8.453125" style="64" customWidth="1"/>
    <col min="5" max="5" width="13.453125" style="63" customWidth="1"/>
    <col min="6" max="6" width="13.54296875" style="63" customWidth="1"/>
    <col min="7" max="7" width="14.453125" style="63" customWidth="1"/>
    <col min="8" max="8" width="13.54296875" style="63" customWidth="1"/>
    <col min="9" max="9" width="27.54296875" style="63" customWidth="1"/>
    <col min="10" max="10" width="14.453125" style="64" bestFit="1" customWidth="1"/>
    <col min="11" max="11" width="13.54296875" style="117" bestFit="1" customWidth="1"/>
    <col min="12" max="12" width="14.453125" style="117" bestFit="1" customWidth="1"/>
    <col min="13" max="13" width="14.453125" style="62" bestFit="1" customWidth="1"/>
    <col min="14" max="14" width="17.453125" style="62" customWidth="1"/>
    <col min="15" max="15" width="17.54296875" style="62" customWidth="1"/>
    <col min="16" max="16" width="17.453125" style="62" customWidth="1"/>
    <col min="17" max="17" width="21.54296875" style="62" customWidth="1"/>
    <col min="18" max="21" width="17.453125" style="62" customWidth="1"/>
    <col min="22" max="22" width="19.54296875" style="62" bestFit="1" customWidth="1"/>
    <col min="23" max="28" width="17.453125" style="62" customWidth="1"/>
    <col min="29" max="31" width="20.54296875" style="63" customWidth="1"/>
    <col min="32" max="32" width="61.453125" style="63" bestFit="1" customWidth="1"/>
    <col min="33" max="33" width="31.453125" style="63" bestFit="1"/>
    <col min="34" max="16384" width="31.453125" style="63"/>
  </cols>
  <sheetData>
    <row r="1" spans="1:32">
      <c r="A1" s="852" t="s">
        <v>1440</v>
      </c>
      <c r="B1" s="852"/>
      <c r="C1" s="853" t="s">
        <v>1745</v>
      </c>
      <c r="D1" s="854"/>
      <c r="E1" s="854"/>
      <c r="F1" s="854"/>
      <c r="G1" s="854"/>
      <c r="H1" s="854"/>
      <c r="I1" s="854"/>
      <c r="J1" s="854"/>
      <c r="K1" s="855"/>
    </row>
    <row r="2" spans="1:32">
      <c r="A2" s="852" t="s">
        <v>1441</v>
      </c>
      <c r="B2" s="852"/>
      <c r="C2" s="853" t="s">
        <v>1442</v>
      </c>
      <c r="D2" s="854"/>
      <c r="E2" s="854"/>
      <c r="F2" s="854"/>
      <c r="G2" s="854"/>
      <c r="H2" s="854"/>
      <c r="I2" s="854"/>
      <c r="J2" s="854"/>
      <c r="K2" s="855"/>
      <c r="U2" s="62">
        <v>2.39</v>
      </c>
    </row>
    <row r="3" spans="1:32">
      <c r="A3" s="852" t="s">
        <v>1443</v>
      </c>
      <c r="B3" s="852"/>
      <c r="C3" s="853"/>
      <c r="D3" s="854"/>
      <c r="E3" s="854"/>
      <c r="F3" s="854"/>
      <c r="G3" s="854"/>
      <c r="H3" s="854"/>
      <c r="I3" s="854"/>
      <c r="J3" s="854"/>
      <c r="K3" s="855"/>
      <c r="U3" s="62">
        <f>U4*0.9</f>
        <v>878566.56480000005</v>
      </c>
    </row>
    <row r="4" spans="1:32">
      <c r="A4" s="852" t="s">
        <v>10</v>
      </c>
      <c r="B4" s="852"/>
      <c r="C4" s="853" t="s">
        <v>50</v>
      </c>
      <c r="D4" s="854"/>
      <c r="E4" s="854"/>
      <c r="F4" s="854"/>
      <c r="G4" s="854"/>
      <c r="H4" s="854"/>
      <c r="I4" s="854"/>
      <c r="J4" s="854"/>
      <c r="K4" s="855"/>
      <c r="U4" s="418">
        <f>SUM(S6:U6)</f>
        <v>976185.07200000004</v>
      </c>
    </row>
    <row r="5" spans="1:32">
      <c r="A5" s="856" t="s">
        <v>1445</v>
      </c>
      <c r="B5" s="856"/>
      <c r="C5" s="853" t="s">
        <v>51</v>
      </c>
      <c r="D5" s="854"/>
      <c r="E5" s="854"/>
      <c r="F5" s="854"/>
      <c r="G5" s="854"/>
      <c r="H5" s="854"/>
      <c r="I5" s="854"/>
      <c r="J5" s="854"/>
      <c r="K5" s="855"/>
    </row>
    <row r="6" spans="1:32">
      <c r="A6" s="856" t="s">
        <v>1446</v>
      </c>
      <c r="B6" s="856"/>
      <c r="C6" s="853" t="s">
        <v>1748</v>
      </c>
      <c r="D6" s="854"/>
      <c r="E6" s="854"/>
      <c r="F6" s="854"/>
      <c r="G6" s="854"/>
      <c r="H6" s="854"/>
      <c r="I6" s="854"/>
      <c r="J6" s="854"/>
      <c r="K6" s="855"/>
      <c r="R6" s="304"/>
      <c r="S6" s="418">
        <f t="shared" ref="S6:X6" si="0">SUBTOTAL(9,S44:S131)</f>
        <v>333503.52</v>
      </c>
      <c r="T6" s="418">
        <f t="shared" si="0"/>
        <v>311999.52</v>
      </c>
      <c r="U6" s="418">
        <f t="shared" si="0"/>
        <v>330682.03200000001</v>
      </c>
      <c r="V6" s="418">
        <f t="shared" si="0"/>
        <v>345216.48</v>
      </c>
      <c r="W6" s="418">
        <f t="shared" si="0"/>
        <v>337105.43999999994</v>
      </c>
      <c r="X6" s="418">
        <f t="shared" si="0"/>
        <v>186575.76</v>
      </c>
    </row>
    <row r="7" spans="1:32" s="64" customFormat="1" ht="18.649999999999999" customHeight="1">
      <c r="A7" s="73"/>
      <c r="B7" s="73"/>
      <c r="C7" s="73"/>
      <c r="D7" s="73"/>
      <c r="E7" s="73"/>
      <c r="F7" s="73"/>
      <c r="G7" s="73"/>
      <c r="H7" s="73"/>
      <c r="I7" s="73"/>
      <c r="J7" s="73"/>
      <c r="K7" s="74"/>
      <c r="L7" s="74"/>
      <c r="M7" s="866" t="s">
        <v>0</v>
      </c>
      <c r="N7" s="866"/>
      <c r="O7" s="866"/>
      <c r="P7" s="867" t="s">
        <v>1</v>
      </c>
      <c r="Q7" s="867"/>
      <c r="R7" s="867"/>
      <c r="S7" s="805" t="s">
        <v>309</v>
      </c>
      <c r="T7" s="815"/>
      <c r="U7" s="815"/>
      <c r="V7" s="868" t="s">
        <v>310</v>
      </c>
      <c r="W7" s="869"/>
      <c r="X7" s="869"/>
      <c r="Y7" s="73"/>
      <c r="Z7" s="73"/>
      <c r="AA7" s="73"/>
      <c r="AB7" s="73"/>
      <c r="AC7" s="73"/>
      <c r="AD7" s="73"/>
      <c r="AE7" s="73"/>
      <c r="AF7" s="73"/>
    </row>
    <row r="8" spans="1:32" ht="23">
      <c r="A8" s="4" t="s">
        <v>5</v>
      </c>
      <c r="B8" s="4" t="s">
        <v>6</v>
      </c>
      <c r="C8" s="4" t="s">
        <v>7</v>
      </c>
      <c r="D8" s="4" t="s">
        <v>8</v>
      </c>
      <c r="E8" s="4" t="s">
        <v>1790</v>
      </c>
      <c r="F8" s="4" t="s">
        <v>1791</v>
      </c>
      <c r="G8" s="4" t="s">
        <v>9</v>
      </c>
      <c r="H8" s="125" t="s">
        <v>311</v>
      </c>
      <c r="I8" s="125" t="s">
        <v>1453</v>
      </c>
      <c r="J8" s="125" t="s">
        <v>312</v>
      </c>
      <c r="K8" s="5" t="s">
        <v>15</v>
      </c>
      <c r="L8" s="5" t="s">
        <v>16</v>
      </c>
      <c r="M8" s="6">
        <v>45658</v>
      </c>
      <c r="N8" s="6">
        <v>45689</v>
      </c>
      <c r="O8" s="6">
        <v>45717</v>
      </c>
      <c r="P8" s="6">
        <v>45748</v>
      </c>
      <c r="Q8" s="6">
        <v>45778</v>
      </c>
      <c r="R8" s="6">
        <v>45809</v>
      </c>
      <c r="S8" s="110">
        <v>45839</v>
      </c>
      <c r="T8" s="110">
        <v>45870</v>
      </c>
      <c r="U8" s="110">
        <v>45901</v>
      </c>
      <c r="V8" s="110">
        <v>45931</v>
      </c>
      <c r="W8" s="110">
        <v>45962</v>
      </c>
      <c r="X8" s="110">
        <v>45992</v>
      </c>
      <c r="Y8" s="6" t="s">
        <v>2</v>
      </c>
      <c r="Z8" s="6" t="s">
        <v>3</v>
      </c>
      <c r="AA8" s="6" t="s">
        <v>1522</v>
      </c>
      <c r="AB8" s="6" t="s">
        <v>1457</v>
      </c>
      <c r="AC8" s="7" t="s">
        <v>18</v>
      </c>
      <c r="AD8" s="7" t="s">
        <v>1692</v>
      </c>
      <c r="AE8" s="7" t="s">
        <v>1792</v>
      </c>
      <c r="AF8" s="7" t="s">
        <v>19</v>
      </c>
    </row>
    <row r="9" spans="1:32" s="312" customFormat="1" ht="29.15" hidden="1" customHeight="1">
      <c r="A9" s="226">
        <v>779427</v>
      </c>
      <c r="B9" s="226" t="s">
        <v>1793</v>
      </c>
      <c r="C9" s="226" t="s">
        <v>1694</v>
      </c>
      <c r="D9" s="358" t="s">
        <v>615</v>
      </c>
      <c r="E9" s="308" t="s">
        <v>37</v>
      </c>
      <c r="F9" s="226"/>
      <c r="G9" s="309" t="s">
        <v>20</v>
      </c>
      <c r="H9" s="309"/>
      <c r="I9" s="309"/>
      <c r="J9" s="447"/>
      <c r="K9" s="310">
        <v>97</v>
      </c>
      <c r="L9" s="227">
        <f t="shared" ref="L9:L21" si="1">K9*168</f>
        <v>16296</v>
      </c>
      <c r="M9" s="311">
        <f t="shared" ref="M9:M17" si="2">K9*168</f>
        <v>16296</v>
      </c>
      <c r="N9" s="311">
        <f t="shared" ref="N9:N17" si="3">K9*168</f>
        <v>16296</v>
      </c>
      <c r="O9" s="311">
        <f t="shared" ref="O9:O18" si="4">K9*168</f>
        <v>16296</v>
      </c>
      <c r="P9" s="311">
        <f>168*K9</f>
        <v>16296</v>
      </c>
      <c r="Q9" s="311">
        <f t="shared" ref="Q9:Q18" si="5">K9*168</f>
        <v>16296</v>
      </c>
      <c r="R9" s="311"/>
      <c r="S9" s="311"/>
      <c r="T9" s="311"/>
      <c r="U9" s="311"/>
      <c r="V9" s="311"/>
      <c r="W9" s="311"/>
      <c r="X9" s="311"/>
      <c r="Y9" s="302">
        <f t="shared" ref="Y9:Y40" si="6">SUM(M9:O9)</f>
        <v>48888</v>
      </c>
      <c r="Z9" s="302">
        <f t="shared" ref="Z9:Z40" si="7">SUM(P9:R9)</f>
        <v>32592</v>
      </c>
      <c r="AA9" s="302"/>
      <c r="AB9" s="302"/>
      <c r="AC9" s="227">
        <f t="shared" ref="AC9:AC40" si="8">SUM(M9:R9)</f>
        <v>81480</v>
      </c>
      <c r="AD9" s="227"/>
      <c r="AE9" s="227">
        <f t="shared" ref="AE9:AE40" si="9">SUM(AC9:AD9)</f>
        <v>81480</v>
      </c>
      <c r="AF9" s="226"/>
    </row>
    <row r="10" spans="1:32" s="312" customFormat="1" ht="29.15" hidden="1" customHeight="1">
      <c r="A10" s="226">
        <v>793528</v>
      </c>
      <c r="B10" s="226" t="s">
        <v>612</v>
      </c>
      <c r="C10" s="226" t="s">
        <v>1694</v>
      </c>
      <c r="D10" s="358" t="s">
        <v>613</v>
      </c>
      <c r="E10" s="308" t="s">
        <v>24</v>
      </c>
      <c r="F10" s="226"/>
      <c r="G10" s="309" t="s">
        <v>428</v>
      </c>
      <c r="H10" s="309"/>
      <c r="I10" s="309"/>
      <c r="J10" s="447"/>
      <c r="K10" s="310">
        <v>97</v>
      </c>
      <c r="L10" s="227">
        <f t="shared" si="1"/>
        <v>16296</v>
      </c>
      <c r="M10" s="311">
        <f t="shared" si="2"/>
        <v>16296</v>
      </c>
      <c r="N10" s="311">
        <f t="shared" si="3"/>
        <v>16296</v>
      </c>
      <c r="O10" s="311">
        <f t="shared" si="4"/>
        <v>16296</v>
      </c>
      <c r="P10" s="311">
        <f>168*K10</f>
        <v>16296</v>
      </c>
      <c r="Q10" s="311">
        <f t="shared" si="5"/>
        <v>16296</v>
      </c>
      <c r="R10" s="311">
        <f>K10*168</f>
        <v>16296</v>
      </c>
      <c r="S10" s="311"/>
      <c r="T10" s="311"/>
      <c r="U10" s="311"/>
      <c r="V10" s="311"/>
      <c r="W10" s="311"/>
      <c r="X10" s="311"/>
      <c r="Y10" s="302">
        <f t="shared" si="6"/>
        <v>48888</v>
      </c>
      <c r="Z10" s="302">
        <f t="shared" si="7"/>
        <v>48888</v>
      </c>
      <c r="AA10" s="302"/>
      <c r="AB10" s="302"/>
      <c r="AC10" s="227">
        <f t="shared" si="8"/>
        <v>97776</v>
      </c>
      <c r="AD10" s="227"/>
      <c r="AE10" s="227">
        <f t="shared" si="9"/>
        <v>97776</v>
      </c>
      <c r="AF10" s="226"/>
    </row>
    <row r="11" spans="1:32" s="312" customFormat="1" ht="29.15" hidden="1" customHeight="1">
      <c r="A11" s="226">
        <v>2190947</v>
      </c>
      <c r="B11" s="226" t="s">
        <v>1794</v>
      </c>
      <c r="C11" s="226" t="s">
        <v>1694</v>
      </c>
      <c r="D11" s="358" t="s">
        <v>613</v>
      </c>
      <c r="E11" s="308" t="s">
        <v>341</v>
      </c>
      <c r="F11" s="226"/>
      <c r="G11" s="309" t="s">
        <v>341</v>
      </c>
      <c r="H11" s="309"/>
      <c r="I11" s="309"/>
      <c r="J11" s="447"/>
      <c r="K11" s="310">
        <v>115</v>
      </c>
      <c r="L11" s="227">
        <f t="shared" si="1"/>
        <v>19320</v>
      </c>
      <c r="M11" s="311">
        <f t="shared" si="2"/>
        <v>19320</v>
      </c>
      <c r="N11" s="311">
        <f t="shared" si="3"/>
        <v>19320</v>
      </c>
      <c r="O11" s="311">
        <f t="shared" si="4"/>
        <v>19320</v>
      </c>
      <c r="P11" s="311">
        <f>168*K11</f>
        <v>19320</v>
      </c>
      <c r="Q11" s="311">
        <f t="shared" si="5"/>
        <v>19320</v>
      </c>
      <c r="R11" s="311">
        <v>0</v>
      </c>
      <c r="S11" s="311"/>
      <c r="T11" s="311"/>
      <c r="U11" s="311"/>
      <c r="V11" s="311"/>
      <c r="W11" s="311"/>
      <c r="X11" s="311"/>
      <c r="Y11" s="302">
        <f t="shared" si="6"/>
        <v>57960</v>
      </c>
      <c r="Z11" s="302">
        <f t="shared" si="7"/>
        <v>38640</v>
      </c>
      <c r="AA11" s="302"/>
      <c r="AB11" s="302"/>
      <c r="AC11" s="227">
        <f t="shared" si="8"/>
        <v>96600</v>
      </c>
      <c r="AD11" s="227"/>
      <c r="AE11" s="227">
        <f t="shared" si="9"/>
        <v>96600</v>
      </c>
      <c r="AF11" s="226"/>
    </row>
    <row r="12" spans="1:32" s="312" customFormat="1" ht="29.15" hidden="1" customHeight="1">
      <c r="A12" s="226">
        <v>970768</v>
      </c>
      <c r="B12" s="226" t="s">
        <v>614</v>
      </c>
      <c r="C12" s="226" t="s">
        <v>1694</v>
      </c>
      <c r="D12" s="358" t="s">
        <v>615</v>
      </c>
      <c r="E12" s="308" t="s">
        <v>772</v>
      </c>
      <c r="F12" s="226" t="s">
        <v>1795</v>
      </c>
      <c r="G12" s="309" t="s">
        <v>25</v>
      </c>
      <c r="H12" s="309"/>
      <c r="I12" s="309"/>
      <c r="J12" s="447"/>
      <c r="K12" s="310">
        <v>85</v>
      </c>
      <c r="L12" s="227">
        <f t="shared" si="1"/>
        <v>14280</v>
      </c>
      <c r="M12" s="311">
        <f t="shared" si="2"/>
        <v>14280</v>
      </c>
      <c r="N12" s="311">
        <f t="shared" si="3"/>
        <v>14280</v>
      </c>
      <c r="O12" s="311">
        <f t="shared" si="4"/>
        <v>14280</v>
      </c>
      <c r="P12" s="311">
        <f>$K12*168</f>
        <v>14280</v>
      </c>
      <c r="Q12" s="311">
        <f t="shared" si="5"/>
        <v>14280</v>
      </c>
      <c r="R12" s="311">
        <f t="shared" ref="R12:R18" si="10">K12*168</f>
        <v>14280</v>
      </c>
      <c r="S12" s="311"/>
      <c r="T12" s="311"/>
      <c r="U12" s="311"/>
      <c r="V12" s="311"/>
      <c r="W12" s="311"/>
      <c r="X12" s="311"/>
      <c r="Y12" s="302">
        <f t="shared" si="6"/>
        <v>42840</v>
      </c>
      <c r="Z12" s="302">
        <f t="shared" si="7"/>
        <v>42840</v>
      </c>
      <c r="AA12" s="302"/>
      <c r="AB12" s="302"/>
      <c r="AC12" s="227">
        <f t="shared" si="8"/>
        <v>85680</v>
      </c>
      <c r="AD12" s="227"/>
      <c r="AE12" s="227">
        <f t="shared" si="9"/>
        <v>85680</v>
      </c>
      <c r="AF12" s="226" t="s">
        <v>1796</v>
      </c>
    </row>
    <row r="13" spans="1:32" s="312" customFormat="1" ht="29.15" hidden="1" customHeight="1">
      <c r="A13" s="226">
        <v>622443</v>
      </c>
      <c r="B13" s="226" t="s">
        <v>616</v>
      </c>
      <c r="C13" s="226" t="s">
        <v>1694</v>
      </c>
      <c r="D13" s="358" t="s">
        <v>615</v>
      </c>
      <c r="E13" s="313" t="s">
        <v>24</v>
      </c>
      <c r="F13" s="314"/>
      <c r="G13" s="315" t="s">
        <v>617</v>
      </c>
      <c r="H13" s="315"/>
      <c r="I13" s="315"/>
      <c r="J13" s="448"/>
      <c r="K13" s="310">
        <v>110</v>
      </c>
      <c r="L13" s="227">
        <f t="shared" si="1"/>
        <v>18480</v>
      </c>
      <c r="M13" s="311">
        <f t="shared" si="2"/>
        <v>18480</v>
      </c>
      <c r="N13" s="311">
        <f t="shared" si="3"/>
        <v>18480</v>
      </c>
      <c r="O13" s="311">
        <f t="shared" si="4"/>
        <v>18480</v>
      </c>
      <c r="P13" s="311">
        <f>K13*168</f>
        <v>18480</v>
      </c>
      <c r="Q13" s="311">
        <f t="shared" si="5"/>
        <v>18480</v>
      </c>
      <c r="R13" s="311">
        <f t="shared" si="10"/>
        <v>18480</v>
      </c>
      <c r="S13" s="311"/>
      <c r="T13" s="311"/>
      <c r="U13" s="311"/>
      <c r="V13" s="311"/>
      <c r="W13" s="311"/>
      <c r="X13" s="311"/>
      <c r="Y13" s="302">
        <f t="shared" si="6"/>
        <v>55440</v>
      </c>
      <c r="Z13" s="302">
        <f t="shared" si="7"/>
        <v>55440</v>
      </c>
      <c r="AA13" s="302"/>
      <c r="AB13" s="302"/>
      <c r="AC13" s="227">
        <f t="shared" si="8"/>
        <v>110880</v>
      </c>
      <c r="AD13" s="227"/>
      <c r="AE13" s="227">
        <f t="shared" si="9"/>
        <v>110880</v>
      </c>
      <c r="AF13" s="226"/>
    </row>
    <row r="14" spans="1:32" s="312" customFormat="1" ht="29.15" hidden="1" customHeight="1">
      <c r="A14" s="226">
        <v>630305</v>
      </c>
      <c r="B14" s="226" t="s">
        <v>618</v>
      </c>
      <c r="C14" s="226" t="s">
        <v>1694</v>
      </c>
      <c r="D14" s="358" t="s">
        <v>615</v>
      </c>
      <c r="E14" s="308" t="s">
        <v>24</v>
      </c>
      <c r="F14" s="226"/>
      <c r="G14" s="309" t="s">
        <v>20</v>
      </c>
      <c r="H14" s="309"/>
      <c r="I14" s="309"/>
      <c r="J14" s="447"/>
      <c r="K14" s="310">
        <v>97</v>
      </c>
      <c r="L14" s="227">
        <f t="shared" si="1"/>
        <v>16296</v>
      </c>
      <c r="M14" s="311">
        <f t="shared" si="2"/>
        <v>16296</v>
      </c>
      <c r="N14" s="311">
        <f t="shared" si="3"/>
        <v>16296</v>
      </c>
      <c r="O14" s="311">
        <f t="shared" si="4"/>
        <v>16296</v>
      </c>
      <c r="P14" s="311">
        <f>168*K14</f>
        <v>16296</v>
      </c>
      <c r="Q14" s="311">
        <f t="shared" si="5"/>
        <v>16296</v>
      </c>
      <c r="R14" s="311">
        <f t="shared" si="10"/>
        <v>16296</v>
      </c>
      <c r="S14" s="311"/>
      <c r="T14" s="311"/>
      <c r="U14" s="311"/>
      <c r="V14" s="311"/>
      <c r="W14" s="311"/>
      <c r="X14" s="311"/>
      <c r="Y14" s="302">
        <f t="shared" si="6"/>
        <v>48888</v>
      </c>
      <c r="Z14" s="302">
        <f t="shared" si="7"/>
        <v>48888</v>
      </c>
      <c r="AA14" s="302"/>
      <c r="AB14" s="302"/>
      <c r="AC14" s="227">
        <f t="shared" si="8"/>
        <v>97776</v>
      </c>
      <c r="AD14" s="227"/>
      <c r="AE14" s="227">
        <f t="shared" si="9"/>
        <v>97776</v>
      </c>
      <c r="AF14" s="226"/>
    </row>
    <row r="15" spans="1:32" s="312" customFormat="1" ht="29.15" hidden="1" customHeight="1">
      <c r="A15" s="226">
        <v>630304</v>
      </c>
      <c r="B15" s="226" t="s">
        <v>619</v>
      </c>
      <c r="C15" s="226" t="s">
        <v>1694</v>
      </c>
      <c r="D15" s="358" t="s">
        <v>613</v>
      </c>
      <c r="E15" s="308" t="s">
        <v>24</v>
      </c>
      <c r="F15" s="226" t="s">
        <v>1797</v>
      </c>
      <c r="G15" s="309" t="s">
        <v>20</v>
      </c>
      <c r="H15" s="309"/>
      <c r="I15" s="309"/>
      <c r="J15" s="447"/>
      <c r="K15" s="310">
        <v>97</v>
      </c>
      <c r="L15" s="227">
        <f t="shared" si="1"/>
        <v>16296</v>
      </c>
      <c r="M15" s="311">
        <f t="shared" si="2"/>
        <v>16296</v>
      </c>
      <c r="N15" s="311">
        <f t="shared" si="3"/>
        <v>16296</v>
      </c>
      <c r="O15" s="311">
        <f t="shared" si="4"/>
        <v>16296</v>
      </c>
      <c r="P15" s="311">
        <f>168*K15</f>
        <v>16296</v>
      </c>
      <c r="Q15" s="311">
        <f t="shared" si="5"/>
        <v>16296</v>
      </c>
      <c r="R15" s="311">
        <f t="shared" si="10"/>
        <v>16296</v>
      </c>
      <c r="S15" s="311"/>
      <c r="T15" s="311"/>
      <c r="U15" s="311"/>
      <c r="V15" s="311"/>
      <c r="W15" s="311"/>
      <c r="X15" s="311"/>
      <c r="Y15" s="302">
        <f t="shared" si="6"/>
        <v>48888</v>
      </c>
      <c r="Z15" s="302">
        <f t="shared" si="7"/>
        <v>48888</v>
      </c>
      <c r="AA15" s="302"/>
      <c r="AB15" s="302"/>
      <c r="AC15" s="227">
        <f t="shared" si="8"/>
        <v>97776</v>
      </c>
      <c r="AD15" s="227"/>
      <c r="AE15" s="227">
        <f t="shared" si="9"/>
        <v>97776</v>
      </c>
      <c r="AF15" s="226" t="s">
        <v>1798</v>
      </c>
    </row>
    <row r="16" spans="1:32" s="312" customFormat="1" ht="29.15" hidden="1" customHeight="1">
      <c r="A16" s="226">
        <v>913405</v>
      </c>
      <c r="B16" s="226" t="s">
        <v>620</v>
      </c>
      <c r="C16" s="226" t="s">
        <v>1694</v>
      </c>
      <c r="D16" s="358" t="s">
        <v>615</v>
      </c>
      <c r="E16" s="308" t="s">
        <v>341</v>
      </c>
      <c r="F16" s="226" t="s">
        <v>1799</v>
      </c>
      <c r="G16" s="309" t="s">
        <v>341</v>
      </c>
      <c r="H16" s="309"/>
      <c r="I16" s="309"/>
      <c r="J16" s="447"/>
      <c r="K16" s="310">
        <v>115</v>
      </c>
      <c r="L16" s="227">
        <f t="shared" si="1"/>
        <v>19320</v>
      </c>
      <c r="M16" s="311">
        <f t="shared" si="2"/>
        <v>19320</v>
      </c>
      <c r="N16" s="311">
        <f t="shared" si="3"/>
        <v>19320</v>
      </c>
      <c r="O16" s="311">
        <f t="shared" si="4"/>
        <v>19320</v>
      </c>
      <c r="P16" s="311">
        <f>168*K16</f>
        <v>19320</v>
      </c>
      <c r="Q16" s="311">
        <f t="shared" si="5"/>
        <v>19320</v>
      </c>
      <c r="R16" s="311">
        <f t="shared" si="10"/>
        <v>19320</v>
      </c>
      <c r="S16" s="311"/>
      <c r="T16" s="311"/>
      <c r="U16" s="311"/>
      <c r="V16" s="311"/>
      <c r="W16" s="311"/>
      <c r="X16" s="311"/>
      <c r="Y16" s="302">
        <f t="shared" si="6"/>
        <v>57960</v>
      </c>
      <c r="Z16" s="302">
        <f t="shared" si="7"/>
        <v>57960</v>
      </c>
      <c r="AA16" s="302"/>
      <c r="AB16" s="302"/>
      <c r="AC16" s="227">
        <f t="shared" si="8"/>
        <v>115920</v>
      </c>
      <c r="AD16" s="227"/>
      <c r="AE16" s="227">
        <f t="shared" si="9"/>
        <v>115920</v>
      </c>
      <c r="AF16" s="226" t="s">
        <v>1800</v>
      </c>
    </row>
    <row r="17" spans="1:32" s="312" customFormat="1" ht="29.15" hidden="1" customHeight="1">
      <c r="A17" s="226">
        <v>952674</v>
      </c>
      <c r="B17" s="226" t="s">
        <v>621</v>
      </c>
      <c r="C17" s="226" t="s">
        <v>1694</v>
      </c>
      <c r="D17" s="358" t="s">
        <v>613</v>
      </c>
      <c r="E17" s="308" t="s">
        <v>24</v>
      </c>
      <c r="F17" s="226" t="s">
        <v>1801</v>
      </c>
      <c r="G17" s="309" t="s">
        <v>341</v>
      </c>
      <c r="H17" s="309"/>
      <c r="I17" s="309"/>
      <c r="J17" s="447"/>
      <c r="K17" s="310">
        <v>110</v>
      </c>
      <c r="L17" s="227">
        <f t="shared" si="1"/>
        <v>18480</v>
      </c>
      <c r="M17" s="311">
        <f t="shared" si="2"/>
        <v>18480</v>
      </c>
      <c r="N17" s="311">
        <f t="shared" si="3"/>
        <v>18480</v>
      </c>
      <c r="O17" s="311">
        <f t="shared" si="4"/>
        <v>18480</v>
      </c>
      <c r="P17" s="311">
        <f>168*K17</f>
        <v>18480</v>
      </c>
      <c r="Q17" s="311">
        <f t="shared" si="5"/>
        <v>18480</v>
      </c>
      <c r="R17" s="311">
        <f t="shared" si="10"/>
        <v>18480</v>
      </c>
      <c r="S17" s="311"/>
      <c r="T17" s="311"/>
      <c r="U17" s="311"/>
      <c r="V17" s="311"/>
      <c r="W17" s="311"/>
      <c r="X17" s="311"/>
      <c r="Y17" s="302">
        <f t="shared" si="6"/>
        <v>55440</v>
      </c>
      <c r="Z17" s="302">
        <f t="shared" si="7"/>
        <v>55440</v>
      </c>
      <c r="AA17" s="302"/>
      <c r="AB17" s="302"/>
      <c r="AC17" s="227">
        <f t="shared" si="8"/>
        <v>110880</v>
      </c>
      <c r="AD17" s="227"/>
      <c r="AE17" s="227">
        <f t="shared" si="9"/>
        <v>110880</v>
      </c>
      <c r="AF17" s="226" t="s">
        <v>1802</v>
      </c>
    </row>
    <row r="18" spans="1:32" s="312" customFormat="1" ht="29.15" hidden="1" customHeight="1">
      <c r="A18" s="226">
        <v>883179</v>
      </c>
      <c r="B18" s="226" t="s">
        <v>622</v>
      </c>
      <c r="C18" s="226" t="s">
        <v>1694</v>
      </c>
      <c r="D18" s="358" t="s">
        <v>623</v>
      </c>
      <c r="E18" s="313" t="s">
        <v>37</v>
      </c>
      <c r="F18" s="314"/>
      <c r="G18" s="314" t="s">
        <v>624</v>
      </c>
      <c r="H18" s="314"/>
      <c r="I18" s="314"/>
      <c r="J18" s="449"/>
      <c r="K18" s="310">
        <v>97</v>
      </c>
      <c r="L18" s="227">
        <f t="shared" si="1"/>
        <v>16296</v>
      </c>
      <c r="M18" s="311">
        <v>0</v>
      </c>
      <c r="N18" s="311">
        <v>0</v>
      </c>
      <c r="O18" s="311">
        <f t="shared" si="4"/>
        <v>16296</v>
      </c>
      <c r="P18" s="311">
        <f>168*K18</f>
        <v>16296</v>
      </c>
      <c r="Q18" s="311">
        <f t="shared" si="5"/>
        <v>16296</v>
      </c>
      <c r="R18" s="311">
        <f t="shared" si="10"/>
        <v>16296</v>
      </c>
      <c r="S18" s="311"/>
      <c r="T18" s="311"/>
      <c r="U18" s="311"/>
      <c r="V18" s="311"/>
      <c r="W18" s="311"/>
      <c r="X18" s="311"/>
      <c r="Y18" s="302">
        <f t="shared" si="6"/>
        <v>16296</v>
      </c>
      <c r="Z18" s="302">
        <f t="shared" si="7"/>
        <v>48888</v>
      </c>
      <c r="AA18" s="302"/>
      <c r="AB18" s="302"/>
      <c r="AC18" s="227">
        <f t="shared" si="8"/>
        <v>65184</v>
      </c>
      <c r="AD18" s="227"/>
      <c r="AE18" s="227">
        <f t="shared" si="9"/>
        <v>65184</v>
      </c>
      <c r="AF18" s="226"/>
    </row>
    <row r="19" spans="1:32" s="312" customFormat="1" ht="29.15" hidden="1" customHeight="1">
      <c r="A19" s="226">
        <v>160134</v>
      </c>
      <c r="B19" s="226" t="s">
        <v>636</v>
      </c>
      <c r="C19" s="226" t="s">
        <v>1694</v>
      </c>
      <c r="D19" s="358" t="s">
        <v>637</v>
      </c>
      <c r="E19" s="308" t="s">
        <v>24</v>
      </c>
      <c r="F19" s="226" t="s">
        <v>1803</v>
      </c>
      <c r="G19" s="309" t="s">
        <v>346</v>
      </c>
      <c r="H19" s="309"/>
      <c r="I19" s="309"/>
      <c r="J19" s="447"/>
      <c r="K19" s="310">
        <v>95</v>
      </c>
      <c r="L19" s="227">
        <f t="shared" si="1"/>
        <v>15960</v>
      </c>
      <c r="M19" s="311">
        <f>$K19*168</f>
        <v>15960</v>
      </c>
      <c r="N19" s="311">
        <f>$K19*168</f>
        <v>15960</v>
      </c>
      <c r="O19" s="311">
        <f>$K19*(168-24)</f>
        <v>13680</v>
      </c>
      <c r="P19" s="311">
        <f>$K19*168</f>
        <v>15960</v>
      </c>
      <c r="Q19" s="311">
        <f>$K19*168</f>
        <v>15960</v>
      </c>
      <c r="R19" s="311">
        <f>$K19*168</f>
        <v>15960</v>
      </c>
      <c r="S19" s="311"/>
      <c r="T19" s="311"/>
      <c r="U19" s="311"/>
      <c r="V19" s="311"/>
      <c r="W19" s="311"/>
      <c r="X19" s="311"/>
      <c r="Y19" s="302">
        <f t="shared" si="6"/>
        <v>45600</v>
      </c>
      <c r="Z19" s="302">
        <f t="shared" si="7"/>
        <v>47880</v>
      </c>
      <c r="AA19" s="302"/>
      <c r="AB19" s="302"/>
      <c r="AC19" s="227">
        <f t="shared" si="8"/>
        <v>93480</v>
      </c>
      <c r="AD19" s="227"/>
      <c r="AE19" s="227">
        <f t="shared" si="9"/>
        <v>93480</v>
      </c>
      <c r="AF19" s="231"/>
    </row>
    <row r="20" spans="1:32" s="312" customFormat="1" ht="29.15" hidden="1" customHeight="1">
      <c r="A20" s="226">
        <v>971322</v>
      </c>
      <c r="B20" s="507" t="s">
        <v>1804</v>
      </c>
      <c r="C20" s="226" t="s">
        <v>1694</v>
      </c>
      <c r="D20" s="358" t="s">
        <v>646</v>
      </c>
      <c r="E20" s="308" t="s">
        <v>24</v>
      </c>
      <c r="F20" s="226"/>
      <c r="G20" s="309" t="s">
        <v>20</v>
      </c>
      <c r="H20" s="309"/>
      <c r="I20" s="309"/>
      <c r="J20" s="447"/>
      <c r="K20" s="310">
        <v>95</v>
      </c>
      <c r="L20" s="227">
        <f t="shared" si="1"/>
        <v>15960</v>
      </c>
      <c r="M20" s="311">
        <f t="shared" ref="M20:M30" si="11">K20*168</f>
        <v>15960</v>
      </c>
      <c r="N20" s="311">
        <f t="shared" ref="N20:N30" si="12">K20*168</f>
        <v>15960</v>
      </c>
      <c r="O20" s="311">
        <f t="shared" ref="O20:O30" si="13">K20*168</f>
        <v>15960</v>
      </c>
      <c r="P20" s="311">
        <f>K20*168*0.5</f>
        <v>7980</v>
      </c>
      <c r="Q20" s="311">
        <f t="shared" ref="Q20:Q28" si="14">K20*168</f>
        <v>15960</v>
      </c>
      <c r="R20" s="311">
        <f t="shared" ref="R20:R28" si="15">K20*168</f>
        <v>15960</v>
      </c>
      <c r="S20" s="311"/>
      <c r="T20" s="311"/>
      <c r="U20" s="311"/>
      <c r="V20" s="311"/>
      <c r="W20" s="311"/>
      <c r="X20" s="311"/>
      <c r="Y20" s="302">
        <f t="shared" si="6"/>
        <v>47880</v>
      </c>
      <c r="Z20" s="302">
        <f t="shared" si="7"/>
        <v>39900</v>
      </c>
      <c r="AA20" s="302"/>
      <c r="AB20" s="302"/>
      <c r="AC20" s="227">
        <f t="shared" si="8"/>
        <v>87780</v>
      </c>
      <c r="AD20" s="227"/>
      <c r="AE20" s="227">
        <f t="shared" si="9"/>
        <v>87780</v>
      </c>
      <c r="AF20" s="226"/>
    </row>
    <row r="21" spans="1:32" s="312" customFormat="1" ht="29.15" hidden="1" customHeight="1">
      <c r="A21" s="226">
        <v>2101630</v>
      </c>
      <c r="B21" s="226" t="s">
        <v>627</v>
      </c>
      <c r="C21" s="226" t="s">
        <v>1711</v>
      </c>
      <c r="D21" s="358" t="s">
        <v>615</v>
      </c>
      <c r="E21" s="308" t="s">
        <v>1805</v>
      </c>
      <c r="F21" s="226" t="s">
        <v>1806</v>
      </c>
      <c r="G21" s="309" t="s">
        <v>428</v>
      </c>
      <c r="H21" s="309"/>
      <c r="I21" s="309"/>
      <c r="J21" s="447"/>
      <c r="K21" s="310">
        <v>25</v>
      </c>
      <c r="L21" s="227">
        <f t="shared" si="1"/>
        <v>4200</v>
      </c>
      <c r="M21" s="311">
        <f t="shared" si="11"/>
        <v>4200</v>
      </c>
      <c r="N21" s="311">
        <f t="shared" si="12"/>
        <v>4200</v>
      </c>
      <c r="O21" s="311">
        <f t="shared" si="13"/>
        <v>4200</v>
      </c>
      <c r="P21" s="311">
        <f t="shared" ref="P21:P28" si="16">168*K21</f>
        <v>4200</v>
      </c>
      <c r="Q21" s="311">
        <f t="shared" si="14"/>
        <v>4200</v>
      </c>
      <c r="R21" s="311">
        <f t="shared" si="15"/>
        <v>4200</v>
      </c>
      <c r="S21" s="311"/>
      <c r="T21" s="311"/>
      <c r="U21" s="311"/>
      <c r="V21" s="311"/>
      <c r="W21" s="311"/>
      <c r="X21" s="311"/>
      <c r="Y21" s="302">
        <f t="shared" si="6"/>
        <v>12600</v>
      </c>
      <c r="Z21" s="302">
        <f t="shared" si="7"/>
        <v>12600</v>
      </c>
      <c r="AA21" s="302"/>
      <c r="AB21" s="302"/>
      <c r="AC21" s="227">
        <f t="shared" si="8"/>
        <v>25200</v>
      </c>
      <c r="AD21" s="227"/>
      <c r="AE21" s="227">
        <f t="shared" si="9"/>
        <v>25200</v>
      </c>
      <c r="AF21" s="226" t="s">
        <v>1807</v>
      </c>
    </row>
    <row r="22" spans="1:32" s="312" customFormat="1" ht="29.15" hidden="1" customHeight="1">
      <c r="A22" s="226">
        <v>2247050</v>
      </c>
      <c r="B22" s="226" t="s">
        <v>628</v>
      </c>
      <c r="C22" s="226" t="s">
        <v>1711</v>
      </c>
      <c r="D22" s="358" t="s">
        <v>615</v>
      </c>
      <c r="E22" s="308" t="s">
        <v>24</v>
      </c>
      <c r="F22" s="226"/>
      <c r="G22" s="309" t="s">
        <v>20</v>
      </c>
      <c r="H22" s="309"/>
      <c r="I22" s="309"/>
      <c r="J22" s="447"/>
      <c r="K22" s="310">
        <v>25</v>
      </c>
      <c r="L22" s="227"/>
      <c r="M22" s="311">
        <f t="shared" si="11"/>
        <v>4200</v>
      </c>
      <c r="N22" s="311">
        <f t="shared" si="12"/>
        <v>4200</v>
      </c>
      <c r="O22" s="311">
        <f t="shared" si="13"/>
        <v>4200</v>
      </c>
      <c r="P22" s="311">
        <f t="shared" si="16"/>
        <v>4200</v>
      </c>
      <c r="Q22" s="311">
        <f t="shared" si="14"/>
        <v>4200</v>
      </c>
      <c r="R22" s="311">
        <f t="shared" si="15"/>
        <v>4200</v>
      </c>
      <c r="S22" s="311"/>
      <c r="T22" s="311"/>
      <c r="U22" s="311"/>
      <c r="V22" s="311"/>
      <c r="W22" s="311"/>
      <c r="X22" s="311"/>
      <c r="Y22" s="302">
        <f t="shared" si="6"/>
        <v>12600</v>
      </c>
      <c r="Z22" s="302">
        <f t="shared" si="7"/>
        <v>12600</v>
      </c>
      <c r="AA22" s="302"/>
      <c r="AB22" s="302"/>
      <c r="AC22" s="227">
        <f t="shared" si="8"/>
        <v>25200</v>
      </c>
      <c r="AD22" s="227"/>
      <c r="AE22" s="227">
        <f t="shared" si="9"/>
        <v>25200</v>
      </c>
      <c r="AF22" s="226"/>
    </row>
    <row r="23" spans="1:32" s="312" customFormat="1" ht="29.15" hidden="1" customHeight="1">
      <c r="A23" s="226">
        <v>2018995</v>
      </c>
      <c r="B23" s="226" t="s">
        <v>629</v>
      </c>
      <c r="C23" s="226" t="s">
        <v>1711</v>
      </c>
      <c r="D23" s="358" t="s">
        <v>613</v>
      </c>
      <c r="E23" s="308" t="s">
        <v>24</v>
      </c>
      <c r="F23" s="226"/>
      <c r="G23" s="309" t="s">
        <v>20</v>
      </c>
      <c r="H23" s="309"/>
      <c r="I23" s="309"/>
      <c r="J23" s="447"/>
      <c r="K23" s="310">
        <v>25</v>
      </c>
      <c r="L23" s="227">
        <f t="shared" ref="L23:L38" si="17">K23*168</f>
        <v>4200</v>
      </c>
      <c r="M23" s="311">
        <f t="shared" si="11"/>
        <v>4200</v>
      </c>
      <c r="N23" s="311">
        <f t="shared" si="12"/>
        <v>4200</v>
      </c>
      <c r="O23" s="311">
        <f t="shared" si="13"/>
        <v>4200</v>
      </c>
      <c r="P23" s="311">
        <f t="shared" si="16"/>
        <v>4200</v>
      </c>
      <c r="Q23" s="311">
        <f t="shared" si="14"/>
        <v>4200</v>
      </c>
      <c r="R23" s="311">
        <f t="shared" si="15"/>
        <v>4200</v>
      </c>
      <c r="S23" s="311"/>
      <c r="T23" s="311"/>
      <c r="U23" s="311"/>
      <c r="V23" s="311"/>
      <c r="W23" s="311"/>
      <c r="X23" s="311"/>
      <c r="Y23" s="302">
        <f t="shared" si="6"/>
        <v>12600</v>
      </c>
      <c r="Z23" s="302">
        <f t="shared" si="7"/>
        <v>12600</v>
      </c>
      <c r="AA23" s="302"/>
      <c r="AB23" s="302"/>
      <c r="AC23" s="227">
        <f t="shared" si="8"/>
        <v>25200</v>
      </c>
      <c r="AD23" s="227"/>
      <c r="AE23" s="227">
        <f t="shared" si="9"/>
        <v>25200</v>
      </c>
      <c r="AF23" s="226"/>
    </row>
    <row r="24" spans="1:32" s="312" customFormat="1" ht="29.15" hidden="1" customHeight="1">
      <c r="A24" s="226">
        <v>2088092</v>
      </c>
      <c r="B24" s="226" t="s">
        <v>630</v>
      </c>
      <c r="C24" s="226" t="s">
        <v>1711</v>
      </c>
      <c r="D24" s="358" t="s">
        <v>615</v>
      </c>
      <c r="E24" s="308" t="s">
        <v>1805</v>
      </c>
      <c r="F24" s="226"/>
      <c r="G24" s="309" t="s">
        <v>428</v>
      </c>
      <c r="H24" s="309"/>
      <c r="I24" s="309"/>
      <c r="J24" s="447"/>
      <c r="K24" s="310">
        <v>25</v>
      </c>
      <c r="L24" s="227">
        <f t="shared" si="17"/>
        <v>4200</v>
      </c>
      <c r="M24" s="311">
        <f t="shared" si="11"/>
        <v>4200</v>
      </c>
      <c r="N24" s="311">
        <f t="shared" si="12"/>
        <v>4200</v>
      </c>
      <c r="O24" s="311">
        <f t="shared" si="13"/>
        <v>4200</v>
      </c>
      <c r="P24" s="311">
        <f t="shared" si="16"/>
        <v>4200</v>
      </c>
      <c r="Q24" s="311">
        <f t="shared" si="14"/>
        <v>4200</v>
      </c>
      <c r="R24" s="311">
        <f t="shared" si="15"/>
        <v>4200</v>
      </c>
      <c r="S24" s="311"/>
      <c r="T24" s="311"/>
      <c r="U24" s="311"/>
      <c r="V24" s="311"/>
      <c r="W24" s="311"/>
      <c r="X24" s="311"/>
      <c r="Y24" s="302">
        <f t="shared" si="6"/>
        <v>12600</v>
      </c>
      <c r="Z24" s="302">
        <f t="shared" si="7"/>
        <v>12600</v>
      </c>
      <c r="AA24" s="302"/>
      <c r="AB24" s="302"/>
      <c r="AC24" s="227">
        <f t="shared" si="8"/>
        <v>25200</v>
      </c>
      <c r="AD24" s="227"/>
      <c r="AE24" s="227">
        <f t="shared" si="9"/>
        <v>25200</v>
      </c>
      <c r="AF24" s="226"/>
    </row>
    <row r="25" spans="1:32" s="312" customFormat="1" ht="29.15" hidden="1" customHeight="1">
      <c r="A25" s="226">
        <v>2245545</v>
      </c>
      <c r="B25" s="226" t="s">
        <v>1808</v>
      </c>
      <c r="C25" s="226" t="s">
        <v>1711</v>
      </c>
      <c r="D25" s="358" t="s">
        <v>615</v>
      </c>
      <c r="E25" s="308" t="s">
        <v>1805</v>
      </c>
      <c r="F25" s="226" t="s">
        <v>1806</v>
      </c>
      <c r="G25" s="309" t="s">
        <v>428</v>
      </c>
      <c r="H25" s="309"/>
      <c r="I25" s="309"/>
      <c r="J25" s="447"/>
      <c r="K25" s="310">
        <v>25</v>
      </c>
      <c r="L25" s="227">
        <f t="shared" si="17"/>
        <v>4200</v>
      </c>
      <c r="M25" s="311">
        <f t="shared" si="11"/>
        <v>4200</v>
      </c>
      <c r="N25" s="311">
        <f t="shared" si="12"/>
        <v>4200</v>
      </c>
      <c r="O25" s="311">
        <f t="shared" si="13"/>
        <v>4200</v>
      </c>
      <c r="P25" s="311">
        <f t="shared" si="16"/>
        <v>4200</v>
      </c>
      <c r="Q25" s="311">
        <f t="shared" si="14"/>
        <v>4200</v>
      </c>
      <c r="R25" s="311">
        <f t="shared" si="15"/>
        <v>4200</v>
      </c>
      <c r="S25" s="311"/>
      <c r="T25" s="311"/>
      <c r="U25" s="311"/>
      <c r="V25" s="311"/>
      <c r="W25" s="311"/>
      <c r="X25" s="311"/>
      <c r="Y25" s="302">
        <f t="shared" si="6"/>
        <v>12600</v>
      </c>
      <c r="Z25" s="302">
        <f t="shared" si="7"/>
        <v>12600</v>
      </c>
      <c r="AA25" s="302"/>
      <c r="AB25" s="302"/>
      <c r="AC25" s="227">
        <f t="shared" si="8"/>
        <v>25200</v>
      </c>
      <c r="AD25" s="227"/>
      <c r="AE25" s="227">
        <f t="shared" si="9"/>
        <v>25200</v>
      </c>
      <c r="AF25" s="226" t="s">
        <v>1807</v>
      </c>
    </row>
    <row r="26" spans="1:32" s="312" customFormat="1" ht="29.15" hidden="1" customHeight="1">
      <c r="A26" s="226">
        <v>918276</v>
      </c>
      <c r="B26" s="226" t="s">
        <v>1809</v>
      </c>
      <c r="C26" s="226" t="s">
        <v>1711</v>
      </c>
      <c r="D26" s="358" t="s">
        <v>615</v>
      </c>
      <c r="E26" s="308" t="s">
        <v>341</v>
      </c>
      <c r="F26" s="226"/>
      <c r="G26" s="309" t="s">
        <v>341</v>
      </c>
      <c r="H26" s="309"/>
      <c r="I26" s="309"/>
      <c r="J26" s="447"/>
      <c r="K26" s="310">
        <v>25</v>
      </c>
      <c r="L26" s="227">
        <f t="shared" si="17"/>
        <v>4200</v>
      </c>
      <c r="M26" s="311">
        <f t="shared" si="11"/>
        <v>4200</v>
      </c>
      <c r="N26" s="311">
        <f t="shared" si="12"/>
        <v>4200</v>
      </c>
      <c r="O26" s="311">
        <f t="shared" si="13"/>
        <v>4200</v>
      </c>
      <c r="P26" s="311">
        <f t="shared" si="16"/>
        <v>4200</v>
      </c>
      <c r="Q26" s="311">
        <f t="shared" si="14"/>
        <v>4200</v>
      </c>
      <c r="R26" s="311">
        <f t="shared" si="15"/>
        <v>4200</v>
      </c>
      <c r="S26" s="311"/>
      <c r="T26" s="311"/>
      <c r="U26" s="311"/>
      <c r="V26" s="311"/>
      <c r="W26" s="311"/>
      <c r="X26" s="311"/>
      <c r="Y26" s="302">
        <f t="shared" si="6"/>
        <v>12600</v>
      </c>
      <c r="Z26" s="302">
        <f t="shared" si="7"/>
        <v>12600</v>
      </c>
      <c r="AA26" s="302"/>
      <c r="AB26" s="302"/>
      <c r="AC26" s="227">
        <f t="shared" si="8"/>
        <v>25200</v>
      </c>
      <c r="AD26" s="227"/>
      <c r="AE26" s="227">
        <f t="shared" si="9"/>
        <v>25200</v>
      </c>
      <c r="AF26" s="226"/>
    </row>
    <row r="27" spans="1:32" s="312" customFormat="1" ht="29.15" hidden="1" customHeight="1">
      <c r="A27" s="226">
        <v>2096689</v>
      </c>
      <c r="B27" s="226" t="s">
        <v>631</v>
      </c>
      <c r="C27" s="226" t="s">
        <v>1711</v>
      </c>
      <c r="D27" s="358" t="s">
        <v>615</v>
      </c>
      <c r="E27" s="308" t="s">
        <v>1805</v>
      </c>
      <c r="F27" s="226"/>
      <c r="G27" s="309" t="s">
        <v>428</v>
      </c>
      <c r="H27" s="309"/>
      <c r="I27" s="309"/>
      <c r="J27" s="447"/>
      <c r="K27" s="310">
        <v>25</v>
      </c>
      <c r="L27" s="227">
        <f t="shared" si="17"/>
        <v>4200</v>
      </c>
      <c r="M27" s="311">
        <f t="shared" si="11"/>
        <v>4200</v>
      </c>
      <c r="N27" s="311">
        <f t="shared" si="12"/>
        <v>4200</v>
      </c>
      <c r="O27" s="311">
        <f t="shared" si="13"/>
        <v>4200</v>
      </c>
      <c r="P27" s="311">
        <f t="shared" si="16"/>
        <v>4200</v>
      </c>
      <c r="Q27" s="311">
        <f t="shared" si="14"/>
        <v>4200</v>
      </c>
      <c r="R27" s="311">
        <f t="shared" si="15"/>
        <v>4200</v>
      </c>
      <c r="S27" s="311"/>
      <c r="T27" s="311"/>
      <c r="U27" s="311"/>
      <c r="V27" s="311"/>
      <c r="W27" s="311"/>
      <c r="X27" s="311"/>
      <c r="Y27" s="302">
        <f t="shared" si="6"/>
        <v>12600</v>
      </c>
      <c r="Z27" s="302">
        <f t="shared" si="7"/>
        <v>12600</v>
      </c>
      <c r="AA27" s="302"/>
      <c r="AB27" s="302"/>
      <c r="AC27" s="227">
        <f t="shared" si="8"/>
        <v>25200</v>
      </c>
      <c r="AD27" s="227"/>
      <c r="AE27" s="227">
        <f t="shared" si="9"/>
        <v>25200</v>
      </c>
      <c r="AF27" s="226"/>
    </row>
    <row r="28" spans="1:32" s="312" customFormat="1" ht="29.15" hidden="1" customHeight="1">
      <c r="A28" s="226">
        <v>2155098</v>
      </c>
      <c r="B28" s="226" t="s">
        <v>632</v>
      </c>
      <c r="C28" s="226" t="s">
        <v>1711</v>
      </c>
      <c r="D28" s="358" t="s">
        <v>615</v>
      </c>
      <c r="E28" s="308" t="s">
        <v>1805</v>
      </c>
      <c r="F28" s="226" t="s">
        <v>1801</v>
      </c>
      <c r="G28" s="309" t="s">
        <v>428</v>
      </c>
      <c r="H28" s="309"/>
      <c r="I28" s="309"/>
      <c r="J28" s="447"/>
      <c r="K28" s="310">
        <v>25</v>
      </c>
      <c r="L28" s="227">
        <f t="shared" si="17"/>
        <v>4200</v>
      </c>
      <c r="M28" s="311">
        <f t="shared" si="11"/>
        <v>4200</v>
      </c>
      <c r="N28" s="311">
        <f t="shared" si="12"/>
        <v>4200</v>
      </c>
      <c r="O28" s="311">
        <f t="shared" si="13"/>
        <v>4200</v>
      </c>
      <c r="P28" s="311">
        <f t="shared" si="16"/>
        <v>4200</v>
      </c>
      <c r="Q28" s="311">
        <f t="shared" si="14"/>
        <v>4200</v>
      </c>
      <c r="R28" s="311">
        <f t="shared" si="15"/>
        <v>4200</v>
      </c>
      <c r="S28" s="311"/>
      <c r="T28" s="311"/>
      <c r="U28" s="311"/>
      <c r="V28" s="311"/>
      <c r="W28" s="311"/>
      <c r="X28" s="311"/>
      <c r="Y28" s="302">
        <f t="shared" si="6"/>
        <v>12600</v>
      </c>
      <c r="Z28" s="302">
        <f t="shared" si="7"/>
        <v>12600</v>
      </c>
      <c r="AA28" s="302"/>
      <c r="AB28" s="302"/>
      <c r="AC28" s="227">
        <f t="shared" si="8"/>
        <v>25200</v>
      </c>
      <c r="AD28" s="227"/>
      <c r="AE28" s="227">
        <f t="shared" si="9"/>
        <v>25200</v>
      </c>
      <c r="AF28" s="226" t="s">
        <v>1802</v>
      </c>
    </row>
    <row r="29" spans="1:32" s="312" customFormat="1" ht="29.15" hidden="1" customHeight="1">
      <c r="A29" s="226">
        <v>2077042</v>
      </c>
      <c r="B29" s="226" t="s">
        <v>633</v>
      </c>
      <c r="C29" s="226" t="s">
        <v>1711</v>
      </c>
      <c r="D29" s="358" t="s">
        <v>615</v>
      </c>
      <c r="E29" s="308" t="s">
        <v>772</v>
      </c>
      <c r="F29" s="226" t="s">
        <v>1799</v>
      </c>
      <c r="G29" s="309" t="s">
        <v>25</v>
      </c>
      <c r="H29" s="309"/>
      <c r="I29" s="309"/>
      <c r="J29" s="447"/>
      <c r="K29" s="310">
        <v>20</v>
      </c>
      <c r="L29" s="227">
        <f t="shared" si="17"/>
        <v>3360</v>
      </c>
      <c r="M29" s="311">
        <f t="shared" si="11"/>
        <v>3360</v>
      </c>
      <c r="N29" s="311">
        <f t="shared" si="12"/>
        <v>3360</v>
      </c>
      <c r="O29" s="311">
        <f t="shared" si="13"/>
        <v>3360</v>
      </c>
      <c r="P29" s="311">
        <f>$K29*168</f>
        <v>3360</v>
      </c>
      <c r="Q29" s="311">
        <f>$K29*168</f>
        <v>3360</v>
      </c>
      <c r="R29" s="311">
        <f>$K29*168</f>
        <v>3360</v>
      </c>
      <c r="S29" s="311"/>
      <c r="T29" s="311"/>
      <c r="U29" s="311"/>
      <c r="V29" s="311"/>
      <c r="W29" s="311"/>
      <c r="X29" s="311"/>
      <c r="Y29" s="302">
        <f t="shared" si="6"/>
        <v>10080</v>
      </c>
      <c r="Z29" s="302">
        <f t="shared" si="7"/>
        <v>10080</v>
      </c>
      <c r="AA29" s="302"/>
      <c r="AB29" s="302"/>
      <c r="AC29" s="227">
        <f t="shared" si="8"/>
        <v>20160</v>
      </c>
      <c r="AD29" s="227"/>
      <c r="AE29" s="227">
        <f t="shared" si="9"/>
        <v>20160</v>
      </c>
      <c r="AF29" s="226" t="s">
        <v>1800</v>
      </c>
    </row>
    <row r="30" spans="1:32" s="312" customFormat="1" ht="29.15" hidden="1" customHeight="1">
      <c r="A30" s="226">
        <v>2302225</v>
      </c>
      <c r="B30" s="226" t="s">
        <v>1810</v>
      </c>
      <c r="C30" s="226" t="s">
        <v>1711</v>
      </c>
      <c r="D30" s="358" t="s">
        <v>623</v>
      </c>
      <c r="E30" s="308" t="s">
        <v>341</v>
      </c>
      <c r="F30" s="226"/>
      <c r="G30" s="309" t="s">
        <v>341</v>
      </c>
      <c r="H30" s="309"/>
      <c r="I30" s="309"/>
      <c r="J30" s="447"/>
      <c r="K30" s="310">
        <v>27</v>
      </c>
      <c r="L30" s="227">
        <f t="shared" si="17"/>
        <v>4536</v>
      </c>
      <c r="M30" s="311">
        <f t="shared" si="11"/>
        <v>4536</v>
      </c>
      <c r="N30" s="311">
        <f t="shared" si="12"/>
        <v>4536</v>
      </c>
      <c r="O30" s="311">
        <f t="shared" si="13"/>
        <v>4536</v>
      </c>
      <c r="P30" s="311">
        <f t="shared" ref="P30:P36" si="18">168*K30</f>
        <v>4536</v>
      </c>
      <c r="Q30" s="311">
        <f t="shared" ref="Q30:Q36" si="19">K30*168</f>
        <v>4536</v>
      </c>
      <c r="R30" s="311">
        <f>K30*168</f>
        <v>4536</v>
      </c>
      <c r="S30" s="311"/>
      <c r="T30" s="311"/>
      <c r="U30" s="311"/>
      <c r="V30" s="311"/>
      <c r="W30" s="311"/>
      <c r="X30" s="311"/>
      <c r="Y30" s="302">
        <f t="shared" si="6"/>
        <v>13608</v>
      </c>
      <c r="Z30" s="302">
        <f t="shared" si="7"/>
        <v>13608</v>
      </c>
      <c r="AA30" s="302"/>
      <c r="AB30" s="302"/>
      <c r="AC30" s="227">
        <f t="shared" si="8"/>
        <v>27216</v>
      </c>
      <c r="AD30" s="227"/>
      <c r="AE30" s="227">
        <f t="shared" si="9"/>
        <v>27216</v>
      </c>
      <c r="AF30" s="226"/>
    </row>
    <row r="31" spans="1:32" s="312" customFormat="1" ht="29.15" hidden="1" customHeight="1">
      <c r="A31" s="226">
        <v>258039</v>
      </c>
      <c r="B31" s="226" t="s">
        <v>634</v>
      </c>
      <c r="C31" s="226" t="s">
        <v>1711</v>
      </c>
      <c r="D31" s="358" t="s">
        <v>615</v>
      </c>
      <c r="E31" s="308" t="s">
        <v>1805</v>
      </c>
      <c r="F31" s="226"/>
      <c r="G31" s="309" t="s">
        <v>428</v>
      </c>
      <c r="H31" s="309"/>
      <c r="I31" s="309"/>
      <c r="J31" s="447"/>
      <c r="K31" s="310">
        <v>25</v>
      </c>
      <c r="L31" s="227">
        <f t="shared" si="17"/>
        <v>4200</v>
      </c>
      <c r="M31" s="311">
        <v>0</v>
      </c>
      <c r="N31" s="311">
        <v>0</v>
      </c>
      <c r="O31" s="311">
        <v>0</v>
      </c>
      <c r="P31" s="311">
        <f t="shared" si="18"/>
        <v>4200</v>
      </c>
      <c r="Q31" s="311">
        <f t="shared" si="19"/>
        <v>4200</v>
      </c>
      <c r="R31" s="311">
        <f>K31*168</f>
        <v>4200</v>
      </c>
      <c r="S31" s="311"/>
      <c r="T31" s="311"/>
      <c r="U31" s="311"/>
      <c r="V31" s="311"/>
      <c r="W31" s="311"/>
      <c r="X31" s="311"/>
      <c r="Y31" s="302">
        <f t="shared" si="6"/>
        <v>0</v>
      </c>
      <c r="Z31" s="302">
        <f t="shared" si="7"/>
        <v>12600</v>
      </c>
      <c r="AA31" s="302"/>
      <c r="AB31" s="302"/>
      <c r="AC31" s="227">
        <f t="shared" si="8"/>
        <v>12600</v>
      </c>
      <c r="AD31" s="227"/>
      <c r="AE31" s="227">
        <f t="shared" si="9"/>
        <v>12600</v>
      </c>
      <c r="AF31" s="226"/>
    </row>
    <row r="32" spans="1:32" s="312" customFormat="1" ht="29.15" hidden="1" customHeight="1">
      <c r="A32" s="226">
        <v>631869</v>
      </c>
      <c r="B32" s="226" t="s">
        <v>635</v>
      </c>
      <c r="C32" s="226" t="s">
        <v>1711</v>
      </c>
      <c r="D32" s="358" t="s">
        <v>615</v>
      </c>
      <c r="E32" s="308" t="s">
        <v>53</v>
      </c>
      <c r="F32" s="226"/>
      <c r="G32" s="309" t="s">
        <v>346</v>
      </c>
      <c r="H32" s="309"/>
      <c r="I32" s="309"/>
      <c r="J32" s="447"/>
      <c r="K32" s="310">
        <v>22</v>
      </c>
      <c r="L32" s="227">
        <f t="shared" si="17"/>
        <v>3696</v>
      </c>
      <c r="M32" s="311">
        <f>K32*168</f>
        <v>3696</v>
      </c>
      <c r="N32" s="311">
        <f>K32*168</f>
        <v>3696</v>
      </c>
      <c r="O32" s="311">
        <f>K32*168</f>
        <v>3696</v>
      </c>
      <c r="P32" s="311">
        <f t="shared" si="18"/>
        <v>3696</v>
      </c>
      <c r="Q32" s="311">
        <f t="shared" si="19"/>
        <v>3696</v>
      </c>
      <c r="R32" s="311">
        <f>K32*168</f>
        <v>3696</v>
      </c>
      <c r="S32" s="311"/>
      <c r="T32" s="311"/>
      <c r="U32" s="311"/>
      <c r="V32" s="311"/>
      <c r="W32" s="311"/>
      <c r="X32" s="311"/>
      <c r="Y32" s="302">
        <f t="shared" si="6"/>
        <v>11088</v>
      </c>
      <c r="Z32" s="302">
        <f t="shared" si="7"/>
        <v>11088</v>
      </c>
      <c r="AA32" s="302"/>
      <c r="AB32" s="302"/>
      <c r="AC32" s="227">
        <f t="shared" si="8"/>
        <v>22176</v>
      </c>
      <c r="AD32" s="227"/>
      <c r="AE32" s="227">
        <f t="shared" si="9"/>
        <v>22176</v>
      </c>
      <c r="AF32" s="226"/>
    </row>
    <row r="33" spans="1:32" s="316" customFormat="1" ht="29.15" hidden="1" customHeight="1">
      <c r="A33" s="226">
        <v>959343</v>
      </c>
      <c r="B33" s="226" t="s">
        <v>638</v>
      </c>
      <c r="C33" s="226" t="s">
        <v>1694</v>
      </c>
      <c r="D33" s="358" t="s">
        <v>637</v>
      </c>
      <c r="E33" s="308" t="s">
        <v>341</v>
      </c>
      <c r="F33" s="226" t="s">
        <v>1803</v>
      </c>
      <c r="G33" s="309" t="s">
        <v>341</v>
      </c>
      <c r="H33" s="309"/>
      <c r="I33" s="309"/>
      <c r="J33" s="447"/>
      <c r="K33" s="310">
        <v>115</v>
      </c>
      <c r="L33" s="227">
        <f t="shared" si="17"/>
        <v>19320</v>
      </c>
      <c r="M33" s="311">
        <f>K33*168</f>
        <v>19320</v>
      </c>
      <c r="N33" s="311">
        <f>K33*168</f>
        <v>19320</v>
      </c>
      <c r="O33" s="311">
        <f>K33*168</f>
        <v>19320</v>
      </c>
      <c r="P33" s="311">
        <f t="shared" si="18"/>
        <v>19320</v>
      </c>
      <c r="Q33" s="311">
        <f t="shared" si="19"/>
        <v>19320</v>
      </c>
      <c r="R33" s="311">
        <f>$K33*168</f>
        <v>19320</v>
      </c>
      <c r="S33" s="311"/>
      <c r="T33" s="311"/>
      <c r="U33" s="311"/>
      <c r="V33" s="311"/>
      <c r="W33" s="311"/>
      <c r="X33" s="311"/>
      <c r="Y33" s="302">
        <f t="shared" si="6"/>
        <v>57960</v>
      </c>
      <c r="Z33" s="302">
        <f t="shared" si="7"/>
        <v>57960</v>
      </c>
      <c r="AA33" s="302"/>
      <c r="AB33" s="302"/>
      <c r="AC33" s="227">
        <f t="shared" si="8"/>
        <v>115920</v>
      </c>
      <c r="AD33" s="227"/>
      <c r="AE33" s="227">
        <f t="shared" si="9"/>
        <v>115920</v>
      </c>
      <c r="AF33" s="226"/>
    </row>
    <row r="34" spans="1:32" s="312" customFormat="1" ht="29.15" hidden="1" customHeight="1">
      <c r="A34" s="226">
        <v>2132785</v>
      </c>
      <c r="B34" s="226" t="s">
        <v>639</v>
      </c>
      <c r="C34" s="226" t="s">
        <v>1694</v>
      </c>
      <c r="D34" s="358" t="s">
        <v>640</v>
      </c>
      <c r="E34" s="308" t="s">
        <v>341</v>
      </c>
      <c r="F34" s="226" t="s">
        <v>1799</v>
      </c>
      <c r="G34" s="309" t="s">
        <v>341</v>
      </c>
      <c r="H34" s="309"/>
      <c r="I34" s="309"/>
      <c r="J34" s="447"/>
      <c r="K34" s="310">
        <v>115</v>
      </c>
      <c r="L34" s="227">
        <f t="shared" si="17"/>
        <v>19320</v>
      </c>
      <c r="M34" s="311">
        <f>K34*168</f>
        <v>19320</v>
      </c>
      <c r="N34" s="311">
        <f>K34*168</f>
        <v>19320</v>
      </c>
      <c r="O34" s="311">
        <f>K34*168</f>
        <v>19320</v>
      </c>
      <c r="P34" s="311">
        <f t="shared" si="18"/>
        <v>19320</v>
      </c>
      <c r="Q34" s="311">
        <f t="shared" si="19"/>
        <v>19320</v>
      </c>
      <c r="R34" s="311">
        <f>K34*168</f>
        <v>19320</v>
      </c>
      <c r="S34" s="311"/>
      <c r="T34" s="311"/>
      <c r="U34" s="311"/>
      <c r="V34" s="311"/>
      <c r="W34" s="311"/>
      <c r="X34" s="311"/>
      <c r="Y34" s="302">
        <f t="shared" si="6"/>
        <v>57960</v>
      </c>
      <c r="Z34" s="302">
        <f t="shared" si="7"/>
        <v>57960</v>
      </c>
      <c r="AA34" s="302"/>
      <c r="AB34" s="302"/>
      <c r="AC34" s="227">
        <f t="shared" si="8"/>
        <v>115920</v>
      </c>
      <c r="AD34" s="227"/>
      <c r="AE34" s="227">
        <f t="shared" si="9"/>
        <v>115920</v>
      </c>
      <c r="AF34" s="226"/>
    </row>
    <row r="35" spans="1:32" s="312" customFormat="1" ht="29.15" hidden="1" customHeight="1">
      <c r="A35" s="226">
        <v>2018310</v>
      </c>
      <c r="B35" s="226" t="s">
        <v>641</v>
      </c>
      <c r="C35" s="226" t="s">
        <v>1694</v>
      </c>
      <c r="D35" s="358" t="s">
        <v>640</v>
      </c>
      <c r="E35" s="308" t="s">
        <v>1805</v>
      </c>
      <c r="F35" s="226" t="s">
        <v>1799</v>
      </c>
      <c r="G35" s="309" t="s">
        <v>20</v>
      </c>
      <c r="H35" s="309"/>
      <c r="I35" s="309"/>
      <c r="J35" s="447"/>
      <c r="K35" s="310">
        <v>95</v>
      </c>
      <c r="L35" s="227">
        <f t="shared" si="17"/>
        <v>15960</v>
      </c>
      <c r="M35" s="311">
        <f>K35*168</f>
        <v>15960</v>
      </c>
      <c r="N35" s="311">
        <f>K35*168</f>
        <v>15960</v>
      </c>
      <c r="O35" s="311">
        <f>K35*168</f>
        <v>15960</v>
      </c>
      <c r="P35" s="311">
        <f t="shared" si="18"/>
        <v>15960</v>
      </c>
      <c r="Q35" s="311">
        <f t="shared" si="19"/>
        <v>15960</v>
      </c>
      <c r="R35" s="311">
        <f>K35*168</f>
        <v>15960</v>
      </c>
      <c r="S35" s="311"/>
      <c r="T35" s="311"/>
      <c r="U35" s="311"/>
      <c r="V35" s="311"/>
      <c r="W35" s="311"/>
      <c r="X35" s="311"/>
      <c r="Y35" s="302">
        <f t="shared" si="6"/>
        <v>47880</v>
      </c>
      <c r="Z35" s="302">
        <f t="shared" si="7"/>
        <v>47880</v>
      </c>
      <c r="AA35" s="302"/>
      <c r="AB35" s="302"/>
      <c r="AC35" s="227">
        <f t="shared" si="8"/>
        <v>95760</v>
      </c>
      <c r="AD35" s="227"/>
      <c r="AE35" s="227">
        <f t="shared" si="9"/>
        <v>95760</v>
      </c>
      <c r="AF35" s="226" t="s">
        <v>1811</v>
      </c>
    </row>
    <row r="36" spans="1:32" s="312" customFormat="1" ht="29.15" hidden="1" customHeight="1">
      <c r="A36" s="226">
        <v>969769</v>
      </c>
      <c r="B36" s="226" t="s">
        <v>625</v>
      </c>
      <c r="C36" s="226" t="s">
        <v>1694</v>
      </c>
      <c r="D36" s="358" t="s">
        <v>626</v>
      </c>
      <c r="E36" s="308" t="s">
        <v>24</v>
      </c>
      <c r="F36" s="226" t="s">
        <v>1801</v>
      </c>
      <c r="G36" s="309" t="s">
        <v>346</v>
      </c>
      <c r="H36" s="309"/>
      <c r="I36" s="309"/>
      <c r="J36" s="447"/>
      <c r="K36" s="310">
        <v>105</v>
      </c>
      <c r="L36" s="227">
        <f t="shared" si="17"/>
        <v>17640</v>
      </c>
      <c r="M36" s="311">
        <f>K36*168</f>
        <v>17640</v>
      </c>
      <c r="N36" s="311">
        <f>K36*168</f>
        <v>17640</v>
      </c>
      <c r="O36" s="311">
        <f>K36*(168-24)</f>
        <v>15120</v>
      </c>
      <c r="P36" s="311">
        <f t="shared" si="18"/>
        <v>17640</v>
      </c>
      <c r="Q36" s="311">
        <f t="shared" si="19"/>
        <v>17640</v>
      </c>
      <c r="R36" s="311">
        <f>K36*168</f>
        <v>17640</v>
      </c>
      <c r="S36" s="311"/>
      <c r="T36" s="311"/>
      <c r="U36" s="311"/>
      <c r="V36" s="311"/>
      <c r="W36" s="311"/>
      <c r="X36" s="311"/>
      <c r="Y36" s="302">
        <f t="shared" si="6"/>
        <v>50400</v>
      </c>
      <c r="Z36" s="302">
        <f t="shared" si="7"/>
        <v>52920</v>
      </c>
      <c r="AA36" s="302"/>
      <c r="AB36" s="302"/>
      <c r="AC36" s="227">
        <f t="shared" si="8"/>
        <v>103320</v>
      </c>
      <c r="AD36" s="227"/>
      <c r="AE36" s="227">
        <f t="shared" si="9"/>
        <v>103320</v>
      </c>
      <c r="AF36" s="226" t="s">
        <v>1802</v>
      </c>
    </row>
    <row r="37" spans="1:32" s="316" customFormat="1" ht="29.15" hidden="1" customHeight="1">
      <c r="A37" s="226">
        <v>290282</v>
      </c>
      <c r="B37" s="507" t="s">
        <v>1812</v>
      </c>
      <c r="C37" s="226" t="s">
        <v>1694</v>
      </c>
      <c r="D37" s="358" t="s">
        <v>646</v>
      </c>
      <c r="E37" s="308" t="s">
        <v>24</v>
      </c>
      <c r="F37" s="226" t="s">
        <v>1799</v>
      </c>
      <c r="G37" s="309" t="s">
        <v>20</v>
      </c>
      <c r="H37" s="309"/>
      <c r="I37" s="309"/>
      <c r="J37" s="447"/>
      <c r="K37" s="310">
        <v>95</v>
      </c>
      <c r="L37" s="227">
        <f t="shared" si="17"/>
        <v>15960</v>
      </c>
      <c r="M37" s="311"/>
      <c r="N37" s="311">
        <f>$K37*168*50%</f>
        <v>7980</v>
      </c>
      <c r="O37" s="311">
        <f>K37*168</f>
        <v>15960</v>
      </c>
      <c r="P37" s="311">
        <f>168*K37*0.5</f>
        <v>7980</v>
      </c>
      <c r="Q37" s="311">
        <v>0</v>
      </c>
      <c r="R37" s="311">
        <v>0</v>
      </c>
      <c r="S37" s="311"/>
      <c r="T37" s="311"/>
      <c r="U37" s="311"/>
      <c r="V37" s="311"/>
      <c r="W37" s="311"/>
      <c r="X37" s="311"/>
      <c r="Y37" s="302">
        <f t="shared" si="6"/>
        <v>23940</v>
      </c>
      <c r="Z37" s="302">
        <f t="shared" si="7"/>
        <v>7980</v>
      </c>
      <c r="AA37" s="302"/>
      <c r="AB37" s="302"/>
      <c r="AC37" s="227">
        <f t="shared" si="8"/>
        <v>31920</v>
      </c>
      <c r="AD37" s="227"/>
      <c r="AE37" s="227">
        <f t="shared" si="9"/>
        <v>31920</v>
      </c>
      <c r="AF37" s="226" t="s">
        <v>1800</v>
      </c>
    </row>
    <row r="38" spans="1:32" s="312" customFormat="1" ht="29.15" hidden="1" customHeight="1">
      <c r="A38" s="226">
        <v>955490</v>
      </c>
      <c r="B38" s="226" t="s">
        <v>681</v>
      </c>
      <c r="C38" s="226" t="s">
        <v>1694</v>
      </c>
      <c r="D38" s="358" t="s">
        <v>646</v>
      </c>
      <c r="E38" s="308" t="s">
        <v>772</v>
      </c>
      <c r="F38" s="226"/>
      <c r="G38" s="309" t="s">
        <v>25</v>
      </c>
      <c r="H38" s="309"/>
      <c r="I38" s="309"/>
      <c r="J38" s="447"/>
      <c r="K38" s="310">
        <v>95</v>
      </c>
      <c r="L38" s="227">
        <f t="shared" si="17"/>
        <v>15960</v>
      </c>
      <c r="M38" s="311">
        <f>K38*168</f>
        <v>15960</v>
      </c>
      <c r="N38" s="311">
        <f>K38*168</f>
        <v>15960</v>
      </c>
      <c r="O38" s="311">
        <f>K38*168</f>
        <v>15960</v>
      </c>
      <c r="P38" s="311">
        <f>168*K38</f>
        <v>15960</v>
      </c>
      <c r="Q38" s="311">
        <f>K38*168*0.6</f>
        <v>9576</v>
      </c>
      <c r="R38" s="311">
        <v>0</v>
      </c>
      <c r="S38" s="311"/>
      <c r="T38" s="311"/>
      <c r="U38" s="311"/>
      <c r="V38" s="311"/>
      <c r="W38" s="311"/>
      <c r="X38" s="311"/>
      <c r="Y38" s="302">
        <f t="shared" si="6"/>
        <v>47880</v>
      </c>
      <c r="Z38" s="302">
        <f t="shared" si="7"/>
        <v>25536</v>
      </c>
      <c r="AA38" s="302"/>
      <c r="AB38" s="302"/>
      <c r="AC38" s="227">
        <f t="shared" si="8"/>
        <v>73416</v>
      </c>
      <c r="AD38" s="227"/>
      <c r="AE38" s="227">
        <f t="shared" si="9"/>
        <v>73416</v>
      </c>
      <c r="AF38" s="226"/>
    </row>
    <row r="39" spans="1:32" s="312" customFormat="1" ht="29.15" hidden="1" customHeight="1">
      <c r="A39" s="226">
        <v>355372</v>
      </c>
      <c r="B39" s="226" t="s">
        <v>662</v>
      </c>
      <c r="C39" s="226" t="s">
        <v>1694</v>
      </c>
      <c r="D39" s="358" t="s">
        <v>626</v>
      </c>
      <c r="E39" s="308" t="s">
        <v>24</v>
      </c>
      <c r="F39" s="226"/>
      <c r="G39" s="309" t="s">
        <v>20</v>
      </c>
      <c r="H39" s="309"/>
      <c r="I39" s="309"/>
      <c r="J39" s="447"/>
      <c r="K39" s="310">
        <v>95</v>
      </c>
      <c r="L39" s="227">
        <f>$K39*168</f>
        <v>15960</v>
      </c>
      <c r="M39" s="311"/>
      <c r="N39" s="311">
        <f>$K39*168*50%</f>
        <v>7980</v>
      </c>
      <c r="O39" s="311">
        <f t="shared" ref="O39:P42" si="20">$K39*168</f>
        <v>15960</v>
      </c>
      <c r="P39" s="311">
        <f t="shared" si="20"/>
        <v>15960</v>
      </c>
      <c r="Q39" s="311">
        <f>$K39*168*0.5</f>
        <v>7980</v>
      </c>
      <c r="R39" s="311">
        <f>$K39*168</f>
        <v>15960</v>
      </c>
      <c r="S39" s="311"/>
      <c r="T39" s="311"/>
      <c r="U39" s="311"/>
      <c r="V39" s="311"/>
      <c r="W39" s="311"/>
      <c r="X39" s="311"/>
      <c r="Y39" s="302">
        <f t="shared" si="6"/>
        <v>23940</v>
      </c>
      <c r="Z39" s="302">
        <f t="shared" si="7"/>
        <v>39900</v>
      </c>
      <c r="AA39" s="302"/>
      <c r="AB39" s="302"/>
      <c r="AC39" s="227">
        <f t="shared" si="8"/>
        <v>63840</v>
      </c>
      <c r="AD39" s="227"/>
      <c r="AE39" s="227">
        <f t="shared" si="9"/>
        <v>63840</v>
      </c>
      <c r="AF39" s="226"/>
    </row>
    <row r="40" spans="1:32" s="312" customFormat="1" ht="29.15" hidden="1" customHeight="1">
      <c r="A40" s="226">
        <v>560451</v>
      </c>
      <c r="B40" s="226" t="s">
        <v>642</v>
      </c>
      <c r="C40" s="226" t="s">
        <v>1694</v>
      </c>
      <c r="D40" s="358" t="s">
        <v>640</v>
      </c>
      <c r="E40" s="308" t="s">
        <v>24</v>
      </c>
      <c r="F40" s="226" t="s">
        <v>1799</v>
      </c>
      <c r="G40" s="309" t="s">
        <v>20</v>
      </c>
      <c r="H40" s="309"/>
      <c r="I40" s="309"/>
      <c r="J40" s="447"/>
      <c r="K40" s="310">
        <v>95</v>
      </c>
      <c r="L40" s="227">
        <f>K40*168</f>
        <v>15960</v>
      </c>
      <c r="M40" s="311">
        <f>K40*168</f>
        <v>15960</v>
      </c>
      <c r="N40" s="311">
        <f>$K40*168</f>
        <v>15960</v>
      </c>
      <c r="O40" s="311">
        <f t="shared" si="20"/>
        <v>15960</v>
      </c>
      <c r="P40" s="311">
        <f t="shared" si="20"/>
        <v>15960</v>
      </c>
      <c r="Q40" s="311">
        <f>$K40*168</f>
        <v>15960</v>
      </c>
      <c r="R40" s="311">
        <f>$K40*168</f>
        <v>15960</v>
      </c>
      <c r="S40" s="311"/>
      <c r="T40" s="311"/>
      <c r="U40" s="311"/>
      <c r="V40" s="311"/>
      <c r="W40" s="311"/>
      <c r="X40" s="311"/>
      <c r="Y40" s="302">
        <f t="shared" si="6"/>
        <v>47880</v>
      </c>
      <c r="Z40" s="302">
        <f t="shared" si="7"/>
        <v>47880</v>
      </c>
      <c r="AA40" s="302"/>
      <c r="AB40" s="302"/>
      <c r="AC40" s="227">
        <f t="shared" si="8"/>
        <v>95760</v>
      </c>
      <c r="AD40" s="227"/>
      <c r="AE40" s="227">
        <f t="shared" si="9"/>
        <v>95760</v>
      </c>
      <c r="AF40" s="231"/>
    </row>
    <row r="41" spans="1:32" s="312" customFormat="1" ht="29.15" hidden="1" customHeight="1">
      <c r="A41" s="226">
        <v>2315811</v>
      </c>
      <c r="B41" s="226" t="s">
        <v>661</v>
      </c>
      <c r="C41" s="226" t="s">
        <v>1694</v>
      </c>
      <c r="D41" s="358" t="s">
        <v>626</v>
      </c>
      <c r="E41" s="308" t="s">
        <v>24</v>
      </c>
      <c r="F41" s="226"/>
      <c r="G41" s="309" t="s">
        <v>428</v>
      </c>
      <c r="H41" s="309"/>
      <c r="I41" s="309"/>
      <c r="J41" s="447"/>
      <c r="K41" s="310">
        <v>95</v>
      </c>
      <c r="L41" s="227">
        <f>$K41*168</f>
        <v>15960</v>
      </c>
      <c r="M41" s="311"/>
      <c r="N41" s="311">
        <f>$K41*168*50%</f>
        <v>7980</v>
      </c>
      <c r="O41" s="311">
        <f t="shared" si="20"/>
        <v>15960</v>
      </c>
      <c r="P41" s="311">
        <f t="shared" si="20"/>
        <v>15960</v>
      </c>
      <c r="Q41" s="311">
        <f>$K41*168</f>
        <v>15960</v>
      </c>
      <c r="R41" s="311">
        <f>$K41*168</f>
        <v>15960</v>
      </c>
      <c r="S41" s="311"/>
      <c r="T41" s="311"/>
      <c r="U41" s="311"/>
      <c r="V41" s="311"/>
      <c r="W41" s="311"/>
      <c r="X41" s="311"/>
      <c r="Y41" s="302">
        <f t="shared" ref="Y41:Y57" si="21">SUM(M41:O41)</f>
        <v>23940</v>
      </c>
      <c r="Z41" s="302">
        <f t="shared" ref="Z41:Z72" si="22">SUM(P41:R41)</f>
        <v>47880</v>
      </c>
      <c r="AA41" s="302"/>
      <c r="AB41" s="302"/>
      <c r="AC41" s="227">
        <f t="shared" ref="AC41:AC72" si="23">SUM(M41:R41)</f>
        <v>71820</v>
      </c>
      <c r="AD41" s="227"/>
      <c r="AE41" s="227">
        <f t="shared" ref="AE41:AE72" si="24">SUM(AC41:AD41)</f>
        <v>71820</v>
      </c>
      <c r="AF41" s="226"/>
    </row>
    <row r="42" spans="1:32" s="312" customFormat="1" ht="29.15" hidden="1" customHeight="1">
      <c r="A42" s="226">
        <v>2315811</v>
      </c>
      <c r="B42" s="226" t="s">
        <v>663</v>
      </c>
      <c r="C42" s="226" t="s">
        <v>1694</v>
      </c>
      <c r="D42" s="358" t="s">
        <v>664</v>
      </c>
      <c r="E42" s="308" t="s">
        <v>24</v>
      </c>
      <c r="F42" s="226" t="s">
        <v>1801</v>
      </c>
      <c r="G42" s="309" t="s">
        <v>346</v>
      </c>
      <c r="H42" s="309"/>
      <c r="I42" s="309"/>
      <c r="J42" s="447"/>
      <c r="K42" s="310">
        <v>95</v>
      </c>
      <c r="L42" s="227">
        <f>$K42*168</f>
        <v>15960</v>
      </c>
      <c r="M42" s="311">
        <f>$K42*168</f>
        <v>15960</v>
      </c>
      <c r="N42" s="311">
        <f>$K42*168</f>
        <v>15960</v>
      </c>
      <c r="O42" s="311">
        <f t="shared" si="20"/>
        <v>15960</v>
      </c>
      <c r="P42" s="311">
        <f t="shared" si="20"/>
        <v>15960</v>
      </c>
      <c r="Q42" s="311">
        <f>$K42*168</f>
        <v>15960</v>
      </c>
      <c r="R42" s="311">
        <f>$K42*168</f>
        <v>15960</v>
      </c>
      <c r="S42" s="311"/>
      <c r="T42" s="311"/>
      <c r="U42" s="311"/>
      <c r="V42" s="311"/>
      <c r="W42" s="311"/>
      <c r="X42" s="311"/>
      <c r="Y42" s="302">
        <f t="shared" si="21"/>
        <v>47880</v>
      </c>
      <c r="Z42" s="302">
        <f t="shared" si="22"/>
        <v>47880</v>
      </c>
      <c r="AA42" s="302"/>
      <c r="AB42" s="302"/>
      <c r="AC42" s="227">
        <f t="shared" si="23"/>
        <v>95760</v>
      </c>
      <c r="AD42" s="227"/>
      <c r="AE42" s="227">
        <f t="shared" si="24"/>
        <v>95760</v>
      </c>
      <c r="AF42" s="226" t="s">
        <v>1802</v>
      </c>
    </row>
    <row r="43" spans="1:32" s="312" customFormat="1" ht="29.15" hidden="1" customHeight="1">
      <c r="A43" s="226">
        <v>2412508</v>
      </c>
      <c r="B43" s="226" t="s">
        <v>665</v>
      </c>
      <c r="C43" s="226" t="s">
        <v>1694</v>
      </c>
      <c r="D43" s="358" t="s">
        <v>1813</v>
      </c>
      <c r="E43" s="308" t="s">
        <v>24</v>
      </c>
      <c r="F43" s="226"/>
      <c r="G43" s="309" t="s">
        <v>346</v>
      </c>
      <c r="H43" s="309"/>
      <c r="I43" s="309"/>
      <c r="J43" s="447"/>
      <c r="K43" s="310">
        <v>93</v>
      </c>
      <c r="L43" s="227">
        <f t="shared" ref="L43:L57" si="25">K43*168</f>
        <v>15624</v>
      </c>
      <c r="M43" s="311">
        <v>0</v>
      </c>
      <c r="N43" s="311">
        <v>0</v>
      </c>
      <c r="O43" s="311">
        <v>0</v>
      </c>
      <c r="P43" s="311">
        <f>($K43*168)/2</f>
        <v>7812</v>
      </c>
      <c r="Q43" s="311">
        <f>$K43*168</f>
        <v>15624</v>
      </c>
      <c r="R43" s="311">
        <f>$K43*168</f>
        <v>15624</v>
      </c>
      <c r="S43" s="311"/>
      <c r="T43" s="311"/>
      <c r="U43" s="311"/>
      <c r="V43" s="311"/>
      <c r="W43" s="311"/>
      <c r="X43" s="311"/>
      <c r="Y43" s="302">
        <f t="shared" si="21"/>
        <v>0</v>
      </c>
      <c r="Z43" s="302">
        <f t="shared" si="22"/>
        <v>39060</v>
      </c>
      <c r="AA43" s="302"/>
      <c r="AB43" s="302"/>
      <c r="AC43" s="227">
        <f t="shared" si="23"/>
        <v>39060</v>
      </c>
      <c r="AD43" s="227"/>
      <c r="AE43" s="227">
        <f t="shared" si="24"/>
        <v>39060</v>
      </c>
      <c r="AF43" s="226" t="s">
        <v>1814</v>
      </c>
    </row>
    <row r="44" spans="1:32" s="312" customFormat="1" ht="29.15" hidden="1" customHeight="1">
      <c r="A44" s="226">
        <v>968745</v>
      </c>
      <c r="B44" s="226" t="s">
        <v>1815</v>
      </c>
      <c r="C44" s="226" t="s">
        <v>1694</v>
      </c>
      <c r="D44" s="358" t="s">
        <v>646</v>
      </c>
      <c r="E44" s="308" t="s">
        <v>24</v>
      </c>
      <c r="F44" s="226"/>
      <c r="G44" s="309" t="s">
        <v>20</v>
      </c>
      <c r="H44" s="309"/>
      <c r="I44" s="309"/>
      <c r="J44" s="447"/>
      <c r="K44" s="310">
        <v>105</v>
      </c>
      <c r="L44" s="227">
        <f t="shared" si="25"/>
        <v>17640</v>
      </c>
      <c r="M44" s="311">
        <f>K44*168</f>
        <v>17640</v>
      </c>
      <c r="N44" s="311">
        <f>K44*168</f>
        <v>17640</v>
      </c>
      <c r="O44" s="311">
        <f>K44*168</f>
        <v>17640</v>
      </c>
      <c r="P44" s="311">
        <f>168*K44</f>
        <v>17640</v>
      </c>
      <c r="Q44" s="311">
        <f>K44*168*0.5</f>
        <v>8820</v>
      </c>
      <c r="R44" s="311">
        <f>K44*168</f>
        <v>17640</v>
      </c>
      <c r="S44" s="311"/>
      <c r="T44" s="311"/>
      <c r="U44" s="311"/>
      <c r="V44" s="311"/>
      <c r="W44" s="311"/>
      <c r="X44" s="311"/>
      <c r="Y44" s="302">
        <f t="shared" si="21"/>
        <v>52920</v>
      </c>
      <c r="Z44" s="302">
        <f t="shared" si="22"/>
        <v>44100</v>
      </c>
      <c r="AA44" s="302"/>
      <c r="AB44" s="302"/>
      <c r="AC44" s="227">
        <f t="shared" si="23"/>
        <v>97020</v>
      </c>
      <c r="AD44" s="227"/>
      <c r="AE44" s="227">
        <f t="shared" si="24"/>
        <v>97020</v>
      </c>
      <c r="AF44" s="226"/>
    </row>
    <row r="45" spans="1:32" s="312" customFormat="1" ht="29.15" hidden="1" customHeight="1">
      <c r="A45" s="226">
        <v>956326</v>
      </c>
      <c r="B45" s="226" t="s">
        <v>666</v>
      </c>
      <c r="C45" s="226" t="s">
        <v>1694</v>
      </c>
      <c r="D45" s="358" t="s">
        <v>626</v>
      </c>
      <c r="E45" s="308" t="s">
        <v>24</v>
      </c>
      <c r="F45" s="226" t="s">
        <v>1795</v>
      </c>
      <c r="G45" s="309" t="s">
        <v>428</v>
      </c>
      <c r="H45" s="309"/>
      <c r="I45" s="309"/>
      <c r="J45" s="447"/>
      <c r="K45" s="310">
        <v>95</v>
      </c>
      <c r="L45" s="227">
        <f t="shared" si="25"/>
        <v>15960</v>
      </c>
      <c r="M45" s="311">
        <v>0</v>
      </c>
      <c r="N45" s="311">
        <v>0</v>
      </c>
      <c r="O45" s="311">
        <f>L45/2</f>
        <v>7980</v>
      </c>
      <c r="P45" s="311">
        <f>168*K45</f>
        <v>15960</v>
      </c>
      <c r="Q45" s="311">
        <f>$K45*168*0.5</f>
        <v>7980</v>
      </c>
      <c r="R45" s="311">
        <f>$K45*168</f>
        <v>15960</v>
      </c>
      <c r="S45" s="311"/>
      <c r="T45" s="311"/>
      <c r="U45" s="311"/>
      <c r="V45" s="311"/>
      <c r="W45" s="311"/>
      <c r="X45" s="311"/>
      <c r="Y45" s="302">
        <f t="shared" si="21"/>
        <v>7980</v>
      </c>
      <c r="Z45" s="302">
        <f t="shared" si="22"/>
        <v>39900</v>
      </c>
      <c r="AA45" s="302"/>
      <c r="AB45" s="302"/>
      <c r="AC45" s="227">
        <f t="shared" si="23"/>
        <v>47880</v>
      </c>
      <c r="AD45" s="227"/>
      <c r="AE45" s="227">
        <f t="shared" si="24"/>
        <v>47880</v>
      </c>
      <c r="AF45" s="226" t="s">
        <v>1816</v>
      </c>
    </row>
    <row r="46" spans="1:32" s="312" customFormat="1" ht="29.15" hidden="1" customHeight="1">
      <c r="A46" s="226">
        <v>969320</v>
      </c>
      <c r="B46" s="226" t="s">
        <v>648</v>
      </c>
      <c r="C46" s="226" t="s">
        <v>1694</v>
      </c>
      <c r="D46" s="358" t="s">
        <v>649</v>
      </c>
      <c r="E46" s="308" t="s">
        <v>24</v>
      </c>
      <c r="F46" s="226"/>
      <c r="G46" s="309" t="s">
        <v>20</v>
      </c>
      <c r="H46" s="349"/>
      <c r="I46" s="349"/>
      <c r="J46" s="448"/>
      <c r="K46" s="326">
        <v>100</v>
      </c>
      <c r="L46" s="227">
        <f t="shared" si="25"/>
        <v>16800</v>
      </c>
      <c r="M46" s="311">
        <f t="shared" ref="M46:M55" si="26">K46*168</f>
        <v>16800</v>
      </c>
      <c r="N46" s="311">
        <f t="shared" ref="N46:N55" si="27">K46*168</f>
        <v>16800</v>
      </c>
      <c r="O46" s="311">
        <f t="shared" ref="O46:O51" si="28">K46*168</f>
        <v>16800</v>
      </c>
      <c r="P46" s="311">
        <f>168*K46</f>
        <v>16800</v>
      </c>
      <c r="Q46" s="311">
        <f t="shared" ref="Q46:Q51" si="29">K46*168</f>
        <v>16800</v>
      </c>
      <c r="R46" s="311">
        <f t="shared" ref="R46:R51" si="30">K46*168</f>
        <v>16800</v>
      </c>
      <c r="S46" s="311"/>
      <c r="T46" s="311"/>
      <c r="U46" s="311"/>
      <c r="V46" s="311"/>
      <c r="W46" s="311"/>
      <c r="X46" s="311"/>
      <c r="Y46" s="302">
        <f t="shared" si="21"/>
        <v>50400</v>
      </c>
      <c r="Z46" s="302">
        <f t="shared" si="22"/>
        <v>50400</v>
      </c>
      <c r="AA46" s="302"/>
      <c r="AB46" s="302"/>
      <c r="AC46" s="227">
        <f t="shared" si="23"/>
        <v>100800</v>
      </c>
      <c r="AD46" s="227"/>
      <c r="AE46" s="227">
        <f t="shared" si="24"/>
        <v>100800</v>
      </c>
      <c r="AF46" s="226"/>
    </row>
    <row r="47" spans="1:32" s="312" customFormat="1" ht="29.15" hidden="1" customHeight="1">
      <c r="A47" s="226">
        <v>2328333</v>
      </c>
      <c r="B47" s="226" t="s">
        <v>1817</v>
      </c>
      <c r="C47" s="226" t="s">
        <v>1694</v>
      </c>
      <c r="D47" s="358" t="s">
        <v>649</v>
      </c>
      <c r="E47" s="308" t="s">
        <v>24</v>
      </c>
      <c r="F47" s="226"/>
      <c r="G47" s="309" t="s">
        <v>20</v>
      </c>
      <c r="H47" s="309"/>
      <c r="I47" s="309"/>
      <c r="J47" s="447"/>
      <c r="K47" s="310">
        <v>97</v>
      </c>
      <c r="L47" s="227">
        <f t="shared" si="25"/>
        <v>16296</v>
      </c>
      <c r="M47" s="311">
        <f t="shared" si="26"/>
        <v>16296</v>
      </c>
      <c r="N47" s="311">
        <f t="shared" si="27"/>
        <v>16296</v>
      </c>
      <c r="O47" s="311">
        <f t="shared" si="28"/>
        <v>16296</v>
      </c>
      <c r="P47" s="311">
        <f>168*K47</f>
        <v>16296</v>
      </c>
      <c r="Q47" s="311">
        <f t="shared" si="29"/>
        <v>16296</v>
      </c>
      <c r="R47" s="311">
        <f t="shared" si="30"/>
        <v>16296</v>
      </c>
      <c r="S47" s="311"/>
      <c r="T47" s="311"/>
      <c r="U47" s="311"/>
      <c r="V47" s="311"/>
      <c r="W47" s="311"/>
      <c r="X47" s="311"/>
      <c r="Y47" s="302">
        <f t="shared" si="21"/>
        <v>48888</v>
      </c>
      <c r="Z47" s="302">
        <f t="shared" si="22"/>
        <v>48888</v>
      </c>
      <c r="AA47" s="302"/>
      <c r="AB47" s="302"/>
      <c r="AC47" s="227">
        <f t="shared" si="23"/>
        <v>97776</v>
      </c>
      <c r="AD47" s="227"/>
      <c r="AE47" s="227">
        <f t="shared" si="24"/>
        <v>97776</v>
      </c>
      <c r="AF47" s="226"/>
    </row>
    <row r="48" spans="1:32" s="312" customFormat="1" ht="29.15" hidden="1" customHeight="1">
      <c r="A48" s="226">
        <v>968028</v>
      </c>
      <c r="B48" s="226" t="s">
        <v>650</v>
      </c>
      <c r="C48" s="226" t="s">
        <v>1694</v>
      </c>
      <c r="D48" s="358" t="s">
        <v>651</v>
      </c>
      <c r="E48" s="308" t="s">
        <v>24</v>
      </c>
      <c r="F48" s="226"/>
      <c r="G48" s="309" t="s">
        <v>20</v>
      </c>
      <c r="H48" s="309"/>
      <c r="I48" s="309"/>
      <c r="J48" s="447"/>
      <c r="K48" s="310">
        <v>100</v>
      </c>
      <c r="L48" s="227">
        <f t="shared" si="25"/>
        <v>16800</v>
      </c>
      <c r="M48" s="311">
        <f t="shared" si="26"/>
        <v>16800</v>
      </c>
      <c r="N48" s="311">
        <f t="shared" si="27"/>
        <v>16800</v>
      </c>
      <c r="O48" s="311">
        <f t="shared" si="28"/>
        <v>16800</v>
      </c>
      <c r="P48" s="311">
        <f>168*K48</f>
        <v>16800</v>
      </c>
      <c r="Q48" s="311">
        <f t="shared" si="29"/>
        <v>16800</v>
      </c>
      <c r="R48" s="311">
        <f t="shared" si="30"/>
        <v>16800</v>
      </c>
      <c r="S48" s="311"/>
      <c r="T48" s="311"/>
      <c r="U48" s="311"/>
      <c r="V48" s="311"/>
      <c r="W48" s="311"/>
      <c r="X48" s="311"/>
      <c r="Y48" s="302">
        <f t="shared" si="21"/>
        <v>50400</v>
      </c>
      <c r="Z48" s="302">
        <f t="shared" si="22"/>
        <v>50400</v>
      </c>
      <c r="AA48" s="302"/>
      <c r="AB48" s="302"/>
      <c r="AC48" s="227">
        <f t="shared" si="23"/>
        <v>100800</v>
      </c>
      <c r="AD48" s="227"/>
      <c r="AE48" s="227">
        <f t="shared" si="24"/>
        <v>100800</v>
      </c>
      <c r="AF48" s="226"/>
    </row>
    <row r="49" spans="1:32" s="312" customFormat="1" ht="29.15" hidden="1" customHeight="1">
      <c r="A49" s="226">
        <v>318954</v>
      </c>
      <c r="B49" s="226" t="s">
        <v>652</v>
      </c>
      <c r="C49" s="226" t="s">
        <v>1694</v>
      </c>
      <c r="D49" s="358" t="s">
        <v>651</v>
      </c>
      <c r="E49" s="308" t="s">
        <v>341</v>
      </c>
      <c r="F49" s="226" t="s">
        <v>1795</v>
      </c>
      <c r="G49" s="309" t="s">
        <v>653</v>
      </c>
      <c r="H49" s="309"/>
      <c r="I49" s="309"/>
      <c r="J49" s="447"/>
      <c r="K49" s="310">
        <v>110</v>
      </c>
      <c r="L49" s="227">
        <f t="shared" si="25"/>
        <v>18480</v>
      </c>
      <c r="M49" s="311">
        <f t="shared" si="26"/>
        <v>18480</v>
      </c>
      <c r="N49" s="311">
        <f t="shared" si="27"/>
        <v>18480</v>
      </c>
      <c r="O49" s="311">
        <f t="shared" si="28"/>
        <v>18480</v>
      </c>
      <c r="P49" s="311">
        <f>168*K49*90%</f>
        <v>16632</v>
      </c>
      <c r="Q49" s="311">
        <f t="shared" si="29"/>
        <v>18480</v>
      </c>
      <c r="R49" s="311">
        <f t="shared" si="30"/>
        <v>18480</v>
      </c>
      <c r="S49" s="311"/>
      <c r="T49" s="311"/>
      <c r="U49" s="311"/>
      <c r="V49" s="311"/>
      <c r="W49" s="311"/>
      <c r="X49" s="311"/>
      <c r="Y49" s="302">
        <f t="shared" si="21"/>
        <v>55440</v>
      </c>
      <c r="Z49" s="302">
        <f t="shared" si="22"/>
        <v>53592</v>
      </c>
      <c r="AA49" s="302"/>
      <c r="AB49" s="302"/>
      <c r="AC49" s="227">
        <f t="shared" si="23"/>
        <v>109032</v>
      </c>
      <c r="AD49" s="227"/>
      <c r="AE49" s="227">
        <f t="shared" si="24"/>
        <v>109032</v>
      </c>
      <c r="AF49" s="226" t="s">
        <v>1796</v>
      </c>
    </row>
    <row r="50" spans="1:32" s="312" customFormat="1" ht="29.15" hidden="1" customHeight="1">
      <c r="A50" s="226">
        <v>972371</v>
      </c>
      <c r="B50" s="226" t="s">
        <v>654</v>
      </c>
      <c r="C50" s="226" t="s">
        <v>1694</v>
      </c>
      <c r="D50" s="358" t="s">
        <v>651</v>
      </c>
      <c r="E50" s="308" t="s">
        <v>24</v>
      </c>
      <c r="F50" s="226"/>
      <c r="G50" s="309" t="s">
        <v>20</v>
      </c>
      <c r="H50" s="309"/>
      <c r="I50" s="309"/>
      <c r="J50" s="447"/>
      <c r="K50" s="310">
        <v>97</v>
      </c>
      <c r="L50" s="227">
        <f t="shared" si="25"/>
        <v>16296</v>
      </c>
      <c r="M50" s="311">
        <f t="shared" si="26"/>
        <v>16296</v>
      </c>
      <c r="N50" s="311">
        <f t="shared" si="27"/>
        <v>16296</v>
      </c>
      <c r="O50" s="311">
        <f t="shared" si="28"/>
        <v>16296</v>
      </c>
      <c r="P50" s="311">
        <f>168*K50</f>
        <v>16296</v>
      </c>
      <c r="Q50" s="311">
        <f t="shared" si="29"/>
        <v>16296</v>
      </c>
      <c r="R50" s="311">
        <f t="shared" si="30"/>
        <v>16296</v>
      </c>
      <c r="S50" s="311"/>
      <c r="T50" s="311"/>
      <c r="U50" s="311"/>
      <c r="V50" s="311"/>
      <c r="W50" s="311"/>
      <c r="X50" s="311"/>
      <c r="Y50" s="302">
        <f t="shared" si="21"/>
        <v>48888</v>
      </c>
      <c r="Z50" s="302">
        <f t="shared" si="22"/>
        <v>48888</v>
      </c>
      <c r="AA50" s="302"/>
      <c r="AB50" s="302"/>
      <c r="AC50" s="227">
        <f t="shared" si="23"/>
        <v>97776</v>
      </c>
      <c r="AD50" s="227"/>
      <c r="AE50" s="227">
        <f t="shared" si="24"/>
        <v>97776</v>
      </c>
      <c r="AF50" s="226"/>
    </row>
    <row r="51" spans="1:32" s="312" customFormat="1" ht="29.15" hidden="1" customHeight="1">
      <c r="A51" s="226">
        <v>2337882</v>
      </c>
      <c r="B51" s="226" t="s">
        <v>655</v>
      </c>
      <c r="C51" s="226" t="s">
        <v>1694</v>
      </c>
      <c r="D51" s="358" t="s">
        <v>651</v>
      </c>
      <c r="E51" s="308" t="s">
        <v>1805</v>
      </c>
      <c r="F51" s="226" t="s">
        <v>1801</v>
      </c>
      <c r="G51" s="309" t="s">
        <v>428</v>
      </c>
      <c r="H51" s="309"/>
      <c r="I51" s="309"/>
      <c r="J51" s="447"/>
      <c r="K51" s="310">
        <v>97</v>
      </c>
      <c r="L51" s="227">
        <f t="shared" si="25"/>
        <v>16296</v>
      </c>
      <c r="M51" s="311">
        <f t="shared" si="26"/>
        <v>16296</v>
      </c>
      <c r="N51" s="311">
        <f t="shared" si="27"/>
        <v>16296</v>
      </c>
      <c r="O51" s="311">
        <f t="shared" si="28"/>
        <v>16296</v>
      </c>
      <c r="P51" s="311">
        <f>168*K51</f>
        <v>16296</v>
      </c>
      <c r="Q51" s="311">
        <f t="shared" si="29"/>
        <v>16296</v>
      </c>
      <c r="R51" s="311">
        <f t="shared" si="30"/>
        <v>16296</v>
      </c>
      <c r="S51" s="311"/>
      <c r="T51" s="311"/>
      <c r="U51" s="311"/>
      <c r="V51" s="311"/>
      <c r="W51" s="311"/>
      <c r="X51" s="311"/>
      <c r="Y51" s="302">
        <f t="shared" si="21"/>
        <v>48888</v>
      </c>
      <c r="Z51" s="302">
        <f t="shared" si="22"/>
        <v>48888</v>
      </c>
      <c r="AA51" s="302"/>
      <c r="AB51" s="302"/>
      <c r="AC51" s="227">
        <f t="shared" si="23"/>
        <v>97776</v>
      </c>
      <c r="AD51" s="227"/>
      <c r="AE51" s="227">
        <f t="shared" si="24"/>
        <v>97776</v>
      </c>
      <c r="AF51" s="226" t="s">
        <v>1802</v>
      </c>
    </row>
    <row r="52" spans="1:32" s="316" customFormat="1" ht="29.15" hidden="1" customHeight="1">
      <c r="A52" s="226">
        <v>363313</v>
      </c>
      <c r="B52" s="226" t="s">
        <v>1818</v>
      </c>
      <c r="C52" s="226" t="s">
        <v>1694</v>
      </c>
      <c r="D52" s="358" t="s">
        <v>615</v>
      </c>
      <c r="E52" s="308" t="s">
        <v>24</v>
      </c>
      <c r="F52" s="226" t="s">
        <v>1806</v>
      </c>
      <c r="G52" s="309" t="s">
        <v>359</v>
      </c>
      <c r="H52" s="309"/>
      <c r="I52" s="309"/>
      <c r="J52" s="447"/>
      <c r="K52" s="310">
        <v>97</v>
      </c>
      <c r="L52" s="227">
        <f t="shared" si="25"/>
        <v>16296</v>
      </c>
      <c r="M52" s="311">
        <f t="shared" si="26"/>
        <v>16296</v>
      </c>
      <c r="N52" s="311">
        <f t="shared" si="27"/>
        <v>16296</v>
      </c>
      <c r="O52" s="311">
        <f>N52</f>
        <v>16296</v>
      </c>
      <c r="P52" s="311">
        <f>O52</f>
        <v>16296</v>
      </c>
      <c r="Q52" s="311">
        <f>K52*84</f>
        <v>8148</v>
      </c>
      <c r="R52" s="311">
        <f>K52*84</f>
        <v>8148</v>
      </c>
      <c r="S52" s="311"/>
      <c r="T52" s="311"/>
      <c r="U52" s="311"/>
      <c r="V52" s="311"/>
      <c r="W52" s="311"/>
      <c r="X52" s="311"/>
      <c r="Y52" s="302">
        <f t="shared" si="21"/>
        <v>48888</v>
      </c>
      <c r="Z52" s="302">
        <f t="shared" si="22"/>
        <v>32592</v>
      </c>
      <c r="AA52" s="302"/>
      <c r="AB52" s="302"/>
      <c r="AC52" s="227">
        <f t="shared" si="23"/>
        <v>81480</v>
      </c>
      <c r="AD52" s="227"/>
      <c r="AE52" s="227">
        <f t="shared" si="24"/>
        <v>81480</v>
      </c>
      <c r="AF52" s="226" t="s">
        <v>1807</v>
      </c>
    </row>
    <row r="53" spans="1:32" s="312" customFormat="1" ht="29.15" hidden="1" customHeight="1">
      <c r="A53" s="226">
        <v>970740</v>
      </c>
      <c r="B53" s="226" t="s">
        <v>1819</v>
      </c>
      <c r="C53" s="226" t="s">
        <v>1694</v>
      </c>
      <c r="D53" s="358" t="s">
        <v>651</v>
      </c>
      <c r="E53" s="308" t="s">
        <v>341</v>
      </c>
      <c r="F53" s="226"/>
      <c r="G53" s="309" t="s">
        <v>341</v>
      </c>
      <c r="H53" s="309"/>
      <c r="I53" s="309"/>
      <c r="J53" s="447"/>
      <c r="K53" s="310">
        <v>115</v>
      </c>
      <c r="L53" s="227">
        <f t="shared" si="25"/>
        <v>19320</v>
      </c>
      <c r="M53" s="311">
        <f t="shared" si="26"/>
        <v>19320</v>
      </c>
      <c r="N53" s="311">
        <f t="shared" si="27"/>
        <v>19320</v>
      </c>
      <c r="O53" s="311">
        <f>K53*168</f>
        <v>19320</v>
      </c>
      <c r="P53" s="311">
        <f>168*K53</f>
        <v>19320</v>
      </c>
      <c r="Q53" s="311">
        <f>K53*168</f>
        <v>19320</v>
      </c>
      <c r="R53" s="311">
        <f>K53*168</f>
        <v>19320</v>
      </c>
      <c r="S53" s="311"/>
      <c r="T53" s="311"/>
      <c r="U53" s="311"/>
      <c r="V53" s="311"/>
      <c r="W53" s="311"/>
      <c r="X53" s="311"/>
      <c r="Y53" s="302">
        <f t="shared" si="21"/>
        <v>57960</v>
      </c>
      <c r="Z53" s="302">
        <f t="shared" si="22"/>
        <v>57960</v>
      </c>
      <c r="AA53" s="302"/>
      <c r="AB53" s="302"/>
      <c r="AC53" s="227">
        <f t="shared" si="23"/>
        <v>115920</v>
      </c>
      <c r="AD53" s="227"/>
      <c r="AE53" s="227">
        <f t="shared" si="24"/>
        <v>115920</v>
      </c>
      <c r="AF53" s="226"/>
    </row>
    <row r="54" spans="1:32" s="312" customFormat="1" ht="29.15" hidden="1" customHeight="1">
      <c r="A54" s="226">
        <v>112011</v>
      </c>
      <c r="B54" s="226" t="s">
        <v>656</v>
      </c>
      <c r="C54" s="226" t="s">
        <v>1694</v>
      </c>
      <c r="D54" s="358" t="s">
        <v>651</v>
      </c>
      <c r="E54" s="308" t="s">
        <v>24</v>
      </c>
      <c r="F54" s="226"/>
      <c r="G54" s="309" t="s">
        <v>657</v>
      </c>
      <c r="H54" s="309"/>
      <c r="I54" s="309"/>
      <c r="J54" s="447"/>
      <c r="K54" s="310">
        <v>115</v>
      </c>
      <c r="L54" s="227">
        <f t="shared" si="25"/>
        <v>19320</v>
      </c>
      <c r="M54" s="311">
        <f t="shared" si="26"/>
        <v>19320</v>
      </c>
      <c r="N54" s="311">
        <f t="shared" si="27"/>
        <v>19320</v>
      </c>
      <c r="O54" s="311">
        <f>K54*168</f>
        <v>19320</v>
      </c>
      <c r="P54" s="311">
        <f>168*K54</f>
        <v>19320</v>
      </c>
      <c r="Q54" s="311">
        <f>K54*168</f>
        <v>19320</v>
      </c>
      <c r="R54" s="311">
        <f>K54*168</f>
        <v>19320</v>
      </c>
      <c r="S54" s="311"/>
      <c r="T54" s="311"/>
      <c r="U54" s="311"/>
      <c r="V54" s="311"/>
      <c r="W54" s="311"/>
      <c r="X54" s="311"/>
      <c r="Y54" s="302">
        <f t="shared" si="21"/>
        <v>57960</v>
      </c>
      <c r="Z54" s="302">
        <f t="shared" si="22"/>
        <v>57960</v>
      </c>
      <c r="AA54" s="302"/>
      <c r="AB54" s="302"/>
      <c r="AC54" s="227">
        <f t="shared" si="23"/>
        <v>115920</v>
      </c>
      <c r="AD54" s="227"/>
      <c r="AE54" s="227">
        <f t="shared" si="24"/>
        <v>115920</v>
      </c>
      <c r="AF54" s="226"/>
    </row>
    <row r="55" spans="1:32" s="312" customFormat="1" ht="29.15" hidden="1" customHeight="1">
      <c r="A55" s="226">
        <v>2336335</v>
      </c>
      <c r="B55" s="226" t="s">
        <v>658</v>
      </c>
      <c r="C55" s="226" t="s">
        <v>1694</v>
      </c>
      <c r="D55" s="358" t="s">
        <v>651</v>
      </c>
      <c r="E55" s="308" t="s">
        <v>1805</v>
      </c>
      <c r="F55" s="226"/>
      <c r="G55" s="309" t="s">
        <v>428</v>
      </c>
      <c r="H55" s="309"/>
      <c r="I55" s="309"/>
      <c r="J55" s="447"/>
      <c r="K55" s="310">
        <v>97</v>
      </c>
      <c r="L55" s="227">
        <f t="shared" si="25"/>
        <v>16296</v>
      </c>
      <c r="M55" s="311">
        <f t="shared" si="26"/>
        <v>16296</v>
      </c>
      <c r="N55" s="311">
        <f t="shared" si="27"/>
        <v>16296</v>
      </c>
      <c r="O55" s="311">
        <f>K55*168</f>
        <v>16296</v>
      </c>
      <c r="P55" s="311">
        <f>168*K55</f>
        <v>16296</v>
      </c>
      <c r="Q55" s="311">
        <f>K55*168</f>
        <v>16296</v>
      </c>
      <c r="R55" s="311">
        <f>K55*168</f>
        <v>16296</v>
      </c>
      <c r="S55" s="311"/>
      <c r="T55" s="311"/>
      <c r="U55" s="311"/>
      <c r="V55" s="311"/>
      <c r="W55" s="311"/>
      <c r="X55" s="311"/>
      <c r="Y55" s="302">
        <f t="shared" si="21"/>
        <v>48888</v>
      </c>
      <c r="Z55" s="302">
        <f t="shared" si="22"/>
        <v>48888</v>
      </c>
      <c r="AA55" s="302"/>
      <c r="AB55" s="302"/>
      <c r="AC55" s="227">
        <f t="shared" si="23"/>
        <v>97776</v>
      </c>
      <c r="AD55" s="227"/>
      <c r="AE55" s="227">
        <f t="shared" si="24"/>
        <v>97776</v>
      </c>
      <c r="AF55" s="226"/>
    </row>
    <row r="56" spans="1:32" s="312" customFormat="1" ht="29.15" hidden="1" customHeight="1">
      <c r="A56" s="226">
        <v>2398635</v>
      </c>
      <c r="B56" s="226" t="s">
        <v>659</v>
      </c>
      <c r="C56" s="226" t="s">
        <v>1694</v>
      </c>
      <c r="D56" s="358" t="s">
        <v>615</v>
      </c>
      <c r="E56" s="308" t="s">
        <v>24</v>
      </c>
      <c r="F56" s="226"/>
      <c r="G56" s="309" t="s">
        <v>660</v>
      </c>
      <c r="H56" s="309"/>
      <c r="I56" s="309"/>
      <c r="J56" s="447"/>
      <c r="K56" s="310">
        <v>115</v>
      </c>
      <c r="L56" s="227">
        <f t="shared" si="25"/>
        <v>19320</v>
      </c>
      <c r="M56" s="311"/>
      <c r="N56" s="311"/>
      <c r="O56" s="311">
        <f>K56*128</f>
        <v>14720</v>
      </c>
      <c r="P56" s="311">
        <f>K56*168</f>
        <v>19320</v>
      </c>
      <c r="Q56" s="311">
        <f>K56*168</f>
        <v>19320</v>
      </c>
      <c r="R56" s="311">
        <f>K56*168</f>
        <v>19320</v>
      </c>
      <c r="S56" s="311"/>
      <c r="T56" s="311"/>
      <c r="U56" s="311"/>
      <c r="V56" s="311"/>
      <c r="W56" s="311"/>
      <c r="X56" s="311"/>
      <c r="Y56" s="302">
        <f t="shared" si="21"/>
        <v>14720</v>
      </c>
      <c r="Z56" s="302">
        <f t="shared" si="22"/>
        <v>57960</v>
      </c>
      <c r="AA56" s="302"/>
      <c r="AB56" s="302"/>
      <c r="AC56" s="227">
        <f t="shared" si="23"/>
        <v>72680</v>
      </c>
      <c r="AD56" s="227"/>
      <c r="AE56" s="227">
        <f t="shared" si="24"/>
        <v>72680</v>
      </c>
      <c r="AF56" s="226"/>
    </row>
    <row r="57" spans="1:32" s="312" customFormat="1" ht="29.15" hidden="1" customHeight="1">
      <c r="A57" s="317">
        <v>175902</v>
      </c>
      <c r="B57" s="317" t="s">
        <v>643</v>
      </c>
      <c r="C57" s="317" t="s">
        <v>1694</v>
      </c>
      <c r="D57" s="466" t="s">
        <v>637</v>
      </c>
      <c r="E57" s="318" t="s">
        <v>24</v>
      </c>
      <c r="F57" s="226" t="s">
        <v>1803</v>
      </c>
      <c r="G57" s="319" t="s">
        <v>346</v>
      </c>
      <c r="H57" s="319"/>
      <c r="I57" s="319"/>
      <c r="J57" s="450"/>
      <c r="K57" s="310">
        <v>95</v>
      </c>
      <c r="L57" s="301">
        <f t="shared" si="25"/>
        <v>15960</v>
      </c>
      <c r="M57" s="320">
        <f t="shared" ref="M57:R57" si="31">$K57*168</f>
        <v>15960</v>
      </c>
      <c r="N57" s="320">
        <f t="shared" si="31"/>
        <v>15960</v>
      </c>
      <c r="O57" s="320">
        <f t="shared" si="31"/>
        <v>15960</v>
      </c>
      <c r="P57" s="320">
        <f t="shared" si="31"/>
        <v>15960</v>
      </c>
      <c r="Q57" s="320">
        <f t="shared" si="31"/>
        <v>15960</v>
      </c>
      <c r="R57" s="320">
        <f t="shared" si="31"/>
        <v>15960</v>
      </c>
      <c r="S57" s="320"/>
      <c r="T57" s="320"/>
      <c r="U57" s="320"/>
      <c r="V57" s="320"/>
      <c r="W57" s="320"/>
      <c r="X57" s="320"/>
      <c r="Y57" s="302">
        <f t="shared" si="21"/>
        <v>47880</v>
      </c>
      <c r="Z57" s="302">
        <f t="shared" si="22"/>
        <v>47880</v>
      </c>
      <c r="AA57" s="302"/>
      <c r="AB57" s="302"/>
      <c r="AC57" s="301">
        <f t="shared" si="23"/>
        <v>95760</v>
      </c>
      <c r="AD57" s="301"/>
      <c r="AE57" s="227">
        <f t="shared" si="24"/>
        <v>95760</v>
      </c>
      <c r="AF57" s="317"/>
    </row>
    <row r="58" spans="1:32" s="312" customFormat="1" ht="29.15" hidden="1" customHeight="1">
      <c r="A58" s="335">
        <v>254635</v>
      </c>
      <c r="B58" s="336" t="s">
        <v>669</v>
      </c>
      <c r="C58" s="335" t="s">
        <v>1694</v>
      </c>
      <c r="D58" s="467" t="s">
        <v>646</v>
      </c>
      <c r="E58" s="308" t="s">
        <v>24</v>
      </c>
      <c r="F58" s="335" t="s">
        <v>1806</v>
      </c>
      <c r="G58" s="337" t="s">
        <v>25</v>
      </c>
      <c r="H58" s="337"/>
      <c r="I58" s="337"/>
      <c r="J58" s="451"/>
      <c r="K58" s="338">
        <v>90</v>
      </c>
      <c r="L58" s="339">
        <f>$K58*168</f>
        <v>15120</v>
      </c>
      <c r="M58" s="431">
        <v>0</v>
      </c>
      <c r="N58" s="431">
        <v>0</v>
      </c>
      <c r="O58" s="431">
        <v>0</v>
      </c>
      <c r="P58" s="311">
        <f>168*K58</f>
        <v>15120</v>
      </c>
      <c r="Q58" s="301">
        <f>$K58*168</f>
        <v>15120</v>
      </c>
      <c r="R58" s="301">
        <f>$K58*168</f>
        <v>15120</v>
      </c>
      <c r="S58" s="301"/>
      <c r="T58" s="301"/>
      <c r="U58" s="301"/>
      <c r="V58" s="301"/>
      <c r="W58" s="301"/>
      <c r="X58" s="301"/>
      <c r="Y58" s="340">
        <f>SUM(M58:P58)</f>
        <v>15120</v>
      </c>
      <c r="Z58" s="340">
        <f t="shared" si="22"/>
        <v>45360</v>
      </c>
      <c r="AA58" s="340"/>
      <c r="AB58" s="340"/>
      <c r="AC58" s="339">
        <f t="shared" si="23"/>
        <v>45360</v>
      </c>
      <c r="AD58" s="339"/>
      <c r="AE58" s="227">
        <f t="shared" si="24"/>
        <v>45360</v>
      </c>
      <c r="AF58" s="335" t="s">
        <v>1807</v>
      </c>
    </row>
    <row r="59" spans="1:32" s="312" customFormat="1" ht="29.15" hidden="1" customHeight="1">
      <c r="A59" s="226">
        <v>2360548</v>
      </c>
      <c r="B59" s="226" t="s">
        <v>1820</v>
      </c>
      <c r="C59" s="226" t="s">
        <v>1694</v>
      </c>
      <c r="D59" s="358" t="s">
        <v>646</v>
      </c>
      <c r="E59" s="308" t="s">
        <v>24</v>
      </c>
      <c r="F59" s="226"/>
      <c r="G59" s="309" t="s">
        <v>20</v>
      </c>
      <c r="H59" s="309"/>
      <c r="I59" s="309"/>
      <c r="J59" s="447"/>
      <c r="K59" s="310">
        <v>95</v>
      </c>
      <c r="L59" s="227">
        <f t="shared" ref="L59:L85" si="32">K59*168</f>
        <v>15960</v>
      </c>
      <c r="M59" s="311"/>
      <c r="N59" s="311">
        <f>$K59*168*100%</f>
        <v>15960</v>
      </c>
      <c r="O59" s="311">
        <f>K59*168</f>
        <v>15960</v>
      </c>
      <c r="P59" s="311">
        <f>168*K59</f>
        <v>15960</v>
      </c>
      <c r="Q59" s="311">
        <f>K59*168</f>
        <v>15960</v>
      </c>
      <c r="R59" s="311">
        <f>K59*168</f>
        <v>15960</v>
      </c>
      <c r="S59" s="311"/>
      <c r="T59" s="311"/>
      <c r="U59" s="311"/>
      <c r="V59" s="311"/>
      <c r="W59" s="311"/>
      <c r="X59" s="311"/>
      <c r="Y59" s="302">
        <f t="shared" ref="Y59:Y68" si="33">SUM(M59:O59)</f>
        <v>31920</v>
      </c>
      <c r="Z59" s="302">
        <f t="shared" si="22"/>
        <v>47880</v>
      </c>
      <c r="AA59" s="302"/>
      <c r="AB59" s="302"/>
      <c r="AC59" s="227">
        <f t="shared" si="23"/>
        <v>79800</v>
      </c>
      <c r="AD59" s="227"/>
      <c r="AE59" s="227">
        <f t="shared" si="24"/>
        <v>79800</v>
      </c>
      <c r="AF59" s="226"/>
    </row>
    <row r="60" spans="1:32" s="312" customFormat="1" ht="29.15" hidden="1" customHeight="1">
      <c r="A60" s="231">
        <v>729843</v>
      </c>
      <c r="B60" s="231" t="s">
        <v>673</v>
      </c>
      <c r="C60" s="231" t="s">
        <v>1694</v>
      </c>
      <c r="D60" s="359" t="s">
        <v>637</v>
      </c>
      <c r="E60" s="321" t="s">
        <v>1805</v>
      </c>
      <c r="F60" s="226" t="s">
        <v>1803</v>
      </c>
      <c r="G60" s="322" t="s">
        <v>20</v>
      </c>
      <c r="H60" s="322"/>
      <c r="I60" s="322"/>
      <c r="J60" s="452"/>
      <c r="K60" s="323">
        <v>95</v>
      </c>
      <c r="L60" s="232">
        <f t="shared" si="32"/>
        <v>15960</v>
      </c>
      <c r="M60" s="324">
        <f>K60*168</f>
        <v>15960</v>
      </c>
      <c r="N60" s="324">
        <f>K60*168</f>
        <v>15960</v>
      </c>
      <c r="O60" s="324">
        <f>K60*168</f>
        <v>15960</v>
      </c>
      <c r="P60" s="324">
        <v>0</v>
      </c>
      <c r="Q60" s="324">
        <v>0</v>
      </c>
      <c r="R60" s="324">
        <v>0</v>
      </c>
      <c r="S60" s="324"/>
      <c r="T60" s="324"/>
      <c r="U60" s="324"/>
      <c r="V60" s="324"/>
      <c r="W60" s="324"/>
      <c r="X60" s="324"/>
      <c r="Y60" s="325">
        <f t="shared" si="33"/>
        <v>47880</v>
      </c>
      <c r="Z60" s="325">
        <f t="shared" si="22"/>
        <v>0</v>
      </c>
      <c r="AA60" s="325"/>
      <c r="AB60" s="325"/>
      <c r="AC60" s="232">
        <f t="shared" si="23"/>
        <v>47880</v>
      </c>
      <c r="AD60" s="232"/>
      <c r="AE60" s="227">
        <f t="shared" si="24"/>
        <v>47880</v>
      </c>
      <c r="AF60" s="226"/>
    </row>
    <row r="61" spans="1:32" s="312" customFormat="1" ht="29.15" hidden="1" customHeight="1">
      <c r="A61" s="327">
        <v>729843</v>
      </c>
      <c r="B61" s="327" t="s">
        <v>673</v>
      </c>
      <c r="C61" s="327" t="s">
        <v>1694</v>
      </c>
      <c r="D61" s="468" t="s">
        <v>646</v>
      </c>
      <c r="E61" s="328" t="s">
        <v>1805</v>
      </c>
      <c r="F61" s="226"/>
      <c r="G61" s="329" t="s">
        <v>20</v>
      </c>
      <c r="H61" s="329"/>
      <c r="I61" s="329"/>
      <c r="J61" s="453"/>
      <c r="K61" s="330">
        <v>95</v>
      </c>
      <c r="L61" s="331">
        <f t="shared" si="32"/>
        <v>15960</v>
      </c>
      <c r="M61" s="332">
        <v>0</v>
      </c>
      <c r="N61" s="332">
        <v>0</v>
      </c>
      <c r="O61" s="332">
        <v>0</v>
      </c>
      <c r="P61" s="332">
        <f>$K61*168</f>
        <v>15960</v>
      </c>
      <c r="Q61" s="332">
        <f>$K61*168*0.5</f>
        <v>7980</v>
      </c>
      <c r="R61" s="332">
        <f>$K61*168</f>
        <v>15960</v>
      </c>
      <c r="S61" s="332"/>
      <c r="T61" s="332"/>
      <c r="U61" s="332"/>
      <c r="V61" s="332"/>
      <c r="W61" s="332"/>
      <c r="X61" s="332"/>
      <c r="Y61" s="333">
        <f t="shared" si="33"/>
        <v>0</v>
      </c>
      <c r="Z61" s="333">
        <f t="shared" si="22"/>
        <v>39900</v>
      </c>
      <c r="AA61" s="333"/>
      <c r="AB61" s="333"/>
      <c r="AC61" s="331">
        <f t="shared" si="23"/>
        <v>39900</v>
      </c>
      <c r="AD61" s="331"/>
      <c r="AE61" s="227">
        <f t="shared" si="24"/>
        <v>39900</v>
      </c>
      <c r="AF61" s="226"/>
    </row>
    <row r="62" spans="1:32" s="312" customFormat="1" ht="29.15" hidden="1" customHeight="1">
      <c r="A62" s="327">
        <v>2401575</v>
      </c>
      <c r="B62" s="327" t="s">
        <v>1821</v>
      </c>
      <c r="C62" s="327" t="s">
        <v>1694</v>
      </c>
      <c r="D62" s="468" t="s">
        <v>646</v>
      </c>
      <c r="E62" s="328" t="s">
        <v>772</v>
      </c>
      <c r="F62" s="327"/>
      <c r="G62" s="329" t="s">
        <v>25</v>
      </c>
      <c r="H62" s="329"/>
      <c r="I62" s="329"/>
      <c r="J62" s="453"/>
      <c r="K62" s="330">
        <v>95</v>
      </c>
      <c r="L62" s="331">
        <f t="shared" si="32"/>
        <v>15960</v>
      </c>
      <c r="M62" s="332"/>
      <c r="N62" s="332"/>
      <c r="O62" s="332"/>
      <c r="P62" s="332"/>
      <c r="Q62" s="332">
        <f>$K62*168*0.4</f>
        <v>6384</v>
      </c>
      <c r="R62" s="332">
        <f>$K62*168</f>
        <v>15960</v>
      </c>
      <c r="S62" s="332"/>
      <c r="T62" s="332"/>
      <c r="U62" s="332"/>
      <c r="V62" s="332"/>
      <c r="W62" s="332"/>
      <c r="X62" s="332"/>
      <c r="Y62" s="333">
        <f t="shared" si="33"/>
        <v>0</v>
      </c>
      <c r="Z62" s="333">
        <f t="shared" si="22"/>
        <v>22344</v>
      </c>
      <c r="AA62" s="333"/>
      <c r="AB62" s="333"/>
      <c r="AC62" s="331">
        <f t="shared" si="23"/>
        <v>22344</v>
      </c>
      <c r="AD62" s="354"/>
      <c r="AE62" s="227">
        <f t="shared" si="24"/>
        <v>22344</v>
      </c>
      <c r="AF62" s="334"/>
    </row>
    <row r="63" spans="1:32" s="312" customFormat="1" ht="29.15" hidden="1" customHeight="1">
      <c r="A63" s="327">
        <v>2397456</v>
      </c>
      <c r="B63" s="327" t="s">
        <v>668</v>
      </c>
      <c r="C63" s="327" t="s">
        <v>1694</v>
      </c>
      <c r="D63" s="468" t="s">
        <v>626</v>
      </c>
      <c r="E63" s="328" t="s">
        <v>1805</v>
      </c>
      <c r="F63" s="327" t="s">
        <v>1799</v>
      </c>
      <c r="G63" s="329" t="s">
        <v>20</v>
      </c>
      <c r="H63" s="329"/>
      <c r="I63" s="329"/>
      <c r="J63" s="453"/>
      <c r="K63" s="330">
        <v>95</v>
      </c>
      <c r="L63" s="331">
        <f t="shared" si="32"/>
        <v>15960</v>
      </c>
      <c r="M63" s="332">
        <v>0</v>
      </c>
      <c r="N63" s="332">
        <v>0</v>
      </c>
      <c r="O63" s="332">
        <f>L63/4</f>
        <v>3990</v>
      </c>
      <c r="P63" s="332">
        <f>168*K63</f>
        <v>15960</v>
      </c>
      <c r="Q63" s="311">
        <f>$K63*168</f>
        <v>15960</v>
      </c>
      <c r="R63" s="311">
        <f>$K63*168</f>
        <v>15960</v>
      </c>
      <c r="S63" s="332"/>
      <c r="T63" s="332"/>
      <c r="U63" s="332"/>
      <c r="V63" s="332"/>
      <c r="W63" s="332"/>
      <c r="X63" s="332"/>
      <c r="Y63" s="333">
        <f t="shared" si="33"/>
        <v>3990</v>
      </c>
      <c r="Z63" s="333">
        <f t="shared" si="22"/>
        <v>47880</v>
      </c>
      <c r="AA63" s="333"/>
      <c r="AB63" s="333"/>
      <c r="AC63" s="331">
        <f t="shared" si="23"/>
        <v>51870</v>
      </c>
      <c r="AD63" s="354"/>
      <c r="AE63" s="227">
        <f t="shared" si="24"/>
        <v>51870</v>
      </c>
      <c r="AF63" s="334" t="s">
        <v>1800</v>
      </c>
    </row>
    <row r="64" spans="1:32" s="312" customFormat="1" ht="29.15" hidden="1" customHeight="1">
      <c r="A64" s="327">
        <v>972892</v>
      </c>
      <c r="B64" s="327" t="s">
        <v>674</v>
      </c>
      <c r="C64" s="327" t="s">
        <v>1694</v>
      </c>
      <c r="D64" s="468" t="s">
        <v>626</v>
      </c>
      <c r="E64" s="328" t="s">
        <v>1805</v>
      </c>
      <c r="F64" s="327"/>
      <c r="G64" s="329" t="s">
        <v>657</v>
      </c>
      <c r="H64" s="329"/>
      <c r="I64" s="329"/>
      <c r="J64" s="453"/>
      <c r="K64" s="330">
        <v>105</v>
      </c>
      <c r="L64" s="331">
        <f t="shared" si="32"/>
        <v>17640</v>
      </c>
      <c r="M64" s="332"/>
      <c r="N64" s="332"/>
      <c r="O64" s="332"/>
      <c r="P64" s="332">
        <f>$K64*168</f>
        <v>17640</v>
      </c>
      <c r="Q64" s="332">
        <f>K64*168</f>
        <v>17640</v>
      </c>
      <c r="R64" s="332">
        <f>$K64*168</f>
        <v>17640</v>
      </c>
      <c r="S64" s="332"/>
      <c r="T64" s="332"/>
      <c r="U64" s="332"/>
      <c r="V64" s="332"/>
      <c r="W64" s="332"/>
      <c r="X64" s="332"/>
      <c r="Y64" s="333">
        <f t="shared" si="33"/>
        <v>0</v>
      </c>
      <c r="Z64" s="333">
        <f t="shared" si="22"/>
        <v>52920</v>
      </c>
      <c r="AA64" s="333"/>
      <c r="AB64" s="333"/>
      <c r="AC64" s="331">
        <f t="shared" si="23"/>
        <v>52920</v>
      </c>
      <c r="AD64" s="354"/>
      <c r="AE64" s="227">
        <f t="shared" si="24"/>
        <v>52920</v>
      </c>
      <c r="AF64" s="334"/>
    </row>
    <row r="65" spans="1:32" s="312" customFormat="1" ht="29.15" hidden="1" customHeight="1">
      <c r="A65" s="327">
        <v>952262</v>
      </c>
      <c r="B65" s="327" t="s">
        <v>682</v>
      </c>
      <c r="C65" s="327" t="s">
        <v>1694</v>
      </c>
      <c r="D65" s="468" t="s">
        <v>646</v>
      </c>
      <c r="E65" s="328" t="s">
        <v>37</v>
      </c>
      <c r="F65" s="327"/>
      <c r="G65" s="329" t="s">
        <v>20</v>
      </c>
      <c r="H65" s="329"/>
      <c r="I65" s="329"/>
      <c r="J65" s="453"/>
      <c r="K65" s="330">
        <v>95</v>
      </c>
      <c r="L65" s="331">
        <f t="shared" si="32"/>
        <v>15960</v>
      </c>
      <c r="M65" s="332">
        <f>K65*168</f>
        <v>15960</v>
      </c>
      <c r="N65" s="332">
        <f>K65*168</f>
        <v>15960</v>
      </c>
      <c r="O65" s="332">
        <f>K65*168</f>
        <v>15960</v>
      </c>
      <c r="P65" s="332">
        <f>168*K65</f>
        <v>15960</v>
      </c>
      <c r="Q65" s="332">
        <f>K65*168</f>
        <v>15960</v>
      </c>
      <c r="R65" s="332">
        <f>K65*168</f>
        <v>15960</v>
      </c>
      <c r="S65" s="332"/>
      <c r="T65" s="332"/>
      <c r="U65" s="332"/>
      <c r="V65" s="332"/>
      <c r="W65" s="332"/>
      <c r="X65" s="332"/>
      <c r="Y65" s="333">
        <f t="shared" si="33"/>
        <v>47880</v>
      </c>
      <c r="Z65" s="333">
        <f t="shared" si="22"/>
        <v>47880</v>
      </c>
      <c r="AA65" s="333"/>
      <c r="AB65" s="333"/>
      <c r="AC65" s="331">
        <f t="shared" si="23"/>
        <v>95760</v>
      </c>
      <c r="AD65" s="331"/>
      <c r="AE65" s="227">
        <f t="shared" si="24"/>
        <v>95760</v>
      </c>
      <c r="AF65" s="226"/>
    </row>
    <row r="66" spans="1:32" s="312" customFormat="1" ht="29.15" hidden="1" customHeight="1">
      <c r="A66" s="226">
        <v>138049</v>
      </c>
      <c r="B66" s="226" t="s">
        <v>645</v>
      </c>
      <c r="C66" s="226" t="s">
        <v>1694</v>
      </c>
      <c r="D66" s="358" t="s">
        <v>646</v>
      </c>
      <c r="E66" s="308" t="s">
        <v>24</v>
      </c>
      <c r="F66" s="226"/>
      <c r="G66" s="309" t="s">
        <v>647</v>
      </c>
      <c r="H66" s="309"/>
      <c r="I66" s="309"/>
      <c r="J66" s="447"/>
      <c r="K66" s="310">
        <v>105</v>
      </c>
      <c r="L66" s="227">
        <f t="shared" si="32"/>
        <v>17640</v>
      </c>
      <c r="M66" s="332">
        <f>K66*168</f>
        <v>17640</v>
      </c>
      <c r="N66" s="332">
        <f>K66*168</f>
        <v>17640</v>
      </c>
      <c r="O66" s="332">
        <f>K66*168</f>
        <v>17640</v>
      </c>
      <c r="P66" s="332">
        <f>168*K66</f>
        <v>17640</v>
      </c>
      <c r="Q66" s="311">
        <f>K66*168</f>
        <v>17640</v>
      </c>
      <c r="R66" s="311">
        <f>K66*168</f>
        <v>17640</v>
      </c>
      <c r="S66" s="311"/>
      <c r="T66" s="311"/>
      <c r="U66" s="311"/>
      <c r="V66" s="311"/>
      <c r="W66" s="311"/>
      <c r="X66" s="311"/>
      <c r="Y66" s="302">
        <f t="shared" si="33"/>
        <v>52920</v>
      </c>
      <c r="Z66" s="302">
        <f t="shared" si="22"/>
        <v>52920</v>
      </c>
      <c r="AA66" s="302"/>
      <c r="AB66" s="302"/>
      <c r="AC66" s="227">
        <f t="shared" si="23"/>
        <v>105840</v>
      </c>
      <c r="AD66" s="227"/>
      <c r="AE66" s="227">
        <f t="shared" si="24"/>
        <v>105840</v>
      </c>
      <c r="AF66" s="226"/>
    </row>
    <row r="67" spans="1:32" s="312" customFormat="1" ht="29.15" hidden="1" customHeight="1">
      <c r="A67" s="327">
        <v>963958</v>
      </c>
      <c r="B67" s="327" t="s">
        <v>672</v>
      </c>
      <c r="C67" s="327" t="s">
        <v>1694</v>
      </c>
      <c r="D67" s="468" t="s">
        <v>637</v>
      </c>
      <c r="E67" s="328" t="s">
        <v>1805</v>
      </c>
      <c r="F67" s="226" t="s">
        <v>1803</v>
      </c>
      <c r="G67" s="329" t="s">
        <v>426</v>
      </c>
      <c r="H67" s="329"/>
      <c r="I67" s="329"/>
      <c r="J67" s="453"/>
      <c r="K67" s="330">
        <v>97</v>
      </c>
      <c r="L67" s="331">
        <f t="shared" si="32"/>
        <v>16296</v>
      </c>
      <c r="M67" s="332">
        <f>K67*168</f>
        <v>16296</v>
      </c>
      <c r="N67" s="332">
        <f>$K67*168</f>
        <v>16296</v>
      </c>
      <c r="O67" s="332">
        <f>$K67*168</f>
        <v>16296</v>
      </c>
      <c r="P67" s="332">
        <f>$K67*168</f>
        <v>16296</v>
      </c>
      <c r="Q67" s="332">
        <f>$K67*168</f>
        <v>16296</v>
      </c>
      <c r="R67" s="332">
        <f>$K67*168</f>
        <v>16296</v>
      </c>
      <c r="S67" s="332"/>
      <c r="T67" s="332"/>
      <c r="U67" s="332"/>
      <c r="V67" s="332"/>
      <c r="W67" s="332"/>
      <c r="X67" s="332"/>
      <c r="Y67" s="333">
        <f t="shared" si="33"/>
        <v>48888</v>
      </c>
      <c r="Z67" s="333">
        <f t="shared" si="22"/>
        <v>48888</v>
      </c>
      <c r="AA67" s="333"/>
      <c r="AB67" s="333"/>
      <c r="AC67" s="331">
        <f t="shared" si="23"/>
        <v>97776</v>
      </c>
      <c r="AD67" s="354"/>
      <c r="AE67" s="227">
        <f t="shared" si="24"/>
        <v>97776</v>
      </c>
      <c r="AF67" s="334"/>
    </row>
    <row r="68" spans="1:32" s="312" customFormat="1" ht="29.15" hidden="1" customHeight="1">
      <c r="A68" s="226">
        <v>291337</v>
      </c>
      <c r="B68" s="341" t="s">
        <v>771</v>
      </c>
      <c r="C68" s="342" t="s">
        <v>1694</v>
      </c>
      <c r="D68" s="469" t="s">
        <v>651</v>
      </c>
      <c r="E68" s="344" t="s">
        <v>772</v>
      </c>
      <c r="F68" s="343"/>
      <c r="G68" s="329" t="s">
        <v>25</v>
      </c>
      <c r="H68" s="329"/>
      <c r="I68" s="329"/>
      <c r="J68" s="453"/>
      <c r="K68" s="454">
        <v>100</v>
      </c>
      <c r="L68" s="331">
        <f t="shared" si="32"/>
        <v>16800</v>
      </c>
      <c r="M68" s="332">
        <v>0</v>
      </c>
      <c r="N68" s="332">
        <v>0</v>
      </c>
      <c r="O68" s="332">
        <v>0</v>
      </c>
      <c r="P68" s="332">
        <f>168*K68</f>
        <v>16800</v>
      </c>
      <c r="Q68" s="332">
        <f t="shared" ref="Q68:R70" si="34">$K68*168</f>
        <v>16800</v>
      </c>
      <c r="R68" s="332">
        <f t="shared" si="34"/>
        <v>16800</v>
      </c>
      <c r="S68" s="332"/>
      <c r="T68" s="332"/>
      <c r="U68" s="332"/>
      <c r="V68" s="332"/>
      <c r="W68" s="332"/>
      <c r="X68" s="332"/>
      <c r="Y68" s="333">
        <f t="shared" si="33"/>
        <v>0</v>
      </c>
      <c r="Z68" s="333">
        <f t="shared" si="22"/>
        <v>50400</v>
      </c>
      <c r="AA68" s="333"/>
      <c r="AB68" s="333"/>
      <c r="AC68" s="331">
        <f t="shared" si="23"/>
        <v>50400</v>
      </c>
      <c r="AD68" s="331"/>
      <c r="AE68" s="227">
        <f t="shared" si="24"/>
        <v>50400</v>
      </c>
      <c r="AF68" s="327" t="s">
        <v>1822</v>
      </c>
    </row>
    <row r="69" spans="1:32" s="312" customFormat="1" ht="29.15" hidden="1" customHeight="1">
      <c r="A69" s="345">
        <v>113131</v>
      </c>
      <c r="B69" s="346" t="s">
        <v>671</v>
      </c>
      <c r="C69" s="347" t="s">
        <v>1694</v>
      </c>
      <c r="D69" s="470" t="s">
        <v>651</v>
      </c>
      <c r="E69" s="348" t="s">
        <v>1805</v>
      </c>
      <c r="F69" s="300"/>
      <c r="G69" s="309" t="s">
        <v>20</v>
      </c>
      <c r="H69" s="309"/>
      <c r="I69" s="309"/>
      <c r="J69" s="447"/>
      <c r="K69" s="455">
        <v>120</v>
      </c>
      <c r="L69" s="227">
        <f t="shared" si="32"/>
        <v>20160</v>
      </c>
      <c r="M69" s="311"/>
      <c r="N69" s="311"/>
      <c r="O69" s="311"/>
      <c r="P69" s="311">
        <f>84*K69</f>
        <v>10080</v>
      </c>
      <c r="Q69" s="311">
        <f t="shared" si="34"/>
        <v>20160</v>
      </c>
      <c r="R69" s="311">
        <f t="shared" si="34"/>
        <v>20160</v>
      </c>
      <c r="S69" s="311"/>
      <c r="T69" s="311"/>
      <c r="U69" s="311"/>
      <c r="V69" s="311"/>
      <c r="W69" s="311"/>
      <c r="X69" s="311"/>
      <c r="Y69" s="302"/>
      <c r="Z69" s="302">
        <f t="shared" si="22"/>
        <v>50400</v>
      </c>
      <c r="AA69" s="333"/>
      <c r="AB69" s="333"/>
      <c r="AC69" s="331">
        <f t="shared" si="23"/>
        <v>50400</v>
      </c>
      <c r="AD69" s="331"/>
      <c r="AE69" s="227">
        <f t="shared" si="24"/>
        <v>50400</v>
      </c>
      <c r="AF69" s="226"/>
    </row>
    <row r="70" spans="1:32" s="312" customFormat="1" ht="29.15" hidden="1" customHeight="1">
      <c r="A70" s="226">
        <v>2396520</v>
      </c>
      <c r="B70" s="314" t="s">
        <v>667</v>
      </c>
      <c r="C70" s="314" t="s">
        <v>1694</v>
      </c>
      <c r="D70" s="449" t="s">
        <v>626</v>
      </c>
      <c r="E70" s="313" t="s">
        <v>1805</v>
      </c>
      <c r="F70" s="226"/>
      <c r="G70" s="349" t="s">
        <v>20</v>
      </c>
      <c r="H70" s="349"/>
      <c r="I70" s="349"/>
      <c r="J70" s="448"/>
      <c r="K70" s="326">
        <v>95</v>
      </c>
      <c r="L70" s="350">
        <f t="shared" si="32"/>
        <v>15960</v>
      </c>
      <c r="M70" s="351">
        <v>0</v>
      </c>
      <c r="N70" s="351">
        <v>0</v>
      </c>
      <c r="O70" s="351">
        <v>0</v>
      </c>
      <c r="P70" s="351">
        <f>L70</f>
        <v>15960</v>
      </c>
      <c r="Q70" s="351">
        <f t="shared" si="34"/>
        <v>15960</v>
      </c>
      <c r="R70" s="351">
        <f t="shared" si="34"/>
        <v>15960</v>
      </c>
      <c r="S70" s="351"/>
      <c r="T70" s="351"/>
      <c r="U70" s="351"/>
      <c r="V70" s="351"/>
      <c r="W70" s="351"/>
      <c r="X70" s="351"/>
      <c r="Y70" s="352">
        <f>SUM(M70:O70)</f>
        <v>0</v>
      </c>
      <c r="Z70" s="352">
        <f t="shared" si="22"/>
        <v>47880</v>
      </c>
      <c r="AA70" s="352"/>
      <c r="AB70" s="352"/>
      <c r="AC70" s="350">
        <f t="shared" si="23"/>
        <v>47880</v>
      </c>
      <c r="AD70" s="355"/>
      <c r="AE70" s="227">
        <f t="shared" si="24"/>
        <v>47880</v>
      </c>
      <c r="AF70" s="353"/>
    </row>
    <row r="71" spans="1:32" s="312" customFormat="1" ht="29.15" hidden="1" customHeight="1">
      <c r="A71" s="226">
        <v>807052</v>
      </c>
      <c r="B71" s="226" t="s">
        <v>670</v>
      </c>
      <c r="C71" s="226" t="s">
        <v>1694</v>
      </c>
      <c r="D71" s="358" t="s">
        <v>637</v>
      </c>
      <c r="E71" s="313" t="s">
        <v>24</v>
      </c>
      <c r="F71" s="314" t="s">
        <v>1803</v>
      </c>
      <c r="G71" s="309" t="s">
        <v>20</v>
      </c>
      <c r="H71" s="349"/>
      <c r="I71" s="349"/>
      <c r="J71" s="448"/>
      <c r="K71" s="326">
        <v>95</v>
      </c>
      <c r="L71" s="350">
        <f t="shared" si="32"/>
        <v>15960</v>
      </c>
      <c r="M71" s="351">
        <f>K71*168</f>
        <v>15960</v>
      </c>
      <c r="N71" s="351">
        <f>K71*168</f>
        <v>15960</v>
      </c>
      <c r="O71" s="351">
        <f>K71*168</f>
        <v>15960</v>
      </c>
      <c r="P71" s="351">
        <f>168*K71</f>
        <v>15960</v>
      </c>
      <c r="Q71" s="351">
        <f>K71*168</f>
        <v>15960</v>
      </c>
      <c r="R71" s="351">
        <f>K71*168</f>
        <v>15960</v>
      </c>
      <c r="S71" s="351"/>
      <c r="T71" s="351"/>
      <c r="U71" s="351"/>
      <c r="V71" s="351"/>
      <c r="W71" s="351"/>
      <c r="X71" s="351"/>
      <c r="Y71" s="352">
        <f>SUM(M71:O71)</f>
        <v>47880</v>
      </c>
      <c r="Z71" s="352">
        <f t="shared" si="22"/>
        <v>47880</v>
      </c>
      <c r="AA71" s="352"/>
      <c r="AB71" s="352"/>
      <c r="AC71" s="350">
        <f t="shared" si="23"/>
        <v>95760</v>
      </c>
      <c r="AD71" s="355"/>
      <c r="AE71" s="227">
        <f t="shared" si="24"/>
        <v>95760</v>
      </c>
      <c r="AF71" s="435" t="s">
        <v>1823</v>
      </c>
    </row>
    <row r="72" spans="1:32" s="312" customFormat="1" ht="29.15" hidden="1" customHeight="1">
      <c r="A72" s="231">
        <v>970586</v>
      </c>
      <c r="B72" s="231" t="s">
        <v>1824</v>
      </c>
      <c r="C72" s="231" t="s">
        <v>1694</v>
      </c>
      <c r="D72" s="359" t="s">
        <v>626</v>
      </c>
      <c r="E72" s="426" t="s">
        <v>24</v>
      </c>
      <c r="F72" s="427"/>
      <c r="G72" s="322" t="s">
        <v>647</v>
      </c>
      <c r="H72" s="428"/>
      <c r="I72" s="428"/>
      <c r="J72" s="456"/>
      <c r="K72" s="429">
        <v>105</v>
      </c>
      <c r="L72" s="430">
        <f t="shared" si="32"/>
        <v>17640</v>
      </c>
      <c r="M72" s="432"/>
      <c r="N72" s="432">
        <f>K72*168</f>
        <v>17640</v>
      </c>
      <c r="O72" s="432">
        <f>K72*168</f>
        <v>17640</v>
      </c>
      <c r="P72" s="432">
        <v>0</v>
      </c>
      <c r="Q72" s="432"/>
      <c r="R72" s="432"/>
      <c r="S72" s="432"/>
      <c r="T72" s="432"/>
      <c r="U72" s="432"/>
      <c r="V72" s="432"/>
      <c r="W72" s="432"/>
      <c r="X72" s="432"/>
      <c r="Y72" s="433">
        <f>SUM(M72:O72)</f>
        <v>35280</v>
      </c>
      <c r="Z72" s="433">
        <f t="shared" si="22"/>
        <v>0</v>
      </c>
      <c r="AA72" s="433"/>
      <c r="AB72" s="433"/>
      <c r="AC72" s="430">
        <f t="shared" si="23"/>
        <v>35280</v>
      </c>
      <c r="AD72" s="434"/>
      <c r="AE72" s="227">
        <f t="shared" si="24"/>
        <v>35280</v>
      </c>
      <c r="AF72" s="353"/>
    </row>
    <row r="73" spans="1:32" s="312" customFormat="1" ht="29.15" hidden="1" customHeight="1">
      <c r="A73" s="314">
        <v>2192819</v>
      </c>
      <c r="B73" s="314" t="s">
        <v>644</v>
      </c>
      <c r="C73" s="314" t="s">
        <v>1694</v>
      </c>
      <c r="D73" s="449" t="s">
        <v>640</v>
      </c>
      <c r="E73" s="313" t="s">
        <v>1805</v>
      </c>
      <c r="F73" s="314" t="s">
        <v>1799</v>
      </c>
      <c r="G73" s="309" t="s">
        <v>20</v>
      </c>
      <c r="H73" s="349"/>
      <c r="I73" s="349"/>
      <c r="J73" s="448"/>
      <c r="K73" s="326">
        <v>95</v>
      </c>
      <c r="L73" s="350">
        <f t="shared" si="32"/>
        <v>15960</v>
      </c>
      <c r="M73" s="351"/>
      <c r="N73" s="351">
        <f>K73*168*50%</f>
        <v>7980</v>
      </c>
      <c r="O73" s="351">
        <f>K73*168</f>
        <v>15960</v>
      </c>
      <c r="P73" s="351">
        <f>168*K73</f>
        <v>15960</v>
      </c>
      <c r="Q73" s="332">
        <f>K73*168</f>
        <v>15960</v>
      </c>
      <c r="R73" s="351">
        <f>K73*168</f>
        <v>15960</v>
      </c>
      <c r="S73" s="351"/>
      <c r="T73" s="351"/>
      <c r="U73" s="351"/>
      <c r="V73" s="351"/>
      <c r="W73" s="351"/>
      <c r="X73" s="351"/>
      <c r="Y73" s="352">
        <f>SUM(M73:O73)</f>
        <v>23940</v>
      </c>
      <c r="Z73" s="352">
        <f t="shared" ref="Z73:Z104" si="35">SUM(P73:R73)</f>
        <v>47880</v>
      </c>
      <c r="AA73" s="352"/>
      <c r="AB73" s="352"/>
      <c r="AC73" s="350">
        <f t="shared" ref="AC73:AC104" si="36">SUM(M73:R73)</f>
        <v>71820</v>
      </c>
      <c r="AD73" s="355"/>
      <c r="AE73" s="227">
        <f t="shared" ref="AE73:AE104" si="37">SUM(AC73:AD73)</f>
        <v>71820</v>
      </c>
      <c r="AF73" s="435" t="s">
        <v>1825</v>
      </c>
    </row>
    <row r="74" spans="1:32" s="312" customFormat="1" ht="29.15" hidden="1" customHeight="1">
      <c r="A74" s="345">
        <v>2412848</v>
      </c>
      <c r="B74" s="346" t="s">
        <v>675</v>
      </c>
      <c r="C74" s="347" t="s">
        <v>1694</v>
      </c>
      <c r="D74" s="470" t="s">
        <v>651</v>
      </c>
      <c r="E74" s="348" t="s">
        <v>772</v>
      </c>
      <c r="F74" s="300"/>
      <c r="G74" s="309" t="s">
        <v>25</v>
      </c>
      <c r="H74" s="309"/>
      <c r="I74" s="309"/>
      <c r="J74" s="447"/>
      <c r="K74" s="455">
        <v>97</v>
      </c>
      <c r="L74" s="227">
        <f t="shared" si="32"/>
        <v>16296</v>
      </c>
      <c r="M74" s="311"/>
      <c r="N74" s="311"/>
      <c r="O74" s="311"/>
      <c r="P74" s="311"/>
      <c r="Q74" s="311"/>
      <c r="R74" s="311">
        <f>$K74*168</f>
        <v>16296</v>
      </c>
      <c r="S74" s="351"/>
      <c r="T74" s="351"/>
      <c r="U74" s="351"/>
      <c r="V74" s="351"/>
      <c r="W74" s="351"/>
      <c r="X74" s="351"/>
      <c r="Y74" s="352">
        <f>SUM(M74:O74)</f>
        <v>0</v>
      </c>
      <c r="Z74" s="302">
        <f t="shared" si="35"/>
        <v>16296</v>
      </c>
      <c r="AA74" s="352"/>
      <c r="AB74" s="352"/>
      <c r="AC74" s="350">
        <f t="shared" si="36"/>
        <v>16296</v>
      </c>
      <c r="AD74" s="227"/>
      <c r="AE74" s="227">
        <f t="shared" si="37"/>
        <v>16296</v>
      </c>
    </row>
    <row r="75" spans="1:32" s="312" customFormat="1" ht="29.15" hidden="1" customHeight="1">
      <c r="A75" s="408">
        <v>973816</v>
      </c>
      <c r="B75" s="409" t="s">
        <v>678</v>
      </c>
      <c r="C75" s="410" t="s">
        <v>1694</v>
      </c>
      <c r="D75" s="471" t="s">
        <v>679</v>
      </c>
      <c r="E75" s="412" t="s">
        <v>1805</v>
      </c>
      <c r="F75" s="411"/>
      <c r="G75" s="309" t="s">
        <v>20</v>
      </c>
      <c r="H75" s="349"/>
      <c r="I75" s="349"/>
      <c r="J75" s="448"/>
      <c r="K75" s="457">
        <v>97</v>
      </c>
      <c r="L75" s="350">
        <f t="shared" si="32"/>
        <v>16296</v>
      </c>
      <c r="M75" s="351"/>
      <c r="N75" s="351"/>
      <c r="O75" s="351"/>
      <c r="P75" s="351"/>
      <c r="Q75" s="351">
        <f>$K75*72</f>
        <v>6984</v>
      </c>
      <c r="R75" s="351">
        <f>$K75*168</f>
        <v>16296</v>
      </c>
      <c r="S75" s="351"/>
      <c r="T75" s="351"/>
      <c r="U75" s="351"/>
      <c r="V75" s="351"/>
      <c r="W75" s="351"/>
      <c r="X75" s="351"/>
      <c r="Y75" s="352"/>
      <c r="Z75" s="352">
        <f t="shared" si="35"/>
        <v>23280</v>
      </c>
      <c r="AA75" s="352"/>
      <c r="AB75" s="352"/>
      <c r="AC75" s="350">
        <f t="shared" si="36"/>
        <v>23280</v>
      </c>
      <c r="AD75" s="227"/>
      <c r="AE75" s="227">
        <f t="shared" si="37"/>
        <v>23280</v>
      </c>
    </row>
    <row r="76" spans="1:32" s="312" customFormat="1" hidden="1">
      <c r="A76" s="408">
        <v>232609</v>
      </c>
      <c r="B76" s="409" t="s">
        <v>683</v>
      </c>
      <c r="C76" s="410" t="s">
        <v>1694</v>
      </c>
      <c r="D76" s="471" t="s">
        <v>679</v>
      </c>
      <c r="E76" s="412" t="s">
        <v>341</v>
      </c>
      <c r="F76" s="411"/>
      <c r="G76" s="349" t="s">
        <v>341</v>
      </c>
      <c r="H76" s="349"/>
      <c r="I76" s="349"/>
      <c r="J76" s="448"/>
      <c r="K76" s="457">
        <v>110</v>
      </c>
      <c r="L76" s="350">
        <f t="shared" si="32"/>
        <v>18480</v>
      </c>
      <c r="M76" s="351"/>
      <c r="N76" s="351"/>
      <c r="O76" s="351"/>
      <c r="P76" s="351"/>
      <c r="Q76" s="351">
        <f>$K76*72</f>
        <v>7920</v>
      </c>
      <c r="R76" s="351">
        <f>$K76*168</f>
        <v>18480</v>
      </c>
      <c r="S76" s="351"/>
      <c r="T76" s="351"/>
      <c r="U76" s="351"/>
      <c r="V76" s="351"/>
      <c r="W76" s="351"/>
      <c r="X76" s="351"/>
      <c r="Y76" s="352"/>
      <c r="Z76" s="352">
        <f t="shared" si="35"/>
        <v>26400</v>
      </c>
      <c r="AA76" s="352"/>
      <c r="AB76" s="352"/>
      <c r="AC76" s="350">
        <f t="shared" si="36"/>
        <v>26400</v>
      </c>
      <c r="AD76" s="227"/>
      <c r="AE76" s="227">
        <f t="shared" si="37"/>
        <v>26400</v>
      </c>
    </row>
    <row r="77" spans="1:32" ht="29.15" customHeight="1">
      <c r="A77" s="8">
        <v>793528</v>
      </c>
      <c r="B77" s="11" t="s">
        <v>612</v>
      </c>
      <c r="C77" s="8" t="s">
        <v>315</v>
      </c>
      <c r="D77" s="21" t="s">
        <v>613</v>
      </c>
      <c r="E77" s="219" t="s">
        <v>24</v>
      </c>
      <c r="F77" s="8"/>
      <c r="G77" s="75" t="s">
        <v>428</v>
      </c>
      <c r="H77" s="75" t="s">
        <v>317</v>
      </c>
      <c r="I77" s="75" t="str">
        <f t="shared" ref="I77:I108" si="38">CONCATENATE(H77,C77)</f>
        <v>Level 3 - Premium SkillsOnshore Supplier Location</v>
      </c>
      <c r="J77" s="458" t="s">
        <v>338</v>
      </c>
      <c r="K77" s="76">
        <f>VLOOKUP(I77,'New Rate Card'!A:D,4,0)</f>
        <v>96.56</v>
      </c>
      <c r="L77" s="9">
        <f t="shared" si="32"/>
        <v>16222.08</v>
      </c>
      <c r="M77" s="77">
        <v>0</v>
      </c>
      <c r="N77" s="77">
        <v>0</v>
      </c>
      <c r="O77" s="77">
        <v>0</v>
      </c>
      <c r="P77" s="16">
        <v>0</v>
      </c>
      <c r="Q77" s="16">
        <v>0</v>
      </c>
      <c r="R77" s="16">
        <v>0</v>
      </c>
      <c r="S77" s="16">
        <f t="shared" ref="S77:S85" si="39">K77*168</f>
        <v>16222.08</v>
      </c>
      <c r="T77" s="16">
        <f t="shared" ref="T77:T85" si="40">K77*168</f>
        <v>16222.08</v>
      </c>
      <c r="U77" s="16">
        <f t="shared" ref="U77:U85" si="41">K77*168</f>
        <v>16222.08</v>
      </c>
      <c r="V77" s="16">
        <f t="shared" ref="V77:V85" si="42">K77*168</f>
        <v>16222.08</v>
      </c>
      <c r="W77" s="16">
        <f t="shared" ref="W77:W84" si="43">K77*168</f>
        <v>16222.08</v>
      </c>
      <c r="X77" s="439">
        <v>0</v>
      </c>
      <c r="Y77" s="61">
        <f t="shared" ref="Y77:Y88" si="44">SUM(M77:O77)</f>
        <v>0</v>
      </c>
      <c r="Z77" s="61">
        <f t="shared" si="35"/>
        <v>0</v>
      </c>
      <c r="AA77" s="61">
        <f t="shared" ref="AA77:AA108" si="45">SUM(S77:U77)</f>
        <v>48666.239999999998</v>
      </c>
      <c r="AB77" s="61">
        <f t="shared" ref="AB77:AB108" si="46">SUM(V77:X77)</f>
        <v>32444.16</v>
      </c>
      <c r="AC77" s="9">
        <f t="shared" si="36"/>
        <v>0</v>
      </c>
      <c r="AD77" s="9">
        <f t="shared" ref="AD77:AD108" si="47">SUM(AA77:AB77)</f>
        <v>81110.399999999994</v>
      </c>
      <c r="AE77" s="9">
        <f t="shared" si="37"/>
        <v>81110.399999999994</v>
      </c>
      <c r="AF77" s="11"/>
    </row>
    <row r="78" spans="1:32" ht="29.15" hidden="1" customHeight="1">
      <c r="A78" s="8">
        <v>970768</v>
      </c>
      <c r="B78" s="11" t="s">
        <v>614</v>
      </c>
      <c r="C78" s="8" t="s">
        <v>315</v>
      </c>
      <c r="D78" s="21" t="s">
        <v>615</v>
      </c>
      <c r="E78" s="219" t="s">
        <v>772</v>
      </c>
      <c r="F78" s="8" t="s">
        <v>1795</v>
      </c>
      <c r="G78" s="75" t="s">
        <v>25</v>
      </c>
      <c r="H78" s="75" t="s">
        <v>317</v>
      </c>
      <c r="I78" s="75" t="str">
        <f t="shared" si="38"/>
        <v>Level 3 - Premium SkillsOnshore Supplier Location</v>
      </c>
      <c r="J78" s="458" t="s">
        <v>318</v>
      </c>
      <c r="K78" s="76">
        <f>VLOOKUP(I78,'New Rate Card'!A:D,4,0)</f>
        <v>96.56</v>
      </c>
      <c r="L78" s="9">
        <f t="shared" si="32"/>
        <v>16222.08</v>
      </c>
      <c r="M78" s="77">
        <v>0</v>
      </c>
      <c r="N78" s="77">
        <v>0</v>
      </c>
      <c r="O78" s="77">
        <v>0</v>
      </c>
      <c r="P78" s="16">
        <v>0</v>
      </c>
      <c r="Q78" s="16">
        <v>0</v>
      </c>
      <c r="R78" s="16">
        <v>0</v>
      </c>
      <c r="S78" s="16">
        <f t="shared" si="39"/>
        <v>16222.08</v>
      </c>
      <c r="T78" s="16">
        <f t="shared" si="40"/>
        <v>16222.08</v>
      </c>
      <c r="U78" s="16">
        <f t="shared" si="41"/>
        <v>16222.08</v>
      </c>
      <c r="V78" s="16">
        <f t="shared" si="42"/>
        <v>16222.08</v>
      </c>
      <c r="W78" s="16">
        <f t="shared" si="43"/>
        <v>16222.08</v>
      </c>
      <c r="X78" s="439">
        <v>0</v>
      </c>
      <c r="Y78" s="61">
        <f t="shared" si="44"/>
        <v>0</v>
      </c>
      <c r="Z78" s="61">
        <f t="shared" si="35"/>
        <v>0</v>
      </c>
      <c r="AA78" s="61">
        <f t="shared" si="45"/>
        <v>48666.239999999998</v>
      </c>
      <c r="AB78" s="61">
        <f t="shared" si="46"/>
        <v>32444.16</v>
      </c>
      <c r="AC78" s="9">
        <f t="shared" si="36"/>
        <v>0</v>
      </c>
      <c r="AD78" s="9">
        <f t="shared" si="47"/>
        <v>81110.399999999994</v>
      </c>
      <c r="AE78" s="9">
        <f t="shared" si="37"/>
        <v>81110.399999999994</v>
      </c>
      <c r="AF78" s="11" t="s">
        <v>1796</v>
      </c>
    </row>
    <row r="79" spans="1:32" ht="29.15" customHeight="1">
      <c r="A79" s="8">
        <v>622443</v>
      </c>
      <c r="B79" s="11" t="s">
        <v>616</v>
      </c>
      <c r="C79" s="8" t="s">
        <v>315</v>
      </c>
      <c r="D79" s="21" t="s">
        <v>615</v>
      </c>
      <c r="E79" s="220" t="s">
        <v>24</v>
      </c>
      <c r="F79" s="78"/>
      <c r="G79" s="79" t="s">
        <v>617</v>
      </c>
      <c r="H79" s="79" t="s">
        <v>371</v>
      </c>
      <c r="I79" s="75" t="str">
        <f t="shared" si="38"/>
        <v>Level 4 - Expert SkillsOnshore Supplier Location</v>
      </c>
      <c r="J79" s="458" t="s">
        <v>449</v>
      </c>
      <c r="K79" s="76">
        <f>VLOOKUP(I79,'New Rate Card'!A:D,4,0)</f>
        <v>128</v>
      </c>
      <c r="L79" s="9">
        <f t="shared" si="32"/>
        <v>21504</v>
      </c>
      <c r="M79" s="77">
        <v>0</v>
      </c>
      <c r="N79" s="77">
        <v>0</v>
      </c>
      <c r="O79" s="77">
        <v>0</v>
      </c>
      <c r="P79" s="16">
        <v>0</v>
      </c>
      <c r="Q79" s="16">
        <v>0</v>
      </c>
      <c r="R79" s="16">
        <v>0</v>
      </c>
      <c r="S79" s="16">
        <f t="shared" si="39"/>
        <v>21504</v>
      </c>
      <c r="T79" s="16">
        <f t="shared" si="40"/>
        <v>21504</v>
      </c>
      <c r="U79" s="16">
        <f t="shared" si="41"/>
        <v>21504</v>
      </c>
      <c r="V79" s="16">
        <f t="shared" si="42"/>
        <v>21504</v>
      </c>
      <c r="W79" s="16">
        <f t="shared" si="43"/>
        <v>21504</v>
      </c>
      <c r="X79" s="16">
        <f>K79*168</f>
        <v>21504</v>
      </c>
      <c r="Y79" s="61">
        <f t="shared" si="44"/>
        <v>0</v>
      </c>
      <c r="Z79" s="61">
        <f t="shared" si="35"/>
        <v>0</v>
      </c>
      <c r="AA79" s="61">
        <f t="shared" si="45"/>
        <v>64512</v>
      </c>
      <c r="AB79" s="61">
        <f t="shared" si="46"/>
        <v>64512</v>
      </c>
      <c r="AC79" s="9">
        <f t="shared" si="36"/>
        <v>0</v>
      </c>
      <c r="AD79" s="9">
        <f t="shared" si="47"/>
        <v>129024</v>
      </c>
      <c r="AE79" s="9">
        <f t="shared" si="37"/>
        <v>129024</v>
      </c>
      <c r="AF79" s="11"/>
    </row>
    <row r="80" spans="1:32" ht="29.15" customHeight="1">
      <c r="A80" s="8">
        <v>630305</v>
      </c>
      <c r="B80" s="11" t="s">
        <v>618</v>
      </c>
      <c r="C80" s="8" t="s">
        <v>315</v>
      </c>
      <c r="D80" s="21" t="s">
        <v>615</v>
      </c>
      <c r="E80" s="219" t="s">
        <v>24</v>
      </c>
      <c r="F80" s="8"/>
      <c r="G80" s="75" t="s">
        <v>20</v>
      </c>
      <c r="H80" s="75" t="s">
        <v>317</v>
      </c>
      <c r="I80" s="75" t="str">
        <f t="shared" si="38"/>
        <v>Level 3 - Premium SkillsOnshore Supplier Location</v>
      </c>
      <c r="J80" s="458" t="s">
        <v>318</v>
      </c>
      <c r="K80" s="76">
        <f>VLOOKUP(I80,'New Rate Card'!A:D,4,0)</f>
        <v>96.56</v>
      </c>
      <c r="L80" s="9">
        <f t="shared" si="32"/>
        <v>16222.08</v>
      </c>
      <c r="M80" s="77">
        <v>0</v>
      </c>
      <c r="N80" s="77">
        <v>0</v>
      </c>
      <c r="O80" s="77">
        <v>0</v>
      </c>
      <c r="P80" s="16">
        <v>0</v>
      </c>
      <c r="Q80" s="16">
        <v>0</v>
      </c>
      <c r="R80" s="16">
        <v>0</v>
      </c>
      <c r="S80" s="16">
        <f t="shared" si="39"/>
        <v>16222.08</v>
      </c>
      <c r="T80" s="16">
        <f t="shared" si="40"/>
        <v>16222.08</v>
      </c>
      <c r="U80" s="16">
        <f t="shared" si="41"/>
        <v>16222.08</v>
      </c>
      <c r="V80" s="16">
        <f t="shared" si="42"/>
        <v>16222.08</v>
      </c>
      <c r="W80" s="16">
        <f t="shared" si="43"/>
        <v>16222.08</v>
      </c>
      <c r="X80" s="439">
        <v>0</v>
      </c>
      <c r="Y80" s="61">
        <f t="shared" si="44"/>
        <v>0</v>
      </c>
      <c r="Z80" s="61">
        <f t="shared" si="35"/>
        <v>0</v>
      </c>
      <c r="AA80" s="61">
        <f t="shared" si="45"/>
        <v>48666.239999999998</v>
      </c>
      <c r="AB80" s="61">
        <f t="shared" si="46"/>
        <v>32444.16</v>
      </c>
      <c r="AC80" s="9">
        <f t="shared" si="36"/>
        <v>0</v>
      </c>
      <c r="AD80" s="9">
        <f t="shared" si="47"/>
        <v>81110.399999999994</v>
      </c>
      <c r="AE80" s="9">
        <f t="shared" si="37"/>
        <v>81110.399999999994</v>
      </c>
      <c r="AF80" s="11"/>
    </row>
    <row r="81" spans="1:32" ht="29.15" customHeight="1">
      <c r="A81" s="8">
        <v>630304</v>
      </c>
      <c r="B81" s="11" t="s">
        <v>619</v>
      </c>
      <c r="C81" s="8" t="s">
        <v>315</v>
      </c>
      <c r="D81" s="21" t="s">
        <v>613</v>
      </c>
      <c r="E81" s="219" t="s">
        <v>24</v>
      </c>
      <c r="F81" s="8" t="s">
        <v>1797</v>
      </c>
      <c r="G81" s="75" t="s">
        <v>20</v>
      </c>
      <c r="H81" s="75" t="s">
        <v>317</v>
      </c>
      <c r="I81" s="75" t="str">
        <f t="shared" si="38"/>
        <v>Level 3 - Premium SkillsOnshore Supplier Location</v>
      </c>
      <c r="J81" s="458" t="s">
        <v>318</v>
      </c>
      <c r="K81" s="76">
        <f>VLOOKUP(I81,'New Rate Card'!A:D,4,0)</f>
        <v>96.56</v>
      </c>
      <c r="L81" s="9">
        <f t="shared" si="32"/>
        <v>16222.08</v>
      </c>
      <c r="M81" s="77">
        <v>0</v>
      </c>
      <c r="N81" s="77">
        <v>0</v>
      </c>
      <c r="O81" s="77">
        <v>0</v>
      </c>
      <c r="P81" s="16">
        <v>0</v>
      </c>
      <c r="Q81" s="16">
        <v>0</v>
      </c>
      <c r="R81" s="16">
        <v>0</v>
      </c>
      <c r="S81" s="16">
        <f t="shared" si="39"/>
        <v>16222.08</v>
      </c>
      <c r="T81" s="16">
        <f t="shared" si="40"/>
        <v>16222.08</v>
      </c>
      <c r="U81" s="16">
        <f t="shared" si="41"/>
        <v>16222.08</v>
      </c>
      <c r="V81" s="16">
        <f t="shared" si="42"/>
        <v>16222.08</v>
      </c>
      <c r="W81" s="16">
        <f t="shared" si="43"/>
        <v>16222.08</v>
      </c>
      <c r="X81" s="439">
        <v>0</v>
      </c>
      <c r="Y81" s="61">
        <f t="shared" si="44"/>
        <v>0</v>
      </c>
      <c r="Z81" s="61">
        <f t="shared" si="35"/>
        <v>0</v>
      </c>
      <c r="AA81" s="61">
        <f t="shared" si="45"/>
        <v>48666.239999999998</v>
      </c>
      <c r="AB81" s="61">
        <f t="shared" si="46"/>
        <v>32444.16</v>
      </c>
      <c r="AC81" s="9">
        <f t="shared" si="36"/>
        <v>0</v>
      </c>
      <c r="AD81" s="9">
        <f t="shared" si="47"/>
        <v>81110.399999999994</v>
      </c>
      <c r="AE81" s="9">
        <f t="shared" si="37"/>
        <v>81110.399999999994</v>
      </c>
      <c r="AF81" s="11" t="s">
        <v>1798</v>
      </c>
    </row>
    <row r="82" spans="1:32" ht="29.15" hidden="1" customHeight="1">
      <c r="A82" s="8">
        <v>913405</v>
      </c>
      <c r="B82" s="11" t="s">
        <v>620</v>
      </c>
      <c r="C82" s="8" t="s">
        <v>315</v>
      </c>
      <c r="D82" s="21" t="s">
        <v>615</v>
      </c>
      <c r="E82" s="219" t="s">
        <v>341</v>
      </c>
      <c r="F82" s="8" t="s">
        <v>1799</v>
      </c>
      <c r="G82" s="75" t="s">
        <v>341</v>
      </c>
      <c r="H82" s="75" t="s">
        <v>342</v>
      </c>
      <c r="I82" s="75" t="str">
        <f t="shared" si="38"/>
        <v>Level 3 - Niche SkillsOnshore Supplier Location</v>
      </c>
      <c r="J82" s="458" t="s">
        <v>331</v>
      </c>
      <c r="K82" s="76">
        <f>VLOOKUP(I82,'New Rate Card'!A:D,4,0)</f>
        <v>98.21</v>
      </c>
      <c r="L82" s="9">
        <f t="shared" si="32"/>
        <v>16499.28</v>
      </c>
      <c r="M82" s="77">
        <v>0</v>
      </c>
      <c r="N82" s="77">
        <v>0</v>
      </c>
      <c r="O82" s="77">
        <v>0</v>
      </c>
      <c r="P82" s="16">
        <v>0</v>
      </c>
      <c r="Q82" s="16">
        <v>0</v>
      </c>
      <c r="R82" s="16">
        <v>0</v>
      </c>
      <c r="S82" s="16">
        <f t="shared" si="39"/>
        <v>16499.28</v>
      </c>
      <c r="T82" s="16">
        <f t="shared" si="40"/>
        <v>16499.28</v>
      </c>
      <c r="U82" s="16">
        <f t="shared" si="41"/>
        <v>16499.28</v>
      </c>
      <c r="V82" s="16">
        <f t="shared" si="42"/>
        <v>16499.28</v>
      </c>
      <c r="W82" s="16">
        <f t="shared" si="43"/>
        <v>16499.28</v>
      </c>
      <c r="X82" s="439">
        <v>0</v>
      </c>
      <c r="Y82" s="61">
        <f t="shared" si="44"/>
        <v>0</v>
      </c>
      <c r="Z82" s="61">
        <f t="shared" si="35"/>
        <v>0</v>
      </c>
      <c r="AA82" s="61">
        <f t="shared" si="45"/>
        <v>49497.84</v>
      </c>
      <c r="AB82" s="61">
        <f t="shared" si="46"/>
        <v>32998.559999999998</v>
      </c>
      <c r="AC82" s="9">
        <f t="shared" si="36"/>
        <v>0</v>
      </c>
      <c r="AD82" s="9">
        <f t="shared" si="47"/>
        <v>82496.399999999994</v>
      </c>
      <c r="AE82" s="9">
        <f t="shared" si="37"/>
        <v>82496.399999999994</v>
      </c>
      <c r="AF82" s="11" t="s">
        <v>1800</v>
      </c>
    </row>
    <row r="83" spans="1:32" ht="29.15" customHeight="1">
      <c r="A83" s="8">
        <v>952674</v>
      </c>
      <c r="B83" s="11" t="s">
        <v>621</v>
      </c>
      <c r="C83" s="8" t="s">
        <v>315</v>
      </c>
      <c r="D83" s="21" t="s">
        <v>613</v>
      </c>
      <c r="E83" s="219" t="s">
        <v>24</v>
      </c>
      <c r="F83" s="8" t="s">
        <v>1801</v>
      </c>
      <c r="G83" s="75" t="s">
        <v>341</v>
      </c>
      <c r="H83" s="75" t="s">
        <v>371</v>
      </c>
      <c r="I83" s="75" t="str">
        <f t="shared" si="38"/>
        <v>Level 4 - Expert SkillsOnshore Supplier Location</v>
      </c>
      <c r="J83" s="458" t="s">
        <v>422</v>
      </c>
      <c r="K83" s="76">
        <f>VLOOKUP(I83,'New Rate Card'!A:D,4,0)</f>
        <v>128</v>
      </c>
      <c r="L83" s="9">
        <f t="shared" si="32"/>
        <v>21504</v>
      </c>
      <c r="M83" s="77">
        <v>0</v>
      </c>
      <c r="N83" s="77">
        <v>0</v>
      </c>
      <c r="O83" s="77">
        <v>0</v>
      </c>
      <c r="P83" s="16">
        <v>0</v>
      </c>
      <c r="Q83" s="16">
        <v>0</v>
      </c>
      <c r="R83" s="16">
        <v>0</v>
      </c>
      <c r="S83" s="16">
        <f t="shared" si="39"/>
        <v>21504</v>
      </c>
      <c r="T83" s="16">
        <f t="shared" si="40"/>
        <v>21504</v>
      </c>
      <c r="U83" s="16">
        <f t="shared" si="41"/>
        <v>21504</v>
      </c>
      <c r="V83" s="16">
        <f t="shared" si="42"/>
        <v>21504</v>
      </c>
      <c r="W83" s="16">
        <f t="shared" si="43"/>
        <v>21504</v>
      </c>
      <c r="X83" s="439">
        <v>0</v>
      </c>
      <c r="Y83" s="61">
        <f t="shared" si="44"/>
        <v>0</v>
      </c>
      <c r="Z83" s="61">
        <f t="shared" si="35"/>
        <v>0</v>
      </c>
      <c r="AA83" s="61">
        <f t="shared" si="45"/>
        <v>64512</v>
      </c>
      <c r="AB83" s="61">
        <f t="shared" si="46"/>
        <v>43008</v>
      </c>
      <c r="AC83" s="9">
        <f t="shared" si="36"/>
        <v>0</v>
      </c>
      <c r="AD83" s="9">
        <f t="shared" si="47"/>
        <v>107520</v>
      </c>
      <c r="AE83" s="9">
        <f t="shared" si="37"/>
        <v>107520</v>
      </c>
      <c r="AF83" s="11" t="s">
        <v>1802</v>
      </c>
    </row>
    <row r="84" spans="1:32" ht="29.15" hidden="1" customHeight="1">
      <c r="A84" s="8">
        <v>883179</v>
      </c>
      <c r="B84" s="11" t="s">
        <v>622</v>
      </c>
      <c r="C84" s="8" t="s">
        <v>315</v>
      </c>
      <c r="D84" s="21" t="s">
        <v>623</v>
      </c>
      <c r="E84" s="220" t="s">
        <v>37</v>
      </c>
      <c r="F84" s="78"/>
      <c r="G84" s="80" t="s">
        <v>624</v>
      </c>
      <c r="H84" s="80" t="s">
        <v>342</v>
      </c>
      <c r="I84" s="75" t="str">
        <f t="shared" si="38"/>
        <v>Level 3 - Niche SkillsOnshore Supplier Location</v>
      </c>
      <c r="J84" s="458" t="s">
        <v>338</v>
      </c>
      <c r="K84" s="76">
        <f>VLOOKUP(I84,'New Rate Card'!A:D,4,0)</f>
        <v>98.21</v>
      </c>
      <c r="L84" s="9">
        <f t="shared" si="32"/>
        <v>16499.28</v>
      </c>
      <c r="M84" s="77">
        <v>0</v>
      </c>
      <c r="N84" s="77">
        <v>0</v>
      </c>
      <c r="O84" s="77">
        <v>0</v>
      </c>
      <c r="P84" s="16">
        <v>0</v>
      </c>
      <c r="Q84" s="16">
        <v>0</v>
      </c>
      <c r="R84" s="16">
        <v>0</v>
      </c>
      <c r="S84" s="16">
        <f t="shared" si="39"/>
        <v>16499.28</v>
      </c>
      <c r="T84" s="16">
        <f t="shared" si="40"/>
        <v>16499.28</v>
      </c>
      <c r="U84" s="16">
        <f t="shared" si="41"/>
        <v>16499.28</v>
      </c>
      <c r="V84" s="16">
        <f t="shared" si="42"/>
        <v>16499.28</v>
      </c>
      <c r="W84" s="16">
        <f t="shared" si="43"/>
        <v>16499.28</v>
      </c>
      <c r="X84" s="439">
        <v>0</v>
      </c>
      <c r="Y84" s="61">
        <f t="shared" si="44"/>
        <v>0</v>
      </c>
      <c r="Z84" s="61">
        <f t="shared" si="35"/>
        <v>0</v>
      </c>
      <c r="AA84" s="61">
        <f t="shared" si="45"/>
        <v>49497.84</v>
      </c>
      <c r="AB84" s="61">
        <f t="shared" si="46"/>
        <v>32998.559999999998</v>
      </c>
      <c r="AC84" s="9">
        <f t="shared" si="36"/>
        <v>0</v>
      </c>
      <c r="AD84" s="9">
        <f t="shared" si="47"/>
        <v>82496.399999999994</v>
      </c>
      <c r="AE84" s="9">
        <f t="shared" si="37"/>
        <v>82496.399999999994</v>
      </c>
      <c r="AF84" s="11"/>
    </row>
    <row r="85" spans="1:32" ht="29.15" hidden="1" customHeight="1">
      <c r="A85" s="8">
        <v>969769</v>
      </c>
      <c r="B85" s="11" t="s">
        <v>625</v>
      </c>
      <c r="C85" s="632" t="s">
        <v>559</v>
      </c>
      <c r="D85" s="21" t="s">
        <v>626</v>
      </c>
      <c r="E85" s="219" t="s">
        <v>24</v>
      </c>
      <c r="F85" s="8" t="s">
        <v>1801</v>
      </c>
      <c r="G85" s="75" t="s">
        <v>346</v>
      </c>
      <c r="H85" s="630" t="s">
        <v>371</v>
      </c>
      <c r="I85" s="75" t="str">
        <f t="shared" si="38"/>
        <v>Level 4 - Expert SkillsOnshore Verizon Location</v>
      </c>
      <c r="J85" s="458" t="s">
        <v>422</v>
      </c>
      <c r="K85" s="631">
        <f>VLOOKUP(I85,'New Rate Card'!A:D,4,0)</f>
        <v>118</v>
      </c>
      <c r="L85" s="9">
        <f t="shared" si="32"/>
        <v>19824</v>
      </c>
      <c r="M85" s="77">
        <v>0</v>
      </c>
      <c r="N85" s="77">
        <v>0</v>
      </c>
      <c r="O85" s="77">
        <v>0</v>
      </c>
      <c r="P85" s="16">
        <v>0</v>
      </c>
      <c r="Q85" s="16">
        <v>0</v>
      </c>
      <c r="R85" s="16">
        <v>0</v>
      </c>
      <c r="S85" s="16">
        <f t="shared" si="39"/>
        <v>19824</v>
      </c>
      <c r="T85" s="16">
        <f t="shared" si="40"/>
        <v>19824</v>
      </c>
      <c r="U85" s="16">
        <f t="shared" si="41"/>
        <v>19824</v>
      </c>
      <c r="V85" s="16">
        <f t="shared" si="42"/>
        <v>19824</v>
      </c>
      <c r="W85" s="439">
        <f>K85*168*0.645</f>
        <v>12786.48</v>
      </c>
      <c r="X85" s="647">
        <f>K85*168</f>
        <v>19824</v>
      </c>
      <c r="Y85" s="61">
        <f t="shared" si="44"/>
        <v>0</v>
      </c>
      <c r="Z85" s="61">
        <f t="shared" si="35"/>
        <v>0</v>
      </c>
      <c r="AA85" s="61">
        <f t="shared" si="45"/>
        <v>59472</v>
      </c>
      <c r="AB85" s="61">
        <f t="shared" si="46"/>
        <v>52434.479999999996</v>
      </c>
      <c r="AC85" s="9">
        <f t="shared" si="36"/>
        <v>0</v>
      </c>
      <c r="AD85" s="9">
        <f t="shared" si="47"/>
        <v>111906.48</v>
      </c>
      <c r="AE85" s="9">
        <f t="shared" si="37"/>
        <v>111906.48</v>
      </c>
      <c r="AF85" s="11" t="s">
        <v>1802</v>
      </c>
    </row>
    <row r="86" spans="1:32" ht="29.15" hidden="1" customHeight="1">
      <c r="A86" s="8">
        <v>2101630</v>
      </c>
      <c r="B86" s="11" t="s">
        <v>627</v>
      </c>
      <c r="C86" s="8" t="s">
        <v>327</v>
      </c>
      <c r="D86" s="21" t="s">
        <v>615</v>
      </c>
      <c r="E86" s="219" t="s">
        <v>1805</v>
      </c>
      <c r="F86" s="8" t="s">
        <v>1806</v>
      </c>
      <c r="G86" s="75" t="s">
        <v>428</v>
      </c>
      <c r="H86" s="75" t="s">
        <v>317</v>
      </c>
      <c r="I86" s="75" t="str">
        <f t="shared" si="38"/>
        <v>Level 3 - Premium SkillsIndia</v>
      </c>
      <c r="J86" s="458" t="s">
        <v>324</v>
      </c>
      <c r="K86" s="76">
        <f>VLOOKUP(I86,'New Rate Card'!A:D,4,0)</f>
        <v>24.8</v>
      </c>
      <c r="L86" s="9">
        <f t="shared" ref="L86:L94" si="48">K86*189</f>
        <v>4687.2</v>
      </c>
      <c r="M86" s="77">
        <v>0</v>
      </c>
      <c r="N86" s="77">
        <v>0</v>
      </c>
      <c r="O86" s="77">
        <v>0</v>
      </c>
      <c r="P86" s="16">
        <v>0</v>
      </c>
      <c r="Q86" s="16">
        <v>0</v>
      </c>
      <c r="R86" s="16">
        <v>0</v>
      </c>
      <c r="S86" s="16">
        <f t="shared" ref="S86:S94" si="49">K86*189</f>
        <v>4687.2</v>
      </c>
      <c r="T86" s="16">
        <f t="shared" ref="T86:T94" si="50">K86*189</f>
        <v>4687.2</v>
      </c>
      <c r="U86" s="16">
        <f t="shared" ref="U86:U94" si="51">K86*189</f>
        <v>4687.2</v>
      </c>
      <c r="V86" s="439">
        <v>0</v>
      </c>
      <c r="W86" s="439">
        <v>0</v>
      </c>
      <c r="X86" s="439">
        <v>0</v>
      </c>
      <c r="Y86" s="61">
        <f t="shared" si="44"/>
        <v>0</v>
      </c>
      <c r="Z86" s="61">
        <f t="shared" si="35"/>
        <v>0</v>
      </c>
      <c r="AA86" s="61">
        <f t="shared" si="45"/>
        <v>14061.599999999999</v>
      </c>
      <c r="AB86" s="61">
        <f t="shared" si="46"/>
        <v>0</v>
      </c>
      <c r="AC86" s="9">
        <f t="shared" si="36"/>
        <v>0</v>
      </c>
      <c r="AD86" s="9">
        <f t="shared" si="47"/>
        <v>14061.599999999999</v>
      </c>
      <c r="AE86" s="9">
        <f t="shared" si="37"/>
        <v>14061.599999999999</v>
      </c>
      <c r="AF86" s="11" t="s">
        <v>1807</v>
      </c>
    </row>
    <row r="87" spans="1:32" ht="29.15" hidden="1" customHeight="1">
      <c r="A87" s="8">
        <v>2247050</v>
      </c>
      <c r="B87" s="11" t="s">
        <v>628</v>
      </c>
      <c r="C87" s="8" t="s">
        <v>327</v>
      </c>
      <c r="D87" s="21" t="s">
        <v>615</v>
      </c>
      <c r="E87" s="219" t="s">
        <v>24</v>
      </c>
      <c r="F87" s="8"/>
      <c r="G87" s="75" t="s">
        <v>20</v>
      </c>
      <c r="H87" s="75" t="s">
        <v>317</v>
      </c>
      <c r="I87" s="75" t="str">
        <f t="shared" si="38"/>
        <v>Level 3 - Premium SkillsIndia</v>
      </c>
      <c r="J87" s="458" t="s">
        <v>318</v>
      </c>
      <c r="K87" s="76">
        <f>VLOOKUP(I87,'New Rate Card'!A:D,4,0)</f>
        <v>24.8</v>
      </c>
      <c r="L87" s="9">
        <f t="shared" si="48"/>
        <v>4687.2</v>
      </c>
      <c r="M87" s="77">
        <v>0</v>
      </c>
      <c r="N87" s="77">
        <v>0</v>
      </c>
      <c r="O87" s="77">
        <v>0</v>
      </c>
      <c r="P87" s="16">
        <v>0</v>
      </c>
      <c r="Q87" s="16">
        <v>0</v>
      </c>
      <c r="R87" s="16">
        <v>0</v>
      </c>
      <c r="S87" s="16">
        <f t="shared" si="49"/>
        <v>4687.2</v>
      </c>
      <c r="T87" s="16">
        <f t="shared" si="50"/>
        <v>4687.2</v>
      </c>
      <c r="U87" s="16">
        <f t="shared" si="51"/>
        <v>4687.2</v>
      </c>
      <c r="V87" s="439">
        <v>0</v>
      </c>
      <c r="W87" s="439">
        <v>0</v>
      </c>
      <c r="X87" s="439">
        <v>0</v>
      </c>
      <c r="Y87" s="61">
        <f t="shared" si="44"/>
        <v>0</v>
      </c>
      <c r="Z87" s="61">
        <f t="shared" si="35"/>
        <v>0</v>
      </c>
      <c r="AA87" s="61">
        <f t="shared" si="45"/>
        <v>14061.599999999999</v>
      </c>
      <c r="AB87" s="61">
        <f t="shared" si="46"/>
        <v>0</v>
      </c>
      <c r="AC87" s="9">
        <f t="shared" si="36"/>
        <v>0</v>
      </c>
      <c r="AD87" s="9">
        <f t="shared" si="47"/>
        <v>14061.599999999999</v>
      </c>
      <c r="AE87" s="9">
        <f t="shared" si="37"/>
        <v>14061.599999999999</v>
      </c>
      <c r="AF87" s="11"/>
    </row>
    <row r="88" spans="1:32" ht="29.15" hidden="1" customHeight="1">
      <c r="A88" s="8">
        <v>2018995</v>
      </c>
      <c r="B88" s="11" t="s">
        <v>629</v>
      </c>
      <c r="C88" s="8" t="s">
        <v>327</v>
      </c>
      <c r="D88" s="21" t="s">
        <v>613</v>
      </c>
      <c r="E88" s="219" t="s">
        <v>24</v>
      </c>
      <c r="F88" s="8"/>
      <c r="G88" s="75" t="s">
        <v>20</v>
      </c>
      <c r="H88" s="75" t="s">
        <v>317</v>
      </c>
      <c r="I88" s="75" t="str">
        <f t="shared" si="38"/>
        <v>Level 3 - Premium SkillsIndia</v>
      </c>
      <c r="J88" s="458" t="s">
        <v>338</v>
      </c>
      <c r="K88" s="76">
        <f>VLOOKUP(I88,'New Rate Card'!A:D,4,0)</f>
        <v>24.8</v>
      </c>
      <c r="L88" s="9">
        <f t="shared" si="48"/>
        <v>4687.2</v>
      </c>
      <c r="M88" s="77">
        <v>0</v>
      </c>
      <c r="N88" s="77">
        <v>0</v>
      </c>
      <c r="O88" s="77">
        <v>0</v>
      </c>
      <c r="P88" s="16">
        <v>0</v>
      </c>
      <c r="Q88" s="16">
        <v>0</v>
      </c>
      <c r="R88" s="16">
        <v>0</v>
      </c>
      <c r="S88" s="16">
        <f t="shared" si="49"/>
        <v>4687.2</v>
      </c>
      <c r="T88" s="16">
        <f t="shared" si="50"/>
        <v>4687.2</v>
      </c>
      <c r="U88" s="16">
        <f t="shared" si="51"/>
        <v>4687.2</v>
      </c>
      <c r="V88" s="439">
        <v>0</v>
      </c>
      <c r="W88" s="439">
        <v>0</v>
      </c>
      <c r="X88" s="439">
        <v>0</v>
      </c>
      <c r="Y88" s="61">
        <f t="shared" si="44"/>
        <v>0</v>
      </c>
      <c r="Z88" s="61">
        <f t="shared" si="35"/>
        <v>0</v>
      </c>
      <c r="AA88" s="61">
        <f t="shared" si="45"/>
        <v>14061.599999999999</v>
      </c>
      <c r="AB88" s="61">
        <f t="shared" si="46"/>
        <v>0</v>
      </c>
      <c r="AC88" s="9">
        <f t="shared" si="36"/>
        <v>0</v>
      </c>
      <c r="AD88" s="9">
        <f t="shared" si="47"/>
        <v>14061.599999999999</v>
      </c>
      <c r="AE88" s="9">
        <f t="shared" si="37"/>
        <v>14061.599999999999</v>
      </c>
      <c r="AF88" s="11"/>
    </row>
    <row r="89" spans="1:32" ht="29.15" hidden="1" customHeight="1">
      <c r="A89" s="8">
        <v>2088092</v>
      </c>
      <c r="B89" s="11" t="s">
        <v>630</v>
      </c>
      <c r="C89" s="8" t="s">
        <v>327</v>
      </c>
      <c r="D89" s="21" t="s">
        <v>615</v>
      </c>
      <c r="E89" s="219" t="s">
        <v>1805</v>
      </c>
      <c r="F89" s="8"/>
      <c r="G89" s="75" t="s">
        <v>428</v>
      </c>
      <c r="H89" s="75" t="s">
        <v>317</v>
      </c>
      <c r="I89" s="75" t="str">
        <f t="shared" si="38"/>
        <v>Level 3 - Premium SkillsIndia</v>
      </c>
      <c r="J89" s="458" t="s">
        <v>324</v>
      </c>
      <c r="K89" s="76">
        <f>VLOOKUP(I89,'New Rate Card'!A:D,4,0)</f>
        <v>24.8</v>
      </c>
      <c r="L89" s="9">
        <f t="shared" si="48"/>
        <v>4687.2</v>
      </c>
      <c r="M89" s="77">
        <v>0</v>
      </c>
      <c r="N89" s="77">
        <v>0</v>
      </c>
      <c r="O89" s="77">
        <v>0</v>
      </c>
      <c r="P89" s="16">
        <v>0</v>
      </c>
      <c r="Q89" s="16">
        <v>0</v>
      </c>
      <c r="R89" s="16">
        <v>0</v>
      </c>
      <c r="S89" s="16">
        <f t="shared" si="49"/>
        <v>4687.2</v>
      </c>
      <c r="T89" s="16">
        <f t="shared" si="50"/>
        <v>4687.2</v>
      </c>
      <c r="U89" s="16">
        <f t="shared" si="51"/>
        <v>4687.2</v>
      </c>
      <c r="V89" s="439">
        <v>0</v>
      </c>
      <c r="W89" s="439">
        <v>0</v>
      </c>
      <c r="X89" s="439">
        <v>0</v>
      </c>
      <c r="Y89" s="61">
        <v>0</v>
      </c>
      <c r="Z89" s="61">
        <f t="shared" si="35"/>
        <v>0</v>
      </c>
      <c r="AA89" s="61">
        <f t="shared" si="45"/>
        <v>14061.599999999999</v>
      </c>
      <c r="AB89" s="61">
        <f t="shared" si="46"/>
        <v>0</v>
      </c>
      <c r="AC89" s="9">
        <f t="shared" si="36"/>
        <v>0</v>
      </c>
      <c r="AD89" s="9">
        <f t="shared" si="47"/>
        <v>14061.599999999999</v>
      </c>
      <c r="AE89" s="9">
        <f t="shared" si="37"/>
        <v>14061.599999999999</v>
      </c>
      <c r="AF89" s="11"/>
    </row>
    <row r="90" spans="1:32" ht="29.15" hidden="1" customHeight="1">
      <c r="A90" s="8">
        <v>2096689</v>
      </c>
      <c r="B90" s="11" t="s">
        <v>631</v>
      </c>
      <c r="C90" s="8" t="s">
        <v>327</v>
      </c>
      <c r="D90" s="21" t="s">
        <v>615</v>
      </c>
      <c r="E90" s="219" t="s">
        <v>1805</v>
      </c>
      <c r="F90" s="8"/>
      <c r="G90" s="75" t="s">
        <v>428</v>
      </c>
      <c r="H90" s="75" t="s">
        <v>317</v>
      </c>
      <c r="I90" s="75" t="str">
        <f t="shared" si="38"/>
        <v>Level 3 - Premium SkillsIndia</v>
      </c>
      <c r="J90" s="458" t="s">
        <v>338</v>
      </c>
      <c r="K90" s="76">
        <f>VLOOKUP(I90,'New Rate Card'!A:D,4,0)</f>
        <v>24.8</v>
      </c>
      <c r="L90" s="9">
        <f t="shared" si="48"/>
        <v>4687.2</v>
      </c>
      <c r="M90" s="77">
        <v>0</v>
      </c>
      <c r="N90" s="77">
        <v>0</v>
      </c>
      <c r="O90" s="77">
        <v>0</v>
      </c>
      <c r="P90" s="16">
        <v>0</v>
      </c>
      <c r="Q90" s="16">
        <v>0</v>
      </c>
      <c r="R90" s="16">
        <v>0</v>
      </c>
      <c r="S90" s="16">
        <f t="shared" si="49"/>
        <v>4687.2</v>
      </c>
      <c r="T90" s="16">
        <f t="shared" si="50"/>
        <v>4687.2</v>
      </c>
      <c r="U90" s="16">
        <f t="shared" si="51"/>
        <v>4687.2</v>
      </c>
      <c r="V90" s="439">
        <v>0</v>
      </c>
      <c r="W90" s="439">
        <v>0</v>
      </c>
      <c r="X90" s="439">
        <v>0</v>
      </c>
      <c r="Y90" s="61">
        <f t="shared" ref="Y90:Y117" si="52">SUM(M90:O90)</f>
        <v>0</v>
      </c>
      <c r="Z90" s="61">
        <f t="shared" si="35"/>
        <v>0</v>
      </c>
      <c r="AA90" s="61">
        <f t="shared" si="45"/>
        <v>14061.599999999999</v>
      </c>
      <c r="AB90" s="61">
        <f t="shared" si="46"/>
        <v>0</v>
      </c>
      <c r="AC90" s="9">
        <f t="shared" si="36"/>
        <v>0</v>
      </c>
      <c r="AD90" s="9">
        <f t="shared" si="47"/>
        <v>14061.599999999999</v>
      </c>
      <c r="AE90" s="9">
        <f t="shared" si="37"/>
        <v>14061.599999999999</v>
      </c>
      <c r="AF90" s="11"/>
    </row>
    <row r="91" spans="1:32" ht="29.15" hidden="1" customHeight="1">
      <c r="A91" s="8">
        <v>2155098</v>
      </c>
      <c r="B91" s="11" t="s">
        <v>632</v>
      </c>
      <c r="C91" s="8" t="s">
        <v>327</v>
      </c>
      <c r="D91" s="21" t="s">
        <v>615</v>
      </c>
      <c r="E91" s="219" t="s">
        <v>1805</v>
      </c>
      <c r="F91" s="8" t="s">
        <v>1801</v>
      </c>
      <c r="G91" s="75" t="s">
        <v>428</v>
      </c>
      <c r="H91" s="75" t="s">
        <v>317</v>
      </c>
      <c r="I91" s="75" t="str">
        <f t="shared" si="38"/>
        <v>Level 3 - Premium SkillsIndia</v>
      </c>
      <c r="J91" s="458" t="s">
        <v>338</v>
      </c>
      <c r="K91" s="76">
        <f>VLOOKUP(I91,'New Rate Card'!A:D,4,0)</f>
        <v>24.8</v>
      </c>
      <c r="L91" s="9">
        <f t="shared" si="48"/>
        <v>4687.2</v>
      </c>
      <c r="M91" s="77">
        <v>0</v>
      </c>
      <c r="N91" s="77">
        <v>0</v>
      </c>
      <c r="O91" s="77">
        <v>0</v>
      </c>
      <c r="P91" s="16">
        <v>0</v>
      </c>
      <c r="Q91" s="16">
        <v>0</v>
      </c>
      <c r="R91" s="16">
        <v>0</v>
      </c>
      <c r="S91" s="16">
        <f t="shared" si="49"/>
        <v>4687.2</v>
      </c>
      <c r="T91" s="16">
        <f t="shared" si="50"/>
        <v>4687.2</v>
      </c>
      <c r="U91" s="16">
        <f t="shared" si="51"/>
        <v>4687.2</v>
      </c>
      <c r="V91" s="439">
        <v>0</v>
      </c>
      <c r="W91" s="439">
        <v>0</v>
      </c>
      <c r="X91" s="439">
        <v>0</v>
      </c>
      <c r="Y91" s="61">
        <f t="shared" si="52"/>
        <v>0</v>
      </c>
      <c r="Z91" s="61">
        <f t="shared" si="35"/>
        <v>0</v>
      </c>
      <c r="AA91" s="61">
        <f t="shared" si="45"/>
        <v>14061.599999999999</v>
      </c>
      <c r="AB91" s="61">
        <f t="shared" si="46"/>
        <v>0</v>
      </c>
      <c r="AC91" s="9">
        <f t="shared" si="36"/>
        <v>0</v>
      </c>
      <c r="AD91" s="9">
        <f t="shared" si="47"/>
        <v>14061.599999999999</v>
      </c>
      <c r="AE91" s="9">
        <f t="shared" si="37"/>
        <v>14061.599999999999</v>
      </c>
      <c r="AF91" s="11" t="s">
        <v>1802</v>
      </c>
    </row>
    <row r="92" spans="1:32" ht="29.15" hidden="1" customHeight="1">
      <c r="A92" s="8">
        <v>2077042</v>
      </c>
      <c r="B92" s="11" t="s">
        <v>633</v>
      </c>
      <c r="C92" s="8" t="s">
        <v>327</v>
      </c>
      <c r="D92" s="21" t="s">
        <v>615</v>
      </c>
      <c r="E92" s="219" t="s">
        <v>772</v>
      </c>
      <c r="F92" s="8" t="s">
        <v>1799</v>
      </c>
      <c r="G92" s="75" t="s">
        <v>25</v>
      </c>
      <c r="H92" s="75" t="s">
        <v>320</v>
      </c>
      <c r="I92" s="75" t="str">
        <f t="shared" si="38"/>
        <v>Level 3 - Standard SkillsIndia</v>
      </c>
      <c r="J92" s="458" t="s">
        <v>324</v>
      </c>
      <c r="K92" s="76">
        <f>VLOOKUP(I92,'New Rate Card'!A:D,4,0)</f>
        <v>22.9</v>
      </c>
      <c r="L92" s="9">
        <f t="shared" si="48"/>
        <v>4328.0999999999995</v>
      </c>
      <c r="M92" s="77">
        <v>0</v>
      </c>
      <c r="N92" s="77">
        <v>0</v>
      </c>
      <c r="O92" s="77">
        <v>0</v>
      </c>
      <c r="P92" s="16">
        <v>0</v>
      </c>
      <c r="Q92" s="16">
        <v>0</v>
      </c>
      <c r="R92" s="16">
        <v>0</v>
      </c>
      <c r="S92" s="16">
        <f t="shared" si="49"/>
        <v>4328.0999999999995</v>
      </c>
      <c r="T92" s="16">
        <f t="shared" si="50"/>
        <v>4328.0999999999995</v>
      </c>
      <c r="U92" s="16">
        <f t="shared" si="51"/>
        <v>4328.0999999999995</v>
      </c>
      <c r="V92" s="439">
        <v>0</v>
      </c>
      <c r="W92" s="439">
        <v>0</v>
      </c>
      <c r="X92" s="439">
        <v>0</v>
      </c>
      <c r="Y92" s="61">
        <f t="shared" si="52"/>
        <v>0</v>
      </c>
      <c r="Z92" s="61">
        <f t="shared" si="35"/>
        <v>0</v>
      </c>
      <c r="AA92" s="61">
        <f t="shared" si="45"/>
        <v>12984.3</v>
      </c>
      <c r="AB92" s="61">
        <f t="shared" si="46"/>
        <v>0</v>
      </c>
      <c r="AC92" s="9">
        <f t="shared" si="36"/>
        <v>0</v>
      </c>
      <c r="AD92" s="9">
        <f t="shared" si="47"/>
        <v>12984.3</v>
      </c>
      <c r="AE92" s="9">
        <f t="shared" si="37"/>
        <v>12984.3</v>
      </c>
      <c r="AF92" s="11" t="s">
        <v>1800</v>
      </c>
    </row>
    <row r="93" spans="1:32" ht="29.15" hidden="1" customHeight="1">
      <c r="A93" s="8">
        <v>258039</v>
      </c>
      <c r="B93" s="11" t="s">
        <v>634</v>
      </c>
      <c r="C93" s="8" t="s">
        <v>327</v>
      </c>
      <c r="D93" s="21" t="s">
        <v>615</v>
      </c>
      <c r="E93" s="219" t="s">
        <v>1805</v>
      </c>
      <c r="F93" s="8"/>
      <c r="G93" s="75" t="s">
        <v>428</v>
      </c>
      <c r="H93" s="75" t="s">
        <v>317</v>
      </c>
      <c r="I93" s="75" t="str">
        <f t="shared" si="38"/>
        <v>Level 3 - Premium SkillsIndia</v>
      </c>
      <c r="J93" s="458" t="s">
        <v>318</v>
      </c>
      <c r="K93" s="76">
        <f>VLOOKUP(I93,'New Rate Card'!A:D,4,0)</f>
        <v>24.8</v>
      </c>
      <c r="L93" s="9">
        <f t="shared" si="48"/>
        <v>4687.2</v>
      </c>
      <c r="M93" s="77">
        <v>0</v>
      </c>
      <c r="N93" s="77">
        <v>0</v>
      </c>
      <c r="O93" s="77">
        <v>0</v>
      </c>
      <c r="P93" s="16">
        <v>0</v>
      </c>
      <c r="Q93" s="16">
        <v>0</v>
      </c>
      <c r="R93" s="16">
        <v>0</v>
      </c>
      <c r="S93" s="16">
        <f t="shared" si="49"/>
        <v>4687.2</v>
      </c>
      <c r="T93" s="16">
        <f t="shared" si="50"/>
        <v>4687.2</v>
      </c>
      <c r="U93" s="16">
        <f t="shared" si="51"/>
        <v>4687.2</v>
      </c>
      <c r="V93" s="439">
        <v>0</v>
      </c>
      <c r="W93" s="439">
        <v>0</v>
      </c>
      <c r="X93" s="439">
        <v>0</v>
      </c>
      <c r="Y93" s="61">
        <f t="shared" si="52"/>
        <v>0</v>
      </c>
      <c r="Z93" s="61">
        <f t="shared" si="35"/>
        <v>0</v>
      </c>
      <c r="AA93" s="61">
        <f t="shared" si="45"/>
        <v>14061.599999999999</v>
      </c>
      <c r="AB93" s="61">
        <f t="shared" si="46"/>
        <v>0</v>
      </c>
      <c r="AC93" s="9">
        <f t="shared" si="36"/>
        <v>0</v>
      </c>
      <c r="AD93" s="9">
        <f t="shared" si="47"/>
        <v>14061.599999999999</v>
      </c>
      <c r="AE93" s="9">
        <f t="shared" si="37"/>
        <v>14061.599999999999</v>
      </c>
      <c r="AF93" s="11"/>
    </row>
    <row r="94" spans="1:32" ht="29.15" hidden="1" customHeight="1">
      <c r="A94" s="8">
        <v>631869</v>
      </c>
      <c r="B94" s="11" t="s">
        <v>635</v>
      </c>
      <c r="C94" s="8" t="s">
        <v>327</v>
      </c>
      <c r="D94" s="21" t="s">
        <v>615</v>
      </c>
      <c r="E94" s="219" t="s">
        <v>53</v>
      </c>
      <c r="F94" s="8"/>
      <c r="G94" s="75" t="s">
        <v>346</v>
      </c>
      <c r="H94" s="75" t="s">
        <v>320</v>
      </c>
      <c r="I94" s="75" t="str">
        <f t="shared" si="38"/>
        <v>Level 3 - Standard SkillsIndia</v>
      </c>
      <c r="J94" s="458" t="s">
        <v>338</v>
      </c>
      <c r="K94" s="76">
        <f>VLOOKUP(I94,'New Rate Card'!A:D,4,0)</f>
        <v>22.9</v>
      </c>
      <c r="L94" s="9">
        <f t="shared" si="48"/>
        <v>4328.0999999999995</v>
      </c>
      <c r="M94" s="77">
        <v>0</v>
      </c>
      <c r="N94" s="77">
        <v>0</v>
      </c>
      <c r="O94" s="77">
        <v>0</v>
      </c>
      <c r="P94" s="16">
        <v>0</v>
      </c>
      <c r="Q94" s="16">
        <v>0</v>
      </c>
      <c r="R94" s="16">
        <v>0</v>
      </c>
      <c r="S94" s="16">
        <f t="shared" si="49"/>
        <v>4328.0999999999995</v>
      </c>
      <c r="T94" s="16">
        <f t="shared" si="50"/>
        <v>4328.0999999999995</v>
      </c>
      <c r="U94" s="16">
        <f t="shared" si="51"/>
        <v>4328.0999999999995</v>
      </c>
      <c r="V94" s="439">
        <v>0</v>
      </c>
      <c r="W94" s="439">
        <v>0</v>
      </c>
      <c r="X94" s="439">
        <v>0</v>
      </c>
      <c r="Y94" s="61">
        <f t="shared" si="52"/>
        <v>0</v>
      </c>
      <c r="Z94" s="61">
        <f t="shared" si="35"/>
        <v>0</v>
      </c>
      <c r="AA94" s="61">
        <f t="shared" si="45"/>
        <v>12984.3</v>
      </c>
      <c r="AB94" s="61">
        <f t="shared" si="46"/>
        <v>0</v>
      </c>
      <c r="AC94" s="9">
        <f t="shared" si="36"/>
        <v>0</v>
      </c>
      <c r="AD94" s="9">
        <f t="shared" si="47"/>
        <v>12984.3</v>
      </c>
      <c r="AE94" s="9">
        <f t="shared" si="37"/>
        <v>12984.3</v>
      </c>
      <c r="AF94" s="11"/>
    </row>
    <row r="95" spans="1:32" s="65" customFormat="1" ht="29.15" customHeight="1">
      <c r="A95" s="8">
        <v>160134</v>
      </c>
      <c r="B95" s="11" t="s">
        <v>636</v>
      </c>
      <c r="C95" s="8" t="s">
        <v>315</v>
      </c>
      <c r="D95" s="21" t="s">
        <v>637</v>
      </c>
      <c r="E95" s="219" t="s">
        <v>24</v>
      </c>
      <c r="F95" s="8" t="s">
        <v>1803</v>
      </c>
      <c r="G95" s="75" t="s">
        <v>346</v>
      </c>
      <c r="H95" s="630" t="s">
        <v>317</v>
      </c>
      <c r="I95" s="75" t="str">
        <f t="shared" si="38"/>
        <v>Level 3 - Premium SkillsOnshore Supplier Location</v>
      </c>
      <c r="J95" s="458" t="s">
        <v>422</v>
      </c>
      <c r="K95" s="631">
        <f>VLOOKUP(I95,'New Rate Card'!A:D,4,0)</f>
        <v>96.56</v>
      </c>
      <c r="L95" s="9">
        <f t="shared" ref="L95:L110" si="53">K95*168</f>
        <v>16222.08</v>
      </c>
      <c r="M95" s="77">
        <v>0</v>
      </c>
      <c r="N95" s="77">
        <v>0</v>
      </c>
      <c r="O95" s="77">
        <v>0</v>
      </c>
      <c r="P95" s="16">
        <v>0</v>
      </c>
      <c r="Q95" s="16">
        <v>0</v>
      </c>
      <c r="R95" s="16">
        <v>0</v>
      </c>
      <c r="S95" s="16">
        <f>K95*168</f>
        <v>16222.08</v>
      </c>
      <c r="T95" s="16">
        <f t="shared" ref="T95:T101" si="54">K95*168</f>
        <v>16222.08</v>
      </c>
      <c r="U95" s="16">
        <f t="shared" ref="U95:U103" si="55">K95*168</f>
        <v>16222.08</v>
      </c>
      <c r="V95" s="16">
        <f>K95*168</f>
        <v>16222.08</v>
      </c>
      <c r="W95" s="16">
        <f>K95*168</f>
        <v>16222.08</v>
      </c>
      <c r="X95" s="439">
        <f>K95*168*0.5</f>
        <v>8111.04</v>
      </c>
      <c r="Y95" s="61">
        <f t="shared" si="52"/>
        <v>0</v>
      </c>
      <c r="Z95" s="61">
        <f t="shared" si="35"/>
        <v>0</v>
      </c>
      <c r="AA95" s="61">
        <f t="shared" si="45"/>
        <v>48666.239999999998</v>
      </c>
      <c r="AB95" s="61">
        <f t="shared" si="46"/>
        <v>40555.199999999997</v>
      </c>
      <c r="AC95" s="9">
        <f t="shared" si="36"/>
        <v>0</v>
      </c>
      <c r="AD95" s="9">
        <f t="shared" si="47"/>
        <v>89221.440000000002</v>
      </c>
      <c r="AE95" s="9">
        <f t="shared" si="37"/>
        <v>89221.440000000002</v>
      </c>
      <c r="AF95" s="29"/>
    </row>
    <row r="96" spans="1:32" ht="29.15" hidden="1" customHeight="1">
      <c r="A96" s="8">
        <v>959343</v>
      </c>
      <c r="B96" s="11" t="s">
        <v>638</v>
      </c>
      <c r="C96" s="632" t="s">
        <v>559</v>
      </c>
      <c r="D96" s="21" t="s">
        <v>637</v>
      </c>
      <c r="E96" s="219" t="s">
        <v>341</v>
      </c>
      <c r="F96" s="8" t="s">
        <v>1803</v>
      </c>
      <c r="G96" s="75" t="s">
        <v>341</v>
      </c>
      <c r="H96" s="630" t="s">
        <v>371</v>
      </c>
      <c r="I96" s="75" t="str">
        <f t="shared" si="38"/>
        <v>Level 4 - Expert SkillsOnshore Verizon Location</v>
      </c>
      <c r="J96" s="458" t="s">
        <v>338</v>
      </c>
      <c r="K96" s="631">
        <f>VLOOKUP(I96,'New Rate Card'!A:D,4,0)</f>
        <v>118</v>
      </c>
      <c r="L96" s="9">
        <f t="shared" si="53"/>
        <v>19824</v>
      </c>
      <c r="M96" s="77">
        <v>0</v>
      </c>
      <c r="N96" s="77">
        <v>0</v>
      </c>
      <c r="O96" s="77">
        <v>0</v>
      </c>
      <c r="P96" s="16">
        <v>0</v>
      </c>
      <c r="Q96" s="16">
        <v>0</v>
      </c>
      <c r="R96" s="16">
        <v>0</v>
      </c>
      <c r="S96" s="439">
        <f>K96*168*0.66</f>
        <v>13083.84</v>
      </c>
      <c r="T96" s="16">
        <f t="shared" si="54"/>
        <v>19824</v>
      </c>
      <c r="U96" s="16">
        <f t="shared" si="55"/>
        <v>19824</v>
      </c>
      <c r="V96" s="16">
        <f>K96*168</f>
        <v>19824</v>
      </c>
      <c r="W96" s="16">
        <f>K96*168</f>
        <v>19824</v>
      </c>
      <c r="X96" s="439">
        <f>K96*168*0.5</f>
        <v>9912</v>
      </c>
      <c r="Y96" s="61">
        <f t="shared" si="52"/>
        <v>0</v>
      </c>
      <c r="Z96" s="61">
        <f t="shared" si="35"/>
        <v>0</v>
      </c>
      <c r="AA96" s="61">
        <f t="shared" si="45"/>
        <v>52731.839999999997</v>
      </c>
      <c r="AB96" s="61">
        <f t="shared" si="46"/>
        <v>49560</v>
      </c>
      <c r="AC96" s="9">
        <f t="shared" si="36"/>
        <v>0</v>
      </c>
      <c r="AD96" s="9">
        <f t="shared" si="47"/>
        <v>102291.84</v>
      </c>
      <c r="AE96" s="9">
        <f t="shared" si="37"/>
        <v>102291.84</v>
      </c>
      <c r="AF96" s="11"/>
    </row>
    <row r="97" spans="1:32" ht="29.15" hidden="1" customHeight="1">
      <c r="A97" s="8">
        <v>2132785</v>
      </c>
      <c r="B97" s="11" t="s">
        <v>639</v>
      </c>
      <c r="C97" s="8" t="s">
        <v>315</v>
      </c>
      <c r="D97" s="21" t="s">
        <v>637</v>
      </c>
      <c r="E97" s="219" t="s">
        <v>341</v>
      </c>
      <c r="F97" s="8" t="s">
        <v>1799</v>
      </c>
      <c r="G97" s="75" t="s">
        <v>341</v>
      </c>
      <c r="H97" s="630" t="s">
        <v>371</v>
      </c>
      <c r="I97" s="75" t="str">
        <f t="shared" si="38"/>
        <v>Level 4 - Expert SkillsOnshore Supplier Location</v>
      </c>
      <c r="J97" s="458" t="s">
        <v>422</v>
      </c>
      <c r="K97" s="631">
        <f>VLOOKUP(I97,'New Rate Card'!A:D,4,0)</f>
        <v>128</v>
      </c>
      <c r="L97" s="9">
        <f t="shared" si="53"/>
        <v>21504</v>
      </c>
      <c r="M97" s="77">
        <v>0</v>
      </c>
      <c r="N97" s="77">
        <v>0</v>
      </c>
      <c r="O97" s="77">
        <v>0</v>
      </c>
      <c r="P97" s="16">
        <v>0</v>
      </c>
      <c r="Q97" s="16">
        <v>0</v>
      </c>
      <c r="R97" s="16">
        <v>0</v>
      </c>
      <c r="S97" s="439">
        <f>K97*168*50%</f>
        <v>10752</v>
      </c>
      <c r="T97" s="16">
        <f t="shared" si="54"/>
        <v>21504</v>
      </c>
      <c r="U97" s="16">
        <f t="shared" si="55"/>
        <v>21504</v>
      </c>
      <c r="V97" s="16">
        <f>K97*168</f>
        <v>21504</v>
      </c>
      <c r="W97" s="16">
        <f>K97*168</f>
        <v>21504</v>
      </c>
      <c r="X97" s="439">
        <f>K97*168*0.5</f>
        <v>10752</v>
      </c>
      <c r="Y97" s="61">
        <f t="shared" si="52"/>
        <v>0</v>
      </c>
      <c r="Z97" s="61">
        <f t="shared" si="35"/>
        <v>0</v>
      </c>
      <c r="AA97" s="61">
        <f t="shared" si="45"/>
        <v>53760</v>
      </c>
      <c r="AB97" s="61">
        <f t="shared" si="46"/>
        <v>53760</v>
      </c>
      <c r="AC97" s="9">
        <f t="shared" si="36"/>
        <v>0</v>
      </c>
      <c r="AD97" s="9">
        <f t="shared" si="47"/>
        <v>107520</v>
      </c>
      <c r="AE97" s="9">
        <f t="shared" si="37"/>
        <v>107520</v>
      </c>
      <c r="AF97" s="11"/>
    </row>
    <row r="98" spans="1:32" ht="29.15" hidden="1" customHeight="1">
      <c r="A98" s="8">
        <v>2018310</v>
      </c>
      <c r="B98" s="11" t="s">
        <v>641</v>
      </c>
      <c r="C98" s="8" t="s">
        <v>315</v>
      </c>
      <c r="D98" s="21" t="s">
        <v>626</v>
      </c>
      <c r="E98" s="219" t="s">
        <v>1805</v>
      </c>
      <c r="F98" s="8" t="s">
        <v>1799</v>
      </c>
      <c r="G98" s="75" t="s">
        <v>20</v>
      </c>
      <c r="H98" s="75" t="s">
        <v>317</v>
      </c>
      <c r="I98" s="75" t="str">
        <f t="shared" si="38"/>
        <v>Level 3 - Premium SkillsOnshore Supplier Location</v>
      </c>
      <c r="J98" s="633" t="s">
        <v>338</v>
      </c>
      <c r="K98" s="76">
        <f>VLOOKUP(I98,'New Rate Card'!A:D,4,0)</f>
        <v>96.56</v>
      </c>
      <c r="L98" s="9">
        <f t="shared" si="53"/>
        <v>16222.08</v>
      </c>
      <c r="M98" s="77">
        <v>0</v>
      </c>
      <c r="N98" s="77">
        <v>0</v>
      </c>
      <c r="O98" s="77">
        <v>0</v>
      </c>
      <c r="P98" s="16">
        <v>0</v>
      </c>
      <c r="Q98" s="16">
        <v>0</v>
      </c>
      <c r="R98" s="16">
        <v>0</v>
      </c>
      <c r="S98" s="16">
        <f t="shared" ref="S98:S111" si="56">K98*168</f>
        <v>16222.08</v>
      </c>
      <c r="T98" s="16">
        <f t="shared" si="54"/>
        <v>16222.08</v>
      </c>
      <c r="U98" s="16">
        <f t="shared" si="55"/>
        <v>16222.08</v>
      </c>
      <c r="V98" s="16">
        <f>K98*168</f>
        <v>16222.08</v>
      </c>
      <c r="W98" s="16">
        <f>K98*168</f>
        <v>16222.08</v>
      </c>
      <c r="X98" s="439">
        <f>K98*168*0.5</f>
        <v>8111.04</v>
      </c>
      <c r="Y98" s="61">
        <f t="shared" si="52"/>
        <v>0</v>
      </c>
      <c r="Z98" s="61">
        <f t="shared" si="35"/>
        <v>0</v>
      </c>
      <c r="AA98" s="61">
        <f t="shared" si="45"/>
        <v>48666.239999999998</v>
      </c>
      <c r="AB98" s="61">
        <f t="shared" si="46"/>
        <v>40555.199999999997</v>
      </c>
      <c r="AC98" s="9">
        <f t="shared" si="36"/>
        <v>0</v>
      </c>
      <c r="AD98" s="9">
        <f t="shared" si="47"/>
        <v>89221.440000000002</v>
      </c>
      <c r="AE98" s="9">
        <f t="shared" si="37"/>
        <v>89221.440000000002</v>
      </c>
      <c r="AF98" s="11" t="s">
        <v>1811</v>
      </c>
    </row>
    <row r="99" spans="1:32" s="65" customFormat="1" ht="29.15" customHeight="1">
      <c r="A99" s="8">
        <v>560451</v>
      </c>
      <c r="B99" s="11" t="s">
        <v>642</v>
      </c>
      <c r="C99" s="8" t="s">
        <v>315</v>
      </c>
      <c r="D99" s="21" t="s">
        <v>626</v>
      </c>
      <c r="E99" s="219" t="s">
        <v>24</v>
      </c>
      <c r="F99" s="8" t="s">
        <v>1799</v>
      </c>
      <c r="G99" s="75" t="s">
        <v>20</v>
      </c>
      <c r="H99" s="75" t="s">
        <v>342</v>
      </c>
      <c r="I99" s="75" t="str">
        <f t="shared" si="38"/>
        <v>Level 3 - Niche SkillsOnshore Supplier Location</v>
      </c>
      <c r="J99" s="458" t="s">
        <v>422</v>
      </c>
      <c r="K99" s="76">
        <f>VLOOKUP(I99,'New Rate Card'!A:D,4,0)</f>
        <v>98.21</v>
      </c>
      <c r="L99" s="9">
        <f t="shared" si="53"/>
        <v>16499.28</v>
      </c>
      <c r="M99" s="77">
        <v>0</v>
      </c>
      <c r="N99" s="77">
        <v>0</v>
      </c>
      <c r="O99" s="77">
        <v>0</v>
      </c>
      <c r="P99" s="16">
        <v>0</v>
      </c>
      <c r="Q99" s="16">
        <v>0</v>
      </c>
      <c r="R99" s="16">
        <v>0</v>
      </c>
      <c r="S99" s="16">
        <f t="shared" si="56"/>
        <v>16499.28</v>
      </c>
      <c r="T99" s="16">
        <f t="shared" si="54"/>
        <v>16499.28</v>
      </c>
      <c r="U99" s="16">
        <f t="shared" si="55"/>
        <v>16499.28</v>
      </c>
      <c r="V99" s="16">
        <f>K99*168</f>
        <v>16499.28</v>
      </c>
      <c r="W99" s="16">
        <f>K99*168</f>
        <v>16499.28</v>
      </c>
      <c r="X99" s="439">
        <f>K99*168*0.5</f>
        <v>8249.64</v>
      </c>
      <c r="Y99" s="61">
        <f t="shared" si="52"/>
        <v>0</v>
      </c>
      <c r="Z99" s="61">
        <f t="shared" si="35"/>
        <v>0</v>
      </c>
      <c r="AA99" s="61">
        <f t="shared" si="45"/>
        <v>49497.84</v>
      </c>
      <c r="AB99" s="61">
        <f t="shared" si="46"/>
        <v>41248.199999999997</v>
      </c>
      <c r="AC99" s="9">
        <f t="shared" si="36"/>
        <v>0</v>
      </c>
      <c r="AD99" s="9">
        <f t="shared" si="47"/>
        <v>90746.04</v>
      </c>
      <c r="AE99" s="9">
        <f t="shared" si="37"/>
        <v>90746.04</v>
      </c>
      <c r="AF99" s="29"/>
    </row>
    <row r="100" spans="1:32" ht="29.15" customHeight="1">
      <c r="A100" s="81">
        <v>175902</v>
      </c>
      <c r="B100" s="83" t="s">
        <v>643</v>
      </c>
      <c r="C100" s="8" t="s">
        <v>315</v>
      </c>
      <c r="D100" s="472" t="s">
        <v>637</v>
      </c>
      <c r="E100" s="221" t="s">
        <v>24</v>
      </c>
      <c r="F100" s="8" t="s">
        <v>1803</v>
      </c>
      <c r="G100" s="82" t="s">
        <v>346</v>
      </c>
      <c r="H100" s="82" t="s">
        <v>317</v>
      </c>
      <c r="I100" s="75" t="str">
        <f t="shared" si="38"/>
        <v>Level 3 - Premium SkillsOnshore Supplier Location</v>
      </c>
      <c r="J100" s="458" t="s">
        <v>318</v>
      </c>
      <c r="K100" s="76">
        <f>VLOOKUP(I100,'New Rate Card'!A:D,4,0)</f>
        <v>96.56</v>
      </c>
      <c r="L100" s="32">
        <f t="shared" si="53"/>
        <v>16222.08</v>
      </c>
      <c r="M100" s="77">
        <v>0</v>
      </c>
      <c r="N100" s="77">
        <v>0</v>
      </c>
      <c r="O100" s="77">
        <v>0</v>
      </c>
      <c r="P100" s="16">
        <v>0</v>
      </c>
      <c r="Q100" s="16">
        <v>0</v>
      </c>
      <c r="R100" s="16">
        <v>0</v>
      </c>
      <c r="S100" s="16">
        <f t="shared" si="56"/>
        <v>16222.08</v>
      </c>
      <c r="T100" s="16">
        <f t="shared" si="54"/>
        <v>16222.08</v>
      </c>
      <c r="U100" s="16">
        <f t="shared" si="55"/>
        <v>16222.08</v>
      </c>
      <c r="V100" s="439">
        <f>K100*168*0.5</f>
        <v>8111.04</v>
      </c>
      <c r="W100" s="439">
        <v>0</v>
      </c>
      <c r="X100" s="439">
        <v>0</v>
      </c>
      <c r="Y100" s="61">
        <f t="shared" si="52"/>
        <v>0</v>
      </c>
      <c r="Z100" s="61">
        <f t="shared" si="35"/>
        <v>0</v>
      </c>
      <c r="AA100" s="61">
        <f t="shared" si="45"/>
        <v>48666.239999999998</v>
      </c>
      <c r="AB100" s="61">
        <f t="shared" si="46"/>
        <v>8111.04</v>
      </c>
      <c r="AC100" s="32">
        <f t="shared" si="36"/>
        <v>0</v>
      </c>
      <c r="AD100" s="9">
        <f t="shared" si="47"/>
        <v>56777.279999999999</v>
      </c>
      <c r="AE100" s="9">
        <f t="shared" si="37"/>
        <v>56777.279999999999</v>
      </c>
      <c r="AF100" s="83"/>
    </row>
    <row r="101" spans="1:32" ht="29.15" hidden="1" customHeight="1">
      <c r="A101" s="8">
        <v>2192819</v>
      </c>
      <c r="B101" s="11" t="s">
        <v>644</v>
      </c>
      <c r="C101" s="8" t="s">
        <v>315</v>
      </c>
      <c r="D101" s="472" t="s">
        <v>637</v>
      </c>
      <c r="E101" s="219" t="s">
        <v>1805</v>
      </c>
      <c r="F101" s="8" t="s">
        <v>1799</v>
      </c>
      <c r="G101" s="75" t="s">
        <v>20</v>
      </c>
      <c r="H101" s="75" t="s">
        <v>317</v>
      </c>
      <c r="I101" s="75" t="str">
        <f t="shared" si="38"/>
        <v>Level 3 - Premium SkillsOnshore Supplier Location</v>
      </c>
      <c r="J101" s="458" t="s">
        <v>338</v>
      </c>
      <c r="K101" s="76">
        <f>VLOOKUP(I101,'New Rate Card'!A:D,4,0)</f>
        <v>96.56</v>
      </c>
      <c r="L101" s="9">
        <f t="shared" si="53"/>
        <v>16222.08</v>
      </c>
      <c r="M101" s="77">
        <v>0</v>
      </c>
      <c r="N101" s="77">
        <v>0</v>
      </c>
      <c r="O101" s="77">
        <v>0</v>
      </c>
      <c r="P101" s="16">
        <v>0</v>
      </c>
      <c r="Q101" s="16">
        <v>0</v>
      </c>
      <c r="R101" s="16">
        <v>0</v>
      </c>
      <c r="S101" s="16">
        <f t="shared" si="56"/>
        <v>16222.08</v>
      </c>
      <c r="T101" s="16">
        <f t="shared" si="54"/>
        <v>16222.08</v>
      </c>
      <c r="U101" s="16">
        <f t="shared" si="55"/>
        <v>16222.08</v>
      </c>
      <c r="V101" s="16">
        <f t="shared" ref="V101:V106" si="57">K101*168</f>
        <v>16222.08</v>
      </c>
      <c r="W101" s="16">
        <f t="shared" ref="W101:W106" si="58">K101*168</f>
        <v>16222.08</v>
      </c>
      <c r="X101" s="647">
        <f>K101*168*0.5</f>
        <v>8111.04</v>
      </c>
      <c r="Y101" s="61">
        <f t="shared" si="52"/>
        <v>0</v>
      </c>
      <c r="Z101" s="61">
        <f t="shared" si="35"/>
        <v>0</v>
      </c>
      <c r="AA101" s="61">
        <f t="shared" si="45"/>
        <v>48666.239999999998</v>
      </c>
      <c r="AB101" s="61">
        <f t="shared" si="46"/>
        <v>40555.199999999997</v>
      </c>
      <c r="AC101" s="9">
        <f t="shared" si="36"/>
        <v>0</v>
      </c>
      <c r="AD101" s="9">
        <f t="shared" si="47"/>
        <v>89221.440000000002</v>
      </c>
      <c r="AE101" s="9">
        <f t="shared" si="37"/>
        <v>89221.440000000002</v>
      </c>
      <c r="AF101" s="20" t="s">
        <v>1825</v>
      </c>
    </row>
    <row r="102" spans="1:32" ht="29.15" customHeight="1">
      <c r="A102" s="8">
        <v>138049</v>
      </c>
      <c r="B102" s="11" t="s">
        <v>645</v>
      </c>
      <c r="C102" s="8" t="s">
        <v>315</v>
      </c>
      <c r="D102" s="21" t="s">
        <v>646</v>
      </c>
      <c r="E102" s="219" t="s">
        <v>24</v>
      </c>
      <c r="F102" s="8"/>
      <c r="G102" s="75" t="s">
        <v>647</v>
      </c>
      <c r="H102" s="75" t="s">
        <v>371</v>
      </c>
      <c r="I102" s="75" t="str">
        <f t="shared" si="38"/>
        <v>Level 4 - Expert SkillsOnshore Supplier Location</v>
      </c>
      <c r="J102" s="458" t="s">
        <v>449</v>
      </c>
      <c r="K102" s="76">
        <f>VLOOKUP(I102,'New Rate Card'!A:D,4,0)</f>
        <v>128</v>
      </c>
      <c r="L102" s="9">
        <f t="shared" si="53"/>
        <v>21504</v>
      </c>
      <c r="M102" s="77">
        <v>0</v>
      </c>
      <c r="N102" s="77">
        <v>0</v>
      </c>
      <c r="O102" s="77">
        <v>0</v>
      </c>
      <c r="P102" s="16">
        <v>0</v>
      </c>
      <c r="Q102" s="16">
        <v>0</v>
      </c>
      <c r="R102" s="16">
        <v>0</v>
      </c>
      <c r="S102" s="16">
        <f t="shared" si="56"/>
        <v>21504</v>
      </c>
      <c r="T102" s="439">
        <v>0</v>
      </c>
      <c r="U102" s="16">
        <f t="shared" si="55"/>
        <v>21504</v>
      </c>
      <c r="V102" s="16">
        <f t="shared" si="57"/>
        <v>21504</v>
      </c>
      <c r="W102" s="16">
        <f t="shared" si="58"/>
        <v>21504</v>
      </c>
      <c r="X102" s="439">
        <f>K102*168</f>
        <v>21504</v>
      </c>
      <c r="Y102" s="61">
        <f t="shared" si="52"/>
        <v>0</v>
      </c>
      <c r="Z102" s="61">
        <f t="shared" si="35"/>
        <v>0</v>
      </c>
      <c r="AA102" s="61">
        <f t="shared" si="45"/>
        <v>43008</v>
      </c>
      <c r="AB102" s="61">
        <f t="shared" si="46"/>
        <v>64512</v>
      </c>
      <c r="AC102" s="9">
        <f t="shared" si="36"/>
        <v>0</v>
      </c>
      <c r="AD102" s="9">
        <f t="shared" si="47"/>
        <v>107520</v>
      </c>
      <c r="AE102" s="9">
        <f t="shared" si="37"/>
        <v>107520</v>
      </c>
      <c r="AF102" s="11" t="s">
        <v>1826</v>
      </c>
    </row>
    <row r="103" spans="1:32" ht="29.15" customHeight="1">
      <c r="A103" s="8">
        <v>969320</v>
      </c>
      <c r="B103" s="11" t="s">
        <v>648</v>
      </c>
      <c r="C103" s="8" t="s">
        <v>315</v>
      </c>
      <c r="D103" s="21" t="s">
        <v>649</v>
      </c>
      <c r="E103" s="219" t="s">
        <v>24</v>
      </c>
      <c r="F103" s="8"/>
      <c r="G103" s="75" t="s">
        <v>20</v>
      </c>
      <c r="H103" s="170" t="s">
        <v>317</v>
      </c>
      <c r="I103" s="75" t="str">
        <f t="shared" si="38"/>
        <v>Level 3 - Premium SkillsOnshore Supplier Location</v>
      </c>
      <c r="J103" s="458" t="s">
        <v>318</v>
      </c>
      <c r="K103" s="76">
        <f>VLOOKUP(I103,'New Rate Card'!A:D,4,0)</f>
        <v>96.56</v>
      </c>
      <c r="L103" s="9">
        <f t="shared" si="53"/>
        <v>16222.08</v>
      </c>
      <c r="M103" s="77">
        <v>0</v>
      </c>
      <c r="N103" s="77">
        <v>0</v>
      </c>
      <c r="O103" s="77">
        <v>0</v>
      </c>
      <c r="P103" s="16">
        <v>0</v>
      </c>
      <c r="Q103" s="16">
        <v>0</v>
      </c>
      <c r="R103" s="16">
        <v>0</v>
      </c>
      <c r="S103" s="16">
        <f t="shared" si="56"/>
        <v>16222.08</v>
      </c>
      <c r="T103" s="16">
        <f>K103*168</f>
        <v>16222.08</v>
      </c>
      <c r="U103" s="16">
        <f t="shared" si="55"/>
        <v>16222.08</v>
      </c>
      <c r="V103" s="16">
        <f t="shared" si="57"/>
        <v>16222.08</v>
      </c>
      <c r="W103" s="16">
        <f t="shared" si="58"/>
        <v>16222.08</v>
      </c>
      <c r="X103" s="16">
        <f>K103*168</f>
        <v>16222.08</v>
      </c>
      <c r="Y103" s="61">
        <f t="shared" si="52"/>
        <v>0</v>
      </c>
      <c r="Z103" s="61">
        <f t="shared" si="35"/>
        <v>0</v>
      </c>
      <c r="AA103" s="61">
        <f t="shared" si="45"/>
        <v>48666.239999999998</v>
      </c>
      <c r="AB103" s="61">
        <f t="shared" si="46"/>
        <v>48666.239999999998</v>
      </c>
      <c r="AC103" s="9">
        <f t="shared" si="36"/>
        <v>0</v>
      </c>
      <c r="AD103" s="9">
        <f t="shared" si="47"/>
        <v>97332.479999999996</v>
      </c>
      <c r="AE103" s="9">
        <f t="shared" si="37"/>
        <v>97332.479999999996</v>
      </c>
      <c r="AF103" s="11"/>
    </row>
    <row r="104" spans="1:32" ht="29.15" customHeight="1">
      <c r="A104" s="8">
        <v>968028</v>
      </c>
      <c r="B104" s="11" t="s">
        <v>650</v>
      </c>
      <c r="C104" s="8" t="s">
        <v>315</v>
      </c>
      <c r="D104" s="21" t="s">
        <v>651</v>
      </c>
      <c r="E104" s="219" t="s">
        <v>24</v>
      </c>
      <c r="F104" s="8"/>
      <c r="G104" s="75" t="s">
        <v>20</v>
      </c>
      <c r="H104" s="170" t="s">
        <v>317</v>
      </c>
      <c r="I104" s="75" t="str">
        <f t="shared" si="38"/>
        <v>Level 3 - Premium SkillsOnshore Supplier Location</v>
      </c>
      <c r="J104" s="458" t="s">
        <v>318</v>
      </c>
      <c r="K104" s="76">
        <f>VLOOKUP(I104,'New Rate Card'!A:D,4,0)</f>
        <v>96.56</v>
      </c>
      <c r="L104" s="9">
        <f t="shared" si="53"/>
        <v>16222.08</v>
      </c>
      <c r="M104" s="77">
        <v>0</v>
      </c>
      <c r="N104" s="77">
        <v>0</v>
      </c>
      <c r="O104" s="77">
        <v>0</v>
      </c>
      <c r="P104" s="16">
        <v>0</v>
      </c>
      <c r="Q104" s="16">
        <v>0</v>
      </c>
      <c r="R104" s="16">
        <v>0</v>
      </c>
      <c r="S104" s="16">
        <f t="shared" si="56"/>
        <v>16222.08</v>
      </c>
      <c r="T104" s="16">
        <f>K104*168</f>
        <v>16222.08</v>
      </c>
      <c r="U104" s="439">
        <f>K104*132</f>
        <v>12745.92</v>
      </c>
      <c r="V104" s="16">
        <f t="shared" si="57"/>
        <v>16222.08</v>
      </c>
      <c r="W104" s="16">
        <f t="shared" si="58"/>
        <v>16222.08</v>
      </c>
      <c r="X104" s="16">
        <f>K104*168</f>
        <v>16222.08</v>
      </c>
      <c r="Y104" s="61">
        <f t="shared" si="52"/>
        <v>0</v>
      </c>
      <c r="Z104" s="61">
        <f t="shared" si="35"/>
        <v>0</v>
      </c>
      <c r="AA104" s="61">
        <f t="shared" si="45"/>
        <v>45190.080000000002</v>
      </c>
      <c r="AB104" s="61">
        <f t="shared" si="46"/>
        <v>48666.239999999998</v>
      </c>
      <c r="AC104" s="9">
        <f t="shared" si="36"/>
        <v>0</v>
      </c>
      <c r="AD104" s="9">
        <f t="shared" si="47"/>
        <v>93856.320000000007</v>
      </c>
      <c r="AE104" s="9">
        <f t="shared" si="37"/>
        <v>93856.320000000007</v>
      </c>
      <c r="AF104" s="11"/>
    </row>
    <row r="105" spans="1:32" ht="29.15" hidden="1" customHeight="1">
      <c r="A105" s="8">
        <v>318954</v>
      </c>
      <c r="B105" s="11" t="s">
        <v>652</v>
      </c>
      <c r="C105" s="8" t="s">
        <v>315</v>
      </c>
      <c r="D105" s="21" t="s">
        <v>651</v>
      </c>
      <c r="E105" s="219" t="s">
        <v>341</v>
      </c>
      <c r="F105" s="8" t="s">
        <v>1795</v>
      </c>
      <c r="G105" s="75" t="s">
        <v>653</v>
      </c>
      <c r="H105" s="75" t="s">
        <v>371</v>
      </c>
      <c r="I105" s="75" t="str">
        <f t="shared" si="38"/>
        <v>Level 4 - Expert SkillsOnshore Supplier Location</v>
      </c>
      <c r="J105" s="458" t="s">
        <v>318</v>
      </c>
      <c r="K105" s="76">
        <f>VLOOKUP(I105,'New Rate Card'!A:D,4,0)</f>
        <v>128</v>
      </c>
      <c r="L105" s="9">
        <f t="shared" si="53"/>
        <v>21504</v>
      </c>
      <c r="M105" s="77">
        <v>0</v>
      </c>
      <c r="N105" s="77">
        <v>0</v>
      </c>
      <c r="O105" s="77">
        <v>0</v>
      </c>
      <c r="P105" s="16">
        <v>0</v>
      </c>
      <c r="Q105" s="16">
        <v>0</v>
      </c>
      <c r="R105" s="16">
        <v>0</v>
      </c>
      <c r="S105" s="16">
        <f t="shared" si="56"/>
        <v>21504</v>
      </c>
      <c r="T105" s="16">
        <f>K105*168</f>
        <v>21504</v>
      </c>
      <c r="U105" s="16">
        <f>K105*168</f>
        <v>21504</v>
      </c>
      <c r="V105" s="16">
        <f t="shared" si="57"/>
        <v>21504</v>
      </c>
      <c r="W105" s="16">
        <f t="shared" si="58"/>
        <v>21504</v>
      </c>
      <c r="X105" s="16">
        <f>K105*168</f>
        <v>21504</v>
      </c>
      <c r="Y105" s="61">
        <f t="shared" si="52"/>
        <v>0</v>
      </c>
      <c r="Z105" s="61">
        <f t="shared" ref="Z105:Z138" si="59">SUM(P105:R105)</f>
        <v>0</v>
      </c>
      <c r="AA105" s="61">
        <f t="shared" si="45"/>
        <v>64512</v>
      </c>
      <c r="AB105" s="61">
        <f t="shared" si="46"/>
        <v>64512</v>
      </c>
      <c r="AC105" s="9">
        <f t="shared" ref="AC105:AC138" si="60">SUM(M105:R105)</f>
        <v>0</v>
      </c>
      <c r="AD105" s="9">
        <f t="shared" si="47"/>
        <v>129024</v>
      </c>
      <c r="AE105" s="9">
        <f t="shared" ref="AE105:AE136" si="61">SUM(AC105:AD105)</f>
        <v>129024</v>
      </c>
      <c r="AF105" s="11" t="s">
        <v>1796</v>
      </c>
    </row>
    <row r="106" spans="1:32" ht="29.15" customHeight="1">
      <c r="A106" s="8">
        <v>972371</v>
      </c>
      <c r="B106" s="11" t="s">
        <v>654</v>
      </c>
      <c r="C106" s="8" t="s">
        <v>315</v>
      </c>
      <c r="D106" s="21" t="s">
        <v>651</v>
      </c>
      <c r="E106" s="219" t="s">
        <v>24</v>
      </c>
      <c r="F106" s="8"/>
      <c r="G106" s="75" t="s">
        <v>20</v>
      </c>
      <c r="H106" s="170" t="s">
        <v>317</v>
      </c>
      <c r="I106" s="75" t="str">
        <f t="shared" si="38"/>
        <v>Level 3 - Premium SkillsOnshore Supplier Location</v>
      </c>
      <c r="J106" s="458" t="s">
        <v>338</v>
      </c>
      <c r="K106" s="76">
        <f>VLOOKUP(I106,'New Rate Card'!A:D,4,0)</f>
        <v>96.56</v>
      </c>
      <c r="L106" s="9">
        <f t="shared" si="53"/>
        <v>16222.08</v>
      </c>
      <c r="M106" s="77">
        <v>0</v>
      </c>
      <c r="N106" s="77">
        <v>0</v>
      </c>
      <c r="O106" s="77">
        <v>0</v>
      </c>
      <c r="P106" s="16">
        <v>0</v>
      </c>
      <c r="Q106" s="16">
        <v>0</v>
      </c>
      <c r="R106" s="16">
        <v>0</v>
      </c>
      <c r="S106" s="16">
        <f t="shared" si="56"/>
        <v>16222.08</v>
      </c>
      <c r="T106" s="16">
        <f>K106*168</f>
        <v>16222.08</v>
      </c>
      <c r="U106" s="439">
        <f>K106*72</f>
        <v>6952.32</v>
      </c>
      <c r="V106" s="16">
        <f t="shared" si="57"/>
        <v>16222.08</v>
      </c>
      <c r="W106" s="16">
        <f t="shared" si="58"/>
        <v>16222.08</v>
      </c>
      <c r="X106" s="16">
        <f>K106*168</f>
        <v>16222.08</v>
      </c>
      <c r="Y106" s="61">
        <f t="shared" si="52"/>
        <v>0</v>
      </c>
      <c r="Z106" s="61">
        <f t="shared" si="59"/>
        <v>0</v>
      </c>
      <c r="AA106" s="61">
        <f t="shared" si="45"/>
        <v>39396.479999999996</v>
      </c>
      <c r="AB106" s="61">
        <f t="shared" si="46"/>
        <v>48666.239999999998</v>
      </c>
      <c r="AC106" s="9">
        <f t="shared" si="60"/>
        <v>0</v>
      </c>
      <c r="AD106" s="9">
        <f t="shared" si="47"/>
        <v>88062.720000000001</v>
      </c>
      <c r="AE106" s="9">
        <f t="shared" si="61"/>
        <v>88062.720000000001</v>
      </c>
      <c r="AF106" s="11"/>
    </row>
    <row r="107" spans="1:32" ht="29.15" hidden="1" customHeight="1">
      <c r="A107" s="8">
        <v>2337882</v>
      </c>
      <c r="B107" s="11" t="s">
        <v>655</v>
      </c>
      <c r="C107" s="8" t="s">
        <v>315</v>
      </c>
      <c r="D107" s="21" t="s">
        <v>651</v>
      </c>
      <c r="E107" s="219" t="s">
        <v>1805</v>
      </c>
      <c r="F107" s="8" t="s">
        <v>1801</v>
      </c>
      <c r="G107" s="75" t="s">
        <v>428</v>
      </c>
      <c r="H107" s="170" t="s">
        <v>317</v>
      </c>
      <c r="I107" s="75" t="str">
        <f t="shared" si="38"/>
        <v>Level 3 - Premium SkillsOnshore Supplier Location</v>
      </c>
      <c r="J107" s="458" t="s">
        <v>338</v>
      </c>
      <c r="K107" s="76">
        <f>VLOOKUP(I107,'New Rate Card'!A:D,4,0)</f>
        <v>96.56</v>
      </c>
      <c r="L107" s="9">
        <f t="shared" si="53"/>
        <v>16222.08</v>
      </c>
      <c r="M107" s="77">
        <v>0</v>
      </c>
      <c r="N107" s="77">
        <v>0</v>
      </c>
      <c r="O107" s="77">
        <v>0</v>
      </c>
      <c r="P107" s="16">
        <v>0</v>
      </c>
      <c r="Q107" s="16">
        <v>0</v>
      </c>
      <c r="R107" s="16">
        <v>0</v>
      </c>
      <c r="S107" s="16">
        <f t="shared" si="56"/>
        <v>16222.08</v>
      </c>
      <c r="T107" s="439">
        <f>K107*168*0.67</f>
        <v>10868.793600000001</v>
      </c>
      <c r="U107" s="439">
        <v>0</v>
      </c>
      <c r="V107" s="439">
        <v>0</v>
      </c>
      <c r="W107" s="439">
        <v>0</v>
      </c>
      <c r="X107" s="439">
        <v>0</v>
      </c>
      <c r="Y107" s="61">
        <f t="shared" si="52"/>
        <v>0</v>
      </c>
      <c r="Z107" s="61">
        <f t="shared" si="59"/>
        <v>0</v>
      </c>
      <c r="AA107" s="61">
        <f t="shared" si="45"/>
        <v>27090.873599999999</v>
      </c>
      <c r="AB107" s="61">
        <f t="shared" si="46"/>
        <v>0</v>
      </c>
      <c r="AC107" s="9">
        <f t="shared" si="60"/>
        <v>0</v>
      </c>
      <c r="AD107" s="9">
        <f t="shared" si="47"/>
        <v>27090.873599999999</v>
      </c>
      <c r="AE107" s="9">
        <f t="shared" si="61"/>
        <v>27090.873599999999</v>
      </c>
      <c r="AF107" s="11" t="s">
        <v>1802</v>
      </c>
    </row>
    <row r="108" spans="1:32" ht="29.15" customHeight="1">
      <c r="A108" s="8">
        <v>112011</v>
      </c>
      <c r="B108" s="11" t="s">
        <v>656</v>
      </c>
      <c r="C108" s="8" t="s">
        <v>315</v>
      </c>
      <c r="D108" s="21" t="s">
        <v>651</v>
      </c>
      <c r="E108" s="219" t="s">
        <v>24</v>
      </c>
      <c r="F108" s="8"/>
      <c r="G108" s="75" t="s">
        <v>657</v>
      </c>
      <c r="H108" s="170" t="s">
        <v>317</v>
      </c>
      <c r="I108" s="75" t="str">
        <f t="shared" si="38"/>
        <v>Level 3 - Premium SkillsOnshore Supplier Location</v>
      </c>
      <c r="J108" s="458" t="s">
        <v>422</v>
      </c>
      <c r="K108" s="76">
        <f>VLOOKUP(I108,'New Rate Card'!A:D,4,0)</f>
        <v>96.56</v>
      </c>
      <c r="L108" s="9">
        <f t="shared" si="53"/>
        <v>16222.08</v>
      </c>
      <c r="M108" s="77">
        <v>0</v>
      </c>
      <c r="N108" s="77">
        <v>0</v>
      </c>
      <c r="O108" s="77">
        <v>0</v>
      </c>
      <c r="P108" s="16">
        <v>0</v>
      </c>
      <c r="Q108" s="16">
        <v>0</v>
      </c>
      <c r="R108" s="16">
        <v>0</v>
      </c>
      <c r="S108" s="16">
        <f t="shared" si="56"/>
        <v>16222.08</v>
      </c>
      <c r="T108" s="16">
        <f>K108*168</f>
        <v>16222.08</v>
      </c>
      <c r="U108" s="16">
        <f>K108*168</f>
        <v>16222.08</v>
      </c>
      <c r="V108" s="16">
        <f>K108*168</f>
        <v>16222.08</v>
      </c>
      <c r="W108" s="16">
        <f t="shared" ref="W108:W114" si="62">K108*168</f>
        <v>16222.08</v>
      </c>
      <c r="X108" s="16">
        <f>K108*168</f>
        <v>16222.08</v>
      </c>
      <c r="Y108" s="61">
        <f t="shared" si="52"/>
        <v>0</v>
      </c>
      <c r="Z108" s="61">
        <f t="shared" si="59"/>
        <v>0</v>
      </c>
      <c r="AA108" s="61">
        <f t="shared" si="45"/>
        <v>48666.239999999998</v>
      </c>
      <c r="AB108" s="61">
        <f t="shared" si="46"/>
        <v>48666.239999999998</v>
      </c>
      <c r="AC108" s="9">
        <f t="shared" si="60"/>
        <v>0</v>
      </c>
      <c r="AD108" s="9">
        <f t="shared" si="47"/>
        <v>97332.479999999996</v>
      </c>
      <c r="AE108" s="9">
        <f t="shared" si="61"/>
        <v>97332.479999999996</v>
      </c>
      <c r="AF108" s="11"/>
    </row>
    <row r="109" spans="1:32" ht="29.15" hidden="1" customHeight="1">
      <c r="A109" s="8">
        <v>2336335</v>
      </c>
      <c r="B109" s="11" t="s">
        <v>658</v>
      </c>
      <c r="C109" s="8" t="s">
        <v>315</v>
      </c>
      <c r="D109" s="21" t="s">
        <v>651</v>
      </c>
      <c r="E109" s="219" t="s">
        <v>1805</v>
      </c>
      <c r="F109" s="8"/>
      <c r="G109" s="75" t="s">
        <v>428</v>
      </c>
      <c r="H109" s="170" t="s">
        <v>317</v>
      </c>
      <c r="I109" s="75" t="str">
        <f t="shared" ref="I109:I139" si="63">CONCATENATE(H109,C109)</f>
        <v>Level 3 - Premium SkillsOnshore Supplier Location</v>
      </c>
      <c r="J109" s="458" t="s">
        <v>331</v>
      </c>
      <c r="K109" s="76">
        <f>VLOOKUP(I109,'New Rate Card'!A:D,4,0)</f>
        <v>96.56</v>
      </c>
      <c r="L109" s="9">
        <f t="shared" si="53"/>
        <v>16222.08</v>
      </c>
      <c r="M109" s="77">
        <v>0</v>
      </c>
      <c r="N109" s="77">
        <v>0</v>
      </c>
      <c r="O109" s="77">
        <v>0</v>
      </c>
      <c r="P109" s="16">
        <v>0</v>
      </c>
      <c r="Q109" s="16">
        <v>0</v>
      </c>
      <c r="R109" s="16">
        <v>0</v>
      </c>
      <c r="S109" s="16">
        <f t="shared" si="56"/>
        <v>16222.08</v>
      </c>
      <c r="T109" s="16">
        <f>K109*168</f>
        <v>16222.08</v>
      </c>
      <c r="U109" s="16">
        <f>K109*168</f>
        <v>16222.08</v>
      </c>
      <c r="V109" s="16">
        <f>K109*168</f>
        <v>16222.08</v>
      </c>
      <c r="W109" s="16">
        <f t="shared" si="62"/>
        <v>16222.08</v>
      </c>
      <c r="X109" s="16">
        <f>K109*168</f>
        <v>16222.08</v>
      </c>
      <c r="Y109" s="61">
        <f t="shared" si="52"/>
        <v>0</v>
      </c>
      <c r="Z109" s="61">
        <f t="shared" si="59"/>
        <v>0</v>
      </c>
      <c r="AA109" s="61">
        <f t="shared" ref="AA109:AA138" si="64">SUM(S109:U109)</f>
        <v>48666.239999999998</v>
      </c>
      <c r="AB109" s="61">
        <f t="shared" ref="AB109:AB138" si="65">SUM(V109:X109)</f>
        <v>48666.239999999998</v>
      </c>
      <c r="AC109" s="9">
        <f t="shared" si="60"/>
        <v>0</v>
      </c>
      <c r="AD109" s="9">
        <f t="shared" ref="AD109:AD138" si="66">SUM(AA109:AB109)</f>
        <v>97332.479999999996</v>
      </c>
      <c r="AE109" s="9">
        <f t="shared" si="61"/>
        <v>97332.479999999996</v>
      </c>
      <c r="AF109" s="11"/>
    </row>
    <row r="110" spans="1:32" ht="29.15" customHeight="1">
      <c r="A110" s="8">
        <v>2398635</v>
      </c>
      <c r="B110" s="11" t="s">
        <v>659</v>
      </c>
      <c r="C110" s="8" t="s">
        <v>315</v>
      </c>
      <c r="D110" s="21" t="s">
        <v>615</v>
      </c>
      <c r="E110" s="219" t="s">
        <v>24</v>
      </c>
      <c r="F110" s="8"/>
      <c r="G110" s="75" t="s">
        <v>660</v>
      </c>
      <c r="H110" s="170" t="s">
        <v>371</v>
      </c>
      <c r="I110" s="75" t="str">
        <f t="shared" si="63"/>
        <v>Level 4 - Expert SkillsOnshore Supplier Location</v>
      </c>
      <c r="J110" s="458" t="s">
        <v>331</v>
      </c>
      <c r="K110" s="76">
        <f>VLOOKUP(I110,'New Rate Card'!A:D,4,0)</f>
        <v>128</v>
      </c>
      <c r="L110" s="9">
        <f t="shared" si="53"/>
        <v>21504</v>
      </c>
      <c r="M110" s="77">
        <v>0</v>
      </c>
      <c r="N110" s="77">
        <v>0</v>
      </c>
      <c r="O110" s="77">
        <v>0</v>
      </c>
      <c r="P110" s="16">
        <v>0</v>
      </c>
      <c r="Q110" s="16">
        <v>0</v>
      </c>
      <c r="R110" s="16">
        <v>0</v>
      </c>
      <c r="S110" s="16">
        <f t="shared" si="56"/>
        <v>21504</v>
      </c>
      <c r="T110" s="16">
        <f>K110*168</f>
        <v>21504</v>
      </c>
      <c r="U110" s="16">
        <f>K110*168</f>
        <v>21504</v>
      </c>
      <c r="V110" s="16">
        <f>K110*168</f>
        <v>21504</v>
      </c>
      <c r="W110" s="16">
        <f t="shared" si="62"/>
        <v>21504</v>
      </c>
      <c r="X110" s="439">
        <v>0</v>
      </c>
      <c r="Y110" s="61">
        <f t="shared" si="52"/>
        <v>0</v>
      </c>
      <c r="Z110" s="61">
        <f t="shared" si="59"/>
        <v>0</v>
      </c>
      <c r="AA110" s="61">
        <f t="shared" si="64"/>
        <v>64512</v>
      </c>
      <c r="AB110" s="61">
        <f t="shared" si="65"/>
        <v>43008</v>
      </c>
      <c r="AC110" s="9">
        <f t="shared" si="60"/>
        <v>0</v>
      </c>
      <c r="AD110" s="9">
        <f t="shared" si="66"/>
        <v>107520</v>
      </c>
      <c r="AE110" s="9">
        <f t="shared" si="61"/>
        <v>107520</v>
      </c>
      <c r="AF110" s="11"/>
    </row>
    <row r="111" spans="1:32" ht="29.15" customHeight="1">
      <c r="A111" s="8">
        <v>2315811</v>
      </c>
      <c r="B111" s="11" t="s">
        <v>661</v>
      </c>
      <c r="C111" s="8" t="s">
        <v>315</v>
      </c>
      <c r="D111" s="21" t="s">
        <v>626</v>
      </c>
      <c r="E111" s="219" t="s">
        <v>24</v>
      </c>
      <c r="F111" s="8"/>
      <c r="G111" s="75" t="s">
        <v>428</v>
      </c>
      <c r="H111" s="75" t="s">
        <v>317</v>
      </c>
      <c r="I111" s="75" t="str">
        <f t="shared" si="63"/>
        <v>Level 3 - Premium SkillsOnshore Supplier Location</v>
      </c>
      <c r="J111" s="458" t="s">
        <v>331</v>
      </c>
      <c r="K111" s="76">
        <f>VLOOKUP(I111,'New Rate Card'!A:D,4,0)</f>
        <v>96.56</v>
      </c>
      <c r="L111" s="9">
        <f>$K111*168</f>
        <v>16222.08</v>
      </c>
      <c r="M111" s="77">
        <v>0</v>
      </c>
      <c r="N111" s="77">
        <v>0</v>
      </c>
      <c r="O111" s="77">
        <v>0</v>
      </c>
      <c r="P111" s="16">
        <v>0</v>
      </c>
      <c r="Q111" s="16">
        <v>0</v>
      </c>
      <c r="R111" s="16">
        <v>0</v>
      </c>
      <c r="S111" s="16">
        <f t="shared" si="56"/>
        <v>16222.08</v>
      </c>
      <c r="T111" s="16">
        <f>K111*168</f>
        <v>16222.08</v>
      </c>
      <c r="U111" s="16">
        <f>K111*168</f>
        <v>16222.08</v>
      </c>
      <c r="V111" s="16">
        <f>K111*168</f>
        <v>16222.08</v>
      </c>
      <c r="W111" s="16">
        <f t="shared" si="62"/>
        <v>16222.08</v>
      </c>
      <c r="X111" s="439">
        <f>K111*168*0.5</f>
        <v>8111.04</v>
      </c>
      <c r="Y111" s="61">
        <f t="shared" si="52"/>
        <v>0</v>
      </c>
      <c r="Z111" s="61">
        <f t="shared" si="59"/>
        <v>0</v>
      </c>
      <c r="AA111" s="61">
        <f t="shared" si="64"/>
        <v>48666.239999999998</v>
      </c>
      <c r="AB111" s="61">
        <f t="shared" si="65"/>
        <v>40555.199999999997</v>
      </c>
      <c r="AC111" s="9">
        <f t="shared" si="60"/>
        <v>0</v>
      </c>
      <c r="AD111" s="9">
        <f t="shared" si="66"/>
        <v>89221.440000000002</v>
      </c>
      <c r="AE111" s="9">
        <f t="shared" si="61"/>
        <v>89221.440000000002</v>
      </c>
      <c r="AF111" s="11"/>
    </row>
    <row r="112" spans="1:32" ht="29.15" hidden="1" customHeight="1">
      <c r="A112" s="8">
        <v>355372</v>
      </c>
      <c r="B112" s="11" t="s">
        <v>662</v>
      </c>
      <c r="C112" s="8" t="s">
        <v>315</v>
      </c>
      <c r="D112" s="21" t="s">
        <v>626</v>
      </c>
      <c r="E112" s="219" t="s">
        <v>24</v>
      </c>
      <c r="F112" s="8"/>
      <c r="G112" s="75" t="s">
        <v>20</v>
      </c>
      <c r="H112" s="75" t="s">
        <v>317</v>
      </c>
      <c r="I112" s="75" t="str">
        <f t="shared" si="63"/>
        <v>Level 3 - Premium SkillsOnshore Supplier Location</v>
      </c>
      <c r="J112" s="458" t="s">
        <v>422</v>
      </c>
      <c r="K112" s="76">
        <f>VLOOKUP(I112,'New Rate Card'!A:D,4,0)</f>
        <v>96.56</v>
      </c>
      <c r="L112" s="9">
        <f>$K112*168</f>
        <v>16222.08</v>
      </c>
      <c r="M112" s="77">
        <v>0</v>
      </c>
      <c r="N112" s="77">
        <v>0</v>
      </c>
      <c r="O112" s="77">
        <v>0</v>
      </c>
      <c r="P112" s="16">
        <v>0</v>
      </c>
      <c r="Q112" s="16">
        <v>0</v>
      </c>
      <c r="R112" s="16">
        <v>0</v>
      </c>
      <c r="S112" s="439">
        <f>K112*168*0.76</f>
        <v>12328.7808</v>
      </c>
      <c r="T112" s="439">
        <f>K112*168*0.76</f>
        <v>12328.7808</v>
      </c>
      <c r="U112" s="439">
        <f>K112*168*0.76</f>
        <v>12328.7808</v>
      </c>
      <c r="V112" s="439">
        <f>K112*168*0.752</f>
        <v>12199.00416</v>
      </c>
      <c r="W112" s="16">
        <f t="shared" si="62"/>
        <v>16222.08</v>
      </c>
      <c r="X112" s="439">
        <f>K112*168*0.5</f>
        <v>8111.04</v>
      </c>
      <c r="Y112" s="61">
        <f t="shared" si="52"/>
        <v>0</v>
      </c>
      <c r="Z112" s="61">
        <f t="shared" si="59"/>
        <v>0</v>
      </c>
      <c r="AA112" s="61">
        <f t="shared" si="64"/>
        <v>36986.342400000001</v>
      </c>
      <c r="AB112" s="61">
        <f t="shared" si="65"/>
        <v>36532.124159999999</v>
      </c>
      <c r="AC112" s="9">
        <f t="shared" si="60"/>
        <v>0</v>
      </c>
      <c r="AD112" s="9">
        <f t="shared" si="66"/>
        <v>73518.466560000001</v>
      </c>
      <c r="AE112" s="9">
        <f t="shared" si="61"/>
        <v>73518.466560000001</v>
      </c>
      <c r="AF112" s="11"/>
    </row>
    <row r="113" spans="1:32" ht="29.15" customHeight="1">
      <c r="A113" s="84">
        <v>2360548</v>
      </c>
      <c r="B113" s="169" t="s">
        <v>1752</v>
      </c>
      <c r="C113" s="8" t="s">
        <v>559</v>
      </c>
      <c r="D113" s="473" t="s">
        <v>664</v>
      </c>
      <c r="E113" s="222" t="s">
        <v>24</v>
      </c>
      <c r="F113" s="8" t="s">
        <v>1801</v>
      </c>
      <c r="G113" s="85" t="s">
        <v>346</v>
      </c>
      <c r="H113" s="75" t="s">
        <v>371</v>
      </c>
      <c r="I113" s="75" t="str">
        <f t="shared" si="63"/>
        <v>Level 4 - Expert SkillsOnshore Verizon Location</v>
      </c>
      <c r="J113" s="458" t="s">
        <v>331</v>
      </c>
      <c r="K113" s="76">
        <f>VLOOKUP(I113,'New Rate Card'!A:D,4,0)</f>
        <v>118</v>
      </c>
      <c r="L113" s="86">
        <f>$K113*168</f>
        <v>19824</v>
      </c>
      <c r="M113" s="77">
        <v>0</v>
      </c>
      <c r="N113" s="77">
        <v>0</v>
      </c>
      <c r="O113" s="77">
        <v>0</v>
      </c>
      <c r="P113" s="16">
        <v>0</v>
      </c>
      <c r="Q113" s="16">
        <v>0</v>
      </c>
      <c r="R113" s="16">
        <v>0</v>
      </c>
      <c r="S113" s="16">
        <f>K113*168</f>
        <v>19824</v>
      </c>
      <c r="T113" s="16">
        <f t="shared" ref="T113:T126" si="67">K113*168</f>
        <v>19824</v>
      </c>
      <c r="U113" s="16">
        <f>K113*168</f>
        <v>19824</v>
      </c>
      <c r="V113" s="16">
        <f>K113*168</f>
        <v>19824</v>
      </c>
      <c r="W113" s="16">
        <f t="shared" si="62"/>
        <v>19824</v>
      </c>
      <c r="X113" s="439">
        <f>K113*168*0.5</f>
        <v>9912</v>
      </c>
      <c r="Y113" s="87">
        <f t="shared" si="52"/>
        <v>0</v>
      </c>
      <c r="Z113" s="87">
        <f t="shared" si="59"/>
        <v>0</v>
      </c>
      <c r="AA113" s="61">
        <f t="shared" si="64"/>
        <v>59472</v>
      </c>
      <c r="AB113" s="61">
        <f t="shared" si="65"/>
        <v>49560</v>
      </c>
      <c r="AC113" s="86">
        <f t="shared" si="60"/>
        <v>0</v>
      </c>
      <c r="AD113" s="9">
        <f t="shared" si="66"/>
        <v>109032</v>
      </c>
      <c r="AE113" s="9">
        <f t="shared" si="61"/>
        <v>109032</v>
      </c>
      <c r="AF113" s="11" t="s">
        <v>1802</v>
      </c>
    </row>
    <row r="114" spans="1:32" ht="29.15" customHeight="1">
      <c r="A114" s="84">
        <v>2412508</v>
      </c>
      <c r="B114" s="169" t="s">
        <v>665</v>
      </c>
      <c r="C114" s="8" t="s">
        <v>315</v>
      </c>
      <c r="D114" s="473" t="s">
        <v>664</v>
      </c>
      <c r="E114" s="222" t="s">
        <v>24</v>
      </c>
      <c r="F114" s="84"/>
      <c r="G114" s="85" t="s">
        <v>346</v>
      </c>
      <c r="H114" s="85" t="s">
        <v>317</v>
      </c>
      <c r="I114" s="75" t="str">
        <f t="shared" si="63"/>
        <v>Level 3 - Premium SkillsOnshore Supplier Location</v>
      </c>
      <c r="J114" s="458" t="s">
        <v>331</v>
      </c>
      <c r="K114" s="76">
        <f>VLOOKUP(I114,'New Rate Card'!A:D,4,0)</f>
        <v>96.56</v>
      </c>
      <c r="L114" s="86">
        <f>K114*168</f>
        <v>16222.08</v>
      </c>
      <c r="M114" s="77">
        <v>0</v>
      </c>
      <c r="N114" s="77">
        <v>0</v>
      </c>
      <c r="O114" s="77">
        <v>0</v>
      </c>
      <c r="P114" s="16">
        <v>0</v>
      </c>
      <c r="Q114" s="16">
        <v>0</v>
      </c>
      <c r="R114" s="16">
        <v>0</v>
      </c>
      <c r="S114" s="16">
        <f>K114*168</f>
        <v>16222.08</v>
      </c>
      <c r="T114" s="16">
        <f t="shared" si="67"/>
        <v>16222.08</v>
      </c>
      <c r="U114" s="16">
        <f>K114*168</f>
        <v>16222.08</v>
      </c>
      <c r="V114" s="16">
        <f>K114*168</f>
        <v>16222.08</v>
      </c>
      <c r="W114" s="16">
        <f t="shared" si="62"/>
        <v>16222.08</v>
      </c>
      <c r="X114" s="439">
        <f>K114*168*0.5</f>
        <v>8111.04</v>
      </c>
      <c r="Y114" s="87">
        <f t="shared" si="52"/>
        <v>0</v>
      </c>
      <c r="Z114" s="87">
        <f t="shared" si="59"/>
        <v>0</v>
      </c>
      <c r="AA114" s="61">
        <f t="shared" si="64"/>
        <v>48666.239999999998</v>
      </c>
      <c r="AB114" s="61">
        <f t="shared" si="65"/>
        <v>40555.199999999997</v>
      </c>
      <c r="AC114" s="86">
        <f t="shared" si="60"/>
        <v>0</v>
      </c>
      <c r="AD114" s="9">
        <f t="shared" si="66"/>
        <v>89221.440000000002</v>
      </c>
      <c r="AE114" s="9">
        <f t="shared" si="61"/>
        <v>89221.440000000002</v>
      </c>
      <c r="AF114" s="88" t="s">
        <v>1814</v>
      </c>
    </row>
    <row r="115" spans="1:32" ht="29.15" hidden="1" customHeight="1">
      <c r="A115" s="84">
        <v>956326</v>
      </c>
      <c r="B115" s="169" t="s">
        <v>666</v>
      </c>
      <c r="C115" s="8" t="s">
        <v>315</v>
      </c>
      <c r="D115" s="473" t="s">
        <v>626</v>
      </c>
      <c r="E115" s="222" t="s">
        <v>24</v>
      </c>
      <c r="F115" s="84" t="s">
        <v>1795</v>
      </c>
      <c r="G115" s="85" t="s">
        <v>428</v>
      </c>
      <c r="H115" s="75" t="s">
        <v>317</v>
      </c>
      <c r="I115" s="75" t="str">
        <f t="shared" si="63"/>
        <v>Level 3 - Premium SkillsOnshore Supplier Location</v>
      </c>
      <c r="J115" s="458" t="s">
        <v>422</v>
      </c>
      <c r="K115" s="76">
        <f>VLOOKUP(I115,'New Rate Card'!A:D,4,0)</f>
        <v>96.56</v>
      </c>
      <c r="L115" s="86">
        <f>K115*168</f>
        <v>16222.08</v>
      </c>
      <c r="M115" s="77">
        <v>0</v>
      </c>
      <c r="N115" s="77">
        <v>0</v>
      </c>
      <c r="O115" s="77">
        <v>0</v>
      </c>
      <c r="P115" s="16">
        <v>0</v>
      </c>
      <c r="Q115" s="16">
        <v>0</v>
      </c>
      <c r="R115" s="16">
        <v>0</v>
      </c>
      <c r="S115" s="439">
        <f>K115*168*0.76</f>
        <v>12328.7808</v>
      </c>
      <c r="T115" s="16">
        <f t="shared" si="67"/>
        <v>16222.08</v>
      </c>
      <c r="U115" s="439">
        <v>0</v>
      </c>
      <c r="V115" s="439">
        <v>0</v>
      </c>
      <c r="W115" s="439">
        <v>0</v>
      </c>
      <c r="X115" s="439">
        <v>0</v>
      </c>
      <c r="Y115" s="87">
        <f t="shared" si="52"/>
        <v>0</v>
      </c>
      <c r="Z115" s="87">
        <f t="shared" si="59"/>
        <v>0</v>
      </c>
      <c r="AA115" s="61">
        <f t="shared" si="64"/>
        <v>28550.860800000002</v>
      </c>
      <c r="AB115" s="61">
        <f t="shared" si="65"/>
        <v>0</v>
      </c>
      <c r="AC115" s="86">
        <f t="shared" si="60"/>
        <v>0</v>
      </c>
      <c r="AD115" s="9">
        <f t="shared" si="66"/>
        <v>28550.860800000002</v>
      </c>
      <c r="AE115" s="9">
        <f t="shared" si="61"/>
        <v>28550.860800000002</v>
      </c>
      <c r="AF115" s="88" t="s">
        <v>1816</v>
      </c>
    </row>
    <row r="116" spans="1:32" ht="29.15" hidden="1" customHeight="1">
      <c r="A116" s="84">
        <v>2396520</v>
      </c>
      <c r="B116" s="169" t="s">
        <v>667</v>
      </c>
      <c r="C116" s="8" t="s">
        <v>315</v>
      </c>
      <c r="D116" s="473" t="s">
        <v>626</v>
      </c>
      <c r="E116" s="222" t="s">
        <v>1805</v>
      </c>
      <c r="F116" s="84"/>
      <c r="G116" s="85" t="s">
        <v>20</v>
      </c>
      <c r="H116" s="75" t="s">
        <v>317</v>
      </c>
      <c r="I116" s="75" t="str">
        <f t="shared" si="63"/>
        <v>Level 3 - Premium SkillsOnshore Supplier Location</v>
      </c>
      <c r="J116" s="458" t="s">
        <v>331</v>
      </c>
      <c r="K116" s="76">
        <f>VLOOKUP(I116,'New Rate Card'!A:D,4,0)</f>
        <v>96.56</v>
      </c>
      <c r="L116" s="86">
        <f>K116*168</f>
        <v>16222.08</v>
      </c>
      <c r="M116" s="77">
        <v>0</v>
      </c>
      <c r="N116" s="77">
        <v>0</v>
      </c>
      <c r="O116" s="77">
        <v>0</v>
      </c>
      <c r="P116" s="16">
        <v>0</v>
      </c>
      <c r="Q116" s="16">
        <v>0</v>
      </c>
      <c r="R116" s="16">
        <v>0</v>
      </c>
      <c r="S116" s="16">
        <f t="shared" ref="S116:S127" si="68">K116*168</f>
        <v>16222.08</v>
      </c>
      <c r="T116" s="16">
        <f t="shared" si="67"/>
        <v>16222.08</v>
      </c>
      <c r="U116" s="16">
        <f>K116*168</f>
        <v>16222.08</v>
      </c>
      <c r="V116" s="16">
        <f t="shared" ref="V116:V125" si="69">K116*168</f>
        <v>16222.08</v>
      </c>
      <c r="W116" s="16">
        <f t="shared" ref="W116:W125" si="70">K116*168</f>
        <v>16222.08</v>
      </c>
      <c r="X116" s="439">
        <f>K116*168*0.5</f>
        <v>8111.04</v>
      </c>
      <c r="Y116" s="87">
        <f t="shared" si="52"/>
        <v>0</v>
      </c>
      <c r="Z116" s="87">
        <f t="shared" si="59"/>
        <v>0</v>
      </c>
      <c r="AA116" s="61">
        <f t="shared" si="64"/>
        <v>48666.239999999998</v>
      </c>
      <c r="AB116" s="61">
        <f t="shared" si="65"/>
        <v>40555.199999999997</v>
      </c>
      <c r="AC116" s="86">
        <f t="shared" si="60"/>
        <v>0</v>
      </c>
      <c r="AD116" s="9">
        <f t="shared" si="66"/>
        <v>89221.440000000002</v>
      </c>
      <c r="AE116" s="9">
        <f t="shared" si="61"/>
        <v>89221.440000000002</v>
      </c>
      <c r="AF116" s="88"/>
    </row>
    <row r="117" spans="1:32" ht="29.15" hidden="1" customHeight="1">
      <c r="A117" s="84">
        <v>2397456</v>
      </c>
      <c r="B117" s="169" t="s">
        <v>668</v>
      </c>
      <c r="C117" s="8" t="s">
        <v>315</v>
      </c>
      <c r="D117" s="473" t="s">
        <v>626</v>
      </c>
      <c r="E117" s="222" t="s">
        <v>1805</v>
      </c>
      <c r="F117" s="84" t="s">
        <v>1799</v>
      </c>
      <c r="G117" s="85" t="s">
        <v>20</v>
      </c>
      <c r="H117" s="75" t="s">
        <v>317</v>
      </c>
      <c r="I117" s="75" t="str">
        <f t="shared" si="63"/>
        <v>Level 3 - Premium SkillsOnshore Supplier Location</v>
      </c>
      <c r="J117" s="458" t="s">
        <v>331</v>
      </c>
      <c r="K117" s="76">
        <f>VLOOKUP(I117,'New Rate Card'!A:D,4,0)</f>
        <v>96.56</v>
      </c>
      <c r="L117" s="86">
        <f>K117*168</f>
        <v>16222.08</v>
      </c>
      <c r="M117" s="77">
        <v>0</v>
      </c>
      <c r="N117" s="77">
        <v>0</v>
      </c>
      <c r="O117" s="77">
        <v>0</v>
      </c>
      <c r="P117" s="16">
        <v>0</v>
      </c>
      <c r="Q117" s="16">
        <v>0</v>
      </c>
      <c r="R117" s="16">
        <v>0</v>
      </c>
      <c r="S117" s="16">
        <f t="shared" si="68"/>
        <v>16222.08</v>
      </c>
      <c r="T117" s="16">
        <f t="shared" si="67"/>
        <v>16222.08</v>
      </c>
      <c r="U117" s="16">
        <f>K117*168</f>
        <v>16222.08</v>
      </c>
      <c r="V117" s="16">
        <f t="shared" si="69"/>
        <v>16222.08</v>
      </c>
      <c r="W117" s="16">
        <f t="shared" si="70"/>
        <v>16222.08</v>
      </c>
      <c r="X117" s="439">
        <f>K117*168*0.5</f>
        <v>8111.04</v>
      </c>
      <c r="Y117" s="87">
        <f t="shared" si="52"/>
        <v>0</v>
      </c>
      <c r="Z117" s="87">
        <f t="shared" si="59"/>
        <v>0</v>
      </c>
      <c r="AA117" s="61">
        <f t="shared" si="64"/>
        <v>48666.239999999998</v>
      </c>
      <c r="AB117" s="61">
        <f t="shared" si="65"/>
        <v>40555.199999999997</v>
      </c>
      <c r="AC117" s="86">
        <f t="shared" si="60"/>
        <v>0</v>
      </c>
      <c r="AD117" s="9">
        <f t="shared" si="66"/>
        <v>89221.440000000002</v>
      </c>
      <c r="AE117" s="9">
        <f t="shared" si="61"/>
        <v>89221.440000000002</v>
      </c>
      <c r="AF117" s="11" t="s">
        <v>1800</v>
      </c>
    </row>
    <row r="118" spans="1:32" ht="29.15" customHeight="1">
      <c r="A118" s="213">
        <v>254635</v>
      </c>
      <c r="B118" s="356" t="s">
        <v>669</v>
      </c>
      <c r="C118" s="8" t="s">
        <v>315</v>
      </c>
      <c r="D118" s="474" t="s">
        <v>646</v>
      </c>
      <c r="E118" s="219" t="s">
        <v>24</v>
      </c>
      <c r="F118" s="213" t="s">
        <v>1806</v>
      </c>
      <c r="G118" s="214" t="s">
        <v>25</v>
      </c>
      <c r="H118" s="214" t="s">
        <v>317</v>
      </c>
      <c r="I118" s="75" t="str">
        <f t="shared" si="63"/>
        <v>Level 3 - Premium SkillsOnshore Supplier Location</v>
      </c>
      <c r="J118" s="458" t="s">
        <v>318</v>
      </c>
      <c r="K118" s="631">
        <f>VLOOKUP(I118,'New Rate Card'!A:D,4,0)</f>
        <v>96.56</v>
      </c>
      <c r="L118" s="215">
        <f>$K118*168</f>
        <v>16222.08</v>
      </c>
      <c r="M118" s="77">
        <v>0</v>
      </c>
      <c r="N118" s="77">
        <v>0</v>
      </c>
      <c r="O118" s="77">
        <v>0</v>
      </c>
      <c r="P118" s="16">
        <v>0</v>
      </c>
      <c r="Q118" s="16">
        <v>0</v>
      </c>
      <c r="R118" s="16">
        <v>0</v>
      </c>
      <c r="S118" s="16">
        <f t="shared" si="68"/>
        <v>16222.08</v>
      </c>
      <c r="T118" s="16">
        <f t="shared" si="67"/>
        <v>16222.08</v>
      </c>
      <c r="U118" s="16">
        <f>K118*168</f>
        <v>16222.08</v>
      </c>
      <c r="V118" s="16">
        <f t="shared" si="69"/>
        <v>16222.08</v>
      </c>
      <c r="W118" s="16">
        <f t="shared" si="70"/>
        <v>16222.08</v>
      </c>
      <c r="X118" s="439">
        <f>K118*168*0.5</f>
        <v>8111.04</v>
      </c>
      <c r="Y118" s="216">
        <f>SUM(M118:P118)</f>
        <v>0</v>
      </c>
      <c r="Z118" s="216">
        <f t="shared" si="59"/>
        <v>0</v>
      </c>
      <c r="AA118" s="61">
        <f t="shared" si="64"/>
        <v>48666.239999999998</v>
      </c>
      <c r="AB118" s="61">
        <f t="shared" si="65"/>
        <v>40555.199999999997</v>
      </c>
      <c r="AC118" s="215">
        <f t="shared" si="60"/>
        <v>0</v>
      </c>
      <c r="AD118" s="9">
        <f t="shared" si="66"/>
        <v>89221.440000000002</v>
      </c>
      <c r="AE118" s="9">
        <f t="shared" si="61"/>
        <v>89221.440000000002</v>
      </c>
      <c r="AF118" s="217" t="s">
        <v>1807</v>
      </c>
    </row>
    <row r="119" spans="1:32" ht="29.15" customHeight="1">
      <c r="A119" s="84">
        <v>807052</v>
      </c>
      <c r="B119" s="169" t="s">
        <v>670</v>
      </c>
      <c r="C119" s="84" t="s">
        <v>315</v>
      </c>
      <c r="D119" s="473" t="s">
        <v>637</v>
      </c>
      <c r="E119" s="222" t="s">
        <v>24</v>
      </c>
      <c r="F119" s="84" t="s">
        <v>1803</v>
      </c>
      <c r="G119" s="85" t="s">
        <v>20</v>
      </c>
      <c r="H119" s="85" t="s">
        <v>342</v>
      </c>
      <c r="I119" s="75" t="str">
        <f t="shared" si="63"/>
        <v>Level 3 - Niche SkillsOnshore Supplier Location</v>
      </c>
      <c r="J119" s="458" t="s">
        <v>422</v>
      </c>
      <c r="K119" s="76">
        <f>VLOOKUP(I119,'New Rate Card'!A:D,4,0)</f>
        <v>98.21</v>
      </c>
      <c r="L119" s="86">
        <f t="shared" ref="L119:L139" si="71">K119*168</f>
        <v>16499.28</v>
      </c>
      <c r="M119" s="77">
        <v>0</v>
      </c>
      <c r="N119" s="77">
        <v>0</v>
      </c>
      <c r="O119" s="77">
        <v>0</v>
      </c>
      <c r="P119" s="16">
        <v>0</v>
      </c>
      <c r="Q119" s="16">
        <v>0</v>
      </c>
      <c r="R119" s="16">
        <v>0</v>
      </c>
      <c r="S119" s="16">
        <f t="shared" si="68"/>
        <v>16499.28</v>
      </c>
      <c r="T119" s="16">
        <f t="shared" si="67"/>
        <v>16499.28</v>
      </c>
      <c r="U119" s="16">
        <f>K119*168*0.4</f>
        <v>6599.7119999999995</v>
      </c>
      <c r="V119" s="16">
        <f t="shared" si="69"/>
        <v>16499.28</v>
      </c>
      <c r="W119" s="16">
        <f t="shared" si="70"/>
        <v>16499.28</v>
      </c>
      <c r="X119" s="439">
        <f>K119*168*0.5</f>
        <v>8249.64</v>
      </c>
      <c r="Y119" s="87">
        <f t="shared" ref="Y119:Y124" si="72">SUM(M119:O119)</f>
        <v>0</v>
      </c>
      <c r="Z119" s="87">
        <f t="shared" si="59"/>
        <v>0</v>
      </c>
      <c r="AA119" s="61">
        <f t="shared" si="64"/>
        <v>39598.271999999997</v>
      </c>
      <c r="AB119" s="61">
        <f t="shared" si="65"/>
        <v>41248.199999999997</v>
      </c>
      <c r="AC119" s="86">
        <f t="shared" si="60"/>
        <v>0</v>
      </c>
      <c r="AD119" s="9">
        <f t="shared" si="66"/>
        <v>80846.471999999994</v>
      </c>
      <c r="AE119" s="9">
        <f t="shared" si="61"/>
        <v>80846.471999999994</v>
      </c>
      <c r="AF119" s="89" t="s">
        <v>1823</v>
      </c>
    </row>
    <row r="120" spans="1:32" ht="29.15" hidden="1" customHeight="1">
      <c r="A120" s="404">
        <v>113131</v>
      </c>
      <c r="B120" s="405" t="s">
        <v>671</v>
      </c>
      <c r="C120" s="78" t="s">
        <v>315</v>
      </c>
      <c r="D120" s="475" t="s">
        <v>651</v>
      </c>
      <c r="E120" s="407" t="s">
        <v>1805</v>
      </c>
      <c r="F120" s="406"/>
      <c r="G120" s="170" t="s">
        <v>20</v>
      </c>
      <c r="H120" s="75" t="s">
        <v>371</v>
      </c>
      <c r="I120" s="75" t="str">
        <f t="shared" si="63"/>
        <v>Level 4 - Expert SkillsOnshore Supplier Location</v>
      </c>
      <c r="J120" s="458" t="s">
        <v>331</v>
      </c>
      <c r="K120" s="76">
        <f>VLOOKUP(I120,'New Rate Card'!A:D,4,0)</f>
        <v>128</v>
      </c>
      <c r="L120" s="171">
        <f t="shared" si="71"/>
        <v>21504</v>
      </c>
      <c r="M120" s="77">
        <v>0</v>
      </c>
      <c r="N120" s="77">
        <v>0</v>
      </c>
      <c r="O120" s="77">
        <v>0</v>
      </c>
      <c r="P120" s="16">
        <v>0</v>
      </c>
      <c r="Q120" s="16">
        <v>0</v>
      </c>
      <c r="R120" s="16">
        <v>0</v>
      </c>
      <c r="S120" s="16">
        <f t="shared" si="68"/>
        <v>21504</v>
      </c>
      <c r="T120" s="16">
        <f t="shared" si="67"/>
        <v>21504</v>
      </c>
      <c r="U120" s="16">
        <f>K120*168</f>
        <v>21504</v>
      </c>
      <c r="V120" s="16">
        <f t="shared" si="69"/>
        <v>21504</v>
      </c>
      <c r="W120" s="16">
        <f t="shared" si="70"/>
        <v>21504</v>
      </c>
      <c r="X120" s="16">
        <f>K120*168</f>
        <v>21504</v>
      </c>
      <c r="Y120" s="87">
        <f t="shared" si="72"/>
        <v>0</v>
      </c>
      <c r="Z120" s="61">
        <f t="shared" si="59"/>
        <v>0</v>
      </c>
      <c r="AA120" s="61">
        <f t="shared" si="64"/>
        <v>64512</v>
      </c>
      <c r="AB120" s="61">
        <f t="shared" si="65"/>
        <v>64512</v>
      </c>
      <c r="AC120" s="86">
        <f t="shared" si="60"/>
        <v>0</v>
      </c>
      <c r="AD120" s="9">
        <f t="shared" si="66"/>
        <v>129024</v>
      </c>
      <c r="AE120" s="9">
        <f t="shared" si="61"/>
        <v>129024</v>
      </c>
      <c r="AF120" s="11"/>
    </row>
    <row r="121" spans="1:32" ht="29.15" hidden="1" customHeight="1">
      <c r="A121" s="8">
        <v>963958</v>
      </c>
      <c r="B121" s="80" t="s">
        <v>672</v>
      </c>
      <c r="C121" s="632" t="s">
        <v>559</v>
      </c>
      <c r="D121" s="476" t="s">
        <v>637</v>
      </c>
      <c r="E121" s="220" t="s">
        <v>1805</v>
      </c>
      <c r="F121" s="8" t="s">
        <v>1803</v>
      </c>
      <c r="G121" s="170" t="s">
        <v>426</v>
      </c>
      <c r="H121" s="630" t="s">
        <v>371</v>
      </c>
      <c r="I121" s="75" t="str">
        <f t="shared" si="63"/>
        <v>Level 4 - Expert SkillsOnshore Verizon Location</v>
      </c>
      <c r="J121" s="458" t="s">
        <v>318</v>
      </c>
      <c r="K121" s="631">
        <f>VLOOKUP(I121,'New Rate Card'!A:D,4,0)</f>
        <v>118</v>
      </c>
      <c r="L121" s="171">
        <f t="shared" si="71"/>
        <v>19824</v>
      </c>
      <c r="M121" s="77">
        <v>0</v>
      </c>
      <c r="N121" s="77">
        <v>0</v>
      </c>
      <c r="O121" s="77">
        <v>0</v>
      </c>
      <c r="P121" s="16">
        <v>0</v>
      </c>
      <c r="Q121" s="16">
        <v>0</v>
      </c>
      <c r="R121" s="16">
        <v>0</v>
      </c>
      <c r="S121" s="16">
        <f t="shared" si="68"/>
        <v>19824</v>
      </c>
      <c r="T121" s="16">
        <f t="shared" si="67"/>
        <v>19824</v>
      </c>
      <c r="U121" s="16">
        <f>K121*168</f>
        <v>19824</v>
      </c>
      <c r="V121" s="16">
        <f t="shared" si="69"/>
        <v>19824</v>
      </c>
      <c r="W121" s="16">
        <f t="shared" si="70"/>
        <v>19824</v>
      </c>
      <c r="X121" s="439">
        <f>K121*168*0.5</f>
        <v>9912</v>
      </c>
      <c r="Y121" s="172">
        <f t="shared" si="72"/>
        <v>0</v>
      </c>
      <c r="Z121" s="172">
        <f t="shared" si="59"/>
        <v>0</v>
      </c>
      <c r="AA121" s="61">
        <f t="shared" si="64"/>
        <v>59472</v>
      </c>
      <c r="AB121" s="61">
        <f t="shared" si="65"/>
        <v>49560</v>
      </c>
      <c r="AC121" s="171">
        <f t="shared" si="60"/>
        <v>0</v>
      </c>
      <c r="AD121" s="9">
        <f t="shared" si="66"/>
        <v>109032</v>
      </c>
      <c r="AE121" s="9">
        <f t="shared" si="61"/>
        <v>109032</v>
      </c>
      <c r="AF121" s="173"/>
    </row>
    <row r="122" spans="1:32" ht="29.15" hidden="1" customHeight="1">
      <c r="A122" s="11">
        <v>729843</v>
      </c>
      <c r="B122" s="11" t="s">
        <v>673</v>
      </c>
      <c r="C122" s="8" t="s">
        <v>315</v>
      </c>
      <c r="D122" s="19" t="s">
        <v>646</v>
      </c>
      <c r="E122" s="413" t="s">
        <v>1805</v>
      </c>
      <c r="F122" s="78"/>
      <c r="G122" s="75" t="s">
        <v>20</v>
      </c>
      <c r="H122" s="170" t="s">
        <v>317</v>
      </c>
      <c r="I122" s="75" t="str">
        <f t="shared" si="63"/>
        <v>Level 3 - Premium SkillsOnshore Supplier Location</v>
      </c>
      <c r="J122" s="458" t="s">
        <v>338</v>
      </c>
      <c r="K122" s="76">
        <f>VLOOKUP(I122,'New Rate Card'!A:D,4,0)</f>
        <v>96.56</v>
      </c>
      <c r="L122" s="171">
        <f t="shared" si="71"/>
        <v>16222.08</v>
      </c>
      <c r="M122" s="77">
        <v>0</v>
      </c>
      <c r="N122" s="77">
        <v>0</v>
      </c>
      <c r="O122" s="77">
        <v>0</v>
      </c>
      <c r="P122" s="16">
        <v>0</v>
      </c>
      <c r="Q122" s="16">
        <v>0</v>
      </c>
      <c r="R122" s="16">
        <v>0</v>
      </c>
      <c r="S122" s="16">
        <f t="shared" si="68"/>
        <v>16222.08</v>
      </c>
      <c r="T122" s="16">
        <f t="shared" si="67"/>
        <v>16222.08</v>
      </c>
      <c r="U122" s="16">
        <f>K122*168</f>
        <v>16222.08</v>
      </c>
      <c r="V122" s="16">
        <f t="shared" si="69"/>
        <v>16222.08</v>
      </c>
      <c r="W122" s="16">
        <f t="shared" si="70"/>
        <v>16222.08</v>
      </c>
      <c r="X122" s="439">
        <f>K122*168*0.5</f>
        <v>8111.04</v>
      </c>
      <c r="Y122" s="172">
        <f t="shared" si="72"/>
        <v>0</v>
      </c>
      <c r="Z122" s="172">
        <f t="shared" si="59"/>
        <v>0</v>
      </c>
      <c r="AA122" s="61">
        <f t="shared" si="64"/>
        <v>48666.239999999998</v>
      </c>
      <c r="AB122" s="61">
        <f t="shared" si="65"/>
        <v>40555.199999999997</v>
      </c>
      <c r="AC122" s="171">
        <f t="shared" si="60"/>
        <v>0</v>
      </c>
      <c r="AD122" s="9">
        <f t="shared" si="66"/>
        <v>89221.440000000002</v>
      </c>
      <c r="AE122" s="9">
        <f t="shared" si="61"/>
        <v>89221.440000000002</v>
      </c>
      <c r="AF122" s="173"/>
    </row>
    <row r="123" spans="1:32" ht="29.15" hidden="1" customHeight="1">
      <c r="A123" s="80">
        <v>972892</v>
      </c>
      <c r="B123" s="80" t="s">
        <v>674</v>
      </c>
      <c r="C123" s="8" t="s">
        <v>315</v>
      </c>
      <c r="D123" s="477" t="s">
        <v>626</v>
      </c>
      <c r="E123" s="413" t="s">
        <v>1805</v>
      </c>
      <c r="F123" s="78"/>
      <c r="G123" s="75" t="s">
        <v>657</v>
      </c>
      <c r="H123" s="170" t="s">
        <v>317</v>
      </c>
      <c r="I123" s="75" t="str">
        <f t="shared" si="63"/>
        <v>Level 3 - Premium SkillsOnshore Supplier Location</v>
      </c>
      <c r="J123" s="458" t="s">
        <v>449</v>
      </c>
      <c r="K123" s="76">
        <f>VLOOKUP(I123,'New Rate Card'!A:D,4,0)</f>
        <v>96.56</v>
      </c>
      <c r="L123" s="171">
        <f t="shared" si="71"/>
        <v>16222.08</v>
      </c>
      <c r="M123" s="77">
        <v>0</v>
      </c>
      <c r="N123" s="77">
        <v>0</v>
      </c>
      <c r="O123" s="77">
        <v>0</v>
      </c>
      <c r="P123" s="16">
        <v>0</v>
      </c>
      <c r="Q123" s="16">
        <v>0</v>
      </c>
      <c r="R123" s="16">
        <v>0</v>
      </c>
      <c r="S123" s="16">
        <f t="shared" si="68"/>
        <v>16222.08</v>
      </c>
      <c r="T123" s="16">
        <f t="shared" si="67"/>
        <v>16222.08</v>
      </c>
      <c r="U123" s="439">
        <f>K123*168*0.25</f>
        <v>4055.52</v>
      </c>
      <c r="V123" s="16">
        <f t="shared" si="69"/>
        <v>16222.08</v>
      </c>
      <c r="W123" s="16">
        <f t="shared" si="70"/>
        <v>16222.08</v>
      </c>
      <c r="X123" s="439">
        <f>K123*168</f>
        <v>16222.08</v>
      </c>
      <c r="Y123" s="172">
        <f t="shared" si="72"/>
        <v>0</v>
      </c>
      <c r="Z123" s="172">
        <f t="shared" si="59"/>
        <v>0</v>
      </c>
      <c r="AA123" s="61">
        <f t="shared" si="64"/>
        <v>36499.68</v>
      </c>
      <c r="AB123" s="61">
        <f t="shared" si="65"/>
        <v>48666.239999999998</v>
      </c>
      <c r="AC123" s="171">
        <f t="shared" si="60"/>
        <v>0</v>
      </c>
      <c r="AD123" s="9">
        <f t="shared" si="66"/>
        <v>85165.92</v>
      </c>
      <c r="AE123" s="9">
        <f t="shared" si="61"/>
        <v>85165.92</v>
      </c>
      <c r="AF123" s="173"/>
    </row>
    <row r="124" spans="1:32" ht="29.15" hidden="1" customHeight="1">
      <c r="A124" s="168">
        <v>2412848</v>
      </c>
      <c r="B124" s="357" t="s">
        <v>675</v>
      </c>
      <c r="C124" s="8" t="s">
        <v>315</v>
      </c>
      <c r="D124" s="478" t="s">
        <v>651</v>
      </c>
      <c r="E124" s="223" t="s">
        <v>772</v>
      </c>
      <c r="F124" s="34"/>
      <c r="G124" s="75" t="s">
        <v>25</v>
      </c>
      <c r="H124" s="75" t="s">
        <v>320</v>
      </c>
      <c r="I124" s="75" t="str">
        <f t="shared" si="63"/>
        <v>Level 3 - Standard SkillsOnshore Supplier Location</v>
      </c>
      <c r="J124" s="458" t="s">
        <v>331</v>
      </c>
      <c r="K124" s="76">
        <f>VLOOKUP(I124,'New Rate Card'!A:D,4,0)</f>
        <v>91.9</v>
      </c>
      <c r="L124" s="9">
        <f t="shared" si="71"/>
        <v>15439.2</v>
      </c>
      <c r="M124" s="77">
        <v>0</v>
      </c>
      <c r="N124" s="77">
        <v>0</v>
      </c>
      <c r="O124" s="77">
        <v>0</v>
      </c>
      <c r="P124" s="16">
        <v>0</v>
      </c>
      <c r="Q124" s="16">
        <v>0</v>
      </c>
      <c r="R124" s="16">
        <v>0</v>
      </c>
      <c r="S124" s="16">
        <f t="shared" si="68"/>
        <v>15439.2</v>
      </c>
      <c r="T124" s="16">
        <f t="shared" si="67"/>
        <v>15439.2</v>
      </c>
      <c r="U124" s="16">
        <f>K124*168</f>
        <v>15439.2</v>
      </c>
      <c r="V124" s="16">
        <f t="shared" si="69"/>
        <v>15439.2</v>
      </c>
      <c r="W124" s="16">
        <f t="shared" si="70"/>
        <v>15439.2</v>
      </c>
      <c r="X124" s="16">
        <f>K124*168</f>
        <v>15439.2</v>
      </c>
      <c r="Y124" s="172">
        <f t="shared" si="72"/>
        <v>0</v>
      </c>
      <c r="Z124" s="61">
        <f t="shared" si="59"/>
        <v>0</v>
      </c>
      <c r="AA124" s="61">
        <f t="shared" si="64"/>
        <v>46317.600000000006</v>
      </c>
      <c r="AB124" s="61">
        <f t="shared" si="65"/>
        <v>46317.600000000006</v>
      </c>
      <c r="AC124" s="171">
        <f t="shared" si="60"/>
        <v>0</v>
      </c>
      <c r="AD124" s="9">
        <f t="shared" si="66"/>
        <v>92635.200000000012</v>
      </c>
      <c r="AE124" s="9">
        <f t="shared" si="61"/>
        <v>92635.200000000012</v>
      </c>
      <c r="AF124" s="305"/>
    </row>
    <row r="125" spans="1:32" ht="29.15" hidden="1" customHeight="1">
      <c r="A125" s="168">
        <v>973676</v>
      </c>
      <c r="B125" s="357" t="s">
        <v>676</v>
      </c>
      <c r="C125" s="34" t="s">
        <v>315</v>
      </c>
      <c r="D125" s="478" t="s">
        <v>651</v>
      </c>
      <c r="E125" s="407" t="s">
        <v>341</v>
      </c>
      <c r="F125" s="24"/>
      <c r="G125" s="24" t="s">
        <v>341</v>
      </c>
      <c r="H125" s="24" t="s">
        <v>342</v>
      </c>
      <c r="I125" s="75" t="str">
        <f t="shared" si="63"/>
        <v>Level 3 - Niche SkillsOnshore Supplier Location</v>
      </c>
      <c r="J125" s="458" t="s">
        <v>338</v>
      </c>
      <c r="K125" s="76">
        <f>VLOOKUP(I125,'New Rate Card'!A:D,4,0)</f>
        <v>98.21</v>
      </c>
      <c r="L125" s="9">
        <f t="shared" si="71"/>
        <v>16499.28</v>
      </c>
      <c r="M125" s="77">
        <v>0</v>
      </c>
      <c r="N125" s="77">
        <v>0</v>
      </c>
      <c r="O125" s="77">
        <v>0</v>
      </c>
      <c r="P125" s="16">
        <v>0</v>
      </c>
      <c r="Q125" s="16">
        <v>0</v>
      </c>
      <c r="R125" s="16">
        <v>0</v>
      </c>
      <c r="S125" s="16">
        <f t="shared" si="68"/>
        <v>16499.28</v>
      </c>
      <c r="T125" s="16">
        <f t="shared" si="67"/>
        <v>16499.28</v>
      </c>
      <c r="U125" s="16">
        <f>K125*168</f>
        <v>16499.28</v>
      </c>
      <c r="V125" s="16">
        <f t="shared" si="69"/>
        <v>16499.28</v>
      </c>
      <c r="W125" s="16">
        <f t="shared" si="70"/>
        <v>16499.28</v>
      </c>
      <c r="X125" s="16">
        <f>K125*168</f>
        <v>16499.28</v>
      </c>
      <c r="Y125" s="172">
        <f>SUM(M125:R125)</f>
        <v>0</v>
      </c>
      <c r="Z125" s="172">
        <f t="shared" si="59"/>
        <v>0</v>
      </c>
      <c r="AA125" s="61">
        <f t="shared" si="64"/>
        <v>49497.84</v>
      </c>
      <c r="AB125" s="61">
        <f t="shared" si="65"/>
        <v>49497.84</v>
      </c>
      <c r="AC125" s="171">
        <f t="shared" si="60"/>
        <v>0</v>
      </c>
      <c r="AD125" s="9">
        <f t="shared" si="66"/>
        <v>98995.68</v>
      </c>
      <c r="AE125" s="9">
        <f t="shared" si="61"/>
        <v>98995.68</v>
      </c>
      <c r="AF125" s="305"/>
    </row>
    <row r="126" spans="1:32" ht="29.15" hidden="1" customHeight="1">
      <c r="A126" s="168">
        <v>973258</v>
      </c>
      <c r="B126" s="357" t="s">
        <v>677</v>
      </c>
      <c r="C126" s="34" t="s">
        <v>315</v>
      </c>
      <c r="D126" s="475" t="s">
        <v>615</v>
      </c>
      <c r="E126" s="413" t="s">
        <v>1805</v>
      </c>
      <c r="F126" s="486"/>
      <c r="G126" s="75" t="s">
        <v>657</v>
      </c>
      <c r="H126" s="486" t="s">
        <v>317</v>
      </c>
      <c r="I126" s="75" t="str">
        <f t="shared" si="63"/>
        <v>Level 3 - Premium SkillsOnshore Supplier Location</v>
      </c>
      <c r="J126" s="458" t="s">
        <v>449</v>
      </c>
      <c r="K126" s="76">
        <f>VLOOKUP(I126,'New Rate Card'!A:D,4,0)</f>
        <v>96.56</v>
      </c>
      <c r="L126" s="9">
        <f t="shared" si="71"/>
        <v>16222.08</v>
      </c>
      <c r="M126" s="77">
        <v>0</v>
      </c>
      <c r="N126" s="77">
        <v>0</v>
      </c>
      <c r="O126" s="77">
        <v>0</v>
      </c>
      <c r="P126" s="16">
        <v>0</v>
      </c>
      <c r="Q126" s="16">
        <v>0</v>
      </c>
      <c r="R126" s="16">
        <v>0</v>
      </c>
      <c r="S126" s="16">
        <f t="shared" si="68"/>
        <v>16222.08</v>
      </c>
      <c r="T126" s="16">
        <f t="shared" si="67"/>
        <v>16222.08</v>
      </c>
      <c r="U126" s="16">
        <f>K126*168</f>
        <v>16222.08</v>
      </c>
      <c r="V126" s="439">
        <v>0</v>
      </c>
      <c r="W126" s="439">
        <v>0</v>
      </c>
      <c r="X126" s="439">
        <v>0</v>
      </c>
      <c r="Y126" s="172">
        <f>SUM(M126:R126)</f>
        <v>0</v>
      </c>
      <c r="Z126" s="172">
        <f t="shared" si="59"/>
        <v>0</v>
      </c>
      <c r="AA126" s="61">
        <f t="shared" si="64"/>
        <v>48666.239999999998</v>
      </c>
      <c r="AB126" s="61">
        <f t="shared" si="65"/>
        <v>0</v>
      </c>
      <c r="AC126" s="171">
        <f t="shared" si="60"/>
        <v>0</v>
      </c>
      <c r="AD126" s="9">
        <f t="shared" si="66"/>
        <v>48666.239999999998</v>
      </c>
      <c r="AE126" s="9">
        <f t="shared" si="61"/>
        <v>48666.239999999998</v>
      </c>
      <c r="AF126" s="305"/>
    </row>
    <row r="127" spans="1:32" ht="29.15" hidden="1" customHeight="1">
      <c r="A127" s="404">
        <v>973816</v>
      </c>
      <c r="B127" s="405" t="s">
        <v>678</v>
      </c>
      <c r="C127" s="8" t="s">
        <v>315</v>
      </c>
      <c r="D127" s="475" t="s">
        <v>679</v>
      </c>
      <c r="E127" s="407" t="s">
        <v>1805</v>
      </c>
      <c r="F127" s="406"/>
      <c r="G127" s="75" t="s">
        <v>20</v>
      </c>
      <c r="H127" s="170" t="s">
        <v>317</v>
      </c>
      <c r="I127" s="75" t="str">
        <f t="shared" si="63"/>
        <v>Level 3 - Premium SkillsOnshore Supplier Location</v>
      </c>
      <c r="J127" s="458" t="s">
        <v>318</v>
      </c>
      <c r="K127" s="76">
        <f>VLOOKUP(I127,'New Rate Card'!A:D,4,0)</f>
        <v>96.56</v>
      </c>
      <c r="L127" s="171">
        <f t="shared" si="71"/>
        <v>16222.08</v>
      </c>
      <c r="M127" s="77">
        <v>0</v>
      </c>
      <c r="N127" s="77">
        <v>0</v>
      </c>
      <c r="O127" s="77">
        <v>0</v>
      </c>
      <c r="P127" s="16">
        <v>0</v>
      </c>
      <c r="Q127" s="16">
        <v>0</v>
      </c>
      <c r="R127" s="16">
        <v>0</v>
      </c>
      <c r="S127" s="16">
        <f t="shared" si="68"/>
        <v>16222.08</v>
      </c>
      <c r="T127" s="16">
        <f>K127*(168-80)</f>
        <v>8497.2800000000007</v>
      </c>
      <c r="U127" s="439">
        <v>0</v>
      </c>
      <c r="V127" s="439">
        <v>0</v>
      </c>
      <c r="W127" s="439">
        <v>0</v>
      </c>
      <c r="X127" s="439">
        <v>0</v>
      </c>
      <c r="Y127" s="87">
        <f t="shared" ref="Y127:Y138" si="73">SUM(M127:O127)</f>
        <v>0</v>
      </c>
      <c r="Z127" s="172">
        <f t="shared" si="59"/>
        <v>0</v>
      </c>
      <c r="AA127" s="61">
        <f t="shared" si="64"/>
        <v>24719.360000000001</v>
      </c>
      <c r="AB127" s="61">
        <f t="shared" si="65"/>
        <v>0</v>
      </c>
      <c r="AC127" s="171">
        <f t="shared" si="60"/>
        <v>0</v>
      </c>
      <c r="AD127" s="9">
        <f t="shared" si="66"/>
        <v>24719.360000000001</v>
      </c>
      <c r="AE127" s="9">
        <f t="shared" si="61"/>
        <v>24719.360000000001</v>
      </c>
      <c r="AF127" s="305" t="s">
        <v>1827</v>
      </c>
    </row>
    <row r="128" spans="1:32" ht="29.15" customHeight="1">
      <c r="A128" s="404">
        <v>2325770</v>
      </c>
      <c r="B128" s="512" t="s">
        <v>680</v>
      </c>
      <c r="C128" s="46" t="s">
        <v>559</v>
      </c>
      <c r="D128" s="478" t="s">
        <v>651</v>
      </c>
      <c r="E128" s="407" t="s">
        <v>24</v>
      </c>
      <c r="F128" s="406"/>
      <c r="G128" s="85" t="s">
        <v>346</v>
      </c>
      <c r="H128" s="170" t="s">
        <v>371</v>
      </c>
      <c r="I128" s="75" t="str">
        <f t="shared" si="63"/>
        <v>Level 4 - Expert SkillsOnshore Verizon Location</v>
      </c>
      <c r="J128" s="458" t="s">
        <v>331</v>
      </c>
      <c r="K128" s="76">
        <f>VLOOKUP(I128,'New Rate Card'!A:D,4,0)</f>
        <v>118</v>
      </c>
      <c r="L128" s="171">
        <f t="shared" si="71"/>
        <v>19824</v>
      </c>
      <c r="M128" s="77">
        <v>0</v>
      </c>
      <c r="N128" s="77">
        <v>0</v>
      </c>
      <c r="O128" s="77">
        <v>0</v>
      </c>
      <c r="P128" s="16">
        <v>0</v>
      </c>
      <c r="Q128" s="16">
        <v>0</v>
      </c>
      <c r="R128" s="16">
        <v>0</v>
      </c>
      <c r="S128" s="439">
        <v>0</v>
      </c>
      <c r="T128" s="439">
        <v>0</v>
      </c>
      <c r="U128" s="16">
        <f>K128*168</f>
        <v>19824</v>
      </c>
      <c r="V128" s="16">
        <f>K128*168</f>
        <v>19824</v>
      </c>
      <c r="W128" s="16">
        <f>K128*168</f>
        <v>19824</v>
      </c>
      <c r="X128" s="16">
        <f>K128*168</f>
        <v>19824</v>
      </c>
      <c r="Y128" s="87">
        <f t="shared" si="73"/>
        <v>0</v>
      </c>
      <c r="Z128" s="172">
        <f t="shared" si="59"/>
        <v>0</v>
      </c>
      <c r="AA128" s="61">
        <f t="shared" si="64"/>
        <v>19824</v>
      </c>
      <c r="AB128" s="61">
        <f t="shared" si="65"/>
        <v>59472</v>
      </c>
      <c r="AC128" s="171">
        <f t="shared" si="60"/>
        <v>0</v>
      </c>
      <c r="AD128" s="9">
        <f t="shared" si="66"/>
        <v>79296</v>
      </c>
      <c r="AE128" s="9">
        <f t="shared" si="61"/>
        <v>79296</v>
      </c>
      <c r="AF128" s="305"/>
    </row>
    <row r="129" spans="1:32" ht="39.65" hidden="1" customHeight="1">
      <c r="A129" s="404">
        <v>955490</v>
      </c>
      <c r="B129" s="50" t="s">
        <v>681</v>
      </c>
      <c r="C129" s="46" t="s">
        <v>315</v>
      </c>
      <c r="D129" s="478" t="s">
        <v>637</v>
      </c>
      <c r="E129" s="407" t="s">
        <v>772</v>
      </c>
      <c r="F129" s="406"/>
      <c r="G129" s="85" t="s">
        <v>25</v>
      </c>
      <c r="H129" s="170" t="s">
        <v>317</v>
      </c>
      <c r="I129" s="75" t="str">
        <f t="shared" si="63"/>
        <v>Level 3 - Premium SkillsOnshore Supplier Location</v>
      </c>
      <c r="J129" s="458" t="s">
        <v>324</v>
      </c>
      <c r="K129" s="76">
        <f>VLOOKUP(I129,'New Rate Card'!A:D,4,0)</f>
        <v>96.56</v>
      </c>
      <c r="L129" s="171">
        <f t="shared" si="71"/>
        <v>16222.08</v>
      </c>
      <c r="M129" s="77">
        <v>0</v>
      </c>
      <c r="N129" s="77">
        <v>0</v>
      </c>
      <c r="O129" s="77">
        <v>0</v>
      </c>
      <c r="P129" s="16">
        <v>0</v>
      </c>
      <c r="Q129" s="16">
        <v>0</v>
      </c>
      <c r="R129" s="16">
        <v>0</v>
      </c>
      <c r="S129" s="439">
        <v>0</v>
      </c>
      <c r="T129" s="439">
        <v>0</v>
      </c>
      <c r="U129" s="16">
        <f>K129*168</f>
        <v>16222.08</v>
      </c>
      <c r="V129" s="439">
        <v>0</v>
      </c>
      <c r="W129" s="439">
        <v>0</v>
      </c>
      <c r="X129" s="439">
        <v>0</v>
      </c>
      <c r="Y129" s="87">
        <f t="shared" si="73"/>
        <v>0</v>
      </c>
      <c r="Z129" s="172">
        <f t="shared" si="59"/>
        <v>0</v>
      </c>
      <c r="AA129" s="61">
        <f t="shared" si="64"/>
        <v>16222.08</v>
      </c>
      <c r="AB129" s="61">
        <f t="shared" si="65"/>
        <v>0</v>
      </c>
      <c r="AC129" s="171">
        <f t="shared" si="60"/>
        <v>0</v>
      </c>
      <c r="AD129" s="9">
        <f t="shared" si="66"/>
        <v>16222.08</v>
      </c>
      <c r="AE129" s="9">
        <f t="shared" si="61"/>
        <v>16222.08</v>
      </c>
      <c r="AF129" s="305"/>
    </row>
    <row r="130" spans="1:32" ht="29.15" hidden="1" customHeight="1">
      <c r="A130" s="404">
        <v>952262</v>
      </c>
      <c r="B130" s="50" t="s">
        <v>682</v>
      </c>
      <c r="C130" s="46" t="s">
        <v>315</v>
      </c>
      <c r="D130" s="478" t="s">
        <v>637</v>
      </c>
      <c r="E130" s="407" t="s">
        <v>37</v>
      </c>
      <c r="F130" s="406"/>
      <c r="G130" s="85" t="s">
        <v>20</v>
      </c>
      <c r="H130" s="170" t="s">
        <v>317</v>
      </c>
      <c r="I130" s="75" t="str">
        <f t="shared" si="63"/>
        <v>Level 3 - Premium SkillsOnshore Supplier Location</v>
      </c>
      <c r="J130" s="458" t="s">
        <v>338</v>
      </c>
      <c r="K130" s="76">
        <f>VLOOKUP(I130,'New Rate Card'!A:D,4,0)</f>
        <v>96.56</v>
      </c>
      <c r="L130" s="171">
        <f t="shared" si="71"/>
        <v>16222.08</v>
      </c>
      <c r="M130" s="77">
        <v>0</v>
      </c>
      <c r="N130" s="77">
        <v>0</v>
      </c>
      <c r="O130" s="77">
        <v>0</v>
      </c>
      <c r="P130" s="16">
        <v>0</v>
      </c>
      <c r="Q130" s="16">
        <v>0</v>
      </c>
      <c r="R130" s="16">
        <v>0</v>
      </c>
      <c r="S130" s="439">
        <v>0</v>
      </c>
      <c r="T130" s="439">
        <v>0</v>
      </c>
      <c r="U130" s="16">
        <f>K130*168</f>
        <v>16222.08</v>
      </c>
      <c r="V130" s="16">
        <f>K130*168</f>
        <v>16222.08</v>
      </c>
      <c r="W130" s="16">
        <f>K130*168</f>
        <v>16222.08</v>
      </c>
      <c r="X130" s="439">
        <f>K130*168*0.5</f>
        <v>8111.04</v>
      </c>
      <c r="Y130" s="87">
        <f t="shared" si="73"/>
        <v>0</v>
      </c>
      <c r="Z130" s="172">
        <f t="shared" si="59"/>
        <v>0</v>
      </c>
      <c r="AA130" s="61">
        <f t="shared" si="64"/>
        <v>16222.08</v>
      </c>
      <c r="AB130" s="61">
        <f t="shared" si="65"/>
        <v>40555.199999999997</v>
      </c>
      <c r="AC130" s="171">
        <f t="shared" si="60"/>
        <v>0</v>
      </c>
      <c r="AD130" s="9">
        <f t="shared" si="66"/>
        <v>56777.279999999999</v>
      </c>
      <c r="AE130" s="9">
        <f t="shared" si="61"/>
        <v>56777.279999999999</v>
      </c>
      <c r="AF130" s="305"/>
    </row>
    <row r="131" spans="1:32" ht="29.15" hidden="1" customHeight="1">
      <c r="A131" s="404">
        <v>232609</v>
      </c>
      <c r="B131" s="405" t="s">
        <v>683</v>
      </c>
      <c r="C131" s="8" t="s">
        <v>315</v>
      </c>
      <c r="D131" s="475" t="s">
        <v>679</v>
      </c>
      <c r="E131" s="407" t="s">
        <v>341</v>
      </c>
      <c r="F131" s="406"/>
      <c r="G131" s="170" t="s">
        <v>341</v>
      </c>
      <c r="H131" s="170" t="s">
        <v>342</v>
      </c>
      <c r="I131" s="75" t="str">
        <f t="shared" si="63"/>
        <v>Level 3 - Niche SkillsOnshore Supplier Location</v>
      </c>
      <c r="J131" s="458" t="s">
        <v>331</v>
      </c>
      <c r="K131" s="76">
        <f>VLOOKUP(I131,'New Rate Card'!A:D,4,0)</f>
        <v>98.21</v>
      </c>
      <c r="L131" s="171">
        <f t="shared" si="71"/>
        <v>16499.28</v>
      </c>
      <c r="M131" s="77">
        <v>0</v>
      </c>
      <c r="N131" s="77">
        <v>0</v>
      </c>
      <c r="O131" s="77">
        <v>0</v>
      </c>
      <c r="P131" s="16">
        <v>0</v>
      </c>
      <c r="Q131" s="16">
        <v>0</v>
      </c>
      <c r="R131" s="16">
        <v>0</v>
      </c>
      <c r="S131" s="16">
        <f>K131*168</f>
        <v>16499.28</v>
      </c>
      <c r="T131" s="16">
        <f>K131*168</f>
        <v>16499.28</v>
      </c>
      <c r="U131" s="439">
        <v>0</v>
      </c>
      <c r="V131" s="439">
        <v>0</v>
      </c>
      <c r="W131" s="439">
        <v>0</v>
      </c>
      <c r="X131" s="439">
        <v>0</v>
      </c>
      <c r="Y131" s="87">
        <f t="shared" si="73"/>
        <v>0</v>
      </c>
      <c r="Z131" s="172">
        <f t="shared" si="59"/>
        <v>0</v>
      </c>
      <c r="AA131" s="61">
        <f t="shared" si="64"/>
        <v>32998.559999999998</v>
      </c>
      <c r="AB131" s="61">
        <f t="shared" si="65"/>
        <v>0</v>
      </c>
      <c r="AC131" s="171">
        <f t="shared" si="60"/>
        <v>0</v>
      </c>
      <c r="AD131" s="9">
        <f t="shared" si="66"/>
        <v>32998.559999999998</v>
      </c>
      <c r="AE131" s="9">
        <f t="shared" si="61"/>
        <v>32998.559999999998</v>
      </c>
      <c r="AF131" s="305"/>
    </row>
    <row r="132" spans="1:32" ht="29.15" customHeight="1">
      <c r="A132" s="404" t="s">
        <v>354</v>
      </c>
      <c r="B132" s="404" t="s">
        <v>354</v>
      </c>
      <c r="C132" s="8" t="s">
        <v>315</v>
      </c>
      <c r="D132" s="21" t="s">
        <v>651</v>
      </c>
      <c r="E132" s="219" t="s">
        <v>24</v>
      </c>
      <c r="F132" s="8"/>
      <c r="G132" s="75" t="s">
        <v>20</v>
      </c>
      <c r="H132" s="170" t="s">
        <v>317</v>
      </c>
      <c r="I132" s="75" t="str">
        <f t="shared" si="63"/>
        <v>Level 3 - Premium SkillsOnshore Supplier Location</v>
      </c>
      <c r="J132" s="458" t="e">
        <v>#N/A</v>
      </c>
      <c r="K132" s="76">
        <f>VLOOKUP(I132,'New Rate Card'!A:D,4,0)</f>
        <v>96.56</v>
      </c>
      <c r="L132" s="9">
        <f t="shared" si="71"/>
        <v>16222.08</v>
      </c>
      <c r="M132" s="77">
        <v>0</v>
      </c>
      <c r="N132" s="77">
        <v>0</v>
      </c>
      <c r="O132" s="77">
        <v>0</v>
      </c>
      <c r="P132" s="16">
        <v>0</v>
      </c>
      <c r="Q132" s="16">
        <v>0</v>
      </c>
      <c r="R132" s="16">
        <v>0</v>
      </c>
      <c r="S132" s="77">
        <v>0</v>
      </c>
      <c r="T132" s="77">
        <v>0</v>
      </c>
      <c r="U132" s="16">
        <v>0</v>
      </c>
      <c r="V132" s="16">
        <f>K132*168</f>
        <v>16222.08</v>
      </c>
      <c r="W132" s="16">
        <f>K132*168</f>
        <v>16222.08</v>
      </c>
      <c r="X132" s="16">
        <f>K132*168</f>
        <v>16222.08</v>
      </c>
      <c r="Y132" s="87">
        <f t="shared" si="73"/>
        <v>0</v>
      </c>
      <c r="Z132" s="172">
        <f t="shared" si="59"/>
        <v>0</v>
      </c>
      <c r="AA132" s="61">
        <f t="shared" si="64"/>
        <v>0</v>
      </c>
      <c r="AB132" s="61">
        <f t="shared" si="65"/>
        <v>48666.239999999998</v>
      </c>
      <c r="AC132" s="171">
        <f t="shared" si="60"/>
        <v>0</v>
      </c>
      <c r="AD132" s="9">
        <f t="shared" si="66"/>
        <v>48666.239999999998</v>
      </c>
      <c r="AE132" s="9">
        <f t="shared" si="61"/>
        <v>48666.239999999998</v>
      </c>
      <c r="AF132" s="305"/>
    </row>
    <row r="133" spans="1:32" ht="29.15" customHeight="1">
      <c r="A133" s="404" t="s">
        <v>354</v>
      </c>
      <c r="B133" s="404" t="s">
        <v>354</v>
      </c>
      <c r="C133" s="8" t="s">
        <v>315</v>
      </c>
      <c r="D133" s="21" t="s">
        <v>651</v>
      </c>
      <c r="E133" s="219" t="s">
        <v>24</v>
      </c>
      <c r="F133" s="8"/>
      <c r="G133" s="75" t="s">
        <v>20</v>
      </c>
      <c r="H133" s="170" t="s">
        <v>317</v>
      </c>
      <c r="I133" s="75" t="str">
        <f t="shared" si="63"/>
        <v>Level 3 - Premium SkillsOnshore Supplier Location</v>
      </c>
      <c r="J133" s="458" t="e">
        <v>#N/A</v>
      </c>
      <c r="K133" s="76">
        <f>VLOOKUP(I133,'New Rate Card'!A:D,4,0)</f>
        <v>96.56</v>
      </c>
      <c r="L133" s="9">
        <f t="shared" si="71"/>
        <v>16222.08</v>
      </c>
      <c r="M133" s="77">
        <v>0</v>
      </c>
      <c r="N133" s="77">
        <v>0</v>
      </c>
      <c r="O133" s="77">
        <v>0</v>
      </c>
      <c r="P133" s="16">
        <v>0</v>
      </c>
      <c r="Q133" s="16">
        <v>0</v>
      </c>
      <c r="R133" s="16">
        <v>0</v>
      </c>
      <c r="S133" s="77">
        <v>0</v>
      </c>
      <c r="T133" s="77">
        <v>0</v>
      </c>
      <c r="U133" s="16">
        <v>0</v>
      </c>
      <c r="V133" s="16">
        <f>K133*168</f>
        <v>16222.08</v>
      </c>
      <c r="W133" s="16">
        <f>K133*168</f>
        <v>16222.08</v>
      </c>
      <c r="X133" s="16">
        <f>K133*168</f>
        <v>16222.08</v>
      </c>
      <c r="Y133" s="87">
        <f t="shared" si="73"/>
        <v>0</v>
      </c>
      <c r="Z133" s="172">
        <f t="shared" si="59"/>
        <v>0</v>
      </c>
      <c r="AA133" s="61">
        <f t="shared" si="64"/>
        <v>0</v>
      </c>
      <c r="AB133" s="61">
        <f t="shared" si="65"/>
        <v>48666.239999999998</v>
      </c>
      <c r="AC133" s="171">
        <f t="shared" si="60"/>
        <v>0</v>
      </c>
      <c r="AD133" s="9">
        <f t="shared" si="66"/>
        <v>48666.239999999998</v>
      </c>
      <c r="AE133" s="9">
        <f t="shared" si="61"/>
        <v>48666.239999999998</v>
      </c>
      <c r="AF133" s="305"/>
    </row>
    <row r="134" spans="1:32" ht="29.15" customHeight="1">
      <c r="A134" s="404" t="s">
        <v>354</v>
      </c>
      <c r="B134" s="404" t="s">
        <v>354</v>
      </c>
      <c r="C134" s="8" t="s">
        <v>315</v>
      </c>
      <c r="D134" s="21" t="s">
        <v>651</v>
      </c>
      <c r="E134" s="219" t="s">
        <v>24</v>
      </c>
      <c r="F134" s="8"/>
      <c r="G134" s="75" t="s">
        <v>20</v>
      </c>
      <c r="H134" s="170" t="s">
        <v>317</v>
      </c>
      <c r="I134" s="75" t="str">
        <f t="shared" si="63"/>
        <v>Level 3 - Premium SkillsOnshore Supplier Location</v>
      </c>
      <c r="J134" s="458" t="e">
        <v>#N/A</v>
      </c>
      <c r="K134" s="76">
        <f>VLOOKUP(I134,'New Rate Card'!A:D,4,0)</f>
        <v>96.56</v>
      </c>
      <c r="L134" s="9">
        <f t="shared" si="71"/>
        <v>16222.08</v>
      </c>
      <c r="M134" s="77">
        <v>0</v>
      </c>
      <c r="N134" s="77">
        <v>0</v>
      </c>
      <c r="O134" s="77">
        <v>0</v>
      </c>
      <c r="P134" s="16">
        <v>0</v>
      </c>
      <c r="Q134" s="16">
        <v>0</v>
      </c>
      <c r="R134" s="16">
        <v>0</v>
      </c>
      <c r="S134" s="77">
        <v>0</v>
      </c>
      <c r="T134" s="77">
        <v>0</v>
      </c>
      <c r="U134" s="16">
        <v>0</v>
      </c>
      <c r="V134" s="16">
        <f>K134*168</f>
        <v>16222.08</v>
      </c>
      <c r="W134" s="16">
        <f>K134*168</f>
        <v>16222.08</v>
      </c>
      <c r="X134" s="16">
        <f>K134*168</f>
        <v>16222.08</v>
      </c>
      <c r="Y134" s="87">
        <f t="shared" si="73"/>
        <v>0</v>
      </c>
      <c r="Z134" s="172">
        <f t="shared" si="59"/>
        <v>0</v>
      </c>
      <c r="AA134" s="61">
        <f t="shared" si="64"/>
        <v>0</v>
      </c>
      <c r="AB134" s="61">
        <f t="shared" si="65"/>
        <v>48666.239999999998</v>
      </c>
      <c r="AC134" s="171">
        <f t="shared" si="60"/>
        <v>0</v>
      </c>
      <c r="AD134" s="9">
        <f t="shared" si="66"/>
        <v>48666.239999999998</v>
      </c>
      <c r="AE134" s="9">
        <f t="shared" si="61"/>
        <v>48666.239999999998</v>
      </c>
      <c r="AF134" s="305"/>
    </row>
    <row r="135" spans="1:32" ht="29.15" customHeight="1">
      <c r="A135" s="404" t="s">
        <v>354</v>
      </c>
      <c r="B135" s="404" t="s">
        <v>354</v>
      </c>
      <c r="C135" s="34" t="s">
        <v>315</v>
      </c>
      <c r="D135" s="478" t="s">
        <v>651</v>
      </c>
      <c r="E135" s="219" t="s">
        <v>24</v>
      </c>
      <c r="F135" s="24"/>
      <c r="G135" s="24" t="s">
        <v>341</v>
      </c>
      <c r="H135" s="24" t="s">
        <v>342</v>
      </c>
      <c r="I135" s="75" t="str">
        <f t="shared" si="63"/>
        <v>Level 3 - Niche SkillsOnshore Supplier Location</v>
      </c>
      <c r="J135" s="458" t="e">
        <v>#N/A</v>
      </c>
      <c r="K135" s="76">
        <f>VLOOKUP(I135,'New Rate Card'!A:D,4,0)</f>
        <v>98.21</v>
      </c>
      <c r="L135" s="9">
        <f t="shared" si="71"/>
        <v>16499.28</v>
      </c>
      <c r="M135" s="77">
        <v>0</v>
      </c>
      <c r="N135" s="77">
        <v>0</v>
      </c>
      <c r="O135" s="77">
        <v>0</v>
      </c>
      <c r="P135" s="16">
        <v>0</v>
      </c>
      <c r="Q135" s="16">
        <v>0</v>
      </c>
      <c r="R135" s="16">
        <v>0</v>
      </c>
      <c r="S135" s="77">
        <v>0</v>
      </c>
      <c r="T135" s="77">
        <v>0</v>
      </c>
      <c r="U135" s="16">
        <v>0</v>
      </c>
      <c r="V135" s="16">
        <f>K135*168</f>
        <v>16499.28</v>
      </c>
      <c r="W135" s="16">
        <f>K135*168</f>
        <v>16499.28</v>
      </c>
      <c r="X135" s="647">
        <f>K135*168*0.45</f>
        <v>7424.6759999999995</v>
      </c>
      <c r="Y135" s="87">
        <f t="shared" si="73"/>
        <v>0</v>
      </c>
      <c r="Z135" s="172">
        <f t="shared" si="59"/>
        <v>0</v>
      </c>
      <c r="AA135" s="61">
        <f t="shared" si="64"/>
        <v>0</v>
      </c>
      <c r="AB135" s="61">
        <f t="shared" si="65"/>
        <v>40423.235999999997</v>
      </c>
      <c r="AC135" s="171">
        <f t="shared" si="60"/>
        <v>0</v>
      </c>
      <c r="AD135" s="9">
        <f t="shared" si="66"/>
        <v>40423.235999999997</v>
      </c>
      <c r="AE135" s="9">
        <f t="shared" si="61"/>
        <v>40423.235999999997</v>
      </c>
      <c r="AF135" s="305"/>
    </row>
    <row r="136" spans="1:32" ht="29.15" hidden="1" customHeight="1">
      <c r="A136" s="404" t="s">
        <v>354</v>
      </c>
      <c r="B136" s="404" t="s">
        <v>354</v>
      </c>
      <c r="C136" s="34" t="s">
        <v>315</v>
      </c>
      <c r="D136" s="478" t="s">
        <v>651</v>
      </c>
      <c r="E136" s="219" t="s">
        <v>24</v>
      </c>
      <c r="F136" s="24"/>
      <c r="G136" s="24" t="s">
        <v>341</v>
      </c>
      <c r="H136" s="24" t="s">
        <v>342</v>
      </c>
      <c r="I136" s="75" t="str">
        <f t="shared" si="63"/>
        <v>Level 3 - Niche SkillsOnshore Supplier Location</v>
      </c>
      <c r="J136" s="458" t="e">
        <v>#N/A</v>
      </c>
      <c r="K136" s="76">
        <f>VLOOKUP(I136,'New Rate Card'!A:D,4,0)</f>
        <v>98.21</v>
      </c>
      <c r="L136" s="9">
        <f t="shared" si="71"/>
        <v>16499.28</v>
      </c>
      <c r="M136" s="77">
        <v>0</v>
      </c>
      <c r="N136" s="77">
        <v>0</v>
      </c>
      <c r="O136" s="77">
        <v>0</v>
      </c>
      <c r="P136" s="16">
        <v>0</v>
      </c>
      <c r="Q136" s="16">
        <v>0</v>
      </c>
      <c r="R136" s="16">
        <v>0</v>
      </c>
      <c r="S136" s="77">
        <v>0</v>
      </c>
      <c r="T136" s="77">
        <v>0</v>
      </c>
      <c r="U136" s="16">
        <v>0</v>
      </c>
      <c r="V136" s="647">
        <v>0</v>
      </c>
      <c r="W136" s="647">
        <v>0</v>
      </c>
      <c r="X136" s="647">
        <v>0</v>
      </c>
      <c r="Y136" s="87">
        <f t="shared" si="73"/>
        <v>0</v>
      </c>
      <c r="Z136" s="172">
        <f t="shared" si="59"/>
        <v>0</v>
      </c>
      <c r="AA136" s="61">
        <f t="shared" si="64"/>
        <v>0</v>
      </c>
      <c r="AB136" s="61">
        <f t="shared" si="65"/>
        <v>0</v>
      </c>
      <c r="AC136" s="171">
        <f t="shared" si="60"/>
        <v>0</v>
      </c>
      <c r="AD136" s="9">
        <f t="shared" si="66"/>
        <v>0</v>
      </c>
      <c r="AE136" s="9">
        <f t="shared" si="61"/>
        <v>0</v>
      </c>
      <c r="AF136" s="305"/>
    </row>
    <row r="137" spans="1:32" ht="29.15" hidden="1" customHeight="1">
      <c r="A137" s="404" t="s">
        <v>354</v>
      </c>
      <c r="B137" s="404" t="s">
        <v>354</v>
      </c>
      <c r="C137" s="34" t="s">
        <v>315</v>
      </c>
      <c r="D137" s="478" t="s">
        <v>651</v>
      </c>
      <c r="E137" s="219" t="s">
        <v>24</v>
      </c>
      <c r="F137" s="24"/>
      <c r="G137" s="24" t="s">
        <v>341</v>
      </c>
      <c r="H137" s="24" t="s">
        <v>342</v>
      </c>
      <c r="I137" s="75" t="str">
        <f t="shared" si="63"/>
        <v>Level 3 - Niche SkillsOnshore Supplier Location</v>
      </c>
      <c r="J137" s="458" t="e">
        <v>#N/A</v>
      </c>
      <c r="K137" s="76">
        <f>VLOOKUP(I137,'New Rate Card'!A:D,4,0)</f>
        <v>98.21</v>
      </c>
      <c r="L137" s="9">
        <f t="shared" si="71"/>
        <v>16499.28</v>
      </c>
      <c r="M137" s="77">
        <v>0</v>
      </c>
      <c r="N137" s="77">
        <v>0</v>
      </c>
      <c r="O137" s="77">
        <v>0</v>
      </c>
      <c r="P137" s="16">
        <v>0</v>
      </c>
      <c r="Q137" s="16">
        <v>0</v>
      </c>
      <c r="R137" s="16">
        <v>0</v>
      </c>
      <c r="S137" s="77">
        <v>0</v>
      </c>
      <c r="T137" s="77">
        <v>0</v>
      </c>
      <c r="U137" s="16">
        <v>0</v>
      </c>
      <c r="V137" s="647">
        <v>0</v>
      </c>
      <c r="W137" s="647">
        <v>0</v>
      </c>
      <c r="X137" s="647">
        <v>0</v>
      </c>
      <c r="Y137" s="87">
        <f t="shared" si="73"/>
        <v>0</v>
      </c>
      <c r="Z137" s="172">
        <f t="shared" si="59"/>
        <v>0</v>
      </c>
      <c r="AA137" s="61">
        <f t="shared" si="64"/>
        <v>0</v>
      </c>
      <c r="AB137" s="61">
        <f t="shared" si="65"/>
        <v>0</v>
      </c>
      <c r="AC137" s="171">
        <f t="shared" si="60"/>
        <v>0</v>
      </c>
      <c r="AD137" s="9">
        <f t="shared" si="66"/>
        <v>0</v>
      </c>
      <c r="AE137" s="9">
        <f t="shared" ref="AE137:AE138" si="74">SUM(AC137:AD137)</f>
        <v>0</v>
      </c>
      <c r="AF137" s="305"/>
    </row>
    <row r="138" spans="1:32" ht="29.15" customHeight="1">
      <c r="A138" s="404" t="s">
        <v>354</v>
      </c>
      <c r="B138" s="404" t="s">
        <v>1828</v>
      </c>
      <c r="C138" s="8" t="s">
        <v>315</v>
      </c>
      <c r="D138" s="21" t="s">
        <v>651</v>
      </c>
      <c r="E138" s="219" t="s">
        <v>24</v>
      </c>
      <c r="F138" s="8"/>
      <c r="G138" s="85" t="s">
        <v>25</v>
      </c>
      <c r="H138" s="170" t="s">
        <v>323</v>
      </c>
      <c r="I138" s="75" t="str">
        <f t="shared" si="63"/>
        <v>Level 2 - Standard SkillsOnshore Supplier Location</v>
      </c>
      <c r="J138" s="458" t="e">
        <v>#N/A</v>
      </c>
      <c r="K138" s="76">
        <f>VLOOKUP(I138,'New Rate Card'!A:D,4,0)</f>
        <v>77</v>
      </c>
      <c r="L138" s="9">
        <f t="shared" si="71"/>
        <v>12936</v>
      </c>
      <c r="M138" s="77">
        <v>0</v>
      </c>
      <c r="N138" s="77">
        <v>0</v>
      </c>
      <c r="O138" s="77">
        <v>0</v>
      </c>
      <c r="P138" s="16">
        <v>0</v>
      </c>
      <c r="Q138" s="16">
        <v>0</v>
      </c>
      <c r="R138" s="16">
        <v>0</v>
      </c>
      <c r="S138" s="77">
        <v>0</v>
      </c>
      <c r="T138" s="77">
        <v>0</v>
      </c>
      <c r="U138" s="16">
        <v>0</v>
      </c>
      <c r="V138" s="77">
        <v>0</v>
      </c>
      <c r="W138" s="16">
        <f>K138*168</f>
        <v>12936</v>
      </c>
      <c r="X138" s="16">
        <f>K138*168</f>
        <v>12936</v>
      </c>
      <c r="Y138" s="87">
        <f t="shared" si="73"/>
        <v>0</v>
      </c>
      <c r="Z138" s="172">
        <f t="shared" si="59"/>
        <v>0</v>
      </c>
      <c r="AA138" s="61">
        <f t="shared" si="64"/>
        <v>0</v>
      </c>
      <c r="AB138" s="61">
        <f t="shared" si="65"/>
        <v>25872</v>
      </c>
      <c r="AC138" s="171">
        <f t="shared" si="60"/>
        <v>0</v>
      </c>
      <c r="AD138" s="9">
        <f t="shared" si="66"/>
        <v>25872</v>
      </c>
      <c r="AE138" s="9">
        <f t="shared" si="74"/>
        <v>25872</v>
      </c>
      <c r="AF138" s="305"/>
    </row>
    <row r="139" spans="1:32" ht="29.15" hidden="1" customHeight="1">
      <c r="A139" s="404">
        <v>978381</v>
      </c>
      <c r="B139" s="405" t="s">
        <v>684</v>
      </c>
      <c r="C139" s="8" t="s">
        <v>315</v>
      </c>
      <c r="D139" s="475" t="s">
        <v>679</v>
      </c>
      <c r="E139" s="407" t="s">
        <v>24</v>
      </c>
      <c r="F139" s="406"/>
      <c r="G139" s="170" t="s">
        <v>20</v>
      </c>
      <c r="H139" s="170" t="s">
        <v>581</v>
      </c>
      <c r="I139" s="75" t="str">
        <f t="shared" si="63"/>
        <v>Level 1 - Standard SkillsOnshore Supplier Location</v>
      </c>
      <c r="J139" s="458" t="s">
        <v>324</v>
      </c>
      <c r="K139" s="76">
        <f>VLOOKUP(I139,'New Rate Card'!A:D,4,0)</f>
        <v>68.7</v>
      </c>
      <c r="L139" s="171">
        <f t="shared" si="71"/>
        <v>11541.6</v>
      </c>
      <c r="M139" s="77"/>
      <c r="N139" s="77"/>
      <c r="O139" s="77"/>
      <c r="P139" s="16"/>
      <c r="Q139" s="16"/>
      <c r="R139" s="16"/>
      <c r="S139" s="16">
        <v>0</v>
      </c>
      <c r="T139" s="16">
        <v>0</v>
      </c>
      <c r="U139" s="16">
        <f>M139*168</f>
        <v>0</v>
      </c>
      <c r="V139" s="16">
        <v>0</v>
      </c>
      <c r="W139" s="16">
        <v>0</v>
      </c>
      <c r="X139" s="16">
        <v>0</v>
      </c>
      <c r="Y139" s="87"/>
      <c r="Z139" s="172"/>
      <c r="AA139" s="61"/>
      <c r="AB139" s="61"/>
      <c r="AC139" s="171"/>
      <c r="AD139" s="9"/>
      <c r="AE139" s="9"/>
      <c r="AF139" s="305"/>
    </row>
    <row r="140" spans="1:32" ht="29.15" hidden="1" customHeight="1">
      <c r="A140" s="91" t="s">
        <v>1506</v>
      </c>
      <c r="B140" s="91"/>
      <c r="C140" s="91"/>
      <c r="D140" s="459"/>
      <c r="E140" s="91"/>
      <c r="F140" s="91"/>
      <c r="G140" s="91"/>
      <c r="H140" s="91"/>
      <c r="I140" s="91"/>
      <c r="J140" s="459"/>
      <c r="K140" s="459"/>
      <c r="L140" s="459"/>
      <c r="M140" s="90">
        <f t="shared" ref="M140:AE140" si="75">SUM(M9:M139)</f>
        <v>639912</v>
      </c>
      <c r="N140" s="90">
        <f t="shared" si="75"/>
        <v>705432</v>
      </c>
      <c r="O140" s="90">
        <f t="shared" si="75"/>
        <v>775538</v>
      </c>
      <c r="P140" s="90">
        <f t="shared" si="75"/>
        <v>857052</v>
      </c>
      <c r="Q140" s="90">
        <f t="shared" si="75"/>
        <v>850788</v>
      </c>
      <c r="R140" s="90">
        <f t="shared" si="75"/>
        <v>884100</v>
      </c>
      <c r="S140" s="90">
        <f t="shared" si="75"/>
        <v>765998.72159999993</v>
      </c>
      <c r="T140" s="90">
        <f t="shared" si="75"/>
        <v>752802.09439999994</v>
      </c>
      <c r="U140" s="90">
        <f t="shared" si="75"/>
        <v>739674.77279999992</v>
      </c>
      <c r="V140" s="90">
        <f t="shared" si="75"/>
        <v>757500.7641599999</v>
      </c>
      <c r="W140" s="90">
        <f t="shared" si="75"/>
        <v>759311.27999999991</v>
      </c>
      <c r="X140" s="90">
        <f t="shared" si="75"/>
        <v>470170.59600000002</v>
      </c>
      <c r="Y140" s="90">
        <f t="shared" si="75"/>
        <v>2136002</v>
      </c>
      <c r="Z140" s="90">
        <f t="shared" si="75"/>
        <v>2591940</v>
      </c>
      <c r="AA140" s="90">
        <f t="shared" si="75"/>
        <v>2258475.5888</v>
      </c>
      <c r="AB140" s="90">
        <f t="shared" si="75"/>
        <v>1986982.6401599997</v>
      </c>
      <c r="AC140" s="90">
        <f t="shared" si="75"/>
        <v>4712822</v>
      </c>
      <c r="AD140" s="90">
        <f t="shared" si="75"/>
        <v>4245458.2289600009</v>
      </c>
      <c r="AE140" s="90">
        <f t="shared" si="75"/>
        <v>8958280.2289600037</v>
      </c>
      <c r="AF140" s="12"/>
    </row>
    <row r="141" spans="1:32" hidden="1">
      <c r="R141" s="62">
        <f>R140*3</f>
        <v>2652300</v>
      </c>
    </row>
    <row r="142" spans="1:32" hidden="1">
      <c r="AA142" s="62">
        <f>AA140*0.9</f>
        <v>2032628.0299200001</v>
      </c>
    </row>
    <row r="146" spans="4:27">
      <c r="AA146" s="62">
        <v>2276337</v>
      </c>
    </row>
    <row r="147" spans="4:27">
      <c r="AA147" s="62">
        <f>AA140-AA146</f>
        <v>-17861.411199999973</v>
      </c>
    </row>
    <row r="148" spans="4:27">
      <c r="D148" s="63"/>
      <c r="J148" s="63"/>
    </row>
    <row r="149" spans="4:27">
      <c r="D149" s="63"/>
      <c r="J149" s="63"/>
    </row>
    <row r="150" spans="4:27">
      <c r="D150" s="63"/>
      <c r="J150" s="63"/>
      <c r="P150" s="385" t="s">
        <v>1829</v>
      </c>
      <c r="X150" s="634" t="s">
        <v>1830</v>
      </c>
      <c r="Y150" s="62" t="s">
        <v>1831</v>
      </c>
      <c r="Z150" s="62" t="s">
        <v>1832</v>
      </c>
    </row>
    <row r="151" spans="4:27">
      <c r="D151" s="63"/>
      <c r="J151" s="63"/>
      <c r="P151" s="385" t="s">
        <v>1833</v>
      </c>
      <c r="Q151" s="385" t="s">
        <v>1834</v>
      </c>
      <c r="R151" s="385" t="s">
        <v>1835</v>
      </c>
      <c r="S151" s="385" t="s">
        <v>1836</v>
      </c>
      <c r="T151" s="385" t="s">
        <v>1837</v>
      </c>
      <c r="U151" s="419" t="s">
        <v>1506</v>
      </c>
      <c r="V151" s="419" t="s">
        <v>1838</v>
      </c>
      <c r="W151" s="382" t="s">
        <v>19</v>
      </c>
      <c r="X151" s="421"/>
    </row>
    <row r="152" spans="4:27" ht="24">
      <c r="D152" s="63"/>
      <c r="J152" s="379" t="s">
        <v>1839</v>
      </c>
      <c r="K152" t="s">
        <v>1840</v>
      </c>
      <c r="L152" t="s">
        <v>1841</v>
      </c>
      <c r="M152" t="s">
        <v>1842</v>
      </c>
      <c r="P152" s="384" t="s">
        <v>1843</v>
      </c>
      <c r="Q152" s="381" t="s">
        <v>1844</v>
      </c>
      <c r="R152" s="382">
        <f>GETPIVOTDATA("Sum of Oct-25",$J$152,"ACT/PCT","ACT125")+GETPIVOTDATA("Sum of Oct-25",$J$152,"ACT/PCT","ACT211")+GETPIVOTDATA("Sum of Oct-25",$J$152,"ACT/PCT","ACT234")+GETPIVOTDATA("Sum of Oct-25",$J$152,"ACT/PCT","ACT260")</f>
        <v>318009.40416000003</v>
      </c>
      <c r="S152" s="382">
        <f>GETPIVOTDATA("Sum of Nov-25",$J$152,"ACT/PCT","ACT125")+GETPIVOTDATA("Sum of Nov-25",$J$152,"ACT/PCT","ACT211")+GETPIVOTDATA("Sum of Nov-25",$J$152,"ACT/PCT","ACT234")+GETPIVOTDATA("Sum of Nov-25",$J$152,"ACT/PCT","ACT260")</f>
        <v>306883.92000000004</v>
      </c>
      <c r="T152" s="382">
        <f>GETPIVOTDATA("Sum of Dec-25",$J$152,"ACT/PCT","ACT125")+GETPIVOTDATA("Sum of Dec-25",$J$152,"ACT/PCT","ACT211")+GETPIVOTDATA("Sum of Dec-25",$J$152,"ACT/PCT","ACT234")+GETPIVOTDATA("Sum of Dec-25",$J$152,"ACT/PCT","ACT260")</f>
        <v>185735.76</v>
      </c>
      <c r="U152" s="420">
        <f>SUM(R152:T152)-15439.2-15439.2</f>
        <v>779750.68416000018</v>
      </c>
      <c r="V152" s="384">
        <f>U152*0.9</f>
        <v>701775.61574400018</v>
      </c>
      <c r="W152" s="870" t="s">
        <v>1845</v>
      </c>
      <c r="X152" s="872">
        <v>775402</v>
      </c>
    </row>
    <row r="153" spans="4:27" ht="14.5">
      <c r="D153" s="63"/>
      <c r="J153" s="380" t="s">
        <v>623</v>
      </c>
      <c r="K153">
        <v>16499.28</v>
      </c>
      <c r="L153">
        <v>16499.28</v>
      </c>
      <c r="M153">
        <v>0</v>
      </c>
      <c r="P153" s="384" t="s">
        <v>1846</v>
      </c>
      <c r="Q153" s="382" t="s">
        <v>1847</v>
      </c>
      <c r="R153" s="382">
        <f>GETPIVOTDATA("Sum of Oct-25",$J$152,"ACT/PCT","ACT209")+GETPIVOTDATA("Sum of Oct-25",$J$152,"ACT/PCT","ACT215/239")</f>
        <v>36046.080000000002</v>
      </c>
      <c r="S153" s="382">
        <f>GETPIVOTDATA("Sum of Nov-25",$J$152,"ACT/PCT","ACT209")+GETPIVOTDATA("Sum of Nov-25",$J$152,"ACT/PCT","ACT215/239")</f>
        <v>36046.080000000002</v>
      </c>
      <c r="T153" s="382">
        <f>GETPIVOTDATA("Sum of Dec-25",$J$152,"ACT/PCT","ACT209")+GETPIVOTDATA("Sum of Dec-25",$J$152,"ACT/PCT","ACT215/239")</f>
        <v>18023.04</v>
      </c>
      <c r="U153" s="420">
        <f>SUM(R153:T153)</f>
        <v>90115.200000000012</v>
      </c>
      <c r="V153" s="384">
        <f>U153*0.9</f>
        <v>81103.680000000008</v>
      </c>
      <c r="W153" s="871"/>
      <c r="X153" s="872"/>
    </row>
    <row r="154" spans="4:27" ht="70">
      <c r="D154" s="63"/>
      <c r="J154" s="380" t="s">
        <v>626</v>
      </c>
      <c r="K154">
        <v>129632.68416</v>
      </c>
      <c r="L154">
        <v>126618.24000000001</v>
      </c>
      <c r="M154">
        <v>84850.92</v>
      </c>
      <c r="P154" s="384" t="s">
        <v>1848</v>
      </c>
      <c r="Q154" s="382" t="s">
        <v>1849</v>
      </c>
      <c r="R154" s="382">
        <f>GETPIVOTDATA("Sum of Oct-25",$J$152,"ACT/PCT","ACT-115")+GETPIVOTDATA("Sum of Oct-25",$J$152,"ACT/PCT","ACT-196")+GETPIVOTDATA("Sum of Oct-25",$J$152,"ACT/PCT","ACT-199")</f>
        <v>162398.88</v>
      </c>
      <c r="S154" s="382">
        <f>GETPIVOTDATA("Sum of Nov-25",$J$152,"ACT/PCT","ACT-115")+GETPIVOTDATA("Sum of Nov-25",$J$152,"ACT/PCT","ACT-196")+GETPIVOTDATA("Sum of Nov-25",$J$152,"ACT/PCT","ACT-199")</f>
        <v>162398.88</v>
      </c>
      <c r="T154" s="382">
        <f>GETPIVOTDATA("Sum of Dec-25",$J$152,"ACT/PCT","ACT-115")+GETPIVOTDATA("Sum of Dec-25",$J$152,"ACT/PCT","ACT-196")+GETPIVOTDATA("Sum of Dec-25",$J$152,"ACT/PCT","ACT-199")</f>
        <v>21504</v>
      </c>
      <c r="U154" s="420">
        <f>SUM(R154:T154)+15439.2</f>
        <v>361740.96</v>
      </c>
      <c r="V154" s="635">
        <f>U154*0.9</f>
        <v>325566.864</v>
      </c>
      <c r="W154" s="637" t="s">
        <v>1850</v>
      </c>
      <c r="X154" s="636">
        <v>324797</v>
      </c>
    </row>
    <row r="155" spans="4:27" ht="81.5">
      <c r="D155" s="63"/>
      <c r="J155" s="380" t="s">
        <v>679</v>
      </c>
      <c r="K155">
        <v>0</v>
      </c>
      <c r="L155">
        <v>0</v>
      </c>
      <c r="M155">
        <v>0</v>
      </c>
      <c r="P155" s="384" t="s">
        <v>1851</v>
      </c>
      <c r="Q155" s="382" t="s">
        <v>1852</v>
      </c>
      <c r="R155" s="382">
        <f>GETPIVOTDATA("Sum of Oct-25",$J$152,"ACT/PCT","ACT195")+GETPIVOTDATA("Sum of Oct-25",$J$152,"ACT/PCT","ACT200")</f>
        <v>241046.39999999994</v>
      </c>
      <c r="S155" s="382">
        <f>GETPIVOTDATA("Sum of Nov-25",$J$152,"ACT/PCT","ACT195")+GETPIVOTDATA("Sum of Nov-25",$J$152,"ACT/PCT","ACT200")</f>
        <v>253982.39999999994</v>
      </c>
      <c r="T155" s="382">
        <f>GETPIVOTDATA("Sum of Dec-25",$J$152,"ACT/PCT","ACT195")+GETPIVOTDATA("Sum of Dec-25",$J$152,"ACT/PCT","ACT200")</f>
        <v>244907.79599999994</v>
      </c>
      <c r="U155" s="420">
        <f>SUM(R155:T155)+(15439.2)</f>
        <v>755375.79599999974</v>
      </c>
      <c r="V155" s="635">
        <f>U155*0.9</f>
        <v>679838.2163999998</v>
      </c>
      <c r="W155" s="381" t="s">
        <v>1853</v>
      </c>
      <c r="X155" s="421">
        <v>770000</v>
      </c>
    </row>
    <row r="156" spans="4:27" ht="14.5">
      <c r="D156" s="63"/>
      <c r="J156" s="380" t="s">
        <v>649</v>
      </c>
      <c r="K156">
        <v>16222.08</v>
      </c>
      <c r="L156">
        <v>16222.08</v>
      </c>
      <c r="M156">
        <v>16222.08</v>
      </c>
      <c r="P156" s="384" t="s">
        <v>1854</v>
      </c>
      <c r="Q156" s="382" t="s">
        <v>679</v>
      </c>
      <c r="R156" s="382">
        <f>GETPIVOTDATA("Sum of Oct-25",$J$152,"ACT/PCT","ACT136")</f>
        <v>0</v>
      </c>
      <c r="S156" s="382">
        <f>GETPIVOTDATA("Sum of Nov-25",$J$152,"ACT/PCT","ACT136")</f>
        <v>0</v>
      </c>
      <c r="T156" s="382">
        <f>GETPIVOTDATA("Sum of Dec-25",$J$152,"ACT/PCT","ACT136")</f>
        <v>0</v>
      </c>
      <c r="U156" s="420">
        <f>SUM(R156:T156)</f>
        <v>0</v>
      </c>
      <c r="V156" s="384">
        <f>U156*0.9</f>
        <v>0</v>
      </c>
      <c r="X156" s="62">
        <v>0</v>
      </c>
    </row>
    <row r="157" spans="4:27" ht="14.5">
      <c r="D157" s="63"/>
      <c r="J157" s="380" t="s">
        <v>615</v>
      </c>
      <c r="K157">
        <v>91951.44</v>
      </c>
      <c r="L157">
        <v>91951.44</v>
      </c>
      <c r="M157">
        <v>21504</v>
      </c>
      <c r="P157" s="384"/>
      <c r="Q157" s="385" t="s">
        <v>1506</v>
      </c>
      <c r="R157" s="384">
        <f>SUM(R152:R156)</f>
        <v>757500.76416000002</v>
      </c>
      <c r="S157" s="384">
        <f>SUM(S152:S156)</f>
        <v>759311.28</v>
      </c>
      <c r="T157" s="384">
        <f>SUM(T152:T156)</f>
        <v>470170.59599999996</v>
      </c>
      <c r="U157" s="419">
        <f>SUM(U152:U156)</f>
        <v>1986982.64016</v>
      </c>
      <c r="V157" s="385">
        <f>SUM(V152:V156)</f>
        <v>1788284.3761440001</v>
      </c>
      <c r="X157" s="62">
        <f>SUM(X152:X156)</f>
        <v>1870199</v>
      </c>
    </row>
    <row r="158" spans="4:27" ht="14.5">
      <c r="D158" s="63"/>
      <c r="J158" s="380" t="s">
        <v>613</v>
      </c>
      <c r="K158">
        <v>53948.160000000003</v>
      </c>
      <c r="L158">
        <v>53948.160000000003</v>
      </c>
      <c r="M158">
        <v>0</v>
      </c>
      <c r="V158" s="383"/>
    </row>
    <row r="159" spans="4:27" ht="14.5">
      <c r="D159" s="63"/>
      <c r="J159" s="380" t="s">
        <v>651</v>
      </c>
      <c r="K159">
        <v>224824.31999999995</v>
      </c>
      <c r="L159">
        <v>237760.31999999995</v>
      </c>
      <c r="M159">
        <v>228685.71599999996</v>
      </c>
    </row>
    <row r="160" spans="4:27" ht="14.5">
      <c r="D160" s="63"/>
      <c r="J160" s="380" t="s">
        <v>664</v>
      </c>
      <c r="K160">
        <v>36046.080000000002</v>
      </c>
      <c r="L160">
        <v>36046.080000000002</v>
      </c>
      <c r="M160">
        <v>18023.04</v>
      </c>
    </row>
    <row r="161" spans="4:13" ht="14.5">
      <c r="D161" s="63"/>
      <c r="J161" s="380" t="s">
        <v>646</v>
      </c>
      <c r="K161">
        <v>53948.160000000003</v>
      </c>
      <c r="L161">
        <v>53948.160000000003</v>
      </c>
      <c r="M161">
        <v>37726.080000000002</v>
      </c>
    </row>
    <row r="162" spans="4:13" ht="14.5">
      <c r="D162" s="63"/>
      <c r="J162" s="380" t="s">
        <v>1813</v>
      </c>
      <c r="K162"/>
      <c r="L162"/>
      <c r="M162"/>
    </row>
    <row r="163" spans="4:13" ht="14.5">
      <c r="D163" s="63"/>
      <c r="J163" s="380" t="s">
        <v>637</v>
      </c>
      <c r="K163">
        <v>134428.56</v>
      </c>
      <c r="L163">
        <v>126317.52</v>
      </c>
      <c r="M163">
        <v>63158.76</v>
      </c>
    </row>
    <row r="164" spans="4:13" ht="14.5">
      <c r="D164" s="63"/>
      <c r="J164" s="380" t="s">
        <v>640</v>
      </c>
      <c r="K164"/>
      <c r="L164"/>
      <c r="M164"/>
    </row>
    <row r="165" spans="4:13" ht="14.5">
      <c r="D165" s="63"/>
      <c r="J165" s="380" t="s">
        <v>277</v>
      </c>
      <c r="K165">
        <v>757500.76416000002</v>
      </c>
      <c r="L165">
        <v>759311.28</v>
      </c>
      <c r="M165">
        <v>470170.59599999996</v>
      </c>
    </row>
    <row r="166" spans="4:13" ht="14.5">
      <c r="D166" s="63"/>
      <c r="J166"/>
      <c r="K166"/>
      <c r="L166"/>
    </row>
    <row r="167" spans="4:13" ht="14.5">
      <c r="D167" s="63"/>
      <c r="J167"/>
      <c r="K167"/>
      <c r="L167"/>
    </row>
    <row r="168" spans="4:13" ht="14.5">
      <c r="D168" s="63"/>
      <c r="J168"/>
      <c r="K168"/>
      <c r="L168"/>
    </row>
    <row r="169" spans="4:13" ht="14.5">
      <c r="D169" s="63"/>
      <c r="J169"/>
      <c r="K169"/>
      <c r="L169"/>
    </row>
    <row r="170" spans="4:13">
      <c r="D170" s="63"/>
      <c r="J170" s="63"/>
    </row>
    <row r="171" spans="4:13">
      <c r="D171" s="63"/>
      <c r="J171" s="63"/>
    </row>
    <row r="172" spans="4:13">
      <c r="D172" s="63"/>
      <c r="J172" s="63"/>
    </row>
    <row r="173" spans="4:13">
      <c r="D173" s="63"/>
      <c r="J173" s="63"/>
    </row>
    <row r="174" spans="4:13">
      <c r="D174" s="63"/>
      <c r="J174" s="63"/>
    </row>
    <row r="175" spans="4:13">
      <c r="D175" s="63"/>
      <c r="J175" s="63"/>
    </row>
    <row r="176" spans="4:13">
      <c r="D176" s="63"/>
      <c r="J176" s="63"/>
    </row>
    <row r="177" spans="4:28">
      <c r="D177" s="63"/>
      <c r="J177" s="63"/>
    </row>
    <row r="181" spans="4:28" ht="14">
      <c r="P181" s="422" t="s">
        <v>1855</v>
      </c>
    </row>
    <row r="182" spans="4:28" ht="35.5">
      <c r="E182" t="s">
        <v>1839</v>
      </c>
      <c r="F182" t="s">
        <v>1856</v>
      </c>
      <c r="G182" t="s">
        <v>1857</v>
      </c>
      <c r="H182" t="s">
        <v>1858</v>
      </c>
      <c r="J182" s="461" t="s">
        <v>1839</v>
      </c>
      <c r="K182" s="461" t="s">
        <v>1859</v>
      </c>
      <c r="L182" s="461" t="s">
        <v>1860</v>
      </c>
      <c r="M182" s="461" t="s">
        <v>1861</v>
      </c>
      <c r="P182" s="385" t="s">
        <v>1833</v>
      </c>
      <c r="Q182" s="385" t="s">
        <v>1834</v>
      </c>
      <c r="R182" s="385" t="s">
        <v>1862</v>
      </c>
      <c r="S182" s="385" t="s">
        <v>1863</v>
      </c>
      <c r="T182" s="385" t="s">
        <v>1864</v>
      </c>
      <c r="U182" s="385" t="s">
        <v>1506</v>
      </c>
      <c r="V182" s="383" t="s">
        <v>1865</v>
      </c>
    </row>
    <row r="183" spans="4:28" ht="24">
      <c r="E183" s="380" t="s">
        <v>623</v>
      </c>
      <c r="F183">
        <v>20832</v>
      </c>
      <c r="G183">
        <v>20832</v>
      </c>
      <c r="H183">
        <v>20832</v>
      </c>
      <c r="J183" s="461" t="s">
        <v>623</v>
      </c>
      <c r="K183" s="461">
        <v>16499.28</v>
      </c>
      <c r="L183" s="461">
        <v>16499.28</v>
      </c>
      <c r="M183">
        <v>16499.28</v>
      </c>
      <c r="P183" s="384" t="s">
        <v>1843</v>
      </c>
      <c r="Q183" s="381" t="s">
        <v>1844</v>
      </c>
      <c r="R183" s="382">
        <f>GETPIVOTDATA("Sum of Apr-25",$E$182,"ACT/PCT","ACT125")+GETPIVOTDATA("Sum of Apr-25",$E$182,"ACT/PCT","ACT211")+GETPIVOTDATA("Sum of Apr-25",$E$182,"ACT/PCT","ACT234")+GETPIVOTDATA("Sum of Apr-25",$E$182,"ACT/PCT","ACT260")</f>
        <v>395976</v>
      </c>
      <c r="S183" s="382">
        <f>GETPIVOTDATA("Sum of May-25",$E$182,"ACT/PCT","ACT125")+GETPIVOTDATA("Sum of May-25",$E$182,"ACT/PCT","ACT211")+GETPIVOTDATA("Sum of May-25",$E$182,"ACT/PCT","ACT234")+GETPIVOTDATA("Sum of May-25",$E$182,"ACT/PCT","ACT260")-V183</f>
        <v>346920</v>
      </c>
      <c r="T183" s="382">
        <f>GETPIVOTDATA("Sum of Jun-25",$E$182,"ACT/PCT","ACT125")+GETPIVOTDATA("Sum of Jun-25",$E$182,"ACT/PCT","ACT211")+GETPIVOTDATA("Sum of Jun-25",$E$182,"ACT/PCT","ACT234")+GETPIVOTDATA("Sum of Jun-25",$E$182,"ACT/PCT","ACT260")-V183</f>
        <v>379680</v>
      </c>
      <c r="U183" s="384">
        <f>SUM(R183:T183)</f>
        <v>1122576</v>
      </c>
      <c r="V183" s="62">
        <v>16296</v>
      </c>
    </row>
    <row r="184" spans="4:28" ht="14.5">
      <c r="E184" s="380" t="s">
        <v>626</v>
      </c>
      <c r="F184">
        <v>115080</v>
      </c>
      <c r="G184">
        <v>99120</v>
      </c>
      <c r="H184">
        <v>115080</v>
      </c>
      <c r="J184" s="461" t="s">
        <v>626</v>
      </c>
      <c r="K184" s="461">
        <v>142091.24160000001</v>
      </c>
      <c r="L184" s="461">
        <v>145984.54080000002</v>
      </c>
      <c r="M184">
        <v>117595.90080000002</v>
      </c>
      <c r="P184" s="384" t="s">
        <v>1846</v>
      </c>
      <c r="Q184" s="382" t="s">
        <v>1847</v>
      </c>
      <c r="R184" s="382">
        <f>GETPIVOTDATA("Sum of Apr-25",$E$182,"ACT/PCT","ACT209")+GETPIVOTDATA("Sum of Apr-25",$E$182,"ACT/PCT","ACT215/239")</f>
        <v>23772</v>
      </c>
      <c r="S184" s="382">
        <f>GETPIVOTDATA("Sum of May-25",$E$182,"ACT/PCT","ACT209")+GETPIVOTDATA("Sum of May-25",$E$182,"ACT/PCT","ACT215/239")</f>
        <v>31584</v>
      </c>
      <c r="T184" s="382">
        <f>GETPIVOTDATA("Sum of Jun-25",$E$182,"ACT/PCT","ACT215/239")+GETPIVOTDATA("Sum of Jun-25",$E$182,"ACT/PCT","ACT209")</f>
        <v>31584</v>
      </c>
      <c r="U184" s="384">
        <f>SUM(R184:T184)</f>
        <v>86940</v>
      </c>
    </row>
    <row r="185" spans="4:28" ht="14.5">
      <c r="E185" s="380" t="s">
        <v>679</v>
      </c>
      <c r="F185"/>
      <c r="G185">
        <v>14904</v>
      </c>
      <c r="H185">
        <v>34776</v>
      </c>
      <c r="J185" s="461" t="s">
        <v>679</v>
      </c>
      <c r="K185" s="461">
        <v>32721.360000000001</v>
      </c>
      <c r="L185" s="461">
        <v>24996.559999999998</v>
      </c>
      <c r="M185">
        <v>0</v>
      </c>
      <c r="P185" s="384" t="s">
        <v>1848</v>
      </c>
      <c r="Q185" s="382" t="s">
        <v>1849</v>
      </c>
      <c r="R185" s="382">
        <f>GETPIVOTDATA("Sum of Apr-25",$E$182,"ACT/PCT","ACT-115")+GETPIVOTDATA("Sum of Apr-25",$E$182,"ACT/PCT","ACT-196")+GETPIVOTDATA("Sum of Apr-25",$E$182,"ACT/PCT","ACT-199")</f>
        <v>256368</v>
      </c>
      <c r="S185" s="382">
        <f>GETPIVOTDATA("Sum of May-25",$E$182,"ACT/PCT","ACT-115")+GETPIVOTDATA("Sum of May-25",$E$182,"ACT/PCT","ACT-196")+GETPIVOTDATA("Sum of May-25",$E$182,"ACT/PCT","ACT-199")+V183</f>
        <v>264516</v>
      </c>
      <c r="T185" s="382">
        <f>GETPIVOTDATA("Sum of Jun-25",$E$182,"ACT/PCT","ACT-115")+GETPIVOTDATA("Sum of Jun-25",$E$182,"ACT/PCT","ACT-196")+GETPIVOTDATA("Sum of Jun-25",$E$182,"ACT/PCT","ACT-199")</f>
        <v>212604</v>
      </c>
      <c r="U185" s="384">
        <f>SUM(R185:T185)</f>
        <v>733488</v>
      </c>
    </row>
    <row r="186" spans="4:28" ht="14.5">
      <c r="E186" s="380" t="s">
        <v>649</v>
      </c>
      <c r="F186">
        <v>33096</v>
      </c>
      <c r="G186">
        <v>33096</v>
      </c>
      <c r="H186">
        <v>33096</v>
      </c>
      <c r="J186" s="461" t="s">
        <v>649</v>
      </c>
      <c r="K186" s="461">
        <v>16222.08</v>
      </c>
      <c r="L186" s="461">
        <v>16222.08</v>
      </c>
      <c r="M186">
        <v>16222.08</v>
      </c>
      <c r="P186" s="384" t="s">
        <v>1851</v>
      </c>
      <c r="Q186" s="382" t="s">
        <v>1852</v>
      </c>
      <c r="R186" s="382">
        <f>GETPIVOTDATA("Sum of Apr-25",$E$182,"ACT/PCT","ACT195")+GETPIVOTDATA("Sum of Apr-25",$E$182,"ACT/PCT","ACT200")</f>
        <v>180936</v>
      </c>
      <c r="S186" s="382">
        <f>GETPIVOTDATA("Sum of May-25",$E$182,"ACT/PCT","ACT195")+GETPIVOTDATA("Sum of May-25",$E$182,"ACT/PCT","ACT200")</f>
        <v>192864</v>
      </c>
      <c r="T186" s="382">
        <f>GETPIVOTDATA("Sum of Jun-25",$E$182,"ACT/PCT","ACT195")+GETPIVOTDATA("Sum of Jun-25",$E$182,"ACT/PCT","ACT200")+V183</f>
        <v>225456</v>
      </c>
      <c r="U186" s="384">
        <f>SUM(R186:T186)</f>
        <v>599256</v>
      </c>
    </row>
    <row r="187" spans="4:28" ht="14.5">
      <c r="E187" s="380" t="s">
        <v>615</v>
      </c>
      <c r="F187">
        <v>160944</v>
      </c>
      <c r="G187">
        <v>152796</v>
      </c>
      <c r="H187">
        <v>136500</v>
      </c>
      <c r="J187" s="461" t="s">
        <v>615</v>
      </c>
      <c r="K187" s="461">
        <v>144952.91999999998</v>
      </c>
      <c r="L187" s="461">
        <v>144952.91999999998</v>
      </c>
      <c r="M187">
        <v>144952.91999999998</v>
      </c>
      <c r="P187" s="384" t="s">
        <v>1854</v>
      </c>
      <c r="Q187" s="382" t="s">
        <v>679</v>
      </c>
      <c r="R187" s="382">
        <f>GETPIVOTDATA("Sum of Apr-25",$E$182,"ACT/PCT","ACT136")</f>
        <v>0</v>
      </c>
      <c r="S187" s="382">
        <f>GETPIVOTDATA("Sum of May-25",$E$182,"ACT/PCT","ACT136")</f>
        <v>14904</v>
      </c>
      <c r="T187" s="382">
        <f>GETPIVOTDATA("Sum of Jun-25",$E$182,"ACT/PCT","ACT136")</f>
        <v>34776</v>
      </c>
      <c r="U187" s="384">
        <f>SUM(R187:T187)</f>
        <v>49680</v>
      </c>
    </row>
    <row r="188" spans="4:28" ht="14.5">
      <c r="E188" s="380" t="s">
        <v>613</v>
      </c>
      <c r="F188">
        <v>74592</v>
      </c>
      <c r="G188">
        <v>74592</v>
      </c>
      <c r="H188">
        <v>55272</v>
      </c>
      <c r="J188" s="461" t="s">
        <v>613</v>
      </c>
      <c r="K188" s="461">
        <v>58635.360000000001</v>
      </c>
      <c r="L188" s="461">
        <v>58635.360000000001</v>
      </c>
      <c r="M188">
        <v>58635.360000000001</v>
      </c>
      <c r="P188" s="384"/>
      <c r="Q188" s="385" t="s">
        <v>1506</v>
      </c>
      <c r="R188" s="384">
        <f>SUM(R183:R187)</f>
        <v>857052</v>
      </c>
      <c r="S188" s="384">
        <f>SUM(S183:S187)</f>
        <v>850788</v>
      </c>
      <c r="T188" s="384">
        <f>SUM(T183:T187)</f>
        <v>884100</v>
      </c>
      <c r="U188" s="385">
        <f>SUM(U183:U187)</f>
        <v>2591940</v>
      </c>
    </row>
    <row r="189" spans="4:28" ht="14.5">
      <c r="E189" s="380" t="s">
        <v>651</v>
      </c>
      <c r="F189">
        <v>147840</v>
      </c>
      <c r="G189">
        <v>159768</v>
      </c>
      <c r="H189">
        <v>176064</v>
      </c>
      <c r="J189" s="461" t="s">
        <v>651</v>
      </c>
      <c r="K189" s="461">
        <v>156056.88</v>
      </c>
      <c r="L189" s="461">
        <v>150703.59360000002</v>
      </c>
      <c r="M189">
        <v>146912.88</v>
      </c>
      <c r="O189" s="62">
        <f>O190*0.5</f>
        <v>9912</v>
      </c>
      <c r="T189" s="62" t="s">
        <v>1866</v>
      </c>
      <c r="U189" s="62">
        <v>2662622.23</v>
      </c>
      <c r="V189" s="62">
        <f>U189-U188</f>
        <v>70682.229999999981</v>
      </c>
    </row>
    <row r="190" spans="4:28" ht="14.5">
      <c r="E190" s="380" t="s">
        <v>664</v>
      </c>
      <c r="F190">
        <v>15960</v>
      </c>
      <c r="G190">
        <v>15960</v>
      </c>
      <c r="H190">
        <v>15960</v>
      </c>
      <c r="J190" s="461" t="s">
        <v>664</v>
      </c>
      <c r="K190" s="461">
        <v>36046.080000000002</v>
      </c>
      <c r="L190" s="461">
        <v>36046.080000000002</v>
      </c>
      <c r="M190">
        <v>36046.080000000002</v>
      </c>
      <c r="N190" s="440" t="s">
        <v>1867</v>
      </c>
      <c r="O190" s="62">
        <f>L121</f>
        <v>19824</v>
      </c>
    </row>
    <row r="191" spans="4:28" ht="14.5">
      <c r="E191" s="380" t="s">
        <v>646</v>
      </c>
      <c r="F191">
        <v>130200</v>
      </c>
      <c r="G191">
        <v>113400</v>
      </c>
      <c r="H191">
        <v>130200</v>
      </c>
      <c r="J191" s="461" t="s">
        <v>646</v>
      </c>
      <c r="K191" s="461">
        <v>53948.160000000003</v>
      </c>
      <c r="L191" s="461">
        <v>32444.16</v>
      </c>
      <c r="M191">
        <v>53948.160000000003</v>
      </c>
      <c r="N191" s="440" t="s">
        <v>1868</v>
      </c>
      <c r="O191" s="62">
        <f>L83</f>
        <v>21504</v>
      </c>
      <c r="P191" s="385" t="s">
        <v>1869</v>
      </c>
    </row>
    <row r="192" spans="4:28" ht="14.5">
      <c r="E192" s="380" t="s">
        <v>1813</v>
      </c>
      <c r="F192">
        <v>7812</v>
      </c>
      <c r="G192">
        <v>15624</v>
      </c>
      <c r="H192">
        <v>15624</v>
      </c>
      <c r="J192" s="461" t="s">
        <v>1813</v>
      </c>
      <c r="K192" s="461"/>
      <c r="L192" s="461"/>
      <c r="M192"/>
      <c r="O192" s="62">
        <f>L83*0.33</f>
        <v>7096.3200000000006</v>
      </c>
      <c r="P192" s="385" t="s">
        <v>1833</v>
      </c>
      <c r="Q192" s="385" t="s">
        <v>1834</v>
      </c>
      <c r="R192" s="385" t="s">
        <v>1870</v>
      </c>
      <c r="S192" s="385" t="s">
        <v>1871</v>
      </c>
      <c r="T192" s="385" t="s">
        <v>1872</v>
      </c>
      <c r="U192" s="419" t="s">
        <v>1506</v>
      </c>
      <c r="V192" s="385" t="s">
        <v>1838</v>
      </c>
      <c r="X192" s="62" t="s">
        <v>1873</v>
      </c>
      <c r="Y192" s="436">
        <v>128352</v>
      </c>
      <c r="AA192" s="62" t="s">
        <v>1874</v>
      </c>
      <c r="AB192" s="62" t="s">
        <v>1875</v>
      </c>
    </row>
    <row r="193" spans="2:29" ht="24">
      <c r="E193" s="380" t="s">
        <v>637</v>
      </c>
      <c r="F193">
        <v>83496</v>
      </c>
      <c r="G193">
        <v>83496</v>
      </c>
      <c r="H193">
        <v>83496</v>
      </c>
      <c r="J193" s="461" t="s">
        <v>637</v>
      </c>
      <c r="K193" s="461">
        <v>108825.36</v>
      </c>
      <c r="L193" s="461">
        <v>126317.52</v>
      </c>
      <c r="M193">
        <v>148862.11199999999</v>
      </c>
      <c r="O193" s="62" t="s">
        <v>1876</v>
      </c>
      <c r="P193" s="384" t="s">
        <v>1843</v>
      </c>
      <c r="Q193" s="381" t="s">
        <v>1844</v>
      </c>
      <c r="R193" s="382">
        <f>GETPIVOTDATA("Sum of Jul-25",$J$182,"ACT/PCT","ACT125")+GETPIVOTDATA("Sum of Jul-25",$J$182,"ACT/PCT","ACT211")+GETPIVOTDATA("Sum of Jul-25",$J$182,"ACT/PCT","ACT234")+GETPIVOTDATA("Sum of Jul-25",$J$182,"ACT/PCT","ACT260")+O192-O190+O189</f>
        <v>302049.08160000003</v>
      </c>
      <c r="S193" s="382">
        <f>GETPIVOTDATA("Sum of Aug-25",$J$182,"ACT/PCT","ACT125")+GETPIVOTDATA("Sum of Aug-25",$J$182,"ACT/PCT","ACT211")+GETPIVOTDATA("Sum of Aug-25",$J$182,"ACT/PCT","ACT234")+GETPIVOTDATA("Sum of Aug-25",$J$182,"ACT/PCT","ACT260")+O192-O190+O189</f>
        <v>301930.54080000002</v>
      </c>
      <c r="T193" s="382">
        <f>GETPIVOTDATA("Sum of Sep-25",$J$182,"ACT/PCT","ACT125")+GETPIVOTDATA("Sum of Sep-25",$J$182,"ACT/PCT","ACT211")+GETPIVOTDATA("Sum of Sep-25",$J$182,"ACT/PCT","ACT234")+GETPIVOTDATA("Sum of Sep-25",$J$182,"ACT/PCT","ACT260")+O192-O190+O189</f>
        <v>317590.49280000007</v>
      </c>
      <c r="U193" s="420">
        <f>SUM(R193:T193)</f>
        <v>921570.11520000012</v>
      </c>
      <c r="V193" s="384">
        <f>U193*0.9</f>
        <v>829413.10368000017</v>
      </c>
      <c r="X193" s="62">
        <v>748580.4</v>
      </c>
      <c r="Y193" s="62">
        <f>V193-X193</f>
        <v>80832.703680000152</v>
      </c>
      <c r="AA193" s="62">
        <v>788936</v>
      </c>
      <c r="AB193" s="62">
        <f>X199</f>
        <v>793729.9036800001</v>
      </c>
    </row>
    <row r="194" spans="2:29" ht="14.5">
      <c r="E194" s="380" t="s">
        <v>640</v>
      </c>
      <c r="F194">
        <v>67200</v>
      </c>
      <c r="G194">
        <v>67200</v>
      </c>
      <c r="H194">
        <v>67200</v>
      </c>
      <c r="J194" s="461" t="s">
        <v>640</v>
      </c>
      <c r="K194" s="461"/>
      <c r="L194" s="461"/>
      <c r="M194"/>
      <c r="P194" s="384" t="s">
        <v>1846</v>
      </c>
      <c r="Q194" s="382" t="s">
        <v>1847</v>
      </c>
      <c r="R194" s="382">
        <f>GETPIVOTDATA("Sum of Jul-25",$J$182,"ACT/PCT","ACT209")+GETPIVOTDATA("Sum of Jul-25",$J$182,"ACT/PCT","ACT215/239")</f>
        <v>36046.080000000002</v>
      </c>
      <c r="S194" s="382">
        <f>GETPIVOTDATA("Sum of Aug-25",$J$182,"ACT/PCT","ACT209")+GETPIVOTDATA("Sum of Aug-25",$J$182,"ACT/PCT","ACT215/239")</f>
        <v>36046.080000000002</v>
      </c>
      <c r="T194" s="382">
        <f>GETPIVOTDATA("Sum of Sep-25",$J$182,"ACT/PCT","ACT209")+GETPIVOTDATA("Sum of Sep-25",$J$182,"ACT/PCT","ACT215/239")</f>
        <v>36046.080000000002</v>
      </c>
      <c r="U194" s="420">
        <f>SUM(R194:T194)</f>
        <v>108138.24000000001</v>
      </c>
      <c r="V194" s="384">
        <f>U194*0.9</f>
        <v>97324.416000000012</v>
      </c>
      <c r="X194" s="62">
        <v>94752</v>
      </c>
      <c r="AA194" s="62">
        <v>85932</v>
      </c>
      <c r="AB194" s="62">
        <f>V194</f>
        <v>97324.416000000012</v>
      </c>
    </row>
    <row r="195" spans="2:29" ht="14.5">
      <c r="E195" s="380" t="s">
        <v>277</v>
      </c>
      <c r="F195">
        <v>857052</v>
      </c>
      <c r="G195">
        <v>850788</v>
      </c>
      <c r="H195">
        <v>884100</v>
      </c>
      <c r="J195" s="461" t="s">
        <v>277</v>
      </c>
      <c r="K195" s="461">
        <v>765998.72159999993</v>
      </c>
      <c r="L195" s="461">
        <v>752802.09440000006</v>
      </c>
      <c r="M195">
        <v>739674.77279999992</v>
      </c>
      <c r="O195" s="62" t="s">
        <v>1876</v>
      </c>
      <c r="P195" s="384" t="s">
        <v>1848</v>
      </c>
      <c r="Q195" s="382" t="s">
        <v>1849</v>
      </c>
      <c r="R195" s="382">
        <f>GETPIVOTDATA("Sum of Jul-25",$J$182,"ACT/PCT","ACT-115")+GETPIVOTDATA("Sum of Jul-25",$J$182,"ACT/PCT","ACT-196")+GETPIVOTDATA("Sum of Jul-25",$J$182,"ACT/PCT","ACT-199")-O191+O192+O189</f>
        <v>215591.88</v>
      </c>
      <c r="S195" s="382">
        <f>GETPIVOTDATA("Sum of Aug-25",$J$182,"ACT/PCT","ACT-115")+GETPIVOTDATA("Sum of Aug-25",$J$182,"ACT/PCT","ACT-196")+GETPIVOTDATA("Sum of Aug-25",$J$182,"ACT/PCT","ACT-199")-O191+O192+O189</f>
        <v>215591.88</v>
      </c>
      <c r="T195" s="382">
        <f>GETPIVOTDATA("Sum of Sep-25",$J$182,"ACT/PCT","ACT-115")+GETPIVOTDATA("Sum of Sep-25",$J$182,"ACT/PCT","ACT-196")+GETPIVOTDATA("Sum of Sep-25",$J$182,"ACT/PCT","ACT-199")-O191+O192+O189</f>
        <v>215591.88</v>
      </c>
      <c r="U195" s="420">
        <f>SUM(R195:T195)</f>
        <v>646775.64</v>
      </c>
      <c r="V195" s="384">
        <f>U195*0.9</f>
        <v>582098.076</v>
      </c>
      <c r="X195" s="62">
        <v>1135209</v>
      </c>
      <c r="AA195" s="62">
        <f>AA194+AA193</f>
        <v>874868</v>
      </c>
      <c r="AB195" s="62">
        <f>AB194+AB193</f>
        <v>891054.31968000007</v>
      </c>
      <c r="AC195" s="487">
        <f>AA195-AB195</f>
        <v>-16186.319680000073</v>
      </c>
    </row>
    <row r="196" spans="2:29" ht="35.5">
      <c r="E196"/>
      <c r="F196"/>
      <c r="G196"/>
      <c r="J196" s="461"/>
      <c r="K196" s="461"/>
      <c r="L196" s="461"/>
      <c r="M196"/>
      <c r="O196" s="62" t="s">
        <v>1876</v>
      </c>
      <c r="P196" s="384" t="s">
        <v>1851</v>
      </c>
      <c r="Q196" s="382" t="s">
        <v>1852</v>
      </c>
      <c r="R196" s="382">
        <f>GETPIVOTDATA("Sum of Jul-25",$J$182,"ACT/PCT","ACT195")+GETPIVOTDATA("Sum of Jul-25",$J$182,"ACT/PCT","ACT200")+O192</f>
        <v>179375.28</v>
      </c>
      <c r="S196" s="382">
        <f>GETPIVOTDATA("Sum of Aug-25",$J$182,"ACT/PCT","ACT195")+GETPIVOTDATA("Sum of Aug-25",$J$182,"ACT/PCT","ACT200")+O192</f>
        <v>174021.99360000002</v>
      </c>
      <c r="T196" s="382">
        <f>GETPIVOTDATA("Sum of Sep-25",$J$182,"ACT/PCT","ACT195")+GETPIVOTDATA("Sum of Sep-25",$J$182,"ACT/PCT","ACT200")+O192</f>
        <v>170231.28</v>
      </c>
      <c r="U196" s="420">
        <f>SUM(R196:T196)</f>
        <v>523628.55359999998</v>
      </c>
      <c r="V196" s="384">
        <f>U196*0.9</f>
        <v>471265.69824</v>
      </c>
      <c r="W196" s="383" t="s">
        <v>1877</v>
      </c>
    </row>
    <row r="197" spans="2:29" ht="14.5">
      <c r="E197"/>
      <c r="F197"/>
      <c r="G197"/>
      <c r="J197" s="461"/>
      <c r="K197" s="461"/>
      <c r="L197" s="461"/>
      <c r="P197" s="384" t="s">
        <v>1854</v>
      </c>
      <c r="Q197" s="382" t="s">
        <v>679</v>
      </c>
      <c r="R197" s="382">
        <f>GETPIVOTDATA("Sum of Jul-25",$J$182,"ACT/PCT","ACT136")</f>
        <v>32721.360000000001</v>
      </c>
      <c r="S197" s="382">
        <f>GETPIVOTDATA("Sum of Aug-25",$J$182,"ACT/PCT","ACT136")</f>
        <v>24996.559999999998</v>
      </c>
      <c r="T197" s="382">
        <f>GETPIVOTDATA("Sum of Sep-25",$J$182,"ACT/PCT","ACT136")</f>
        <v>0</v>
      </c>
      <c r="U197" s="420">
        <f>SUM(R197:T197)</f>
        <v>57717.919999999998</v>
      </c>
      <c r="V197" s="384">
        <f>U197*0.9</f>
        <v>51946.127999999997</v>
      </c>
      <c r="W197" s="62" t="s">
        <v>1878</v>
      </c>
    </row>
    <row r="198" spans="2:29" ht="14.5">
      <c r="E198"/>
      <c r="F198"/>
      <c r="G198"/>
      <c r="J198" s="461"/>
      <c r="K198" s="461"/>
      <c r="L198" s="461"/>
      <c r="P198" s="384"/>
      <c r="Q198" s="385" t="s">
        <v>1506</v>
      </c>
      <c r="R198" s="384">
        <f>SUM(R193:R197)</f>
        <v>765783.68160000013</v>
      </c>
      <c r="S198" s="384">
        <f>SUM(S193:S197)</f>
        <v>752587.05440000002</v>
      </c>
      <c r="T198" s="384">
        <f>SUM(T193:T197)</f>
        <v>739459.73280000011</v>
      </c>
      <c r="U198" s="419">
        <f>SUM(U193:U197)</f>
        <v>2257830.4687999999</v>
      </c>
      <c r="V198" s="385">
        <f>SUM(V193:V197)</f>
        <v>2032047.4219200003</v>
      </c>
      <c r="W198" s="62">
        <v>2020911.9840000002</v>
      </c>
      <c r="X198" s="62">
        <f>U193-SUM(U121:V121)</f>
        <v>881922.11520000012</v>
      </c>
    </row>
    <row r="199" spans="2:29" ht="15" thickBot="1">
      <c r="E199"/>
      <c r="F199"/>
      <c r="G199"/>
      <c r="J199" s="461"/>
      <c r="K199" s="461"/>
      <c r="L199" s="461"/>
      <c r="T199" s="62">
        <f>T198*0.9</f>
        <v>665513.75952000008</v>
      </c>
      <c r="W199" s="62">
        <f>W198-V198</f>
        <v>-11135.437920000171</v>
      </c>
      <c r="X199" s="62">
        <f>X198*0.9</f>
        <v>793729.9036800001</v>
      </c>
    </row>
    <row r="200" spans="2:29" ht="11.25" customHeight="1" thickBot="1">
      <c r="N200" s="864" t="s">
        <v>1879</v>
      </c>
      <c r="O200" s="865"/>
    </row>
    <row r="201" spans="2:29" ht="23">
      <c r="B201" s="394" t="s">
        <v>1880</v>
      </c>
      <c r="H201" s="62"/>
      <c r="J201" s="183" t="s">
        <v>1881</v>
      </c>
      <c r="K201" s="64"/>
      <c r="L201" s="64"/>
      <c r="M201" s="63"/>
      <c r="N201" s="63"/>
      <c r="S201" s="381" t="s">
        <v>1882</v>
      </c>
      <c r="T201" s="421" t="s">
        <v>1883</v>
      </c>
      <c r="U201" s="382">
        <f>96.56*168*3</f>
        <v>48666.239999999998</v>
      </c>
      <c r="V201" s="382">
        <f>U201*0.9</f>
        <v>43799.616000000002</v>
      </c>
    </row>
    <row r="202" spans="2:29" ht="34.5">
      <c r="B202" s="393"/>
      <c r="C202" s="395" t="s">
        <v>559</v>
      </c>
      <c r="D202" s="446" t="s">
        <v>1884</v>
      </c>
      <c r="E202" s="395" t="s">
        <v>1885</v>
      </c>
      <c r="F202" s="396" t="s">
        <v>1886</v>
      </c>
      <c r="G202" s="395" t="s">
        <v>1887</v>
      </c>
      <c r="H202" s="62"/>
      <c r="J202" s="462"/>
      <c r="K202" s="446" t="s">
        <v>1884</v>
      </c>
      <c r="L202" s="446" t="s">
        <v>1885</v>
      </c>
      <c r="M202" s="396" t="s">
        <v>1886</v>
      </c>
      <c r="N202" s="395" t="s">
        <v>1887</v>
      </c>
      <c r="T202" s="423" t="s">
        <v>1888</v>
      </c>
      <c r="U202" s="382">
        <v>0</v>
      </c>
      <c r="V202" s="382">
        <f>U202*0.9</f>
        <v>0</v>
      </c>
    </row>
    <row r="203" spans="2:29" ht="13">
      <c r="B203" s="397" t="s">
        <v>1889</v>
      </c>
      <c r="C203" s="305"/>
      <c r="D203" s="98"/>
      <c r="E203" s="305"/>
      <c r="F203" s="305"/>
      <c r="G203" s="305"/>
      <c r="H203" s="62"/>
      <c r="J203" s="463" t="s">
        <v>1889</v>
      </c>
      <c r="K203" s="98"/>
      <c r="L203" s="98"/>
      <c r="M203" s="305"/>
      <c r="N203" s="305"/>
      <c r="T203" s="382"/>
      <c r="U203" s="382">
        <f>SUBTOTAL(9,U201:U202)</f>
        <v>48666.239999999998</v>
      </c>
      <c r="V203" s="382">
        <f>SUM(V201:V202)</f>
        <v>43799.616000000002</v>
      </c>
    </row>
    <row r="204" spans="2:29" ht="12.5">
      <c r="B204" s="392" t="s">
        <v>581</v>
      </c>
      <c r="C204" s="305">
        <f>COUNTIFS($I$77:$I$131,"Level 1 - Standard SkillsOnshore Verizon Location",$S$77:$S$131,"&lt;&gt;0")</f>
        <v>0</v>
      </c>
      <c r="D204" s="98">
        <f>COUNTIFS($I$77:$I$131,"Level 1 - Standard SkillsOnshore Supplier Location",$S$77:$S$131,"&lt;&gt;0")</f>
        <v>0</v>
      </c>
      <c r="E204" s="305">
        <f>COUNTIFS($I$77:$I$131,"Level 1 - Standard SkillsOnshore WFH Location",$S$77:$S$131,"&lt;&gt;0")</f>
        <v>0</v>
      </c>
      <c r="F204" s="305">
        <f>COUNTIFS($I$77:$I$131,"Level 1 - Standard SkillsIndia",$S$77:$S$131,"&lt;&gt;0")</f>
        <v>0</v>
      </c>
      <c r="G204" s="305">
        <f>COUNTIFS($I$77:$I$131,"Level 1 - Standard SkillsMexico",$S$77:$S$131,"&lt;&gt;0")</f>
        <v>0</v>
      </c>
      <c r="H204" s="62"/>
      <c r="J204" s="464" t="s">
        <v>581</v>
      </c>
      <c r="K204" s="98">
        <f>COUNTIFS($I$77:$I$131,"Level 1 - Standard SkillsOnshore Supplier Location",$T$77:$T$131,"&lt;&gt;0")</f>
        <v>0</v>
      </c>
      <c r="L204" s="98">
        <f>COUNTIFS($I$77:$I$131,"Level 1 - Standard SkillsOnshore WFH Location",$T$77:$T$131,"&lt;&gt;0")</f>
        <v>0</v>
      </c>
      <c r="M204" s="305">
        <f>COUNTIFS($I$77:$I$131,"Level 1 - Standard SkillsIndia",$T$77:$T$131,"&lt;&gt;0")</f>
        <v>0</v>
      </c>
      <c r="N204" s="305">
        <f>COUNTIFS($I$77:$I$131,"Level 1 - Standard SkillsMexico",$T$77:$T$131,"&lt;&gt;0")</f>
        <v>0</v>
      </c>
      <c r="T204" s="382"/>
      <c r="U204" s="382"/>
      <c r="V204" s="382"/>
      <c r="Z204" s="62" t="s">
        <v>1890</v>
      </c>
    </row>
    <row r="205" spans="2:29" ht="12.5">
      <c r="B205" s="392" t="s">
        <v>323</v>
      </c>
      <c r="C205" s="305">
        <f>COUNTIFS($I$77:$I$131,"Level 2 - Standard SkillsOnshore Verizon Location",$S$77:$S$131,"&lt;&gt;0")</f>
        <v>0</v>
      </c>
      <c r="D205" s="98">
        <f>COUNTIFS($I$77:$I$131,"Level 2 - Standard SkillsOnshore Supplier Location",$S$77:$S$131,"&lt;&gt;0")</f>
        <v>0</v>
      </c>
      <c r="E205" s="305">
        <f>COUNTIFS($I$77:$I$131,"Level 2 - Standard SkillsOnshore WFH Location",$S$77:$S$131,"&lt;&gt;0")</f>
        <v>0</v>
      </c>
      <c r="F205" s="305">
        <f>COUNTIFS($I$77:$I$131,"Level 2 - Standard SkillsIndia",$S$77:$S$131,"&lt;&gt;0")</f>
        <v>0</v>
      </c>
      <c r="G205" s="305">
        <f>COUNTIFS($I$77:$I$131,"Level 2 - Standard SkillsMexico",$S$77:$S$131,"&lt;&gt;0")</f>
        <v>0</v>
      </c>
      <c r="H205" s="62"/>
      <c r="J205" s="464" t="s">
        <v>323</v>
      </c>
      <c r="K205" s="98">
        <f>COUNTIFS($I$77:$I$131,"Level 2 - Standard SkillsOnshore Supplier Location",$T$77:$T$131,"&lt;&gt;0")</f>
        <v>0</v>
      </c>
      <c r="L205" s="98">
        <f>COUNTIFS($I$77:$I$131,"Level 2 - Standard SkillsOnshore WFH Location",$T$77:$T$131,"&lt;&gt;0")</f>
        <v>0</v>
      </c>
      <c r="M205" s="305">
        <f>COUNTIFS($I$77:$I$131,"Level 2 - Standard SkillsIndia",$T$77:$T$131,"&lt;&gt;0")</f>
        <v>0</v>
      </c>
      <c r="N205" s="305">
        <f>COUNTIFS($I$77:$I$131,"Level 2 - Standard SkillsMexico",$T$77:$T$131,"&lt;&gt;0")</f>
        <v>0</v>
      </c>
      <c r="T205" s="382" t="s">
        <v>1891</v>
      </c>
      <c r="U205" s="382">
        <f>U198+U203</f>
        <v>2306496.7088000001</v>
      </c>
      <c r="V205" s="382">
        <f>V198+V203</f>
        <v>2075847.0379200003</v>
      </c>
      <c r="Z205" s="384" t="s">
        <v>1892</v>
      </c>
      <c r="AA205" s="490">
        <v>874868</v>
      </c>
    </row>
    <row r="206" spans="2:29" ht="12.5">
      <c r="B206" s="392" t="s">
        <v>320</v>
      </c>
      <c r="C206" s="305">
        <f>COUNTIFS($I$77:$I$131,"Level 3 - Standard SkillsOnshore Verizon Location",$S$77:$S$131,"&lt;&gt;0")</f>
        <v>0</v>
      </c>
      <c r="D206" s="98">
        <f>COUNTIFS($I$77:$I$131,"Level 3 - Standard SkillsOnshore Supplier Location",$S$77:$S$131,"&lt;&gt;0")</f>
        <v>1</v>
      </c>
      <c r="E206" s="305">
        <f>COUNTIFS($I$77:$I$131,"Level 3 - Standard SkillsOnshore WFH Location",$S$77:$S$131,"&lt;&gt;0")</f>
        <v>0</v>
      </c>
      <c r="F206" s="305">
        <f>COUNTIFS($I$77:$I$131,"Level 3 - Standard SkillsIndia",$S$77:$S$131,"&lt;&gt;0")</f>
        <v>2</v>
      </c>
      <c r="G206" s="305">
        <f>COUNTIFS($I$77:$I$131,"Level 3 - Standard SkillsMexico",$S$77:$S$131,"&lt;&gt;0")</f>
        <v>0</v>
      </c>
      <c r="H206" s="305">
        <v>189</v>
      </c>
      <c r="J206" s="464" t="s">
        <v>320</v>
      </c>
      <c r="K206" s="98">
        <f>COUNTIFS($I$77:$I$131,"Level 3 - Standard SkillsOnshore Supplier Location",$T$77:$T$131,"&lt;&gt;0")</f>
        <v>1</v>
      </c>
      <c r="L206" s="98">
        <f>COUNTIFS($I$77:$I$131,"Level 3 - Standard SkillsOnshore WFH Location",$T$77:$T$131,"&lt;&gt;0")</f>
        <v>0</v>
      </c>
      <c r="M206" s="305">
        <f>COUNTIFS($I$77:$I$131,"Level 3 - Standard SkillsIndia",$T$77:$T$131,"&lt;&gt;0")</f>
        <v>2</v>
      </c>
      <c r="N206" s="305">
        <f>COUNTIFS($I$77:$I$131,"Level 3 - Standard SkillsMexico",$T$77:$T$131,"&lt;&gt;0")</f>
        <v>0</v>
      </c>
      <c r="T206" s="382" t="s">
        <v>1893</v>
      </c>
      <c r="U206" s="305"/>
      <c r="V206" s="382">
        <f>U205*0.9</f>
        <v>2075847.0379200003</v>
      </c>
      <c r="Z206" s="384" t="s">
        <v>1848</v>
      </c>
      <c r="AA206" s="492">
        <v>558256.1</v>
      </c>
    </row>
    <row r="207" spans="2:29" ht="12.5">
      <c r="B207" s="392" t="s">
        <v>594</v>
      </c>
      <c r="C207" s="305">
        <f>COUNTIFS($I$77:$I$131,"Level 1 - Premium SkillsOnshore Verizon Location",$S$77:$S$131,"&lt;&gt;0")</f>
        <v>0</v>
      </c>
      <c r="D207" s="98">
        <f>COUNTIFS($I$77:$I$131,"Level 1 - Premium SkillsOnshore Supplier Location",$S$77:$S$131,"&lt;&gt;0")</f>
        <v>0</v>
      </c>
      <c r="E207" s="305">
        <f>COUNTIFS($I$77:$I$131,"Level 1 - Premium SkillsOnshore WFH Location",$S$77:$S$131,"&lt;&gt;0")</f>
        <v>0</v>
      </c>
      <c r="F207" s="305">
        <f>COUNTIFS($I$77:$I$131,"Level 1 - Premium SkillsIndia",$S$77:$S$131,"&lt;&gt;0")</f>
        <v>0</v>
      </c>
      <c r="G207" s="305">
        <f>COUNTIFS($I$77:$I$131,"Level 1 - Premium SkillsMexico",$S$77:$S$131,"&lt;&gt;0")</f>
        <v>0</v>
      </c>
      <c r="H207" s="305">
        <v>2</v>
      </c>
      <c r="J207" s="464" t="s">
        <v>594</v>
      </c>
      <c r="K207" s="98">
        <f>COUNTIFS($I$77:$I$131,"Level 1 - Premium SkillsOnshore Supplier Location",$T$77:$T$131,"&lt;&gt;0")</f>
        <v>0</v>
      </c>
      <c r="L207" s="98">
        <f>COUNTIFS($I$77:$I$131,"Level 1 - Premium SkillsOnshore WFH Location",$T$77:$T$131,"&lt;&gt;0")</f>
        <v>0</v>
      </c>
      <c r="M207" s="305">
        <f>COUNTIFS($I$77:$I$131,"Level 1 - Premium SkillsIndia",$T$77:$T$131,"&lt;&gt;0")</f>
        <v>0</v>
      </c>
      <c r="N207" s="305">
        <f>COUNTIFS($I$77:$I$131,"Level 1 - Premium SkillsMexico",$T$77:$T$131,"&lt;&gt;0")</f>
        <v>0</v>
      </c>
      <c r="Z207" s="384" t="s">
        <v>1851</v>
      </c>
      <c r="AA207" s="493">
        <v>522280.08</v>
      </c>
    </row>
    <row r="208" spans="2:29" ht="12.5">
      <c r="B208" s="392" t="s">
        <v>330</v>
      </c>
      <c r="C208" s="305">
        <f>COUNTIFS($I$77:$I$131,"Level 2 - Premium SkillsOnshore Verizon Location",$S$77:$S$131,"&lt;&gt;0")</f>
        <v>0</v>
      </c>
      <c r="D208" s="98">
        <f>COUNTIFS($I$77:$I$131,"Level 2 - Premium SkillsOnshore Supplier Location",$S$77:$S$131,"&lt;&gt;0")</f>
        <v>0</v>
      </c>
      <c r="E208" s="305">
        <f>COUNTIFS($I$77:$I$131,"Level 2 - Premium SkillsOnshore WFH Location",$S$77:$S$131,"&lt;&gt;0")</f>
        <v>0</v>
      </c>
      <c r="F208" s="305">
        <f>COUNTIFS($I$77:$I$131,"Level 2 - Premium SkillsIndia",$S$77:$S$131,"&lt;&gt;0")</f>
        <v>0</v>
      </c>
      <c r="G208" s="305">
        <f>COUNTIFS($I$77:$I$131,"Level 2 - Premium SkillsMexico",$S$77:$S$131,"&lt;&gt;0")</f>
        <v>0</v>
      </c>
      <c r="H208" s="305">
        <f>H206*H207</f>
        <v>378</v>
      </c>
      <c r="J208" s="464" t="s">
        <v>330</v>
      </c>
      <c r="K208" s="98">
        <f>COUNTIFS($I$77:$I$131,"Level 2 - Premium SkillsOnshore Supplier Location",$T$77:$T$131,"&lt;&gt;0")</f>
        <v>0</v>
      </c>
      <c r="L208" s="98">
        <f>COUNTIFS($I$77:$I$131,"Level 2 - Premium SkillsOnshore WFH Location",$T$77:$T$131,"&lt;&gt;0")</f>
        <v>0</v>
      </c>
      <c r="M208" s="305">
        <f>COUNTIFS($I$77:$I$131,"Level 2 - Premium SkillsIndia",$T$77:$T$131,"&lt;&gt;0")</f>
        <v>0</v>
      </c>
      <c r="N208" s="305">
        <f>COUNTIFS($I$77:$I$131,"Level 2 - Premium SkillsMexico",$T$77:$T$131,"&lt;&gt;0")</f>
        <v>0</v>
      </c>
      <c r="Z208" s="384" t="s">
        <v>1854</v>
      </c>
      <c r="AA208" s="490">
        <v>98164.08</v>
      </c>
    </row>
    <row r="209" spans="1:27" ht="12.5">
      <c r="A209" s="63">
        <f>22+0.76+0.76+1</f>
        <v>24.520000000000003</v>
      </c>
      <c r="B209" s="392" t="s">
        <v>317</v>
      </c>
      <c r="C209" s="305">
        <f>COUNTIFS($I$77:$I$131,"Level 3 - Premium SkillsOnshore Verizon Location",$S$77:$S$131,"&lt;&gt;0")</f>
        <v>0</v>
      </c>
      <c r="D209" s="480">
        <f>COUNTIFS($I$77:$I$131,"Level 3 - Premium SkillsOnshore Supplier Location",$S$77:$S$131,"&lt;&gt;0")</f>
        <v>25</v>
      </c>
      <c r="E209" s="305">
        <f>COUNTIFS($I$77:$I$131,"Level 3 - Premium SkillsOnshore WFH Location",$S$77:$S$131,"&lt;&gt;0")</f>
        <v>0</v>
      </c>
      <c r="F209" s="305">
        <f>COUNTIFS($I$77:$I$131,"Level 3 - Premium SkillsIndia",$S$77:$S$131,"&lt;&gt;0")</f>
        <v>7</v>
      </c>
      <c r="G209" s="305">
        <f>COUNTIFS($I$77:$I$131,"Level 3 - Premium SkillsMexico",$S$77:$S$131,"&lt;&gt;0")</f>
        <v>0</v>
      </c>
      <c r="H209" s="305">
        <v>168</v>
      </c>
      <c r="J209" s="464" t="s">
        <v>317</v>
      </c>
      <c r="K209" s="98">
        <f>COUNTIFS($I$77:$I$131,"Level 3 - Premium SkillsOnshore Supplier Location",$T$77:$T$131,"&lt;&gt;0")</f>
        <v>25</v>
      </c>
      <c r="L209" s="98">
        <f>COUNTIFS($I$77:$I$131,"Level 3 - Premium SkillsOnshore WFH Location",$T$77:$T$131,"&lt;&gt;0")</f>
        <v>0</v>
      </c>
      <c r="M209" s="305">
        <f>COUNTIFS($I$77:$I$131,"Level 3 - Premium SkillsIndia",$T$77:$T$131,"&lt;&gt;0")</f>
        <v>7</v>
      </c>
      <c r="N209" s="305">
        <f>COUNTIFS($I$77:$I$131,"Level 3 - Premium SkillsMexico",$T$77:$T$131,"&lt;&gt;0")</f>
        <v>0</v>
      </c>
      <c r="Z209" s="382"/>
      <c r="AA209" s="382">
        <f>SUM(AA205:AA208)</f>
        <v>2053568.2600000002</v>
      </c>
    </row>
    <row r="210" spans="1:27" ht="12.5">
      <c r="B210" s="392" t="s">
        <v>606</v>
      </c>
      <c r="C210" s="305">
        <f>COUNTIFS($I$77:$I$131,"Level 1 - Niche SkillsOnshore Verizon Location",$S$77:$S$131,"&lt;&gt;0")</f>
        <v>0</v>
      </c>
      <c r="D210" s="98">
        <f>COUNTIFS($I$77:$I$131,"Level 1 - Niche SkillsOnshore Supplier Location",$S$77:$S$131,"&lt;&gt;0")</f>
        <v>0</v>
      </c>
      <c r="E210" s="305">
        <f>COUNTIFS($I$77:$I$131,"Level 1 - Niche SkillsOnshore WFH Location",$S$77:$S$131,"&lt;&gt;0")</f>
        <v>0</v>
      </c>
      <c r="F210" s="305">
        <f>COUNTIFS($I$77:$I$131,"Level 1 - Niche SkillsIndia",$S$77:$S$131,"&lt;&gt;0")</f>
        <v>0</v>
      </c>
      <c r="G210" s="305">
        <f>COUNTIFS($I$77:$I$131,"Level 1 - Niche SkillsMexico",$S$77:$S$131,"&lt;&gt;0")</f>
        <v>0</v>
      </c>
      <c r="H210" s="305">
        <v>26</v>
      </c>
      <c r="J210" s="464" t="s">
        <v>606</v>
      </c>
      <c r="K210" s="98">
        <f>COUNTIFS($I$77:$I$131,"Level 1 - Niche SkillsOnshore Supplier Location",$T$77:$T$131,"&lt;&gt;0")</f>
        <v>0</v>
      </c>
      <c r="L210" s="98">
        <f>COUNTIFS($I$77:$I$131,"Level 1 - Niche SkillsOnshore WFH Location",$T$77:$T$131,"&lt;&gt;0")</f>
        <v>0</v>
      </c>
      <c r="M210" s="305">
        <f>COUNTIFS($I$77:$I$131,"Level 1 - Niche SkillsIndia",$T$77:$T$131,"&lt;&gt;0")</f>
        <v>0</v>
      </c>
      <c r="N210" s="305">
        <f>COUNTIFS($I$77:$I$131,"Level 1 - Niche SkillsMexico",$T$77:$T$131,"&lt;&gt;0")</f>
        <v>0</v>
      </c>
    </row>
    <row r="211" spans="1:27" ht="12.5">
      <c r="B211" s="392" t="s">
        <v>700</v>
      </c>
      <c r="C211" s="305">
        <f>COUNTIFS($I$77:$I$131,"Level 2 - Niche SkillsOnshore Verizon Location",$S$77:$S$131,"&lt;&gt;0")</f>
        <v>0</v>
      </c>
      <c r="D211" s="98">
        <f>COUNTIFS($I$77:$I$131,"Level 2 - Niche SkillsOnshore Supplier Location",$S$77:$S$131,"&lt;&gt;0")</f>
        <v>0</v>
      </c>
      <c r="E211" s="305">
        <f>COUNTIFS($I$77:$I$131,"Level 2 - Niche SkillsOnshore WFH Location",$S$77:$S$131,"&lt;&gt;0")</f>
        <v>0</v>
      </c>
      <c r="F211" s="305">
        <f>COUNTIFS($I$77:$I$131,"Level 2 - Niche SkillsIndia",$S$77:$S$131,"&lt;&gt;0")</f>
        <v>0</v>
      </c>
      <c r="G211" s="305">
        <f>COUNTIFS($I$77:$I$131,"Level 2 - Niche SkillsMexico",$S$77:$S$131,"&lt;&gt;0")</f>
        <v>0</v>
      </c>
      <c r="H211" s="305">
        <f>H209*H210</f>
        <v>4368</v>
      </c>
      <c r="J211" s="464" t="s">
        <v>700</v>
      </c>
      <c r="K211" s="98">
        <f>COUNTIFS($I$77:$I$131,"Level 2 - Niche SkillsOnshore Supplier Location",$T$77:$T$131,"&lt;&gt;0")</f>
        <v>0</v>
      </c>
      <c r="L211" s="98">
        <f>COUNTIFS($I$77:$I$131,"Level 2 - Niche SkillsOnshore WFH Location",$T$77:$T$131,"&lt;&gt;0")</f>
        <v>0</v>
      </c>
      <c r="M211" s="305">
        <f>COUNTIFS($I$77:$I$131,"Level 2 - Niche SkillsIndia",$T$77:$T$131,"&lt;&gt;0")</f>
        <v>0</v>
      </c>
      <c r="N211" s="305">
        <f>COUNTIFS($I$77:$I$131,"Level 2 - Niche SkillsMexico",$T$77:$T$131,"&lt;&gt;0")</f>
        <v>0</v>
      </c>
    </row>
    <row r="212" spans="1:27" ht="12.5">
      <c r="A212" s="63">
        <f>8+0.5</f>
        <v>8.5</v>
      </c>
      <c r="B212" s="392" t="s">
        <v>342</v>
      </c>
      <c r="C212" s="305">
        <f>COUNTIFS($I$77:$I$131,"Level 3 - Niche SkillsOnshore Verizon Location",$S$77:$S$131,"&lt;&gt;0")</f>
        <v>0</v>
      </c>
      <c r="D212" s="480">
        <f>COUNTIFS($I$77:$I$131,"Level 3 - Niche SkillsOnshore Supplier Location",$S$77:$S$131,"&lt;&gt;0")</f>
        <v>6</v>
      </c>
      <c r="E212" s="305">
        <f>COUNTIFS($I$77:$I$131,"Level 3 - Niche SkillsOnshore WFH Location",$S$77:$S$131,"&lt;&gt;0")</f>
        <v>0</v>
      </c>
      <c r="F212" s="305">
        <f>COUNTIFS($I$77:$I$131,"Level 3 - Niche SkillsIndia",$S$77:$S$131,"&lt;&gt;0")</f>
        <v>0</v>
      </c>
      <c r="G212" s="305">
        <f>COUNTIFS($I$77:$I$131,"Level 3 - Niche SkillsMexico",$S$77:$S$131,"&lt;&gt;0")</f>
        <v>0</v>
      </c>
      <c r="H212" s="305"/>
      <c r="I212" s="438"/>
      <c r="J212" s="464" t="s">
        <v>342</v>
      </c>
      <c r="K212" s="98">
        <f>COUNTIFS($I$77:$I$131,"Level 3 - Niche SkillsOnshore Supplier Location",$T$77:$T$131,"&lt;&gt;0")</f>
        <v>6</v>
      </c>
      <c r="L212" s="98">
        <f>COUNTIFS($I$77:$I$131,"Level 3 - Niche SkillsOnshore WFH Location",$T$77:$T$131,"&lt;&gt;0")</f>
        <v>0</v>
      </c>
      <c r="M212" s="305">
        <f>COUNTIFS($I$77:$I$131,"Level 3 - Niche SkillsIndia",$T$77:$T$131,"&lt;&gt;0")</f>
        <v>0</v>
      </c>
      <c r="N212" s="305">
        <f>COUNTIFS($I$77:$I$131,"Level 3 - Niche SkillsMexico",$T$77:$T$131,"&lt;&gt;0")</f>
        <v>0</v>
      </c>
      <c r="P212" s="384" t="s">
        <v>1848</v>
      </c>
      <c r="Q212" s="382" t="s">
        <v>1849</v>
      </c>
      <c r="R212" s="382">
        <f>R195*0.9</f>
        <v>194032.69200000001</v>
      </c>
      <c r="S212" s="382">
        <f>S195*0.9</f>
        <v>194032.69200000001</v>
      </c>
      <c r="T212" s="382">
        <f>T195*0.9</f>
        <v>194032.69200000001</v>
      </c>
      <c r="U212" s="420">
        <f>SUM(R212:T212)</f>
        <v>582098.076</v>
      </c>
      <c r="V212" s="384"/>
    </row>
    <row r="213" spans="1:27" ht="12.5">
      <c r="B213" s="392" t="s">
        <v>371</v>
      </c>
      <c r="C213" s="305">
        <f>COUNTIFS($I$77:$I$131,"Level 4 - Expert SkillsOnshore Verizon Location",$S$77:$S$131,"&lt;&gt;0")</f>
        <v>4</v>
      </c>
      <c r="D213" s="98">
        <f>COUNTIFS($I$77:$I$131,"Level 4 - Expert SkillsOnshore Supplier Location",$S$77:$S$131,"&lt;&gt;0")</f>
        <v>7</v>
      </c>
      <c r="E213" s="305">
        <f>COUNTIFS($I$77:$I$131,"Level 4 - Expert SkillsOnshore WFH Location",$S$77:$S$131,"&lt;&gt;0")</f>
        <v>0</v>
      </c>
      <c r="F213" s="305">
        <f>COUNTIFS($I$77:$I$131,"Level 4 - Expert SkillsIndia",$S$77:$S$131,"&lt;&gt;0")</f>
        <v>0</v>
      </c>
      <c r="G213" s="305">
        <f>COUNTIFS($I$77:$I$131,"Level 4 - Expert SkillsMexico",$S$77:$S$131,"&lt;&gt;0")</f>
        <v>0</v>
      </c>
      <c r="H213" s="62"/>
      <c r="J213" s="464" t="s">
        <v>371</v>
      </c>
      <c r="K213" s="98">
        <f>COUNTIFS($I$77:$I$131,"Level 4 - Expert SkillsOnshore Supplier Location",$T$77:$T$131,"&lt;&gt;0")</f>
        <v>6</v>
      </c>
      <c r="L213" s="98">
        <f>COUNTIFS($I$77:$I$131,"Level 4 - Expert SkillsOnshore WFH Location",$T$77:$T$131,"&lt;&gt;0")</f>
        <v>0</v>
      </c>
      <c r="M213" s="305">
        <f>COUNTIFS($I$77:$I$131,"Level 4 - Expert SkillsIndia",$T$77:$T$131,"&lt;&gt;0")</f>
        <v>0</v>
      </c>
      <c r="N213" s="305">
        <f>COUNTIFS($I$77:$I$131,"Level 4 - Expert SkillsMexico",$T$77:$T$131,"&lt;&gt;0")</f>
        <v>0</v>
      </c>
    </row>
    <row r="214" spans="1:27">
      <c r="B214" s="393" t="s">
        <v>1506</v>
      </c>
      <c r="C214" s="393">
        <f>SUM(C204:C213)</f>
        <v>4</v>
      </c>
      <c r="D214" s="462">
        <f>SUM(D204:D213)</f>
        <v>39</v>
      </c>
      <c r="E214" s="393">
        <f>SUM(E204:E213)</f>
        <v>0</v>
      </c>
      <c r="F214" s="393">
        <f>SUM(F204:F213)</f>
        <v>9</v>
      </c>
      <c r="G214" s="393">
        <f>SUM(G204:G213)</f>
        <v>0</v>
      </c>
      <c r="J214" s="462" t="s">
        <v>1506</v>
      </c>
      <c r="K214" s="462">
        <f>SUM(K204:K213)</f>
        <v>38</v>
      </c>
      <c r="L214" s="462">
        <f>SUM(L204:L213)</f>
        <v>0</v>
      </c>
      <c r="M214" s="393">
        <f>SUM(M204:M213)</f>
        <v>9</v>
      </c>
      <c r="N214" s="393">
        <f>SUM(N204:N213)</f>
        <v>0</v>
      </c>
    </row>
    <row r="215" spans="1:27">
      <c r="G215" s="398">
        <f>SUM(C214:G214)</f>
        <v>52</v>
      </c>
      <c r="N215" s="62">
        <f>SUM(K214:N214)</f>
        <v>47</v>
      </c>
    </row>
    <row r="219" spans="1:27" ht="12.5">
      <c r="L219" s="183" t="s">
        <v>1894</v>
      </c>
      <c r="M219" s="63"/>
      <c r="N219" s="63"/>
      <c r="O219" s="63"/>
      <c r="P219" s="63"/>
    </row>
    <row r="220" spans="1:27" ht="34.5">
      <c r="B220" s="400" t="s">
        <v>1870</v>
      </c>
      <c r="C220" s="401" t="s">
        <v>324</v>
      </c>
      <c r="D220" s="402" t="s">
        <v>338</v>
      </c>
      <c r="E220" s="401" t="s">
        <v>318</v>
      </c>
      <c r="F220" s="401" t="s">
        <v>422</v>
      </c>
      <c r="G220" s="401" t="s">
        <v>449</v>
      </c>
      <c r="H220" s="401" t="s">
        <v>331</v>
      </c>
      <c r="I220" s="401"/>
      <c r="J220" s="402" t="s">
        <v>1506</v>
      </c>
      <c r="L220" s="462"/>
      <c r="M220" s="395" t="s">
        <v>1884</v>
      </c>
      <c r="N220" s="395" t="s">
        <v>1885</v>
      </c>
      <c r="O220" s="396" t="s">
        <v>1886</v>
      </c>
      <c r="P220" s="395" t="s">
        <v>1887</v>
      </c>
    </row>
    <row r="221" spans="1:27" ht="13">
      <c r="B221" s="417" t="s">
        <v>24</v>
      </c>
      <c r="C221" s="399">
        <f>COUNTIFS($J$77:$J$131,"A",$S$77:$S$131,"&lt;&gt;0",$E$77:$E$131,"ADM")</f>
        <v>0</v>
      </c>
      <c r="D221" s="399">
        <f>COUNTIFS($J$77:$J$131,"SA",$S$77:$S$131,"&lt;&gt;0",$E$77:$E$131,"ADM")</f>
        <v>3</v>
      </c>
      <c r="E221" s="399">
        <f>COUNTIFS($J$77:$J$131,"M",$S$77:$S$131,"&lt;&gt;0",$E$77:$E$131,"ADM")</f>
        <v>7</v>
      </c>
      <c r="F221" s="399">
        <f>COUNTIFS($J$77:$J$131,"SM",$S$77:$S$131,"&lt;&gt;0",$E$77:$E$131,"ADM")</f>
        <v>8</v>
      </c>
      <c r="G221" s="399">
        <f>COUNTIFS($J$77:$J$131,"AD",$S$77:$S$131,"&lt;&gt;0",$E$77:$E$131,"ADM")</f>
        <v>2</v>
      </c>
      <c r="H221" s="399">
        <f>COUNTIFS($J$77:$J$131,"Cont",$S$77:$S$131,"&lt;&gt;0",$E$77:$E$131,"ADM")</f>
        <v>4</v>
      </c>
      <c r="I221" s="399"/>
      <c r="J221" s="399">
        <f t="shared" ref="J221:J227" si="76">SUM(C221:I221)</f>
        <v>24</v>
      </c>
      <c r="L221" s="463" t="s">
        <v>1889</v>
      </c>
      <c r="M221" s="305"/>
      <c r="N221" s="305"/>
      <c r="O221" s="305"/>
      <c r="P221" s="305"/>
    </row>
    <row r="222" spans="1:27" ht="12.5">
      <c r="B222" s="417" t="s">
        <v>1805</v>
      </c>
      <c r="C222" s="399">
        <f>COUNTIFS($J$77:$J$131,"A",$S$77:$S$131,"&lt;&gt;0",$E$77:$E$131,"DE")</f>
        <v>2</v>
      </c>
      <c r="D222" s="399">
        <f>COUNTIFS($J$77:$J$131,"SA",$S$77:$S$131,"&lt;&gt;0",$E$77:$E$131,"DE")</f>
        <v>6</v>
      </c>
      <c r="E222" s="399">
        <f>COUNTIFS($J$77:$J$131,"M",$S$77:$S$131,"&lt;&gt;0",$E$77:$E$131,"DE")</f>
        <v>3</v>
      </c>
      <c r="F222" s="399">
        <f>COUNTIFS($J$77:$J$131,"SM",$S$77:$S$131,"&lt;&gt;0",$E$77:$E$131,"DE")</f>
        <v>0</v>
      </c>
      <c r="G222" s="399">
        <f>COUNTIFS($J$77:$J$131,"AD",$S$77:$S$131,"&lt;&gt;0",$E$77:$E$131,"DE")</f>
        <v>2</v>
      </c>
      <c r="H222" s="399">
        <f>COUNTIFS($J$77:$J$131,"Cont",$S$77:$S$131,"&lt;&gt;0",$E$77:$E$131,"DE")</f>
        <v>4</v>
      </c>
      <c r="I222" s="399"/>
      <c r="J222" s="399">
        <f t="shared" si="76"/>
        <v>17</v>
      </c>
      <c r="L222" s="464" t="s">
        <v>581</v>
      </c>
      <c r="M222" s="305">
        <f>COUNTIFS($I$77:$I$131,"Level 1 - Standard SkillsOnshore Supplier Location",$U$77:$U$131,"&lt;&gt;0")</f>
        <v>0</v>
      </c>
      <c r="N222" s="305">
        <f>COUNTIFS($I$77:$I$131,"Level 1 - Standard SkillsOnshore WFH Location",$U$77:$U$131,"&lt;&gt;0")</f>
        <v>0</v>
      </c>
      <c r="O222" s="305">
        <f>COUNTIFS($I$77:$I$131,"Level 1 - Standard SkillsIndia",$U$77:$U$131,"&lt;&gt;0")</f>
        <v>0</v>
      </c>
      <c r="P222" s="305">
        <f>COUNTIFS($I$77:$I$131,"Level 1 - Standard SkillsMexico",$U$77:$U$131,"&lt;&gt;0")</f>
        <v>0</v>
      </c>
    </row>
    <row r="223" spans="1:27" ht="12.5">
      <c r="B223" s="417" t="s">
        <v>53</v>
      </c>
      <c r="C223" s="399">
        <f>COUNTIFS($J$77:$J$131,"A",$S$77:$S$131,"&lt;&gt;0",$E$77:$E$131,"IOA")</f>
        <v>0</v>
      </c>
      <c r="D223" s="399">
        <f>COUNTIFS($J$77:$J$131,"SA",$S$77:$S$131,"&lt;&gt;0",$E$77:$E$131,"IOA")</f>
        <v>1</v>
      </c>
      <c r="E223" s="399">
        <f>COUNTIFS($J$77:$J$131,"M",$S$77:$S$131,"&lt;&gt;0",$E$77:$E$131,"IOA")</f>
        <v>0</v>
      </c>
      <c r="F223" s="399">
        <f>COUNTIFS($J$77:$J$131,"SM",$S$77:$S$131,"&lt;&gt;0",$E$77:$E$131,"IOA")</f>
        <v>0</v>
      </c>
      <c r="G223" s="399">
        <f>COUNTIFS($J$77:$J$131,"AD",$S$77:$S$131,"&lt;&gt;0",$E$77:$E$131,"IOA")</f>
        <v>0</v>
      </c>
      <c r="H223" s="399">
        <f>COUNTIFS($J$77:$J$131,"Cont",$S$77:$S$131,"&lt;&gt;0",$E$77:$E$131,"IOA")</f>
        <v>0</v>
      </c>
      <c r="I223" s="399"/>
      <c r="J223" s="399">
        <f t="shared" si="76"/>
        <v>1</v>
      </c>
      <c r="L223" s="464" t="s">
        <v>323</v>
      </c>
      <c r="M223" s="305">
        <f>COUNTIFS($I$77:$I$131,"Level 2 - Standard SkillsOnshore Supplier Location",$U$77:$U$131,"&lt;&gt;0")</f>
        <v>0</v>
      </c>
      <c r="N223" s="305">
        <f>COUNTIFS($I$77:$I$131,"Level 2 - Standard SkillsOnshore WFH Location",$U$77:$U$131,"&lt;&gt;0")</f>
        <v>0</v>
      </c>
      <c r="O223" s="305">
        <f>COUNTIFS($I$77:$I$131,"Level 2 - Standard SkillsIndia",$U$77:$U$131,"&lt;&gt;0")</f>
        <v>0</v>
      </c>
      <c r="P223" s="305">
        <f>COUNTIFS($I$77:$I$131,"Level 2 - Standard SkillsMexico",$U$77:$U$131,"&lt;&gt;0")</f>
        <v>0</v>
      </c>
    </row>
    <row r="224" spans="1:27" ht="12.5">
      <c r="B224" s="417" t="s">
        <v>37</v>
      </c>
      <c r="C224" s="399">
        <f>COUNTIFS($J$77:$J$131,"A",$S$77:$S$131,"&lt;&gt;0",$E$77:$E$131,"IOT")</f>
        <v>0</v>
      </c>
      <c r="D224" s="399">
        <f>COUNTIFS($J$77:$J$131,"SA",$S$77:$S$131,"&lt;&gt;0",$E$77:$E$131,"IOT")</f>
        <v>1</v>
      </c>
      <c r="E224" s="399">
        <f>COUNTIFS($J$77:$J$131,"M",$S$77:$S$131,"&lt;&gt;0",$E$77:$E$131,"IOT")</f>
        <v>0</v>
      </c>
      <c r="F224" s="399">
        <f>COUNTIFS($J$77:$J$131,"SM",$S$77:$S$131,"&lt;&gt;0",$E$77:$E$131,"IOT")</f>
        <v>0</v>
      </c>
      <c r="G224" s="399">
        <f>COUNTIFS($J$77:$J$131,"AD",$S$77:$S$131,"&lt;&gt;0",$E$77:$E$131,"IOT")</f>
        <v>0</v>
      </c>
      <c r="H224" s="399">
        <f>COUNTIFS($J$77:$J$131,"Cont",$S$77:$S$131,"&lt;&gt;0",$E$77:$E$131,"IOT")</f>
        <v>0</v>
      </c>
      <c r="I224" s="399"/>
      <c r="J224" s="399">
        <f t="shared" si="76"/>
        <v>1</v>
      </c>
      <c r="L224" s="464" t="s">
        <v>320</v>
      </c>
      <c r="M224" s="305">
        <f>COUNTIFS($I$77:$I$131,"Level 3 - Standard SkillsOnshore Supplier Location",$U$77:$U$131,"&lt;&gt;0")</f>
        <v>1</v>
      </c>
      <c r="N224" s="305">
        <f>COUNTIFS($I$77:$I$131,"Level 3 - Standard SkillsOnshore WFH Location",$U$77:$U$131,"&lt;&gt;0")</f>
        <v>0</v>
      </c>
      <c r="O224" s="305">
        <f>COUNTIFS($I$77:$I$131,"Level 3 - Standard SkillsIndia",$U$77:$U$131,"&lt;&gt;0")</f>
        <v>2</v>
      </c>
      <c r="P224" s="305">
        <f>COUNTIFS($I$77:$I$131,"Level 3 - Standard SkillsMexico",$U$77:$U$131,"&lt;&gt;0")</f>
        <v>0</v>
      </c>
    </row>
    <row r="225" spans="2:22" ht="12.5">
      <c r="B225" s="417" t="s">
        <v>341</v>
      </c>
      <c r="C225" s="399">
        <f>COUNTIFS($J$77:$J$131,"A",$S$77:$S$131,"&lt;&gt;0",$E$77:$E$131,"PEGA")</f>
        <v>0</v>
      </c>
      <c r="D225" s="399">
        <f>COUNTIFS($J$77:$J$131,"SA",$S$77:$S$131,"&lt;&gt;0",$E$77:$E$131,"PEGA")</f>
        <v>2</v>
      </c>
      <c r="E225" s="399">
        <f>COUNTIFS($J$77:$J$131,"M",$S$77:$S$131,"&lt;&gt;0",$E$77:$E$131,"PEGA")</f>
        <v>1</v>
      </c>
      <c r="F225" s="399">
        <f>COUNTIFS($J$77:$J$131,"SM",$S$77:$S$131,"&lt;&gt;0",$E$77:$E$131,"PEGA")</f>
        <v>1</v>
      </c>
      <c r="G225" s="399">
        <f>COUNTIFS($J$77:$J$131,"AD",$S$77:$S$131,"&lt;&gt;0",$E$77:$E$131,"PEGA")</f>
        <v>0</v>
      </c>
      <c r="H225" s="399">
        <f>COUNTIFS($J$77:$J$131,"Cont",$S$77:$S$131,"&lt;&gt;0",$E$77:$E$131,"PEGA")</f>
        <v>2</v>
      </c>
      <c r="I225" s="399"/>
      <c r="J225" s="399">
        <f t="shared" si="76"/>
        <v>6</v>
      </c>
      <c r="L225" s="464" t="s">
        <v>594</v>
      </c>
      <c r="M225" s="305">
        <f>COUNTIFS($I$77:$I$131,"Level 1 - Premium SkillsOnshore Supplier Location",$U$77:$U$131,"&lt;&gt;0")</f>
        <v>0</v>
      </c>
      <c r="N225" s="305">
        <f>COUNTIFS($I$77:$I$131,"Level 1 - Premium SkillsOnshore WFH Location",$U$77:$U$131,"&lt;&gt;0")</f>
        <v>0</v>
      </c>
      <c r="O225" s="305">
        <f>COUNTIFS($I$77:$I$131,"Level 1 - Premium SkillsIndia",$U$77:$U$131,"&lt;&gt;0")</f>
        <v>0</v>
      </c>
      <c r="P225" s="305">
        <f>COUNTIFS($I$77:$I$131,"Level 1 - Premium SkillsMexico",$U$77:$U$131,"&lt;&gt;0")</f>
        <v>0</v>
      </c>
    </row>
    <row r="226" spans="2:22" ht="12.5">
      <c r="B226" s="417" t="s">
        <v>772</v>
      </c>
      <c r="C226" s="399">
        <f>COUNTIFS($J$77:$J$131,"A",$S$77:$S$131,"&lt;&gt;0",$E$77:$E$131,"QA")</f>
        <v>1</v>
      </c>
      <c r="D226" s="399">
        <f>COUNTIFS($J$77:$J$131,"SA",$S$77:$S$131,"&lt;&gt;0",$E$77:$E$131,"QA")</f>
        <v>0</v>
      </c>
      <c r="E226" s="399">
        <f>COUNTIFS($J$77:$J$131,"M",$S$77:$S$131,"&lt;&gt;0",$E$77:$E$131,"QA")</f>
        <v>1</v>
      </c>
      <c r="F226" s="399">
        <f>COUNTIFS($J$77:$J$131,"SM",$S$77:$S$131,"&lt;&gt;0",$E$77:$E$131,"QA")</f>
        <v>0</v>
      </c>
      <c r="G226" s="399">
        <f>COUNTIFS($J$77:$J$131,"AD",$S$77:$S$131,"&lt;&gt;0",$E$77:$E$131,"QA")</f>
        <v>0</v>
      </c>
      <c r="H226" s="399">
        <f>COUNTIFS($J$77:$J$131,"Cont",$S$77:$S$131,"&lt;&gt;0",$E$77:$E$131,"QA")</f>
        <v>1</v>
      </c>
      <c r="I226" s="399"/>
      <c r="J226" s="399">
        <f t="shared" si="76"/>
        <v>3</v>
      </c>
      <c r="L226" s="464" t="s">
        <v>330</v>
      </c>
      <c r="M226" s="305">
        <f>COUNTIFS($I$77:$I$131,"Level 2 - Premium SkillsOnshore Supplier Location",$U$77:$U$131,"&lt;&gt;0")</f>
        <v>0</v>
      </c>
      <c r="N226" s="305">
        <f>COUNTIFS($I$77:$I$131,"Level 2 - Premium SkillsOnshore WFH Location",$U$77:$U$131,"&lt;&gt;0")</f>
        <v>0</v>
      </c>
      <c r="O226" s="305">
        <f>COUNTIFS($I$77:$I$131,"Level 2 - Premium SkillsIndia",$U$77:$U$131,"&lt;&gt;0")</f>
        <v>0</v>
      </c>
      <c r="P226" s="305">
        <f>COUNTIFS($I$77:$I$131,"Level 2 - Premium SkillsMexico",$U$77:$U$131,"&lt;&gt;0")</f>
        <v>0</v>
      </c>
    </row>
    <row r="227" spans="2:22" ht="12.5">
      <c r="B227" s="400" t="s">
        <v>1506</v>
      </c>
      <c r="C227" s="402">
        <f t="shared" ref="C227:H227" si="77">SUM(C221:C226)</f>
        <v>3</v>
      </c>
      <c r="D227" s="402">
        <f t="shared" si="77"/>
        <v>13</v>
      </c>
      <c r="E227" s="402">
        <f t="shared" si="77"/>
        <v>12</v>
      </c>
      <c r="F227" s="402">
        <f t="shared" si="77"/>
        <v>9</v>
      </c>
      <c r="G227" s="402">
        <f t="shared" si="77"/>
        <v>4</v>
      </c>
      <c r="H227" s="402">
        <f t="shared" si="77"/>
        <v>11</v>
      </c>
      <c r="I227" s="402"/>
      <c r="J227" s="402">
        <f t="shared" si="76"/>
        <v>52</v>
      </c>
      <c r="L227" s="464" t="s">
        <v>317</v>
      </c>
      <c r="M227" s="305">
        <f>COUNTIFS($I$77:$I$131,"Level 3 - Premium SkillsOnshore Supplier Location",$U$77:$U$131,"&lt;&gt;0")</f>
        <v>24</v>
      </c>
      <c r="N227" s="305">
        <f>COUNTIFS($I$77:$I$131,"Level 3 - Premium SkillsOnshore WFH Location",$U$77:$U$131,"&lt;&gt;0")</f>
        <v>0</v>
      </c>
      <c r="O227" s="305">
        <f>COUNTIFS($I$77:$I$131,"Level 3 - Premium SkillsIndia",$U$77:$U$131,"&lt;&gt;0")</f>
        <v>7</v>
      </c>
      <c r="P227" s="305">
        <f>COUNTIFS($I$77:$I$131,"Level 3 - Premium SkillsMexico",$U$77:$U$131,"&lt;&gt;0")</f>
        <v>0</v>
      </c>
    </row>
    <row r="228" spans="2:22" ht="12.5">
      <c r="L228" s="464" t="s">
        <v>606</v>
      </c>
      <c r="M228" s="305">
        <f>COUNTIFS($I$77:$I$131,"Level 1 - Niche SkillsOnshore Supplier Location",$U$77:$U$131,"&lt;&gt;0")</f>
        <v>0</v>
      </c>
      <c r="N228" s="305">
        <f>COUNTIFS($I$77:$I$131,"Level 1 - Niche SkillsOnshore WFH Location",$U$77:$U$131,"&lt;&gt;0")</f>
        <v>0</v>
      </c>
      <c r="O228" s="305">
        <f>COUNTIFS($I$77:$I$131,"Level 1 - Niche SkillsIndia",$U$77:$U$131,"&lt;&gt;0")</f>
        <v>0</v>
      </c>
      <c r="P228" s="305">
        <f>COUNTIFS($I$77:$I$131,"Level 1 - Niche SkillsMexico",$U$77:$U$131,"&lt;&gt;0")</f>
        <v>0</v>
      </c>
    </row>
    <row r="229" spans="2:22" ht="12.5">
      <c r="L229" s="464" t="s">
        <v>700</v>
      </c>
      <c r="M229" s="305">
        <f>COUNTIFS($I$77:$I$131,"Level 2 - Niche SkillsOnshore Supplier Location",$U$77:$U$131,"&lt;&gt;0")</f>
        <v>0</v>
      </c>
      <c r="N229" s="305">
        <f>COUNTIFS($I$77:$I$131,"Level 2 - Niche SkillsOnshore WFH Location",$U$77:$U$131,"&lt;&gt;0")</f>
        <v>0</v>
      </c>
      <c r="O229" s="305">
        <f>COUNTIFS($I$77:$I$131,"Level 2 - Niche SkillsIndia",$U$77:$U$131,"&lt;&gt;0")</f>
        <v>0</v>
      </c>
      <c r="P229" s="305">
        <f>COUNTIFS($I$77:$I$131,"Level 2 - Niche SkillsMexico",$U$77:$U$131,"&lt;&gt;0")</f>
        <v>0</v>
      </c>
    </row>
    <row r="230" spans="2:22" ht="12.5">
      <c r="L230" s="464" t="s">
        <v>342</v>
      </c>
      <c r="M230" s="305">
        <f>COUNTIFS($I$77:$I$131,"Level 3 - Niche SkillsOnshore Supplier Location",$U$77:$U$131,"&lt;&gt;0")</f>
        <v>5</v>
      </c>
      <c r="N230" s="305">
        <f>COUNTIFS($I$77:$I$131,"Level 3 - Niche SkillsOnshore WFH Location",$U$77:$U$131,"&lt;&gt;0")</f>
        <v>0</v>
      </c>
      <c r="O230" s="305">
        <f>COUNTIFS($I$77:$I$131,"Level 3 - Niche SkillsIndia",$U$77:$U$131,"&lt;&gt;0")</f>
        <v>0</v>
      </c>
      <c r="P230" s="305">
        <f>COUNTIFS($I$77:$I$131,"Level 3 - Niche SkillsMexico",$U$77:$U$131,"&lt;&gt;0")</f>
        <v>0</v>
      </c>
    </row>
    <row r="231" spans="2:22" ht="12.5">
      <c r="B231" s="374" t="s">
        <v>1895</v>
      </c>
      <c r="C231" s="374" t="s">
        <v>1896</v>
      </c>
      <c r="D231" s="465" t="s">
        <v>1897</v>
      </c>
      <c r="E231" s="374" t="s">
        <v>1871</v>
      </c>
      <c r="F231" s="374" t="s">
        <v>1898</v>
      </c>
      <c r="G231" s="375" t="s">
        <v>1872</v>
      </c>
      <c r="H231" s="375" t="s">
        <v>1899</v>
      </c>
      <c r="L231" s="464" t="s">
        <v>371</v>
      </c>
      <c r="M231" s="305">
        <f>COUNTIFS($I$77:$I$131,"Level 4 - Expert SkillsOnshore Supplier Location",$U$77:$U$131,"&lt;&gt;0")</f>
        <v>7</v>
      </c>
      <c r="N231" s="305">
        <f>COUNTIFS($I$77:$I$131,"Level 4 - Expert SkillsOnshore WFH Location",$U$77:$U$131,"&lt;&gt;0")</f>
        <v>0</v>
      </c>
      <c r="O231" s="305">
        <f>COUNTIFS($I$77:$I$131,"Level 4 - Expert SkillsIndia",$U$77:$U$131,"&lt;&gt;0")</f>
        <v>0</v>
      </c>
      <c r="P231" s="305">
        <f>COUNTIFS($I$77:$I$131,"Level 4 - Expert SkillsMexico",$U$77:$U$131,"&lt;&gt;0")</f>
        <v>0</v>
      </c>
    </row>
    <row r="232" spans="2:22">
      <c r="B232" s="374" t="s">
        <v>24</v>
      </c>
      <c r="C232" s="488">
        <f>SUMIF(E$77:E$131,"ADM",S$77:S$131)*0.9</f>
        <v>348623.53343999997</v>
      </c>
      <c r="D232" s="479">
        <f t="shared" ref="D232:D237" si="78">C232/C$238</f>
        <v>0.50569207320724063</v>
      </c>
      <c r="E232" s="488">
        <f>SUMIF(E$77:E$131,"ADM",T$77:T$131)*0.9</f>
        <v>332773.90271999995</v>
      </c>
      <c r="F232" s="378">
        <f t="shared" ref="F232:F237" si="79">E232/E$238</f>
        <v>0.4911633263915105</v>
      </c>
      <c r="G232" s="488">
        <f>SUMIF(E$77:E$131,"ADM",U$77:U$131)*0.9</f>
        <v>334988.29152000003</v>
      </c>
      <c r="H232" s="378">
        <f t="shared" ref="H232:H237" si="80">G232/G$238</f>
        <v>0.50320658009062769</v>
      </c>
      <c r="L232" s="462" t="s">
        <v>1506</v>
      </c>
      <c r="M232" s="393">
        <f>SUM(M222:M231)</f>
        <v>37</v>
      </c>
      <c r="N232" s="393">
        <f>SUM(N222:N231)</f>
        <v>0</v>
      </c>
      <c r="O232" s="393">
        <f>SUM(O222:O231)</f>
        <v>9</v>
      </c>
      <c r="P232" s="393">
        <f>SUM(P222:P231)</f>
        <v>0</v>
      </c>
    </row>
    <row r="233" spans="2:22">
      <c r="B233" s="374" t="s">
        <v>1805</v>
      </c>
      <c r="C233" s="488">
        <f>SUMIF(E$77:E$131,"DE",S$77:S$131)*0.9</f>
        <v>204286.31999999998</v>
      </c>
      <c r="D233" s="479">
        <f t="shared" si="78"/>
        <v>0.29632529872357943</v>
      </c>
      <c r="E233" s="488">
        <f>SUMIF(E$77:E$131,"DE",T$77:T$131)*0.9</f>
        <v>192516.04223999998</v>
      </c>
      <c r="F233" s="378">
        <f t="shared" si="79"/>
        <v>0.28414734123513347</v>
      </c>
      <c r="G233" s="488">
        <f>SUMIF(E$77:E$131,"DE",U$77:U$131)*0.9</f>
        <v>164136.67199999999</v>
      </c>
      <c r="H233" s="378">
        <f t="shared" si="80"/>
        <v>0.2465598215681096</v>
      </c>
      <c r="P233" s="62">
        <f>SUM(M232:P232)</f>
        <v>46</v>
      </c>
    </row>
    <row r="234" spans="2:22">
      <c r="B234" s="374" t="s">
        <v>53</v>
      </c>
      <c r="C234" s="488">
        <f>SUMIF(E$77:E$131,"IOA",S$77:S$131)*0.9</f>
        <v>3895.2899999999995</v>
      </c>
      <c r="D234" s="479">
        <f t="shared" si="78"/>
        <v>5.65027052650893E-3</v>
      </c>
      <c r="E234" s="488">
        <f>SUMIF(E$77:E$131,"IOA",T$77:T$131)*0.9</f>
        <v>3895.2899999999995</v>
      </c>
      <c r="F234" s="378">
        <f t="shared" si="79"/>
        <v>5.7493198175140453E-3</v>
      </c>
      <c r="G234" s="488">
        <f>SUMIF(E$77:E$131,"IOA",U$77:U$131)*0.9</f>
        <v>3895.2899999999995</v>
      </c>
      <c r="H234" s="378">
        <f t="shared" si="80"/>
        <v>5.8513554323560407E-3</v>
      </c>
    </row>
    <row r="235" spans="2:22">
      <c r="B235" s="374" t="s">
        <v>37</v>
      </c>
      <c r="C235" s="488">
        <f>SUMIF(E$77:E$131,"IOT",S$77:S$131)*0.9</f>
        <v>14849.351999999999</v>
      </c>
      <c r="D235" s="479">
        <f t="shared" si="78"/>
        <v>2.1539565974126814E-2</v>
      </c>
      <c r="E235" s="488">
        <f>SUMIF(E$77:E$131,"IOT",T$77:T$131)*0.9</f>
        <v>14849.351999999999</v>
      </c>
      <c r="F235" s="378">
        <f t="shared" si="79"/>
        <v>2.1917154751210265E-2</v>
      </c>
      <c r="G235" s="488">
        <f>SUMIF(E$77:E$131,"IOT",U$77:U$131)*0.9</f>
        <v>29449.224000000002</v>
      </c>
      <c r="H235" s="378">
        <f t="shared" si="80"/>
        <v>4.4237496266277973E-2</v>
      </c>
      <c r="S235" s="62">
        <v>281895</v>
      </c>
      <c r="T235" s="62">
        <v>285902</v>
      </c>
      <c r="U235" s="62">
        <v>281139</v>
      </c>
      <c r="V235" s="62">
        <f>SUM(S235:U235)</f>
        <v>848936</v>
      </c>
    </row>
    <row r="236" spans="2:22">
      <c r="B236" s="374" t="s">
        <v>341</v>
      </c>
      <c r="C236" s="488">
        <f>SUMIF(E$77:E$131,"PEGA",S$77:S$131)*0.9</f>
        <v>85353.911999999997</v>
      </c>
      <c r="D236" s="479">
        <f t="shared" si="78"/>
        <v>0.12380918835204488</v>
      </c>
      <c r="E236" s="488">
        <f>SUMIF(E$77:E$131,"PEGA",T$77:T$131)*0.9</f>
        <v>101096.856</v>
      </c>
      <c r="F236" s="378">
        <f t="shared" si="79"/>
        <v>0.14921563161899726</v>
      </c>
      <c r="G236" s="488">
        <f>SUMIF(E$77:E$131,"PEGA",U$77:U$131)*0.9</f>
        <v>86247.504000000001</v>
      </c>
      <c r="H236" s="378">
        <f t="shared" si="80"/>
        <v>0.12955769687431473</v>
      </c>
      <c r="V236" s="62">
        <f>V235-60000</f>
        <v>788936</v>
      </c>
    </row>
    <row r="237" spans="2:22">
      <c r="B237" s="374" t="s">
        <v>772</v>
      </c>
      <c r="C237" s="488">
        <f>SUMIF(E$77:E$131,"QA",S$77:S$131)*0.9</f>
        <v>32390.442000000006</v>
      </c>
      <c r="D237" s="479">
        <f t="shared" si="78"/>
        <v>4.6983603216499165E-2</v>
      </c>
      <c r="E237" s="488">
        <f>SUMIF(E$77:E$131,"QA",T$77:T$131)*0.9</f>
        <v>32390.442000000006</v>
      </c>
      <c r="F237" s="378">
        <f t="shared" si="79"/>
        <v>4.7807226185634273E-2</v>
      </c>
      <c r="G237" s="488">
        <f>SUMIF(E$77:E$131,"QA",U$77:U$131)*0.9</f>
        <v>46990.314000000006</v>
      </c>
      <c r="H237" s="378">
        <f t="shared" si="80"/>
        <v>7.0587049768314078E-2</v>
      </c>
    </row>
    <row r="238" spans="2:22">
      <c r="B238" s="374" t="s">
        <v>1506</v>
      </c>
      <c r="C238" s="488">
        <f t="shared" ref="C238:H238" si="81">SUM(C232:C237)</f>
        <v>689398.84944000002</v>
      </c>
      <c r="D238" s="479">
        <f t="shared" si="81"/>
        <v>0.99999999999999989</v>
      </c>
      <c r="E238" s="488">
        <f t="shared" si="81"/>
        <v>677521.88496000005</v>
      </c>
      <c r="F238" s="378">
        <f t="shared" si="81"/>
        <v>0.99999999999999967</v>
      </c>
      <c r="G238" s="488">
        <f t="shared" si="81"/>
        <v>665707.29551999993</v>
      </c>
      <c r="H238" s="378">
        <f t="shared" si="81"/>
        <v>1</v>
      </c>
    </row>
    <row r="239" spans="2:22">
      <c r="G239" s="489">
        <f>C238+E238+G238</f>
        <v>2032628.0299199999</v>
      </c>
    </row>
    <row r="244" spans="2:10">
      <c r="B244" s="374"/>
      <c r="C244" s="374" t="s">
        <v>1862</v>
      </c>
      <c r="D244" s="465" t="s">
        <v>1900</v>
      </c>
      <c r="E244" s="374" t="s">
        <v>1863</v>
      </c>
      <c r="F244" s="374" t="s">
        <v>1901</v>
      </c>
      <c r="G244" s="375" t="s">
        <v>1902</v>
      </c>
      <c r="H244" s="375" t="s">
        <v>1903</v>
      </c>
      <c r="I244" s="62"/>
    </row>
    <row r="245" spans="2:10">
      <c r="B245" s="374" t="s">
        <v>24</v>
      </c>
      <c r="C245" s="377">
        <f>SUMIF(E$9:E$76,"ADM",P$9:P$76)</f>
        <v>450828</v>
      </c>
      <c r="D245" s="479">
        <f t="shared" ref="D245:D250" si="82">C245/C$251</f>
        <v>0.52602175830638043</v>
      </c>
      <c r="E245" s="377">
        <f>SUMIF($E$9:$E$76,"ADM",Q$9:Q$76)</f>
        <v>425712</v>
      </c>
      <c r="F245" s="378">
        <f t="shared" ref="F245:F250" si="83">E245/E$251</f>
        <v>0.50037377113922621</v>
      </c>
      <c r="G245" s="377">
        <f>SUMIF($E$9:$E$76,"ADM",R$9:R$76)</f>
        <v>450492</v>
      </c>
      <c r="H245" s="378">
        <f t="shared" ref="H245:H250" si="84">G245/G$251</f>
        <v>0.5095486935866983</v>
      </c>
      <c r="I245" s="62"/>
    </row>
    <row r="246" spans="2:10">
      <c r="B246" s="374" t="s">
        <v>1805</v>
      </c>
      <c r="C246" s="377">
        <f>SUMIF(E$9:E$76,"DE",P$9:P$76)</f>
        <v>181608</v>
      </c>
      <c r="D246" s="479">
        <f t="shared" si="82"/>
        <v>0.2118984612368911</v>
      </c>
      <c r="E246" s="377">
        <f>SUMIF($E$9:$E$76,"DE",Q$9:Q$76)</f>
        <v>190692</v>
      </c>
      <c r="F246" s="378">
        <f t="shared" si="83"/>
        <v>0.22413574239410994</v>
      </c>
      <c r="G246" s="377">
        <f>SUMIF($E$9:$E$76,"DE",R$9:R$76)</f>
        <v>207984</v>
      </c>
      <c r="H246" s="378">
        <f t="shared" si="84"/>
        <v>0.23524940617577197</v>
      </c>
      <c r="I246" s="62"/>
    </row>
    <row r="247" spans="2:10">
      <c r="B247" s="374" t="s">
        <v>53</v>
      </c>
      <c r="C247" s="377">
        <f>SUMIF(E$9:E$76,"IOA",P$9:P$76)</f>
        <v>3696</v>
      </c>
      <c r="D247" s="479">
        <f t="shared" si="82"/>
        <v>4.3124571204547681E-3</v>
      </c>
      <c r="E247" s="377">
        <f>SUMIF($E$9:$E$76,"IOA",Q$9:Q$76)</f>
        <v>3696</v>
      </c>
      <c r="F247" s="378">
        <f t="shared" si="83"/>
        <v>4.3442079577991231E-3</v>
      </c>
      <c r="G247" s="377">
        <f>SUMIF($E$9:$E$76,"IOA",R$9:R$76)</f>
        <v>3696</v>
      </c>
      <c r="H247" s="378">
        <f t="shared" si="84"/>
        <v>4.1805225653206652E-3</v>
      </c>
      <c r="I247" s="62"/>
    </row>
    <row r="248" spans="2:10">
      <c r="B248" s="374" t="s">
        <v>37</v>
      </c>
      <c r="C248" s="377">
        <f>SUMIF(E$9:E$76,"IOT",P$9:P$76)</f>
        <v>48552</v>
      </c>
      <c r="D248" s="479">
        <f t="shared" si="82"/>
        <v>5.6650004900519454E-2</v>
      </c>
      <c r="E248" s="377">
        <f>SUMIF($E$9:$E$76,"IOT",Q$9:Q$76)</f>
        <v>48552</v>
      </c>
      <c r="F248" s="378">
        <f t="shared" si="83"/>
        <v>5.7067095445633931E-2</v>
      </c>
      <c r="G248" s="377">
        <f>SUMIF($E$9:$E$76,"IOT",R$9:R$76)</f>
        <v>32256</v>
      </c>
      <c r="H248" s="378">
        <f t="shared" si="84"/>
        <v>3.648456057007126E-2</v>
      </c>
      <c r="I248" s="62"/>
    </row>
    <row r="249" spans="2:10">
      <c r="B249" s="374" t="s">
        <v>341</v>
      </c>
      <c r="C249" s="377">
        <f>SUMIF(E$9:E$76,"PEGA",P$9:P$76)</f>
        <v>121968</v>
      </c>
      <c r="D249" s="479">
        <f t="shared" si="82"/>
        <v>0.14231108497500736</v>
      </c>
      <c r="E249" s="377">
        <f>SUMIF($E$9:$E$76,"PEGA",Q$9:Q$76)</f>
        <v>131736</v>
      </c>
      <c r="F249" s="378">
        <f t="shared" si="83"/>
        <v>0.1548399836386973</v>
      </c>
      <c r="G249" s="377">
        <f>SUMIF($E$9:$E$76,"PEGA",R$9:R$76)</f>
        <v>122976</v>
      </c>
      <c r="H249" s="378">
        <f t="shared" si="84"/>
        <v>0.13909738717339667</v>
      </c>
      <c r="I249" s="62"/>
    </row>
    <row r="250" spans="2:10">
      <c r="B250" s="374" t="s">
        <v>772</v>
      </c>
      <c r="C250" s="377">
        <f>SUMIF(E$9:E$76,"QA",P$9:P$76)</f>
        <v>50400</v>
      </c>
      <c r="D250" s="479">
        <f t="shared" si="82"/>
        <v>5.8806233460746836E-2</v>
      </c>
      <c r="E250" s="377">
        <f>SUMIF($E$9:$E$76,"QA",Q$9:Q$76)</f>
        <v>50400</v>
      </c>
      <c r="F250" s="378">
        <f t="shared" si="83"/>
        <v>5.9239199424533491E-2</v>
      </c>
      <c r="G250" s="377">
        <f>SUMIF($E$9:$E$76,"QA",R$9:R$76)</f>
        <v>66696</v>
      </c>
      <c r="H250" s="378">
        <f t="shared" si="84"/>
        <v>7.5439429928741086E-2</v>
      </c>
      <c r="I250" s="62"/>
    </row>
    <row r="251" spans="2:10">
      <c r="B251" s="374" t="s">
        <v>1506</v>
      </c>
      <c r="C251" s="377">
        <f t="shared" ref="C251:H251" si="85">SUM(C245:C250)</f>
        <v>857052</v>
      </c>
      <c r="D251" s="479">
        <f t="shared" si="85"/>
        <v>0.99999999999999989</v>
      </c>
      <c r="E251" s="377">
        <f t="shared" si="85"/>
        <v>850788</v>
      </c>
      <c r="F251" s="378">
        <f t="shared" si="85"/>
        <v>1</v>
      </c>
      <c r="G251" s="377">
        <f t="shared" si="85"/>
        <v>884100</v>
      </c>
      <c r="H251" s="378">
        <f t="shared" si="85"/>
        <v>0.99999999999999989</v>
      </c>
      <c r="I251" s="62">
        <f>C251+E251+G251</f>
        <v>2591940</v>
      </c>
      <c r="J251" s="64">
        <f>C251+E251+G251</f>
        <v>2591940</v>
      </c>
    </row>
  </sheetData>
  <autoFilter ref="A8:AF142" xr:uid="{A95E8928-F609-4A37-9D90-8EF1556595F7}">
    <filterColumn colId="4">
      <filters>
        <filter val="ADM"/>
      </filters>
    </filterColumn>
    <filterColumn colId="27">
      <filters>
        <filter val="$1,987,211.54"/>
        <filter val="$25,872.00"/>
        <filter val="$32,444.16"/>
        <filter val="$32,998.56"/>
        <filter val="$36,661.90"/>
        <filter val="$40,423.24"/>
        <filter val="$40,555.20"/>
        <filter val="$41,248.20"/>
        <filter val="$43,008.00"/>
        <filter val="$46,317.60"/>
        <filter val="$48,666.24"/>
        <filter val="$49,497.84"/>
        <filter val="$49,560.00"/>
        <filter val="$52,533.60"/>
        <filter val="$53,760.00"/>
        <filter val="$59,472.00"/>
        <filter val="$64,512.00"/>
        <filter val="$8,111.04"/>
      </filters>
    </filterColumn>
  </autoFilter>
  <mergeCells count="19">
    <mergeCell ref="N200:O200"/>
    <mergeCell ref="M7:O7"/>
    <mergeCell ref="P7:R7"/>
    <mergeCell ref="S7:U7"/>
    <mergeCell ref="V7:X7"/>
    <mergeCell ref="W152:W153"/>
    <mergeCell ref="X152:X153"/>
    <mergeCell ref="A4:B4"/>
    <mergeCell ref="C4:K4"/>
    <mergeCell ref="A5:B5"/>
    <mergeCell ref="C5:K5"/>
    <mergeCell ref="A6:B6"/>
    <mergeCell ref="C6:K6"/>
    <mergeCell ref="A1:B1"/>
    <mergeCell ref="C1:K1"/>
    <mergeCell ref="A2:B2"/>
    <mergeCell ref="C2:K2"/>
    <mergeCell ref="A3:B3"/>
    <mergeCell ref="C3:K3"/>
  </mergeCells>
  <conditionalFormatting sqref="A48">
    <cfRule type="duplicateValues" dxfId="75" priority="6"/>
    <cfRule type="duplicateValues" dxfId="74" priority="7"/>
  </conditionalFormatting>
  <conditionalFormatting sqref="A104">
    <cfRule type="duplicateValues" dxfId="73" priority="2"/>
    <cfRule type="duplicateValues" dxfId="72" priority="3"/>
  </conditionalFormatting>
  <conditionalFormatting sqref="B33:B53">
    <cfRule type="duplicateValues" dxfId="71" priority="8"/>
  </conditionalFormatting>
  <conditionalFormatting sqref="B66">
    <cfRule type="duplicateValues" dxfId="70" priority="9"/>
  </conditionalFormatting>
  <conditionalFormatting sqref="B70 B54:B65 B67">
    <cfRule type="duplicateValues" dxfId="69" priority="10"/>
  </conditionalFormatting>
  <conditionalFormatting sqref="B71">
    <cfRule type="duplicateValues" dxfId="68" priority="11"/>
  </conditionalFormatting>
  <conditionalFormatting sqref="B72:B73">
    <cfRule type="duplicateValues" dxfId="67" priority="12"/>
  </conditionalFormatting>
  <conditionalFormatting sqref="B95:B108">
    <cfRule type="duplicateValues" dxfId="66" priority="13"/>
  </conditionalFormatting>
  <conditionalFormatting sqref="B118">
    <cfRule type="duplicateValues" dxfId="65" priority="5"/>
  </conditionalFormatting>
  <conditionalFormatting sqref="B121 B109:B117 B119">
    <cfRule type="duplicateValues" dxfId="64" priority="4"/>
  </conditionalFormatting>
  <conditionalFormatting sqref="B122:B123">
    <cfRule type="duplicateValues" dxfId="63" priority="1"/>
  </conditionalFormatting>
  <dataValidations count="1">
    <dataValidation type="list" allowBlank="1" showInputMessage="1" showErrorMessage="1" sqref="J45:J48 J55 J19:J40 J42:J43 J50:J53 J57:J72 G19:G40 G55 G45:G48 G14:G17 G9:G12 J14:J17 J9:J12 J74:J76 G106:G107 G109 G80:G83 G57:G72 G50:G53 G42:G43 E125 G124:G125 G74:G78 G111:G122 G103:G104 G85:G101 G127:G139" xr:uid="{2E1CC54A-97A5-4E4D-84B9-1A16BDB609D2}">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86C35C29-391C-4E2F-972D-445F6CD3EF9E}">
          <x14:formula1>
            <xm:f>'New Rate Card'!$C$2:$C$51</xm:f>
          </x14:formula1>
          <xm:sqref>C229:C230 C239:C1048576 C178:C219 C1:C147</xm:sqref>
        </x14:dataValidation>
        <x14:dataValidation type="list" allowBlank="1" showInputMessage="1" showErrorMessage="1" xr:uid="{FE30C308-2FD6-4C05-9FD9-812075046C4F}">
          <x14:formula1>
            <xm:f>'New Rate Card'!$B$2:$B$51</xm:f>
          </x14:formula1>
          <xm:sqref>H196:H200 H178:H181 F125:F126 E203 E201 H215:H219 L203 L201 N221 N219 H229:H230 H239:H1048576 F135:F137 H1:H147</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8928-F609-4A37-9D90-8EF1556595F7}">
  <sheetPr codeName="Sheet6" filterMode="1">
    <tabColor theme="3"/>
  </sheetPr>
  <dimension ref="A1:AF251"/>
  <sheetViews>
    <sheetView zoomScale="80" zoomScaleNormal="80" workbookViewId="0">
      <pane ySplit="8" topLeftCell="A9" activePane="bottomLeft" state="frozen"/>
      <selection activeCell="J1" sqref="J1"/>
      <selection pane="bottomLeft" activeCell="B26" sqref="B26"/>
    </sheetView>
  </sheetViews>
  <sheetFormatPr defaultColWidth="31.453125" defaultRowHeight="11.5"/>
  <cols>
    <col min="1" max="1" width="10.453125" style="63" customWidth="1"/>
    <col min="2" max="2" width="23.54296875" style="63" customWidth="1"/>
    <col min="3" max="3" width="19.453125" style="63" customWidth="1"/>
    <col min="4" max="4" width="8.453125" style="64" customWidth="1"/>
    <col min="5" max="5" width="13.453125" style="63" customWidth="1"/>
    <col min="6" max="6" width="13.54296875" style="63" customWidth="1"/>
    <col min="7" max="7" width="14.453125" style="63" customWidth="1"/>
    <col min="8" max="8" width="13.54296875" style="63" customWidth="1"/>
    <col min="9" max="9" width="27.54296875" style="63" customWidth="1"/>
    <col min="10" max="10" width="13.54296875" style="64" bestFit="1" customWidth="1"/>
    <col min="11" max="12" width="13.453125" style="117" bestFit="1" customWidth="1"/>
    <col min="13" max="13" width="13.54296875" style="62" bestFit="1" customWidth="1"/>
    <col min="14" max="14" width="17.453125" style="62" customWidth="1"/>
    <col min="15" max="15" width="17.54296875" style="62" customWidth="1"/>
    <col min="16" max="16" width="17.453125" style="62" customWidth="1"/>
    <col min="17" max="17" width="21.54296875" style="62" customWidth="1"/>
    <col min="18" max="21" width="17.453125" style="62" customWidth="1"/>
    <col min="22" max="22" width="19.54296875" style="62" bestFit="1" customWidth="1"/>
    <col min="23" max="28" width="17.453125" style="62" customWidth="1"/>
    <col min="29" max="31" width="20.54296875" style="63" customWidth="1"/>
    <col min="32" max="32" width="61.453125" style="63" bestFit="1" customWidth="1"/>
    <col min="33" max="33" width="31.453125" style="63" bestFit="1"/>
    <col min="34" max="16384" width="31.453125" style="63"/>
  </cols>
  <sheetData>
    <row r="1" spans="1:32">
      <c r="A1" s="852" t="s">
        <v>1440</v>
      </c>
      <c r="B1" s="852"/>
      <c r="C1" s="853" t="s">
        <v>1745</v>
      </c>
      <c r="D1" s="854"/>
      <c r="E1" s="854"/>
      <c r="F1" s="854"/>
      <c r="G1" s="854"/>
      <c r="H1" s="854"/>
      <c r="I1" s="854"/>
      <c r="J1" s="854"/>
      <c r="K1" s="855"/>
    </row>
    <row r="2" spans="1:32">
      <c r="A2" s="852" t="s">
        <v>1441</v>
      </c>
      <c r="B2" s="852"/>
      <c r="C2" s="853" t="s">
        <v>1442</v>
      </c>
      <c r="D2" s="854"/>
      <c r="E2" s="854"/>
      <c r="F2" s="854"/>
      <c r="G2" s="854"/>
      <c r="H2" s="854"/>
      <c r="I2" s="854"/>
      <c r="J2" s="854"/>
      <c r="K2" s="855"/>
      <c r="U2" s="62">
        <v>2.39</v>
      </c>
    </row>
    <row r="3" spans="1:32">
      <c r="A3" s="852" t="s">
        <v>1443</v>
      </c>
      <c r="B3" s="852"/>
      <c r="C3" s="853"/>
      <c r="D3" s="854"/>
      <c r="E3" s="854"/>
      <c r="F3" s="854"/>
      <c r="G3" s="854"/>
      <c r="H3" s="854"/>
      <c r="I3" s="854"/>
      <c r="J3" s="854"/>
      <c r="K3" s="855"/>
      <c r="U3" s="62">
        <f>U4*0.9</f>
        <v>452105.63424000004</v>
      </c>
    </row>
    <row r="4" spans="1:32">
      <c r="A4" s="852" t="s">
        <v>10</v>
      </c>
      <c r="B4" s="852"/>
      <c r="C4" s="853" t="s">
        <v>50</v>
      </c>
      <c r="D4" s="854"/>
      <c r="E4" s="854"/>
      <c r="F4" s="854"/>
      <c r="G4" s="854"/>
      <c r="H4" s="854"/>
      <c r="I4" s="854"/>
      <c r="J4" s="854"/>
      <c r="K4" s="855"/>
      <c r="U4" s="418">
        <f>SUM(S6:U6)</f>
        <v>502339.59360000002</v>
      </c>
    </row>
    <row r="5" spans="1:32">
      <c r="A5" s="856" t="s">
        <v>1445</v>
      </c>
      <c r="B5" s="856"/>
      <c r="C5" s="853" t="s">
        <v>51</v>
      </c>
      <c r="D5" s="854"/>
      <c r="E5" s="854"/>
      <c r="F5" s="854"/>
      <c r="G5" s="854"/>
      <c r="H5" s="854"/>
      <c r="I5" s="854"/>
      <c r="J5" s="854"/>
      <c r="K5" s="855"/>
    </row>
    <row r="6" spans="1:32">
      <c r="A6" s="856" t="s">
        <v>1446</v>
      </c>
      <c r="B6" s="856"/>
      <c r="C6" s="853" t="s">
        <v>1748</v>
      </c>
      <c r="D6" s="854"/>
      <c r="E6" s="854"/>
      <c r="F6" s="854"/>
      <c r="G6" s="854"/>
      <c r="H6" s="854"/>
      <c r="I6" s="854"/>
      <c r="J6" s="854"/>
      <c r="K6" s="855"/>
      <c r="R6" s="304"/>
      <c r="S6" s="418">
        <f t="shared" ref="S6:X6" si="0">SUBTOTAL(9,S44:S131)</f>
        <v>172278.96000000002</v>
      </c>
      <c r="T6" s="418">
        <f t="shared" si="0"/>
        <v>166925.67360000001</v>
      </c>
      <c r="U6" s="418">
        <f t="shared" si="0"/>
        <v>163134.96</v>
      </c>
      <c r="V6" s="418">
        <f t="shared" si="0"/>
        <v>175880.88</v>
      </c>
      <c r="W6" s="418">
        <f t="shared" si="0"/>
        <v>175880.88</v>
      </c>
      <c r="X6" s="418">
        <f t="shared" si="0"/>
        <v>175880.88</v>
      </c>
    </row>
    <row r="7" spans="1:32" s="64" customFormat="1" ht="18.649999999999999" customHeight="1">
      <c r="A7" s="73"/>
      <c r="B7" s="73"/>
      <c r="C7" s="73"/>
      <c r="D7" s="73"/>
      <c r="E7" s="73"/>
      <c r="F7" s="73"/>
      <c r="G7" s="73"/>
      <c r="H7" s="73"/>
      <c r="I7" s="73"/>
      <c r="J7" s="73"/>
      <c r="K7" s="74"/>
      <c r="L7" s="74"/>
      <c r="M7" s="866" t="s">
        <v>0</v>
      </c>
      <c r="N7" s="866"/>
      <c r="O7" s="866"/>
      <c r="P7" s="867" t="s">
        <v>1</v>
      </c>
      <c r="Q7" s="867"/>
      <c r="R7" s="867"/>
      <c r="S7" s="805" t="s">
        <v>309</v>
      </c>
      <c r="T7" s="815"/>
      <c r="U7" s="815"/>
      <c r="V7" s="868" t="s">
        <v>310</v>
      </c>
      <c r="W7" s="869"/>
      <c r="X7" s="869"/>
      <c r="Y7" s="73"/>
      <c r="Z7" s="73"/>
      <c r="AA7" s="73"/>
      <c r="AB7" s="73"/>
      <c r="AC7" s="73"/>
      <c r="AD7" s="73"/>
      <c r="AE7" s="73"/>
      <c r="AF7" s="73"/>
    </row>
    <row r="8" spans="1:32" ht="23">
      <c r="A8" s="4" t="s">
        <v>5</v>
      </c>
      <c r="B8" s="4" t="s">
        <v>6</v>
      </c>
      <c r="C8" s="4" t="s">
        <v>7</v>
      </c>
      <c r="D8" s="4" t="s">
        <v>8</v>
      </c>
      <c r="E8" s="4" t="s">
        <v>1790</v>
      </c>
      <c r="F8" s="4" t="s">
        <v>1791</v>
      </c>
      <c r="G8" s="4" t="s">
        <v>9</v>
      </c>
      <c r="H8" s="125" t="s">
        <v>311</v>
      </c>
      <c r="I8" s="125" t="s">
        <v>1453</v>
      </c>
      <c r="J8" s="125" t="s">
        <v>312</v>
      </c>
      <c r="K8" s="5" t="s">
        <v>15</v>
      </c>
      <c r="L8" s="5" t="s">
        <v>16</v>
      </c>
      <c r="M8" s="6">
        <v>45658</v>
      </c>
      <c r="N8" s="6">
        <v>45689</v>
      </c>
      <c r="O8" s="6">
        <v>45717</v>
      </c>
      <c r="P8" s="6">
        <v>45748</v>
      </c>
      <c r="Q8" s="6">
        <v>45778</v>
      </c>
      <c r="R8" s="6">
        <v>45809</v>
      </c>
      <c r="S8" s="110">
        <v>45839</v>
      </c>
      <c r="T8" s="110">
        <v>45870</v>
      </c>
      <c r="U8" s="110">
        <v>45901</v>
      </c>
      <c r="V8" s="110">
        <v>45931</v>
      </c>
      <c r="W8" s="110">
        <v>45962</v>
      </c>
      <c r="X8" s="110">
        <v>45992</v>
      </c>
      <c r="Y8" s="6" t="s">
        <v>2</v>
      </c>
      <c r="Z8" s="6" t="s">
        <v>3</v>
      </c>
      <c r="AA8" s="6" t="s">
        <v>1522</v>
      </c>
      <c r="AB8" s="6" t="s">
        <v>1457</v>
      </c>
      <c r="AC8" s="7" t="s">
        <v>18</v>
      </c>
      <c r="AD8" s="7" t="s">
        <v>1692</v>
      </c>
      <c r="AE8" s="7" t="s">
        <v>1792</v>
      </c>
      <c r="AF8" s="7" t="s">
        <v>19</v>
      </c>
    </row>
    <row r="9" spans="1:32" s="312" customFormat="1" ht="29.15" hidden="1" customHeight="1">
      <c r="A9" s="226">
        <v>779427</v>
      </c>
      <c r="B9" s="226" t="s">
        <v>1793</v>
      </c>
      <c r="C9" s="226" t="s">
        <v>1694</v>
      </c>
      <c r="D9" s="358" t="s">
        <v>615</v>
      </c>
      <c r="E9" s="308" t="s">
        <v>37</v>
      </c>
      <c r="F9" s="226"/>
      <c r="G9" s="309" t="s">
        <v>20</v>
      </c>
      <c r="H9" s="309"/>
      <c r="I9" s="309"/>
      <c r="J9" s="447"/>
      <c r="K9" s="310">
        <v>97</v>
      </c>
      <c r="L9" s="227">
        <f>K9*168</f>
        <v>16296</v>
      </c>
      <c r="M9" s="311">
        <f>K9*168</f>
        <v>16296</v>
      </c>
      <c r="N9" s="311">
        <f>K9*168</f>
        <v>16296</v>
      </c>
      <c r="O9" s="311">
        <f>K9*168</f>
        <v>16296</v>
      </c>
      <c r="P9" s="311">
        <f>168*K9</f>
        <v>16296</v>
      </c>
      <c r="Q9" s="311">
        <f>K9*168</f>
        <v>16296</v>
      </c>
      <c r="R9" s="311"/>
      <c r="S9" s="311"/>
      <c r="T9" s="311"/>
      <c r="U9" s="311"/>
      <c r="V9" s="311"/>
      <c r="W9" s="311"/>
      <c r="X9" s="311"/>
      <c r="Y9" s="302">
        <f t="shared" ref="Y9:Y18" si="1">SUM(M9:O9)</f>
        <v>48888</v>
      </c>
      <c r="Z9" s="302">
        <f>SUM(P9:R9)</f>
        <v>32592</v>
      </c>
      <c r="AA9" s="302"/>
      <c r="AB9" s="302"/>
      <c r="AC9" s="227">
        <f>SUM(M9:R9)</f>
        <v>81480</v>
      </c>
      <c r="AD9" s="227"/>
      <c r="AE9" s="227">
        <f>SUM(AC9:AD9)</f>
        <v>81480</v>
      </c>
      <c r="AF9" s="226"/>
    </row>
    <row r="10" spans="1:32" s="312" customFormat="1" ht="29.15" hidden="1" customHeight="1">
      <c r="A10" s="226">
        <v>793528</v>
      </c>
      <c r="B10" s="226" t="s">
        <v>612</v>
      </c>
      <c r="C10" s="226" t="s">
        <v>1694</v>
      </c>
      <c r="D10" s="358" t="s">
        <v>613</v>
      </c>
      <c r="E10" s="308" t="s">
        <v>24</v>
      </c>
      <c r="F10" s="226"/>
      <c r="G10" s="309" t="s">
        <v>428</v>
      </c>
      <c r="H10" s="309"/>
      <c r="I10" s="309"/>
      <c r="J10" s="447"/>
      <c r="K10" s="310">
        <v>97</v>
      </c>
      <c r="L10" s="227">
        <f t="shared" ref="L10:L18" si="2">K10*168</f>
        <v>16296</v>
      </c>
      <c r="M10" s="311">
        <f t="shared" ref="M10:M17" si="3">K10*168</f>
        <v>16296</v>
      </c>
      <c r="N10" s="311">
        <f t="shared" ref="N10:N17" si="4">K10*168</f>
        <v>16296</v>
      </c>
      <c r="O10" s="311">
        <f t="shared" ref="O10:O18" si="5">K10*168</f>
        <v>16296</v>
      </c>
      <c r="P10" s="311">
        <f t="shared" ref="P10:P18" si="6">168*K10</f>
        <v>16296</v>
      </c>
      <c r="Q10" s="311">
        <f t="shared" ref="Q10:Q18" si="7">K10*168</f>
        <v>16296</v>
      </c>
      <c r="R10" s="311">
        <f t="shared" ref="R10:R18" si="8">K10*168</f>
        <v>16296</v>
      </c>
      <c r="S10" s="311"/>
      <c r="T10" s="311"/>
      <c r="U10" s="311"/>
      <c r="V10" s="311"/>
      <c r="W10" s="311"/>
      <c r="X10" s="311"/>
      <c r="Y10" s="302">
        <f t="shared" si="1"/>
        <v>48888</v>
      </c>
      <c r="Z10" s="302">
        <f t="shared" ref="Z10:Z18" si="9">SUM(P10:R10)</f>
        <v>48888</v>
      </c>
      <c r="AA10" s="302"/>
      <c r="AB10" s="302"/>
      <c r="AC10" s="227">
        <f t="shared" ref="AC10:AC18" si="10">SUM(M10:R10)</f>
        <v>97776</v>
      </c>
      <c r="AD10" s="227"/>
      <c r="AE10" s="227">
        <f t="shared" ref="AE10:AE18" si="11">SUM(AC10:AD10)</f>
        <v>97776</v>
      </c>
      <c r="AF10" s="226"/>
    </row>
    <row r="11" spans="1:32" s="312" customFormat="1" ht="29.15" hidden="1" customHeight="1">
      <c r="A11" s="226">
        <v>2190947</v>
      </c>
      <c r="B11" s="226" t="s">
        <v>1794</v>
      </c>
      <c r="C11" s="226" t="s">
        <v>1694</v>
      </c>
      <c r="D11" s="358" t="s">
        <v>613</v>
      </c>
      <c r="E11" s="308" t="s">
        <v>341</v>
      </c>
      <c r="F11" s="226"/>
      <c r="G11" s="309" t="s">
        <v>341</v>
      </c>
      <c r="H11" s="309"/>
      <c r="I11" s="309"/>
      <c r="J11" s="447"/>
      <c r="K11" s="310">
        <v>115</v>
      </c>
      <c r="L11" s="227">
        <f t="shared" si="2"/>
        <v>19320</v>
      </c>
      <c r="M11" s="311">
        <f t="shared" si="3"/>
        <v>19320</v>
      </c>
      <c r="N11" s="311">
        <f t="shared" si="4"/>
        <v>19320</v>
      </c>
      <c r="O11" s="311">
        <f t="shared" si="5"/>
        <v>19320</v>
      </c>
      <c r="P11" s="311">
        <f t="shared" si="6"/>
        <v>19320</v>
      </c>
      <c r="Q11" s="311">
        <f t="shared" si="7"/>
        <v>19320</v>
      </c>
      <c r="R11" s="311">
        <v>0</v>
      </c>
      <c r="S11" s="311"/>
      <c r="T11" s="311"/>
      <c r="U11" s="311"/>
      <c r="V11" s="311"/>
      <c r="W11" s="311"/>
      <c r="X11" s="311"/>
      <c r="Y11" s="302">
        <f t="shared" si="1"/>
        <v>57960</v>
      </c>
      <c r="Z11" s="302">
        <f t="shared" si="9"/>
        <v>38640</v>
      </c>
      <c r="AA11" s="302"/>
      <c r="AB11" s="302"/>
      <c r="AC11" s="227">
        <f t="shared" si="10"/>
        <v>96600</v>
      </c>
      <c r="AD11" s="227"/>
      <c r="AE11" s="227">
        <f t="shared" si="11"/>
        <v>96600</v>
      </c>
      <c r="AF11" s="226"/>
    </row>
    <row r="12" spans="1:32" s="312" customFormat="1" ht="29.15" hidden="1" customHeight="1">
      <c r="A12" s="226">
        <v>970768</v>
      </c>
      <c r="B12" s="226" t="s">
        <v>614</v>
      </c>
      <c r="C12" s="226" t="s">
        <v>1694</v>
      </c>
      <c r="D12" s="358" t="s">
        <v>615</v>
      </c>
      <c r="E12" s="308" t="s">
        <v>772</v>
      </c>
      <c r="F12" s="226" t="s">
        <v>1795</v>
      </c>
      <c r="G12" s="309" t="s">
        <v>25</v>
      </c>
      <c r="H12" s="309"/>
      <c r="I12" s="309"/>
      <c r="J12" s="447"/>
      <c r="K12" s="310">
        <v>85</v>
      </c>
      <c r="L12" s="227">
        <f t="shared" si="2"/>
        <v>14280</v>
      </c>
      <c r="M12" s="311">
        <f t="shared" si="3"/>
        <v>14280</v>
      </c>
      <c r="N12" s="311">
        <f t="shared" si="4"/>
        <v>14280</v>
      </c>
      <c r="O12" s="311">
        <f t="shared" si="5"/>
        <v>14280</v>
      </c>
      <c r="P12" s="311">
        <f>$K12*168</f>
        <v>14280</v>
      </c>
      <c r="Q12" s="311">
        <f t="shared" si="7"/>
        <v>14280</v>
      </c>
      <c r="R12" s="311">
        <f t="shared" si="8"/>
        <v>14280</v>
      </c>
      <c r="S12" s="311"/>
      <c r="T12" s="311"/>
      <c r="U12" s="311"/>
      <c r="V12" s="311"/>
      <c r="W12" s="311"/>
      <c r="X12" s="311"/>
      <c r="Y12" s="302">
        <f t="shared" si="1"/>
        <v>42840</v>
      </c>
      <c r="Z12" s="302">
        <f t="shared" si="9"/>
        <v>42840</v>
      </c>
      <c r="AA12" s="302"/>
      <c r="AB12" s="302"/>
      <c r="AC12" s="227">
        <f t="shared" si="10"/>
        <v>85680</v>
      </c>
      <c r="AD12" s="227"/>
      <c r="AE12" s="227">
        <f t="shared" si="11"/>
        <v>85680</v>
      </c>
      <c r="AF12" s="226" t="s">
        <v>1796</v>
      </c>
    </row>
    <row r="13" spans="1:32" s="312" customFormat="1" ht="29.15" hidden="1" customHeight="1">
      <c r="A13" s="226">
        <v>622443</v>
      </c>
      <c r="B13" s="226" t="s">
        <v>616</v>
      </c>
      <c r="C13" s="226" t="s">
        <v>1694</v>
      </c>
      <c r="D13" s="358" t="s">
        <v>615</v>
      </c>
      <c r="E13" s="313" t="s">
        <v>24</v>
      </c>
      <c r="F13" s="314"/>
      <c r="G13" s="315" t="s">
        <v>617</v>
      </c>
      <c r="H13" s="315"/>
      <c r="I13" s="315"/>
      <c r="J13" s="448"/>
      <c r="K13" s="310">
        <v>110</v>
      </c>
      <c r="L13" s="227">
        <f t="shared" si="2"/>
        <v>18480</v>
      </c>
      <c r="M13" s="311">
        <f t="shared" si="3"/>
        <v>18480</v>
      </c>
      <c r="N13" s="311">
        <f t="shared" si="4"/>
        <v>18480</v>
      </c>
      <c r="O13" s="311">
        <f>K13*168</f>
        <v>18480</v>
      </c>
      <c r="P13" s="311">
        <f>K13*168</f>
        <v>18480</v>
      </c>
      <c r="Q13" s="311">
        <f>K13*168</f>
        <v>18480</v>
      </c>
      <c r="R13" s="311">
        <f>K13*168</f>
        <v>18480</v>
      </c>
      <c r="S13" s="311"/>
      <c r="T13" s="311"/>
      <c r="U13" s="311"/>
      <c r="V13" s="311"/>
      <c r="W13" s="311"/>
      <c r="X13" s="311"/>
      <c r="Y13" s="302">
        <f t="shared" si="1"/>
        <v>55440</v>
      </c>
      <c r="Z13" s="302">
        <f t="shared" si="9"/>
        <v>55440</v>
      </c>
      <c r="AA13" s="302"/>
      <c r="AB13" s="302"/>
      <c r="AC13" s="227">
        <f t="shared" si="10"/>
        <v>110880</v>
      </c>
      <c r="AD13" s="227"/>
      <c r="AE13" s="227">
        <f t="shared" si="11"/>
        <v>110880</v>
      </c>
      <c r="AF13" s="226"/>
    </row>
    <row r="14" spans="1:32" s="312" customFormat="1" ht="29.15" hidden="1" customHeight="1">
      <c r="A14" s="226">
        <v>630305</v>
      </c>
      <c r="B14" s="226" t="s">
        <v>618</v>
      </c>
      <c r="C14" s="226" t="s">
        <v>1694</v>
      </c>
      <c r="D14" s="358" t="s">
        <v>615</v>
      </c>
      <c r="E14" s="308" t="s">
        <v>24</v>
      </c>
      <c r="F14" s="226"/>
      <c r="G14" s="309" t="s">
        <v>20</v>
      </c>
      <c r="H14" s="309"/>
      <c r="I14" s="309"/>
      <c r="J14" s="447"/>
      <c r="K14" s="310">
        <v>97</v>
      </c>
      <c r="L14" s="227">
        <f t="shared" si="2"/>
        <v>16296</v>
      </c>
      <c r="M14" s="311">
        <f t="shared" si="3"/>
        <v>16296</v>
      </c>
      <c r="N14" s="311">
        <f t="shared" si="4"/>
        <v>16296</v>
      </c>
      <c r="O14" s="311">
        <f t="shared" si="5"/>
        <v>16296</v>
      </c>
      <c r="P14" s="311">
        <f t="shared" si="6"/>
        <v>16296</v>
      </c>
      <c r="Q14" s="311">
        <f t="shared" si="7"/>
        <v>16296</v>
      </c>
      <c r="R14" s="311">
        <f t="shared" si="8"/>
        <v>16296</v>
      </c>
      <c r="S14" s="311"/>
      <c r="T14" s="311"/>
      <c r="U14" s="311"/>
      <c r="V14" s="311"/>
      <c r="W14" s="311"/>
      <c r="X14" s="311"/>
      <c r="Y14" s="302">
        <f t="shared" si="1"/>
        <v>48888</v>
      </c>
      <c r="Z14" s="302">
        <f t="shared" si="9"/>
        <v>48888</v>
      </c>
      <c r="AA14" s="302"/>
      <c r="AB14" s="302"/>
      <c r="AC14" s="227">
        <f t="shared" si="10"/>
        <v>97776</v>
      </c>
      <c r="AD14" s="227"/>
      <c r="AE14" s="227">
        <f t="shared" si="11"/>
        <v>97776</v>
      </c>
      <c r="AF14" s="226"/>
    </row>
    <row r="15" spans="1:32" s="312" customFormat="1" ht="29.15" hidden="1" customHeight="1">
      <c r="A15" s="226">
        <v>630304</v>
      </c>
      <c r="B15" s="226" t="s">
        <v>619</v>
      </c>
      <c r="C15" s="226" t="s">
        <v>1694</v>
      </c>
      <c r="D15" s="358" t="s">
        <v>613</v>
      </c>
      <c r="E15" s="308" t="s">
        <v>24</v>
      </c>
      <c r="F15" s="226" t="s">
        <v>1797</v>
      </c>
      <c r="G15" s="309" t="s">
        <v>20</v>
      </c>
      <c r="H15" s="309"/>
      <c r="I15" s="309"/>
      <c r="J15" s="447"/>
      <c r="K15" s="310">
        <v>97</v>
      </c>
      <c r="L15" s="227">
        <f t="shared" si="2"/>
        <v>16296</v>
      </c>
      <c r="M15" s="311">
        <f t="shared" si="3"/>
        <v>16296</v>
      </c>
      <c r="N15" s="311">
        <f t="shared" si="4"/>
        <v>16296</v>
      </c>
      <c r="O15" s="311">
        <f t="shared" si="5"/>
        <v>16296</v>
      </c>
      <c r="P15" s="311">
        <f>168*K15</f>
        <v>16296</v>
      </c>
      <c r="Q15" s="311">
        <f>K15*168</f>
        <v>16296</v>
      </c>
      <c r="R15" s="311">
        <f t="shared" si="8"/>
        <v>16296</v>
      </c>
      <c r="S15" s="311"/>
      <c r="T15" s="311"/>
      <c r="U15" s="311"/>
      <c r="V15" s="311"/>
      <c r="W15" s="311"/>
      <c r="X15" s="311"/>
      <c r="Y15" s="302">
        <f t="shared" si="1"/>
        <v>48888</v>
      </c>
      <c r="Z15" s="302">
        <f t="shared" si="9"/>
        <v>48888</v>
      </c>
      <c r="AA15" s="302"/>
      <c r="AB15" s="302"/>
      <c r="AC15" s="227">
        <f t="shared" si="10"/>
        <v>97776</v>
      </c>
      <c r="AD15" s="227"/>
      <c r="AE15" s="227">
        <f t="shared" si="11"/>
        <v>97776</v>
      </c>
      <c r="AF15" s="226" t="s">
        <v>1798</v>
      </c>
    </row>
    <row r="16" spans="1:32" s="312" customFormat="1" ht="29.15" hidden="1" customHeight="1">
      <c r="A16" s="226">
        <v>913405</v>
      </c>
      <c r="B16" s="226" t="s">
        <v>620</v>
      </c>
      <c r="C16" s="226" t="s">
        <v>1694</v>
      </c>
      <c r="D16" s="358" t="s">
        <v>615</v>
      </c>
      <c r="E16" s="308" t="s">
        <v>341</v>
      </c>
      <c r="F16" s="226" t="s">
        <v>1799</v>
      </c>
      <c r="G16" s="309" t="s">
        <v>341</v>
      </c>
      <c r="H16" s="309"/>
      <c r="I16" s="309"/>
      <c r="J16" s="447"/>
      <c r="K16" s="310">
        <v>115</v>
      </c>
      <c r="L16" s="227">
        <f t="shared" si="2"/>
        <v>19320</v>
      </c>
      <c r="M16" s="311">
        <f t="shared" si="3"/>
        <v>19320</v>
      </c>
      <c r="N16" s="311">
        <f t="shared" si="4"/>
        <v>19320</v>
      </c>
      <c r="O16" s="311">
        <f t="shared" si="5"/>
        <v>19320</v>
      </c>
      <c r="P16" s="311">
        <f>168*K16</f>
        <v>19320</v>
      </c>
      <c r="Q16" s="311">
        <f>K16*168</f>
        <v>19320</v>
      </c>
      <c r="R16" s="311">
        <f>K16*168</f>
        <v>19320</v>
      </c>
      <c r="S16" s="311"/>
      <c r="T16" s="311"/>
      <c r="U16" s="311"/>
      <c r="V16" s="311"/>
      <c r="W16" s="311"/>
      <c r="X16" s="311"/>
      <c r="Y16" s="302">
        <f t="shared" si="1"/>
        <v>57960</v>
      </c>
      <c r="Z16" s="302">
        <f t="shared" si="9"/>
        <v>57960</v>
      </c>
      <c r="AA16" s="302"/>
      <c r="AB16" s="302"/>
      <c r="AC16" s="227">
        <f t="shared" si="10"/>
        <v>115920</v>
      </c>
      <c r="AD16" s="227"/>
      <c r="AE16" s="227">
        <f t="shared" si="11"/>
        <v>115920</v>
      </c>
      <c r="AF16" s="226" t="s">
        <v>1800</v>
      </c>
    </row>
    <row r="17" spans="1:32" s="312" customFormat="1" ht="29.15" hidden="1" customHeight="1">
      <c r="A17" s="226">
        <v>952674</v>
      </c>
      <c r="B17" s="226" t="s">
        <v>621</v>
      </c>
      <c r="C17" s="226" t="s">
        <v>1694</v>
      </c>
      <c r="D17" s="358" t="s">
        <v>613</v>
      </c>
      <c r="E17" s="308" t="s">
        <v>24</v>
      </c>
      <c r="F17" s="226" t="s">
        <v>1801</v>
      </c>
      <c r="G17" s="309" t="s">
        <v>341</v>
      </c>
      <c r="H17" s="309"/>
      <c r="I17" s="309"/>
      <c r="J17" s="447"/>
      <c r="K17" s="310">
        <v>110</v>
      </c>
      <c r="L17" s="227">
        <f t="shared" si="2"/>
        <v>18480</v>
      </c>
      <c r="M17" s="311">
        <f t="shared" si="3"/>
        <v>18480</v>
      </c>
      <c r="N17" s="311">
        <f t="shared" si="4"/>
        <v>18480</v>
      </c>
      <c r="O17" s="311">
        <f t="shared" si="5"/>
        <v>18480</v>
      </c>
      <c r="P17" s="311">
        <f t="shared" si="6"/>
        <v>18480</v>
      </c>
      <c r="Q17" s="311">
        <f t="shared" si="7"/>
        <v>18480</v>
      </c>
      <c r="R17" s="311">
        <f t="shared" si="8"/>
        <v>18480</v>
      </c>
      <c r="S17" s="311"/>
      <c r="T17" s="311"/>
      <c r="U17" s="311"/>
      <c r="V17" s="311"/>
      <c r="W17" s="311"/>
      <c r="X17" s="311"/>
      <c r="Y17" s="302">
        <f t="shared" si="1"/>
        <v>55440</v>
      </c>
      <c r="Z17" s="302">
        <f t="shared" si="9"/>
        <v>55440</v>
      </c>
      <c r="AA17" s="302"/>
      <c r="AB17" s="302"/>
      <c r="AC17" s="227">
        <f t="shared" si="10"/>
        <v>110880</v>
      </c>
      <c r="AD17" s="227"/>
      <c r="AE17" s="227">
        <f t="shared" si="11"/>
        <v>110880</v>
      </c>
      <c r="AF17" s="226" t="s">
        <v>1802</v>
      </c>
    </row>
    <row r="18" spans="1:32" s="312" customFormat="1" ht="29.15" hidden="1" customHeight="1">
      <c r="A18" s="226">
        <v>883179</v>
      </c>
      <c r="B18" s="226" t="s">
        <v>622</v>
      </c>
      <c r="C18" s="226" t="s">
        <v>1694</v>
      </c>
      <c r="D18" s="358" t="s">
        <v>623</v>
      </c>
      <c r="E18" s="313" t="s">
        <v>37</v>
      </c>
      <c r="F18" s="314"/>
      <c r="G18" s="314" t="s">
        <v>624</v>
      </c>
      <c r="H18" s="314"/>
      <c r="I18" s="314"/>
      <c r="J18" s="449"/>
      <c r="K18" s="310">
        <v>97</v>
      </c>
      <c r="L18" s="227">
        <f t="shared" si="2"/>
        <v>16296</v>
      </c>
      <c r="M18" s="311">
        <v>0</v>
      </c>
      <c r="N18" s="311">
        <v>0</v>
      </c>
      <c r="O18" s="311">
        <f t="shared" si="5"/>
        <v>16296</v>
      </c>
      <c r="P18" s="311">
        <f t="shared" si="6"/>
        <v>16296</v>
      </c>
      <c r="Q18" s="311">
        <f t="shared" si="7"/>
        <v>16296</v>
      </c>
      <c r="R18" s="311">
        <f t="shared" si="8"/>
        <v>16296</v>
      </c>
      <c r="S18" s="311"/>
      <c r="T18" s="311"/>
      <c r="U18" s="311"/>
      <c r="V18" s="311"/>
      <c r="W18" s="311"/>
      <c r="X18" s="311"/>
      <c r="Y18" s="302">
        <f t="shared" si="1"/>
        <v>16296</v>
      </c>
      <c r="Z18" s="302">
        <f t="shared" si="9"/>
        <v>48888</v>
      </c>
      <c r="AA18" s="302"/>
      <c r="AB18" s="302"/>
      <c r="AC18" s="227">
        <f t="shared" si="10"/>
        <v>65184</v>
      </c>
      <c r="AD18" s="227"/>
      <c r="AE18" s="227">
        <f t="shared" si="11"/>
        <v>65184</v>
      </c>
      <c r="AF18" s="226"/>
    </row>
    <row r="19" spans="1:32" s="312" customFormat="1" ht="29.15" hidden="1" customHeight="1">
      <c r="A19" s="226">
        <v>160134</v>
      </c>
      <c r="B19" s="226" t="s">
        <v>636</v>
      </c>
      <c r="C19" s="226" t="s">
        <v>1694</v>
      </c>
      <c r="D19" s="358" t="s">
        <v>637</v>
      </c>
      <c r="E19" s="308" t="s">
        <v>24</v>
      </c>
      <c r="F19" s="226" t="s">
        <v>1803</v>
      </c>
      <c r="G19" s="309" t="s">
        <v>346</v>
      </c>
      <c r="H19" s="309"/>
      <c r="I19" s="309"/>
      <c r="J19" s="447"/>
      <c r="K19" s="310">
        <v>95</v>
      </c>
      <c r="L19" s="227">
        <f>K19*168</f>
        <v>15960</v>
      </c>
      <c r="M19" s="311">
        <f>$K19*168</f>
        <v>15960</v>
      </c>
      <c r="N19" s="311">
        <f>$K19*168</f>
        <v>15960</v>
      </c>
      <c r="O19" s="311">
        <f>$K19*(168-24)</f>
        <v>13680</v>
      </c>
      <c r="P19" s="311">
        <f>$K19*168</f>
        <v>15960</v>
      </c>
      <c r="Q19" s="311">
        <f>$K19*168</f>
        <v>15960</v>
      </c>
      <c r="R19" s="311">
        <f>$K19*168</f>
        <v>15960</v>
      </c>
      <c r="S19" s="311"/>
      <c r="T19" s="311"/>
      <c r="U19" s="311"/>
      <c r="V19" s="311"/>
      <c r="W19" s="311"/>
      <c r="X19" s="311"/>
      <c r="Y19" s="302">
        <f t="shared" ref="Y19:Y57" si="12">SUM(M19:O19)</f>
        <v>45600</v>
      </c>
      <c r="Z19" s="302">
        <f t="shared" ref="Z19:Z50" si="13">SUM(P19:R19)</f>
        <v>47880</v>
      </c>
      <c r="AA19" s="302"/>
      <c r="AB19" s="302"/>
      <c r="AC19" s="227">
        <f t="shared" ref="AC19:AC50" si="14">SUM(M19:R19)</f>
        <v>93480</v>
      </c>
      <c r="AD19" s="227"/>
      <c r="AE19" s="227">
        <f t="shared" ref="AE19:AE50" si="15">SUM(AC19:AD19)</f>
        <v>93480</v>
      </c>
      <c r="AF19" s="231"/>
    </row>
    <row r="20" spans="1:32" s="312" customFormat="1" ht="29.15" hidden="1" customHeight="1">
      <c r="A20" s="226">
        <v>971322</v>
      </c>
      <c r="B20" s="507" t="s">
        <v>1804</v>
      </c>
      <c r="C20" s="226" t="s">
        <v>1694</v>
      </c>
      <c r="D20" s="358" t="s">
        <v>646</v>
      </c>
      <c r="E20" s="308" t="s">
        <v>24</v>
      </c>
      <c r="F20" s="226"/>
      <c r="G20" s="309" t="s">
        <v>20</v>
      </c>
      <c r="H20" s="309"/>
      <c r="I20" s="309"/>
      <c r="J20" s="447"/>
      <c r="K20" s="310">
        <v>95</v>
      </c>
      <c r="L20" s="227">
        <f>K20*168</f>
        <v>15960</v>
      </c>
      <c r="M20" s="311">
        <f t="shared" ref="M20:M30" si="16">K20*168</f>
        <v>15960</v>
      </c>
      <c r="N20" s="311">
        <f t="shared" ref="N20:N30" si="17">K20*168</f>
        <v>15960</v>
      </c>
      <c r="O20" s="311">
        <f t="shared" ref="O20:O30" si="18">K20*168</f>
        <v>15960</v>
      </c>
      <c r="P20" s="311">
        <f>K20*168*0.5</f>
        <v>7980</v>
      </c>
      <c r="Q20" s="311">
        <f t="shared" ref="Q20:Q28" si="19">K20*168</f>
        <v>15960</v>
      </c>
      <c r="R20" s="311">
        <f t="shared" ref="R20:R28" si="20">K20*168</f>
        <v>15960</v>
      </c>
      <c r="S20" s="311"/>
      <c r="T20" s="311"/>
      <c r="U20" s="311"/>
      <c r="V20" s="311"/>
      <c r="W20" s="311"/>
      <c r="X20" s="311"/>
      <c r="Y20" s="302">
        <f t="shared" si="12"/>
        <v>47880</v>
      </c>
      <c r="Z20" s="302">
        <f t="shared" si="13"/>
        <v>39900</v>
      </c>
      <c r="AA20" s="302"/>
      <c r="AB20" s="302"/>
      <c r="AC20" s="227">
        <f t="shared" si="14"/>
        <v>87780</v>
      </c>
      <c r="AD20" s="227"/>
      <c r="AE20" s="227">
        <f t="shared" si="15"/>
        <v>87780</v>
      </c>
      <c r="AF20" s="226"/>
    </row>
    <row r="21" spans="1:32" s="312" customFormat="1" ht="29.15" hidden="1" customHeight="1">
      <c r="A21" s="226">
        <v>2101630</v>
      </c>
      <c r="B21" s="226" t="s">
        <v>627</v>
      </c>
      <c r="C21" s="226" t="s">
        <v>1711</v>
      </c>
      <c r="D21" s="358" t="s">
        <v>615</v>
      </c>
      <c r="E21" s="308" t="s">
        <v>1805</v>
      </c>
      <c r="F21" s="226" t="s">
        <v>1806</v>
      </c>
      <c r="G21" s="309" t="s">
        <v>428</v>
      </c>
      <c r="H21" s="309"/>
      <c r="I21" s="309"/>
      <c r="J21" s="447"/>
      <c r="K21" s="310">
        <v>25</v>
      </c>
      <c r="L21" s="227">
        <f>K21*168</f>
        <v>4200</v>
      </c>
      <c r="M21" s="311">
        <f t="shared" si="16"/>
        <v>4200</v>
      </c>
      <c r="N21" s="311">
        <f t="shared" si="17"/>
        <v>4200</v>
      </c>
      <c r="O21" s="311">
        <f t="shared" si="18"/>
        <v>4200</v>
      </c>
      <c r="P21" s="311">
        <f t="shared" ref="P21:P28" si="21">168*K21</f>
        <v>4200</v>
      </c>
      <c r="Q21" s="311">
        <f t="shared" si="19"/>
        <v>4200</v>
      </c>
      <c r="R21" s="311">
        <f t="shared" si="20"/>
        <v>4200</v>
      </c>
      <c r="S21" s="311"/>
      <c r="T21" s="311"/>
      <c r="U21" s="311"/>
      <c r="V21" s="311"/>
      <c r="W21" s="311"/>
      <c r="X21" s="311"/>
      <c r="Y21" s="302">
        <f t="shared" si="12"/>
        <v>12600</v>
      </c>
      <c r="Z21" s="302">
        <f t="shared" si="13"/>
        <v>12600</v>
      </c>
      <c r="AA21" s="302"/>
      <c r="AB21" s="302"/>
      <c r="AC21" s="227">
        <f t="shared" si="14"/>
        <v>25200</v>
      </c>
      <c r="AD21" s="227"/>
      <c r="AE21" s="227">
        <f t="shared" si="15"/>
        <v>25200</v>
      </c>
      <c r="AF21" s="226" t="s">
        <v>1807</v>
      </c>
    </row>
    <row r="22" spans="1:32" s="312" customFormat="1" ht="29.15" hidden="1" customHeight="1">
      <c r="A22" s="226">
        <v>2247050</v>
      </c>
      <c r="B22" s="226" t="s">
        <v>628</v>
      </c>
      <c r="C22" s="226" t="s">
        <v>1711</v>
      </c>
      <c r="D22" s="358" t="s">
        <v>615</v>
      </c>
      <c r="E22" s="308" t="s">
        <v>24</v>
      </c>
      <c r="F22" s="226"/>
      <c r="G22" s="309" t="s">
        <v>20</v>
      </c>
      <c r="H22" s="309"/>
      <c r="I22" s="309"/>
      <c r="J22" s="447"/>
      <c r="K22" s="310">
        <v>25</v>
      </c>
      <c r="L22" s="227"/>
      <c r="M22" s="311">
        <f t="shared" si="16"/>
        <v>4200</v>
      </c>
      <c r="N22" s="311">
        <f t="shared" si="17"/>
        <v>4200</v>
      </c>
      <c r="O22" s="311">
        <f t="shared" si="18"/>
        <v>4200</v>
      </c>
      <c r="P22" s="311">
        <f t="shared" si="21"/>
        <v>4200</v>
      </c>
      <c r="Q22" s="311">
        <f t="shared" si="19"/>
        <v>4200</v>
      </c>
      <c r="R22" s="311">
        <f t="shared" si="20"/>
        <v>4200</v>
      </c>
      <c r="S22" s="311"/>
      <c r="T22" s="311"/>
      <c r="U22" s="311"/>
      <c r="V22" s="311"/>
      <c r="W22" s="311"/>
      <c r="X22" s="311"/>
      <c r="Y22" s="302">
        <f t="shared" si="12"/>
        <v>12600</v>
      </c>
      <c r="Z22" s="302">
        <f t="shared" si="13"/>
        <v>12600</v>
      </c>
      <c r="AA22" s="302"/>
      <c r="AB22" s="302"/>
      <c r="AC22" s="227">
        <f t="shared" si="14"/>
        <v>25200</v>
      </c>
      <c r="AD22" s="227"/>
      <c r="AE22" s="227">
        <f t="shared" si="15"/>
        <v>25200</v>
      </c>
      <c r="AF22" s="226"/>
    </row>
    <row r="23" spans="1:32" s="312" customFormat="1" ht="29.15" hidden="1" customHeight="1">
      <c r="A23" s="226">
        <v>2018995</v>
      </c>
      <c r="B23" s="226" t="s">
        <v>629</v>
      </c>
      <c r="C23" s="226" t="s">
        <v>1711</v>
      </c>
      <c r="D23" s="358" t="s">
        <v>613</v>
      </c>
      <c r="E23" s="308" t="s">
        <v>24</v>
      </c>
      <c r="F23" s="226"/>
      <c r="G23" s="309" t="s">
        <v>20</v>
      </c>
      <c r="H23" s="309"/>
      <c r="I23" s="309"/>
      <c r="J23" s="447"/>
      <c r="K23" s="310">
        <v>25</v>
      </c>
      <c r="L23" s="227">
        <f t="shared" ref="L23:L38" si="22">K23*168</f>
        <v>4200</v>
      </c>
      <c r="M23" s="311">
        <f t="shared" si="16"/>
        <v>4200</v>
      </c>
      <c r="N23" s="311">
        <f t="shared" si="17"/>
        <v>4200</v>
      </c>
      <c r="O23" s="311">
        <f t="shared" si="18"/>
        <v>4200</v>
      </c>
      <c r="P23" s="311">
        <f t="shared" si="21"/>
        <v>4200</v>
      </c>
      <c r="Q23" s="311">
        <f t="shared" si="19"/>
        <v>4200</v>
      </c>
      <c r="R23" s="311">
        <f t="shared" si="20"/>
        <v>4200</v>
      </c>
      <c r="S23" s="311"/>
      <c r="T23" s="311"/>
      <c r="U23" s="311"/>
      <c r="V23" s="311"/>
      <c r="W23" s="311"/>
      <c r="X23" s="311"/>
      <c r="Y23" s="302">
        <f t="shared" si="12"/>
        <v>12600</v>
      </c>
      <c r="Z23" s="302">
        <f t="shared" si="13"/>
        <v>12600</v>
      </c>
      <c r="AA23" s="302"/>
      <c r="AB23" s="302"/>
      <c r="AC23" s="227">
        <f t="shared" si="14"/>
        <v>25200</v>
      </c>
      <c r="AD23" s="227"/>
      <c r="AE23" s="227">
        <f t="shared" si="15"/>
        <v>25200</v>
      </c>
      <c r="AF23" s="226"/>
    </row>
    <row r="24" spans="1:32" s="312" customFormat="1" ht="29.15" hidden="1" customHeight="1">
      <c r="A24" s="226">
        <v>2088092</v>
      </c>
      <c r="B24" s="226" t="s">
        <v>630</v>
      </c>
      <c r="C24" s="226" t="s">
        <v>1711</v>
      </c>
      <c r="D24" s="358" t="s">
        <v>615</v>
      </c>
      <c r="E24" s="308" t="s">
        <v>1805</v>
      </c>
      <c r="F24" s="226"/>
      <c r="G24" s="309" t="s">
        <v>428</v>
      </c>
      <c r="H24" s="309"/>
      <c r="I24" s="309"/>
      <c r="J24" s="447"/>
      <c r="K24" s="310">
        <v>25</v>
      </c>
      <c r="L24" s="227">
        <f t="shared" si="22"/>
        <v>4200</v>
      </c>
      <c r="M24" s="311">
        <f t="shared" si="16"/>
        <v>4200</v>
      </c>
      <c r="N24" s="311">
        <f t="shared" si="17"/>
        <v>4200</v>
      </c>
      <c r="O24" s="311">
        <f t="shared" si="18"/>
        <v>4200</v>
      </c>
      <c r="P24" s="311">
        <f t="shared" si="21"/>
        <v>4200</v>
      </c>
      <c r="Q24" s="311">
        <f t="shared" si="19"/>
        <v>4200</v>
      </c>
      <c r="R24" s="311">
        <f t="shared" si="20"/>
        <v>4200</v>
      </c>
      <c r="S24" s="311"/>
      <c r="T24" s="311"/>
      <c r="U24" s="311"/>
      <c r="V24" s="311"/>
      <c r="W24" s="311"/>
      <c r="X24" s="311"/>
      <c r="Y24" s="302">
        <f t="shared" si="12"/>
        <v>12600</v>
      </c>
      <c r="Z24" s="302">
        <f t="shared" si="13"/>
        <v>12600</v>
      </c>
      <c r="AA24" s="302"/>
      <c r="AB24" s="302"/>
      <c r="AC24" s="227">
        <f t="shared" si="14"/>
        <v>25200</v>
      </c>
      <c r="AD24" s="227"/>
      <c r="AE24" s="227">
        <f t="shared" si="15"/>
        <v>25200</v>
      </c>
      <c r="AF24" s="226"/>
    </row>
    <row r="25" spans="1:32" s="312" customFormat="1" ht="29.15" hidden="1" customHeight="1">
      <c r="A25" s="226">
        <v>2245545</v>
      </c>
      <c r="B25" s="226" t="s">
        <v>1808</v>
      </c>
      <c r="C25" s="226" t="s">
        <v>1711</v>
      </c>
      <c r="D25" s="358" t="s">
        <v>615</v>
      </c>
      <c r="E25" s="308" t="s">
        <v>1805</v>
      </c>
      <c r="F25" s="226" t="s">
        <v>1806</v>
      </c>
      <c r="G25" s="309" t="s">
        <v>428</v>
      </c>
      <c r="H25" s="309"/>
      <c r="I25" s="309"/>
      <c r="J25" s="447"/>
      <c r="K25" s="310">
        <v>25</v>
      </c>
      <c r="L25" s="227">
        <f t="shared" si="22"/>
        <v>4200</v>
      </c>
      <c r="M25" s="311">
        <f t="shared" si="16"/>
        <v>4200</v>
      </c>
      <c r="N25" s="311">
        <f t="shared" si="17"/>
        <v>4200</v>
      </c>
      <c r="O25" s="311">
        <f t="shared" si="18"/>
        <v>4200</v>
      </c>
      <c r="P25" s="311">
        <f t="shared" si="21"/>
        <v>4200</v>
      </c>
      <c r="Q25" s="311">
        <f t="shared" si="19"/>
        <v>4200</v>
      </c>
      <c r="R25" s="311">
        <f t="shared" si="20"/>
        <v>4200</v>
      </c>
      <c r="S25" s="311"/>
      <c r="T25" s="311"/>
      <c r="U25" s="311"/>
      <c r="V25" s="311"/>
      <c r="W25" s="311"/>
      <c r="X25" s="311"/>
      <c r="Y25" s="302">
        <f t="shared" si="12"/>
        <v>12600</v>
      </c>
      <c r="Z25" s="302">
        <f t="shared" si="13"/>
        <v>12600</v>
      </c>
      <c r="AA25" s="302"/>
      <c r="AB25" s="302"/>
      <c r="AC25" s="227">
        <f t="shared" si="14"/>
        <v>25200</v>
      </c>
      <c r="AD25" s="227"/>
      <c r="AE25" s="227">
        <f t="shared" si="15"/>
        <v>25200</v>
      </c>
      <c r="AF25" s="226" t="s">
        <v>1807</v>
      </c>
    </row>
    <row r="26" spans="1:32" s="312" customFormat="1" ht="29.15" hidden="1" customHeight="1">
      <c r="A26" s="226">
        <v>918276</v>
      </c>
      <c r="B26" s="226" t="s">
        <v>1809</v>
      </c>
      <c r="C26" s="226" t="s">
        <v>1711</v>
      </c>
      <c r="D26" s="358" t="s">
        <v>615</v>
      </c>
      <c r="E26" s="308" t="s">
        <v>341</v>
      </c>
      <c r="F26" s="226"/>
      <c r="G26" s="309" t="s">
        <v>341</v>
      </c>
      <c r="H26" s="309"/>
      <c r="I26" s="309"/>
      <c r="J26" s="447"/>
      <c r="K26" s="310">
        <v>25</v>
      </c>
      <c r="L26" s="227">
        <f t="shared" si="22"/>
        <v>4200</v>
      </c>
      <c r="M26" s="311">
        <f t="shared" si="16"/>
        <v>4200</v>
      </c>
      <c r="N26" s="311">
        <f t="shared" si="17"/>
        <v>4200</v>
      </c>
      <c r="O26" s="311">
        <f t="shared" si="18"/>
        <v>4200</v>
      </c>
      <c r="P26" s="311">
        <f t="shared" si="21"/>
        <v>4200</v>
      </c>
      <c r="Q26" s="311">
        <f t="shared" si="19"/>
        <v>4200</v>
      </c>
      <c r="R26" s="311">
        <f t="shared" si="20"/>
        <v>4200</v>
      </c>
      <c r="S26" s="311"/>
      <c r="T26" s="311"/>
      <c r="U26" s="311"/>
      <c r="V26" s="311"/>
      <c r="W26" s="311"/>
      <c r="X26" s="311"/>
      <c r="Y26" s="302">
        <f t="shared" si="12"/>
        <v>12600</v>
      </c>
      <c r="Z26" s="302">
        <f t="shared" si="13"/>
        <v>12600</v>
      </c>
      <c r="AA26" s="302"/>
      <c r="AB26" s="302"/>
      <c r="AC26" s="227">
        <f t="shared" si="14"/>
        <v>25200</v>
      </c>
      <c r="AD26" s="227"/>
      <c r="AE26" s="227">
        <f t="shared" si="15"/>
        <v>25200</v>
      </c>
      <c r="AF26" s="226"/>
    </row>
    <row r="27" spans="1:32" s="312" customFormat="1" ht="29.15" hidden="1" customHeight="1">
      <c r="A27" s="226">
        <v>2096689</v>
      </c>
      <c r="B27" s="226" t="s">
        <v>631</v>
      </c>
      <c r="C27" s="226" t="s">
        <v>1711</v>
      </c>
      <c r="D27" s="358" t="s">
        <v>615</v>
      </c>
      <c r="E27" s="308" t="s">
        <v>1805</v>
      </c>
      <c r="F27" s="226"/>
      <c r="G27" s="309" t="s">
        <v>428</v>
      </c>
      <c r="H27" s="309"/>
      <c r="I27" s="309"/>
      <c r="J27" s="447"/>
      <c r="K27" s="310">
        <v>25</v>
      </c>
      <c r="L27" s="227">
        <f t="shared" si="22"/>
        <v>4200</v>
      </c>
      <c r="M27" s="311">
        <f t="shared" si="16"/>
        <v>4200</v>
      </c>
      <c r="N27" s="311">
        <f t="shared" si="17"/>
        <v>4200</v>
      </c>
      <c r="O27" s="311">
        <f t="shared" si="18"/>
        <v>4200</v>
      </c>
      <c r="P27" s="311">
        <f t="shared" si="21"/>
        <v>4200</v>
      </c>
      <c r="Q27" s="311">
        <f t="shared" si="19"/>
        <v>4200</v>
      </c>
      <c r="R27" s="311">
        <f t="shared" si="20"/>
        <v>4200</v>
      </c>
      <c r="S27" s="311"/>
      <c r="T27" s="311"/>
      <c r="U27" s="311"/>
      <c r="V27" s="311"/>
      <c r="W27" s="311"/>
      <c r="X27" s="311"/>
      <c r="Y27" s="302">
        <f t="shared" si="12"/>
        <v>12600</v>
      </c>
      <c r="Z27" s="302">
        <f t="shared" si="13"/>
        <v>12600</v>
      </c>
      <c r="AA27" s="302"/>
      <c r="AB27" s="302"/>
      <c r="AC27" s="227">
        <f t="shared" si="14"/>
        <v>25200</v>
      </c>
      <c r="AD27" s="227"/>
      <c r="AE27" s="227">
        <f t="shared" si="15"/>
        <v>25200</v>
      </c>
      <c r="AF27" s="226"/>
    </row>
    <row r="28" spans="1:32" s="312" customFormat="1" ht="29.15" hidden="1" customHeight="1">
      <c r="A28" s="226">
        <v>2155098</v>
      </c>
      <c r="B28" s="226" t="s">
        <v>632</v>
      </c>
      <c r="C28" s="226" t="s">
        <v>1711</v>
      </c>
      <c r="D28" s="358" t="s">
        <v>615</v>
      </c>
      <c r="E28" s="308" t="s">
        <v>1805</v>
      </c>
      <c r="F28" s="226" t="s">
        <v>1801</v>
      </c>
      <c r="G28" s="309" t="s">
        <v>428</v>
      </c>
      <c r="H28" s="309"/>
      <c r="I28" s="309"/>
      <c r="J28" s="447"/>
      <c r="K28" s="310">
        <v>25</v>
      </c>
      <c r="L28" s="227">
        <f t="shared" si="22"/>
        <v>4200</v>
      </c>
      <c r="M28" s="311">
        <f t="shared" si="16"/>
        <v>4200</v>
      </c>
      <c r="N28" s="311">
        <f t="shared" si="17"/>
        <v>4200</v>
      </c>
      <c r="O28" s="311">
        <f t="shared" si="18"/>
        <v>4200</v>
      </c>
      <c r="P28" s="311">
        <f t="shared" si="21"/>
        <v>4200</v>
      </c>
      <c r="Q28" s="311">
        <f t="shared" si="19"/>
        <v>4200</v>
      </c>
      <c r="R28" s="311">
        <f t="shared" si="20"/>
        <v>4200</v>
      </c>
      <c r="S28" s="311"/>
      <c r="T28" s="311"/>
      <c r="U28" s="311"/>
      <c r="V28" s="311"/>
      <c r="W28" s="311"/>
      <c r="X28" s="311"/>
      <c r="Y28" s="302">
        <f t="shared" si="12"/>
        <v>12600</v>
      </c>
      <c r="Z28" s="302">
        <f t="shared" si="13"/>
        <v>12600</v>
      </c>
      <c r="AA28" s="302"/>
      <c r="AB28" s="302"/>
      <c r="AC28" s="227">
        <f t="shared" si="14"/>
        <v>25200</v>
      </c>
      <c r="AD28" s="227"/>
      <c r="AE28" s="227">
        <f t="shared" si="15"/>
        <v>25200</v>
      </c>
      <c r="AF28" s="226" t="s">
        <v>1802</v>
      </c>
    </row>
    <row r="29" spans="1:32" s="312" customFormat="1" ht="29.15" hidden="1" customHeight="1">
      <c r="A29" s="226">
        <v>2077042</v>
      </c>
      <c r="B29" s="226" t="s">
        <v>633</v>
      </c>
      <c r="C29" s="226" t="s">
        <v>1711</v>
      </c>
      <c r="D29" s="358" t="s">
        <v>615</v>
      </c>
      <c r="E29" s="308" t="s">
        <v>772</v>
      </c>
      <c r="F29" s="226" t="s">
        <v>1799</v>
      </c>
      <c r="G29" s="309" t="s">
        <v>25</v>
      </c>
      <c r="H29" s="309"/>
      <c r="I29" s="309"/>
      <c r="J29" s="447"/>
      <c r="K29" s="310">
        <v>20</v>
      </c>
      <c r="L29" s="227">
        <f t="shared" si="22"/>
        <v>3360</v>
      </c>
      <c r="M29" s="311">
        <f t="shared" si="16"/>
        <v>3360</v>
      </c>
      <c r="N29" s="311">
        <f t="shared" si="17"/>
        <v>3360</v>
      </c>
      <c r="O29" s="311">
        <f t="shared" si="18"/>
        <v>3360</v>
      </c>
      <c r="P29" s="311">
        <f>$K29*168</f>
        <v>3360</v>
      </c>
      <c r="Q29" s="311">
        <f>$K29*168</f>
        <v>3360</v>
      </c>
      <c r="R29" s="311">
        <f>$K29*168</f>
        <v>3360</v>
      </c>
      <c r="S29" s="311"/>
      <c r="T29" s="311"/>
      <c r="U29" s="311"/>
      <c r="V29" s="311"/>
      <c r="W29" s="311"/>
      <c r="X29" s="311"/>
      <c r="Y29" s="302">
        <f t="shared" si="12"/>
        <v>10080</v>
      </c>
      <c r="Z29" s="302">
        <f t="shared" si="13"/>
        <v>10080</v>
      </c>
      <c r="AA29" s="302"/>
      <c r="AB29" s="302"/>
      <c r="AC29" s="227">
        <f t="shared" si="14"/>
        <v>20160</v>
      </c>
      <c r="AD29" s="227"/>
      <c r="AE29" s="227">
        <f t="shared" si="15"/>
        <v>20160</v>
      </c>
      <c r="AF29" s="226" t="s">
        <v>1800</v>
      </c>
    </row>
    <row r="30" spans="1:32" s="312" customFormat="1" ht="29.15" hidden="1" customHeight="1">
      <c r="A30" s="226">
        <v>2302225</v>
      </c>
      <c r="B30" s="226" t="s">
        <v>1810</v>
      </c>
      <c r="C30" s="226" t="s">
        <v>1711</v>
      </c>
      <c r="D30" s="358" t="s">
        <v>623</v>
      </c>
      <c r="E30" s="308" t="s">
        <v>341</v>
      </c>
      <c r="F30" s="226"/>
      <c r="G30" s="309" t="s">
        <v>341</v>
      </c>
      <c r="H30" s="309"/>
      <c r="I30" s="309"/>
      <c r="J30" s="447"/>
      <c r="K30" s="310">
        <v>27</v>
      </c>
      <c r="L30" s="227">
        <f t="shared" si="22"/>
        <v>4536</v>
      </c>
      <c r="M30" s="311">
        <f t="shared" si="16"/>
        <v>4536</v>
      </c>
      <c r="N30" s="311">
        <f t="shared" si="17"/>
        <v>4536</v>
      </c>
      <c r="O30" s="311">
        <f t="shared" si="18"/>
        <v>4536</v>
      </c>
      <c r="P30" s="311">
        <f t="shared" ref="P30:P36" si="23">168*K30</f>
        <v>4536</v>
      </c>
      <c r="Q30" s="311">
        <f t="shared" ref="Q30:Q36" si="24">K30*168</f>
        <v>4536</v>
      </c>
      <c r="R30" s="311">
        <f>K30*168</f>
        <v>4536</v>
      </c>
      <c r="S30" s="311"/>
      <c r="T30" s="311"/>
      <c r="U30" s="311"/>
      <c r="V30" s="311"/>
      <c r="W30" s="311"/>
      <c r="X30" s="311"/>
      <c r="Y30" s="302">
        <f t="shared" si="12"/>
        <v>13608</v>
      </c>
      <c r="Z30" s="302">
        <f t="shared" si="13"/>
        <v>13608</v>
      </c>
      <c r="AA30" s="302"/>
      <c r="AB30" s="302"/>
      <c r="AC30" s="227">
        <f t="shared" si="14"/>
        <v>27216</v>
      </c>
      <c r="AD30" s="227"/>
      <c r="AE30" s="227">
        <f t="shared" si="15"/>
        <v>27216</v>
      </c>
      <c r="AF30" s="226"/>
    </row>
    <row r="31" spans="1:32" s="312" customFormat="1" ht="29.15" hidden="1" customHeight="1">
      <c r="A31" s="226">
        <v>258039</v>
      </c>
      <c r="B31" s="226" t="s">
        <v>634</v>
      </c>
      <c r="C31" s="226" t="s">
        <v>1711</v>
      </c>
      <c r="D31" s="358" t="s">
        <v>615</v>
      </c>
      <c r="E31" s="308" t="s">
        <v>1805</v>
      </c>
      <c r="F31" s="226"/>
      <c r="G31" s="309" t="s">
        <v>428</v>
      </c>
      <c r="H31" s="309"/>
      <c r="I31" s="309"/>
      <c r="J31" s="447"/>
      <c r="K31" s="310">
        <v>25</v>
      </c>
      <c r="L31" s="227">
        <f t="shared" si="22"/>
        <v>4200</v>
      </c>
      <c r="M31" s="311">
        <v>0</v>
      </c>
      <c r="N31" s="311">
        <v>0</v>
      </c>
      <c r="O31" s="311">
        <v>0</v>
      </c>
      <c r="P31" s="311">
        <f t="shared" si="23"/>
        <v>4200</v>
      </c>
      <c r="Q31" s="311">
        <f t="shared" si="24"/>
        <v>4200</v>
      </c>
      <c r="R31" s="311">
        <f>K31*168</f>
        <v>4200</v>
      </c>
      <c r="S31" s="311"/>
      <c r="T31" s="311"/>
      <c r="U31" s="311"/>
      <c r="V31" s="311"/>
      <c r="W31" s="311"/>
      <c r="X31" s="311"/>
      <c r="Y31" s="302">
        <f t="shared" si="12"/>
        <v>0</v>
      </c>
      <c r="Z31" s="302">
        <f t="shared" si="13"/>
        <v>12600</v>
      </c>
      <c r="AA31" s="302"/>
      <c r="AB31" s="302"/>
      <c r="AC31" s="227">
        <f t="shared" si="14"/>
        <v>12600</v>
      </c>
      <c r="AD31" s="227"/>
      <c r="AE31" s="227">
        <f t="shared" si="15"/>
        <v>12600</v>
      </c>
      <c r="AF31" s="226"/>
    </row>
    <row r="32" spans="1:32" s="312" customFormat="1" ht="29.15" hidden="1" customHeight="1">
      <c r="A32" s="226">
        <v>631869</v>
      </c>
      <c r="B32" s="226" t="s">
        <v>635</v>
      </c>
      <c r="C32" s="226" t="s">
        <v>1711</v>
      </c>
      <c r="D32" s="358" t="s">
        <v>615</v>
      </c>
      <c r="E32" s="308" t="s">
        <v>53</v>
      </c>
      <c r="F32" s="226"/>
      <c r="G32" s="309" t="s">
        <v>346</v>
      </c>
      <c r="H32" s="309"/>
      <c r="I32" s="309"/>
      <c r="J32" s="447"/>
      <c r="K32" s="310">
        <v>22</v>
      </c>
      <c r="L32" s="227">
        <f t="shared" si="22"/>
        <v>3696</v>
      </c>
      <c r="M32" s="311">
        <f>K32*168</f>
        <v>3696</v>
      </c>
      <c r="N32" s="311">
        <f>K32*168</f>
        <v>3696</v>
      </c>
      <c r="O32" s="311">
        <f>K32*168</f>
        <v>3696</v>
      </c>
      <c r="P32" s="311">
        <f t="shared" si="23"/>
        <v>3696</v>
      </c>
      <c r="Q32" s="311">
        <f t="shared" si="24"/>
        <v>3696</v>
      </c>
      <c r="R32" s="311">
        <f>K32*168</f>
        <v>3696</v>
      </c>
      <c r="S32" s="311"/>
      <c r="T32" s="311"/>
      <c r="U32" s="311"/>
      <c r="V32" s="311"/>
      <c r="W32" s="311"/>
      <c r="X32" s="311"/>
      <c r="Y32" s="302">
        <f t="shared" si="12"/>
        <v>11088</v>
      </c>
      <c r="Z32" s="302">
        <f t="shared" si="13"/>
        <v>11088</v>
      </c>
      <c r="AA32" s="302"/>
      <c r="AB32" s="302"/>
      <c r="AC32" s="227">
        <f t="shared" si="14"/>
        <v>22176</v>
      </c>
      <c r="AD32" s="227"/>
      <c r="AE32" s="227">
        <f t="shared" si="15"/>
        <v>22176</v>
      </c>
      <c r="AF32" s="226"/>
    </row>
    <row r="33" spans="1:32" s="316" customFormat="1" ht="29.15" hidden="1" customHeight="1">
      <c r="A33" s="226">
        <v>959343</v>
      </c>
      <c r="B33" s="226" t="s">
        <v>638</v>
      </c>
      <c r="C33" s="226" t="s">
        <v>1694</v>
      </c>
      <c r="D33" s="358" t="s">
        <v>637</v>
      </c>
      <c r="E33" s="308" t="s">
        <v>341</v>
      </c>
      <c r="F33" s="226" t="s">
        <v>1803</v>
      </c>
      <c r="G33" s="309" t="s">
        <v>341</v>
      </c>
      <c r="H33" s="309"/>
      <c r="I33" s="309"/>
      <c r="J33" s="447"/>
      <c r="K33" s="310">
        <v>115</v>
      </c>
      <c r="L33" s="227">
        <f t="shared" si="22"/>
        <v>19320</v>
      </c>
      <c r="M33" s="311">
        <f>K33*168</f>
        <v>19320</v>
      </c>
      <c r="N33" s="311">
        <f>K33*168</f>
        <v>19320</v>
      </c>
      <c r="O33" s="311">
        <f>K33*168</f>
        <v>19320</v>
      </c>
      <c r="P33" s="311">
        <f t="shared" si="23"/>
        <v>19320</v>
      </c>
      <c r="Q33" s="311">
        <f t="shared" si="24"/>
        <v>19320</v>
      </c>
      <c r="R33" s="311">
        <f>$K33*168</f>
        <v>19320</v>
      </c>
      <c r="S33" s="311"/>
      <c r="T33" s="311"/>
      <c r="U33" s="311"/>
      <c r="V33" s="311"/>
      <c r="W33" s="311"/>
      <c r="X33" s="311"/>
      <c r="Y33" s="302">
        <f t="shared" si="12"/>
        <v>57960</v>
      </c>
      <c r="Z33" s="302">
        <f t="shared" si="13"/>
        <v>57960</v>
      </c>
      <c r="AA33" s="302"/>
      <c r="AB33" s="302"/>
      <c r="AC33" s="227">
        <f t="shared" si="14"/>
        <v>115920</v>
      </c>
      <c r="AD33" s="227"/>
      <c r="AE33" s="227">
        <f t="shared" si="15"/>
        <v>115920</v>
      </c>
      <c r="AF33" s="226"/>
    </row>
    <row r="34" spans="1:32" s="312" customFormat="1" ht="29.15" hidden="1" customHeight="1">
      <c r="A34" s="226">
        <v>2132785</v>
      </c>
      <c r="B34" s="226" t="s">
        <v>639</v>
      </c>
      <c r="C34" s="226" t="s">
        <v>1694</v>
      </c>
      <c r="D34" s="358" t="s">
        <v>640</v>
      </c>
      <c r="E34" s="308" t="s">
        <v>341</v>
      </c>
      <c r="F34" s="226" t="s">
        <v>1799</v>
      </c>
      <c r="G34" s="309" t="s">
        <v>341</v>
      </c>
      <c r="H34" s="309"/>
      <c r="I34" s="309"/>
      <c r="J34" s="447"/>
      <c r="K34" s="310">
        <v>115</v>
      </c>
      <c r="L34" s="227">
        <f t="shared" si="22"/>
        <v>19320</v>
      </c>
      <c r="M34" s="311">
        <f>K34*168</f>
        <v>19320</v>
      </c>
      <c r="N34" s="311">
        <f>K34*168</f>
        <v>19320</v>
      </c>
      <c r="O34" s="311">
        <f>K34*168</f>
        <v>19320</v>
      </c>
      <c r="P34" s="311">
        <f t="shared" si="23"/>
        <v>19320</v>
      </c>
      <c r="Q34" s="311">
        <f t="shared" si="24"/>
        <v>19320</v>
      </c>
      <c r="R34" s="311">
        <f>K34*168</f>
        <v>19320</v>
      </c>
      <c r="S34" s="311"/>
      <c r="T34" s="311"/>
      <c r="U34" s="311"/>
      <c r="V34" s="311"/>
      <c r="W34" s="311"/>
      <c r="X34" s="311"/>
      <c r="Y34" s="302">
        <f t="shared" si="12"/>
        <v>57960</v>
      </c>
      <c r="Z34" s="302">
        <f t="shared" si="13"/>
        <v>57960</v>
      </c>
      <c r="AA34" s="302"/>
      <c r="AB34" s="302"/>
      <c r="AC34" s="227">
        <f t="shared" si="14"/>
        <v>115920</v>
      </c>
      <c r="AD34" s="227"/>
      <c r="AE34" s="227">
        <f t="shared" si="15"/>
        <v>115920</v>
      </c>
      <c r="AF34" s="226"/>
    </row>
    <row r="35" spans="1:32" s="312" customFormat="1" ht="29.15" hidden="1" customHeight="1">
      <c r="A35" s="226">
        <v>2018310</v>
      </c>
      <c r="B35" s="226" t="s">
        <v>641</v>
      </c>
      <c r="C35" s="226" t="s">
        <v>1694</v>
      </c>
      <c r="D35" s="358" t="s">
        <v>640</v>
      </c>
      <c r="E35" s="308" t="s">
        <v>1805</v>
      </c>
      <c r="F35" s="226" t="s">
        <v>1799</v>
      </c>
      <c r="G35" s="309" t="s">
        <v>20</v>
      </c>
      <c r="H35" s="309"/>
      <c r="I35" s="309"/>
      <c r="J35" s="447"/>
      <c r="K35" s="310">
        <v>95</v>
      </c>
      <c r="L35" s="227">
        <f t="shared" si="22"/>
        <v>15960</v>
      </c>
      <c r="M35" s="311">
        <f>K35*168</f>
        <v>15960</v>
      </c>
      <c r="N35" s="311">
        <f>K35*168</f>
        <v>15960</v>
      </c>
      <c r="O35" s="311">
        <f>K35*168</f>
        <v>15960</v>
      </c>
      <c r="P35" s="311">
        <f t="shared" si="23"/>
        <v>15960</v>
      </c>
      <c r="Q35" s="311">
        <f t="shared" si="24"/>
        <v>15960</v>
      </c>
      <c r="R35" s="311">
        <f>K35*168</f>
        <v>15960</v>
      </c>
      <c r="S35" s="311"/>
      <c r="T35" s="311"/>
      <c r="U35" s="311"/>
      <c r="V35" s="311"/>
      <c r="W35" s="311"/>
      <c r="X35" s="311"/>
      <c r="Y35" s="302">
        <f t="shared" si="12"/>
        <v>47880</v>
      </c>
      <c r="Z35" s="302">
        <f t="shared" si="13"/>
        <v>47880</v>
      </c>
      <c r="AA35" s="302"/>
      <c r="AB35" s="302"/>
      <c r="AC35" s="227">
        <f t="shared" si="14"/>
        <v>95760</v>
      </c>
      <c r="AD35" s="227"/>
      <c r="AE35" s="227">
        <f t="shared" si="15"/>
        <v>95760</v>
      </c>
      <c r="AF35" s="226" t="s">
        <v>1811</v>
      </c>
    </row>
    <row r="36" spans="1:32" s="312" customFormat="1" ht="29.15" hidden="1" customHeight="1">
      <c r="A36" s="226">
        <v>969769</v>
      </c>
      <c r="B36" s="226" t="s">
        <v>625</v>
      </c>
      <c r="C36" s="226" t="s">
        <v>1694</v>
      </c>
      <c r="D36" s="358" t="s">
        <v>626</v>
      </c>
      <c r="E36" s="308" t="s">
        <v>24</v>
      </c>
      <c r="F36" s="226" t="s">
        <v>1801</v>
      </c>
      <c r="G36" s="309" t="s">
        <v>346</v>
      </c>
      <c r="H36" s="309"/>
      <c r="I36" s="309"/>
      <c r="J36" s="447"/>
      <c r="K36" s="310">
        <v>105</v>
      </c>
      <c r="L36" s="227">
        <f t="shared" si="22"/>
        <v>17640</v>
      </c>
      <c r="M36" s="311">
        <f>K36*168</f>
        <v>17640</v>
      </c>
      <c r="N36" s="311">
        <f>K36*168</f>
        <v>17640</v>
      </c>
      <c r="O36" s="311">
        <f>K36*(168-24)</f>
        <v>15120</v>
      </c>
      <c r="P36" s="311">
        <f t="shared" si="23"/>
        <v>17640</v>
      </c>
      <c r="Q36" s="311">
        <f t="shared" si="24"/>
        <v>17640</v>
      </c>
      <c r="R36" s="311">
        <f>K36*168</f>
        <v>17640</v>
      </c>
      <c r="S36" s="311"/>
      <c r="T36" s="311"/>
      <c r="U36" s="311"/>
      <c r="V36" s="311"/>
      <c r="W36" s="311"/>
      <c r="X36" s="311"/>
      <c r="Y36" s="302">
        <f t="shared" si="12"/>
        <v>50400</v>
      </c>
      <c r="Z36" s="302">
        <f t="shared" si="13"/>
        <v>52920</v>
      </c>
      <c r="AA36" s="302"/>
      <c r="AB36" s="302"/>
      <c r="AC36" s="227">
        <f t="shared" si="14"/>
        <v>103320</v>
      </c>
      <c r="AD36" s="227"/>
      <c r="AE36" s="227">
        <f t="shared" si="15"/>
        <v>103320</v>
      </c>
      <c r="AF36" s="226" t="s">
        <v>1802</v>
      </c>
    </row>
    <row r="37" spans="1:32" s="316" customFormat="1" ht="29.15" hidden="1" customHeight="1">
      <c r="A37" s="226">
        <v>290282</v>
      </c>
      <c r="B37" s="507" t="s">
        <v>1812</v>
      </c>
      <c r="C37" s="226" t="s">
        <v>1694</v>
      </c>
      <c r="D37" s="358" t="s">
        <v>646</v>
      </c>
      <c r="E37" s="308" t="s">
        <v>24</v>
      </c>
      <c r="F37" s="226" t="s">
        <v>1799</v>
      </c>
      <c r="G37" s="309" t="s">
        <v>20</v>
      </c>
      <c r="H37" s="309"/>
      <c r="I37" s="309"/>
      <c r="J37" s="447"/>
      <c r="K37" s="310">
        <v>95</v>
      </c>
      <c r="L37" s="227">
        <f t="shared" si="22"/>
        <v>15960</v>
      </c>
      <c r="M37" s="311"/>
      <c r="N37" s="311">
        <f>$K37*168*50%</f>
        <v>7980</v>
      </c>
      <c r="O37" s="311">
        <f>K37*168</f>
        <v>15960</v>
      </c>
      <c r="P37" s="311">
        <f>168*K37*0.5</f>
        <v>7980</v>
      </c>
      <c r="Q37" s="311">
        <v>0</v>
      </c>
      <c r="R37" s="311">
        <v>0</v>
      </c>
      <c r="S37" s="311"/>
      <c r="T37" s="311"/>
      <c r="U37" s="311"/>
      <c r="V37" s="311"/>
      <c r="W37" s="311"/>
      <c r="X37" s="311"/>
      <c r="Y37" s="302">
        <f t="shared" si="12"/>
        <v>23940</v>
      </c>
      <c r="Z37" s="302">
        <f t="shared" si="13"/>
        <v>7980</v>
      </c>
      <c r="AA37" s="302"/>
      <c r="AB37" s="302"/>
      <c r="AC37" s="227">
        <f t="shared" si="14"/>
        <v>31920</v>
      </c>
      <c r="AD37" s="227"/>
      <c r="AE37" s="227">
        <f t="shared" si="15"/>
        <v>31920</v>
      </c>
      <c r="AF37" s="226" t="s">
        <v>1800</v>
      </c>
    </row>
    <row r="38" spans="1:32" s="312" customFormat="1" ht="29.15" hidden="1" customHeight="1">
      <c r="A38" s="226">
        <v>955490</v>
      </c>
      <c r="B38" s="226" t="s">
        <v>681</v>
      </c>
      <c r="C38" s="226" t="s">
        <v>1694</v>
      </c>
      <c r="D38" s="358" t="s">
        <v>646</v>
      </c>
      <c r="E38" s="308" t="s">
        <v>772</v>
      </c>
      <c r="F38" s="226"/>
      <c r="G38" s="309" t="s">
        <v>25</v>
      </c>
      <c r="H38" s="309"/>
      <c r="I38" s="309"/>
      <c r="J38" s="447"/>
      <c r="K38" s="310">
        <v>95</v>
      </c>
      <c r="L38" s="227">
        <f t="shared" si="22"/>
        <v>15960</v>
      </c>
      <c r="M38" s="311">
        <f>K38*168</f>
        <v>15960</v>
      </c>
      <c r="N38" s="311">
        <f>K38*168</f>
        <v>15960</v>
      </c>
      <c r="O38" s="311">
        <f>K38*168</f>
        <v>15960</v>
      </c>
      <c r="P38" s="311">
        <f>168*K38</f>
        <v>15960</v>
      </c>
      <c r="Q38" s="311">
        <f>K38*168*0.6</f>
        <v>9576</v>
      </c>
      <c r="R38" s="311">
        <v>0</v>
      </c>
      <c r="S38" s="311"/>
      <c r="T38" s="311"/>
      <c r="U38" s="311"/>
      <c r="V38" s="311"/>
      <c r="W38" s="311"/>
      <c r="X38" s="311"/>
      <c r="Y38" s="302">
        <f t="shared" si="12"/>
        <v>47880</v>
      </c>
      <c r="Z38" s="302">
        <f t="shared" si="13"/>
        <v>25536</v>
      </c>
      <c r="AA38" s="302"/>
      <c r="AB38" s="302"/>
      <c r="AC38" s="227">
        <f t="shared" si="14"/>
        <v>73416</v>
      </c>
      <c r="AD38" s="227"/>
      <c r="AE38" s="227">
        <f t="shared" si="15"/>
        <v>73416</v>
      </c>
      <c r="AF38" s="226"/>
    </row>
    <row r="39" spans="1:32" s="312" customFormat="1" ht="29.15" hidden="1" customHeight="1">
      <c r="A39" s="226">
        <v>355372</v>
      </c>
      <c r="B39" s="226" t="s">
        <v>662</v>
      </c>
      <c r="C39" s="226" t="s">
        <v>1694</v>
      </c>
      <c r="D39" s="358" t="s">
        <v>626</v>
      </c>
      <c r="E39" s="308" t="s">
        <v>24</v>
      </c>
      <c r="F39" s="226"/>
      <c r="G39" s="309" t="s">
        <v>20</v>
      </c>
      <c r="H39" s="309"/>
      <c r="I39" s="309"/>
      <c r="J39" s="447"/>
      <c r="K39" s="310">
        <v>95</v>
      </c>
      <c r="L39" s="227">
        <f>$K39*168</f>
        <v>15960</v>
      </c>
      <c r="M39" s="311"/>
      <c r="N39" s="311">
        <f>$K39*168*50%</f>
        <v>7980</v>
      </c>
      <c r="O39" s="311">
        <f t="shared" ref="O39:P42" si="25">$K39*168</f>
        <v>15960</v>
      </c>
      <c r="P39" s="311">
        <f t="shared" si="25"/>
        <v>15960</v>
      </c>
      <c r="Q39" s="311">
        <f>$K39*168*0.5</f>
        <v>7980</v>
      </c>
      <c r="R39" s="311">
        <f>$K39*168</f>
        <v>15960</v>
      </c>
      <c r="S39" s="311"/>
      <c r="T39" s="311"/>
      <c r="U39" s="311"/>
      <c r="V39" s="311"/>
      <c r="W39" s="311"/>
      <c r="X39" s="311"/>
      <c r="Y39" s="302">
        <f t="shared" si="12"/>
        <v>23940</v>
      </c>
      <c r="Z39" s="302">
        <f t="shared" si="13"/>
        <v>39900</v>
      </c>
      <c r="AA39" s="302"/>
      <c r="AB39" s="302"/>
      <c r="AC39" s="227">
        <f t="shared" si="14"/>
        <v>63840</v>
      </c>
      <c r="AD39" s="227"/>
      <c r="AE39" s="227">
        <f t="shared" si="15"/>
        <v>63840</v>
      </c>
      <c r="AF39" s="226"/>
    </row>
    <row r="40" spans="1:32" s="312" customFormat="1" ht="29.15" hidden="1" customHeight="1">
      <c r="A40" s="226">
        <v>560451</v>
      </c>
      <c r="B40" s="226" t="s">
        <v>642</v>
      </c>
      <c r="C40" s="226" t="s">
        <v>1694</v>
      </c>
      <c r="D40" s="358" t="s">
        <v>640</v>
      </c>
      <c r="E40" s="308" t="s">
        <v>24</v>
      </c>
      <c r="F40" s="226" t="s">
        <v>1799</v>
      </c>
      <c r="G40" s="309" t="s">
        <v>20</v>
      </c>
      <c r="H40" s="309"/>
      <c r="I40" s="309"/>
      <c r="J40" s="447"/>
      <c r="K40" s="310">
        <v>95</v>
      </c>
      <c r="L40" s="227">
        <f>K40*168</f>
        <v>15960</v>
      </c>
      <c r="M40" s="311">
        <f>K40*168</f>
        <v>15960</v>
      </c>
      <c r="N40" s="311">
        <f>$K40*168</f>
        <v>15960</v>
      </c>
      <c r="O40" s="311">
        <f t="shared" si="25"/>
        <v>15960</v>
      </c>
      <c r="P40" s="311">
        <f t="shared" si="25"/>
        <v>15960</v>
      </c>
      <c r="Q40" s="311">
        <f>$K40*168</f>
        <v>15960</v>
      </c>
      <c r="R40" s="311">
        <f>$K40*168</f>
        <v>15960</v>
      </c>
      <c r="S40" s="311"/>
      <c r="T40" s="311"/>
      <c r="U40" s="311"/>
      <c r="V40" s="311"/>
      <c r="W40" s="311"/>
      <c r="X40" s="311"/>
      <c r="Y40" s="302">
        <f t="shared" si="12"/>
        <v>47880</v>
      </c>
      <c r="Z40" s="302">
        <f t="shared" si="13"/>
        <v>47880</v>
      </c>
      <c r="AA40" s="302"/>
      <c r="AB40" s="302"/>
      <c r="AC40" s="227">
        <f t="shared" si="14"/>
        <v>95760</v>
      </c>
      <c r="AD40" s="227"/>
      <c r="AE40" s="227">
        <f t="shared" si="15"/>
        <v>95760</v>
      </c>
      <c r="AF40" s="231"/>
    </row>
    <row r="41" spans="1:32" s="312" customFormat="1" ht="29.15" hidden="1" customHeight="1">
      <c r="A41" s="226">
        <v>2315811</v>
      </c>
      <c r="B41" s="226" t="s">
        <v>661</v>
      </c>
      <c r="C41" s="226" t="s">
        <v>1694</v>
      </c>
      <c r="D41" s="358" t="s">
        <v>626</v>
      </c>
      <c r="E41" s="308" t="s">
        <v>24</v>
      </c>
      <c r="F41" s="226"/>
      <c r="G41" s="309" t="s">
        <v>428</v>
      </c>
      <c r="H41" s="309"/>
      <c r="I41" s="309"/>
      <c r="J41" s="447"/>
      <c r="K41" s="310">
        <v>95</v>
      </c>
      <c r="L41" s="227">
        <f>$K41*168</f>
        <v>15960</v>
      </c>
      <c r="M41" s="311"/>
      <c r="N41" s="311">
        <f>$K41*168*50%</f>
        <v>7980</v>
      </c>
      <c r="O41" s="311">
        <f t="shared" si="25"/>
        <v>15960</v>
      </c>
      <c r="P41" s="311">
        <f t="shared" si="25"/>
        <v>15960</v>
      </c>
      <c r="Q41" s="311">
        <f>$K41*168</f>
        <v>15960</v>
      </c>
      <c r="R41" s="311">
        <f>$K41*168</f>
        <v>15960</v>
      </c>
      <c r="S41" s="311"/>
      <c r="T41" s="311"/>
      <c r="U41" s="311"/>
      <c r="V41" s="311"/>
      <c r="W41" s="311"/>
      <c r="X41" s="311"/>
      <c r="Y41" s="302">
        <f t="shared" si="12"/>
        <v>23940</v>
      </c>
      <c r="Z41" s="302">
        <f t="shared" si="13"/>
        <v>47880</v>
      </c>
      <c r="AA41" s="302"/>
      <c r="AB41" s="302"/>
      <c r="AC41" s="227">
        <f t="shared" si="14"/>
        <v>71820</v>
      </c>
      <c r="AD41" s="227"/>
      <c r="AE41" s="227">
        <f t="shared" si="15"/>
        <v>71820</v>
      </c>
      <c r="AF41" s="226"/>
    </row>
    <row r="42" spans="1:32" s="312" customFormat="1" ht="29.15" hidden="1" customHeight="1">
      <c r="A42" s="226">
        <v>2315811</v>
      </c>
      <c r="B42" s="226" t="s">
        <v>663</v>
      </c>
      <c r="C42" s="226" t="s">
        <v>1694</v>
      </c>
      <c r="D42" s="358" t="s">
        <v>664</v>
      </c>
      <c r="E42" s="308" t="s">
        <v>24</v>
      </c>
      <c r="F42" s="226" t="s">
        <v>1801</v>
      </c>
      <c r="G42" s="309" t="s">
        <v>346</v>
      </c>
      <c r="H42" s="309"/>
      <c r="I42" s="309"/>
      <c r="J42" s="447"/>
      <c r="K42" s="310">
        <v>95</v>
      </c>
      <c r="L42" s="227">
        <f>$K42*168</f>
        <v>15960</v>
      </c>
      <c r="M42" s="311">
        <f>$K42*168</f>
        <v>15960</v>
      </c>
      <c r="N42" s="311">
        <f>$K42*168</f>
        <v>15960</v>
      </c>
      <c r="O42" s="311">
        <f t="shared" si="25"/>
        <v>15960</v>
      </c>
      <c r="P42" s="311">
        <f t="shared" si="25"/>
        <v>15960</v>
      </c>
      <c r="Q42" s="311">
        <f>$K42*168</f>
        <v>15960</v>
      </c>
      <c r="R42" s="311">
        <f>$K42*168</f>
        <v>15960</v>
      </c>
      <c r="S42" s="311"/>
      <c r="T42" s="311"/>
      <c r="U42" s="311"/>
      <c r="V42" s="311"/>
      <c r="W42" s="311"/>
      <c r="X42" s="311"/>
      <c r="Y42" s="302">
        <f t="shared" si="12"/>
        <v>47880</v>
      </c>
      <c r="Z42" s="302">
        <f t="shared" si="13"/>
        <v>47880</v>
      </c>
      <c r="AA42" s="302"/>
      <c r="AB42" s="302"/>
      <c r="AC42" s="227">
        <f t="shared" si="14"/>
        <v>95760</v>
      </c>
      <c r="AD42" s="227"/>
      <c r="AE42" s="227">
        <f t="shared" si="15"/>
        <v>95760</v>
      </c>
      <c r="AF42" s="226" t="s">
        <v>1802</v>
      </c>
    </row>
    <row r="43" spans="1:32" s="312" customFormat="1" ht="29.15" hidden="1" customHeight="1">
      <c r="A43" s="226">
        <v>2412508</v>
      </c>
      <c r="B43" s="226" t="s">
        <v>665</v>
      </c>
      <c r="C43" s="226" t="s">
        <v>1694</v>
      </c>
      <c r="D43" s="358" t="s">
        <v>1813</v>
      </c>
      <c r="E43" s="308" t="s">
        <v>24</v>
      </c>
      <c r="F43" s="226"/>
      <c r="G43" s="309" t="s">
        <v>346</v>
      </c>
      <c r="H43" s="309"/>
      <c r="I43" s="309"/>
      <c r="J43" s="447"/>
      <c r="K43" s="310">
        <v>93</v>
      </c>
      <c r="L43" s="227">
        <f t="shared" ref="L43:L57" si="26">K43*168</f>
        <v>15624</v>
      </c>
      <c r="M43" s="311">
        <v>0</v>
      </c>
      <c r="N43" s="311">
        <v>0</v>
      </c>
      <c r="O43" s="311">
        <v>0</v>
      </c>
      <c r="P43" s="311">
        <f>($K43*168)/2</f>
        <v>7812</v>
      </c>
      <c r="Q43" s="311">
        <f>$K43*168</f>
        <v>15624</v>
      </c>
      <c r="R43" s="311">
        <f>$K43*168</f>
        <v>15624</v>
      </c>
      <c r="S43" s="311"/>
      <c r="T43" s="311"/>
      <c r="U43" s="311"/>
      <c r="V43" s="311"/>
      <c r="W43" s="311"/>
      <c r="X43" s="311"/>
      <c r="Y43" s="302">
        <f t="shared" si="12"/>
        <v>0</v>
      </c>
      <c r="Z43" s="302">
        <f t="shared" si="13"/>
        <v>39060</v>
      </c>
      <c r="AA43" s="302"/>
      <c r="AB43" s="302"/>
      <c r="AC43" s="227">
        <f t="shared" si="14"/>
        <v>39060</v>
      </c>
      <c r="AD43" s="227"/>
      <c r="AE43" s="227">
        <f t="shared" si="15"/>
        <v>39060</v>
      </c>
      <c r="AF43" s="226" t="s">
        <v>1814</v>
      </c>
    </row>
    <row r="44" spans="1:32" s="312" customFormat="1" ht="29.15" hidden="1" customHeight="1">
      <c r="A44" s="226">
        <v>968745</v>
      </c>
      <c r="B44" s="226" t="s">
        <v>1815</v>
      </c>
      <c r="C44" s="226" t="s">
        <v>1694</v>
      </c>
      <c r="D44" s="358" t="s">
        <v>646</v>
      </c>
      <c r="E44" s="308" t="s">
        <v>24</v>
      </c>
      <c r="F44" s="226"/>
      <c r="G44" s="309" t="s">
        <v>20</v>
      </c>
      <c r="H44" s="309"/>
      <c r="I44" s="309"/>
      <c r="J44" s="447"/>
      <c r="K44" s="310">
        <v>105</v>
      </c>
      <c r="L44" s="227">
        <f t="shared" si="26"/>
        <v>17640</v>
      </c>
      <c r="M44" s="311">
        <f>K44*168</f>
        <v>17640</v>
      </c>
      <c r="N44" s="311">
        <f>K44*168</f>
        <v>17640</v>
      </c>
      <c r="O44" s="311">
        <f>K44*168</f>
        <v>17640</v>
      </c>
      <c r="P44" s="311">
        <f>168*K44</f>
        <v>17640</v>
      </c>
      <c r="Q44" s="311">
        <f>K44*168*0.5</f>
        <v>8820</v>
      </c>
      <c r="R44" s="311">
        <f>K44*168</f>
        <v>17640</v>
      </c>
      <c r="S44" s="311"/>
      <c r="T44" s="311"/>
      <c r="U44" s="311"/>
      <c r="V44" s="311"/>
      <c r="W44" s="311"/>
      <c r="X44" s="311"/>
      <c r="Y44" s="302">
        <f t="shared" si="12"/>
        <v>52920</v>
      </c>
      <c r="Z44" s="302">
        <f t="shared" si="13"/>
        <v>44100</v>
      </c>
      <c r="AA44" s="302"/>
      <c r="AB44" s="302"/>
      <c r="AC44" s="227">
        <f t="shared" si="14"/>
        <v>97020</v>
      </c>
      <c r="AD44" s="227"/>
      <c r="AE44" s="227">
        <f t="shared" si="15"/>
        <v>97020</v>
      </c>
      <c r="AF44" s="226"/>
    </row>
    <row r="45" spans="1:32" s="312" customFormat="1" ht="29.15" hidden="1" customHeight="1">
      <c r="A45" s="226">
        <v>956326</v>
      </c>
      <c r="B45" s="226" t="s">
        <v>666</v>
      </c>
      <c r="C45" s="226" t="s">
        <v>1694</v>
      </c>
      <c r="D45" s="358" t="s">
        <v>626</v>
      </c>
      <c r="E45" s="308" t="s">
        <v>24</v>
      </c>
      <c r="F45" s="226" t="s">
        <v>1795</v>
      </c>
      <c r="G45" s="309" t="s">
        <v>428</v>
      </c>
      <c r="H45" s="309"/>
      <c r="I45" s="309"/>
      <c r="J45" s="447"/>
      <c r="K45" s="310">
        <v>95</v>
      </c>
      <c r="L45" s="227">
        <f t="shared" si="26"/>
        <v>15960</v>
      </c>
      <c r="M45" s="311">
        <v>0</v>
      </c>
      <c r="N45" s="311">
        <v>0</v>
      </c>
      <c r="O45" s="311">
        <f>L45/2</f>
        <v>7980</v>
      </c>
      <c r="P45" s="311">
        <f>168*K45</f>
        <v>15960</v>
      </c>
      <c r="Q45" s="311">
        <f>$K45*168*0.5</f>
        <v>7980</v>
      </c>
      <c r="R45" s="311">
        <f>$K45*168</f>
        <v>15960</v>
      </c>
      <c r="S45" s="311"/>
      <c r="T45" s="311"/>
      <c r="U45" s="311"/>
      <c r="V45" s="311"/>
      <c r="W45" s="311"/>
      <c r="X45" s="311"/>
      <c r="Y45" s="302">
        <f t="shared" si="12"/>
        <v>7980</v>
      </c>
      <c r="Z45" s="302">
        <f t="shared" si="13"/>
        <v>39900</v>
      </c>
      <c r="AA45" s="302"/>
      <c r="AB45" s="302"/>
      <c r="AC45" s="227">
        <f t="shared" si="14"/>
        <v>47880</v>
      </c>
      <c r="AD45" s="227"/>
      <c r="AE45" s="227">
        <f t="shared" si="15"/>
        <v>47880</v>
      </c>
      <c r="AF45" s="226" t="s">
        <v>1816</v>
      </c>
    </row>
    <row r="46" spans="1:32" s="312" customFormat="1" ht="29.15" customHeight="1">
      <c r="A46" s="226">
        <v>969320</v>
      </c>
      <c r="B46" s="226" t="s">
        <v>648</v>
      </c>
      <c r="C46" s="226" t="s">
        <v>1694</v>
      </c>
      <c r="D46" s="358" t="s">
        <v>649</v>
      </c>
      <c r="E46" s="308" t="s">
        <v>24</v>
      </c>
      <c r="F46" s="226"/>
      <c r="G46" s="309" t="s">
        <v>20</v>
      </c>
      <c r="H46" s="349"/>
      <c r="I46" s="349"/>
      <c r="J46" s="448"/>
      <c r="K46" s="326">
        <v>100</v>
      </c>
      <c r="L46" s="227">
        <f t="shared" si="26"/>
        <v>16800</v>
      </c>
      <c r="M46" s="311">
        <f t="shared" ref="M46:M55" si="27">K46*168</f>
        <v>16800</v>
      </c>
      <c r="N46" s="311">
        <f t="shared" ref="N46:N55" si="28">K46*168</f>
        <v>16800</v>
      </c>
      <c r="O46" s="311">
        <f t="shared" ref="O46:O51" si="29">K46*168</f>
        <v>16800</v>
      </c>
      <c r="P46" s="311">
        <f>168*K46</f>
        <v>16800</v>
      </c>
      <c r="Q46" s="311">
        <f t="shared" ref="Q46:Q51" si="30">K46*168</f>
        <v>16800</v>
      </c>
      <c r="R46" s="311">
        <f t="shared" ref="R46:R51" si="31">K46*168</f>
        <v>16800</v>
      </c>
      <c r="S46" s="311"/>
      <c r="T46" s="311"/>
      <c r="U46" s="311"/>
      <c r="V46" s="311"/>
      <c r="W46" s="311"/>
      <c r="X46" s="311"/>
      <c r="Y46" s="302">
        <f t="shared" si="12"/>
        <v>50400</v>
      </c>
      <c r="Z46" s="302">
        <f t="shared" si="13"/>
        <v>50400</v>
      </c>
      <c r="AA46" s="302"/>
      <c r="AB46" s="302"/>
      <c r="AC46" s="227">
        <f t="shared" si="14"/>
        <v>100800</v>
      </c>
      <c r="AD46" s="227"/>
      <c r="AE46" s="227">
        <f t="shared" si="15"/>
        <v>100800</v>
      </c>
      <c r="AF46" s="226"/>
    </row>
    <row r="47" spans="1:32" s="312" customFormat="1" ht="29.15" customHeight="1">
      <c r="A47" s="226">
        <v>2328333</v>
      </c>
      <c r="B47" s="226" t="s">
        <v>1817</v>
      </c>
      <c r="C47" s="226" t="s">
        <v>1694</v>
      </c>
      <c r="D47" s="358" t="s">
        <v>649</v>
      </c>
      <c r="E47" s="308" t="s">
        <v>24</v>
      </c>
      <c r="F47" s="226"/>
      <c r="G47" s="309" t="s">
        <v>20</v>
      </c>
      <c r="H47" s="309"/>
      <c r="I47" s="309"/>
      <c r="J47" s="447"/>
      <c r="K47" s="310">
        <v>97</v>
      </c>
      <c r="L47" s="227">
        <f t="shared" si="26"/>
        <v>16296</v>
      </c>
      <c r="M47" s="311">
        <f t="shared" si="27"/>
        <v>16296</v>
      </c>
      <c r="N47" s="311">
        <f t="shared" si="28"/>
        <v>16296</v>
      </c>
      <c r="O47" s="311">
        <f t="shared" si="29"/>
        <v>16296</v>
      </c>
      <c r="P47" s="311">
        <f>168*K47</f>
        <v>16296</v>
      </c>
      <c r="Q47" s="311">
        <f t="shared" si="30"/>
        <v>16296</v>
      </c>
      <c r="R47" s="311">
        <f t="shared" si="31"/>
        <v>16296</v>
      </c>
      <c r="S47" s="311"/>
      <c r="T47" s="311"/>
      <c r="U47" s="311"/>
      <c r="V47" s="311"/>
      <c r="W47" s="311"/>
      <c r="X47" s="311"/>
      <c r="Y47" s="302">
        <f t="shared" si="12"/>
        <v>48888</v>
      </c>
      <c r="Z47" s="302">
        <f t="shared" si="13"/>
        <v>48888</v>
      </c>
      <c r="AA47" s="302"/>
      <c r="AB47" s="302"/>
      <c r="AC47" s="227">
        <f t="shared" si="14"/>
        <v>97776</v>
      </c>
      <c r="AD47" s="227"/>
      <c r="AE47" s="227">
        <f t="shared" si="15"/>
        <v>97776</v>
      </c>
      <c r="AF47" s="226"/>
    </row>
    <row r="48" spans="1:32" s="312" customFormat="1" ht="29.15" customHeight="1">
      <c r="A48" s="226">
        <v>968028</v>
      </c>
      <c r="B48" s="226" t="s">
        <v>650</v>
      </c>
      <c r="C48" s="226" t="s">
        <v>1694</v>
      </c>
      <c r="D48" s="358" t="s">
        <v>651</v>
      </c>
      <c r="E48" s="308" t="s">
        <v>24</v>
      </c>
      <c r="F48" s="226"/>
      <c r="G48" s="309" t="s">
        <v>20</v>
      </c>
      <c r="H48" s="309"/>
      <c r="I48" s="309"/>
      <c r="J48" s="447"/>
      <c r="K48" s="310">
        <v>100</v>
      </c>
      <c r="L48" s="227">
        <f t="shared" si="26"/>
        <v>16800</v>
      </c>
      <c r="M48" s="311">
        <f t="shared" si="27"/>
        <v>16800</v>
      </c>
      <c r="N48" s="311">
        <f t="shared" si="28"/>
        <v>16800</v>
      </c>
      <c r="O48" s="311">
        <f t="shared" si="29"/>
        <v>16800</v>
      </c>
      <c r="P48" s="311">
        <f>168*K48</f>
        <v>16800</v>
      </c>
      <c r="Q48" s="311">
        <f t="shared" si="30"/>
        <v>16800</v>
      </c>
      <c r="R48" s="311">
        <f t="shared" si="31"/>
        <v>16800</v>
      </c>
      <c r="S48" s="311"/>
      <c r="T48" s="311"/>
      <c r="U48" s="311"/>
      <c r="V48" s="311"/>
      <c r="W48" s="311"/>
      <c r="X48" s="311"/>
      <c r="Y48" s="302">
        <f t="shared" si="12"/>
        <v>50400</v>
      </c>
      <c r="Z48" s="302">
        <f t="shared" si="13"/>
        <v>50400</v>
      </c>
      <c r="AA48" s="302"/>
      <c r="AB48" s="302"/>
      <c r="AC48" s="227">
        <f t="shared" si="14"/>
        <v>100800</v>
      </c>
      <c r="AD48" s="227"/>
      <c r="AE48" s="227">
        <f t="shared" si="15"/>
        <v>100800</v>
      </c>
      <c r="AF48" s="226"/>
    </row>
    <row r="49" spans="1:32" s="312" customFormat="1" ht="29.15" customHeight="1">
      <c r="A49" s="226">
        <v>318954</v>
      </c>
      <c r="B49" s="226" t="s">
        <v>652</v>
      </c>
      <c r="C49" s="226" t="s">
        <v>1694</v>
      </c>
      <c r="D49" s="358" t="s">
        <v>651</v>
      </c>
      <c r="E49" s="308" t="s">
        <v>341</v>
      </c>
      <c r="F49" s="226" t="s">
        <v>1795</v>
      </c>
      <c r="G49" s="309" t="s">
        <v>653</v>
      </c>
      <c r="H49" s="309"/>
      <c r="I49" s="309"/>
      <c r="J49" s="447"/>
      <c r="K49" s="310">
        <v>110</v>
      </c>
      <c r="L49" s="227">
        <f t="shared" si="26"/>
        <v>18480</v>
      </c>
      <c r="M49" s="311">
        <f t="shared" si="27"/>
        <v>18480</v>
      </c>
      <c r="N49" s="311">
        <f t="shared" si="28"/>
        <v>18480</v>
      </c>
      <c r="O49" s="311">
        <f t="shared" si="29"/>
        <v>18480</v>
      </c>
      <c r="P49" s="311">
        <f>168*K49*90%</f>
        <v>16632</v>
      </c>
      <c r="Q49" s="311">
        <f t="shared" si="30"/>
        <v>18480</v>
      </c>
      <c r="R49" s="311">
        <f t="shared" si="31"/>
        <v>18480</v>
      </c>
      <c r="S49" s="311"/>
      <c r="T49" s="311"/>
      <c r="U49" s="311"/>
      <c r="V49" s="311"/>
      <c r="W49" s="311"/>
      <c r="X49" s="311"/>
      <c r="Y49" s="302">
        <f t="shared" si="12"/>
        <v>55440</v>
      </c>
      <c r="Z49" s="302">
        <f t="shared" si="13"/>
        <v>53592</v>
      </c>
      <c r="AA49" s="302"/>
      <c r="AB49" s="302"/>
      <c r="AC49" s="227">
        <f t="shared" si="14"/>
        <v>109032</v>
      </c>
      <c r="AD49" s="227"/>
      <c r="AE49" s="227">
        <f t="shared" si="15"/>
        <v>109032</v>
      </c>
      <c r="AF49" s="226" t="s">
        <v>1796</v>
      </c>
    </row>
    <row r="50" spans="1:32" s="312" customFormat="1" ht="29.15" customHeight="1">
      <c r="A50" s="226">
        <v>972371</v>
      </c>
      <c r="B50" s="226" t="s">
        <v>654</v>
      </c>
      <c r="C50" s="226" t="s">
        <v>1694</v>
      </c>
      <c r="D50" s="358" t="s">
        <v>651</v>
      </c>
      <c r="E50" s="308" t="s">
        <v>24</v>
      </c>
      <c r="F50" s="226"/>
      <c r="G50" s="309" t="s">
        <v>20</v>
      </c>
      <c r="H50" s="309"/>
      <c r="I50" s="309"/>
      <c r="J50" s="447"/>
      <c r="K50" s="310">
        <v>97</v>
      </c>
      <c r="L50" s="227">
        <f t="shared" si="26"/>
        <v>16296</v>
      </c>
      <c r="M50" s="311">
        <f t="shared" si="27"/>
        <v>16296</v>
      </c>
      <c r="N50" s="311">
        <f t="shared" si="28"/>
        <v>16296</v>
      </c>
      <c r="O50" s="311">
        <f t="shared" si="29"/>
        <v>16296</v>
      </c>
      <c r="P50" s="311">
        <f>168*K50</f>
        <v>16296</v>
      </c>
      <c r="Q50" s="311">
        <f t="shared" si="30"/>
        <v>16296</v>
      </c>
      <c r="R50" s="311">
        <f t="shared" si="31"/>
        <v>16296</v>
      </c>
      <c r="S50" s="311"/>
      <c r="T50" s="311"/>
      <c r="U50" s="311"/>
      <c r="V50" s="311"/>
      <c r="W50" s="311"/>
      <c r="X50" s="311"/>
      <c r="Y50" s="302">
        <f t="shared" si="12"/>
        <v>48888</v>
      </c>
      <c r="Z50" s="302">
        <f t="shared" si="13"/>
        <v>48888</v>
      </c>
      <c r="AA50" s="302"/>
      <c r="AB50" s="302"/>
      <c r="AC50" s="227">
        <f t="shared" si="14"/>
        <v>97776</v>
      </c>
      <c r="AD50" s="227"/>
      <c r="AE50" s="227">
        <f t="shared" si="15"/>
        <v>97776</v>
      </c>
      <c r="AF50" s="226"/>
    </row>
    <row r="51" spans="1:32" s="312" customFormat="1" ht="29.15" customHeight="1">
      <c r="A51" s="226">
        <v>2337882</v>
      </c>
      <c r="B51" s="226" t="s">
        <v>655</v>
      </c>
      <c r="C51" s="226" t="s">
        <v>1694</v>
      </c>
      <c r="D51" s="358" t="s">
        <v>651</v>
      </c>
      <c r="E51" s="308" t="s">
        <v>1805</v>
      </c>
      <c r="F51" s="226" t="s">
        <v>1801</v>
      </c>
      <c r="G51" s="309" t="s">
        <v>428</v>
      </c>
      <c r="H51" s="309"/>
      <c r="I51" s="309"/>
      <c r="J51" s="447"/>
      <c r="K51" s="310">
        <v>97</v>
      </c>
      <c r="L51" s="227">
        <f t="shared" si="26"/>
        <v>16296</v>
      </c>
      <c r="M51" s="311">
        <f t="shared" si="27"/>
        <v>16296</v>
      </c>
      <c r="N51" s="311">
        <f t="shared" si="28"/>
        <v>16296</v>
      </c>
      <c r="O51" s="311">
        <f t="shared" si="29"/>
        <v>16296</v>
      </c>
      <c r="P51" s="311">
        <f>168*K51</f>
        <v>16296</v>
      </c>
      <c r="Q51" s="311">
        <f t="shared" si="30"/>
        <v>16296</v>
      </c>
      <c r="R51" s="311">
        <f t="shared" si="31"/>
        <v>16296</v>
      </c>
      <c r="S51" s="311"/>
      <c r="T51" s="311"/>
      <c r="U51" s="311"/>
      <c r="V51" s="311"/>
      <c r="W51" s="311"/>
      <c r="X51" s="311"/>
      <c r="Y51" s="302">
        <f t="shared" si="12"/>
        <v>48888</v>
      </c>
      <c r="Z51" s="302">
        <f t="shared" ref="Z51:Z73" si="32">SUM(P51:R51)</f>
        <v>48888</v>
      </c>
      <c r="AA51" s="302"/>
      <c r="AB51" s="302"/>
      <c r="AC51" s="227">
        <f t="shared" ref="AC51:AC73" si="33">SUM(M51:R51)</f>
        <v>97776</v>
      </c>
      <c r="AD51" s="227"/>
      <c r="AE51" s="227">
        <f t="shared" ref="AE51:AE73" si="34">SUM(AC51:AD51)</f>
        <v>97776</v>
      </c>
      <c r="AF51" s="226" t="s">
        <v>1802</v>
      </c>
    </row>
    <row r="52" spans="1:32" s="316" customFormat="1" ht="29.15" hidden="1" customHeight="1">
      <c r="A52" s="226">
        <v>363313</v>
      </c>
      <c r="B52" s="226" t="s">
        <v>1818</v>
      </c>
      <c r="C52" s="226" t="s">
        <v>1694</v>
      </c>
      <c r="D52" s="358" t="s">
        <v>615</v>
      </c>
      <c r="E52" s="308" t="s">
        <v>24</v>
      </c>
      <c r="F52" s="226" t="s">
        <v>1806</v>
      </c>
      <c r="G52" s="309" t="s">
        <v>359</v>
      </c>
      <c r="H52" s="309"/>
      <c r="I52" s="309"/>
      <c r="J52" s="447"/>
      <c r="K52" s="310">
        <v>97</v>
      </c>
      <c r="L52" s="227">
        <f t="shared" si="26"/>
        <v>16296</v>
      </c>
      <c r="M52" s="311">
        <f t="shared" si="27"/>
        <v>16296</v>
      </c>
      <c r="N52" s="311">
        <f t="shared" si="28"/>
        <v>16296</v>
      </c>
      <c r="O52" s="311">
        <f>N52</f>
        <v>16296</v>
      </c>
      <c r="P52" s="311">
        <f>O52</f>
        <v>16296</v>
      </c>
      <c r="Q52" s="311">
        <f>K52*84</f>
        <v>8148</v>
      </c>
      <c r="R52" s="311">
        <f>K52*84</f>
        <v>8148</v>
      </c>
      <c r="S52" s="311"/>
      <c r="T52" s="311"/>
      <c r="U52" s="311"/>
      <c r="V52" s="311"/>
      <c r="W52" s="311"/>
      <c r="X52" s="311"/>
      <c r="Y52" s="302">
        <f t="shared" si="12"/>
        <v>48888</v>
      </c>
      <c r="Z52" s="302">
        <f t="shared" si="32"/>
        <v>32592</v>
      </c>
      <c r="AA52" s="302"/>
      <c r="AB52" s="302"/>
      <c r="AC52" s="227">
        <f t="shared" si="33"/>
        <v>81480</v>
      </c>
      <c r="AD52" s="227"/>
      <c r="AE52" s="227">
        <f t="shared" si="34"/>
        <v>81480</v>
      </c>
      <c r="AF52" s="226" t="s">
        <v>1807</v>
      </c>
    </row>
    <row r="53" spans="1:32" s="312" customFormat="1" ht="29.15" customHeight="1">
      <c r="A53" s="226">
        <v>970740</v>
      </c>
      <c r="B53" s="226" t="s">
        <v>1819</v>
      </c>
      <c r="C53" s="226" t="s">
        <v>1694</v>
      </c>
      <c r="D53" s="358" t="s">
        <v>651</v>
      </c>
      <c r="E53" s="308" t="s">
        <v>341</v>
      </c>
      <c r="F53" s="226"/>
      <c r="G53" s="309" t="s">
        <v>341</v>
      </c>
      <c r="H53" s="309"/>
      <c r="I53" s="309"/>
      <c r="J53" s="447"/>
      <c r="K53" s="310">
        <v>115</v>
      </c>
      <c r="L53" s="227">
        <f t="shared" si="26"/>
        <v>19320</v>
      </c>
      <c r="M53" s="311">
        <f t="shared" si="27"/>
        <v>19320</v>
      </c>
      <c r="N53" s="311">
        <f t="shared" si="28"/>
        <v>19320</v>
      </c>
      <c r="O53" s="311">
        <f>K53*168</f>
        <v>19320</v>
      </c>
      <c r="P53" s="311">
        <f>168*K53</f>
        <v>19320</v>
      </c>
      <c r="Q53" s="311">
        <f>K53*168</f>
        <v>19320</v>
      </c>
      <c r="R53" s="311">
        <f>K53*168</f>
        <v>19320</v>
      </c>
      <c r="S53" s="311"/>
      <c r="T53" s="311"/>
      <c r="U53" s="311"/>
      <c r="V53" s="311"/>
      <c r="W53" s="311"/>
      <c r="X53" s="311"/>
      <c r="Y53" s="302">
        <f t="shared" si="12"/>
        <v>57960</v>
      </c>
      <c r="Z53" s="302">
        <f t="shared" si="32"/>
        <v>57960</v>
      </c>
      <c r="AA53" s="302"/>
      <c r="AB53" s="302"/>
      <c r="AC53" s="227">
        <f t="shared" si="33"/>
        <v>115920</v>
      </c>
      <c r="AD53" s="227"/>
      <c r="AE53" s="227">
        <f t="shared" si="34"/>
        <v>115920</v>
      </c>
      <c r="AF53" s="226"/>
    </row>
    <row r="54" spans="1:32" s="312" customFormat="1" ht="29.15" customHeight="1">
      <c r="A54" s="226">
        <v>112011</v>
      </c>
      <c r="B54" s="226" t="s">
        <v>656</v>
      </c>
      <c r="C54" s="226" t="s">
        <v>1694</v>
      </c>
      <c r="D54" s="358" t="s">
        <v>651</v>
      </c>
      <c r="E54" s="308" t="s">
        <v>24</v>
      </c>
      <c r="F54" s="226"/>
      <c r="G54" s="309" t="s">
        <v>657</v>
      </c>
      <c r="H54" s="309"/>
      <c r="I54" s="309"/>
      <c r="J54" s="447"/>
      <c r="K54" s="310">
        <v>115</v>
      </c>
      <c r="L54" s="227">
        <f t="shared" si="26"/>
        <v>19320</v>
      </c>
      <c r="M54" s="311">
        <f t="shared" si="27"/>
        <v>19320</v>
      </c>
      <c r="N54" s="311">
        <f t="shared" si="28"/>
        <v>19320</v>
      </c>
      <c r="O54" s="311">
        <f>K54*168</f>
        <v>19320</v>
      </c>
      <c r="P54" s="311">
        <f>168*K54</f>
        <v>19320</v>
      </c>
      <c r="Q54" s="311">
        <f>K54*168</f>
        <v>19320</v>
      </c>
      <c r="R54" s="311">
        <f>K54*168</f>
        <v>19320</v>
      </c>
      <c r="S54" s="311"/>
      <c r="T54" s="311"/>
      <c r="U54" s="311"/>
      <c r="V54" s="311"/>
      <c r="W54" s="311"/>
      <c r="X54" s="311"/>
      <c r="Y54" s="302">
        <f t="shared" si="12"/>
        <v>57960</v>
      </c>
      <c r="Z54" s="302">
        <f t="shared" si="32"/>
        <v>57960</v>
      </c>
      <c r="AA54" s="302"/>
      <c r="AB54" s="302"/>
      <c r="AC54" s="227">
        <f t="shared" si="33"/>
        <v>115920</v>
      </c>
      <c r="AD54" s="227"/>
      <c r="AE54" s="227">
        <f t="shared" si="34"/>
        <v>115920</v>
      </c>
      <c r="AF54" s="226"/>
    </row>
    <row r="55" spans="1:32" s="312" customFormat="1" ht="29.15" customHeight="1">
      <c r="A55" s="226">
        <v>2336335</v>
      </c>
      <c r="B55" s="226" t="s">
        <v>658</v>
      </c>
      <c r="C55" s="226" t="s">
        <v>1694</v>
      </c>
      <c r="D55" s="358" t="s">
        <v>651</v>
      </c>
      <c r="E55" s="308" t="s">
        <v>1805</v>
      </c>
      <c r="F55" s="226"/>
      <c r="G55" s="309" t="s">
        <v>428</v>
      </c>
      <c r="H55" s="309"/>
      <c r="I55" s="309"/>
      <c r="J55" s="447"/>
      <c r="K55" s="310">
        <v>97</v>
      </c>
      <c r="L55" s="227">
        <f t="shared" si="26"/>
        <v>16296</v>
      </c>
      <c r="M55" s="311">
        <f t="shared" si="27"/>
        <v>16296</v>
      </c>
      <c r="N55" s="311">
        <f t="shared" si="28"/>
        <v>16296</v>
      </c>
      <c r="O55" s="311">
        <f>K55*168</f>
        <v>16296</v>
      </c>
      <c r="P55" s="311">
        <f>168*K55</f>
        <v>16296</v>
      </c>
      <c r="Q55" s="311">
        <f>K55*168</f>
        <v>16296</v>
      </c>
      <c r="R55" s="311">
        <f>K55*168</f>
        <v>16296</v>
      </c>
      <c r="S55" s="311"/>
      <c r="T55" s="311"/>
      <c r="U55" s="311"/>
      <c r="V55" s="311"/>
      <c r="W55" s="311"/>
      <c r="X55" s="311"/>
      <c r="Y55" s="302">
        <f t="shared" si="12"/>
        <v>48888</v>
      </c>
      <c r="Z55" s="302">
        <f t="shared" si="32"/>
        <v>48888</v>
      </c>
      <c r="AA55" s="302"/>
      <c r="AB55" s="302"/>
      <c r="AC55" s="227">
        <f t="shared" si="33"/>
        <v>97776</v>
      </c>
      <c r="AD55" s="227"/>
      <c r="AE55" s="227">
        <f t="shared" si="34"/>
        <v>97776</v>
      </c>
      <c r="AF55" s="226"/>
    </row>
    <row r="56" spans="1:32" s="312" customFormat="1" ht="29.15" hidden="1" customHeight="1">
      <c r="A56" s="226">
        <v>2398635</v>
      </c>
      <c r="B56" s="226" t="s">
        <v>659</v>
      </c>
      <c r="C56" s="226" t="s">
        <v>1694</v>
      </c>
      <c r="D56" s="358" t="s">
        <v>615</v>
      </c>
      <c r="E56" s="308" t="s">
        <v>24</v>
      </c>
      <c r="F56" s="226"/>
      <c r="G56" s="309" t="s">
        <v>660</v>
      </c>
      <c r="H56" s="309"/>
      <c r="I56" s="309"/>
      <c r="J56" s="447"/>
      <c r="K56" s="310">
        <v>115</v>
      </c>
      <c r="L56" s="227">
        <f t="shared" si="26"/>
        <v>19320</v>
      </c>
      <c r="M56" s="311"/>
      <c r="N56" s="311"/>
      <c r="O56" s="311">
        <f>K56*128</f>
        <v>14720</v>
      </c>
      <c r="P56" s="311">
        <f>K56*168</f>
        <v>19320</v>
      </c>
      <c r="Q56" s="311">
        <f>K56*168</f>
        <v>19320</v>
      </c>
      <c r="R56" s="311">
        <f>K56*168</f>
        <v>19320</v>
      </c>
      <c r="S56" s="311"/>
      <c r="T56" s="311"/>
      <c r="U56" s="311"/>
      <c r="V56" s="311"/>
      <c r="W56" s="311"/>
      <c r="X56" s="311"/>
      <c r="Y56" s="302">
        <f t="shared" si="12"/>
        <v>14720</v>
      </c>
      <c r="Z56" s="302">
        <f t="shared" si="32"/>
        <v>57960</v>
      </c>
      <c r="AA56" s="302"/>
      <c r="AB56" s="302"/>
      <c r="AC56" s="227">
        <f t="shared" si="33"/>
        <v>72680</v>
      </c>
      <c r="AD56" s="227"/>
      <c r="AE56" s="227">
        <f t="shared" si="34"/>
        <v>72680</v>
      </c>
      <c r="AF56" s="226"/>
    </row>
    <row r="57" spans="1:32" s="312" customFormat="1" ht="29.15" hidden="1" customHeight="1">
      <c r="A57" s="317">
        <v>175902</v>
      </c>
      <c r="B57" s="317" t="s">
        <v>643</v>
      </c>
      <c r="C57" s="317" t="s">
        <v>1694</v>
      </c>
      <c r="D57" s="466" t="s">
        <v>637</v>
      </c>
      <c r="E57" s="318" t="s">
        <v>24</v>
      </c>
      <c r="F57" s="226" t="s">
        <v>1803</v>
      </c>
      <c r="G57" s="319" t="s">
        <v>346</v>
      </c>
      <c r="H57" s="319"/>
      <c r="I57" s="319"/>
      <c r="J57" s="450"/>
      <c r="K57" s="310">
        <v>95</v>
      </c>
      <c r="L57" s="301">
        <f t="shared" si="26"/>
        <v>15960</v>
      </c>
      <c r="M57" s="320">
        <f t="shared" ref="M57:R57" si="35">$K57*168</f>
        <v>15960</v>
      </c>
      <c r="N57" s="320">
        <f t="shared" si="35"/>
        <v>15960</v>
      </c>
      <c r="O57" s="320">
        <f t="shared" si="35"/>
        <v>15960</v>
      </c>
      <c r="P57" s="320">
        <f t="shared" si="35"/>
        <v>15960</v>
      </c>
      <c r="Q57" s="320">
        <f t="shared" si="35"/>
        <v>15960</v>
      </c>
      <c r="R57" s="320">
        <f t="shared" si="35"/>
        <v>15960</v>
      </c>
      <c r="S57" s="320"/>
      <c r="T57" s="320"/>
      <c r="U57" s="320"/>
      <c r="V57" s="320"/>
      <c r="W57" s="320"/>
      <c r="X57" s="320"/>
      <c r="Y57" s="302">
        <f t="shared" si="12"/>
        <v>47880</v>
      </c>
      <c r="Z57" s="302">
        <f t="shared" si="32"/>
        <v>47880</v>
      </c>
      <c r="AA57" s="302"/>
      <c r="AB57" s="302"/>
      <c r="AC57" s="301">
        <f t="shared" si="33"/>
        <v>95760</v>
      </c>
      <c r="AD57" s="301"/>
      <c r="AE57" s="227">
        <f t="shared" si="34"/>
        <v>95760</v>
      </c>
      <c r="AF57" s="317"/>
    </row>
    <row r="58" spans="1:32" s="312" customFormat="1" ht="29.15" hidden="1" customHeight="1">
      <c r="A58" s="335">
        <v>254635</v>
      </c>
      <c r="B58" s="336" t="s">
        <v>669</v>
      </c>
      <c r="C58" s="335" t="s">
        <v>1694</v>
      </c>
      <c r="D58" s="467" t="s">
        <v>646</v>
      </c>
      <c r="E58" s="308" t="s">
        <v>24</v>
      </c>
      <c r="F58" s="335" t="s">
        <v>1806</v>
      </c>
      <c r="G58" s="337" t="s">
        <v>25</v>
      </c>
      <c r="H58" s="337"/>
      <c r="I58" s="337"/>
      <c r="J58" s="451"/>
      <c r="K58" s="338">
        <v>90</v>
      </c>
      <c r="L58" s="339">
        <f>$K58*168</f>
        <v>15120</v>
      </c>
      <c r="M58" s="431">
        <v>0</v>
      </c>
      <c r="N58" s="431">
        <v>0</v>
      </c>
      <c r="O58" s="431">
        <v>0</v>
      </c>
      <c r="P58" s="311">
        <f>168*K58</f>
        <v>15120</v>
      </c>
      <c r="Q58" s="301">
        <f>$K58*168</f>
        <v>15120</v>
      </c>
      <c r="R58" s="301">
        <f>$K58*168</f>
        <v>15120</v>
      </c>
      <c r="S58" s="301"/>
      <c r="T58" s="301"/>
      <c r="U58" s="301"/>
      <c r="V58" s="301"/>
      <c r="W58" s="301"/>
      <c r="X58" s="301"/>
      <c r="Y58" s="340">
        <f>SUM(M58:P58)</f>
        <v>15120</v>
      </c>
      <c r="Z58" s="340">
        <f t="shared" si="32"/>
        <v>45360</v>
      </c>
      <c r="AA58" s="340"/>
      <c r="AB58" s="340"/>
      <c r="AC58" s="339">
        <f t="shared" si="33"/>
        <v>45360</v>
      </c>
      <c r="AD58" s="339"/>
      <c r="AE58" s="227">
        <f t="shared" si="34"/>
        <v>45360</v>
      </c>
      <c r="AF58" s="335" t="s">
        <v>1807</v>
      </c>
    </row>
    <row r="59" spans="1:32" s="312" customFormat="1" ht="29.15" hidden="1" customHeight="1">
      <c r="A59" s="226">
        <v>2360548</v>
      </c>
      <c r="B59" s="226" t="s">
        <v>1820</v>
      </c>
      <c r="C59" s="226" t="s">
        <v>1694</v>
      </c>
      <c r="D59" s="358" t="s">
        <v>646</v>
      </c>
      <c r="E59" s="308" t="s">
        <v>24</v>
      </c>
      <c r="F59" s="226"/>
      <c r="G59" s="309" t="s">
        <v>20</v>
      </c>
      <c r="H59" s="309"/>
      <c r="I59" s="309"/>
      <c r="J59" s="447"/>
      <c r="K59" s="310">
        <v>95</v>
      </c>
      <c r="L59" s="227">
        <f t="shared" ref="L59:L73" si="36">K59*168</f>
        <v>15960</v>
      </c>
      <c r="M59" s="311"/>
      <c r="N59" s="311">
        <f>$K59*168*100%</f>
        <v>15960</v>
      </c>
      <c r="O59" s="311">
        <f>K59*168</f>
        <v>15960</v>
      </c>
      <c r="P59" s="311">
        <f>168*K59</f>
        <v>15960</v>
      </c>
      <c r="Q59" s="311">
        <f>K59*168</f>
        <v>15960</v>
      </c>
      <c r="R59" s="311">
        <f>K59*168</f>
        <v>15960</v>
      </c>
      <c r="S59" s="311"/>
      <c r="T59" s="311"/>
      <c r="U59" s="311"/>
      <c r="V59" s="311"/>
      <c r="W59" s="311"/>
      <c r="X59" s="311"/>
      <c r="Y59" s="302">
        <f t="shared" ref="Y59:Y68" si="37">SUM(M59:O59)</f>
        <v>31920</v>
      </c>
      <c r="Z59" s="302">
        <f t="shared" si="32"/>
        <v>47880</v>
      </c>
      <c r="AA59" s="302"/>
      <c r="AB59" s="302"/>
      <c r="AC59" s="227">
        <f t="shared" si="33"/>
        <v>79800</v>
      </c>
      <c r="AD59" s="227"/>
      <c r="AE59" s="227">
        <f t="shared" si="34"/>
        <v>79800</v>
      </c>
      <c r="AF59" s="226"/>
    </row>
    <row r="60" spans="1:32" s="312" customFormat="1" ht="29.15" hidden="1" customHeight="1">
      <c r="A60" s="231">
        <v>729843</v>
      </c>
      <c r="B60" s="231" t="s">
        <v>673</v>
      </c>
      <c r="C60" s="231" t="s">
        <v>1694</v>
      </c>
      <c r="D60" s="359" t="s">
        <v>637</v>
      </c>
      <c r="E60" s="321" t="s">
        <v>1805</v>
      </c>
      <c r="F60" s="226" t="s">
        <v>1803</v>
      </c>
      <c r="G60" s="322" t="s">
        <v>20</v>
      </c>
      <c r="H60" s="322"/>
      <c r="I60" s="322"/>
      <c r="J60" s="452"/>
      <c r="K60" s="323">
        <v>95</v>
      </c>
      <c r="L60" s="232">
        <f t="shared" si="36"/>
        <v>15960</v>
      </c>
      <c r="M60" s="324">
        <f>K60*168</f>
        <v>15960</v>
      </c>
      <c r="N60" s="324">
        <f>K60*168</f>
        <v>15960</v>
      </c>
      <c r="O60" s="324">
        <f>K60*168</f>
        <v>15960</v>
      </c>
      <c r="P60" s="324">
        <v>0</v>
      </c>
      <c r="Q60" s="324">
        <v>0</v>
      </c>
      <c r="R60" s="324">
        <v>0</v>
      </c>
      <c r="S60" s="324"/>
      <c r="T60" s="324"/>
      <c r="U60" s="324"/>
      <c r="V60" s="324"/>
      <c r="W60" s="324"/>
      <c r="X60" s="324"/>
      <c r="Y60" s="325">
        <f t="shared" si="37"/>
        <v>47880</v>
      </c>
      <c r="Z60" s="325">
        <f t="shared" si="32"/>
        <v>0</v>
      </c>
      <c r="AA60" s="325"/>
      <c r="AB60" s="325"/>
      <c r="AC60" s="232">
        <f t="shared" si="33"/>
        <v>47880</v>
      </c>
      <c r="AD60" s="232"/>
      <c r="AE60" s="227">
        <f t="shared" si="34"/>
        <v>47880</v>
      </c>
      <c r="AF60" s="226"/>
    </row>
    <row r="61" spans="1:32" s="312" customFormat="1" ht="29.15" hidden="1" customHeight="1">
      <c r="A61" s="327">
        <v>729843</v>
      </c>
      <c r="B61" s="327" t="s">
        <v>673</v>
      </c>
      <c r="C61" s="327" t="s">
        <v>1694</v>
      </c>
      <c r="D61" s="468" t="s">
        <v>646</v>
      </c>
      <c r="E61" s="328" t="s">
        <v>1805</v>
      </c>
      <c r="F61" s="226"/>
      <c r="G61" s="329" t="s">
        <v>20</v>
      </c>
      <c r="H61" s="329"/>
      <c r="I61" s="329"/>
      <c r="J61" s="453"/>
      <c r="K61" s="330">
        <v>95</v>
      </c>
      <c r="L61" s="331">
        <f t="shared" si="36"/>
        <v>15960</v>
      </c>
      <c r="M61" s="332">
        <v>0</v>
      </c>
      <c r="N61" s="332">
        <v>0</v>
      </c>
      <c r="O61" s="332">
        <v>0</v>
      </c>
      <c r="P61" s="332">
        <f>$K61*168</f>
        <v>15960</v>
      </c>
      <c r="Q61" s="332">
        <f>$K61*168*0.5</f>
        <v>7980</v>
      </c>
      <c r="R61" s="332">
        <f>$K61*168</f>
        <v>15960</v>
      </c>
      <c r="S61" s="332"/>
      <c r="T61" s="332"/>
      <c r="U61" s="332"/>
      <c r="V61" s="332"/>
      <c r="W61" s="332"/>
      <c r="X61" s="332"/>
      <c r="Y61" s="333">
        <f t="shared" si="37"/>
        <v>0</v>
      </c>
      <c r="Z61" s="333">
        <f t="shared" si="32"/>
        <v>39900</v>
      </c>
      <c r="AA61" s="333"/>
      <c r="AB61" s="333"/>
      <c r="AC61" s="331">
        <f t="shared" si="33"/>
        <v>39900</v>
      </c>
      <c r="AD61" s="331"/>
      <c r="AE61" s="227">
        <f t="shared" si="34"/>
        <v>39900</v>
      </c>
      <c r="AF61" s="226"/>
    </row>
    <row r="62" spans="1:32" s="312" customFormat="1" ht="29.15" hidden="1" customHeight="1">
      <c r="A62" s="327">
        <v>2401575</v>
      </c>
      <c r="B62" s="327" t="s">
        <v>1821</v>
      </c>
      <c r="C62" s="327" t="s">
        <v>1694</v>
      </c>
      <c r="D62" s="468" t="s">
        <v>646</v>
      </c>
      <c r="E62" s="328" t="s">
        <v>772</v>
      </c>
      <c r="F62" s="327"/>
      <c r="G62" s="329" t="s">
        <v>25</v>
      </c>
      <c r="H62" s="329"/>
      <c r="I62" s="329"/>
      <c r="J62" s="453"/>
      <c r="K62" s="330">
        <v>95</v>
      </c>
      <c r="L62" s="331">
        <f t="shared" si="36"/>
        <v>15960</v>
      </c>
      <c r="M62" s="332"/>
      <c r="N62" s="332"/>
      <c r="O62" s="332"/>
      <c r="P62" s="332"/>
      <c r="Q62" s="332">
        <f>$K62*168*0.4</f>
        <v>6384</v>
      </c>
      <c r="R62" s="332">
        <f>$K62*168</f>
        <v>15960</v>
      </c>
      <c r="S62" s="332"/>
      <c r="T62" s="332"/>
      <c r="U62" s="332"/>
      <c r="V62" s="332"/>
      <c r="W62" s="332"/>
      <c r="X62" s="332"/>
      <c r="Y62" s="333">
        <f t="shared" si="37"/>
        <v>0</v>
      </c>
      <c r="Z62" s="333">
        <f t="shared" si="32"/>
        <v>22344</v>
      </c>
      <c r="AA62" s="333"/>
      <c r="AB62" s="333"/>
      <c r="AC62" s="331">
        <f t="shared" si="33"/>
        <v>22344</v>
      </c>
      <c r="AD62" s="354"/>
      <c r="AE62" s="227">
        <f t="shared" si="34"/>
        <v>22344</v>
      </c>
      <c r="AF62" s="334"/>
    </row>
    <row r="63" spans="1:32" s="312" customFormat="1" ht="29.15" hidden="1" customHeight="1">
      <c r="A63" s="327">
        <v>2397456</v>
      </c>
      <c r="B63" s="327" t="s">
        <v>668</v>
      </c>
      <c r="C63" s="327" t="s">
        <v>1694</v>
      </c>
      <c r="D63" s="468" t="s">
        <v>626</v>
      </c>
      <c r="E63" s="328" t="s">
        <v>1805</v>
      </c>
      <c r="F63" s="327" t="s">
        <v>1799</v>
      </c>
      <c r="G63" s="329" t="s">
        <v>20</v>
      </c>
      <c r="H63" s="329"/>
      <c r="I63" s="329"/>
      <c r="J63" s="453"/>
      <c r="K63" s="330">
        <v>95</v>
      </c>
      <c r="L63" s="331">
        <f t="shared" si="36"/>
        <v>15960</v>
      </c>
      <c r="M63" s="332">
        <v>0</v>
      </c>
      <c r="N63" s="332">
        <v>0</v>
      </c>
      <c r="O63" s="332">
        <f>L63/4</f>
        <v>3990</v>
      </c>
      <c r="P63" s="332">
        <f>168*K63</f>
        <v>15960</v>
      </c>
      <c r="Q63" s="311">
        <f>$K63*168</f>
        <v>15960</v>
      </c>
      <c r="R63" s="311">
        <f>$K63*168</f>
        <v>15960</v>
      </c>
      <c r="S63" s="332"/>
      <c r="T63" s="332"/>
      <c r="U63" s="332"/>
      <c r="V63" s="332"/>
      <c r="W63" s="332"/>
      <c r="X63" s="332"/>
      <c r="Y63" s="333">
        <f t="shared" si="37"/>
        <v>3990</v>
      </c>
      <c r="Z63" s="333">
        <f t="shared" si="32"/>
        <v>47880</v>
      </c>
      <c r="AA63" s="333"/>
      <c r="AB63" s="333"/>
      <c r="AC63" s="331">
        <f t="shared" si="33"/>
        <v>51870</v>
      </c>
      <c r="AD63" s="354"/>
      <c r="AE63" s="227">
        <f t="shared" si="34"/>
        <v>51870</v>
      </c>
      <c r="AF63" s="334" t="s">
        <v>1800</v>
      </c>
    </row>
    <row r="64" spans="1:32" s="312" customFormat="1" ht="29.15" hidden="1" customHeight="1">
      <c r="A64" s="327">
        <v>972892</v>
      </c>
      <c r="B64" s="327" t="s">
        <v>674</v>
      </c>
      <c r="C64" s="327" t="s">
        <v>1694</v>
      </c>
      <c r="D64" s="468" t="s">
        <v>626</v>
      </c>
      <c r="E64" s="328" t="s">
        <v>1805</v>
      </c>
      <c r="F64" s="327"/>
      <c r="G64" s="329" t="s">
        <v>657</v>
      </c>
      <c r="H64" s="329"/>
      <c r="I64" s="329"/>
      <c r="J64" s="453"/>
      <c r="K64" s="330">
        <v>105</v>
      </c>
      <c r="L64" s="331">
        <f t="shared" si="36"/>
        <v>17640</v>
      </c>
      <c r="M64" s="332"/>
      <c r="N64" s="332"/>
      <c r="O64" s="332"/>
      <c r="P64" s="332">
        <f>$K64*168</f>
        <v>17640</v>
      </c>
      <c r="Q64" s="332">
        <f>K64*168</f>
        <v>17640</v>
      </c>
      <c r="R64" s="332">
        <f>$K64*168</f>
        <v>17640</v>
      </c>
      <c r="S64" s="332"/>
      <c r="T64" s="332"/>
      <c r="U64" s="332"/>
      <c r="V64" s="332"/>
      <c r="W64" s="332"/>
      <c r="X64" s="332"/>
      <c r="Y64" s="333">
        <f t="shared" si="37"/>
        <v>0</v>
      </c>
      <c r="Z64" s="333">
        <f t="shared" si="32"/>
        <v>52920</v>
      </c>
      <c r="AA64" s="333"/>
      <c r="AB64" s="333"/>
      <c r="AC64" s="331">
        <f t="shared" si="33"/>
        <v>52920</v>
      </c>
      <c r="AD64" s="354"/>
      <c r="AE64" s="227">
        <f t="shared" si="34"/>
        <v>52920</v>
      </c>
      <c r="AF64" s="334"/>
    </row>
    <row r="65" spans="1:32" s="312" customFormat="1" ht="29.15" hidden="1" customHeight="1">
      <c r="A65" s="327">
        <v>952262</v>
      </c>
      <c r="B65" s="327" t="s">
        <v>682</v>
      </c>
      <c r="C65" s="327" t="s">
        <v>1694</v>
      </c>
      <c r="D65" s="468" t="s">
        <v>646</v>
      </c>
      <c r="E65" s="328" t="s">
        <v>37</v>
      </c>
      <c r="F65" s="327"/>
      <c r="G65" s="329" t="s">
        <v>20</v>
      </c>
      <c r="H65" s="329"/>
      <c r="I65" s="329"/>
      <c r="J65" s="453"/>
      <c r="K65" s="330">
        <v>95</v>
      </c>
      <c r="L65" s="331">
        <f t="shared" si="36"/>
        <v>15960</v>
      </c>
      <c r="M65" s="332">
        <f>K65*168</f>
        <v>15960</v>
      </c>
      <c r="N65" s="332">
        <f>K65*168</f>
        <v>15960</v>
      </c>
      <c r="O65" s="332">
        <f>K65*168</f>
        <v>15960</v>
      </c>
      <c r="P65" s="332">
        <f>168*K65</f>
        <v>15960</v>
      </c>
      <c r="Q65" s="332">
        <f>K65*168</f>
        <v>15960</v>
      </c>
      <c r="R65" s="332">
        <f>K65*168</f>
        <v>15960</v>
      </c>
      <c r="S65" s="332"/>
      <c r="T65" s="332"/>
      <c r="U65" s="332"/>
      <c r="V65" s="332"/>
      <c r="W65" s="332"/>
      <c r="X65" s="332"/>
      <c r="Y65" s="333">
        <f t="shared" si="37"/>
        <v>47880</v>
      </c>
      <c r="Z65" s="333">
        <f t="shared" si="32"/>
        <v>47880</v>
      </c>
      <c r="AA65" s="333"/>
      <c r="AB65" s="333"/>
      <c r="AC65" s="331">
        <f t="shared" si="33"/>
        <v>95760</v>
      </c>
      <c r="AD65" s="331"/>
      <c r="AE65" s="227">
        <f t="shared" si="34"/>
        <v>95760</v>
      </c>
      <c r="AF65" s="226"/>
    </row>
    <row r="66" spans="1:32" s="312" customFormat="1" ht="29.15" hidden="1" customHeight="1">
      <c r="A66" s="226">
        <v>138049</v>
      </c>
      <c r="B66" s="226" t="s">
        <v>645</v>
      </c>
      <c r="C66" s="226" t="s">
        <v>1694</v>
      </c>
      <c r="D66" s="358" t="s">
        <v>646</v>
      </c>
      <c r="E66" s="308" t="s">
        <v>24</v>
      </c>
      <c r="F66" s="226"/>
      <c r="G66" s="309" t="s">
        <v>647</v>
      </c>
      <c r="H66" s="309"/>
      <c r="I66" s="309"/>
      <c r="J66" s="447"/>
      <c r="K66" s="310">
        <v>105</v>
      </c>
      <c r="L66" s="227">
        <f t="shared" si="36"/>
        <v>17640</v>
      </c>
      <c r="M66" s="332">
        <f>K66*168</f>
        <v>17640</v>
      </c>
      <c r="N66" s="332">
        <f>K66*168</f>
        <v>17640</v>
      </c>
      <c r="O66" s="332">
        <f>K66*168</f>
        <v>17640</v>
      </c>
      <c r="P66" s="332">
        <f>168*K66</f>
        <v>17640</v>
      </c>
      <c r="Q66" s="311">
        <f>K66*168</f>
        <v>17640</v>
      </c>
      <c r="R66" s="311">
        <f>K66*168</f>
        <v>17640</v>
      </c>
      <c r="S66" s="311"/>
      <c r="T66" s="311"/>
      <c r="U66" s="311"/>
      <c r="V66" s="311"/>
      <c r="W66" s="311"/>
      <c r="X66" s="311"/>
      <c r="Y66" s="302">
        <f t="shared" si="37"/>
        <v>52920</v>
      </c>
      <c r="Z66" s="302">
        <f t="shared" si="32"/>
        <v>52920</v>
      </c>
      <c r="AA66" s="302"/>
      <c r="AB66" s="302"/>
      <c r="AC66" s="227">
        <f t="shared" si="33"/>
        <v>105840</v>
      </c>
      <c r="AD66" s="227"/>
      <c r="AE66" s="227">
        <f t="shared" si="34"/>
        <v>105840</v>
      </c>
      <c r="AF66" s="226"/>
    </row>
    <row r="67" spans="1:32" s="312" customFormat="1" ht="29.15" hidden="1" customHeight="1">
      <c r="A67" s="327">
        <v>963958</v>
      </c>
      <c r="B67" s="327" t="s">
        <v>672</v>
      </c>
      <c r="C67" s="327" t="s">
        <v>1694</v>
      </c>
      <c r="D67" s="468" t="s">
        <v>637</v>
      </c>
      <c r="E67" s="328" t="s">
        <v>1805</v>
      </c>
      <c r="F67" s="226" t="s">
        <v>1803</v>
      </c>
      <c r="G67" s="329" t="s">
        <v>426</v>
      </c>
      <c r="H67" s="329"/>
      <c r="I67" s="329"/>
      <c r="J67" s="453"/>
      <c r="K67" s="330">
        <v>97</v>
      </c>
      <c r="L67" s="331">
        <f t="shared" si="36"/>
        <v>16296</v>
      </c>
      <c r="M67" s="332">
        <f>K67*168</f>
        <v>16296</v>
      </c>
      <c r="N67" s="332">
        <f>$K67*168</f>
        <v>16296</v>
      </c>
      <c r="O67" s="332">
        <f>$K67*168</f>
        <v>16296</v>
      </c>
      <c r="P67" s="332">
        <f>$K67*168</f>
        <v>16296</v>
      </c>
      <c r="Q67" s="332">
        <f>$K67*168</f>
        <v>16296</v>
      </c>
      <c r="R67" s="332">
        <f>$K67*168</f>
        <v>16296</v>
      </c>
      <c r="S67" s="332"/>
      <c r="T67" s="332"/>
      <c r="U67" s="332"/>
      <c r="V67" s="332"/>
      <c r="W67" s="332"/>
      <c r="X67" s="332"/>
      <c r="Y67" s="333">
        <f t="shared" si="37"/>
        <v>48888</v>
      </c>
      <c r="Z67" s="333">
        <f t="shared" si="32"/>
        <v>48888</v>
      </c>
      <c r="AA67" s="333"/>
      <c r="AB67" s="333"/>
      <c r="AC67" s="331">
        <f t="shared" si="33"/>
        <v>97776</v>
      </c>
      <c r="AD67" s="354"/>
      <c r="AE67" s="227">
        <f t="shared" si="34"/>
        <v>97776</v>
      </c>
      <c r="AF67" s="334"/>
    </row>
    <row r="68" spans="1:32" s="312" customFormat="1" ht="29.15" customHeight="1">
      <c r="A68" s="226">
        <v>291337</v>
      </c>
      <c r="B68" s="341" t="s">
        <v>771</v>
      </c>
      <c r="C68" s="342" t="s">
        <v>1694</v>
      </c>
      <c r="D68" s="469" t="s">
        <v>651</v>
      </c>
      <c r="E68" s="344" t="s">
        <v>772</v>
      </c>
      <c r="F68" s="343"/>
      <c r="G68" s="329" t="s">
        <v>25</v>
      </c>
      <c r="H68" s="329"/>
      <c r="I68" s="329"/>
      <c r="J68" s="453"/>
      <c r="K68" s="454">
        <v>100</v>
      </c>
      <c r="L68" s="331">
        <f t="shared" si="36"/>
        <v>16800</v>
      </c>
      <c r="M68" s="332">
        <v>0</v>
      </c>
      <c r="N68" s="332">
        <v>0</v>
      </c>
      <c r="O68" s="332">
        <v>0</v>
      </c>
      <c r="P68" s="332">
        <f>168*K68</f>
        <v>16800</v>
      </c>
      <c r="Q68" s="332">
        <f t="shared" ref="Q68:R70" si="38">$K68*168</f>
        <v>16800</v>
      </c>
      <c r="R68" s="332">
        <f t="shared" si="38"/>
        <v>16800</v>
      </c>
      <c r="S68" s="332"/>
      <c r="T68" s="332"/>
      <c r="U68" s="332"/>
      <c r="V68" s="332"/>
      <c r="W68" s="332"/>
      <c r="X68" s="332"/>
      <c r="Y68" s="333">
        <f t="shared" si="37"/>
        <v>0</v>
      </c>
      <c r="Z68" s="333">
        <f t="shared" si="32"/>
        <v>50400</v>
      </c>
      <c r="AA68" s="333"/>
      <c r="AB68" s="333"/>
      <c r="AC68" s="331">
        <f t="shared" si="33"/>
        <v>50400</v>
      </c>
      <c r="AD68" s="331"/>
      <c r="AE68" s="227">
        <f t="shared" si="34"/>
        <v>50400</v>
      </c>
      <c r="AF68" s="327" t="s">
        <v>1822</v>
      </c>
    </row>
    <row r="69" spans="1:32" s="312" customFormat="1" ht="29.15" customHeight="1">
      <c r="A69" s="345">
        <v>113131</v>
      </c>
      <c r="B69" s="346" t="s">
        <v>671</v>
      </c>
      <c r="C69" s="347" t="s">
        <v>1694</v>
      </c>
      <c r="D69" s="470" t="s">
        <v>651</v>
      </c>
      <c r="E69" s="348" t="s">
        <v>1805</v>
      </c>
      <c r="F69" s="300"/>
      <c r="G69" s="309" t="s">
        <v>20</v>
      </c>
      <c r="H69" s="309"/>
      <c r="I69" s="309"/>
      <c r="J69" s="447"/>
      <c r="K69" s="455">
        <v>120</v>
      </c>
      <c r="L69" s="227">
        <f t="shared" si="36"/>
        <v>20160</v>
      </c>
      <c r="M69" s="311"/>
      <c r="N69" s="311"/>
      <c r="O69" s="311"/>
      <c r="P69" s="311">
        <f>84*K69</f>
        <v>10080</v>
      </c>
      <c r="Q69" s="311">
        <f t="shared" si="38"/>
        <v>20160</v>
      </c>
      <c r="R69" s="311">
        <f t="shared" si="38"/>
        <v>20160</v>
      </c>
      <c r="S69" s="311"/>
      <c r="T69" s="311"/>
      <c r="U69" s="311"/>
      <c r="V69" s="311"/>
      <c r="W69" s="311"/>
      <c r="X69" s="311"/>
      <c r="Y69" s="302"/>
      <c r="Z69" s="302">
        <f t="shared" si="32"/>
        <v>50400</v>
      </c>
      <c r="AA69" s="333"/>
      <c r="AB69" s="333"/>
      <c r="AC69" s="331">
        <f t="shared" si="33"/>
        <v>50400</v>
      </c>
      <c r="AD69" s="331"/>
      <c r="AE69" s="227">
        <f t="shared" si="34"/>
        <v>50400</v>
      </c>
      <c r="AF69" s="226"/>
    </row>
    <row r="70" spans="1:32" s="312" customFormat="1" ht="29.15" hidden="1" customHeight="1">
      <c r="A70" s="226">
        <v>2396520</v>
      </c>
      <c r="B70" s="314" t="s">
        <v>667</v>
      </c>
      <c r="C70" s="314" t="s">
        <v>1694</v>
      </c>
      <c r="D70" s="449" t="s">
        <v>626</v>
      </c>
      <c r="E70" s="313" t="s">
        <v>1805</v>
      </c>
      <c r="F70" s="226"/>
      <c r="G70" s="349" t="s">
        <v>20</v>
      </c>
      <c r="H70" s="349"/>
      <c r="I70" s="349"/>
      <c r="J70" s="448"/>
      <c r="K70" s="326">
        <v>95</v>
      </c>
      <c r="L70" s="350">
        <f t="shared" si="36"/>
        <v>15960</v>
      </c>
      <c r="M70" s="351">
        <v>0</v>
      </c>
      <c r="N70" s="351">
        <v>0</v>
      </c>
      <c r="O70" s="351">
        <v>0</v>
      </c>
      <c r="P70" s="351">
        <f>L70</f>
        <v>15960</v>
      </c>
      <c r="Q70" s="351">
        <f t="shared" si="38"/>
        <v>15960</v>
      </c>
      <c r="R70" s="351">
        <f t="shared" si="38"/>
        <v>15960</v>
      </c>
      <c r="S70" s="351"/>
      <c r="T70" s="351"/>
      <c r="U70" s="351"/>
      <c r="V70" s="351"/>
      <c r="W70" s="351"/>
      <c r="X70" s="351"/>
      <c r="Y70" s="352">
        <f>SUM(M70:O70)</f>
        <v>0</v>
      </c>
      <c r="Z70" s="352">
        <f t="shared" si="32"/>
        <v>47880</v>
      </c>
      <c r="AA70" s="352"/>
      <c r="AB70" s="352"/>
      <c r="AC70" s="350">
        <f t="shared" si="33"/>
        <v>47880</v>
      </c>
      <c r="AD70" s="355"/>
      <c r="AE70" s="227">
        <f t="shared" si="34"/>
        <v>47880</v>
      </c>
      <c r="AF70" s="353"/>
    </row>
    <row r="71" spans="1:32" s="312" customFormat="1" ht="29.15" hidden="1" customHeight="1">
      <c r="A71" s="226">
        <v>807052</v>
      </c>
      <c r="B71" s="226" t="s">
        <v>670</v>
      </c>
      <c r="C71" s="226" t="s">
        <v>1694</v>
      </c>
      <c r="D71" s="358" t="s">
        <v>637</v>
      </c>
      <c r="E71" s="313" t="s">
        <v>24</v>
      </c>
      <c r="F71" s="314" t="s">
        <v>1803</v>
      </c>
      <c r="G71" s="309" t="s">
        <v>20</v>
      </c>
      <c r="H71" s="349"/>
      <c r="I71" s="349"/>
      <c r="J71" s="448"/>
      <c r="K71" s="326">
        <v>95</v>
      </c>
      <c r="L71" s="350">
        <f t="shared" si="36"/>
        <v>15960</v>
      </c>
      <c r="M71" s="351">
        <f>K71*168</f>
        <v>15960</v>
      </c>
      <c r="N71" s="351">
        <f>K71*168</f>
        <v>15960</v>
      </c>
      <c r="O71" s="351">
        <f>K71*168</f>
        <v>15960</v>
      </c>
      <c r="P71" s="351">
        <f>168*K71</f>
        <v>15960</v>
      </c>
      <c r="Q71" s="351">
        <f>K71*168</f>
        <v>15960</v>
      </c>
      <c r="R71" s="351">
        <f>K71*168</f>
        <v>15960</v>
      </c>
      <c r="S71" s="351"/>
      <c r="T71" s="351"/>
      <c r="U71" s="351"/>
      <c r="V71" s="351"/>
      <c r="W71" s="351"/>
      <c r="X71" s="351"/>
      <c r="Y71" s="352">
        <f>SUM(M71:O71)</f>
        <v>47880</v>
      </c>
      <c r="Z71" s="352">
        <f t="shared" si="32"/>
        <v>47880</v>
      </c>
      <c r="AA71" s="352"/>
      <c r="AB71" s="352"/>
      <c r="AC71" s="350">
        <f t="shared" si="33"/>
        <v>95760</v>
      </c>
      <c r="AD71" s="355"/>
      <c r="AE71" s="227">
        <f t="shared" si="34"/>
        <v>95760</v>
      </c>
      <c r="AF71" s="435" t="s">
        <v>1823</v>
      </c>
    </row>
    <row r="72" spans="1:32" s="312" customFormat="1" ht="29.15" hidden="1" customHeight="1">
      <c r="A72" s="231">
        <v>970586</v>
      </c>
      <c r="B72" s="231" t="s">
        <v>1824</v>
      </c>
      <c r="C72" s="231" t="s">
        <v>1694</v>
      </c>
      <c r="D72" s="359" t="s">
        <v>626</v>
      </c>
      <c r="E72" s="426" t="s">
        <v>24</v>
      </c>
      <c r="F72" s="427"/>
      <c r="G72" s="322" t="s">
        <v>647</v>
      </c>
      <c r="H72" s="428"/>
      <c r="I72" s="428"/>
      <c r="J72" s="456"/>
      <c r="K72" s="429">
        <v>105</v>
      </c>
      <c r="L72" s="430">
        <f t="shared" si="36"/>
        <v>17640</v>
      </c>
      <c r="M72" s="432"/>
      <c r="N72" s="432">
        <f>K72*168</f>
        <v>17640</v>
      </c>
      <c r="O72" s="432">
        <f>K72*168</f>
        <v>17640</v>
      </c>
      <c r="P72" s="432">
        <v>0</v>
      </c>
      <c r="Q72" s="432"/>
      <c r="R72" s="432"/>
      <c r="S72" s="432"/>
      <c r="T72" s="432"/>
      <c r="U72" s="432"/>
      <c r="V72" s="432"/>
      <c r="W72" s="432"/>
      <c r="X72" s="432"/>
      <c r="Y72" s="433">
        <f>SUM(M72:O72)</f>
        <v>35280</v>
      </c>
      <c r="Z72" s="433">
        <f t="shared" si="32"/>
        <v>0</v>
      </c>
      <c r="AA72" s="433"/>
      <c r="AB72" s="433"/>
      <c r="AC72" s="430">
        <f t="shared" si="33"/>
        <v>35280</v>
      </c>
      <c r="AD72" s="434"/>
      <c r="AE72" s="227">
        <f t="shared" si="34"/>
        <v>35280</v>
      </c>
      <c r="AF72" s="353"/>
    </row>
    <row r="73" spans="1:32" s="312" customFormat="1" ht="29.15" hidden="1" customHeight="1">
      <c r="A73" s="314">
        <v>2192819</v>
      </c>
      <c r="B73" s="314" t="s">
        <v>644</v>
      </c>
      <c r="C73" s="314" t="s">
        <v>1694</v>
      </c>
      <c r="D73" s="449" t="s">
        <v>640</v>
      </c>
      <c r="E73" s="313" t="s">
        <v>1805</v>
      </c>
      <c r="F73" s="314" t="s">
        <v>1799</v>
      </c>
      <c r="G73" s="309" t="s">
        <v>20</v>
      </c>
      <c r="H73" s="349"/>
      <c r="I73" s="349"/>
      <c r="J73" s="448"/>
      <c r="K73" s="326">
        <v>95</v>
      </c>
      <c r="L73" s="350">
        <f t="shared" si="36"/>
        <v>15960</v>
      </c>
      <c r="M73" s="351"/>
      <c r="N73" s="351">
        <f>K73*168*50%</f>
        <v>7980</v>
      </c>
      <c r="O73" s="351">
        <f>K73*168</f>
        <v>15960</v>
      </c>
      <c r="P73" s="351">
        <f>168*K73</f>
        <v>15960</v>
      </c>
      <c r="Q73" s="332">
        <f>K73*168</f>
        <v>15960</v>
      </c>
      <c r="R73" s="351">
        <f>K73*168</f>
        <v>15960</v>
      </c>
      <c r="S73" s="351"/>
      <c r="T73" s="351"/>
      <c r="U73" s="351"/>
      <c r="V73" s="351"/>
      <c r="W73" s="351"/>
      <c r="X73" s="351"/>
      <c r="Y73" s="352">
        <f>SUM(M73:O73)</f>
        <v>23940</v>
      </c>
      <c r="Z73" s="352">
        <f t="shared" si="32"/>
        <v>47880</v>
      </c>
      <c r="AA73" s="352"/>
      <c r="AB73" s="352"/>
      <c r="AC73" s="350">
        <f t="shared" si="33"/>
        <v>71820</v>
      </c>
      <c r="AD73" s="355"/>
      <c r="AE73" s="227">
        <f t="shared" si="34"/>
        <v>71820</v>
      </c>
      <c r="AF73" s="435" t="s">
        <v>1825</v>
      </c>
    </row>
    <row r="74" spans="1:32" s="312" customFormat="1" ht="29.15" customHeight="1">
      <c r="A74" s="345">
        <v>2412848</v>
      </c>
      <c r="B74" s="346" t="s">
        <v>675</v>
      </c>
      <c r="C74" s="347" t="s">
        <v>1694</v>
      </c>
      <c r="D74" s="470" t="s">
        <v>651</v>
      </c>
      <c r="E74" s="348" t="s">
        <v>772</v>
      </c>
      <c r="F74" s="300"/>
      <c r="G74" s="309" t="s">
        <v>25</v>
      </c>
      <c r="H74" s="309"/>
      <c r="I74" s="309"/>
      <c r="J74" s="447"/>
      <c r="K74" s="455">
        <v>97</v>
      </c>
      <c r="L74" s="227">
        <f t="shared" ref="L74:L85" si="39">K74*168</f>
        <v>16296</v>
      </c>
      <c r="M74" s="311"/>
      <c r="N74" s="311"/>
      <c r="O74" s="311"/>
      <c r="P74" s="311"/>
      <c r="Q74" s="311"/>
      <c r="R74" s="311">
        <f t="shared" ref="R74:R76" si="40">$K74*168</f>
        <v>16296</v>
      </c>
      <c r="S74" s="351"/>
      <c r="T74" s="351"/>
      <c r="U74" s="351"/>
      <c r="V74" s="351"/>
      <c r="W74" s="351"/>
      <c r="X74" s="351"/>
      <c r="Y74" s="352">
        <f>SUM(M74:O74)</f>
        <v>0</v>
      </c>
      <c r="Z74" s="302">
        <f t="shared" ref="Z74:Z91" si="41">SUM(P74:R74)</f>
        <v>16296</v>
      </c>
      <c r="AA74" s="352"/>
      <c r="AB74" s="352"/>
      <c r="AC74" s="350">
        <f t="shared" ref="AC74:AC91" si="42">SUM(M74:R74)</f>
        <v>16296</v>
      </c>
      <c r="AD74" s="227"/>
      <c r="AE74" s="227">
        <f t="shared" ref="AE74:AE91" si="43">SUM(AC74:AD74)</f>
        <v>16296</v>
      </c>
    </row>
    <row r="75" spans="1:32" s="312" customFormat="1" ht="29.15" hidden="1" customHeight="1">
      <c r="A75" s="408">
        <v>973816</v>
      </c>
      <c r="B75" s="409" t="s">
        <v>678</v>
      </c>
      <c r="C75" s="410" t="s">
        <v>1694</v>
      </c>
      <c r="D75" s="471" t="s">
        <v>679</v>
      </c>
      <c r="E75" s="412" t="s">
        <v>1805</v>
      </c>
      <c r="F75" s="411"/>
      <c r="G75" s="309" t="s">
        <v>20</v>
      </c>
      <c r="H75" s="349"/>
      <c r="I75" s="349"/>
      <c r="J75" s="448"/>
      <c r="K75" s="457">
        <v>97</v>
      </c>
      <c r="L75" s="350">
        <f t="shared" si="39"/>
        <v>16296</v>
      </c>
      <c r="M75" s="351"/>
      <c r="N75" s="351"/>
      <c r="O75" s="351"/>
      <c r="P75" s="351"/>
      <c r="Q75" s="351">
        <f>$K75*72</f>
        <v>6984</v>
      </c>
      <c r="R75" s="351">
        <f t="shared" si="40"/>
        <v>16296</v>
      </c>
      <c r="S75" s="351"/>
      <c r="T75" s="351"/>
      <c r="U75" s="351"/>
      <c r="V75" s="351"/>
      <c r="W75" s="351"/>
      <c r="X75" s="351"/>
      <c r="Y75" s="352"/>
      <c r="Z75" s="352">
        <f t="shared" si="41"/>
        <v>23280</v>
      </c>
      <c r="AA75" s="352"/>
      <c r="AB75" s="352"/>
      <c r="AC75" s="350">
        <f t="shared" si="42"/>
        <v>23280</v>
      </c>
      <c r="AD75" s="227"/>
      <c r="AE75" s="227">
        <f t="shared" si="43"/>
        <v>23280</v>
      </c>
    </row>
    <row r="76" spans="1:32" s="312" customFormat="1" hidden="1">
      <c r="A76" s="408">
        <v>232609</v>
      </c>
      <c r="B76" s="409" t="s">
        <v>683</v>
      </c>
      <c r="C76" s="410" t="s">
        <v>1694</v>
      </c>
      <c r="D76" s="471" t="s">
        <v>679</v>
      </c>
      <c r="E76" s="412" t="s">
        <v>341</v>
      </c>
      <c r="F76" s="411"/>
      <c r="G76" s="349" t="s">
        <v>341</v>
      </c>
      <c r="H76" s="349"/>
      <c r="I76" s="349"/>
      <c r="J76" s="448"/>
      <c r="K76" s="457">
        <v>110</v>
      </c>
      <c r="L76" s="350">
        <f t="shared" si="39"/>
        <v>18480</v>
      </c>
      <c r="M76" s="351"/>
      <c r="N76" s="351"/>
      <c r="O76" s="351"/>
      <c r="P76" s="351"/>
      <c r="Q76" s="351">
        <f>$K76*72</f>
        <v>7920</v>
      </c>
      <c r="R76" s="351">
        <f t="shared" si="40"/>
        <v>18480</v>
      </c>
      <c r="S76" s="351"/>
      <c r="T76" s="351"/>
      <c r="U76" s="351"/>
      <c r="V76" s="351"/>
      <c r="W76" s="351"/>
      <c r="X76" s="351"/>
      <c r="Y76" s="352"/>
      <c r="Z76" s="352">
        <f t="shared" si="41"/>
        <v>26400</v>
      </c>
      <c r="AA76" s="352"/>
      <c r="AB76" s="352"/>
      <c r="AC76" s="350">
        <f t="shared" si="42"/>
        <v>26400</v>
      </c>
      <c r="AD76" s="227"/>
      <c r="AE76" s="227">
        <f t="shared" si="43"/>
        <v>26400</v>
      </c>
    </row>
    <row r="77" spans="1:32" ht="29.15" hidden="1" customHeight="1">
      <c r="A77" s="8">
        <v>793528</v>
      </c>
      <c r="B77" s="11" t="s">
        <v>612</v>
      </c>
      <c r="C77" s="8" t="s">
        <v>315</v>
      </c>
      <c r="D77" s="21" t="s">
        <v>613</v>
      </c>
      <c r="E77" s="219" t="s">
        <v>24</v>
      </c>
      <c r="F77" s="8"/>
      <c r="G77" s="75" t="s">
        <v>428</v>
      </c>
      <c r="H77" s="75" t="s">
        <v>317</v>
      </c>
      <c r="I77" s="75" t="str">
        <f t="shared" ref="I77:I102" si="44">CONCATENATE(H77,C77)</f>
        <v>Level 3 - Premium SkillsOnshore Supplier Location</v>
      </c>
      <c r="J77" s="458" t="s">
        <v>338</v>
      </c>
      <c r="K77" s="76">
        <f>VLOOKUP(I77,'New Rate Card'!A:D,4,0)</f>
        <v>96.56</v>
      </c>
      <c r="L77" s="9">
        <f t="shared" si="39"/>
        <v>16222.08</v>
      </c>
      <c r="M77" s="77">
        <v>0</v>
      </c>
      <c r="N77" s="77">
        <v>0</v>
      </c>
      <c r="O77" s="77">
        <v>0</v>
      </c>
      <c r="P77" s="16">
        <v>0</v>
      </c>
      <c r="Q77" s="16">
        <v>0</v>
      </c>
      <c r="R77" s="16">
        <v>0</v>
      </c>
      <c r="S77" s="16">
        <f t="shared" ref="S77:S84" si="45">K77*168</f>
        <v>16222.08</v>
      </c>
      <c r="T77" s="16">
        <f t="shared" ref="T77:T84" si="46">K77*168</f>
        <v>16222.08</v>
      </c>
      <c r="U77" s="16">
        <f t="shared" ref="U77:U84" si="47">K77*168</f>
        <v>16222.08</v>
      </c>
      <c r="V77" s="16">
        <f t="shared" ref="V77:V84" si="48">K77*168</f>
        <v>16222.08</v>
      </c>
      <c r="W77" s="16">
        <f t="shared" ref="W77:W84" si="49">K77*168</f>
        <v>16222.08</v>
      </c>
      <c r="X77" s="439">
        <v>0</v>
      </c>
      <c r="Y77" s="61">
        <f t="shared" ref="Y77:Y88" si="50">SUM(M77:O77)</f>
        <v>0</v>
      </c>
      <c r="Z77" s="61">
        <f t="shared" si="41"/>
        <v>0</v>
      </c>
      <c r="AA77" s="61">
        <f t="shared" ref="AA77:AA102" si="51">SUM(S77:U77)</f>
        <v>48666.239999999998</v>
      </c>
      <c r="AB77" s="61">
        <f t="shared" ref="AB77:AB102" si="52">SUM(V77:X77)</f>
        <v>32444.16</v>
      </c>
      <c r="AC77" s="9">
        <f t="shared" si="42"/>
        <v>0</v>
      </c>
      <c r="AD77" s="9">
        <f t="shared" ref="AD77:AD102" si="53">SUM(AA77:AB77)</f>
        <v>81110.399999999994</v>
      </c>
      <c r="AE77" s="9">
        <f t="shared" si="43"/>
        <v>81110.399999999994</v>
      </c>
      <c r="AF77" s="11"/>
    </row>
    <row r="78" spans="1:32" ht="29.15" hidden="1" customHeight="1">
      <c r="A78" s="8">
        <v>970768</v>
      </c>
      <c r="B78" s="11" t="s">
        <v>614</v>
      </c>
      <c r="C78" s="8" t="s">
        <v>315</v>
      </c>
      <c r="D78" s="21" t="s">
        <v>615</v>
      </c>
      <c r="E78" s="219" t="s">
        <v>772</v>
      </c>
      <c r="F78" s="8" t="s">
        <v>1795</v>
      </c>
      <c r="G78" s="75" t="s">
        <v>25</v>
      </c>
      <c r="H78" s="75" t="s">
        <v>317</v>
      </c>
      <c r="I78" s="75" t="str">
        <f t="shared" si="44"/>
        <v>Level 3 - Premium SkillsOnshore Supplier Location</v>
      </c>
      <c r="J78" s="458" t="s">
        <v>318</v>
      </c>
      <c r="K78" s="76">
        <f>VLOOKUP(I78,'New Rate Card'!A:D,4,0)</f>
        <v>96.56</v>
      </c>
      <c r="L78" s="9">
        <f t="shared" si="39"/>
        <v>16222.08</v>
      </c>
      <c r="M78" s="77">
        <v>0</v>
      </c>
      <c r="N78" s="77">
        <v>0</v>
      </c>
      <c r="O78" s="77">
        <v>0</v>
      </c>
      <c r="P78" s="16">
        <v>0</v>
      </c>
      <c r="Q78" s="16">
        <v>0</v>
      </c>
      <c r="R78" s="16">
        <v>0</v>
      </c>
      <c r="S78" s="16">
        <f t="shared" si="45"/>
        <v>16222.08</v>
      </c>
      <c r="T78" s="16">
        <f t="shared" si="46"/>
        <v>16222.08</v>
      </c>
      <c r="U78" s="16">
        <f t="shared" si="47"/>
        <v>16222.08</v>
      </c>
      <c r="V78" s="16">
        <f t="shared" si="48"/>
        <v>16222.08</v>
      </c>
      <c r="W78" s="16">
        <f t="shared" si="49"/>
        <v>16222.08</v>
      </c>
      <c r="X78" s="439">
        <v>0</v>
      </c>
      <c r="Y78" s="61">
        <f t="shared" si="50"/>
        <v>0</v>
      </c>
      <c r="Z78" s="61">
        <f t="shared" si="41"/>
        <v>0</v>
      </c>
      <c r="AA78" s="61">
        <f t="shared" si="51"/>
        <v>48666.239999999998</v>
      </c>
      <c r="AB78" s="61">
        <f t="shared" si="52"/>
        <v>32444.16</v>
      </c>
      <c r="AC78" s="9">
        <f t="shared" si="42"/>
        <v>0</v>
      </c>
      <c r="AD78" s="9">
        <f t="shared" si="53"/>
        <v>81110.399999999994</v>
      </c>
      <c r="AE78" s="9">
        <f t="shared" si="43"/>
        <v>81110.399999999994</v>
      </c>
      <c r="AF78" s="11" t="s">
        <v>1796</v>
      </c>
    </row>
    <row r="79" spans="1:32" ht="29.15" hidden="1" customHeight="1">
      <c r="A79" s="8">
        <v>622443</v>
      </c>
      <c r="B79" s="11" t="s">
        <v>616</v>
      </c>
      <c r="C79" s="8" t="s">
        <v>315</v>
      </c>
      <c r="D79" s="21" t="s">
        <v>615</v>
      </c>
      <c r="E79" s="220" t="s">
        <v>24</v>
      </c>
      <c r="F79" s="78"/>
      <c r="G79" s="79" t="s">
        <v>617</v>
      </c>
      <c r="H79" s="79" t="s">
        <v>371</v>
      </c>
      <c r="I79" s="75" t="str">
        <f t="shared" si="44"/>
        <v>Level 4 - Expert SkillsOnshore Supplier Location</v>
      </c>
      <c r="J79" s="458" t="s">
        <v>449</v>
      </c>
      <c r="K79" s="76">
        <f>VLOOKUP(I79,'New Rate Card'!A:D,4,0)</f>
        <v>128</v>
      </c>
      <c r="L79" s="9">
        <f t="shared" si="39"/>
        <v>21504</v>
      </c>
      <c r="M79" s="77">
        <v>0</v>
      </c>
      <c r="N79" s="77">
        <v>0</v>
      </c>
      <c r="O79" s="77">
        <v>0</v>
      </c>
      <c r="P79" s="16">
        <v>0</v>
      </c>
      <c r="Q79" s="16">
        <v>0</v>
      </c>
      <c r="R79" s="16">
        <v>0</v>
      </c>
      <c r="S79" s="16">
        <f t="shared" si="45"/>
        <v>21504</v>
      </c>
      <c r="T79" s="16">
        <f t="shared" si="46"/>
        <v>21504</v>
      </c>
      <c r="U79" s="16">
        <f t="shared" si="47"/>
        <v>21504</v>
      </c>
      <c r="V79" s="16">
        <f t="shared" si="48"/>
        <v>21504</v>
      </c>
      <c r="W79" s="16">
        <f t="shared" si="49"/>
        <v>21504</v>
      </c>
      <c r="X79" s="16">
        <f>K79*168</f>
        <v>21504</v>
      </c>
      <c r="Y79" s="61">
        <f t="shared" si="50"/>
        <v>0</v>
      </c>
      <c r="Z79" s="61">
        <f t="shared" si="41"/>
        <v>0</v>
      </c>
      <c r="AA79" s="61">
        <f t="shared" si="51"/>
        <v>64512</v>
      </c>
      <c r="AB79" s="61">
        <f t="shared" si="52"/>
        <v>64512</v>
      </c>
      <c r="AC79" s="9">
        <f t="shared" si="42"/>
        <v>0</v>
      </c>
      <c r="AD79" s="9">
        <f t="shared" si="53"/>
        <v>129024</v>
      </c>
      <c r="AE79" s="9">
        <f t="shared" si="43"/>
        <v>129024</v>
      </c>
      <c r="AF79" s="11"/>
    </row>
    <row r="80" spans="1:32" ht="29.15" hidden="1" customHeight="1">
      <c r="A80" s="8">
        <v>630305</v>
      </c>
      <c r="B80" s="11" t="s">
        <v>618</v>
      </c>
      <c r="C80" s="8" t="s">
        <v>315</v>
      </c>
      <c r="D80" s="21" t="s">
        <v>615</v>
      </c>
      <c r="E80" s="219" t="s">
        <v>24</v>
      </c>
      <c r="F80" s="8"/>
      <c r="G80" s="75" t="s">
        <v>20</v>
      </c>
      <c r="H80" s="75" t="s">
        <v>317</v>
      </c>
      <c r="I80" s="75" t="str">
        <f t="shared" si="44"/>
        <v>Level 3 - Premium SkillsOnshore Supplier Location</v>
      </c>
      <c r="J80" s="458" t="s">
        <v>318</v>
      </c>
      <c r="K80" s="76">
        <f>VLOOKUP(I80,'New Rate Card'!A:D,4,0)</f>
        <v>96.56</v>
      </c>
      <c r="L80" s="9">
        <f t="shared" si="39"/>
        <v>16222.08</v>
      </c>
      <c r="M80" s="77">
        <v>0</v>
      </c>
      <c r="N80" s="77">
        <v>0</v>
      </c>
      <c r="O80" s="77">
        <v>0</v>
      </c>
      <c r="P80" s="16">
        <v>0</v>
      </c>
      <c r="Q80" s="16">
        <v>0</v>
      </c>
      <c r="R80" s="16">
        <v>0</v>
      </c>
      <c r="S80" s="16">
        <f t="shared" si="45"/>
        <v>16222.08</v>
      </c>
      <c r="T80" s="16">
        <f t="shared" si="46"/>
        <v>16222.08</v>
      </c>
      <c r="U80" s="16">
        <f t="shared" si="47"/>
        <v>16222.08</v>
      </c>
      <c r="V80" s="16">
        <f t="shared" si="48"/>
        <v>16222.08</v>
      </c>
      <c r="W80" s="16">
        <f t="shared" si="49"/>
        <v>16222.08</v>
      </c>
      <c r="X80" s="439">
        <v>0</v>
      </c>
      <c r="Y80" s="61">
        <f t="shared" si="50"/>
        <v>0</v>
      </c>
      <c r="Z80" s="61">
        <f t="shared" si="41"/>
        <v>0</v>
      </c>
      <c r="AA80" s="61">
        <f t="shared" si="51"/>
        <v>48666.239999999998</v>
      </c>
      <c r="AB80" s="61">
        <f t="shared" si="52"/>
        <v>32444.16</v>
      </c>
      <c r="AC80" s="9">
        <f t="shared" si="42"/>
        <v>0</v>
      </c>
      <c r="AD80" s="9">
        <f t="shared" si="53"/>
        <v>81110.399999999994</v>
      </c>
      <c r="AE80" s="9">
        <f t="shared" si="43"/>
        <v>81110.399999999994</v>
      </c>
      <c r="AF80" s="11"/>
    </row>
    <row r="81" spans="1:32" ht="29.15" hidden="1" customHeight="1">
      <c r="A81" s="8">
        <v>630304</v>
      </c>
      <c r="B81" s="11" t="s">
        <v>619</v>
      </c>
      <c r="C81" s="8" t="s">
        <v>315</v>
      </c>
      <c r="D81" s="21" t="s">
        <v>613</v>
      </c>
      <c r="E81" s="219" t="s">
        <v>24</v>
      </c>
      <c r="F81" s="8" t="s">
        <v>1797</v>
      </c>
      <c r="G81" s="75" t="s">
        <v>20</v>
      </c>
      <c r="H81" s="75" t="s">
        <v>317</v>
      </c>
      <c r="I81" s="75" t="str">
        <f t="shared" si="44"/>
        <v>Level 3 - Premium SkillsOnshore Supplier Location</v>
      </c>
      <c r="J81" s="458" t="s">
        <v>318</v>
      </c>
      <c r="K81" s="76">
        <f>VLOOKUP(I81,'New Rate Card'!A:D,4,0)</f>
        <v>96.56</v>
      </c>
      <c r="L81" s="9">
        <f t="shared" si="39"/>
        <v>16222.08</v>
      </c>
      <c r="M81" s="77">
        <v>0</v>
      </c>
      <c r="N81" s="77">
        <v>0</v>
      </c>
      <c r="O81" s="77">
        <v>0</v>
      </c>
      <c r="P81" s="16">
        <v>0</v>
      </c>
      <c r="Q81" s="16">
        <v>0</v>
      </c>
      <c r="R81" s="16">
        <v>0</v>
      </c>
      <c r="S81" s="16">
        <f t="shared" si="45"/>
        <v>16222.08</v>
      </c>
      <c r="T81" s="16">
        <f t="shared" si="46"/>
        <v>16222.08</v>
      </c>
      <c r="U81" s="16">
        <f t="shared" si="47"/>
        <v>16222.08</v>
      </c>
      <c r="V81" s="16">
        <f t="shared" si="48"/>
        <v>16222.08</v>
      </c>
      <c r="W81" s="16">
        <f t="shared" si="49"/>
        <v>16222.08</v>
      </c>
      <c r="X81" s="439">
        <v>0</v>
      </c>
      <c r="Y81" s="61">
        <f t="shared" si="50"/>
        <v>0</v>
      </c>
      <c r="Z81" s="61">
        <f t="shared" si="41"/>
        <v>0</v>
      </c>
      <c r="AA81" s="61">
        <f t="shared" si="51"/>
        <v>48666.239999999998</v>
      </c>
      <c r="AB81" s="61">
        <f t="shared" si="52"/>
        <v>32444.16</v>
      </c>
      <c r="AC81" s="9">
        <f t="shared" si="42"/>
        <v>0</v>
      </c>
      <c r="AD81" s="9">
        <f t="shared" si="53"/>
        <v>81110.399999999994</v>
      </c>
      <c r="AE81" s="9">
        <f t="shared" si="43"/>
        <v>81110.399999999994</v>
      </c>
      <c r="AF81" s="11" t="s">
        <v>1798</v>
      </c>
    </row>
    <row r="82" spans="1:32" ht="29.15" hidden="1" customHeight="1">
      <c r="A82" s="8">
        <v>913405</v>
      </c>
      <c r="B82" s="11" t="s">
        <v>620</v>
      </c>
      <c r="C82" s="8" t="s">
        <v>315</v>
      </c>
      <c r="D82" s="21" t="s">
        <v>615</v>
      </c>
      <c r="E82" s="219" t="s">
        <v>341</v>
      </c>
      <c r="F82" s="8" t="s">
        <v>1799</v>
      </c>
      <c r="G82" s="75" t="s">
        <v>341</v>
      </c>
      <c r="H82" s="75" t="s">
        <v>342</v>
      </c>
      <c r="I82" s="75" t="str">
        <f t="shared" si="44"/>
        <v>Level 3 - Niche SkillsOnshore Supplier Location</v>
      </c>
      <c r="J82" s="458" t="s">
        <v>331</v>
      </c>
      <c r="K82" s="76">
        <f>VLOOKUP(I82,'New Rate Card'!A:D,4,0)</f>
        <v>98.21</v>
      </c>
      <c r="L82" s="9">
        <f t="shared" si="39"/>
        <v>16499.28</v>
      </c>
      <c r="M82" s="77">
        <v>0</v>
      </c>
      <c r="N82" s="77">
        <v>0</v>
      </c>
      <c r="O82" s="77">
        <v>0</v>
      </c>
      <c r="P82" s="16">
        <v>0</v>
      </c>
      <c r="Q82" s="16">
        <v>0</v>
      </c>
      <c r="R82" s="16">
        <v>0</v>
      </c>
      <c r="S82" s="16">
        <f t="shared" si="45"/>
        <v>16499.28</v>
      </c>
      <c r="T82" s="16">
        <f t="shared" si="46"/>
        <v>16499.28</v>
      </c>
      <c r="U82" s="16">
        <f t="shared" si="47"/>
        <v>16499.28</v>
      </c>
      <c r="V82" s="16">
        <f t="shared" si="48"/>
        <v>16499.28</v>
      </c>
      <c r="W82" s="16">
        <f t="shared" si="49"/>
        <v>16499.28</v>
      </c>
      <c r="X82" s="439">
        <v>0</v>
      </c>
      <c r="Y82" s="61">
        <f t="shared" si="50"/>
        <v>0</v>
      </c>
      <c r="Z82" s="61">
        <f t="shared" si="41"/>
        <v>0</v>
      </c>
      <c r="AA82" s="61">
        <f t="shared" si="51"/>
        <v>49497.84</v>
      </c>
      <c r="AB82" s="61">
        <f t="shared" si="52"/>
        <v>32998.559999999998</v>
      </c>
      <c r="AC82" s="9">
        <f t="shared" si="42"/>
        <v>0</v>
      </c>
      <c r="AD82" s="9">
        <f t="shared" si="53"/>
        <v>82496.399999999994</v>
      </c>
      <c r="AE82" s="9">
        <f t="shared" si="43"/>
        <v>82496.399999999994</v>
      </c>
      <c r="AF82" s="11" t="s">
        <v>1800</v>
      </c>
    </row>
    <row r="83" spans="1:32" ht="29.15" hidden="1" customHeight="1">
      <c r="A83" s="8">
        <v>952674</v>
      </c>
      <c r="B83" s="11" t="s">
        <v>621</v>
      </c>
      <c r="C83" s="8" t="s">
        <v>315</v>
      </c>
      <c r="D83" s="21" t="s">
        <v>613</v>
      </c>
      <c r="E83" s="219" t="s">
        <v>24</v>
      </c>
      <c r="F83" s="8" t="s">
        <v>1801</v>
      </c>
      <c r="G83" s="75" t="s">
        <v>341</v>
      </c>
      <c r="H83" s="75" t="s">
        <v>371</v>
      </c>
      <c r="I83" s="75" t="str">
        <f t="shared" si="44"/>
        <v>Level 4 - Expert SkillsOnshore Supplier Location</v>
      </c>
      <c r="J83" s="458" t="s">
        <v>422</v>
      </c>
      <c r="K83" s="76">
        <f>VLOOKUP(I83,'New Rate Card'!A:D,4,0)</f>
        <v>128</v>
      </c>
      <c r="L83" s="9">
        <f t="shared" si="39"/>
        <v>21504</v>
      </c>
      <c r="M83" s="77">
        <v>0</v>
      </c>
      <c r="N83" s="77">
        <v>0</v>
      </c>
      <c r="O83" s="77">
        <v>0</v>
      </c>
      <c r="P83" s="16">
        <v>0</v>
      </c>
      <c r="Q83" s="16">
        <v>0</v>
      </c>
      <c r="R83" s="16">
        <v>0</v>
      </c>
      <c r="S83" s="16">
        <f t="shared" si="45"/>
        <v>21504</v>
      </c>
      <c r="T83" s="16">
        <f t="shared" si="46"/>
        <v>21504</v>
      </c>
      <c r="U83" s="16">
        <f t="shared" si="47"/>
        <v>21504</v>
      </c>
      <c r="V83" s="16">
        <f t="shared" si="48"/>
        <v>21504</v>
      </c>
      <c r="W83" s="16">
        <f t="shared" si="49"/>
        <v>21504</v>
      </c>
      <c r="X83" s="439">
        <v>0</v>
      </c>
      <c r="Y83" s="61">
        <f t="shared" si="50"/>
        <v>0</v>
      </c>
      <c r="Z83" s="61">
        <f t="shared" si="41"/>
        <v>0</v>
      </c>
      <c r="AA83" s="61">
        <f t="shared" si="51"/>
        <v>64512</v>
      </c>
      <c r="AB83" s="61">
        <f t="shared" si="52"/>
        <v>43008</v>
      </c>
      <c r="AC83" s="9">
        <f t="shared" si="42"/>
        <v>0</v>
      </c>
      <c r="AD83" s="9">
        <f t="shared" si="53"/>
        <v>107520</v>
      </c>
      <c r="AE83" s="9">
        <f t="shared" si="43"/>
        <v>107520</v>
      </c>
      <c r="AF83" s="11" t="s">
        <v>1802</v>
      </c>
    </row>
    <row r="84" spans="1:32" ht="29.15" hidden="1" customHeight="1">
      <c r="A84" s="8">
        <v>883179</v>
      </c>
      <c r="B84" s="11" t="s">
        <v>622</v>
      </c>
      <c r="C84" s="8" t="s">
        <v>315</v>
      </c>
      <c r="D84" s="21" t="s">
        <v>623</v>
      </c>
      <c r="E84" s="220" t="s">
        <v>37</v>
      </c>
      <c r="F84" s="78"/>
      <c r="G84" s="80" t="s">
        <v>624</v>
      </c>
      <c r="H84" s="80" t="s">
        <v>342</v>
      </c>
      <c r="I84" s="75" t="str">
        <f t="shared" si="44"/>
        <v>Level 3 - Niche SkillsOnshore Supplier Location</v>
      </c>
      <c r="J84" s="458" t="s">
        <v>338</v>
      </c>
      <c r="K84" s="76">
        <f>VLOOKUP(I84,'New Rate Card'!A:D,4,0)</f>
        <v>98.21</v>
      </c>
      <c r="L84" s="9">
        <f t="shared" si="39"/>
        <v>16499.28</v>
      </c>
      <c r="M84" s="77">
        <v>0</v>
      </c>
      <c r="N84" s="77">
        <v>0</v>
      </c>
      <c r="O84" s="77">
        <v>0</v>
      </c>
      <c r="P84" s="16">
        <v>0</v>
      </c>
      <c r="Q84" s="16">
        <v>0</v>
      </c>
      <c r="R84" s="16">
        <v>0</v>
      </c>
      <c r="S84" s="16">
        <f t="shared" si="45"/>
        <v>16499.28</v>
      </c>
      <c r="T84" s="16">
        <f t="shared" si="46"/>
        <v>16499.28</v>
      </c>
      <c r="U84" s="16">
        <f t="shared" si="47"/>
        <v>16499.28</v>
      </c>
      <c r="V84" s="16">
        <f t="shared" si="48"/>
        <v>16499.28</v>
      </c>
      <c r="W84" s="16">
        <f t="shared" si="49"/>
        <v>16499.28</v>
      </c>
      <c r="X84" s="439">
        <v>0</v>
      </c>
      <c r="Y84" s="61">
        <f t="shared" si="50"/>
        <v>0</v>
      </c>
      <c r="Z84" s="61">
        <f t="shared" si="41"/>
        <v>0</v>
      </c>
      <c r="AA84" s="61">
        <f t="shared" si="51"/>
        <v>49497.84</v>
      </c>
      <c r="AB84" s="61">
        <f t="shared" si="52"/>
        <v>32998.559999999998</v>
      </c>
      <c r="AC84" s="9">
        <f t="shared" si="42"/>
        <v>0</v>
      </c>
      <c r="AD84" s="9">
        <f t="shared" si="53"/>
        <v>82496.399999999994</v>
      </c>
      <c r="AE84" s="9">
        <f t="shared" si="43"/>
        <v>82496.399999999994</v>
      </c>
      <c r="AF84" s="11"/>
    </row>
    <row r="85" spans="1:32" ht="29.15" hidden="1" customHeight="1">
      <c r="A85" s="8">
        <v>969769</v>
      </c>
      <c r="B85" s="11" t="s">
        <v>625</v>
      </c>
      <c r="C85" s="632" t="s">
        <v>559</v>
      </c>
      <c r="D85" s="21" t="s">
        <v>626</v>
      </c>
      <c r="E85" s="219" t="s">
        <v>24</v>
      </c>
      <c r="F85" s="8" t="s">
        <v>1801</v>
      </c>
      <c r="G85" s="75" t="s">
        <v>346</v>
      </c>
      <c r="H85" s="630" t="s">
        <v>371</v>
      </c>
      <c r="I85" s="75" t="str">
        <f t="shared" si="44"/>
        <v>Level 4 - Expert SkillsOnshore Verizon Location</v>
      </c>
      <c r="J85" s="458" t="s">
        <v>422</v>
      </c>
      <c r="K85" s="631">
        <f>VLOOKUP(I85,'New Rate Card'!A:D,4,0)</f>
        <v>118</v>
      </c>
      <c r="L85" s="9">
        <f t="shared" si="39"/>
        <v>19824</v>
      </c>
      <c r="M85" s="77">
        <v>0</v>
      </c>
      <c r="N85" s="77">
        <v>0</v>
      </c>
      <c r="O85" s="77">
        <v>0</v>
      </c>
      <c r="P85" s="16">
        <v>0</v>
      </c>
      <c r="Q85" s="16">
        <v>0</v>
      </c>
      <c r="R85" s="16">
        <v>0</v>
      </c>
      <c r="S85" s="16">
        <f>K85*168</f>
        <v>19824</v>
      </c>
      <c r="T85" s="16">
        <f>K85*168</f>
        <v>19824</v>
      </c>
      <c r="U85" s="16">
        <f>K85*168</f>
        <v>19824</v>
      </c>
      <c r="V85" s="16">
        <f>K85*168</f>
        <v>19824</v>
      </c>
      <c r="W85" s="439">
        <f>K85*168*0.65</f>
        <v>12885.6</v>
      </c>
      <c r="X85" s="439">
        <f>K85*168*0.5</f>
        <v>9912</v>
      </c>
      <c r="Y85" s="61">
        <f t="shared" si="50"/>
        <v>0</v>
      </c>
      <c r="Z85" s="61">
        <f t="shared" si="41"/>
        <v>0</v>
      </c>
      <c r="AA85" s="61">
        <f t="shared" si="51"/>
        <v>59472</v>
      </c>
      <c r="AB85" s="61">
        <f t="shared" si="52"/>
        <v>42621.599999999999</v>
      </c>
      <c r="AC85" s="9">
        <f t="shared" si="42"/>
        <v>0</v>
      </c>
      <c r="AD85" s="9">
        <f t="shared" si="53"/>
        <v>102093.6</v>
      </c>
      <c r="AE85" s="9">
        <f t="shared" si="43"/>
        <v>102093.6</v>
      </c>
      <c r="AF85" s="11" t="s">
        <v>1802</v>
      </c>
    </row>
    <row r="86" spans="1:32" ht="29.15" hidden="1" customHeight="1">
      <c r="A86" s="8">
        <v>2101630</v>
      </c>
      <c r="B86" s="11" t="s">
        <v>627</v>
      </c>
      <c r="C86" s="8" t="s">
        <v>327</v>
      </c>
      <c r="D86" s="21" t="s">
        <v>615</v>
      </c>
      <c r="E86" s="219" t="s">
        <v>1805</v>
      </c>
      <c r="F86" s="8" t="s">
        <v>1806</v>
      </c>
      <c r="G86" s="75" t="s">
        <v>428</v>
      </c>
      <c r="H86" s="75" t="s">
        <v>317</v>
      </c>
      <c r="I86" s="75" t="str">
        <f t="shared" si="44"/>
        <v>Level 3 - Premium SkillsIndia</v>
      </c>
      <c r="J86" s="458" t="s">
        <v>324</v>
      </c>
      <c r="K86" s="76">
        <f>VLOOKUP(I86,'New Rate Card'!A:D,4,0)</f>
        <v>24.8</v>
      </c>
      <c r="L86" s="9">
        <f t="shared" ref="L86:L94" si="54">K86*189</f>
        <v>4687.2</v>
      </c>
      <c r="M86" s="77">
        <v>0</v>
      </c>
      <c r="N86" s="77">
        <v>0</v>
      </c>
      <c r="O86" s="77">
        <v>0</v>
      </c>
      <c r="P86" s="16">
        <v>0</v>
      </c>
      <c r="Q86" s="16">
        <v>0</v>
      </c>
      <c r="R86" s="16">
        <v>0</v>
      </c>
      <c r="S86" s="16">
        <f t="shared" ref="S86:S94" si="55">K86*189</f>
        <v>4687.2</v>
      </c>
      <c r="T86" s="16">
        <f t="shared" ref="T86:T94" si="56">K86*189</f>
        <v>4687.2</v>
      </c>
      <c r="U86" s="16">
        <f t="shared" ref="U86:U94" si="57">K86*189</f>
        <v>4687.2</v>
      </c>
      <c r="V86" s="439">
        <v>0</v>
      </c>
      <c r="W86" s="439">
        <v>0</v>
      </c>
      <c r="X86" s="439">
        <v>0</v>
      </c>
      <c r="Y86" s="61">
        <f t="shared" si="50"/>
        <v>0</v>
      </c>
      <c r="Z86" s="61">
        <f t="shared" si="41"/>
        <v>0</v>
      </c>
      <c r="AA86" s="61">
        <f t="shared" si="51"/>
        <v>14061.599999999999</v>
      </c>
      <c r="AB86" s="61">
        <f t="shared" si="52"/>
        <v>0</v>
      </c>
      <c r="AC86" s="9">
        <f t="shared" si="42"/>
        <v>0</v>
      </c>
      <c r="AD86" s="9">
        <f t="shared" si="53"/>
        <v>14061.599999999999</v>
      </c>
      <c r="AE86" s="9">
        <f t="shared" si="43"/>
        <v>14061.599999999999</v>
      </c>
      <c r="AF86" s="11" t="s">
        <v>1807</v>
      </c>
    </row>
    <row r="87" spans="1:32" ht="29.15" hidden="1" customHeight="1">
      <c r="A87" s="8">
        <v>2247050</v>
      </c>
      <c r="B87" s="11" t="s">
        <v>628</v>
      </c>
      <c r="C87" s="8" t="s">
        <v>327</v>
      </c>
      <c r="D87" s="21" t="s">
        <v>615</v>
      </c>
      <c r="E87" s="219" t="s">
        <v>24</v>
      </c>
      <c r="F87" s="8"/>
      <c r="G87" s="75" t="s">
        <v>20</v>
      </c>
      <c r="H87" s="75" t="s">
        <v>317</v>
      </c>
      <c r="I87" s="75" t="str">
        <f t="shared" si="44"/>
        <v>Level 3 - Premium SkillsIndia</v>
      </c>
      <c r="J87" s="458" t="s">
        <v>318</v>
      </c>
      <c r="K87" s="76">
        <f>VLOOKUP(I87,'New Rate Card'!A:D,4,0)</f>
        <v>24.8</v>
      </c>
      <c r="L87" s="9">
        <f t="shared" si="54"/>
        <v>4687.2</v>
      </c>
      <c r="M87" s="77">
        <v>0</v>
      </c>
      <c r="N87" s="77">
        <v>0</v>
      </c>
      <c r="O87" s="77">
        <v>0</v>
      </c>
      <c r="P87" s="16">
        <v>0</v>
      </c>
      <c r="Q87" s="16">
        <v>0</v>
      </c>
      <c r="R87" s="16">
        <v>0</v>
      </c>
      <c r="S87" s="16">
        <f t="shared" si="55"/>
        <v>4687.2</v>
      </c>
      <c r="T87" s="16">
        <f t="shared" si="56"/>
        <v>4687.2</v>
      </c>
      <c r="U87" s="16">
        <f t="shared" si="57"/>
        <v>4687.2</v>
      </c>
      <c r="V87" s="439">
        <v>0</v>
      </c>
      <c r="W87" s="439">
        <v>0</v>
      </c>
      <c r="X87" s="439">
        <v>0</v>
      </c>
      <c r="Y87" s="61">
        <f t="shared" si="50"/>
        <v>0</v>
      </c>
      <c r="Z87" s="61">
        <f t="shared" si="41"/>
        <v>0</v>
      </c>
      <c r="AA87" s="61">
        <f t="shared" si="51"/>
        <v>14061.599999999999</v>
      </c>
      <c r="AB87" s="61">
        <f t="shared" si="52"/>
        <v>0</v>
      </c>
      <c r="AC87" s="9">
        <f t="shared" si="42"/>
        <v>0</v>
      </c>
      <c r="AD87" s="9">
        <f t="shared" si="53"/>
        <v>14061.599999999999</v>
      </c>
      <c r="AE87" s="9">
        <f t="shared" si="43"/>
        <v>14061.599999999999</v>
      </c>
      <c r="AF87" s="11"/>
    </row>
    <row r="88" spans="1:32" ht="29.15" hidden="1" customHeight="1">
      <c r="A88" s="8">
        <v>2018995</v>
      </c>
      <c r="B88" s="11" t="s">
        <v>629</v>
      </c>
      <c r="C88" s="8" t="s">
        <v>327</v>
      </c>
      <c r="D88" s="21" t="s">
        <v>613</v>
      </c>
      <c r="E88" s="219" t="s">
        <v>24</v>
      </c>
      <c r="F88" s="8"/>
      <c r="G88" s="75" t="s">
        <v>20</v>
      </c>
      <c r="H88" s="75" t="s">
        <v>317</v>
      </c>
      <c r="I88" s="75" t="str">
        <f t="shared" si="44"/>
        <v>Level 3 - Premium SkillsIndia</v>
      </c>
      <c r="J88" s="458" t="s">
        <v>338</v>
      </c>
      <c r="K88" s="76">
        <f>VLOOKUP(I88,'New Rate Card'!A:D,4,0)</f>
        <v>24.8</v>
      </c>
      <c r="L88" s="9">
        <f t="shared" si="54"/>
        <v>4687.2</v>
      </c>
      <c r="M88" s="77">
        <v>0</v>
      </c>
      <c r="N88" s="77">
        <v>0</v>
      </c>
      <c r="O88" s="77">
        <v>0</v>
      </c>
      <c r="P88" s="16">
        <v>0</v>
      </c>
      <c r="Q88" s="16">
        <v>0</v>
      </c>
      <c r="R88" s="16">
        <v>0</v>
      </c>
      <c r="S88" s="16">
        <f t="shared" si="55"/>
        <v>4687.2</v>
      </c>
      <c r="T88" s="16">
        <f t="shared" si="56"/>
        <v>4687.2</v>
      </c>
      <c r="U88" s="16">
        <f t="shared" si="57"/>
        <v>4687.2</v>
      </c>
      <c r="V88" s="439">
        <v>0</v>
      </c>
      <c r="W88" s="439">
        <v>0</v>
      </c>
      <c r="X88" s="439">
        <v>0</v>
      </c>
      <c r="Y88" s="61">
        <f t="shared" si="50"/>
        <v>0</v>
      </c>
      <c r="Z88" s="61">
        <f t="shared" si="41"/>
        <v>0</v>
      </c>
      <c r="AA88" s="61">
        <f t="shared" si="51"/>
        <v>14061.599999999999</v>
      </c>
      <c r="AB88" s="61">
        <f t="shared" si="52"/>
        <v>0</v>
      </c>
      <c r="AC88" s="9">
        <f t="shared" si="42"/>
        <v>0</v>
      </c>
      <c r="AD88" s="9">
        <f t="shared" si="53"/>
        <v>14061.599999999999</v>
      </c>
      <c r="AE88" s="9">
        <f t="shared" si="43"/>
        <v>14061.599999999999</v>
      </c>
      <c r="AF88" s="11"/>
    </row>
    <row r="89" spans="1:32" ht="29.15" hidden="1" customHeight="1">
      <c r="A89" s="8">
        <v>2088092</v>
      </c>
      <c r="B89" s="11" t="s">
        <v>630</v>
      </c>
      <c r="C89" s="8" t="s">
        <v>327</v>
      </c>
      <c r="D89" s="21" t="s">
        <v>615</v>
      </c>
      <c r="E89" s="219" t="s">
        <v>1805</v>
      </c>
      <c r="F89" s="8"/>
      <c r="G89" s="75" t="s">
        <v>428</v>
      </c>
      <c r="H89" s="75" t="s">
        <v>317</v>
      </c>
      <c r="I89" s="75" t="str">
        <f t="shared" si="44"/>
        <v>Level 3 - Premium SkillsIndia</v>
      </c>
      <c r="J89" s="458" t="s">
        <v>324</v>
      </c>
      <c r="K89" s="76">
        <f>VLOOKUP(I89,'New Rate Card'!A:D,4,0)</f>
        <v>24.8</v>
      </c>
      <c r="L89" s="9">
        <f t="shared" si="54"/>
        <v>4687.2</v>
      </c>
      <c r="M89" s="77">
        <v>0</v>
      </c>
      <c r="N89" s="77">
        <v>0</v>
      </c>
      <c r="O89" s="77">
        <v>0</v>
      </c>
      <c r="P89" s="16">
        <v>0</v>
      </c>
      <c r="Q89" s="16">
        <v>0</v>
      </c>
      <c r="R89" s="16">
        <v>0</v>
      </c>
      <c r="S89" s="16">
        <f t="shared" si="55"/>
        <v>4687.2</v>
      </c>
      <c r="T89" s="16">
        <f t="shared" si="56"/>
        <v>4687.2</v>
      </c>
      <c r="U89" s="16">
        <f t="shared" si="57"/>
        <v>4687.2</v>
      </c>
      <c r="V89" s="439">
        <v>0</v>
      </c>
      <c r="W89" s="439">
        <v>0</v>
      </c>
      <c r="X89" s="439">
        <v>0</v>
      </c>
      <c r="Y89" s="61">
        <v>0</v>
      </c>
      <c r="Z89" s="61">
        <f t="shared" si="41"/>
        <v>0</v>
      </c>
      <c r="AA89" s="61">
        <f t="shared" si="51"/>
        <v>14061.599999999999</v>
      </c>
      <c r="AB89" s="61">
        <f t="shared" si="52"/>
        <v>0</v>
      </c>
      <c r="AC89" s="9">
        <f t="shared" si="42"/>
        <v>0</v>
      </c>
      <c r="AD89" s="9">
        <f t="shared" si="53"/>
        <v>14061.599999999999</v>
      </c>
      <c r="AE89" s="9">
        <f t="shared" si="43"/>
        <v>14061.599999999999</v>
      </c>
      <c r="AF89" s="11"/>
    </row>
    <row r="90" spans="1:32" ht="29.15" hidden="1" customHeight="1">
      <c r="A90" s="8">
        <v>2096689</v>
      </c>
      <c r="B90" s="11" t="s">
        <v>631</v>
      </c>
      <c r="C90" s="8" t="s">
        <v>327</v>
      </c>
      <c r="D90" s="21" t="s">
        <v>615</v>
      </c>
      <c r="E90" s="219" t="s">
        <v>1805</v>
      </c>
      <c r="F90" s="8"/>
      <c r="G90" s="75" t="s">
        <v>428</v>
      </c>
      <c r="H90" s="75" t="s">
        <v>317</v>
      </c>
      <c r="I90" s="75" t="str">
        <f t="shared" si="44"/>
        <v>Level 3 - Premium SkillsIndia</v>
      </c>
      <c r="J90" s="458" t="s">
        <v>338</v>
      </c>
      <c r="K90" s="76">
        <f>VLOOKUP(I90,'New Rate Card'!A:D,4,0)</f>
        <v>24.8</v>
      </c>
      <c r="L90" s="9">
        <f t="shared" si="54"/>
        <v>4687.2</v>
      </c>
      <c r="M90" s="77">
        <v>0</v>
      </c>
      <c r="N90" s="77">
        <v>0</v>
      </c>
      <c r="O90" s="77">
        <v>0</v>
      </c>
      <c r="P90" s="16">
        <v>0</v>
      </c>
      <c r="Q90" s="16">
        <v>0</v>
      </c>
      <c r="R90" s="16">
        <v>0</v>
      </c>
      <c r="S90" s="16">
        <f t="shared" si="55"/>
        <v>4687.2</v>
      </c>
      <c r="T90" s="16">
        <f t="shared" si="56"/>
        <v>4687.2</v>
      </c>
      <c r="U90" s="16">
        <f t="shared" si="57"/>
        <v>4687.2</v>
      </c>
      <c r="V90" s="439">
        <v>0</v>
      </c>
      <c r="W90" s="439">
        <v>0</v>
      </c>
      <c r="X90" s="439">
        <v>0</v>
      </c>
      <c r="Y90" s="61">
        <f t="shared" ref="Y90:Y117" si="58">SUM(M90:O90)</f>
        <v>0</v>
      </c>
      <c r="Z90" s="61">
        <f t="shared" si="41"/>
        <v>0</v>
      </c>
      <c r="AA90" s="61">
        <f t="shared" si="51"/>
        <v>14061.599999999999</v>
      </c>
      <c r="AB90" s="61">
        <f t="shared" si="52"/>
        <v>0</v>
      </c>
      <c r="AC90" s="9">
        <f t="shared" si="42"/>
        <v>0</v>
      </c>
      <c r="AD90" s="9">
        <f t="shared" si="53"/>
        <v>14061.599999999999</v>
      </c>
      <c r="AE90" s="9">
        <f t="shared" si="43"/>
        <v>14061.599999999999</v>
      </c>
      <c r="AF90" s="11"/>
    </row>
    <row r="91" spans="1:32" ht="29.15" hidden="1" customHeight="1">
      <c r="A91" s="8">
        <v>2155098</v>
      </c>
      <c r="B91" s="11" t="s">
        <v>632</v>
      </c>
      <c r="C91" s="8" t="s">
        <v>327</v>
      </c>
      <c r="D91" s="21" t="s">
        <v>615</v>
      </c>
      <c r="E91" s="219" t="s">
        <v>1805</v>
      </c>
      <c r="F91" s="8" t="s">
        <v>1801</v>
      </c>
      <c r="G91" s="75" t="s">
        <v>428</v>
      </c>
      <c r="H91" s="75" t="s">
        <v>317</v>
      </c>
      <c r="I91" s="75" t="str">
        <f t="shared" si="44"/>
        <v>Level 3 - Premium SkillsIndia</v>
      </c>
      <c r="J91" s="458" t="s">
        <v>338</v>
      </c>
      <c r="K91" s="76">
        <f>VLOOKUP(I91,'New Rate Card'!A:D,4,0)</f>
        <v>24.8</v>
      </c>
      <c r="L91" s="9">
        <f t="shared" si="54"/>
        <v>4687.2</v>
      </c>
      <c r="M91" s="77">
        <v>0</v>
      </c>
      <c r="N91" s="77">
        <v>0</v>
      </c>
      <c r="O91" s="77">
        <v>0</v>
      </c>
      <c r="P91" s="16">
        <v>0</v>
      </c>
      <c r="Q91" s="16">
        <v>0</v>
      </c>
      <c r="R91" s="16">
        <v>0</v>
      </c>
      <c r="S91" s="16">
        <f t="shared" si="55"/>
        <v>4687.2</v>
      </c>
      <c r="T91" s="16">
        <f t="shared" si="56"/>
        <v>4687.2</v>
      </c>
      <c r="U91" s="16">
        <f t="shared" si="57"/>
        <v>4687.2</v>
      </c>
      <c r="V91" s="439">
        <v>0</v>
      </c>
      <c r="W91" s="439">
        <v>0</v>
      </c>
      <c r="X91" s="439">
        <v>0</v>
      </c>
      <c r="Y91" s="61">
        <f t="shared" si="58"/>
        <v>0</v>
      </c>
      <c r="Z91" s="61">
        <f t="shared" si="41"/>
        <v>0</v>
      </c>
      <c r="AA91" s="61">
        <f t="shared" si="51"/>
        <v>14061.599999999999</v>
      </c>
      <c r="AB91" s="61">
        <f t="shared" si="52"/>
        <v>0</v>
      </c>
      <c r="AC91" s="9">
        <f t="shared" si="42"/>
        <v>0</v>
      </c>
      <c r="AD91" s="9">
        <f t="shared" si="53"/>
        <v>14061.599999999999</v>
      </c>
      <c r="AE91" s="9">
        <f t="shared" si="43"/>
        <v>14061.599999999999</v>
      </c>
      <c r="AF91" s="11" t="s">
        <v>1802</v>
      </c>
    </row>
    <row r="92" spans="1:32" ht="29.15" hidden="1" customHeight="1">
      <c r="A92" s="8">
        <v>2077042</v>
      </c>
      <c r="B92" s="11" t="s">
        <v>633</v>
      </c>
      <c r="C92" s="8" t="s">
        <v>327</v>
      </c>
      <c r="D92" s="21" t="s">
        <v>615</v>
      </c>
      <c r="E92" s="219" t="s">
        <v>772</v>
      </c>
      <c r="F92" s="8" t="s">
        <v>1799</v>
      </c>
      <c r="G92" s="75" t="s">
        <v>25</v>
      </c>
      <c r="H92" s="75" t="s">
        <v>320</v>
      </c>
      <c r="I92" s="75" t="str">
        <f t="shared" si="44"/>
        <v>Level 3 - Standard SkillsIndia</v>
      </c>
      <c r="J92" s="458" t="s">
        <v>324</v>
      </c>
      <c r="K92" s="76">
        <f>VLOOKUP(I92,'New Rate Card'!A:D,4,0)</f>
        <v>22.9</v>
      </c>
      <c r="L92" s="9">
        <f t="shared" si="54"/>
        <v>4328.0999999999995</v>
      </c>
      <c r="M92" s="77">
        <v>0</v>
      </c>
      <c r="N92" s="77">
        <v>0</v>
      </c>
      <c r="O92" s="77">
        <v>0</v>
      </c>
      <c r="P92" s="16">
        <v>0</v>
      </c>
      <c r="Q92" s="16">
        <v>0</v>
      </c>
      <c r="R92" s="16">
        <v>0</v>
      </c>
      <c r="S92" s="16">
        <f t="shared" si="55"/>
        <v>4328.0999999999995</v>
      </c>
      <c r="T92" s="16">
        <f t="shared" si="56"/>
        <v>4328.0999999999995</v>
      </c>
      <c r="U92" s="16">
        <f t="shared" si="57"/>
        <v>4328.0999999999995</v>
      </c>
      <c r="V92" s="439">
        <v>0</v>
      </c>
      <c r="W92" s="439">
        <v>0</v>
      </c>
      <c r="X92" s="439">
        <v>0</v>
      </c>
      <c r="Y92" s="61">
        <f t="shared" si="58"/>
        <v>0</v>
      </c>
      <c r="Z92" s="61">
        <f t="shared" ref="Z92:Z121" si="59">SUM(P92:R92)</f>
        <v>0</v>
      </c>
      <c r="AA92" s="61">
        <f t="shared" si="51"/>
        <v>12984.3</v>
      </c>
      <c r="AB92" s="61">
        <f t="shared" si="52"/>
        <v>0</v>
      </c>
      <c r="AC92" s="9">
        <f t="shared" ref="AC92:AC121" si="60">SUM(M92:R92)</f>
        <v>0</v>
      </c>
      <c r="AD92" s="9">
        <f t="shared" si="53"/>
        <v>12984.3</v>
      </c>
      <c r="AE92" s="9">
        <f t="shared" ref="AE92:AE118" si="61">SUM(AC92:AD92)</f>
        <v>12984.3</v>
      </c>
      <c r="AF92" s="11" t="s">
        <v>1800</v>
      </c>
    </row>
    <row r="93" spans="1:32" ht="29.15" hidden="1" customHeight="1">
      <c r="A93" s="8">
        <v>258039</v>
      </c>
      <c r="B93" s="11" t="s">
        <v>634</v>
      </c>
      <c r="C93" s="8" t="s">
        <v>327</v>
      </c>
      <c r="D93" s="21" t="s">
        <v>615</v>
      </c>
      <c r="E93" s="219" t="s">
        <v>1805</v>
      </c>
      <c r="F93" s="8"/>
      <c r="G93" s="75" t="s">
        <v>428</v>
      </c>
      <c r="H93" s="75" t="s">
        <v>317</v>
      </c>
      <c r="I93" s="75" t="str">
        <f t="shared" si="44"/>
        <v>Level 3 - Premium SkillsIndia</v>
      </c>
      <c r="J93" s="458" t="s">
        <v>318</v>
      </c>
      <c r="K93" s="76">
        <f>VLOOKUP(I93,'New Rate Card'!A:D,4,0)</f>
        <v>24.8</v>
      </c>
      <c r="L93" s="9">
        <f t="shared" si="54"/>
        <v>4687.2</v>
      </c>
      <c r="M93" s="77">
        <v>0</v>
      </c>
      <c r="N93" s="77">
        <v>0</v>
      </c>
      <c r="O93" s="77">
        <v>0</v>
      </c>
      <c r="P93" s="16">
        <v>0</v>
      </c>
      <c r="Q93" s="16">
        <v>0</v>
      </c>
      <c r="R93" s="16">
        <v>0</v>
      </c>
      <c r="S93" s="16">
        <f t="shared" si="55"/>
        <v>4687.2</v>
      </c>
      <c r="T93" s="16">
        <f t="shared" si="56"/>
        <v>4687.2</v>
      </c>
      <c r="U93" s="16">
        <f>K93*189</f>
        <v>4687.2</v>
      </c>
      <c r="V93" s="439">
        <v>0</v>
      </c>
      <c r="W93" s="439">
        <v>0</v>
      </c>
      <c r="X93" s="439">
        <v>0</v>
      </c>
      <c r="Y93" s="61">
        <f t="shared" si="58"/>
        <v>0</v>
      </c>
      <c r="Z93" s="61">
        <f t="shared" si="59"/>
        <v>0</v>
      </c>
      <c r="AA93" s="61">
        <f t="shared" si="51"/>
        <v>14061.599999999999</v>
      </c>
      <c r="AB93" s="61">
        <f t="shared" si="52"/>
        <v>0</v>
      </c>
      <c r="AC93" s="9">
        <f t="shared" si="60"/>
        <v>0</v>
      </c>
      <c r="AD93" s="9">
        <f t="shared" si="53"/>
        <v>14061.599999999999</v>
      </c>
      <c r="AE93" s="9">
        <f t="shared" si="61"/>
        <v>14061.599999999999</v>
      </c>
      <c r="AF93" s="11"/>
    </row>
    <row r="94" spans="1:32" ht="29.15" hidden="1" customHeight="1">
      <c r="A94" s="8">
        <v>631869</v>
      </c>
      <c r="B94" s="11" t="s">
        <v>635</v>
      </c>
      <c r="C94" s="8" t="s">
        <v>327</v>
      </c>
      <c r="D94" s="21" t="s">
        <v>615</v>
      </c>
      <c r="E94" s="219" t="s">
        <v>53</v>
      </c>
      <c r="F94" s="8"/>
      <c r="G94" s="75" t="s">
        <v>346</v>
      </c>
      <c r="H94" s="75" t="s">
        <v>320</v>
      </c>
      <c r="I94" s="75" t="str">
        <f t="shared" si="44"/>
        <v>Level 3 - Standard SkillsIndia</v>
      </c>
      <c r="J94" s="458" t="s">
        <v>338</v>
      </c>
      <c r="K94" s="76">
        <f>VLOOKUP(I94,'New Rate Card'!A:D,4,0)</f>
        <v>22.9</v>
      </c>
      <c r="L94" s="9">
        <f t="shared" si="54"/>
        <v>4328.0999999999995</v>
      </c>
      <c r="M94" s="77">
        <v>0</v>
      </c>
      <c r="N94" s="77">
        <v>0</v>
      </c>
      <c r="O94" s="77">
        <v>0</v>
      </c>
      <c r="P94" s="16">
        <v>0</v>
      </c>
      <c r="Q94" s="16">
        <v>0</v>
      </c>
      <c r="R94" s="16">
        <v>0</v>
      </c>
      <c r="S94" s="16">
        <f t="shared" si="55"/>
        <v>4328.0999999999995</v>
      </c>
      <c r="T94" s="16">
        <f t="shared" si="56"/>
        <v>4328.0999999999995</v>
      </c>
      <c r="U94" s="16">
        <f t="shared" si="57"/>
        <v>4328.0999999999995</v>
      </c>
      <c r="V94" s="439">
        <v>0</v>
      </c>
      <c r="W94" s="439">
        <v>0</v>
      </c>
      <c r="X94" s="439">
        <v>0</v>
      </c>
      <c r="Y94" s="61">
        <f t="shared" si="58"/>
        <v>0</v>
      </c>
      <c r="Z94" s="61">
        <f t="shared" si="59"/>
        <v>0</v>
      </c>
      <c r="AA94" s="61">
        <f t="shared" si="51"/>
        <v>12984.3</v>
      </c>
      <c r="AB94" s="61">
        <f t="shared" si="52"/>
        <v>0</v>
      </c>
      <c r="AC94" s="9">
        <f t="shared" si="60"/>
        <v>0</v>
      </c>
      <c r="AD94" s="9">
        <f t="shared" si="53"/>
        <v>12984.3</v>
      </c>
      <c r="AE94" s="9">
        <f t="shared" si="61"/>
        <v>12984.3</v>
      </c>
      <c r="AF94" s="11"/>
    </row>
    <row r="95" spans="1:32" s="65" customFormat="1" ht="29.15" hidden="1" customHeight="1">
      <c r="A95" s="8">
        <v>160134</v>
      </c>
      <c r="B95" s="11" t="s">
        <v>636</v>
      </c>
      <c r="C95" s="8" t="s">
        <v>315</v>
      </c>
      <c r="D95" s="21" t="s">
        <v>637</v>
      </c>
      <c r="E95" s="219" t="s">
        <v>24</v>
      </c>
      <c r="F95" s="8" t="s">
        <v>1803</v>
      </c>
      <c r="G95" s="75" t="s">
        <v>346</v>
      </c>
      <c r="H95" s="630" t="s">
        <v>317</v>
      </c>
      <c r="I95" s="75" t="str">
        <f t="shared" si="44"/>
        <v>Level 3 - Premium SkillsOnshore Supplier Location</v>
      </c>
      <c r="J95" s="458" t="s">
        <v>422</v>
      </c>
      <c r="K95" s="631">
        <f>VLOOKUP(I95,'New Rate Card'!A:D,4,0)</f>
        <v>96.56</v>
      </c>
      <c r="L95" s="9">
        <f t="shared" ref="L95:L110" si="62">K95*168</f>
        <v>16222.08</v>
      </c>
      <c r="M95" s="77">
        <v>0</v>
      </c>
      <c r="N95" s="77">
        <v>0</v>
      </c>
      <c r="O95" s="77">
        <v>0</v>
      </c>
      <c r="P95" s="16">
        <v>0</v>
      </c>
      <c r="Q95" s="16">
        <v>0</v>
      </c>
      <c r="R95" s="16">
        <v>0</v>
      </c>
      <c r="S95" s="16">
        <f t="shared" ref="S95:S102" si="63">K95*168</f>
        <v>16222.08</v>
      </c>
      <c r="T95" s="16">
        <f t="shared" ref="T95:T101" si="64">K95*168</f>
        <v>16222.08</v>
      </c>
      <c r="U95" s="16">
        <f t="shared" ref="U95:U102" si="65">K95*168</f>
        <v>16222.08</v>
      </c>
      <c r="V95" s="16">
        <f t="shared" ref="V95:V102" si="66">K95*168</f>
        <v>16222.08</v>
      </c>
      <c r="W95" s="16">
        <f t="shared" ref="W95:W102" si="67">K95*168</f>
        <v>16222.08</v>
      </c>
      <c r="X95" s="439">
        <f>K95*168*0.5</f>
        <v>8111.04</v>
      </c>
      <c r="Y95" s="61">
        <f t="shared" si="58"/>
        <v>0</v>
      </c>
      <c r="Z95" s="61">
        <f t="shared" si="59"/>
        <v>0</v>
      </c>
      <c r="AA95" s="61">
        <f t="shared" si="51"/>
        <v>48666.239999999998</v>
      </c>
      <c r="AB95" s="61">
        <f t="shared" si="52"/>
        <v>40555.199999999997</v>
      </c>
      <c r="AC95" s="9">
        <f t="shared" si="60"/>
        <v>0</v>
      </c>
      <c r="AD95" s="9">
        <f t="shared" si="53"/>
        <v>89221.440000000002</v>
      </c>
      <c r="AE95" s="9">
        <f t="shared" si="61"/>
        <v>89221.440000000002</v>
      </c>
      <c r="AF95" s="29"/>
    </row>
    <row r="96" spans="1:32" ht="29.15" hidden="1" customHeight="1">
      <c r="A96" s="8">
        <v>959343</v>
      </c>
      <c r="B96" s="11" t="s">
        <v>638</v>
      </c>
      <c r="C96" s="632" t="s">
        <v>559</v>
      </c>
      <c r="D96" s="21" t="s">
        <v>637</v>
      </c>
      <c r="E96" s="219" t="s">
        <v>341</v>
      </c>
      <c r="F96" s="8" t="s">
        <v>1803</v>
      </c>
      <c r="G96" s="75" t="s">
        <v>341</v>
      </c>
      <c r="H96" s="630" t="s">
        <v>371</v>
      </c>
      <c r="I96" s="75" t="str">
        <f t="shared" si="44"/>
        <v>Level 4 - Expert SkillsOnshore Verizon Location</v>
      </c>
      <c r="J96" s="458" t="s">
        <v>338</v>
      </c>
      <c r="K96" s="631">
        <f>VLOOKUP(I96,'New Rate Card'!A:D,4,0)</f>
        <v>118</v>
      </c>
      <c r="L96" s="9">
        <f t="shared" si="62"/>
        <v>19824</v>
      </c>
      <c r="M96" s="77">
        <v>0</v>
      </c>
      <c r="N96" s="77">
        <v>0</v>
      </c>
      <c r="O96" s="77">
        <v>0</v>
      </c>
      <c r="P96" s="16">
        <v>0</v>
      </c>
      <c r="Q96" s="16">
        <v>0</v>
      </c>
      <c r="R96" s="16">
        <v>0</v>
      </c>
      <c r="S96" s="439">
        <f>K96*168*0.66</f>
        <v>13083.84</v>
      </c>
      <c r="T96" s="16">
        <f t="shared" si="64"/>
        <v>19824</v>
      </c>
      <c r="U96" s="16">
        <f t="shared" si="65"/>
        <v>19824</v>
      </c>
      <c r="V96" s="16">
        <f t="shared" si="66"/>
        <v>19824</v>
      </c>
      <c r="W96" s="16">
        <f t="shared" si="67"/>
        <v>19824</v>
      </c>
      <c r="X96" s="439">
        <f>K96*168*0.5</f>
        <v>9912</v>
      </c>
      <c r="Y96" s="61">
        <f t="shared" si="58"/>
        <v>0</v>
      </c>
      <c r="Z96" s="61">
        <f t="shared" si="59"/>
        <v>0</v>
      </c>
      <c r="AA96" s="61">
        <f t="shared" si="51"/>
        <v>52731.839999999997</v>
      </c>
      <c r="AB96" s="61">
        <f t="shared" si="52"/>
        <v>49560</v>
      </c>
      <c r="AC96" s="9">
        <f t="shared" si="60"/>
        <v>0</v>
      </c>
      <c r="AD96" s="9">
        <f t="shared" si="53"/>
        <v>102291.84</v>
      </c>
      <c r="AE96" s="9">
        <f t="shared" si="61"/>
        <v>102291.84</v>
      </c>
      <c r="AF96" s="11"/>
    </row>
    <row r="97" spans="1:32" ht="29.15" hidden="1" customHeight="1">
      <c r="A97" s="8">
        <v>2132785</v>
      </c>
      <c r="B97" s="11" t="s">
        <v>639</v>
      </c>
      <c r="C97" s="8" t="s">
        <v>315</v>
      </c>
      <c r="D97" s="21" t="s">
        <v>637</v>
      </c>
      <c r="E97" s="219" t="s">
        <v>341</v>
      </c>
      <c r="F97" s="8" t="s">
        <v>1799</v>
      </c>
      <c r="G97" s="75" t="s">
        <v>341</v>
      </c>
      <c r="H97" s="630" t="s">
        <v>371</v>
      </c>
      <c r="I97" s="75" t="str">
        <f t="shared" si="44"/>
        <v>Level 4 - Expert SkillsOnshore Supplier Location</v>
      </c>
      <c r="J97" s="458" t="s">
        <v>422</v>
      </c>
      <c r="K97" s="631">
        <f>VLOOKUP(I97,'New Rate Card'!A:D,4,0)</f>
        <v>128</v>
      </c>
      <c r="L97" s="9">
        <f t="shared" si="62"/>
        <v>21504</v>
      </c>
      <c r="M97" s="77">
        <v>0</v>
      </c>
      <c r="N97" s="77">
        <v>0</v>
      </c>
      <c r="O97" s="77">
        <v>0</v>
      </c>
      <c r="P97" s="16">
        <v>0</v>
      </c>
      <c r="Q97" s="16">
        <v>0</v>
      </c>
      <c r="R97" s="16">
        <v>0</v>
      </c>
      <c r="S97" s="439">
        <f>K97*168*50%</f>
        <v>10752</v>
      </c>
      <c r="T97" s="16">
        <f t="shared" si="64"/>
        <v>21504</v>
      </c>
      <c r="U97" s="16">
        <f t="shared" si="65"/>
        <v>21504</v>
      </c>
      <c r="V97" s="16">
        <f t="shared" si="66"/>
        <v>21504</v>
      </c>
      <c r="W97" s="16">
        <f t="shared" si="67"/>
        <v>21504</v>
      </c>
      <c r="X97" s="439">
        <f>K97*168*0.5</f>
        <v>10752</v>
      </c>
      <c r="Y97" s="61">
        <f t="shared" si="58"/>
        <v>0</v>
      </c>
      <c r="Z97" s="61">
        <f t="shared" si="59"/>
        <v>0</v>
      </c>
      <c r="AA97" s="61">
        <f t="shared" si="51"/>
        <v>53760</v>
      </c>
      <c r="AB97" s="61">
        <f t="shared" si="52"/>
        <v>53760</v>
      </c>
      <c r="AC97" s="9">
        <f t="shared" si="60"/>
        <v>0</v>
      </c>
      <c r="AD97" s="9">
        <f t="shared" si="53"/>
        <v>107520</v>
      </c>
      <c r="AE97" s="9">
        <f t="shared" si="61"/>
        <v>107520</v>
      </c>
      <c r="AF97" s="11"/>
    </row>
    <row r="98" spans="1:32" ht="29.15" hidden="1" customHeight="1">
      <c r="A98" s="8">
        <v>2018310</v>
      </c>
      <c r="B98" s="11" t="s">
        <v>641</v>
      </c>
      <c r="C98" s="8" t="s">
        <v>315</v>
      </c>
      <c r="D98" s="21" t="s">
        <v>626</v>
      </c>
      <c r="E98" s="219" t="s">
        <v>1805</v>
      </c>
      <c r="F98" s="8" t="s">
        <v>1799</v>
      </c>
      <c r="G98" s="75" t="s">
        <v>20</v>
      </c>
      <c r="H98" s="75" t="s">
        <v>317</v>
      </c>
      <c r="I98" s="75" t="str">
        <f t="shared" si="44"/>
        <v>Level 3 - Premium SkillsOnshore Supplier Location</v>
      </c>
      <c r="J98" s="633" t="s">
        <v>338</v>
      </c>
      <c r="K98" s="76">
        <f>VLOOKUP(I98,'New Rate Card'!A:D,4,0)</f>
        <v>96.56</v>
      </c>
      <c r="L98" s="9">
        <f t="shared" si="62"/>
        <v>16222.08</v>
      </c>
      <c r="M98" s="77">
        <v>0</v>
      </c>
      <c r="N98" s="77">
        <v>0</v>
      </c>
      <c r="O98" s="77">
        <v>0</v>
      </c>
      <c r="P98" s="16">
        <v>0</v>
      </c>
      <c r="Q98" s="16">
        <v>0</v>
      </c>
      <c r="R98" s="16">
        <v>0</v>
      </c>
      <c r="S98" s="16">
        <f t="shared" si="63"/>
        <v>16222.08</v>
      </c>
      <c r="T98" s="16">
        <f t="shared" si="64"/>
        <v>16222.08</v>
      </c>
      <c r="U98" s="16">
        <f t="shared" si="65"/>
        <v>16222.08</v>
      </c>
      <c r="V98" s="16">
        <f t="shared" si="66"/>
        <v>16222.08</v>
      </c>
      <c r="W98" s="16">
        <f t="shared" si="67"/>
        <v>16222.08</v>
      </c>
      <c r="X98" s="439">
        <f>K98*168*0.5</f>
        <v>8111.04</v>
      </c>
      <c r="Y98" s="61">
        <f t="shared" si="58"/>
        <v>0</v>
      </c>
      <c r="Z98" s="61">
        <f t="shared" si="59"/>
        <v>0</v>
      </c>
      <c r="AA98" s="61">
        <f t="shared" si="51"/>
        <v>48666.239999999998</v>
      </c>
      <c r="AB98" s="61">
        <f t="shared" si="52"/>
        <v>40555.199999999997</v>
      </c>
      <c r="AC98" s="9">
        <f t="shared" si="60"/>
        <v>0</v>
      </c>
      <c r="AD98" s="9">
        <f t="shared" si="53"/>
        <v>89221.440000000002</v>
      </c>
      <c r="AE98" s="9">
        <f t="shared" si="61"/>
        <v>89221.440000000002</v>
      </c>
      <c r="AF98" s="11" t="s">
        <v>1811</v>
      </c>
    </row>
    <row r="99" spans="1:32" s="65" customFormat="1" ht="29.15" hidden="1" customHeight="1">
      <c r="A99" s="8">
        <v>560451</v>
      </c>
      <c r="B99" s="11" t="s">
        <v>642</v>
      </c>
      <c r="C99" s="8" t="s">
        <v>315</v>
      </c>
      <c r="D99" s="21" t="s">
        <v>626</v>
      </c>
      <c r="E99" s="219" t="s">
        <v>24</v>
      </c>
      <c r="F99" s="8" t="s">
        <v>1799</v>
      </c>
      <c r="G99" s="75" t="s">
        <v>20</v>
      </c>
      <c r="H99" s="75" t="s">
        <v>342</v>
      </c>
      <c r="I99" s="75" t="str">
        <f t="shared" si="44"/>
        <v>Level 3 - Niche SkillsOnshore Supplier Location</v>
      </c>
      <c r="J99" s="458" t="s">
        <v>422</v>
      </c>
      <c r="K99" s="76">
        <f>VLOOKUP(I99,'New Rate Card'!A:D,4,0)</f>
        <v>98.21</v>
      </c>
      <c r="L99" s="9">
        <f t="shared" si="62"/>
        <v>16499.28</v>
      </c>
      <c r="M99" s="77">
        <v>0</v>
      </c>
      <c r="N99" s="77">
        <v>0</v>
      </c>
      <c r="O99" s="77">
        <v>0</v>
      </c>
      <c r="P99" s="16">
        <v>0</v>
      </c>
      <c r="Q99" s="16">
        <v>0</v>
      </c>
      <c r="R99" s="16">
        <v>0</v>
      </c>
      <c r="S99" s="16">
        <f t="shared" si="63"/>
        <v>16499.28</v>
      </c>
      <c r="T99" s="16">
        <f t="shared" si="64"/>
        <v>16499.28</v>
      </c>
      <c r="U99" s="16">
        <f t="shared" si="65"/>
        <v>16499.28</v>
      </c>
      <c r="V99" s="16">
        <f t="shared" si="66"/>
        <v>16499.28</v>
      </c>
      <c r="W99" s="16">
        <f t="shared" si="67"/>
        <v>16499.28</v>
      </c>
      <c r="X99" s="439">
        <f>K99*168*0.5</f>
        <v>8249.64</v>
      </c>
      <c r="Y99" s="61">
        <f t="shared" si="58"/>
        <v>0</v>
      </c>
      <c r="Z99" s="61">
        <f t="shared" si="59"/>
        <v>0</v>
      </c>
      <c r="AA99" s="61">
        <f t="shared" si="51"/>
        <v>49497.84</v>
      </c>
      <c r="AB99" s="61">
        <f t="shared" si="52"/>
        <v>41248.199999999997</v>
      </c>
      <c r="AC99" s="9">
        <f t="shared" si="60"/>
        <v>0</v>
      </c>
      <c r="AD99" s="9">
        <f t="shared" si="53"/>
        <v>90746.04</v>
      </c>
      <c r="AE99" s="9">
        <f t="shared" si="61"/>
        <v>90746.04</v>
      </c>
      <c r="AF99" s="29"/>
    </row>
    <row r="100" spans="1:32" ht="29.15" hidden="1" customHeight="1">
      <c r="A100" s="81">
        <v>175902</v>
      </c>
      <c r="B100" s="83" t="s">
        <v>643</v>
      </c>
      <c r="C100" s="8" t="s">
        <v>315</v>
      </c>
      <c r="D100" s="472" t="s">
        <v>637</v>
      </c>
      <c r="E100" s="221" t="s">
        <v>24</v>
      </c>
      <c r="F100" s="8" t="s">
        <v>1803</v>
      </c>
      <c r="G100" s="82" t="s">
        <v>346</v>
      </c>
      <c r="H100" s="82" t="s">
        <v>317</v>
      </c>
      <c r="I100" s="75" t="str">
        <f t="shared" si="44"/>
        <v>Level 3 - Premium SkillsOnshore Supplier Location</v>
      </c>
      <c r="J100" s="458" t="s">
        <v>318</v>
      </c>
      <c r="K100" s="76">
        <f>VLOOKUP(I100,'New Rate Card'!A:D,4,0)</f>
        <v>96.56</v>
      </c>
      <c r="L100" s="32">
        <f t="shared" si="62"/>
        <v>16222.08</v>
      </c>
      <c r="M100" s="77">
        <v>0</v>
      </c>
      <c r="N100" s="77">
        <v>0</v>
      </c>
      <c r="O100" s="77">
        <v>0</v>
      </c>
      <c r="P100" s="16">
        <v>0</v>
      </c>
      <c r="Q100" s="16">
        <v>0</v>
      </c>
      <c r="R100" s="16">
        <v>0</v>
      </c>
      <c r="S100" s="16">
        <f t="shared" si="63"/>
        <v>16222.08</v>
      </c>
      <c r="T100" s="16">
        <f t="shared" si="64"/>
        <v>16222.08</v>
      </c>
      <c r="U100" s="16">
        <f t="shared" si="65"/>
        <v>16222.08</v>
      </c>
      <c r="V100" s="439">
        <f>K100*168*0.5</f>
        <v>8111.04</v>
      </c>
      <c r="W100" s="439">
        <v>0</v>
      </c>
      <c r="X100" s="439">
        <v>0</v>
      </c>
      <c r="Y100" s="61">
        <f t="shared" si="58"/>
        <v>0</v>
      </c>
      <c r="Z100" s="61">
        <f t="shared" si="59"/>
        <v>0</v>
      </c>
      <c r="AA100" s="61">
        <f t="shared" si="51"/>
        <v>48666.239999999998</v>
      </c>
      <c r="AB100" s="61">
        <f t="shared" si="52"/>
        <v>8111.04</v>
      </c>
      <c r="AC100" s="32">
        <f t="shared" si="60"/>
        <v>0</v>
      </c>
      <c r="AD100" s="9">
        <f t="shared" si="53"/>
        <v>56777.279999999999</v>
      </c>
      <c r="AE100" s="9">
        <f t="shared" si="61"/>
        <v>56777.279999999999</v>
      </c>
      <c r="AF100" s="83"/>
    </row>
    <row r="101" spans="1:32" ht="29.15" hidden="1" customHeight="1">
      <c r="A101" s="8">
        <v>2192819</v>
      </c>
      <c r="B101" s="11" t="s">
        <v>644</v>
      </c>
      <c r="C101" s="8" t="s">
        <v>315</v>
      </c>
      <c r="D101" s="472" t="s">
        <v>637</v>
      </c>
      <c r="E101" s="219" t="s">
        <v>1805</v>
      </c>
      <c r="F101" s="8" t="s">
        <v>1799</v>
      </c>
      <c r="G101" s="75" t="s">
        <v>20</v>
      </c>
      <c r="H101" s="75" t="s">
        <v>317</v>
      </c>
      <c r="I101" s="75" t="str">
        <f t="shared" si="44"/>
        <v>Level 3 - Premium SkillsOnshore Supplier Location</v>
      </c>
      <c r="J101" s="458" t="s">
        <v>338</v>
      </c>
      <c r="K101" s="76">
        <f>VLOOKUP(I101,'New Rate Card'!A:D,4,0)</f>
        <v>96.56</v>
      </c>
      <c r="L101" s="9">
        <f t="shared" si="62"/>
        <v>16222.08</v>
      </c>
      <c r="M101" s="77">
        <v>0</v>
      </c>
      <c r="N101" s="77">
        <v>0</v>
      </c>
      <c r="O101" s="77">
        <v>0</v>
      </c>
      <c r="P101" s="16">
        <v>0</v>
      </c>
      <c r="Q101" s="16">
        <v>0</v>
      </c>
      <c r="R101" s="16">
        <v>0</v>
      </c>
      <c r="S101" s="16">
        <f t="shared" si="63"/>
        <v>16222.08</v>
      </c>
      <c r="T101" s="16">
        <f t="shared" si="64"/>
        <v>16222.08</v>
      </c>
      <c r="U101" s="16">
        <f t="shared" si="65"/>
        <v>16222.08</v>
      </c>
      <c r="V101" s="16">
        <f t="shared" si="66"/>
        <v>16222.08</v>
      </c>
      <c r="W101" s="16">
        <f t="shared" si="67"/>
        <v>16222.08</v>
      </c>
      <c r="X101" s="439">
        <f>K101*168*0.5</f>
        <v>8111.04</v>
      </c>
      <c r="Y101" s="61">
        <f t="shared" si="58"/>
        <v>0</v>
      </c>
      <c r="Z101" s="61">
        <f t="shared" si="59"/>
        <v>0</v>
      </c>
      <c r="AA101" s="61">
        <f t="shared" si="51"/>
        <v>48666.239999999998</v>
      </c>
      <c r="AB101" s="61">
        <f t="shared" si="52"/>
        <v>40555.199999999997</v>
      </c>
      <c r="AC101" s="9">
        <f t="shared" si="60"/>
        <v>0</v>
      </c>
      <c r="AD101" s="9">
        <f t="shared" si="53"/>
        <v>89221.440000000002</v>
      </c>
      <c r="AE101" s="9">
        <f t="shared" si="61"/>
        <v>89221.440000000002</v>
      </c>
      <c r="AF101" s="20" t="s">
        <v>1825</v>
      </c>
    </row>
    <row r="102" spans="1:32" ht="29.15" hidden="1" customHeight="1">
      <c r="A102" s="8">
        <v>138049</v>
      </c>
      <c r="B102" s="11" t="s">
        <v>645</v>
      </c>
      <c r="C102" s="8" t="s">
        <v>315</v>
      </c>
      <c r="D102" s="21" t="s">
        <v>646</v>
      </c>
      <c r="E102" s="219" t="s">
        <v>24</v>
      </c>
      <c r="F102" s="8"/>
      <c r="G102" s="75" t="s">
        <v>647</v>
      </c>
      <c r="H102" s="75" t="s">
        <v>371</v>
      </c>
      <c r="I102" s="75" t="str">
        <f t="shared" si="44"/>
        <v>Level 4 - Expert SkillsOnshore Supplier Location</v>
      </c>
      <c r="J102" s="458" t="s">
        <v>449</v>
      </c>
      <c r="K102" s="76">
        <f>VLOOKUP(I102,'New Rate Card'!A:D,4,0)</f>
        <v>128</v>
      </c>
      <c r="L102" s="9">
        <f t="shared" si="62"/>
        <v>21504</v>
      </c>
      <c r="M102" s="77">
        <v>0</v>
      </c>
      <c r="N102" s="77">
        <v>0</v>
      </c>
      <c r="O102" s="77">
        <v>0</v>
      </c>
      <c r="P102" s="16">
        <v>0</v>
      </c>
      <c r="Q102" s="16">
        <v>0</v>
      </c>
      <c r="R102" s="16">
        <v>0</v>
      </c>
      <c r="S102" s="16">
        <f t="shared" si="63"/>
        <v>21504</v>
      </c>
      <c r="T102" s="439">
        <v>0</v>
      </c>
      <c r="U102" s="16">
        <f t="shared" si="65"/>
        <v>21504</v>
      </c>
      <c r="V102" s="16">
        <f t="shared" si="66"/>
        <v>21504</v>
      </c>
      <c r="W102" s="16">
        <f t="shared" si="67"/>
        <v>21504</v>
      </c>
      <c r="X102" s="439">
        <f>K102*168</f>
        <v>21504</v>
      </c>
      <c r="Y102" s="61">
        <f t="shared" si="58"/>
        <v>0</v>
      </c>
      <c r="Z102" s="61">
        <f t="shared" si="59"/>
        <v>0</v>
      </c>
      <c r="AA102" s="61">
        <f t="shared" si="51"/>
        <v>43008</v>
      </c>
      <c r="AB102" s="61">
        <f t="shared" si="52"/>
        <v>64512</v>
      </c>
      <c r="AC102" s="9">
        <f t="shared" si="60"/>
        <v>0</v>
      </c>
      <c r="AD102" s="9">
        <f t="shared" si="53"/>
        <v>107520</v>
      </c>
      <c r="AE102" s="9">
        <f t="shared" si="61"/>
        <v>107520</v>
      </c>
      <c r="AF102" s="11" t="s">
        <v>1826</v>
      </c>
    </row>
    <row r="103" spans="1:32" ht="29.15" customHeight="1">
      <c r="A103" s="8">
        <v>969320</v>
      </c>
      <c r="B103" s="11" t="s">
        <v>648</v>
      </c>
      <c r="C103" s="8" t="s">
        <v>315</v>
      </c>
      <c r="D103" s="21" t="s">
        <v>649</v>
      </c>
      <c r="E103" s="219" t="s">
        <v>24</v>
      </c>
      <c r="F103" s="8"/>
      <c r="G103" s="75" t="s">
        <v>20</v>
      </c>
      <c r="H103" s="170" t="s">
        <v>317</v>
      </c>
      <c r="I103" s="75" t="str">
        <f t="shared" ref="I103:I121" si="68">CONCATENATE(H103,C103)</f>
        <v>Level 3 - Premium SkillsOnshore Supplier Location</v>
      </c>
      <c r="J103" s="458" t="s">
        <v>318</v>
      </c>
      <c r="K103" s="76">
        <f>VLOOKUP(I103,'New Rate Card'!A:D,4,0)</f>
        <v>96.56</v>
      </c>
      <c r="L103" s="9">
        <f t="shared" si="62"/>
        <v>16222.08</v>
      </c>
      <c r="M103" s="77">
        <v>0</v>
      </c>
      <c r="N103" s="77">
        <v>0</v>
      </c>
      <c r="O103" s="77">
        <v>0</v>
      </c>
      <c r="P103" s="16">
        <v>0</v>
      </c>
      <c r="Q103" s="16">
        <v>0</v>
      </c>
      <c r="R103" s="16">
        <v>0</v>
      </c>
      <c r="S103" s="16">
        <f t="shared" ref="S103:S107" si="69">K103*168</f>
        <v>16222.08</v>
      </c>
      <c r="T103" s="16">
        <f t="shared" ref="T103:T106" si="70">K103*168</f>
        <v>16222.08</v>
      </c>
      <c r="U103" s="16">
        <f t="shared" ref="U103:U105" si="71">K103*168</f>
        <v>16222.08</v>
      </c>
      <c r="V103" s="16">
        <f t="shared" ref="V103:V105" si="72">K103*168</f>
        <v>16222.08</v>
      </c>
      <c r="W103" s="16">
        <f t="shared" ref="W103:W106" si="73">K103*168</f>
        <v>16222.08</v>
      </c>
      <c r="X103" s="16">
        <f t="shared" ref="X103:X106" si="74">K103*168</f>
        <v>16222.08</v>
      </c>
      <c r="Y103" s="61">
        <f t="shared" si="58"/>
        <v>0</v>
      </c>
      <c r="Z103" s="61">
        <f t="shared" si="59"/>
        <v>0</v>
      </c>
      <c r="AA103" s="61">
        <f t="shared" ref="AA103:AA121" si="75">SUM(S103:U103)</f>
        <v>48666.239999999998</v>
      </c>
      <c r="AB103" s="61">
        <f t="shared" ref="AB103:AB121" si="76">SUM(V103:X103)</f>
        <v>48666.239999999998</v>
      </c>
      <c r="AC103" s="9">
        <f t="shared" si="60"/>
        <v>0</v>
      </c>
      <c r="AD103" s="9">
        <f t="shared" ref="AD103:AD121" si="77">SUM(AA103:AB103)</f>
        <v>97332.479999999996</v>
      </c>
      <c r="AE103" s="9">
        <f t="shared" si="61"/>
        <v>97332.479999999996</v>
      </c>
      <c r="AF103" s="11"/>
    </row>
    <row r="104" spans="1:32" ht="29.15" customHeight="1">
      <c r="A104" s="8">
        <v>968028</v>
      </c>
      <c r="B104" s="11" t="s">
        <v>650</v>
      </c>
      <c r="C104" s="8" t="s">
        <v>315</v>
      </c>
      <c r="D104" s="21" t="s">
        <v>651</v>
      </c>
      <c r="E104" s="219" t="s">
        <v>24</v>
      </c>
      <c r="F104" s="8"/>
      <c r="G104" s="75" t="s">
        <v>20</v>
      </c>
      <c r="H104" s="170" t="s">
        <v>317</v>
      </c>
      <c r="I104" s="75" t="str">
        <f t="shared" si="68"/>
        <v>Level 3 - Premium SkillsOnshore Supplier Location</v>
      </c>
      <c r="J104" s="458" t="s">
        <v>318</v>
      </c>
      <c r="K104" s="76">
        <f>VLOOKUP(I104,'New Rate Card'!A:D,4,0)</f>
        <v>96.56</v>
      </c>
      <c r="L104" s="9">
        <f t="shared" si="62"/>
        <v>16222.08</v>
      </c>
      <c r="M104" s="77">
        <v>0</v>
      </c>
      <c r="N104" s="77">
        <v>0</v>
      </c>
      <c r="O104" s="77">
        <v>0</v>
      </c>
      <c r="P104" s="16">
        <v>0</v>
      </c>
      <c r="Q104" s="16">
        <v>0</v>
      </c>
      <c r="R104" s="16">
        <v>0</v>
      </c>
      <c r="S104" s="16">
        <f t="shared" si="69"/>
        <v>16222.08</v>
      </c>
      <c r="T104" s="16">
        <f t="shared" si="70"/>
        <v>16222.08</v>
      </c>
      <c r="U104" s="439">
        <f>K104*132</f>
        <v>12745.92</v>
      </c>
      <c r="V104" s="16">
        <f t="shared" si="72"/>
        <v>16222.08</v>
      </c>
      <c r="W104" s="16">
        <f t="shared" si="73"/>
        <v>16222.08</v>
      </c>
      <c r="X104" s="16">
        <f t="shared" si="74"/>
        <v>16222.08</v>
      </c>
      <c r="Y104" s="61">
        <f t="shared" si="58"/>
        <v>0</v>
      </c>
      <c r="Z104" s="61">
        <f t="shared" si="59"/>
        <v>0</v>
      </c>
      <c r="AA104" s="61">
        <f t="shared" si="75"/>
        <v>45190.080000000002</v>
      </c>
      <c r="AB104" s="61">
        <f t="shared" si="76"/>
        <v>48666.239999999998</v>
      </c>
      <c r="AC104" s="9">
        <f t="shared" si="60"/>
        <v>0</v>
      </c>
      <c r="AD104" s="9">
        <f t="shared" si="77"/>
        <v>93856.320000000007</v>
      </c>
      <c r="AE104" s="9">
        <f t="shared" si="61"/>
        <v>93856.320000000007</v>
      </c>
      <c r="AF104" s="11"/>
    </row>
    <row r="105" spans="1:32" ht="29.15" customHeight="1">
      <c r="A105" s="8">
        <v>318954</v>
      </c>
      <c r="B105" s="11" t="s">
        <v>652</v>
      </c>
      <c r="C105" s="8" t="s">
        <v>315</v>
      </c>
      <c r="D105" s="21" t="s">
        <v>651</v>
      </c>
      <c r="E105" s="219" t="s">
        <v>341</v>
      </c>
      <c r="F105" s="8" t="s">
        <v>1795</v>
      </c>
      <c r="G105" s="75" t="s">
        <v>653</v>
      </c>
      <c r="H105" s="75" t="s">
        <v>371</v>
      </c>
      <c r="I105" s="75" t="str">
        <f t="shared" si="68"/>
        <v>Level 4 - Expert SkillsOnshore Supplier Location</v>
      </c>
      <c r="J105" s="458" t="s">
        <v>318</v>
      </c>
      <c r="K105" s="76">
        <f>VLOOKUP(I105,'New Rate Card'!A:D,4,0)</f>
        <v>128</v>
      </c>
      <c r="L105" s="9">
        <f t="shared" si="62"/>
        <v>21504</v>
      </c>
      <c r="M105" s="77">
        <v>0</v>
      </c>
      <c r="N105" s="77">
        <v>0</v>
      </c>
      <c r="O105" s="77">
        <v>0</v>
      </c>
      <c r="P105" s="16">
        <v>0</v>
      </c>
      <c r="Q105" s="16">
        <v>0</v>
      </c>
      <c r="R105" s="16">
        <v>0</v>
      </c>
      <c r="S105" s="16">
        <f t="shared" si="69"/>
        <v>21504</v>
      </c>
      <c r="T105" s="16">
        <f t="shared" si="70"/>
        <v>21504</v>
      </c>
      <c r="U105" s="16">
        <f t="shared" si="71"/>
        <v>21504</v>
      </c>
      <c r="V105" s="16">
        <f t="shared" si="72"/>
        <v>21504</v>
      </c>
      <c r="W105" s="16">
        <f t="shared" si="73"/>
        <v>21504</v>
      </c>
      <c r="X105" s="16">
        <f t="shared" si="74"/>
        <v>21504</v>
      </c>
      <c r="Y105" s="61">
        <f t="shared" si="58"/>
        <v>0</v>
      </c>
      <c r="Z105" s="61">
        <f t="shared" si="59"/>
        <v>0</v>
      </c>
      <c r="AA105" s="61">
        <f t="shared" si="75"/>
        <v>64512</v>
      </c>
      <c r="AB105" s="61">
        <f t="shared" si="76"/>
        <v>64512</v>
      </c>
      <c r="AC105" s="9">
        <f t="shared" si="60"/>
        <v>0</v>
      </c>
      <c r="AD105" s="9">
        <f t="shared" si="77"/>
        <v>129024</v>
      </c>
      <c r="AE105" s="9">
        <f t="shared" si="61"/>
        <v>129024</v>
      </c>
      <c r="AF105" s="11" t="s">
        <v>1796</v>
      </c>
    </row>
    <row r="106" spans="1:32" ht="29.15" customHeight="1">
      <c r="A106" s="8">
        <v>972371</v>
      </c>
      <c r="B106" s="11" t="s">
        <v>654</v>
      </c>
      <c r="C106" s="8" t="s">
        <v>315</v>
      </c>
      <c r="D106" s="21" t="s">
        <v>651</v>
      </c>
      <c r="E106" s="219" t="s">
        <v>24</v>
      </c>
      <c r="F106" s="8"/>
      <c r="G106" s="75" t="s">
        <v>20</v>
      </c>
      <c r="H106" s="170" t="s">
        <v>317</v>
      </c>
      <c r="I106" s="75" t="str">
        <f t="shared" si="68"/>
        <v>Level 3 - Premium SkillsOnshore Supplier Location</v>
      </c>
      <c r="J106" s="458" t="s">
        <v>338</v>
      </c>
      <c r="K106" s="76">
        <f>VLOOKUP(I106,'New Rate Card'!A:D,4,0)</f>
        <v>96.56</v>
      </c>
      <c r="L106" s="9">
        <f t="shared" si="62"/>
        <v>16222.08</v>
      </c>
      <c r="M106" s="77">
        <v>0</v>
      </c>
      <c r="N106" s="77">
        <v>0</v>
      </c>
      <c r="O106" s="77">
        <v>0</v>
      </c>
      <c r="P106" s="16">
        <v>0</v>
      </c>
      <c r="Q106" s="16">
        <v>0</v>
      </c>
      <c r="R106" s="16">
        <v>0</v>
      </c>
      <c r="S106" s="16">
        <f t="shared" si="69"/>
        <v>16222.08</v>
      </c>
      <c r="T106" s="16">
        <f t="shared" si="70"/>
        <v>16222.08</v>
      </c>
      <c r="U106" s="439">
        <f>K106*72</f>
        <v>6952.32</v>
      </c>
      <c r="V106" s="16">
        <f>K106*168</f>
        <v>16222.08</v>
      </c>
      <c r="W106" s="16">
        <f t="shared" si="73"/>
        <v>16222.08</v>
      </c>
      <c r="X106" s="16">
        <f t="shared" si="74"/>
        <v>16222.08</v>
      </c>
      <c r="Y106" s="61">
        <f t="shared" si="58"/>
        <v>0</v>
      </c>
      <c r="Z106" s="61">
        <f t="shared" si="59"/>
        <v>0</v>
      </c>
      <c r="AA106" s="61">
        <f t="shared" si="75"/>
        <v>39396.479999999996</v>
      </c>
      <c r="AB106" s="61">
        <f t="shared" si="76"/>
        <v>48666.239999999998</v>
      </c>
      <c r="AC106" s="9">
        <f t="shared" si="60"/>
        <v>0</v>
      </c>
      <c r="AD106" s="9">
        <f t="shared" si="77"/>
        <v>88062.720000000001</v>
      </c>
      <c r="AE106" s="9">
        <f t="shared" si="61"/>
        <v>88062.720000000001</v>
      </c>
      <c r="AF106" s="11"/>
    </row>
    <row r="107" spans="1:32" ht="29.15" customHeight="1">
      <c r="A107" s="8">
        <v>2337882</v>
      </c>
      <c r="B107" s="11" t="s">
        <v>655</v>
      </c>
      <c r="C107" s="8" t="s">
        <v>315</v>
      </c>
      <c r="D107" s="21" t="s">
        <v>651</v>
      </c>
      <c r="E107" s="219" t="s">
        <v>1805</v>
      </c>
      <c r="F107" s="8" t="s">
        <v>1801</v>
      </c>
      <c r="G107" s="75" t="s">
        <v>428</v>
      </c>
      <c r="H107" s="170" t="s">
        <v>317</v>
      </c>
      <c r="I107" s="75" t="str">
        <f t="shared" si="68"/>
        <v>Level 3 - Premium SkillsOnshore Supplier Location</v>
      </c>
      <c r="J107" s="458" t="s">
        <v>338</v>
      </c>
      <c r="K107" s="76">
        <f>VLOOKUP(I107,'New Rate Card'!A:D,4,0)</f>
        <v>96.56</v>
      </c>
      <c r="L107" s="9">
        <f t="shared" si="62"/>
        <v>16222.08</v>
      </c>
      <c r="M107" s="77">
        <v>0</v>
      </c>
      <c r="N107" s="77">
        <v>0</v>
      </c>
      <c r="O107" s="77">
        <v>0</v>
      </c>
      <c r="P107" s="16">
        <v>0</v>
      </c>
      <c r="Q107" s="16">
        <v>0</v>
      </c>
      <c r="R107" s="16">
        <v>0</v>
      </c>
      <c r="S107" s="16">
        <f t="shared" si="69"/>
        <v>16222.08</v>
      </c>
      <c r="T107" s="439">
        <f>K107*168*0.67</f>
        <v>10868.793600000001</v>
      </c>
      <c r="U107" s="439">
        <v>0</v>
      </c>
      <c r="V107" s="439">
        <v>0</v>
      </c>
      <c r="W107" s="439">
        <v>0</v>
      </c>
      <c r="X107" s="439">
        <v>0</v>
      </c>
      <c r="Y107" s="61">
        <f t="shared" si="58"/>
        <v>0</v>
      </c>
      <c r="Z107" s="61">
        <f t="shared" si="59"/>
        <v>0</v>
      </c>
      <c r="AA107" s="61">
        <f t="shared" si="75"/>
        <v>27090.873599999999</v>
      </c>
      <c r="AB107" s="61">
        <f t="shared" si="76"/>
        <v>0</v>
      </c>
      <c r="AC107" s="9">
        <f t="shared" si="60"/>
        <v>0</v>
      </c>
      <c r="AD107" s="9">
        <f t="shared" si="77"/>
        <v>27090.873599999999</v>
      </c>
      <c r="AE107" s="9">
        <f t="shared" si="61"/>
        <v>27090.873599999999</v>
      </c>
      <c r="AF107" s="11" t="s">
        <v>1802</v>
      </c>
    </row>
    <row r="108" spans="1:32" ht="29.15" customHeight="1">
      <c r="A108" s="8">
        <v>112011</v>
      </c>
      <c r="B108" s="11" t="s">
        <v>656</v>
      </c>
      <c r="C108" s="8" t="s">
        <v>315</v>
      </c>
      <c r="D108" s="21" t="s">
        <v>651</v>
      </c>
      <c r="E108" s="219" t="s">
        <v>24</v>
      </c>
      <c r="F108" s="8"/>
      <c r="G108" s="75" t="s">
        <v>657</v>
      </c>
      <c r="H108" s="170" t="s">
        <v>317</v>
      </c>
      <c r="I108" s="75" t="str">
        <f t="shared" si="68"/>
        <v>Level 3 - Premium SkillsOnshore Supplier Location</v>
      </c>
      <c r="J108" s="458" t="s">
        <v>422</v>
      </c>
      <c r="K108" s="76">
        <f>VLOOKUP(I108,'New Rate Card'!A:D,4,0)</f>
        <v>96.56</v>
      </c>
      <c r="L108" s="9">
        <f t="shared" si="62"/>
        <v>16222.08</v>
      </c>
      <c r="M108" s="77">
        <v>0</v>
      </c>
      <c r="N108" s="77">
        <v>0</v>
      </c>
      <c r="O108" s="77">
        <v>0</v>
      </c>
      <c r="P108" s="16">
        <v>0</v>
      </c>
      <c r="Q108" s="16">
        <v>0</v>
      </c>
      <c r="R108" s="16">
        <v>0</v>
      </c>
      <c r="S108" s="16">
        <f>K108*168</f>
        <v>16222.08</v>
      </c>
      <c r="T108" s="16">
        <f>K108*168</f>
        <v>16222.08</v>
      </c>
      <c r="U108" s="16">
        <f>K108*168</f>
        <v>16222.08</v>
      </c>
      <c r="V108" s="16">
        <f>K108*168</f>
        <v>16222.08</v>
      </c>
      <c r="W108" s="16">
        <f>K108*168</f>
        <v>16222.08</v>
      </c>
      <c r="X108" s="16">
        <f>K108*168</f>
        <v>16222.08</v>
      </c>
      <c r="Y108" s="61">
        <f t="shared" si="58"/>
        <v>0</v>
      </c>
      <c r="Z108" s="61">
        <f t="shared" si="59"/>
        <v>0</v>
      </c>
      <c r="AA108" s="61">
        <f t="shared" si="75"/>
        <v>48666.239999999998</v>
      </c>
      <c r="AB108" s="61">
        <f t="shared" si="76"/>
        <v>48666.239999999998</v>
      </c>
      <c r="AC108" s="9">
        <f t="shared" si="60"/>
        <v>0</v>
      </c>
      <c r="AD108" s="9">
        <f t="shared" si="77"/>
        <v>97332.479999999996</v>
      </c>
      <c r="AE108" s="9">
        <f t="shared" si="61"/>
        <v>97332.479999999996</v>
      </c>
      <c r="AF108" s="11"/>
    </row>
    <row r="109" spans="1:32" ht="29.15" customHeight="1">
      <c r="A109" s="8">
        <v>2336335</v>
      </c>
      <c r="B109" s="11" t="s">
        <v>658</v>
      </c>
      <c r="C109" s="8" t="s">
        <v>315</v>
      </c>
      <c r="D109" s="21" t="s">
        <v>651</v>
      </c>
      <c r="E109" s="219" t="s">
        <v>1805</v>
      </c>
      <c r="F109" s="8"/>
      <c r="G109" s="75" t="s">
        <v>428</v>
      </c>
      <c r="H109" s="170" t="s">
        <v>317</v>
      </c>
      <c r="I109" s="75" t="str">
        <f t="shared" si="68"/>
        <v>Level 3 - Premium SkillsOnshore Supplier Location</v>
      </c>
      <c r="J109" s="458" t="s">
        <v>331</v>
      </c>
      <c r="K109" s="76">
        <f>VLOOKUP(I109,'New Rate Card'!A:D,4,0)</f>
        <v>96.56</v>
      </c>
      <c r="L109" s="9">
        <f t="shared" si="62"/>
        <v>16222.08</v>
      </c>
      <c r="M109" s="77">
        <v>0</v>
      </c>
      <c r="N109" s="77">
        <v>0</v>
      </c>
      <c r="O109" s="77">
        <v>0</v>
      </c>
      <c r="P109" s="16">
        <v>0</v>
      </c>
      <c r="Q109" s="16">
        <v>0</v>
      </c>
      <c r="R109" s="16">
        <v>0</v>
      </c>
      <c r="S109" s="16">
        <f>K109*168</f>
        <v>16222.08</v>
      </c>
      <c r="T109" s="16">
        <f>K109*168</f>
        <v>16222.08</v>
      </c>
      <c r="U109" s="16">
        <f>K109*168</f>
        <v>16222.08</v>
      </c>
      <c r="V109" s="16">
        <f>K109*168</f>
        <v>16222.08</v>
      </c>
      <c r="W109" s="16">
        <f>K109*168</f>
        <v>16222.08</v>
      </c>
      <c r="X109" s="16">
        <f>K109*168</f>
        <v>16222.08</v>
      </c>
      <c r="Y109" s="61">
        <f t="shared" si="58"/>
        <v>0</v>
      </c>
      <c r="Z109" s="61">
        <f t="shared" si="59"/>
        <v>0</v>
      </c>
      <c r="AA109" s="61">
        <f t="shared" si="75"/>
        <v>48666.239999999998</v>
      </c>
      <c r="AB109" s="61">
        <f t="shared" si="76"/>
        <v>48666.239999999998</v>
      </c>
      <c r="AC109" s="9">
        <f t="shared" si="60"/>
        <v>0</v>
      </c>
      <c r="AD109" s="9">
        <f t="shared" si="77"/>
        <v>97332.479999999996</v>
      </c>
      <c r="AE109" s="9">
        <f t="shared" si="61"/>
        <v>97332.479999999996</v>
      </c>
      <c r="AF109" s="11"/>
    </row>
    <row r="110" spans="1:32" ht="29.15" hidden="1" customHeight="1">
      <c r="A110" s="8">
        <v>2398635</v>
      </c>
      <c r="B110" s="11" t="s">
        <v>659</v>
      </c>
      <c r="C110" s="8" t="s">
        <v>315</v>
      </c>
      <c r="D110" s="21" t="s">
        <v>615</v>
      </c>
      <c r="E110" s="219" t="s">
        <v>24</v>
      </c>
      <c r="F110" s="8"/>
      <c r="G110" s="75" t="s">
        <v>660</v>
      </c>
      <c r="H110" s="170" t="s">
        <v>371</v>
      </c>
      <c r="I110" s="75" t="str">
        <f t="shared" si="68"/>
        <v>Level 4 - Expert SkillsOnshore Supplier Location</v>
      </c>
      <c r="J110" s="458" t="s">
        <v>331</v>
      </c>
      <c r="K110" s="76">
        <f>VLOOKUP(I110,'New Rate Card'!A:D,4,0)</f>
        <v>128</v>
      </c>
      <c r="L110" s="9">
        <f t="shared" si="62"/>
        <v>21504</v>
      </c>
      <c r="M110" s="77">
        <v>0</v>
      </c>
      <c r="N110" s="77">
        <v>0</v>
      </c>
      <c r="O110" s="77">
        <v>0</v>
      </c>
      <c r="P110" s="16">
        <v>0</v>
      </c>
      <c r="Q110" s="16">
        <v>0</v>
      </c>
      <c r="R110" s="16">
        <v>0</v>
      </c>
      <c r="S110" s="16">
        <f>K110*168</f>
        <v>21504</v>
      </c>
      <c r="T110" s="16">
        <f>K110*168</f>
        <v>21504</v>
      </c>
      <c r="U110" s="16">
        <f>K110*168</f>
        <v>21504</v>
      </c>
      <c r="V110" s="16">
        <f>K110*168</f>
        <v>21504</v>
      </c>
      <c r="W110" s="16">
        <f>K110*168</f>
        <v>21504</v>
      </c>
      <c r="X110" s="439">
        <v>0</v>
      </c>
      <c r="Y110" s="61">
        <f t="shared" si="58"/>
        <v>0</v>
      </c>
      <c r="Z110" s="61">
        <f t="shared" si="59"/>
        <v>0</v>
      </c>
      <c r="AA110" s="61">
        <f t="shared" si="75"/>
        <v>64512</v>
      </c>
      <c r="AB110" s="61">
        <f t="shared" si="76"/>
        <v>43008</v>
      </c>
      <c r="AC110" s="9">
        <f t="shared" si="60"/>
        <v>0</v>
      </c>
      <c r="AD110" s="9">
        <f t="shared" si="77"/>
        <v>107520</v>
      </c>
      <c r="AE110" s="9">
        <f t="shared" si="61"/>
        <v>107520</v>
      </c>
      <c r="AF110" s="11"/>
    </row>
    <row r="111" spans="1:32" ht="29.15" hidden="1" customHeight="1">
      <c r="A111" s="8">
        <v>2315811</v>
      </c>
      <c r="B111" s="11" t="s">
        <v>661</v>
      </c>
      <c r="C111" s="8" t="s">
        <v>315</v>
      </c>
      <c r="D111" s="21" t="s">
        <v>626</v>
      </c>
      <c r="E111" s="219" t="s">
        <v>24</v>
      </c>
      <c r="F111" s="8"/>
      <c r="G111" s="75" t="s">
        <v>428</v>
      </c>
      <c r="H111" s="75" t="s">
        <v>317</v>
      </c>
      <c r="I111" s="75" t="str">
        <f t="shared" si="68"/>
        <v>Level 3 - Premium SkillsOnshore Supplier Location</v>
      </c>
      <c r="J111" s="458" t="s">
        <v>331</v>
      </c>
      <c r="K111" s="76">
        <f>VLOOKUP(I111,'New Rate Card'!A:D,4,0)</f>
        <v>96.56</v>
      </c>
      <c r="L111" s="9">
        <f>$K111*168</f>
        <v>16222.08</v>
      </c>
      <c r="M111" s="77">
        <v>0</v>
      </c>
      <c r="N111" s="77">
        <v>0</v>
      </c>
      <c r="O111" s="77">
        <v>0</v>
      </c>
      <c r="P111" s="16">
        <v>0</v>
      </c>
      <c r="Q111" s="16">
        <v>0</v>
      </c>
      <c r="R111" s="16">
        <v>0</v>
      </c>
      <c r="S111" s="16">
        <f t="shared" ref="S111:S119" si="78">K111*168</f>
        <v>16222.08</v>
      </c>
      <c r="T111" s="16">
        <f t="shared" ref="T111:T119" si="79">K111*168</f>
        <v>16222.08</v>
      </c>
      <c r="U111" s="16">
        <f t="shared" ref="U111:U118" si="80">K111*168</f>
        <v>16222.08</v>
      </c>
      <c r="V111" s="16">
        <f t="shared" ref="V111:V119" si="81">K111*168</f>
        <v>16222.08</v>
      </c>
      <c r="W111" s="16">
        <f t="shared" ref="W111:W119" si="82">K111*168</f>
        <v>16222.08</v>
      </c>
      <c r="X111" s="439">
        <f>K111*168*0.5</f>
        <v>8111.04</v>
      </c>
      <c r="Y111" s="61">
        <f t="shared" si="58"/>
        <v>0</v>
      </c>
      <c r="Z111" s="61">
        <f t="shared" si="59"/>
        <v>0</v>
      </c>
      <c r="AA111" s="61">
        <f t="shared" si="75"/>
        <v>48666.239999999998</v>
      </c>
      <c r="AB111" s="61">
        <f t="shared" si="76"/>
        <v>40555.199999999997</v>
      </c>
      <c r="AC111" s="9">
        <f t="shared" si="60"/>
        <v>0</v>
      </c>
      <c r="AD111" s="9">
        <f t="shared" si="77"/>
        <v>89221.440000000002</v>
      </c>
      <c r="AE111" s="9">
        <f t="shared" si="61"/>
        <v>89221.440000000002</v>
      </c>
      <c r="AF111" s="11"/>
    </row>
    <row r="112" spans="1:32" ht="29.15" hidden="1" customHeight="1">
      <c r="A112" s="8">
        <v>355372</v>
      </c>
      <c r="B112" s="11" t="s">
        <v>662</v>
      </c>
      <c r="C112" s="8" t="s">
        <v>315</v>
      </c>
      <c r="D112" s="21" t="s">
        <v>626</v>
      </c>
      <c r="E112" s="219" t="s">
        <v>24</v>
      </c>
      <c r="F112" s="8"/>
      <c r="G112" s="75" t="s">
        <v>20</v>
      </c>
      <c r="H112" s="75" t="s">
        <v>317</v>
      </c>
      <c r="I112" s="75" t="str">
        <f t="shared" si="68"/>
        <v>Level 3 - Premium SkillsOnshore Supplier Location</v>
      </c>
      <c r="J112" s="458" t="s">
        <v>422</v>
      </c>
      <c r="K112" s="76">
        <f>VLOOKUP(I112,'New Rate Card'!A:D,4,0)</f>
        <v>96.56</v>
      </c>
      <c r="L112" s="9">
        <f>$K112*168</f>
        <v>16222.08</v>
      </c>
      <c r="M112" s="77">
        <v>0</v>
      </c>
      <c r="N112" s="77">
        <v>0</v>
      </c>
      <c r="O112" s="77">
        <v>0</v>
      </c>
      <c r="P112" s="16">
        <v>0</v>
      </c>
      <c r="Q112" s="16">
        <v>0</v>
      </c>
      <c r="R112" s="16">
        <v>0</v>
      </c>
      <c r="S112" s="439">
        <f>K112*168*0.76</f>
        <v>12328.7808</v>
      </c>
      <c r="T112" s="439">
        <f>K112*168*0.76</f>
        <v>12328.7808</v>
      </c>
      <c r="U112" s="439">
        <f>K112*168*0.76</f>
        <v>12328.7808</v>
      </c>
      <c r="V112" s="439">
        <f>K112*168*0.76</f>
        <v>12328.7808</v>
      </c>
      <c r="W112" s="16">
        <f t="shared" si="82"/>
        <v>16222.08</v>
      </c>
      <c r="X112" s="439">
        <f>K112*168*0.5</f>
        <v>8111.04</v>
      </c>
      <c r="Y112" s="61">
        <f t="shared" si="58"/>
        <v>0</v>
      </c>
      <c r="Z112" s="61">
        <f t="shared" si="59"/>
        <v>0</v>
      </c>
      <c r="AA112" s="61">
        <f t="shared" si="75"/>
        <v>36986.342400000001</v>
      </c>
      <c r="AB112" s="61">
        <f t="shared" si="76"/>
        <v>36661.900800000003</v>
      </c>
      <c r="AC112" s="9">
        <f t="shared" si="60"/>
        <v>0</v>
      </c>
      <c r="AD112" s="9">
        <f t="shared" si="77"/>
        <v>73648.243199999997</v>
      </c>
      <c r="AE112" s="9">
        <f t="shared" si="61"/>
        <v>73648.243199999997</v>
      </c>
      <c r="AF112" s="11"/>
    </row>
    <row r="113" spans="1:32" ht="29.15" hidden="1" customHeight="1">
      <c r="A113" s="84">
        <v>2360548</v>
      </c>
      <c r="B113" s="169" t="s">
        <v>1752</v>
      </c>
      <c r="C113" s="8" t="s">
        <v>559</v>
      </c>
      <c r="D113" s="473" t="s">
        <v>664</v>
      </c>
      <c r="E113" s="222" t="s">
        <v>24</v>
      </c>
      <c r="F113" s="8" t="s">
        <v>1801</v>
      </c>
      <c r="G113" s="85" t="s">
        <v>346</v>
      </c>
      <c r="H113" s="75" t="s">
        <v>371</v>
      </c>
      <c r="I113" s="75" t="str">
        <f t="shared" si="68"/>
        <v>Level 4 - Expert SkillsOnshore Verizon Location</v>
      </c>
      <c r="J113" s="458" t="s">
        <v>331</v>
      </c>
      <c r="K113" s="76">
        <f>VLOOKUP(I113,'New Rate Card'!A:D,4,0)</f>
        <v>118</v>
      </c>
      <c r="L113" s="86">
        <f>$K113*168</f>
        <v>19824</v>
      </c>
      <c r="M113" s="77">
        <v>0</v>
      </c>
      <c r="N113" s="77">
        <v>0</v>
      </c>
      <c r="O113" s="77">
        <v>0</v>
      </c>
      <c r="P113" s="16">
        <v>0</v>
      </c>
      <c r="Q113" s="16">
        <v>0</v>
      </c>
      <c r="R113" s="16">
        <v>0</v>
      </c>
      <c r="S113" s="16">
        <f t="shared" si="78"/>
        <v>19824</v>
      </c>
      <c r="T113" s="16">
        <f t="shared" si="79"/>
        <v>19824</v>
      </c>
      <c r="U113" s="16">
        <f t="shared" si="80"/>
        <v>19824</v>
      </c>
      <c r="V113" s="16">
        <f t="shared" si="81"/>
        <v>19824</v>
      </c>
      <c r="W113" s="16">
        <f t="shared" si="82"/>
        <v>19824</v>
      </c>
      <c r="X113" s="439">
        <f>K113*168*0.5</f>
        <v>9912</v>
      </c>
      <c r="Y113" s="87">
        <f t="shared" si="58"/>
        <v>0</v>
      </c>
      <c r="Z113" s="87">
        <f t="shared" si="59"/>
        <v>0</v>
      </c>
      <c r="AA113" s="61">
        <f t="shared" si="75"/>
        <v>59472</v>
      </c>
      <c r="AB113" s="61">
        <f t="shared" si="76"/>
        <v>49560</v>
      </c>
      <c r="AC113" s="86">
        <f t="shared" si="60"/>
        <v>0</v>
      </c>
      <c r="AD113" s="9">
        <f t="shared" si="77"/>
        <v>109032</v>
      </c>
      <c r="AE113" s="9">
        <f t="shared" si="61"/>
        <v>109032</v>
      </c>
      <c r="AF113" s="11" t="s">
        <v>1802</v>
      </c>
    </row>
    <row r="114" spans="1:32" ht="29.15" hidden="1" customHeight="1">
      <c r="A114" s="84">
        <v>2412508</v>
      </c>
      <c r="B114" s="169" t="s">
        <v>665</v>
      </c>
      <c r="C114" s="8" t="s">
        <v>315</v>
      </c>
      <c r="D114" s="473" t="s">
        <v>664</v>
      </c>
      <c r="E114" s="222" t="s">
        <v>24</v>
      </c>
      <c r="F114" s="84"/>
      <c r="G114" s="85" t="s">
        <v>346</v>
      </c>
      <c r="H114" s="85" t="s">
        <v>317</v>
      </c>
      <c r="I114" s="75" t="str">
        <f t="shared" si="68"/>
        <v>Level 3 - Premium SkillsOnshore Supplier Location</v>
      </c>
      <c r="J114" s="458" t="s">
        <v>331</v>
      </c>
      <c r="K114" s="76">
        <f>VLOOKUP(I114,'New Rate Card'!A:D,4,0)</f>
        <v>96.56</v>
      </c>
      <c r="L114" s="86">
        <f>K114*168</f>
        <v>16222.08</v>
      </c>
      <c r="M114" s="77">
        <v>0</v>
      </c>
      <c r="N114" s="77">
        <v>0</v>
      </c>
      <c r="O114" s="77">
        <v>0</v>
      </c>
      <c r="P114" s="16">
        <v>0</v>
      </c>
      <c r="Q114" s="16">
        <v>0</v>
      </c>
      <c r="R114" s="16">
        <v>0</v>
      </c>
      <c r="S114" s="16">
        <f t="shared" si="78"/>
        <v>16222.08</v>
      </c>
      <c r="T114" s="16">
        <f t="shared" si="79"/>
        <v>16222.08</v>
      </c>
      <c r="U114" s="16">
        <f t="shared" si="80"/>
        <v>16222.08</v>
      </c>
      <c r="V114" s="16">
        <f t="shared" si="81"/>
        <v>16222.08</v>
      </c>
      <c r="W114" s="16">
        <f t="shared" si="82"/>
        <v>16222.08</v>
      </c>
      <c r="X114" s="439">
        <f>K114*168*0.5</f>
        <v>8111.04</v>
      </c>
      <c r="Y114" s="87">
        <f t="shared" si="58"/>
        <v>0</v>
      </c>
      <c r="Z114" s="87">
        <f t="shared" si="59"/>
        <v>0</v>
      </c>
      <c r="AA114" s="61">
        <f t="shared" si="75"/>
        <v>48666.239999999998</v>
      </c>
      <c r="AB114" s="61">
        <f t="shared" si="76"/>
        <v>40555.199999999997</v>
      </c>
      <c r="AC114" s="86">
        <f t="shared" si="60"/>
        <v>0</v>
      </c>
      <c r="AD114" s="9">
        <f t="shared" si="77"/>
        <v>89221.440000000002</v>
      </c>
      <c r="AE114" s="9">
        <f t="shared" si="61"/>
        <v>89221.440000000002</v>
      </c>
      <c r="AF114" s="88" t="s">
        <v>1814</v>
      </c>
    </row>
    <row r="115" spans="1:32" ht="29.15" hidden="1" customHeight="1">
      <c r="A115" s="84">
        <v>956326</v>
      </c>
      <c r="B115" s="169" t="s">
        <v>666</v>
      </c>
      <c r="C115" s="8" t="s">
        <v>315</v>
      </c>
      <c r="D115" s="473" t="s">
        <v>626</v>
      </c>
      <c r="E115" s="222" t="s">
        <v>24</v>
      </c>
      <c r="F115" s="84" t="s">
        <v>1795</v>
      </c>
      <c r="G115" s="85" t="s">
        <v>428</v>
      </c>
      <c r="H115" s="75" t="s">
        <v>317</v>
      </c>
      <c r="I115" s="75" t="str">
        <f t="shared" si="68"/>
        <v>Level 3 - Premium SkillsOnshore Supplier Location</v>
      </c>
      <c r="J115" s="458" t="s">
        <v>422</v>
      </c>
      <c r="K115" s="76">
        <f>VLOOKUP(I115,'New Rate Card'!A:D,4,0)</f>
        <v>96.56</v>
      </c>
      <c r="L115" s="86">
        <f>K115*168</f>
        <v>16222.08</v>
      </c>
      <c r="M115" s="77">
        <v>0</v>
      </c>
      <c r="N115" s="77">
        <v>0</v>
      </c>
      <c r="O115" s="77">
        <v>0</v>
      </c>
      <c r="P115" s="16">
        <v>0</v>
      </c>
      <c r="Q115" s="16">
        <v>0</v>
      </c>
      <c r="R115" s="16">
        <v>0</v>
      </c>
      <c r="S115" s="439">
        <f>K115*168*0.76</f>
        <v>12328.7808</v>
      </c>
      <c r="T115" s="16">
        <f t="shared" si="79"/>
        <v>16222.08</v>
      </c>
      <c r="U115" s="439">
        <v>0</v>
      </c>
      <c r="V115" s="439">
        <v>0</v>
      </c>
      <c r="W115" s="439">
        <v>0</v>
      </c>
      <c r="X115" s="439">
        <v>0</v>
      </c>
      <c r="Y115" s="87">
        <f t="shared" si="58"/>
        <v>0</v>
      </c>
      <c r="Z115" s="87">
        <f t="shared" si="59"/>
        <v>0</v>
      </c>
      <c r="AA115" s="61">
        <f t="shared" si="75"/>
        <v>28550.860800000002</v>
      </c>
      <c r="AB115" s="61">
        <f t="shared" si="76"/>
        <v>0</v>
      </c>
      <c r="AC115" s="86">
        <f t="shared" si="60"/>
        <v>0</v>
      </c>
      <c r="AD115" s="9">
        <f t="shared" si="77"/>
        <v>28550.860800000002</v>
      </c>
      <c r="AE115" s="9">
        <f t="shared" si="61"/>
        <v>28550.860800000002</v>
      </c>
      <c r="AF115" s="88" t="s">
        <v>1816</v>
      </c>
    </row>
    <row r="116" spans="1:32" ht="29.15" hidden="1" customHeight="1">
      <c r="A116" s="84">
        <v>2396520</v>
      </c>
      <c r="B116" s="169" t="s">
        <v>667</v>
      </c>
      <c r="C116" s="8" t="s">
        <v>315</v>
      </c>
      <c r="D116" s="473" t="s">
        <v>626</v>
      </c>
      <c r="E116" s="222" t="s">
        <v>1805</v>
      </c>
      <c r="F116" s="84"/>
      <c r="G116" s="85" t="s">
        <v>20</v>
      </c>
      <c r="H116" s="75" t="s">
        <v>317</v>
      </c>
      <c r="I116" s="75" t="str">
        <f t="shared" si="68"/>
        <v>Level 3 - Premium SkillsOnshore Supplier Location</v>
      </c>
      <c r="J116" s="458" t="s">
        <v>331</v>
      </c>
      <c r="K116" s="76">
        <f>VLOOKUP(I116,'New Rate Card'!A:D,4,0)</f>
        <v>96.56</v>
      </c>
      <c r="L116" s="86">
        <f>K116*168</f>
        <v>16222.08</v>
      </c>
      <c r="M116" s="77">
        <v>0</v>
      </c>
      <c r="N116" s="77">
        <v>0</v>
      </c>
      <c r="O116" s="77">
        <v>0</v>
      </c>
      <c r="P116" s="16">
        <v>0</v>
      </c>
      <c r="Q116" s="16">
        <v>0</v>
      </c>
      <c r="R116" s="16">
        <v>0</v>
      </c>
      <c r="S116" s="16">
        <f t="shared" si="78"/>
        <v>16222.08</v>
      </c>
      <c r="T116" s="16">
        <f t="shared" si="79"/>
        <v>16222.08</v>
      </c>
      <c r="U116" s="16">
        <f t="shared" si="80"/>
        <v>16222.08</v>
      </c>
      <c r="V116" s="16">
        <f t="shared" si="81"/>
        <v>16222.08</v>
      </c>
      <c r="W116" s="16">
        <f t="shared" si="82"/>
        <v>16222.08</v>
      </c>
      <c r="X116" s="439">
        <f>K116*168*0.5</f>
        <v>8111.04</v>
      </c>
      <c r="Y116" s="87">
        <f t="shared" si="58"/>
        <v>0</v>
      </c>
      <c r="Z116" s="87">
        <f t="shared" si="59"/>
        <v>0</v>
      </c>
      <c r="AA116" s="61">
        <f t="shared" si="75"/>
        <v>48666.239999999998</v>
      </c>
      <c r="AB116" s="61">
        <f t="shared" si="76"/>
        <v>40555.199999999997</v>
      </c>
      <c r="AC116" s="86">
        <f t="shared" si="60"/>
        <v>0</v>
      </c>
      <c r="AD116" s="9">
        <f t="shared" si="77"/>
        <v>89221.440000000002</v>
      </c>
      <c r="AE116" s="9">
        <f t="shared" si="61"/>
        <v>89221.440000000002</v>
      </c>
      <c r="AF116" s="88"/>
    </row>
    <row r="117" spans="1:32" ht="29.15" hidden="1" customHeight="1">
      <c r="A117" s="84">
        <v>2397456</v>
      </c>
      <c r="B117" s="169" t="s">
        <v>668</v>
      </c>
      <c r="C117" s="8" t="s">
        <v>315</v>
      </c>
      <c r="D117" s="473" t="s">
        <v>626</v>
      </c>
      <c r="E117" s="222" t="s">
        <v>1805</v>
      </c>
      <c r="F117" s="84" t="s">
        <v>1799</v>
      </c>
      <c r="G117" s="85" t="s">
        <v>20</v>
      </c>
      <c r="H117" s="75" t="s">
        <v>317</v>
      </c>
      <c r="I117" s="75" t="str">
        <f t="shared" si="68"/>
        <v>Level 3 - Premium SkillsOnshore Supplier Location</v>
      </c>
      <c r="J117" s="458" t="s">
        <v>331</v>
      </c>
      <c r="K117" s="76">
        <f>VLOOKUP(I117,'New Rate Card'!A:D,4,0)</f>
        <v>96.56</v>
      </c>
      <c r="L117" s="86">
        <f>K117*168</f>
        <v>16222.08</v>
      </c>
      <c r="M117" s="77">
        <v>0</v>
      </c>
      <c r="N117" s="77">
        <v>0</v>
      </c>
      <c r="O117" s="77">
        <v>0</v>
      </c>
      <c r="P117" s="16">
        <v>0</v>
      </c>
      <c r="Q117" s="16">
        <v>0</v>
      </c>
      <c r="R117" s="16">
        <v>0</v>
      </c>
      <c r="S117" s="16">
        <f t="shared" si="78"/>
        <v>16222.08</v>
      </c>
      <c r="T117" s="16">
        <f t="shared" si="79"/>
        <v>16222.08</v>
      </c>
      <c r="U117" s="16">
        <f t="shared" si="80"/>
        <v>16222.08</v>
      </c>
      <c r="V117" s="16">
        <f t="shared" si="81"/>
        <v>16222.08</v>
      </c>
      <c r="W117" s="16">
        <f t="shared" si="82"/>
        <v>16222.08</v>
      </c>
      <c r="X117" s="439">
        <f>K117*168*0.5</f>
        <v>8111.04</v>
      </c>
      <c r="Y117" s="87">
        <f t="shared" si="58"/>
        <v>0</v>
      </c>
      <c r="Z117" s="87">
        <f t="shared" si="59"/>
        <v>0</v>
      </c>
      <c r="AA117" s="61">
        <f t="shared" si="75"/>
        <v>48666.239999999998</v>
      </c>
      <c r="AB117" s="61">
        <f t="shared" si="76"/>
        <v>40555.199999999997</v>
      </c>
      <c r="AC117" s="86">
        <f t="shared" si="60"/>
        <v>0</v>
      </c>
      <c r="AD117" s="9">
        <f t="shared" si="77"/>
        <v>89221.440000000002</v>
      </c>
      <c r="AE117" s="9">
        <f t="shared" si="61"/>
        <v>89221.440000000002</v>
      </c>
      <c r="AF117" s="11" t="s">
        <v>1800</v>
      </c>
    </row>
    <row r="118" spans="1:32" ht="29.15" hidden="1" customHeight="1">
      <c r="A118" s="213">
        <v>254635</v>
      </c>
      <c r="B118" s="356" t="s">
        <v>669</v>
      </c>
      <c r="C118" s="8" t="s">
        <v>315</v>
      </c>
      <c r="D118" s="474" t="s">
        <v>646</v>
      </c>
      <c r="E118" s="219" t="s">
        <v>24</v>
      </c>
      <c r="F118" s="213" t="s">
        <v>1806</v>
      </c>
      <c r="G118" s="214" t="s">
        <v>25</v>
      </c>
      <c r="H118" s="214" t="s">
        <v>317</v>
      </c>
      <c r="I118" s="75" t="str">
        <f t="shared" si="68"/>
        <v>Level 3 - Premium SkillsOnshore Supplier Location</v>
      </c>
      <c r="J118" s="458" t="s">
        <v>318</v>
      </c>
      <c r="K118" s="631">
        <f>VLOOKUP(I118,'New Rate Card'!A:D,4,0)</f>
        <v>96.56</v>
      </c>
      <c r="L118" s="215">
        <f>$K118*168</f>
        <v>16222.08</v>
      </c>
      <c r="M118" s="77">
        <v>0</v>
      </c>
      <c r="N118" s="77">
        <v>0</v>
      </c>
      <c r="O118" s="77">
        <v>0</v>
      </c>
      <c r="P118" s="16">
        <v>0</v>
      </c>
      <c r="Q118" s="16">
        <v>0</v>
      </c>
      <c r="R118" s="16">
        <v>0</v>
      </c>
      <c r="S118" s="16">
        <f t="shared" si="78"/>
        <v>16222.08</v>
      </c>
      <c r="T118" s="16">
        <f t="shared" si="79"/>
        <v>16222.08</v>
      </c>
      <c r="U118" s="16">
        <f t="shared" si="80"/>
        <v>16222.08</v>
      </c>
      <c r="V118" s="16">
        <f t="shared" si="81"/>
        <v>16222.08</v>
      </c>
      <c r="W118" s="16">
        <f t="shared" si="82"/>
        <v>16222.08</v>
      </c>
      <c r="X118" s="439">
        <f>K118*168*0.5</f>
        <v>8111.04</v>
      </c>
      <c r="Y118" s="216">
        <f>SUM(M118:P118)</f>
        <v>0</v>
      </c>
      <c r="Z118" s="216">
        <f t="shared" si="59"/>
        <v>0</v>
      </c>
      <c r="AA118" s="61">
        <f t="shared" si="75"/>
        <v>48666.239999999998</v>
      </c>
      <c r="AB118" s="61">
        <f t="shared" si="76"/>
        <v>40555.199999999997</v>
      </c>
      <c r="AC118" s="215">
        <f t="shared" si="60"/>
        <v>0</v>
      </c>
      <c r="AD118" s="9">
        <f t="shared" si="77"/>
        <v>89221.440000000002</v>
      </c>
      <c r="AE118" s="9">
        <f t="shared" si="61"/>
        <v>89221.440000000002</v>
      </c>
      <c r="AF118" s="217" t="s">
        <v>1807</v>
      </c>
    </row>
    <row r="119" spans="1:32" ht="29.15" hidden="1" customHeight="1">
      <c r="A119" s="84">
        <v>807052</v>
      </c>
      <c r="B119" s="169" t="s">
        <v>670</v>
      </c>
      <c r="C119" s="84" t="s">
        <v>315</v>
      </c>
      <c r="D119" s="473" t="s">
        <v>637</v>
      </c>
      <c r="E119" s="222" t="s">
        <v>24</v>
      </c>
      <c r="F119" s="84" t="s">
        <v>1803</v>
      </c>
      <c r="G119" s="85" t="s">
        <v>20</v>
      </c>
      <c r="H119" s="85" t="s">
        <v>342</v>
      </c>
      <c r="I119" s="75" t="str">
        <f t="shared" si="68"/>
        <v>Level 3 - Niche SkillsOnshore Supplier Location</v>
      </c>
      <c r="J119" s="458" t="s">
        <v>422</v>
      </c>
      <c r="K119" s="76">
        <f>VLOOKUP(I119,'New Rate Card'!A:D,4,0)</f>
        <v>98.21</v>
      </c>
      <c r="L119" s="86">
        <f>K119*168</f>
        <v>16499.28</v>
      </c>
      <c r="M119" s="77">
        <v>0</v>
      </c>
      <c r="N119" s="77">
        <v>0</v>
      </c>
      <c r="O119" s="77">
        <v>0</v>
      </c>
      <c r="P119" s="16">
        <v>0</v>
      </c>
      <c r="Q119" s="16">
        <v>0</v>
      </c>
      <c r="R119" s="16">
        <v>0</v>
      </c>
      <c r="S119" s="16">
        <f t="shared" si="78"/>
        <v>16499.28</v>
      </c>
      <c r="T119" s="16">
        <f t="shared" si="79"/>
        <v>16499.28</v>
      </c>
      <c r="U119" s="16">
        <f>K119*168*0.4</f>
        <v>6599.7119999999995</v>
      </c>
      <c r="V119" s="16">
        <f t="shared" si="81"/>
        <v>16499.28</v>
      </c>
      <c r="W119" s="16">
        <f t="shared" si="82"/>
        <v>16499.28</v>
      </c>
      <c r="X119" s="439">
        <f>K119*168*0.5</f>
        <v>8249.64</v>
      </c>
      <c r="Y119" s="87">
        <f t="shared" ref="Y119:Y124" si="83">SUM(M119:O119)</f>
        <v>0</v>
      </c>
      <c r="Z119" s="87">
        <f t="shared" si="59"/>
        <v>0</v>
      </c>
      <c r="AA119" s="61">
        <f t="shared" si="75"/>
        <v>39598.271999999997</v>
      </c>
      <c r="AB119" s="61">
        <f t="shared" si="76"/>
        <v>41248.199999999997</v>
      </c>
      <c r="AC119" s="86">
        <f t="shared" si="60"/>
        <v>0</v>
      </c>
      <c r="AD119" s="9">
        <f t="shared" si="77"/>
        <v>80846.471999999994</v>
      </c>
      <c r="AE119" s="9">
        <f t="shared" ref="AE119:AE121" si="84">SUM(AC119:AD119)</f>
        <v>80846.471999999994</v>
      </c>
      <c r="AF119" s="89" t="s">
        <v>1823</v>
      </c>
    </row>
    <row r="120" spans="1:32" ht="29.15" customHeight="1">
      <c r="A120" s="404">
        <v>113131</v>
      </c>
      <c r="B120" s="405" t="s">
        <v>671</v>
      </c>
      <c r="C120" s="78" t="s">
        <v>315</v>
      </c>
      <c r="D120" s="475" t="s">
        <v>651</v>
      </c>
      <c r="E120" s="407" t="s">
        <v>1805</v>
      </c>
      <c r="F120" s="406"/>
      <c r="G120" s="170" t="s">
        <v>20</v>
      </c>
      <c r="H120" s="75" t="s">
        <v>371</v>
      </c>
      <c r="I120" s="75" t="str">
        <f t="shared" si="68"/>
        <v>Level 4 - Expert SkillsOnshore Supplier Location</v>
      </c>
      <c r="J120" s="458" t="s">
        <v>331</v>
      </c>
      <c r="K120" s="76">
        <f>VLOOKUP(I120,'New Rate Card'!A:D,4,0)</f>
        <v>128</v>
      </c>
      <c r="L120" s="171">
        <f>K120*168</f>
        <v>21504</v>
      </c>
      <c r="M120" s="77">
        <v>0</v>
      </c>
      <c r="N120" s="77">
        <v>0</v>
      </c>
      <c r="O120" s="77">
        <v>0</v>
      </c>
      <c r="P120" s="16">
        <v>0</v>
      </c>
      <c r="Q120" s="16">
        <v>0</v>
      </c>
      <c r="R120" s="16">
        <v>0</v>
      </c>
      <c r="S120" s="16">
        <f>K120*168</f>
        <v>21504</v>
      </c>
      <c r="T120" s="16">
        <f>K120*168</f>
        <v>21504</v>
      </c>
      <c r="U120" s="16">
        <f>K120*168</f>
        <v>21504</v>
      </c>
      <c r="V120" s="16">
        <f>K120*168</f>
        <v>21504</v>
      </c>
      <c r="W120" s="16">
        <f>K120*168</f>
        <v>21504</v>
      </c>
      <c r="X120" s="16">
        <f>K120*168</f>
        <v>21504</v>
      </c>
      <c r="Y120" s="87">
        <f t="shared" si="83"/>
        <v>0</v>
      </c>
      <c r="Z120" s="61">
        <f t="shared" si="59"/>
        <v>0</v>
      </c>
      <c r="AA120" s="61">
        <f t="shared" si="75"/>
        <v>64512</v>
      </c>
      <c r="AB120" s="61">
        <f t="shared" si="76"/>
        <v>64512</v>
      </c>
      <c r="AC120" s="86">
        <f t="shared" si="60"/>
        <v>0</v>
      </c>
      <c r="AD120" s="9">
        <f t="shared" si="77"/>
        <v>129024</v>
      </c>
      <c r="AE120" s="9">
        <f t="shared" si="84"/>
        <v>129024</v>
      </c>
      <c r="AF120" s="11"/>
    </row>
    <row r="121" spans="1:32" ht="29.15" hidden="1" customHeight="1">
      <c r="A121" s="8">
        <v>963958</v>
      </c>
      <c r="B121" s="80" t="s">
        <v>672</v>
      </c>
      <c r="C121" s="632" t="s">
        <v>559</v>
      </c>
      <c r="D121" s="476" t="s">
        <v>637</v>
      </c>
      <c r="E121" s="220" t="s">
        <v>1805</v>
      </c>
      <c r="F121" s="8" t="s">
        <v>1803</v>
      </c>
      <c r="G121" s="170" t="s">
        <v>426</v>
      </c>
      <c r="H121" s="630" t="s">
        <v>371</v>
      </c>
      <c r="I121" s="75" t="str">
        <f t="shared" si="68"/>
        <v>Level 4 - Expert SkillsOnshore Verizon Location</v>
      </c>
      <c r="J121" s="458" t="s">
        <v>318</v>
      </c>
      <c r="K121" s="631">
        <f>VLOOKUP(I121,'New Rate Card'!A:D,4,0)</f>
        <v>118</v>
      </c>
      <c r="L121" s="171">
        <f>K121*168</f>
        <v>19824</v>
      </c>
      <c r="M121" s="77">
        <v>0</v>
      </c>
      <c r="N121" s="77">
        <v>0</v>
      </c>
      <c r="O121" s="77">
        <v>0</v>
      </c>
      <c r="P121" s="16">
        <v>0</v>
      </c>
      <c r="Q121" s="16">
        <v>0</v>
      </c>
      <c r="R121" s="16">
        <v>0</v>
      </c>
      <c r="S121" s="16">
        <f>K121*168</f>
        <v>19824</v>
      </c>
      <c r="T121" s="16">
        <f>K121*168</f>
        <v>19824</v>
      </c>
      <c r="U121" s="16">
        <f>K121*168</f>
        <v>19824</v>
      </c>
      <c r="V121" s="16">
        <f>K121*168</f>
        <v>19824</v>
      </c>
      <c r="W121" s="16">
        <f>K121*168</f>
        <v>19824</v>
      </c>
      <c r="X121" s="439">
        <f>K121*168*0.5</f>
        <v>9912</v>
      </c>
      <c r="Y121" s="172">
        <f t="shared" si="83"/>
        <v>0</v>
      </c>
      <c r="Z121" s="172">
        <f t="shared" si="59"/>
        <v>0</v>
      </c>
      <c r="AA121" s="61">
        <f t="shared" si="75"/>
        <v>59472</v>
      </c>
      <c r="AB121" s="61">
        <f t="shared" si="76"/>
        <v>49560</v>
      </c>
      <c r="AC121" s="171">
        <f t="shared" si="60"/>
        <v>0</v>
      </c>
      <c r="AD121" s="9">
        <f t="shared" si="77"/>
        <v>109032</v>
      </c>
      <c r="AE121" s="9">
        <f t="shared" si="84"/>
        <v>109032</v>
      </c>
      <c r="AF121" s="173"/>
    </row>
    <row r="122" spans="1:32" ht="29.15" hidden="1" customHeight="1">
      <c r="A122" s="11">
        <v>729843</v>
      </c>
      <c r="B122" s="11" t="s">
        <v>673</v>
      </c>
      <c r="C122" s="8" t="s">
        <v>315</v>
      </c>
      <c r="D122" s="19" t="s">
        <v>646</v>
      </c>
      <c r="E122" s="413" t="s">
        <v>1805</v>
      </c>
      <c r="F122" s="78"/>
      <c r="G122" s="75" t="s">
        <v>20</v>
      </c>
      <c r="H122" s="170" t="s">
        <v>317</v>
      </c>
      <c r="I122" s="75" t="str">
        <f t="shared" ref="I122:I127" si="85">CONCATENATE(H122,C122)</f>
        <v>Level 3 - Premium SkillsOnshore Supplier Location</v>
      </c>
      <c r="J122" s="458" t="s">
        <v>338</v>
      </c>
      <c r="K122" s="76">
        <f>VLOOKUP(I122,'New Rate Card'!A:D,4,0)</f>
        <v>96.56</v>
      </c>
      <c r="L122" s="171">
        <f t="shared" ref="L122:L139" si="86">K122*168</f>
        <v>16222.08</v>
      </c>
      <c r="M122" s="77">
        <v>0</v>
      </c>
      <c r="N122" s="77">
        <v>0</v>
      </c>
      <c r="O122" s="77">
        <v>0</v>
      </c>
      <c r="P122" s="16">
        <v>0</v>
      </c>
      <c r="Q122" s="16">
        <v>0</v>
      </c>
      <c r="R122" s="16">
        <v>0</v>
      </c>
      <c r="S122" s="16">
        <f t="shared" ref="S122:S131" si="87">K122*168</f>
        <v>16222.08</v>
      </c>
      <c r="T122" s="16">
        <f t="shared" ref="T122:T131" si="88">K122*168</f>
        <v>16222.08</v>
      </c>
      <c r="U122" s="16">
        <f t="shared" ref="U122:U124" si="89">K122*168</f>
        <v>16222.08</v>
      </c>
      <c r="V122" s="16">
        <f t="shared" ref="V122:V124" si="90">K122*168</f>
        <v>16222.08</v>
      </c>
      <c r="W122" s="16">
        <f t="shared" ref="W122:W124" si="91">K122*168</f>
        <v>16222.08</v>
      </c>
      <c r="X122" s="439">
        <f>K122*168*0.5</f>
        <v>8111.04</v>
      </c>
      <c r="Y122" s="172">
        <f t="shared" si="83"/>
        <v>0</v>
      </c>
      <c r="Z122" s="172">
        <f t="shared" ref="Z122:Z131" si="92">SUM(P122:R122)</f>
        <v>0</v>
      </c>
      <c r="AA122" s="61">
        <f t="shared" ref="AA122:AA127" si="93">SUM(S122:U122)</f>
        <v>48666.239999999998</v>
      </c>
      <c r="AB122" s="61">
        <f t="shared" ref="AB122:AB127" si="94">SUM(V122:X122)</f>
        <v>40555.199999999997</v>
      </c>
      <c r="AC122" s="171">
        <f t="shared" ref="AC122:AC131" si="95">SUM(M122:R122)</f>
        <v>0</v>
      </c>
      <c r="AD122" s="9">
        <f t="shared" ref="AD122:AD127" si="96">SUM(AA122:AB122)</f>
        <v>89221.440000000002</v>
      </c>
      <c r="AE122" s="9">
        <f t="shared" ref="AE122:AE127" si="97">SUM(AC122:AD122)</f>
        <v>89221.440000000002</v>
      </c>
      <c r="AF122" s="173"/>
    </row>
    <row r="123" spans="1:32" ht="29.15" hidden="1" customHeight="1">
      <c r="A123" s="80">
        <v>972892</v>
      </c>
      <c r="B123" s="80" t="s">
        <v>674</v>
      </c>
      <c r="C123" s="8" t="s">
        <v>315</v>
      </c>
      <c r="D123" s="477" t="s">
        <v>626</v>
      </c>
      <c r="E123" s="413" t="s">
        <v>1805</v>
      </c>
      <c r="F123" s="78"/>
      <c r="G123" s="75" t="s">
        <v>657</v>
      </c>
      <c r="H123" s="170" t="s">
        <v>317</v>
      </c>
      <c r="I123" s="75" t="str">
        <f t="shared" si="85"/>
        <v>Level 3 - Premium SkillsOnshore Supplier Location</v>
      </c>
      <c r="J123" s="458" t="s">
        <v>449</v>
      </c>
      <c r="K123" s="76">
        <f>VLOOKUP(I123,'New Rate Card'!A:D,4,0)</f>
        <v>96.56</v>
      </c>
      <c r="L123" s="171">
        <f t="shared" si="86"/>
        <v>16222.08</v>
      </c>
      <c r="M123" s="77">
        <v>0</v>
      </c>
      <c r="N123" s="77">
        <v>0</v>
      </c>
      <c r="O123" s="77">
        <v>0</v>
      </c>
      <c r="P123" s="16">
        <v>0</v>
      </c>
      <c r="Q123" s="16">
        <v>0</v>
      </c>
      <c r="R123" s="16">
        <v>0</v>
      </c>
      <c r="S123" s="16">
        <f t="shared" si="87"/>
        <v>16222.08</v>
      </c>
      <c r="T123" s="16">
        <f t="shared" si="88"/>
        <v>16222.08</v>
      </c>
      <c r="U123" s="439">
        <f>K123*168*0.25</f>
        <v>4055.52</v>
      </c>
      <c r="V123" s="16">
        <f>K123*168</f>
        <v>16222.08</v>
      </c>
      <c r="W123" s="16">
        <f t="shared" si="91"/>
        <v>16222.08</v>
      </c>
      <c r="X123" s="439">
        <f>K123*168</f>
        <v>16222.08</v>
      </c>
      <c r="Y123" s="172">
        <f t="shared" si="83"/>
        <v>0</v>
      </c>
      <c r="Z123" s="172">
        <f t="shared" si="92"/>
        <v>0</v>
      </c>
      <c r="AA123" s="61">
        <f t="shared" si="93"/>
        <v>36499.68</v>
      </c>
      <c r="AB123" s="61">
        <f t="shared" si="94"/>
        <v>48666.239999999998</v>
      </c>
      <c r="AC123" s="171">
        <f t="shared" si="95"/>
        <v>0</v>
      </c>
      <c r="AD123" s="9">
        <f t="shared" si="96"/>
        <v>85165.92</v>
      </c>
      <c r="AE123" s="9">
        <f t="shared" si="97"/>
        <v>85165.92</v>
      </c>
      <c r="AF123" s="173"/>
    </row>
    <row r="124" spans="1:32" ht="29.15" customHeight="1">
      <c r="A124" s="168">
        <v>2412848</v>
      </c>
      <c r="B124" s="357" t="s">
        <v>675</v>
      </c>
      <c r="C124" s="8" t="s">
        <v>315</v>
      </c>
      <c r="D124" s="478" t="s">
        <v>651</v>
      </c>
      <c r="E124" s="223" t="s">
        <v>772</v>
      </c>
      <c r="F124" s="34"/>
      <c r="G124" s="75" t="s">
        <v>25</v>
      </c>
      <c r="H124" s="75" t="s">
        <v>320</v>
      </c>
      <c r="I124" s="75" t="str">
        <f t="shared" si="85"/>
        <v>Level 3 - Standard SkillsOnshore Supplier Location</v>
      </c>
      <c r="J124" s="458" t="s">
        <v>331</v>
      </c>
      <c r="K124" s="76">
        <f>VLOOKUP(I124,'New Rate Card'!A:D,4,0)</f>
        <v>91.9</v>
      </c>
      <c r="L124" s="9">
        <f t="shared" si="86"/>
        <v>15439.2</v>
      </c>
      <c r="M124" s="77">
        <v>0</v>
      </c>
      <c r="N124" s="77">
        <v>0</v>
      </c>
      <c r="O124" s="77">
        <v>0</v>
      </c>
      <c r="P124" s="16">
        <v>0</v>
      </c>
      <c r="Q124" s="16">
        <v>0</v>
      </c>
      <c r="R124" s="16">
        <v>0</v>
      </c>
      <c r="S124" s="16">
        <f t="shared" si="87"/>
        <v>15439.2</v>
      </c>
      <c r="T124" s="16">
        <f t="shared" si="88"/>
        <v>15439.2</v>
      </c>
      <c r="U124" s="16">
        <f t="shared" si="89"/>
        <v>15439.2</v>
      </c>
      <c r="V124" s="16">
        <f t="shared" si="90"/>
        <v>15439.2</v>
      </c>
      <c r="W124" s="16">
        <f t="shared" si="91"/>
        <v>15439.2</v>
      </c>
      <c r="X124" s="16">
        <f t="shared" ref="X124" si="98">K124*168</f>
        <v>15439.2</v>
      </c>
      <c r="Y124" s="172">
        <f t="shared" si="83"/>
        <v>0</v>
      </c>
      <c r="Z124" s="61">
        <f t="shared" si="92"/>
        <v>0</v>
      </c>
      <c r="AA124" s="61">
        <f t="shared" si="93"/>
        <v>46317.600000000006</v>
      </c>
      <c r="AB124" s="61">
        <f t="shared" si="94"/>
        <v>46317.600000000006</v>
      </c>
      <c r="AC124" s="171">
        <f t="shared" si="95"/>
        <v>0</v>
      </c>
      <c r="AD124" s="9">
        <f t="shared" si="96"/>
        <v>92635.200000000012</v>
      </c>
      <c r="AE124" s="9">
        <f t="shared" si="97"/>
        <v>92635.200000000012</v>
      </c>
      <c r="AF124" s="305"/>
    </row>
    <row r="125" spans="1:32" ht="29.15" customHeight="1">
      <c r="A125" s="168">
        <v>973676</v>
      </c>
      <c r="B125" s="357" t="s">
        <v>676</v>
      </c>
      <c r="C125" s="34" t="s">
        <v>315</v>
      </c>
      <c r="D125" s="478" t="s">
        <v>651</v>
      </c>
      <c r="E125" s="407" t="s">
        <v>341</v>
      </c>
      <c r="F125" s="24"/>
      <c r="G125" s="24" t="s">
        <v>341</v>
      </c>
      <c r="H125" s="24" t="s">
        <v>342</v>
      </c>
      <c r="I125" s="75" t="str">
        <f t="shared" si="85"/>
        <v>Level 3 - Niche SkillsOnshore Supplier Location</v>
      </c>
      <c r="J125" s="458" t="s">
        <v>338</v>
      </c>
      <c r="K125" s="76">
        <f>VLOOKUP(I125,'New Rate Card'!A:D,4,0)</f>
        <v>98.21</v>
      </c>
      <c r="L125" s="9">
        <f t="shared" si="86"/>
        <v>16499.28</v>
      </c>
      <c r="M125" s="77">
        <v>0</v>
      </c>
      <c r="N125" s="77">
        <v>0</v>
      </c>
      <c r="O125" s="77">
        <v>0</v>
      </c>
      <c r="P125" s="16">
        <v>0</v>
      </c>
      <c r="Q125" s="16">
        <v>0</v>
      </c>
      <c r="R125" s="16">
        <v>0</v>
      </c>
      <c r="S125" s="16">
        <f t="shared" si="87"/>
        <v>16499.28</v>
      </c>
      <c r="T125" s="16">
        <f t="shared" ref="T125" si="99">K125*168</f>
        <v>16499.28</v>
      </c>
      <c r="U125" s="16">
        <f t="shared" ref="U125" si="100">K125*168</f>
        <v>16499.28</v>
      </c>
      <c r="V125" s="16">
        <f t="shared" ref="V125" si="101">K125*168</f>
        <v>16499.28</v>
      </c>
      <c r="W125" s="16">
        <f t="shared" ref="W125" si="102">K125*168</f>
        <v>16499.28</v>
      </c>
      <c r="X125" s="16">
        <f t="shared" ref="X125" si="103">K125*168</f>
        <v>16499.28</v>
      </c>
      <c r="Y125" s="172">
        <f>SUM(M125:R125)</f>
        <v>0</v>
      </c>
      <c r="Z125" s="172">
        <f t="shared" si="92"/>
        <v>0</v>
      </c>
      <c r="AA125" s="61">
        <f t="shared" si="93"/>
        <v>49497.84</v>
      </c>
      <c r="AB125" s="61">
        <f t="shared" si="94"/>
        <v>49497.84</v>
      </c>
      <c r="AC125" s="171">
        <f t="shared" si="95"/>
        <v>0</v>
      </c>
      <c r="AD125" s="9">
        <f t="shared" si="96"/>
        <v>98995.68</v>
      </c>
      <c r="AE125" s="9">
        <f t="shared" si="97"/>
        <v>98995.68</v>
      </c>
      <c r="AF125" s="305"/>
    </row>
    <row r="126" spans="1:32" ht="29.15" hidden="1" customHeight="1">
      <c r="A126" s="168">
        <v>973258</v>
      </c>
      <c r="B126" s="357" t="s">
        <v>677</v>
      </c>
      <c r="C126" s="34" t="s">
        <v>315</v>
      </c>
      <c r="D126" s="475" t="s">
        <v>615</v>
      </c>
      <c r="E126" s="413" t="s">
        <v>1805</v>
      </c>
      <c r="F126" s="486"/>
      <c r="G126" s="75" t="s">
        <v>657</v>
      </c>
      <c r="H126" s="486" t="s">
        <v>317</v>
      </c>
      <c r="I126" s="75" t="str">
        <f>CONCATENATE(H126,C126)</f>
        <v>Level 3 - Premium SkillsOnshore Supplier Location</v>
      </c>
      <c r="J126" s="458" t="s">
        <v>449</v>
      </c>
      <c r="K126" s="76">
        <f>VLOOKUP(I126,'New Rate Card'!A:D,4,0)</f>
        <v>96.56</v>
      </c>
      <c r="L126" s="9">
        <f>K126*168</f>
        <v>16222.08</v>
      </c>
      <c r="M126" s="77">
        <v>0</v>
      </c>
      <c r="N126" s="77">
        <v>0</v>
      </c>
      <c r="O126" s="77">
        <v>0</v>
      </c>
      <c r="P126" s="16">
        <v>0</v>
      </c>
      <c r="Q126" s="16">
        <v>0</v>
      </c>
      <c r="R126" s="16">
        <v>0</v>
      </c>
      <c r="S126" s="16">
        <f>K126*168</f>
        <v>16222.08</v>
      </c>
      <c r="T126" s="16">
        <f>K126*168</f>
        <v>16222.08</v>
      </c>
      <c r="U126" s="16">
        <f>K126*168</f>
        <v>16222.08</v>
      </c>
      <c r="V126" s="439">
        <v>0</v>
      </c>
      <c r="W126" s="439">
        <v>0</v>
      </c>
      <c r="X126" s="439">
        <v>0</v>
      </c>
      <c r="Y126" s="172">
        <f>SUM(M126:R126)</f>
        <v>0</v>
      </c>
      <c r="Z126" s="172">
        <f>SUM(P126:R126)</f>
        <v>0</v>
      </c>
      <c r="AA126" s="61">
        <f>SUM(S126:U126)</f>
        <v>48666.239999999998</v>
      </c>
      <c r="AB126" s="61">
        <f>SUM(V126:X126)</f>
        <v>0</v>
      </c>
      <c r="AC126" s="171">
        <f>SUM(M126:R126)</f>
        <v>0</v>
      </c>
      <c r="AD126" s="9">
        <f>SUM(AA126:AB126)</f>
        <v>48666.239999999998</v>
      </c>
      <c r="AE126" s="9">
        <f>SUM(AC126:AD126)</f>
        <v>48666.239999999998</v>
      </c>
      <c r="AF126" s="305"/>
    </row>
    <row r="127" spans="1:32" ht="29.15" hidden="1" customHeight="1">
      <c r="A127" s="404">
        <v>973816</v>
      </c>
      <c r="B127" s="405" t="s">
        <v>678</v>
      </c>
      <c r="C127" s="8" t="s">
        <v>315</v>
      </c>
      <c r="D127" s="475" t="s">
        <v>679</v>
      </c>
      <c r="E127" s="407" t="s">
        <v>1805</v>
      </c>
      <c r="F127" s="406"/>
      <c r="G127" s="75" t="s">
        <v>20</v>
      </c>
      <c r="H127" s="170" t="s">
        <v>317</v>
      </c>
      <c r="I127" s="75" t="str">
        <f t="shared" si="85"/>
        <v>Level 3 - Premium SkillsOnshore Supplier Location</v>
      </c>
      <c r="J127" s="458" t="s">
        <v>318</v>
      </c>
      <c r="K127" s="76">
        <f>VLOOKUP(I127,'New Rate Card'!A:D,4,0)</f>
        <v>96.56</v>
      </c>
      <c r="L127" s="171">
        <f t="shared" si="86"/>
        <v>16222.08</v>
      </c>
      <c r="M127" s="77">
        <v>0</v>
      </c>
      <c r="N127" s="77">
        <v>0</v>
      </c>
      <c r="O127" s="77">
        <v>0</v>
      </c>
      <c r="P127" s="16">
        <v>0</v>
      </c>
      <c r="Q127" s="16">
        <v>0</v>
      </c>
      <c r="R127" s="16">
        <v>0</v>
      </c>
      <c r="S127" s="16">
        <f t="shared" si="87"/>
        <v>16222.08</v>
      </c>
      <c r="T127" s="16">
        <f>K127*(168-80)</f>
        <v>8497.2800000000007</v>
      </c>
      <c r="U127" s="439">
        <v>0</v>
      </c>
      <c r="V127" s="439">
        <v>0</v>
      </c>
      <c r="W127" s="439">
        <v>0</v>
      </c>
      <c r="X127" s="439">
        <v>0</v>
      </c>
      <c r="Y127" s="87">
        <f t="shared" ref="Y127:Y138" si="104">SUM(M127:O127)</f>
        <v>0</v>
      </c>
      <c r="Z127" s="172">
        <f t="shared" si="92"/>
        <v>0</v>
      </c>
      <c r="AA127" s="61">
        <f t="shared" si="93"/>
        <v>24719.360000000001</v>
      </c>
      <c r="AB127" s="61">
        <f t="shared" si="94"/>
        <v>0</v>
      </c>
      <c r="AC127" s="171">
        <f t="shared" si="95"/>
        <v>0</v>
      </c>
      <c r="AD127" s="9">
        <f t="shared" si="96"/>
        <v>24719.360000000001</v>
      </c>
      <c r="AE127" s="9">
        <f t="shared" si="97"/>
        <v>24719.360000000001</v>
      </c>
      <c r="AF127" s="305" t="s">
        <v>1827</v>
      </c>
    </row>
    <row r="128" spans="1:32" ht="29.15" customHeight="1">
      <c r="A128" s="404">
        <v>2325770</v>
      </c>
      <c r="B128" s="512" t="s">
        <v>680</v>
      </c>
      <c r="C128" s="46" t="s">
        <v>559</v>
      </c>
      <c r="D128" s="478" t="s">
        <v>651</v>
      </c>
      <c r="E128" s="407" t="s">
        <v>24</v>
      </c>
      <c r="F128" s="406"/>
      <c r="G128" s="85" t="s">
        <v>346</v>
      </c>
      <c r="H128" s="170" t="s">
        <v>371</v>
      </c>
      <c r="I128" s="75" t="str">
        <f>CONCATENATE(H128,C128)</f>
        <v>Level 4 - Expert SkillsOnshore Verizon Location</v>
      </c>
      <c r="J128" s="458" t="s">
        <v>331</v>
      </c>
      <c r="K128" s="76">
        <f>VLOOKUP(I128,'New Rate Card'!A:D,4,0)</f>
        <v>118</v>
      </c>
      <c r="L128" s="171">
        <f>K128*168</f>
        <v>19824</v>
      </c>
      <c r="M128" s="77">
        <v>0</v>
      </c>
      <c r="N128" s="77">
        <v>0</v>
      </c>
      <c r="O128" s="77">
        <v>0</v>
      </c>
      <c r="P128" s="16">
        <v>0</v>
      </c>
      <c r="Q128" s="16">
        <v>0</v>
      </c>
      <c r="R128" s="16">
        <v>0</v>
      </c>
      <c r="S128" s="439">
        <v>0</v>
      </c>
      <c r="T128" s="439">
        <v>0</v>
      </c>
      <c r="U128" s="16">
        <f>K128*168</f>
        <v>19824</v>
      </c>
      <c r="V128" s="16">
        <f>K128*168</f>
        <v>19824</v>
      </c>
      <c r="W128" s="16">
        <f>K128*168</f>
        <v>19824</v>
      </c>
      <c r="X128" s="16">
        <f>K128*168</f>
        <v>19824</v>
      </c>
      <c r="Y128" s="87">
        <f t="shared" si="104"/>
        <v>0</v>
      </c>
      <c r="Z128" s="172">
        <f>SUM(P128:R128)</f>
        <v>0</v>
      </c>
      <c r="AA128" s="61">
        <f>SUM(S128:U128)</f>
        <v>19824</v>
      </c>
      <c r="AB128" s="61">
        <f>SUM(V128:X128)</f>
        <v>59472</v>
      </c>
      <c r="AC128" s="171">
        <f>SUM(M128:R128)</f>
        <v>0</v>
      </c>
      <c r="AD128" s="9">
        <f>SUM(AA128:AB128)</f>
        <v>79296</v>
      </c>
      <c r="AE128" s="9">
        <f>SUM(AC128:AD128)</f>
        <v>79296</v>
      </c>
      <c r="AF128" s="305"/>
    </row>
    <row r="129" spans="1:32" ht="39.65" hidden="1" customHeight="1">
      <c r="A129" s="404">
        <v>955490</v>
      </c>
      <c r="B129" s="50" t="s">
        <v>681</v>
      </c>
      <c r="C129" s="46" t="s">
        <v>315</v>
      </c>
      <c r="D129" s="478" t="s">
        <v>637</v>
      </c>
      <c r="E129" s="407" t="s">
        <v>772</v>
      </c>
      <c r="F129" s="406"/>
      <c r="G129" s="85" t="s">
        <v>25</v>
      </c>
      <c r="H129" s="170" t="s">
        <v>317</v>
      </c>
      <c r="I129" s="75" t="str">
        <f>CONCATENATE(H129,C129)</f>
        <v>Level 3 - Premium SkillsOnshore Supplier Location</v>
      </c>
      <c r="J129" s="458" t="s">
        <v>324</v>
      </c>
      <c r="K129" s="76">
        <f>VLOOKUP(I129,'New Rate Card'!A:D,4,0)</f>
        <v>96.56</v>
      </c>
      <c r="L129" s="171">
        <f>K129*168</f>
        <v>16222.08</v>
      </c>
      <c r="M129" s="77">
        <v>0</v>
      </c>
      <c r="N129" s="77">
        <v>0</v>
      </c>
      <c r="O129" s="77">
        <v>0</v>
      </c>
      <c r="P129" s="16">
        <v>0</v>
      </c>
      <c r="Q129" s="16">
        <v>0</v>
      </c>
      <c r="R129" s="16">
        <v>0</v>
      </c>
      <c r="S129" s="439">
        <v>0</v>
      </c>
      <c r="T129" s="439">
        <v>0</v>
      </c>
      <c r="U129" s="16">
        <f>K129*168</f>
        <v>16222.08</v>
      </c>
      <c r="V129" s="439">
        <v>0</v>
      </c>
      <c r="W129" s="439">
        <v>0</v>
      </c>
      <c r="X129" s="439">
        <v>0</v>
      </c>
      <c r="Y129" s="87">
        <f t="shared" si="104"/>
        <v>0</v>
      </c>
      <c r="Z129" s="172">
        <f>SUM(P129:R129)</f>
        <v>0</v>
      </c>
      <c r="AA129" s="61">
        <f>SUM(S129:U129)</f>
        <v>16222.08</v>
      </c>
      <c r="AB129" s="61">
        <f>SUM(V129:X129)</f>
        <v>0</v>
      </c>
      <c r="AC129" s="171">
        <f>SUM(M129:R129)</f>
        <v>0</v>
      </c>
      <c r="AD129" s="9">
        <f>SUM(AA129:AB129)</f>
        <v>16222.08</v>
      </c>
      <c r="AE129" s="9">
        <f>SUM(AC129:AD129)</f>
        <v>16222.08</v>
      </c>
      <c r="AF129" s="305"/>
    </row>
    <row r="130" spans="1:32" ht="29.15" hidden="1" customHeight="1">
      <c r="A130" s="404">
        <v>952262</v>
      </c>
      <c r="B130" s="50" t="s">
        <v>682</v>
      </c>
      <c r="C130" s="46" t="s">
        <v>315</v>
      </c>
      <c r="D130" s="478" t="s">
        <v>637</v>
      </c>
      <c r="E130" s="407" t="s">
        <v>37</v>
      </c>
      <c r="F130" s="406"/>
      <c r="G130" s="85" t="s">
        <v>20</v>
      </c>
      <c r="H130" s="170" t="s">
        <v>317</v>
      </c>
      <c r="I130" s="75" t="str">
        <f>CONCATENATE(H130,C130)</f>
        <v>Level 3 - Premium SkillsOnshore Supplier Location</v>
      </c>
      <c r="J130" s="458" t="s">
        <v>338</v>
      </c>
      <c r="K130" s="76">
        <f>VLOOKUP(I130,'New Rate Card'!A:D,4,0)</f>
        <v>96.56</v>
      </c>
      <c r="L130" s="171">
        <f>K130*168</f>
        <v>16222.08</v>
      </c>
      <c r="M130" s="77">
        <v>0</v>
      </c>
      <c r="N130" s="77">
        <v>0</v>
      </c>
      <c r="O130" s="77">
        <v>0</v>
      </c>
      <c r="P130" s="16">
        <v>0</v>
      </c>
      <c r="Q130" s="16">
        <v>0</v>
      </c>
      <c r="R130" s="16">
        <v>0</v>
      </c>
      <c r="S130" s="439">
        <v>0</v>
      </c>
      <c r="T130" s="439">
        <v>0</v>
      </c>
      <c r="U130" s="16">
        <f>K130*168</f>
        <v>16222.08</v>
      </c>
      <c r="V130" s="16">
        <f>K130*168</f>
        <v>16222.08</v>
      </c>
      <c r="W130" s="16">
        <f>K130*168</f>
        <v>16222.08</v>
      </c>
      <c r="X130" s="439">
        <f>K130*168*0.5</f>
        <v>8111.04</v>
      </c>
      <c r="Y130" s="87">
        <f t="shared" si="104"/>
        <v>0</v>
      </c>
      <c r="Z130" s="172">
        <f>SUM(P130:R130)</f>
        <v>0</v>
      </c>
      <c r="AA130" s="61">
        <f>SUM(S130:U130)</f>
        <v>16222.08</v>
      </c>
      <c r="AB130" s="61">
        <f>SUM(V130:X130)</f>
        <v>40555.199999999997</v>
      </c>
      <c r="AC130" s="171">
        <f>SUM(M130:R130)</f>
        <v>0</v>
      </c>
      <c r="AD130" s="9">
        <f>SUM(AA130:AB130)</f>
        <v>56777.279999999999</v>
      </c>
      <c r="AE130" s="9">
        <f>SUM(AC130:AD130)</f>
        <v>56777.279999999999</v>
      </c>
      <c r="AF130" s="305"/>
    </row>
    <row r="131" spans="1:32" ht="29.15" hidden="1" customHeight="1">
      <c r="A131" s="404">
        <v>232609</v>
      </c>
      <c r="B131" s="405" t="s">
        <v>683</v>
      </c>
      <c r="C131" s="8" t="s">
        <v>315</v>
      </c>
      <c r="D131" s="475" t="s">
        <v>679</v>
      </c>
      <c r="E131" s="407" t="s">
        <v>341</v>
      </c>
      <c r="F131" s="406"/>
      <c r="G131" s="170" t="s">
        <v>341</v>
      </c>
      <c r="H131" s="170" t="s">
        <v>342</v>
      </c>
      <c r="I131" s="75" t="str">
        <f t="shared" ref="I131:I139" si="105">CONCATENATE(H131,C131)</f>
        <v>Level 3 - Niche SkillsOnshore Supplier Location</v>
      </c>
      <c r="J131" s="458" t="s">
        <v>331</v>
      </c>
      <c r="K131" s="76">
        <f>VLOOKUP(I131,'New Rate Card'!A:D,4,0)</f>
        <v>98.21</v>
      </c>
      <c r="L131" s="171">
        <f t="shared" si="86"/>
        <v>16499.28</v>
      </c>
      <c r="M131" s="77">
        <v>0</v>
      </c>
      <c r="N131" s="77">
        <v>0</v>
      </c>
      <c r="O131" s="77">
        <v>0</v>
      </c>
      <c r="P131" s="16">
        <v>0</v>
      </c>
      <c r="Q131" s="16">
        <v>0</v>
      </c>
      <c r="R131" s="16">
        <v>0</v>
      </c>
      <c r="S131" s="16">
        <f t="shared" si="87"/>
        <v>16499.28</v>
      </c>
      <c r="T131" s="16">
        <f t="shared" si="88"/>
        <v>16499.28</v>
      </c>
      <c r="U131" s="439">
        <v>0</v>
      </c>
      <c r="V131" s="439">
        <v>0</v>
      </c>
      <c r="W131" s="439">
        <v>0</v>
      </c>
      <c r="X131" s="439">
        <v>0</v>
      </c>
      <c r="Y131" s="87">
        <f t="shared" si="104"/>
        <v>0</v>
      </c>
      <c r="Z131" s="172">
        <f t="shared" si="92"/>
        <v>0</v>
      </c>
      <c r="AA131" s="61">
        <f t="shared" ref="AA131" si="106">SUM(S131:U131)</f>
        <v>32998.559999999998</v>
      </c>
      <c r="AB131" s="61">
        <f t="shared" ref="AB131" si="107">SUM(V131:X131)</f>
        <v>0</v>
      </c>
      <c r="AC131" s="171">
        <f t="shared" si="95"/>
        <v>0</v>
      </c>
      <c r="AD131" s="9">
        <f t="shared" ref="AD131" si="108">SUM(AA131:AB131)</f>
        <v>32998.559999999998</v>
      </c>
      <c r="AE131" s="9">
        <f t="shared" ref="AE131" si="109">SUM(AC131:AD131)</f>
        <v>32998.559999999998</v>
      </c>
      <c r="AF131" s="305"/>
    </row>
    <row r="132" spans="1:32" ht="29.15" customHeight="1">
      <c r="A132" s="404" t="s">
        <v>354</v>
      </c>
      <c r="B132" s="404" t="s">
        <v>354</v>
      </c>
      <c r="C132" s="8" t="s">
        <v>315</v>
      </c>
      <c r="D132" s="21" t="s">
        <v>651</v>
      </c>
      <c r="E132" s="219" t="s">
        <v>24</v>
      </c>
      <c r="F132" s="8"/>
      <c r="G132" s="75" t="s">
        <v>20</v>
      </c>
      <c r="H132" s="170" t="s">
        <v>317</v>
      </c>
      <c r="I132" s="75" t="str">
        <f t="shared" ref="I132:I138" si="110">CONCATENATE(H132,C132)</f>
        <v>Level 3 - Premium SkillsOnshore Supplier Location</v>
      </c>
      <c r="J132" s="458" t="e">
        <v>#N/A</v>
      </c>
      <c r="K132" s="76">
        <f>VLOOKUP(I132,'New Rate Card'!A:D,4,0)</f>
        <v>96.56</v>
      </c>
      <c r="L132" s="9">
        <f t="shared" ref="L132:L138" si="111">K132*168</f>
        <v>16222.08</v>
      </c>
      <c r="M132" s="77">
        <v>0</v>
      </c>
      <c r="N132" s="77">
        <v>0</v>
      </c>
      <c r="O132" s="77">
        <v>0</v>
      </c>
      <c r="P132" s="16">
        <v>0</v>
      </c>
      <c r="Q132" s="16">
        <v>0</v>
      </c>
      <c r="R132" s="16">
        <v>0</v>
      </c>
      <c r="S132" s="77">
        <v>0</v>
      </c>
      <c r="T132" s="77">
        <v>0</v>
      </c>
      <c r="U132" s="16">
        <v>0</v>
      </c>
      <c r="V132" s="16">
        <f t="shared" ref="V132:V137" si="112">K132*168</f>
        <v>16222.08</v>
      </c>
      <c r="W132" s="16">
        <f t="shared" ref="W132:W137" si="113">K132*168</f>
        <v>16222.08</v>
      </c>
      <c r="X132" s="16">
        <f t="shared" ref="X132:X138" si="114">K132*168</f>
        <v>16222.08</v>
      </c>
      <c r="Y132" s="87">
        <f t="shared" si="104"/>
        <v>0</v>
      </c>
      <c r="Z132" s="172">
        <f t="shared" ref="Z132:Z138" si="115">SUM(P132:R132)</f>
        <v>0</v>
      </c>
      <c r="AA132" s="61">
        <f t="shared" ref="AA132:AA138" si="116">SUM(S132:U132)</f>
        <v>0</v>
      </c>
      <c r="AB132" s="61">
        <f t="shared" ref="AB132:AB138" si="117">SUM(V132:X132)</f>
        <v>48666.239999999998</v>
      </c>
      <c r="AC132" s="171">
        <f t="shared" ref="AC132:AC138" si="118">SUM(M132:R132)</f>
        <v>0</v>
      </c>
      <c r="AD132" s="9">
        <f t="shared" ref="AD132:AD138" si="119">SUM(AA132:AB132)</f>
        <v>48666.239999999998</v>
      </c>
      <c r="AE132" s="9">
        <f t="shared" ref="AE132:AE138" si="120">SUM(AC132:AD132)</f>
        <v>48666.239999999998</v>
      </c>
      <c r="AF132" s="305"/>
    </row>
    <row r="133" spans="1:32" ht="29.15" customHeight="1">
      <c r="A133" s="404" t="s">
        <v>354</v>
      </c>
      <c r="B133" s="404" t="s">
        <v>354</v>
      </c>
      <c r="C133" s="8" t="s">
        <v>315</v>
      </c>
      <c r="D133" s="21" t="s">
        <v>651</v>
      </c>
      <c r="E133" s="219" t="s">
        <v>24</v>
      </c>
      <c r="F133" s="8"/>
      <c r="G133" s="75" t="s">
        <v>20</v>
      </c>
      <c r="H133" s="170" t="s">
        <v>317</v>
      </c>
      <c r="I133" s="75" t="str">
        <f t="shared" si="110"/>
        <v>Level 3 - Premium SkillsOnshore Supplier Location</v>
      </c>
      <c r="J133" s="458" t="e">
        <v>#N/A</v>
      </c>
      <c r="K133" s="76">
        <f>VLOOKUP(I133,'New Rate Card'!A:D,4,0)</f>
        <v>96.56</v>
      </c>
      <c r="L133" s="9">
        <f t="shared" si="111"/>
        <v>16222.08</v>
      </c>
      <c r="M133" s="77">
        <v>0</v>
      </c>
      <c r="N133" s="77">
        <v>0</v>
      </c>
      <c r="O133" s="77">
        <v>0</v>
      </c>
      <c r="P133" s="16">
        <v>0</v>
      </c>
      <c r="Q133" s="16">
        <v>0</v>
      </c>
      <c r="R133" s="16">
        <v>0</v>
      </c>
      <c r="S133" s="77">
        <v>0</v>
      </c>
      <c r="T133" s="77">
        <v>0</v>
      </c>
      <c r="U133" s="16">
        <v>0</v>
      </c>
      <c r="V133" s="16">
        <f t="shared" si="112"/>
        <v>16222.08</v>
      </c>
      <c r="W133" s="16">
        <f t="shared" si="113"/>
        <v>16222.08</v>
      </c>
      <c r="X133" s="16">
        <f t="shared" si="114"/>
        <v>16222.08</v>
      </c>
      <c r="Y133" s="87">
        <f t="shared" si="104"/>
        <v>0</v>
      </c>
      <c r="Z133" s="172">
        <f t="shared" si="115"/>
        <v>0</v>
      </c>
      <c r="AA133" s="61">
        <f t="shared" si="116"/>
        <v>0</v>
      </c>
      <c r="AB133" s="61">
        <f t="shared" si="117"/>
        <v>48666.239999999998</v>
      </c>
      <c r="AC133" s="171">
        <f t="shared" si="118"/>
        <v>0</v>
      </c>
      <c r="AD133" s="9">
        <f t="shared" si="119"/>
        <v>48666.239999999998</v>
      </c>
      <c r="AE133" s="9">
        <f t="shared" si="120"/>
        <v>48666.239999999998</v>
      </c>
      <c r="AF133" s="305"/>
    </row>
    <row r="134" spans="1:32" ht="29.15" customHeight="1">
      <c r="A134" s="404" t="s">
        <v>354</v>
      </c>
      <c r="B134" s="404" t="s">
        <v>354</v>
      </c>
      <c r="C134" s="8" t="s">
        <v>315</v>
      </c>
      <c r="D134" s="21" t="s">
        <v>651</v>
      </c>
      <c r="E134" s="219" t="s">
        <v>24</v>
      </c>
      <c r="F134" s="8"/>
      <c r="G134" s="75" t="s">
        <v>20</v>
      </c>
      <c r="H134" s="170" t="s">
        <v>317</v>
      </c>
      <c r="I134" s="75" t="str">
        <f t="shared" si="110"/>
        <v>Level 3 - Premium SkillsOnshore Supplier Location</v>
      </c>
      <c r="J134" s="458" t="e">
        <v>#N/A</v>
      </c>
      <c r="K134" s="76">
        <f>VLOOKUP(I134,'New Rate Card'!A:D,4,0)</f>
        <v>96.56</v>
      </c>
      <c r="L134" s="9">
        <f t="shared" si="111"/>
        <v>16222.08</v>
      </c>
      <c r="M134" s="77">
        <v>0</v>
      </c>
      <c r="N134" s="77">
        <v>0</v>
      </c>
      <c r="O134" s="77">
        <v>0</v>
      </c>
      <c r="P134" s="16">
        <v>0</v>
      </c>
      <c r="Q134" s="16">
        <v>0</v>
      </c>
      <c r="R134" s="16">
        <v>0</v>
      </c>
      <c r="S134" s="77">
        <v>0</v>
      </c>
      <c r="T134" s="77">
        <v>0</v>
      </c>
      <c r="U134" s="16">
        <v>0</v>
      </c>
      <c r="V134" s="16">
        <f t="shared" si="112"/>
        <v>16222.08</v>
      </c>
      <c r="W134" s="16">
        <f t="shared" si="113"/>
        <v>16222.08</v>
      </c>
      <c r="X134" s="16">
        <f t="shared" si="114"/>
        <v>16222.08</v>
      </c>
      <c r="Y134" s="87">
        <f t="shared" si="104"/>
        <v>0</v>
      </c>
      <c r="Z134" s="172">
        <f t="shared" si="115"/>
        <v>0</v>
      </c>
      <c r="AA134" s="61">
        <f t="shared" si="116"/>
        <v>0</v>
      </c>
      <c r="AB134" s="61">
        <f t="shared" si="117"/>
        <v>48666.239999999998</v>
      </c>
      <c r="AC134" s="171">
        <f t="shared" si="118"/>
        <v>0</v>
      </c>
      <c r="AD134" s="9">
        <f t="shared" si="119"/>
        <v>48666.239999999998</v>
      </c>
      <c r="AE134" s="9">
        <f t="shared" si="120"/>
        <v>48666.239999999998</v>
      </c>
      <c r="AF134" s="305"/>
    </row>
    <row r="135" spans="1:32" ht="29.15" customHeight="1">
      <c r="A135" s="404" t="s">
        <v>354</v>
      </c>
      <c r="B135" s="404" t="s">
        <v>354</v>
      </c>
      <c r="C135" s="34" t="s">
        <v>315</v>
      </c>
      <c r="D135" s="478" t="s">
        <v>651</v>
      </c>
      <c r="E135" s="219" t="s">
        <v>24</v>
      </c>
      <c r="F135" s="24"/>
      <c r="G135" s="24" t="s">
        <v>341</v>
      </c>
      <c r="H135" s="24" t="s">
        <v>342</v>
      </c>
      <c r="I135" s="75" t="str">
        <f t="shared" si="110"/>
        <v>Level 3 - Niche SkillsOnshore Supplier Location</v>
      </c>
      <c r="J135" s="458" t="e">
        <v>#N/A</v>
      </c>
      <c r="K135" s="76">
        <f>VLOOKUP(I135,'New Rate Card'!A:D,4,0)</f>
        <v>98.21</v>
      </c>
      <c r="L135" s="9">
        <f t="shared" si="111"/>
        <v>16499.28</v>
      </c>
      <c r="M135" s="77">
        <v>0</v>
      </c>
      <c r="N135" s="77">
        <v>0</v>
      </c>
      <c r="O135" s="77">
        <v>0</v>
      </c>
      <c r="P135" s="16">
        <v>0</v>
      </c>
      <c r="Q135" s="16">
        <v>0</v>
      </c>
      <c r="R135" s="16">
        <v>0</v>
      </c>
      <c r="S135" s="77">
        <v>0</v>
      </c>
      <c r="T135" s="77">
        <v>0</v>
      </c>
      <c r="U135" s="16">
        <v>0</v>
      </c>
      <c r="V135" s="16">
        <f t="shared" si="112"/>
        <v>16499.28</v>
      </c>
      <c r="W135" s="16">
        <f t="shared" si="113"/>
        <v>16499.28</v>
      </c>
      <c r="X135" s="16">
        <f t="shared" si="114"/>
        <v>16499.28</v>
      </c>
      <c r="Y135" s="87">
        <f t="shared" si="104"/>
        <v>0</v>
      </c>
      <c r="Z135" s="172">
        <f t="shared" si="115"/>
        <v>0</v>
      </c>
      <c r="AA135" s="61">
        <f t="shared" si="116"/>
        <v>0</v>
      </c>
      <c r="AB135" s="61">
        <f t="shared" si="117"/>
        <v>49497.84</v>
      </c>
      <c r="AC135" s="171">
        <f t="shared" si="118"/>
        <v>0</v>
      </c>
      <c r="AD135" s="9">
        <f t="shared" si="119"/>
        <v>49497.84</v>
      </c>
      <c r="AE135" s="9">
        <f t="shared" si="120"/>
        <v>49497.84</v>
      </c>
      <c r="AF135" s="305"/>
    </row>
    <row r="136" spans="1:32" ht="29.15" customHeight="1">
      <c r="A136" s="404" t="s">
        <v>354</v>
      </c>
      <c r="B136" s="404" t="s">
        <v>354</v>
      </c>
      <c r="C136" s="34" t="s">
        <v>315</v>
      </c>
      <c r="D136" s="478" t="s">
        <v>651</v>
      </c>
      <c r="E136" s="219" t="s">
        <v>24</v>
      </c>
      <c r="F136" s="24"/>
      <c r="G136" s="24" t="s">
        <v>341</v>
      </c>
      <c r="H136" s="24" t="s">
        <v>342</v>
      </c>
      <c r="I136" s="75" t="str">
        <f t="shared" si="110"/>
        <v>Level 3 - Niche SkillsOnshore Supplier Location</v>
      </c>
      <c r="J136" s="458" t="e">
        <v>#N/A</v>
      </c>
      <c r="K136" s="76">
        <f>VLOOKUP(I136,'New Rate Card'!A:D,4,0)</f>
        <v>98.21</v>
      </c>
      <c r="L136" s="9">
        <f t="shared" si="111"/>
        <v>16499.28</v>
      </c>
      <c r="M136" s="77">
        <v>0</v>
      </c>
      <c r="N136" s="77">
        <v>0</v>
      </c>
      <c r="O136" s="77">
        <v>0</v>
      </c>
      <c r="P136" s="16">
        <v>0</v>
      </c>
      <c r="Q136" s="16">
        <v>0</v>
      </c>
      <c r="R136" s="16">
        <v>0</v>
      </c>
      <c r="S136" s="77">
        <v>0</v>
      </c>
      <c r="T136" s="77">
        <v>0</v>
      </c>
      <c r="U136" s="16">
        <v>0</v>
      </c>
      <c r="V136" s="16">
        <f t="shared" si="112"/>
        <v>16499.28</v>
      </c>
      <c r="W136" s="16">
        <f t="shared" si="113"/>
        <v>16499.28</v>
      </c>
      <c r="X136" s="16">
        <f t="shared" si="114"/>
        <v>16499.28</v>
      </c>
      <c r="Y136" s="87">
        <f t="shared" si="104"/>
        <v>0</v>
      </c>
      <c r="Z136" s="172">
        <f t="shared" si="115"/>
        <v>0</v>
      </c>
      <c r="AA136" s="61">
        <f t="shared" si="116"/>
        <v>0</v>
      </c>
      <c r="AB136" s="61">
        <f t="shared" si="117"/>
        <v>49497.84</v>
      </c>
      <c r="AC136" s="171">
        <f t="shared" si="118"/>
        <v>0</v>
      </c>
      <c r="AD136" s="9">
        <f t="shared" si="119"/>
        <v>49497.84</v>
      </c>
      <c r="AE136" s="9">
        <f t="shared" si="120"/>
        <v>49497.84</v>
      </c>
      <c r="AF136" s="305"/>
    </row>
    <row r="137" spans="1:32" ht="29.15" customHeight="1">
      <c r="A137" s="404" t="s">
        <v>354</v>
      </c>
      <c r="B137" s="404" t="s">
        <v>354</v>
      </c>
      <c r="C137" s="34" t="s">
        <v>315</v>
      </c>
      <c r="D137" s="478" t="s">
        <v>651</v>
      </c>
      <c r="E137" s="219" t="s">
        <v>24</v>
      </c>
      <c r="F137" s="24"/>
      <c r="G137" s="24" t="s">
        <v>341</v>
      </c>
      <c r="H137" s="24" t="s">
        <v>342</v>
      </c>
      <c r="I137" s="75" t="str">
        <f t="shared" si="110"/>
        <v>Level 3 - Niche SkillsOnshore Supplier Location</v>
      </c>
      <c r="J137" s="458" t="e">
        <v>#N/A</v>
      </c>
      <c r="K137" s="76">
        <f>VLOOKUP(I137,'New Rate Card'!A:D,4,0)</f>
        <v>98.21</v>
      </c>
      <c r="L137" s="9">
        <f t="shared" si="111"/>
        <v>16499.28</v>
      </c>
      <c r="M137" s="77">
        <v>0</v>
      </c>
      <c r="N137" s="77">
        <v>0</v>
      </c>
      <c r="O137" s="77">
        <v>0</v>
      </c>
      <c r="P137" s="16">
        <v>0</v>
      </c>
      <c r="Q137" s="16">
        <v>0</v>
      </c>
      <c r="R137" s="16">
        <v>0</v>
      </c>
      <c r="S137" s="77">
        <v>0</v>
      </c>
      <c r="T137" s="77">
        <v>0</v>
      </c>
      <c r="U137" s="16">
        <v>0</v>
      </c>
      <c r="V137" s="16">
        <f t="shared" si="112"/>
        <v>16499.28</v>
      </c>
      <c r="W137" s="16">
        <f t="shared" si="113"/>
        <v>16499.28</v>
      </c>
      <c r="X137" s="16">
        <f t="shared" si="114"/>
        <v>16499.28</v>
      </c>
      <c r="Y137" s="87">
        <f t="shared" si="104"/>
        <v>0</v>
      </c>
      <c r="Z137" s="172">
        <f t="shared" si="115"/>
        <v>0</v>
      </c>
      <c r="AA137" s="61">
        <f t="shared" si="116"/>
        <v>0</v>
      </c>
      <c r="AB137" s="61">
        <f t="shared" si="117"/>
        <v>49497.84</v>
      </c>
      <c r="AC137" s="171">
        <f t="shared" si="118"/>
        <v>0</v>
      </c>
      <c r="AD137" s="9">
        <f t="shared" si="119"/>
        <v>49497.84</v>
      </c>
      <c r="AE137" s="9">
        <f t="shared" si="120"/>
        <v>49497.84</v>
      </c>
      <c r="AF137" s="305"/>
    </row>
    <row r="138" spans="1:32" ht="29.15" customHeight="1">
      <c r="A138" s="404" t="s">
        <v>354</v>
      </c>
      <c r="B138" s="404" t="s">
        <v>1828</v>
      </c>
      <c r="C138" s="8" t="s">
        <v>315</v>
      </c>
      <c r="D138" s="21" t="s">
        <v>651</v>
      </c>
      <c r="E138" s="219" t="s">
        <v>354</v>
      </c>
      <c r="F138" s="8"/>
      <c r="G138" s="85" t="s">
        <v>25</v>
      </c>
      <c r="H138" s="170" t="s">
        <v>323</v>
      </c>
      <c r="I138" s="75" t="str">
        <f t="shared" si="110"/>
        <v>Level 2 - Standard SkillsOnshore Supplier Location</v>
      </c>
      <c r="J138" s="458" t="e">
        <v>#N/A</v>
      </c>
      <c r="K138" s="76">
        <f>VLOOKUP(I138,'New Rate Card'!A:D,4,0)</f>
        <v>77</v>
      </c>
      <c r="L138" s="9">
        <f t="shared" si="111"/>
        <v>12936</v>
      </c>
      <c r="M138" s="77">
        <v>0</v>
      </c>
      <c r="N138" s="77">
        <v>0</v>
      </c>
      <c r="O138" s="77">
        <v>0</v>
      </c>
      <c r="P138" s="16">
        <v>0</v>
      </c>
      <c r="Q138" s="16">
        <v>0</v>
      </c>
      <c r="R138" s="16">
        <v>0</v>
      </c>
      <c r="S138" s="77">
        <v>0</v>
      </c>
      <c r="T138" s="77">
        <v>0</v>
      </c>
      <c r="U138" s="16">
        <v>0</v>
      </c>
      <c r="V138" s="77">
        <v>0</v>
      </c>
      <c r="W138" s="16">
        <f>K138*168</f>
        <v>12936</v>
      </c>
      <c r="X138" s="16">
        <f t="shared" si="114"/>
        <v>12936</v>
      </c>
      <c r="Y138" s="87">
        <f t="shared" si="104"/>
        <v>0</v>
      </c>
      <c r="Z138" s="172">
        <f t="shared" si="115"/>
        <v>0</v>
      </c>
      <c r="AA138" s="61">
        <f t="shared" si="116"/>
        <v>0</v>
      </c>
      <c r="AB138" s="61">
        <f t="shared" si="117"/>
        <v>25872</v>
      </c>
      <c r="AC138" s="171">
        <f t="shared" si="118"/>
        <v>0</v>
      </c>
      <c r="AD138" s="9">
        <f t="shared" si="119"/>
        <v>25872</v>
      </c>
      <c r="AE138" s="9">
        <f t="shared" si="120"/>
        <v>25872</v>
      </c>
      <c r="AF138" s="305"/>
    </row>
    <row r="139" spans="1:32" ht="29.15" hidden="1" customHeight="1">
      <c r="A139" s="404">
        <v>978381</v>
      </c>
      <c r="B139" s="405" t="s">
        <v>684</v>
      </c>
      <c r="C139" s="8" t="s">
        <v>315</v>
      </c>
      <c r="D139" s="475" t="s">
        <v>679</v>
      </c>
      <c r="E139" s="407" t="s">
        <v>24</v>
      </c>
      <c r="F139" s="406"/>
      <c r="G139" s="170" t="s">
        <v>20</v>
      </c>
      <c r="H139" s="170" t="s">
        <v>581</v>
      </c>
      <c r="I139" s="75" t="str">
        <f t="shared" si="105"/>
        <v>Level 1 - Standard SkillsOnshore Supplier Location</v>
      </c>
      <c r="J139" s="458" t="s">
        <v>324</v>
      </c>
      <c r="K139" s="76">
        <f>VLOOKUP(I139,'New Rate Card'!A:D,4,0)</f>
        <v>68.7</v>
      </c>
      <c r="L139" s="171">
        <f t="shared" si="86"/>
        <v>11541.6</v>
      </c>
      <c r="M139" s="77"/>
      <c r="N139" s="77"/>
      <c r="O139" s="77"/>
      <c r="P139" s="16"/>
      <c r="Q139" s="16"/>
      <c r="R139" s="16"/>
      <c r="S139" s="16">
        <v>0</v>
      </c>
      <c r="T139" s="16">
        <v>0</v>
      </c>
      <c r="U139" s="16">
        <f t="shared" ref="U139" si="121">M139*168</f>
        <v>0</v>
      </c>
      <c r="V139" s="16">
        <v>0</v>
      </c>
      <c r="W139" s="16">
        <v>0</v>
      </c>
      <c r="X139" s="16">
        <v>0</v>
      </c>
      <c r="Y139" s="87"/>
      <c r="Z139" s="172"/>
      <c r="AA139" s="61"/>
      <c r="AB139" s="61"/>
      <c r="AC139" s="171"/>
      <c r="AD139" s="9"/>
      <c r="AE139" s="9"/>
      <c r="AF139" s="305"/>
    </row>
    <row r="140" spans="1:32" ht="29.15" hidden="1" customHeight="1">
      <c r="A140" s="91" t="s">
        <v>1506</v>
      </c>
      <c r="B140" s="91"/>
      <c r="C140" s="91"/>
      <c r="D140" s="459"/>
      <c r="E140" s="91"/>
      <c r="F140" s="91"/>
      <c r="G140" s="91"/>
      <c r="H140" s="91"/>
      <c r="I140" s="91"/>
      <c r="J140" s="459"/>
      <c r="K140" s="459"/>
      <c r="L140" s="459"/>
      <c r="M140" s="90">
        <f t="shared" ref="M140:AE140" si="122">SUM(M9:M139)</f>
        <v>639912</v>
      </c>
      <c r="N140" s="90">
        <f t="shared" si="122"/>
        <v>705432</v>
      </c>
      <c r="O140" s="90">
        <f t="shared" si="122"/>
        <v>775538</v>
      </c>
      <c r="P140" s="90">
        <f t="shared" si="122"/>
        <v>857052</v>
      </c>
      <c r="Q140" s="90">
        <f t="shared" si="122"/>
        <v>850788</v>
      </c>
      <c r="R140" s="90">
        <f t="shared" si="122"/>
        <v>884100</v>
      </c>
      <c r="S140" s="90">
        <f t="shared" si="122"/>
        <v>765998.72159999993</v>
      </c>
      <c r="T140" s="90">
        <f t="shared" si="122"/>
        <v>752802.09439999994</v>
      </c>
      <c r="U140" s="90">
        <f t="shared" si="122"/>
        <v>739674.77279999992</v>
      </c>
      <c r="V140" s="90">
        <f t="shared" si="122"/>
        <v>790629.10080000001</v>
      </c>
      <c r="W140" s="90">
        <f t="shared" si="122"/>
        <v>792408.96</v>
      </c>
      <c r="X140" s="90">
        <f t="shared" si="122"/>
        <v>502331.76000000013</v>
      </c>
      <c r="Y140" s="90">
        <f t="shared" si="122"/>
        <v>2136002</v>
      </c>
      <c r="Z140" s="90">
        <f t="shared" si="122"/>
        <v>2591940</v>
      </c>
      <c r="AA140" s="90">
        <f t="shared" si="122"/>
        <v>2258475.5888</v>
      </c>
      <c r="AB140" s="90">
        <f t="shared" si="122"/>
        <v>2085369.8207999999</v>
      </c>
      <c r="AC140" s="90">
        <f t="shared" si="122"/>
        <v>4712822</v>
      </c>
      <c r="AD140" s="90">
        <f t="shared" si="122"/>
        <v>4343845.4095999999</v>
      </c>
      <c r="AE140" s="90">
        <f t="shared" si="122"/>
        <v>9056667.4096000046</v>
      </c>
      <c r="AF140" s="12"/>
    </row>
    <row r="141" spans="1:32" hidden="1">
      <c r="R141" s="62">
        <f>R140*3</f>
        <v>2652300</v>
      </c>
    </row>
    <row r="142" spans="1:32" hidden="1">
      <c r="AA142" s="62">
        <f>AA140*0.9</f>
        <v>2032628.0299200001</v>
      </c>
    </row>
    <row r="146" spans="4:27">
      <c r="AA146" s="62">
        <v>2276337</v>
      </c>
    </row>
    <row r="147" spans="4:27">
      <c r="AA147" s="62">
        <f>AA140-AA146</f>
        <v>-17861.411199999973</v>
      </c>
    </row>
    <row r="148" spans="4:27">
      <c r="D148" s="63"/>
      <c r="J148" s="63"/>
    </row>
    <row r="149" spans="4:27">
      <c r="D149" s="63"/>
      <c r="J149" s="63"/>
    </row>
    <row r="150" spans="4:27">
      <c r="D150" s="63"/>
      <c r="J150" s="63"/>
      <c r="P150" s="385" t="s">
        <v>1829</v>
      </c>
      <c r="X150" s="634" t="s">
        <v>1830</v>
      </c>
      <c r="Y150" s="62" t="s">
        <v>1831</v>
      </c>
      <c r="Z150" s="62" t="s">
        <v>1832</v>
      </c>
    </row>
    <row r="151" spans="4:27">
      <c r="D151" s="63"/>
      <c r="J151" s="63"/>
      <c r="P151" s="385" t="s">
        <v>1833</v>
      </c>
      <c r="Q151" s="385" t="s">
        <v>1834</v>
      </c>
      <c r="R151" s="385" t="s">
        <v>1835</v>
      </c>
      <c r="S151" s="385" t="s">
        <v>1836</v>
      </c>
      <c r="T151" s="385" t="s">
        <v>1837</v>
      </c>
      <c r="U151" s="419" t="s">
        <v>1506</v>
      </c>
      <c r="V151" s="419" t="s">
        <v>1838</v>
      </c>
      <c r="W151" s="382" t="s">
        <v>19</v>
      </c>
      <c r="X151" s="421"/>
    </row>
    <row r="152" spans="4:27" ht="24">
      <c r="D152" s="63"/>
      <c r="J152" s="379" t="s">
        <v>1839</v>
      </c>
      <c r="K152" t="s">
        <v>1840</v>
      </c>
      <c r="L152" t="s">
        <v>1841</v>
      </c>
      <c r="M152" t="s">
        <v>1842</v>
      </c>
      <c r="P152" s="384" t="s">
        <v>1843</v>
      </c>
      <c r="Q152" s="381" t="s">
        <v>1844</v>
      </c>
      <c r="R152" s="382">
        <f>GETPIVOTDATA("Sum of Oct-25",$J$152,"ACT/PCT","ACT125")+GETPIVOTDATA("Sum of Oct-25",$J$152,"ACT/PCT","ACT211")+GETPIVOTDATA("Sum of Oct-25",$J$152,"ACT/PCT","ACT234")+GETPIVOTDATA("Sum of Oct-25",$J$152,"ACT/PCT","ACT260")</f>
        <v>318139.18080000003</v>
      </c>
      <c r="S152" s="382">
        <f>GETPIVOTDATA("Sum of Nov-25",$J$152,"ACT/PCT","ACT125")+GETPIVOTDATA("Sum of Nov-25",$J$152,"ACT/PCT","ACT211")+GETPIVOTDATA("Sum of Nov-25",$J$152,"ACT/PCT","ACT234")+GETPIVOTDATA("Sum of Nov-25",$J$152,"ACT/PCT","ACT260")</f>
        <v>306983.04000000004</v>
      </c>
      <c r="T152" s="382">
        <f>GETPIVOTDATA("Sum of Dec-25",$J$152,"ACT/PCT","ACT125")+GETPIVOTDATA("Sum of Dec-25",$J$152,"ACT/PCT","ACT211")+GETPIVOTDATA("Sum of Dec-25",$J$152,"ACT/PCT","ACT234")+GETPIVOTDATA("Sum of Dec-25",$J$152,"ACT/PCT","ACT260")</f>
        <v>175823.76</v>
      </c>
      <c r="U152" s="420">
        <f>SUM(R152:T152)-15439.2-15439.2</f>
        <v>770067.58080000011</v>
      </c>
      <c r="V152" s="384">
        <f>U152*0.9</f>
        <v>693060.82272000017</v>
      </c>
      <c r="W152" s="870" t="s">
        <v>1845</v>
      </c>
      <c r="X152" s="872">
        <v>775402</v>
      </c>
    </row>
    <row r="153" spans="4:27" ht="14.5">
      <c r="D153" s="63"/>
      <c r="J153" s="380" t="s">
        <v>623</v>
      </c>
      <c r="K153">
        <v>16499.28</v>
      </c>
      <c r="L153">
        <v>16499.28</v>
      </c>
      <c r="M153">
        <v>0</v>
      </c>
      <c r="P153" s="384" t="s">
        <v>1846</v>
      </c>
      <c r="Q153" s="382" t="s">
        <v>1847</v>
      </c>
      <c r="R153" s="382">
        <f>GETPIVOTDATA("Sum of Oct-25",$J$152,"ACT/PCT","ACT209")+GETPIVOTDATA("Sum of Oct-25",$J$152,"ACT/PCT","ACT215/239")</f>
        <v>36046.080000000002</v>
      </c>
      <c r="S153" s="382">
        <f>GETPIVOTDATA("Sum of Nov-25",$J$152,"ACT/PCT","ACT209")+GETPIVOTDATA("Sum of Nov-25",$J$152,"ACT/PCT","ACT215/239")</f>
        <v>36046.080000000002</v>
      </c>
      <c r="T153" s="382">
        <f>GETPIVOTDATA("Sum of Dec-25",$J$152,"ACT/PCT","ACT209")+GETPIVOTDATA("Sum of Dec-25",$J$152,"ACT/PCT","ACT215/239")</f>
        <v>18023.04</v>
      </c>
      <c r="U153" s="420">
        <f>SUM(R153:T153)</f>
        <v>90115.200000000012</v>
      </c>
      <c r="V153" s="384">
        <f>U153*0.9</f>
        <v>81103.680000000008</v>
      </c>
      <c r="W153" s="871"/>
      <c r="X153" s="872"/>
    </row>
    <row r="154" spans="4:27" ht="70">
      <c r="D154" s="63"/>
      <c r="J154" s="380" t="s">
        <v>626</v>
      </c>
      <c r="K154">
        <v>129762.46080000002</v>
      </c>
      <c r="L154">
        <v>126717.36</v>
      </c>
      <c r="M154">
        <v>74938.92</v>
      </c>
      <c r="P154" s="384" t="s">
        <v>1848</v>
      </c>
      <c r="Q154" s="382" t="s">
        <v>1849</v>
      </c>
      <c r="R154" s="382">
        <f>GETPIVOTDATA("Sum of Oct-25",$J$152,"ACT/PCT","ACT-115")+GETPIVOTDATA("Sum of Oct-25",$J$152,"ACT/PCT","ACT-196")+GETPIVOTDATA("Sum of Oct-25",$J$152,"ACT/PCT","ACT-199")</f>
        <v>162398.88</v>
      </c>
      <c r="S154" s="382">
        <f>GETPIVOTDATA("Sum of Nov-25",$J$152,"ACT/PCT","ACT-115")+GETPIVOTDATA("Sum of Nov-25",$J$152,"ACT/PCT","ACT-196")+GETPIVOTDATA("Sum of Nov-25",$J$152,"ACT/PCT","ACT-199")</f>
        <v>162398.88</v>
      </c>
      <c r="T154" s="382">
        <f>GETPIVOTDATA("Sum of Dec-25",$J$152,"ACT/PCT","ACT-115")+GETPIVOTDATA("Sum of Dec-25",$J$152,"ACT/PCT","ACT-196")+GETPIVOTDATA("Sum of Dec-25",$J$152,"ACT/PCT","ACT-199")</f>
        <v>21504</v>
      </c>
      <c r="U154" s="420">
        <f>SUM(R154:T154)+15439.2</f>
        <v>361740.96</v>
      </c>
      <c r="V154" s="635">
        <f>U154*0.9</f>
        <v>325566.864</v>
      </c>
      <c r="W154" s="637" t="s">
        <v>1850</v>
      </c>
      <c r="X154" s="636">
        <v>324797</v>
      </c>
    </row>
    <row r="155" spans="4:27" ht="81.5">
      <c r="D155" s="63"/>
      <c r="J155" s="380" t="s">
        <v>679</v>
      </c>
      <c r="K155">
        <v>0</v>
      </c>
      <c r="L155">
        <v>0</v>
      </c>
      <c r="M155">
        <v>0</v>
      </c>
      <c r="P155" s="384" t="s">
        <v>1851</v>
      </c>
      <c r="Q155" s="382" t="s">
        <v>1852</v>
      </c>
      <c r="R155" s="382">
        <f>GETPIVOTDATA("Sum of Oct-25",$J$152,"ACT/PCT","ACT195")+GETPIVOTDATA("Sum of Oct-25",$J$152,"ACT/PCT","ACT200")</f>
        <v>274044.95999999996</v>
      </c>
      <c r="S155" s="382">
        <f>GETPIVOTDATA("Sum of Nov-25",$J$152,"ACT/PCT","ACT195")+GETPIVOTDATA("Sum of Nov-25",$J$152,"ACT/PCT","ACT200")</f>
        <v>286980.95999999996</v>
      </c>
      <c r="T155" s="382">
        <f>GETPIVOTDATA("Sum of Dec-25",$J$152,"ACT/PCT","ACT195")+GETPIVOTDATA("Sum of Dec-25",$J$152,"ACT/PCT","ACT200")</f>
        <v>286980.95999999996</v>
      </c>
      <c r="U155" s="420">
        <f>SUM(R155:T155)+(15439.2)</f>
        <v>863446.07999999984</v>
      </c>
      <c r="V155" s="635">
        <f>U155*0.9</f>
        <v>777101.47199999983</v>
      </c>
      <c r="W155" s="381" t="s">
        <v>1853</v>
      </c>
      <c r="X155" s="421">
        <v>770000</v>
      </c>
    </row>
    <row r="156" spans="4:27" ht="14.5">
      <c r="D156" s="63"/>
      <c r="J156" s="380" t="s">
        <v>649</v>
      </c>
      <c r="K156">
        <v>16222.08</v>
      </c>
      <c r="L156">
        <v>16222.08</v>
      </c>
      <c r="M156">
        <v>16222.08</v>
      </c>
      <c r="P156" s="384" t="s">
        <v>1854</v>
      </c>
      <c r="Q156" s="382" t="s">
        <v>679</v>
      </c>
      <c r="R156" s="382">
        <f>GETPIVOTDATA("Sum of Oct-25",$J$152,"ACT/PCT","ACT136")</f>
        <v>0</v>
      </c>
      <c r="S156" s="382">
        <f>GETPIVOTDATA("Sum of Nov-25",$J$152,"ACT/PCT","ACT136")</f>
        <v>0</v>
      </c>
      <c r="T156" s="382">
        <f>GETPIVOTDATA("Sum of Dec-25",$J$152,"ACT/PCT","ACT136")</f>
        <v>0</v>
      </c>
      <c r="U156" s="420">
        <f>SUM(R156:T156)</f>
        <v>0</v>
      </c>
      <c r="V156" s="384">
        <f>U156*0.9</f>
        <v>0</v>
      </c>
      <c r="X156" s="62">
        <v>0</v>
      </c>
    </row>
    <row r="157" spans="4:27" ht="14.5">
      <c r="D157" s="63"/>
      <c r="J157" s="380" t="s">
        <v>615</v>
      </c>
      <c r="K157">
        <v>91951.44</v>
      </c>
      <c r="L157">
        <v>91951.44</v>
      </c>
      <c r="M157">
        <v>21504</v>
      </c>
      <c r="P157" s="384"/>
      <c r="Q157" s="385" t="s">
        <v>1506</v>
      </c>
      <c r="R157" s="384">
        <f>SUM(R152:R156)</f>
        <v>790629.10080000001</v>
      </c>
      <c r="S157" s="384">
        <f>SUM(S152:S156)</f>
        <v>792408.96</v>
      </c>
      <c r="T157" s="384">
        <f>SUM(T152:T156)</f>
        <v>502331.76</v>
      </c>
      <c r="U157" s="419">
        <f>SUM(U152:U156)</f>
        <v>2085369.8207999999</v>
      </c>
      <c r="V157" s="385">
        <f>SUM(V152:V156)</f>
        <v>1876832.8387200001</v>
      </c>
      <c r="X157" s="62">
        <f>SUM(X152:X156)</f>
        <v>1870199</v>
      </c>
    </row>
    <row r="158" spans="4:27" ht="47">
      <c r="D158" s="63"/>
      <c r="J158" s="380" t="s">
        <v>613</v>
      </c>
      <c r="K158">
        <v>53948.160000000003</v>
      </c>
      <c r="L158">
        <v>53948.160000000003</v>
      </c>
      <c r="M158">
        <v>0</v>
      </c>
      <c r="V158" s="383" t="s">
        <v>1904</v>
      </c>
    </row>
    <row r="159" spans="4:27" ht="14.5">
      <c r="D159" s="63"/>
      <c r="J159" s="380" t="s">
        <v>651</v>
      </c>
      <c r="K159">
        <v>257822.87999999995</v>
      </c>
      <c r="L159">
        <v>270758.87999999995</v>
      </c>
      <c r="M159">
        <v>270758.87999999995</v>
      </c>
    </row>
    <row r="160" spans="4:27" ht="14.5">
      <c r="D160" s="63"/>
      <c r="J160" s="380" t="s">
        <v>664</v>
      </c>
      <c r="K160">
        <v>36046.080000000002</v>
      </c>
      <c r="L160">
        <v>36046.080000000002</v>
      </c>
      <c r="M160">
        <v>18023.04</v>
      </c>
    </row>
    <row r="161" spans="4:13" ht="14.5">
      <c r="D161" s="63"/>
      <c r="J161" s="380" t="s">
        <v>646</v>
      </c>
      <c r="K161">
        <v>53948.160000000003</v>
      </c>
      <c r="L161">
        <v>53948.160000000003</v>
      </c>
      <c r="M161">
        <v>37726.080000000002</v>
      </c>
    </row>
    <row r="162" spans="4:13" ht="14.5">
      <c r="D162" s="63"/>
      <c r="J162" s="380" t="s">
        <v>1813</v>
      </c>
      <c r="K162"/>
      <c r="L162"/>
      <c r="M162"/>
    </row>
    <row r="163" spans="4:13" ht="14.5">
      <c r="D163" s="63"/>
      <c r="J163" s="380" t="s">
        <v>637</v>
      </c>
      <c r="K163">
        <v>134428.56</v>
      </c>
      <c r="L163">
        <v>126317.52</v>
      </c>
      <c r="M163">
        <v>63158.76</v>
      </c>
    </row>
    <row r="164" spans="4:13" ht="14.5">
      <c r="D164" s="63"/>
      <c r="J164" s="380" t="s">
        <v>640</v>
      </c>
      <c r="K164"/>
      <c r="L164"/>
      <c r="M164"/>
    </row>
    <row r="165" spans="4:13" ht="14.5">
      <c r="D165" s="63"/>
      <c r="J165" s="380" t="s">
        <v>277</v>
      </c>
      <c r="K165">
        <v>790629.1007999999</v>
      </c>
      <c r="L165">
        <v>792408.96</v>
      </c>
      <c r="M165">
        <v>502331.75999999995</v>
      </c>
    </row>
    <row r="166" spans="4:13" ht="14.5">
      <c r="D166" s="63"/>
      <c r="J166"/>
      <c r="K166"/>
      <c r="L166"/>
    </row>
    <row r="167" spans="4:13" ht="14.5">
      <c r="D167" s="63"/>
      <c r="J167"/>
      <c r="K167"/>
      <c r="L167"/>
    </row>
    <row r="168" spans="4:13" ht="14.5">
      <c r="D168" s="63"/>
      <c r="J168"/>
      <c r="K168"/>
      <c r="L168"/>
    </row>
    <row r="169" spans="4:13" ht="14.5">
      <c r="D169" s="63"/>
      <c r="J169"/>
      <c r="K169"/>
      <c r="L169"/>
    </row>
    <row r="170" spans="4:13">
      <c r="D170" s="63"/>
      <c r="J170" s="63"/>
    </row>
    <row r="171" spans="4:13">
      <c r="D171" s="63"/>
      <c r="J171" s="63"/>
    </row>
    <row r="172" spans="4:13">
      <c r="D172" s="63"/>
      <c r="J172" s="63"/>
    </row>
    <row r="173" spans="4:13">
      <c r="D173" s="63"/>
      <c r="J173" s="63"/>
    </row>
    <row r="174" spans="4:13">
      <c r="D174" s="63"/>
      <c r="J174" s="63"/>
    </row>
    <row r="175" spans="4:13">
      <c r="D175" s="63"/>
      <c r="J175" s="63"/>
    </row>
    <row r="176" spans="4:13">
      <c r="D176" s="63"/>
      <c r="J176" s="63"/>
    </row>
    <row r="177" spans="4:28">
      <c r="D177" s="63"/>
      <c r="J177" s="63"/>
    </row>
    <row r="181" spans="4:28" ht="14">
      <c r="P181" s="422" t="s">
        <v>1855</v>
      </c>
    </row>
    <row r="182" spans="4:28" ht="35.5">
      <c r="E182" s="379" t="s">
        <v>1839</v>
      </c>
      <c r="F182" t="s">
        <v>1856</v>
      </c>
      <c r="G182" t="s">
        <v>1857</v>
      </c>
      <c r="H182" t="s">
        <v>1858</v>
      </c>
      <c r="J182" s="460" t="s">
        <v>1839</v>
      </c>
      <c r="K182" s="461" t="s">
        <v>1859</v>
      </c>
      <c r="L182" s="461" t="s">
        <v>1860</v>
      </c>
      <c r="M182" s="461" t="s">
        <v>1861</v>
      </c>
      <c r="P182" s="385" t="s">
        <v>1833</v>
      </c>
      <c r="Q182" s="385" t="s">
        <v>1834</v>
      </c>
      <c r="R182" s="385" t="s">
        <v>1862</v>
      </c>
      <c r="S182" s="385" t="s">
        <v>1863</v>
      </c>
      <c r="T182" s="385" t="s">
        <v>1864</v>
      </c>
      <c r="U182" s="385" t="s">
        <v>1506</v>
      </c>
      <c r="V182" s="383" t="s">
        <v>1865</v>
      </c>
    </row>
    <row r="183" spans="4:28" ht="24">
      <c r="E183" s="380" t="s">
        <v>623</v>
      </c>
      <c r="F183">
        <v>20832</v>
      </c>
      <c r="G183">
        <v>20832</v>
      </c>
      <c r="H183">
        <v>20832</v>
      </c>
      <c r="J183" s="461" t="s">
        <v>623</v>
      </c>
      <c r="K183" s="461">
        <v>16499.28</v>
      </c>
      <c r="L183" s="461">
        <v>16499.28</v>
      </c>
      <c r="M183">
        <v>16499.28</v>
      </c>
      <c r="P183" s="384" t="s">
        <v>1843</v>
      </c>
      <c r="Q183" s="381" t="s">
        <v>1844</v>
      </c>
      <c r="R183" s="382">
        <f>GETPIVOTDATA("Sum of Apr-25",$E$182,"ACT/PCT","ACT125")+GETPIVOTDATA("Sum of Apr-25",$E$182,"ACT/PCT","ACT211")+GETPIVOTDATA("Sum of Apr-25",$E$182,"ACT/PCT","ACT234")+GETPIVOTDATA("Sum of Apr-25",$E$182,"ACT/PCT","ACT260")</f>
        <v>395976</v>
      </c>
      <c r="S183" s="382">
        <f>GETPIVOTDATA("Sum of May-25",$E$182,"ACT/PCT","ACT125")+GETPIVOTDATA("Sum of May-25",$E$182,"ACT/PCT","ACT211")+GETPIVOTDATA("Sum of May-25",$E$182,"ACT/PCT","ACT234")+GETPIVOTDATA("Sum of May-25",$E$182,"ACT/PCT","ACT260")-V183</f>
        <v>346920</v>
      </c>
      <c r="T183" s="382">
        <f>GETPIVOTDATA("Sum of Jun-25",$E$182,"ACT/PCT","ACT125")+GETPIVOTDATA("Sum of Jun-25",$E$182,"ACT/PCT","ACT211")+GETPIVOTDATA("Sum of Jun-25",$E$182,"ACT/PCT","ACT234")+GETPIVOTDATA("Sum of Jun-25",$E$182,"ACT/PCT","ACT260")-V183</f>
        <v>379680</v>
      </c>
      <c r="U183" s="384">
        <f>SUM(R183:T183)</f>
        <v>1122576</v>
      </c>
      <c r="V183" s="62">
        <v>16296</v>
      </c>
    </row>
    <row r="184" spans="4:28" ht="14.5">
      <c r="E184" s="380" t="s">
        <v>626</v>
      </c>
      <c r="F184">
        <v>115080</v>
      </c>
      <c r="G184">
        <v>99120</v>
      </c>
      <c r="H184">
        <v>115080</v>
      </c>
      <c r="J184" s="461" t="s">
        <v>626</v>
      </c>
      <c r="K184" s="461">
        <v>142091.24160000001</v>
      </c>
      <c r="L184" s="461">
        <v>145984.54080000002</v>
      </c>
      <c r="M184">
        <v>117595.90080000002</v>
      </c>
      <c r="P184" s="384" t="s">
        <v>1846</v>
      </c>
      <c r="Q184" s="382" t="s">
        <v>1847</v>
      </c>
      <c r="R184" s="382">
        <f>GETPIVOTDATA("Sum of Apr-25",$E$182,"ACT/PCT","ACT209")+GETPIVOTDATA("Sum of Apr-25",$E$182,"ACT/PCT","ACT215/239")</f>
        <v>23772</v>
      </c>
      <c r="S184" s="382">
        <f>GETPIVOTDATA("Sum of May-25",$E$182,"ACT/PCT","ACT209")+GETPIVOTDATA("Sum of May-25",$E$182,"ACT/PCT","ACT215/239")</f>
        <v>31584</v>
      </c>
      <c r="T184" s="382">
        <f>GETPIVOTDATA("Sum of Jun-25",$E$182,"ACT/PCT","ACT215/239")+GETPIVOTDATA("Sum of Jun-25",$E$182,"ACT/PCT","ACT209")</f>
        <v>31584</v>
      </c>
      <c r="U184" s="384">
        <f>SUM(R184:T184)</f>
        <v>86940</v>
      </c>
    </row>
    <row r="185" spans="4:28" ht="14.5">
      <c r="E185" s="380" t="s">
        <v>679</v>
      </c>
      <c r="F185"/>
      <c r="G185">
        <v>14904</v>
      </c>
      <c r="H185">
        <v>34776</v>
      </c>
      <c r="J185" s="461" t="s">
        <v>679</v>
      </c>
      <c r="K185" s="461">
        <v>32721.360000000001</v>
      </c>
      <c r="L185" s="461">
        <v>24996.559999999998</v>
      </c>
      <c r="M185">
        <v>0</v>
      </c>
      <c r="P185" s="384" t="s">
        <v>1848</v>
      </c>
      <c r="Q185" s="382" t="s">
        <v>1849</v>
      </c>
      <c r="R185" s="382">
        <f>GETPIVOTDATA("Sum of Apr-25",$E$182,"ACT/PCT","ACT-115")+GETPIVOTDATA("Sum of Apr-25",$E$182,"ACT/PCT","ACT-196")+GETPIVOTDATA("Sum of Apr-25",$E$182,"ACT/PCT","ACT-199")</f>
        <v>256368</v>
      </c>
      <c r="S185" s="382">
        <f>GETPIVOTDATA("Sum of May-25",$E$182,"ACT/PCT","ACT-115")+GETPIVOTDATA("Sum of May-25",$E$182,"ACT/PCT","ACT-196")+GETPIVOTDATA("Sum of May-25",$E$182,"ACT/PCT","ACT-199")+V183</f>
        <v>264516</v>
      </c>
      <c r="T185" s="382">
        <f>GETPIVOTDATA("Sum of Jun-25",$E$182,"ACT/PCT","ACT-115")+GETPIVOTDATA("Sum of Jun-25",$E$182,"ACT/PCT","ACT-196")+GETPIVOTDATA("Sum of Jun-25",$E$182,"ACT/PCT","ACT-199")</f>
        <v>212604</v>
      </c>
      <c r="U185" s="384">
        <f>SUM(R185:T185)</f>
        <v>733488</v>
      </c>
    </row>
    <row r="186" spans="4:28" ht="14.5">
      <c r="E186" s="380" t="s">
        <v>649</v>
      </c>
      <c r="F186">
        <v>33096</v>
      </c>
      <c r="G186">
        <v>33096</v>
      </c>
      <c r="H186">
        <v>33096</v>
      </c>
      <c r="J186" s="461" t="s">
        <v>649</v>
      </c>
      <c r="K186" s="461">
        <v>16222.08</v>
      </c>
      <c r="L186" s="461">
        <v>16222.08</v>
      </c>
      <c r="M186">
        <v>16222.08</v>
      </c>
      <c r="P186" s="384" t="s">
        <v>1851</v>
      </c>
      <c r="Q186" s="382" t="s">
        <v>1852</v>
      </c>
      <c r="R186" s="382">
        <f>GETPIVOTDATA("Sum of Apr-25",$E$182,"ACT/PCT","ACT195")+GETPIVOTDATA("Sum of Apr-25",$E$182,"ACT/PCT","ACT200")</f>
        <v>180936</v>
      </c>
      <c r="S186" s="382">
        <f>GETPIVOTDATA("Sum of May-25",$E$182,"ACT/PCT","ACT195")+GETPIVOTDATA("Sum of May-25",$E$182,"ACT/PCT","ACT200")</f>
        <v>192864</v>
      </c>
      <c r="T186" s="382">
        <f>GETPIVOTDATA("Sum of Jun-25",$E$182,"ACT/PCT","ACT195")+GETPIVOTDATA("Sum of Jun-25",$E$182,"ACT/PCT","ACT200")+V183</f>
        <v>225456</v>
      </c>
      <c r="U186" s="384">
        <f>SUM(R186:T186)</f>
        <v>599256</v>
      </c>
    </row>
    <row r="187" spans="4:28" ht="14.5">
      <c r="E187" s="380" t="s">
        <v>615</v>
      </c>
      <c r="F187">
        <v>160944</v>
      </c>
      <c r="G187">
        <v>152796</v>
      </c>
      <c r="H187">
        <v>136500</v>
      </c>
      <c r="J187" s="461" t="s">
        <v>615</v>
      </c>
      <c r="K187" s="461">
        <v>144952.91999999998</v>
      </c>
      <c r="L187" s="461">
        <v>144952.91999999998</v>
      </c>
      <c r="M187">
        <v>144952.91999999998</v>
      </c>
      <c r="P187" s="384" t="s">
        <v>1854</v>
      </c>
      <c r="Q187" s="382" t="s">
        <v>679</v>
      </c>
      <c r="R187" s="382">
        <f>GETPIVOTDATA("Sum of Apr-25",$E$182,"ACT/PCT","ACT136")</f>
        <v>0</v>
      </c>
      <c r="S187" s="382">
        <f>GETPIVOTDATA("Sum of May-25",$E$182,"ACT/PCT","ACT136")</f>
        <v>14904</v>
      </c>
      <c r="T187" s="382">
        <f>GETPIVOTDATA("Sum of Jun-25",$E$182,"ACT/PCT","ACT136")</f>
        <v>34776</v>
      </c>
      <c r="U187" s="384">
        <f>SUM(R187:T187)</f>
        <v>49680</v>
      </c>
    </row>
    <row r="188" spans="4:28" ht="14.5">
      <c r="E188" s="380" t="s">
        <v>613</v>
      </c>
      <c r="F188">
        <v>74592</v>
      </c>
      <c r="G188">
        <v>74592</v>
      </c>
      <c r="H188">
        <v>55272</v>
      </c>
      <c r="J188" s="461" t="s">
        <v>613</v>
      </c>
      <c r="K188" s="461">
        <v>58635.360000000001</v>
      </c>
      <c r="L188" s="461">
        <v>58635.360000000001</v>
      </c>
      <c r="M188">
        <v>58635.360000000001</v>
      </c>
      <c r="P188" s="384"/>
      <c r="Q188" s="385" t="s">
        <v>1506</v>
      </c>
      <c r="R188" s="384">
        <f>SUM(R183:R187)</f>
        <v>857052</v>
      </c>
      <c r="S188" s="384">
        <f>SUM(S183:S187)</f>
        <v>850788</v>
      </c>
      <c r="T188" s="384">
        <f>SUM(T183:T187)</f>
        <v>884100</v>
      </c>
      <c r="U188" s="385">
        <f>SUM(U183:U187)</f>
        <v>2591940</v>
      </c>
    </row>
    <row r="189" spans="4:28" ht="14.5">
      <c r="E189" s="380" t="s">
        <v>651</v>
      </c>
      <c r="F189">
        <v>147840</v>
      </c>
      <c r="G189">
        <v>159768</v>
      </c>
      <c r="H189">
        <v>176064</v>
      </c>
      <c r="J189" s="461" t="s">
        <v>651</v>
      </c>
      <c r="K189" s="461">
        <v>156056.88</v>
      </c>
      <c r="L189" s="461">
        <v>150703.59360000002</v>
      </c>
      <c r="M189">
        <v>146912.88</v>
      </c>
      <c r="O189" s="62">
        <f>O190*0.5</f>
        <v>9912</v>
      </c>
      <c r="T189" s="62" t="s">
        <v>1866</v>
      </c>
      <c r="U189" s="62">
        <v>2662622.23</v>
      </c>
      <c r="V189" s="62">
        <f>U189-U188</f>
        <v>70682.229999999981</v>
      </c>
    </row>
    <row r="190" spans="4:28" ht="14.5">
      <c r="E190" s="380" t="s">
        <v>664</v>
      </c>
      <c r="F190">
        <v>15960</v>
      </c>
      <c r="G190">
        <v>15960</v>
      </c>
      <c r="H190">
        <v>15960</v>
      </c>
      <c r="J190" s="461" t="s">
        <v>664</v>
      </c>
      <c r="K190" s="461">
        <v>36046.080000000002</v>
      </c>
      <c r="L190" s="461">
        <v>36046.080000000002</v>
      </c>
      <c r="M190">
        <v>36046.080000000002</v>
      </c>
      <c r="N190" s="440" t="s">
        <v>1867</v>
      </c>
      <c r="O190" s="62">
        <f>L121</f>
        <v>19824</v>
      </c>
    </row>
    <row r="191" spans="4:28" ht="14.5">
      <c r="E191" s="380" t="s">
        <v>646</v>
      </c>
      <c r="F191">
        <v>130200</v>
      </c>
      <c r="G191">
        <v>113400</v>
      </c>
      <c r="H191">
        <v>130200</v>
      </c>
      <c r="J191" s="461" t="s">
        <v>646</v>
      </c>
      <c r="K191" s="461">
        <v>53948.160000000003</v>
      </c>
      <c r="L191" s="461">
        <v>32444.16</v>
      </c>
      <c r="M191">
        <v>53948.160000000003</v>
      </c>
      <c r="N191" s="440" t="s">
        <v>1868</v>
      </c>
      <c r="O191" s="62">
        <f>L83</f>
        <v>21504</v>
      </c>
      <c r="P191" s="385" t="s">
        <v>1869</v>
      </c>
    </row>
    <row r="192" spans="4:28" ht="14.5">
      <c r="E192" s="380" t="s">
        <v>1813</v>
      </c>
      <c r="F192">
        <v>7812</v>
      </c>
      <c r="G192">
        <v>15624</v>
      </c>
      <c r="H192">
        <v>15624</v>
      </c>
      <c r="J192" s="461" t="s">
        <v>1813</v>
      </c>
      <c r="K192" s="461"/>
      <c r="L192" s="461"/>
      <c r="M192"/>
      <c r="O192" s="62">
        <f>L83*0.33</f>
        <v>7096.3200000000006</v>
      </c>
      <c r="P192" s="385" t="s">
        <v>1833</v>
      </c>
      <c r="Q192" s="385" t="s">
        <v>1834</v>
      </c>
      <c r="R192" s="385" t="s">
        <v>1870</v>
      </c>
      <c r="S192" s="385" t="s">
        <v>1871</v>
      </c>
      <c r="T192" s="385" t="s">
        <v>1872</v>
      </c>
      <c r="U192" s="419" t="s">
        <v>1506</v>
      </c>
      <c r="V192" s="385" t="s">
        <v>1838</v>
      </c>
      <c r="X192" s="62" t="s">
        <v>1873</v>
      </c>
      <c r="Y192" s="436">
        <v>128352</v>
      </c>
      <c r="AA192" s="62" t="s">
        <v>1874</v>
      </c>
      <c r="AB192" s="62" t="s">
        <v>1875</v>
      </c>
    </row>
    <row r="193" spans="2:29" ht="24">
      <c r="E193" s="380" t="s">
        <v>637</v>
      </c>
      <c r="F193">
        <v>83496</v>
      </c>
      <c r="G193">
        <v>83496</v>
      </c>
      <c r="H193">
        <v>83496</v>
      </c>
      <c r="J193" s="461" t="s">
        <v>637</v>
      </c>
      <c r="K193" s="461">
        <v>108825.36</v>
      </c>
      <c r="L193" s="461">
        <v>126317.52</v>
      </c>
      <c r="M193">
        <v>148862.11199999999</v>
      </c>
      <c r="O193" s="62" t="s">
        <v>1876</v>
      </c>
      <c r="P193" s="384" t="s">
        <v>1843</v>
      </c>
      <c r="Q193" s="381" t="s">
        <v>1844</v>
      </c>
      <c r="R193" s="382">
        <f>GETPIVOTDATA("Sum of Jul-25",$J$182,"ACT/PCT","ACT125")+GETPIVOTDATA("Sum of Jul-25",$J$182,"ACT/PCT","ACT211")+GETPIVOTDATA("Sum of Jul-25",$J$182,"ACT/PCT","ACT234")+GETPIVOTDATA("Sum of Jul-25",$J$182,"ACT/PCT","ACT260")+O192-O190+O189</f>
        <v>302049.08160000003</v>
      </c>
      <c r="S193" s="382">
        <f>GETPIVOTDATA("Sum of Aug-25",$J$182,"ACT/PCT","ACT125")+GETPIVOTDATA("Sum of Aug-25",$J$182,"ACT/PCT","ACT211")+GETPIVOTDATA("Sum of Aug-25",$J$182,"ACT/PCT","ACT234")+GETPIVOTDATA("Sum of Aug-25",$J$182,"ACT/PCT","ACT260")+O192-O190+O189</f>
        <v>301930.54080000002</v>
      </c>
      <c r="T193" s="382">
        <f>GETPIVOTDATA("Sum of Sep-25",$J$182,"ACT/PCT","ACT125")+GETPIVOTDATA("Sum of Sep-25",$J$182,"ACT/PCT","ACT211")+GETPIVOTDATA("Sum of Sep-25",$J$182,"ACT/PCT","ACT234")+GETPIVOTDATA("Sum of Sep-25",$J$182,"ACT/PCT","ACT260")+O192-O190+O189</f>
        <v>317590.49280000007</v>
      </c>
      <c r="U193" s="420">
        <f>SUM(R193:T193)</f>
        <v>921570.11520000012</v>
      </c>
      <c r="V193" s="384">
        <f>U193*0.9</f>
        <v>829413.10368000017</v>
      </c>
      <c r="X193" s="62">
        <v>748580.4</v>
      </c>
      <c r="Y193" s="62">
        <f>V193-X193</f>
        <v>80832.703680000152</v>
      </c>
      <c r="AA193" s="62">
        <v>788936</v>
      </c>
      <c r="AB193" s="62">
        <f>X199</f>
        <v>793729.9036800001</v>
      </c>
    </row>
    <row r="194" spans="2:29" ht="14.5">
      <c r="E194" s="380" t="s">
        <v>640</v>
      </c>
      <c r="F194">
        <v>67200</v>
      </c>
      <c r="G194">
        <v>67200</v>
      </c>
      <c r="H194">
        <v>67200</v>
      </c>
      <c r="J194" s="461" t="s">
        <v>640</v>
      </c>
      <c r="K194" s="461"/>
      <c r="L194" s="461"/>
      <c r="M194"/>
      <c r="P194" s="384" t="s">
        <v>1846</v>
      </c>
      <c r="Q194" s="382" t="s">
        <v>1847</v>
      </c>
      <c r="R194" s="382">
        <f>GETPIVOTDATA("Sum of Jul-25",$J$182,"ACT/PCT","ACT209")+GETPIVOTDATA("Sum of Jul-25",$J$182,"ACT/PCT","ACT215/239")</f>
        <v>36046.080000000002</v>
      </c>
      <c r="S194" s="382">
        <f>GETPIVOTDATA("Sum of Aug-25",$J$182,"ACT/PCT","ACT209")+GETPIVOTDATA("Sum of Aug-25",$J$182,"ACT/PCT","ACT215/239")</f>
        <v>36046.080000000002</v>
      </c>
      <c r="T194" s="382">
        <f>GETPIVOTDATA("Sum of Sep-25",$J$182,"ACT/PCT","ACT209")+GETPIVOTDATA("Sum of Sep-25",$J$182,"ACT/PCT","ACT215/239")</f>
        <v>36046.080000000002</v>
      </c>
      <c r="U194" s="420">
        <f>SUM(R194:T194)</f>
        <v>108138.24000000001</v>
      </c>
      <c r="V194" s="384">
        <f>U194*0.9</f>
        <v>97324.416000000012</v>
      </c>
      <c r="X194" s="62">
        <v>94752</v>
      </c>
      <c r="AA194" s="62">
        <v>85932</v>
      </c>
      <c r="AB194" s="62">
        <f>V194</f>
        <v>97324.416000000012</v>
      </c>
    </row>
    <row r="195" spans="2:29" ht="14.5">
      <c r="E195" s="380" t="s">
        <v>277</v>
      </c>
      <c r="F195">
        <v>857052</v>
      </c>
      <c r="G195">
        <v>850788</v>
      </c>
      <c r="H195">
        <v>884100</v>
      </c>
      <c r="J195" s="461" t="s">
        <v>277</v>
      </c>
      <c r="K195" s="461">
        <v>765998.72159999993</v>
      </c>
      <c r="L195" s="461">
        <v>752802.09440000006</v>
      </c>
      <c r="M195">
        <v>739674.77279999992</v>
      </c>
      <c r="O195" s="62" t="s">
        <v>1876</v>
      </c>
      <c r="P195" s="384" t="s">
        <v>1848</v>
      </c>
      <c r="Q195" s="382" t="s">
        <v>1849</v>
      </c>
      <c r="R195" s="382">
        <f>GETPIVOTDATA("Sum of Jul-25",$J$182,"ACT/PCT","ACT-115")+GETPIVOTDATA("Sum of Jul-25",$J$182,"ACT/PCT","ACT-196")+GETPIVOTDATA("Sum of Jul-25",$J$182,"ACT/PCT","ACT-199")-O191+O192+O189</f>
        <v>215591.88</v>
      </c>
      <c r="S195" s="382">
        <f>GETPIVOTDATA("Sum of Aug-25",$J$182,"ACT/PCT","ACT-115")+GETPIVOTDATA("Sum of Aug-25",$J$182,"ACT/PCT","ACT-196")+GETPIVOTDATA("Sum of Aug-25",$J$182,"ACT/PCT","ACT-199")-O191+O192+O189</f>
        <v>215591.88</v>
      </c>
      <c r="T195" s="382">
        <f>GETPIVOTDATA("Sum of Sep-25",$J$182,"ACT/PCT","ACT-115")+GETPIVOTDATA("Sum of Sep-25",$J$182,"ACT/PCT","ACT-196")+GETPIVOTDATA("Sum of Sep-25",$J$182,"ACT/PCT","ACT-199")-O191+O192+O189</f>
        <v>215591.88</v>
      </c>
      <c r="U195" s="420">
        <f>SUM(R195:T195)</f>
        <v>646775.64</v>
      </c>
      <c r="V195" s="384">
        <f>U195*0.9</f>
        <v>582098.076</v>
      </c>
      <c r="X195" s="62">
        <v>1135209</v>
      </c>
      <c r="AA195" s="62">
        <f>AA194+AA193</f>
        <v>874868</v>
      </c>
      <c r="AB195" s="62">
        <f>AB194+AB193</f>
        <v>891054.31968000007</v>
      </c>
      <c r="AC195" s="487">
        <f>AA195-AB195</f>
        <v>-16186.319680000073</v>
      </c>
    </row>
    <row r="196" spans="2:29" ht="35.5">
      <c r="E196"/>
      <c r="F196"/>
      <c r="G196"/>
      <c r="J196" s="461"/>
      <c r="K196" s="461"/>
      <c r="L196" s="461"/>
      <c r="M196"/>
      <c r="O196" s="62" t="s">
        <v>1876</v>
      </c>
      <c r="P196" s="384" t="s">
        <v>1851</v>
      </c>
      <c r="Q196" s="382" t="s">
        <v>1852</v>
      </c>
      <c r="R196" s="382">
        <f>GETPIVOTDATA("Sum of Jul-25",$J$182,"ACT/PCT","ACT195")+GETPIVOTDATA("Sum of Jul-25",$J$182,"ACT/PCT","ACT200")+O192</f>
        <v>179375.28</v>
      </c>
      <c r="S196" s="382">
        <f>GETPIVOTDATA("Sum of Aug-25",$J$182,"ACT/PCT","ACT195")+GETPIVOTDATA("Sum of Aug-25",$J$182,"ACT/PCT","ACT200")+O192</f>
        <v>174021.99360000002</v>
      </c>
      <c r="T196" s="382">
        <f>GETPIVOTDATA("Sum of Sep-25",$J$182,"ACT/PCT","ACT195")+GETPIVOTDATA("Sum of Sep-25",$J$182,"ACT/PCT","ACT200")+O192</f>
        <v>170231.28</v>
      </c>
      <c r="U196" s="420">
        <f>SUM(R196:T196)</f>
        <v>523628.55359999998</v>
      </c>
      <c r="V196" s="384">
        <f>U196*0.9</f>
        <v>471265.69824</v>
      </c>
      <c r="W196" s="383" t="s">
        <v>1877</v>
      </c>
    </row>
    <row r="197" spans="2:29" ht="14.5">
      <c r="E197"/>
      <c r="F197"/>
      <c r="G197"/>
      <c r="J197" s="461"/>
      <c r="K197" s="461"/>
      <c r="L197" s="461"/>
      <c r="P197" s="384" t="s">
        <v>1854</v>
      </c>
      <c r="Q197" s="382" t="s">
        <v>679</v>
      </c>
      <c r="R197" s="382">
        <f>GETPIVOTDATA("Sum of Jul-25",$J$182,"ACT/PCT","ACT136")</f>
        <v>32721.360000000001</v>
      </c>
      <c r="S197" s="382">
        <f>GETPIVOTDATA("Sum of Aug-25",$J$182,"ACT/PCT","ACT136")</f>
        <v>24996.559999999998</v>
      </c>
      <c r="T197" s="382">
        <f>GETPIVOTDATA("Sum of Sep-25",$J$182,"ACT/PCT","ACT136")</f>
        <v>0</v>
      </c>
      <c r="U197" s="420">
        <f>SUM(R197:T197)</f>
        <v>57717.919999999998</v>
      </c>
      <c r="V197" s="384">
        <f>U197*0.9</f>
        <v>51946.127999999997</v>
      </c>
      <c r="W197" s="62" t="s">
        <v>1878</v>
      </c>
    </row>
    <row r="198" spans="2:29" ht="14.5">
      <c r="E198"/>
      <c r="F198"/>
      <c r="G198"/>
      <c r="J198" s="461"/>
      <c r="K198" s="461"/>
      <c r="L198" s="461"/>
      <c r="P198" s="384"/>
      <c r="Q198" s="385" t="s">
        <v>1506</v>
      </c>
      <c r="R198" s="384">
        <f>SUM(R193:R197)</f>
        <v>765783.68160000013</v>
      </c>
      <c r="S198" s="384">
        <f>SUM(S193:S197)</f>
        <v>752587.05440000002</v>
      </c>
      <c r="T198" s="384">
        <f>SUM(T193:T197)</f>
        <v>739459.73280000011</v>
      </c>
      <c r="U198" s="419">
        <f>SUM(U193:U197)</f>
        <v>2257830.4687999999</v>
      </c>
      <c r="V198" s="385">
        <f>SUM(V193:V197)</f>
        <v>2032047.4219200003</v>
      </c>
      <c r="W198" s="62">
        <v>2020911.9840000002</v>
      </c>
      <c r="X198" s="62">
        <f>U193-SUM(U121:V121)</f>
        <v>881922.11520000012</v>
      </c>
    </row>
    <row r="199" spans="2:29" ht="15" thickBot="1">
      <c r="E199"/>
      <c r="F199"/>
      <c r="G199"/>
      <c r="J199" s="461"/>
      <c r="K199" s="461"/>
      <c r="L199" s="461"/>
      <c r="T199" s="62">
        <f>T198*0.9</f>
        <v>665513.75952000008</v>
      </c>
      <c r="W199" s="62">
        <f>W198-V198</f>
        <v>-11135.437920000171</v>
      </c>
      <c r="X199" s="62">
        <f>X198*0.9</f>
        <v>793729.9036800001</v>
      </c>
    </row>
    <row r="200" spans="2:29" ht="11.25" customHeight="1" thickBot="1">
      <c r="N200" s="864" t="s">
        <v>1879</v>
      </c>
      <c r="O200" s="865"/>
    </row>
    <row r="201" spans="2:29" ht="23">
      <c r="B201" s="394" t="s">
        <v>1880</v>
      </c>
      <c r="H201" s="62"/>
      <c r="J201" s="183" t="s">
        <v>1881</v>
      </c>
      <c r="K201" s="64"/>
      <c r="L201" s="64"/>
      <c r="M201" s="63"/>
      <c r="N201" s="63"/>
      <c r="S201" s="381" t="s">
        <v>1882</v>
      </c>
      <c r="T201" s="421" t="s">
        <v>1883</v>
      </c>
      <c r="U201" s="382">
        <f>96.56*168*3</f>
        <v>48666.239999999998</v>
      </c>
      <c r="V201" s="382">
        <f>U201*0.9</f>
        <v>43799.616000000002</v>
      </c>
    </row>
    <row r="202" spans="2:29" ht="34.5">
      <c r="B202" s="393"/>
      <c r="C202" s="395" t="s">
        <v>559</v>
      </c>
      <c r="D202" s="446" t="s">
        <v>1884</v>
      </c>
      <c r="E202" s="395" t="s">
        <v>1885</v>
      </c>
      <c r="F202" s="396" t="s">
        <v>1886</v>
      </c>
      <c r="G202" s="395" t="s">
        <v>1887</v>
      </c>
      <c r="H202" s="62"/>
      <c r="J202" s="462"/>
      <c r="K202" s="446" t="s">
        <v>1884</v>
      </c>
      <c r="L202" s="446" t="s">
        <v>1885</v>
      </c>
      <c r="M202" s="396" t="s">
        <v>1886</v>
      </c>
      <c r="N202" s="395" t="s">
        <v>1887</v>
      </c>
      <c r="T202" s="423" t="s">
        <v>1888</v>
      </c>
      <c r="U202" s="382">
        <v>0</v>
      </c>
      <c r="V202" s="382">
        <f>U202*0.9</f>
        <v>0</v>
      </c>
    </row>
    <row r="203" spans="2:29" ht="13">
      <c r="B203" s="397" t="s">
        <v>1889</v>
      </c>
      <c r="C203" s="305"/>
      <c r="D203" s="98"/>
      <c r="E203" s="305"/>
      <c r="F203" s="305"/>
      <c r="G203" s="305"/>
      <c r="H203" s="62"/>
      <c r="J203" s="463" t="s">
        <v>1889</v>
      </c>
      <c r="K203" s="98"/>
      <c r="L203" s="98"/>
      <c r="M203" s="305"/>
      <c r="N203" s="305"/>
      <c r="T203" s="382"/>
      <c r="U203" s="382">
        <f>SUBTOTAL(9,U201:U202)</f>
        <v>48666.239999999998</v>
      </c>
      <c r="V203" s="382">
        <f>SUM(V201:V202)</f>
        <v>43799.616000000002</v>
      </c>
    </row>
    <row r="204" spans="2:29" ht="12.5">
      <c r="B204" s="392" t="s">
        <v>581</v>
      </c>
      <c r="C204" s="305">
        <f>COUNTIFS($I$77:$I$131,"Level 1 - Standard SkillsOnshore Verizon Location",$S$77:$S$131,"&lt;&gt;0")</f>
        <v>0</v>
      </c>
      <c r="D204" s="98">
        <f>COUNTIFS($I$77:$I$131,"Level 1 - Standard SkillsOnshore Supplier Location",$S$77:$S$131,"&lt;&gt;0")</f>
        <v>0</v>
      </c>
      <c r="E204" s="305">
        <f>COUNTIFS($I$77:$I$131,"Level 1 - Standard SkillsOnshore WFH Location",$S$77:$S$131,"&lt;&gt;0")</f>
        <v>0</v>
      </c>
      <c r="F204" s="305">
        <f>COUNTIFS($I$77:$I$131,"Level 1 - Standard SkillsIndia",$S$77:$S$131,"&lt;&gt;0")</f>
        <v>0</v>
      </c>
      <c r="G204" s="305">
        <f>COUNTIFS($I$77:$I$131,"Level 1 - Standard SkillsMexico",$S$77:$S$131,"&lt;&gt;0")</f>
        <v>0</v>
      </c>
      <c r="H204" s="62"/>
      <c r="J204" s="464" t="s">
        <v>581</v>
      </c>
      <c r="K204" s="98">
        <f>COUNTIFS($I$77:$I$131,"Level 1 - Standard SkillsOnshore Supplier Location",$T$77:$T$131,"&lt;&gt;0")</f>
        <v>0</v>
      </c>
      <c r="L204" s="98">
        <f>COUNTIFS($I$77:$I$131,"Level 1 - Standard SkillsOnshore WFH Location",$T$77:$T$131,"&lt;&gt;0")</f>
        <v>0</v>
      </c>
      <c r="M204" s="305">
        <f>COUNTIFS($I$77:$I$131,"Level 1 - Standard SkillsIndia",$T$77:$T$131,"&lt;&gt;0")</f>
        <v>0</v>
      </c>
      <c r="N204" s="305">
        <f>COUNTIFS($I$77:$I$131,"Level 1 - Standard SkillsMexico",$T$77:$T$131,"&lt;&gt;0")</f>
        <v>0</v>
      </c>
      <c r="T204" s="382"/>
      <c r="U204" s="382"/>
      <c r="V204" s="382"/>
      <c r="Z204" s="62" t="s">
        <v>1890</v>
      </c>
    </row>
    <row r="205" spans="2:29" ht="12.5">
      <c r="B205" s="392" t="s">
        <v>323</v>
      </c>
      <c r="C205" s="305">
        <f>COUNTIFS($I$77:$I$131,"Level 2 - Standard SkillsOnshore Verizon Location",$S$77:$S$131,"&lt;&gt;0")</f>
        <v>0</v>
      </c>
      <c r="D205" s="98">
        <f>COUNTIFS($I$77:$I$131,"Level 2 - Standard SkillsOnshore Supplier Location",$S$77:$S$131,"&lt;&gt;0")</f>
        <v>0</v>
      </c>
      <c r="E205" s="305">
        <f>COUNTIFS($I$77:$I$131,"Level 2 - Standard SkillsOnshore WFH Location",$S$77:$S$131,"&lt;&gt;0")</f>
        <v>0</v>
      </c>
      <c r="F205" s="305">
        <f>COUNTIFS($I$77:$I$131,"Level 2 - Standard SkillsIndia",$S$77:$S$131,"&lt;&gt;0")</f>
        <v>0</v>
      </c>
      <c r="G205" s="305">
        <f>COUNTIFS($I$77:$I$131,"Level 2 - Standard SkillsMexico",$S$77:$S$131,"&lt;&gt;0")</f>
        <v>0</v>
      </c>
      <c r="H205" s="62"/>
      <c r="J205" s="464" t="s">
        <v>323</v>
      </c>
      <c r="K205" s="98">
        <f>COUNTIFS($I$77:$I$131,"Level 2 - Standard SkillsOnshore Supplier Location",$T$77:$T$131,"&lt;&gt;0")</f>
        <v>0</v>
      </c>
      <c r="L205" s="98">
        <f>COUNTIFS($I$77:$I$131,"Level 2 - Standard SkillsOnshore WFH Location",$T$77:$T$131,"&lt;&gt;0")</f>
        <v>0</v>
      </c>
      <c r="M205" s="305">
        <f>COUNTIFS($I$77:$I$131,"Level 2 - Standard SkillsIndia",$T$77:$T$131,"&lt;&gt;0")</f>
        <v>0</v>
      </c>
      <c r="N205" s="305">
        <f>COUNTIFS($I$77:$I$131,"Level 2 - Standard SkillsMexico",$T$77:$T$131,"&lt;&gt;0")</f>
        <v>0</v>
      </c>
      <c r="T205" s="382" t="s">
        <v>1891</v>
      </c>
      <c r="U205" s="382">
        <f>U198+U203</f>
        <v>2306496.7088000001</v>
      </c>
      <c r="V205" s="382">
        <f>V198+V203</f>
        <v>2075847.0379200003</v>
      </c>
      <c r="Z205" s="384" t="s">
        <v>1892</v>
      </c>
      <c r="AA205" s="490">
        <v>874868</v>
      </c>
    </row>
    <row r="206" spans="2:29" ht="12.5">
      <c r="B206" s="392" t="s">
        <v>320</v>
      </c>
      <c r="C206" s="305">
        <f>COUNTIFS($I$77:$I$131,"Level 3 - Standard SkillsOnshore Verizon Location",$S$77:$S$131,"&lt;&gt;0")</f>
        <v>0</v>
      </c>
      <c r="D206" s="98">
        <f>COUNTIFS($I$77:$I$131,"Level 3 - Standard SkillsOnshore Supplier Location",$S$77:$S$131,"&lt;&gt;0")</f>
        <v>1</v>
      </c>
      <c r="E206" s="305">
        <f>COUNTIFS($I$77:$I$131,"Level 3 - Standard SkillsOnshore WFH Location",$S$77:$S$131,"&lt;&gt;0")</f>
        <v>0</v>
      </c>
      <c r="F206" s="305">
        <f>COUNTIFS($I$77:$I$131,"Level 3 - Standard SkillsIndia",$S$77:$S$131,"&lt;&gt;0")</f>
        <v>2</v>
      </c>
      <c r="G206" s="305">
        <f>COUNTIFS($I$77:$I$131,"Level 3 - Standard SkillsMexico",$S$77:$S$131,"&lt;&gt;0")</f>
        <v>0</v>
      </c>
      <c r="H206" s="305">
        <v>189</v>
      </c>
      <c r="J206" s="464" t="s">
        <v>320</v>
      </c>
      <c r="K206" s="98">
        <f>COUNTIFS($I$77:$I$131,"Level 3 - Standard SkillsOnshore Supplier Location",$T$77:$T$131,"&lt;&gt;0")</f>
        <v>1</v>
      </c>
      <c r="L206" s="98">
        <f>COUNTIFS($I$77:$I$131,"Level 3 - Standard SkillsOnshore WFH Location",$T$77:$T$131,"&lt;&gt;0")</f>
        <v>0</v>
      </c>
      <c r="M206" s="305">
        <f>COUNTIFS($I$77:$I$131,"Level 3 - Standard SkillsIndia",$T$77:$T$131,"&lt;&gt;0")</f>
        <v>2</v>
      </c>
      <c r="N206" s="305">
        <f>COUNTIFS($I$77:$I$131,"Level 3 - Standard SkillsMexico",$T$77:$T$131,"&lt;&gt;0")</f>
        <v>0</v>
      </c>
      <c r="T206" s="382" t="s">
        <v>1893</v>
      </c>
      <c r="U206" s="305"/>
      <c r="V206" s="382">
        <f>U205*0.9</f>
        <v>2075847.0379200003</v>
      </c>
      <c r="Z206" s="384" t="s">
        <v>1848</v>
      </c>
      <c r="AA206" s="492">
        <v>558256.1</v>
      </c>
    </row>
    <row r="207" spans="2:29" ht="12.5">
      <c r="B207" s="392" t="s">
        <v>594</v>
      </c>
      <c r="C207" s="305">
        <f>COUNTIFS($I$77:$I$131,"Level 1 - Premium SkillsOnshore Verizon Location",$S$77:$S$131,"&lt;&gt;0")</f>
        <v>0</v>
      </c>
      <c r="D207" s="98">
        <f>COUNTIFS($I$77:$I$131,"Level 1 - Premium SkillsOnshore Supplier Location",$S$77:$S$131,"&lt;&gt;0")</f>
        <v>0</v>
      </c>
      <c r="E207" s="305">
        <f>COUNTIFS($I$77:$I$131,"Level 1 - Premium SkillsOnshore WFH Location",$S$77:$S$131,"&lt;&gt;0")</f>
        <v>0</v>
      </c>
      <c r="F207" s="305">
        <f>COUNTIFS($I$77:$I$131,"Level 1 - Premium SkillsIndia",$S$77:$S$131,"&lt;&gt;0")</f>
        <v>0</v>
      </c>
      <c r="G207" s="305">
        <f>COUNTIFS($I$77:$I$131,"Level 1 - Premium SkillsMexico",$S$77:$S$131,"&lt;&gt;0")</f>
        <v>0</v>
      </c>
      <c r="H207" s="305">
        <v>2</v>
      </c>
      <c r="J207" s="464" t="s">
        <v>594</v>
      </c>
      <c r="K207" s="98">
        <f>COUNTIFS($I$77:$I$131,"Level 1 - Premium SkillsOnshore Supplier Location",$T$77:$T$131,"&lt;&gt;0")</f>
        <v>0</v>
      </c>
      <c r="L207" s="98">
        <f>COUNTIFS($I$77:$I$131,"Level 1 - Premium SkillsOnshore WFH Location",$T$77:$T$131,"&lt;&gt;0")</f>
        <v>0</v>
      </c>
      <c r="M207" s="305">
        <f>COUNTIFS($I$77:$I$131,"Level 1 - Premium SkillsIndia",$T$77:$T$131,"&lt;&gt;0")</f>
        <v>0</v>
      </c>
      <c r="N207" s="305">
        <f>COUNTIFS($I$77:$I$131,"Level 1 - Premium SkillsMexico",$T$77:$T$131,"&lt;&gt;0")</f>
        <v>0</v>
      </c>
      <c r="Z207" s="384" t="s">
        <v>1851</v>
      </c>
      <c r="AA207" s="493">
        <v>522280.08</v>
      </c>
    </row>
    <row r="208" spans="2:29" ht="12.5">
      <c r="B208" s="392" t="s">
        <v>330</v>
      </c>
      <c r="C208" s="305">
        <f>COUNTIFS($I$77:$I$131,"Level 2 - Premium SkillsOnshore Verizon Location",$S$77:$S$131,"&lt;&gt;0")</f>
        <v>0</v>
      </c>
      <c r="D208" s="98">
        <f>COUNTIFS($I$77:$I$131,"Level 2 - Premium SkillsOnshore Supplier Location",$S$77:$S$131,"&lt;&gt;0")</f>
        <v>0</v>
      </c>
      <c r="E208" s="305">
        <f>COUNTIFS($I$77:$I$131,"Level 2 - Premium SkillsOnshore WFH Location",$S$77:$S$131,"&lt;&gt;0")</f>
        <v>0</v>
      </c>
      <c r="F208" s="305">
        <f>COUNTIFS($I$77:$I$131,"Level 2 - Premium SkillsIndia",$S$77:$S$131,"&lt;&gt;0")</f>
        <v>0</v>
      </c>
      <c r="G208" s="305">
        <f>COUNTIFS($I$77:$I$131,"Level 2 - Premium SkillsMexico",$S$77:$S$131,"&lt;&gt;0")</f>
        <v>0</v>
      </c>
      <c r="H208" s="305">
        <f>H206*H207</f>
        <v>378</v>
      </c>
      <c r="J208" s="464" t="s">
        <v>330</v>
      </c>
      <c r="K208" s="98">
        <f>COUNTIFS($I$77:$I$131,"Level 2 - Premium SkillsOnshore Supplier Location",$T$77:$T$131,"&lt;&gt;0")</f>
        <v>0</v>
      </c>
      <c r="L208" s="98">
        <f>COUNTIFS($I$77:$I$131,"Level 2 - Premium SkillsOnshore WFH Location",$T$77:$T$131,"&lt;&gt;0")</f>
        <v>0</v>
      </c>
      <c r="M208" s="305">
        <f>COUNTIFS($I$77:$I$131,"Level 2 - Premium SkillsIndia",$T$77:$T$131,"&lt;&gt;0")</f>
        <v>0</v>
      </c>
      <c r="N208" s="305">
        <f>COUNTIFS($I$77:$I$131,"Level 2 - Premium SkillsMexico",$T$77:$T$131,"&lt;&gt;0")</f>
        <v>0</v>
      </c>
      <c r="Z208" s="384" t="s">
        <v>1854</v>
      </c>
      <c r="AA208" s="490">
        <v>98164.08</v>
      </c>
    </row>
    <row r="209" spans="1:27" ht="12.5">
      <c r="A209" s="63">
        <f>22+0.76+0.76+1</f>
        <v>24.520000000000003</v>
      </c>
      <c r="B209" s="392" t="s">
        <v>317</v>
      </c>
      <c r="C209" s="305">
        <f>COUNTIFS($I$77:$I$131,"Level 3 - Premium SkillsOnshore Verizon Location",$S$77:$S$131,"&lt;&gt;0")</f>
        <v>0</v>
      </c>
      <c r="D209" s="480">
        <f>COUNTIFS($I$77:$I$131,"Level 3 - Premium SkillsOnshore Supplier Location",$S$77:$S$131,"&lt;&gt;0")</f>
        <v>25</v>
      </c>
      <c r="E209" s="305">
        <f>COUNTIFS($I$77:$I$131,"Level 3 - Premium SkillsOnshore WFH Location",$S$77:$S$131,"&lt;&gt;0")</f>
        <v>0</v>
      </c>
      <c r="F209" s="305">
        <f>COUNTIFS($I$77:$I$131,"Level 3 - Premium SkillsIndia",$S$77:$S$131,"&lt;&gt;0")</f>
        <v>7</v>
      </c>
      <c r="G209" s="305">
        <f>COUNTIFS($I$77:$I$131,"Level 3 - Premium SkillsMexico",$S$77:$S$131,"&lt;&gt;0")</f>
        <v>0</v>
      </c>
      <c r="H209" s="305">
        <v>168</v>
      </c>
      <c r="J209" s="464" t="s">
        <v>317</v>
      </c>
      <c r="K209" s="98">
        <f>COUNTIFS($I$77:$I$131,"Level 3 - Premium SkillsOnshore Supplier Location",$T$77:$T$131,"&lt;&gt;0")</f>
        <v>25</v>
      </c>
      <c r="L209" s="98">
        <f>COUNTIFS($I$77:$I$131,"Level 3 - Premium SkillsOnshore WFH Location",$T$77:$T$131,"&lt;&gt;0")</f>
        <v>0</v>
      </c>
      <c r="M209" s="305">
        <f>COUNTIFS($I$77:$I$131,"Level 3 - Premium SkillsIndia",$T$77:$T$131,"&lt;&gt;0")</f>
        <v>7</v>
      </c>
      <c r="N209" s="305">
        <f>COUNTIFS($I$77:$I$131,"Level 3 - Premium SkillsMexico",$T$77:$T$131,"&lt;&gt;0")</f>
        <v>0</v>
      </c>
      <c r="Z209" s="382"/>
      <c r="AA209" s="382">
        <f>SUM(AA205:AA208)</f>
        <v>2053568.2600000002</v>
      </c>
    </row>
    <row r="210" spans="1:27" ht="12.5">
      <c r="B210" s="392" t="s">
        <v>606</v>
      </c>
      <c r="C210" s="305">
        <f>COUNTIFS($I$77:$I$131,"Level 1 - Niche SkillsOnshore Verizon Location",$S$77:$S$131,"&lt;&gt;0")</f>
        <v>0</v>
      </c>
      <c r="D210" s="98">
        <f>COUNTIFS($I$77:$I$131,"Level 1 - Niche SkillsOnshore Supplier Location",$S$77:$S$131,"&lt;&gt;0")</f>
        <v>0</v>
      </c>
      <c r="E210" s="305">
        <f>COUNTIFS($I$77:$I$131,"Level 1 - Niche SkillsOnshore WFH Location",$S$77:$S$131,"&lt;&gt;0")</f>
        <v>0</v>
      </c>
      <c r="F210" s="305">
        <f>COUNTIFS($I$77:$I$131,"Level 1 - Niche SkillsIndia",$S$77:$S$131,"&lt;&gt;0")</f>
        <v>0</v>
      </c>
      <c r="G210" s="305">
        <f>COUNTIFS($I$77:$I$131,"Level 1 - Niche SkillsMexico",$S$77:$S$131,"&lt;&gt;0")</f>
        <v>0</v>
      </c>
      <c r="H210" s="305">
        <v>26</v>
      </c>
      <c r="J210" s="464" t="s">
        <v>606</v>
      </c>
      <c r="K210" s="98">
        <f>COUNTIFS($I$77:$I$131,"Level 1 - Niche SkillsOnshore Supplier Location",$T$77:$T$131,"&lt;&gt;0")</f>
        <v>0</v>
      </c>
      <c r="L210" s="98">
        <f>COUNTIFS($I$77:$I$131,"Level 1 - Niche SkillsOnshore WFH Location",$T$77:$T$131,"&lt;&gt;0")</f>
        <v>0</v>
      </c>
      <c r="M210" s="305">
        <f>COUNTIFS($I$77:$I$131,"Level 1 - Niche SkillsIndia",$T$77:$T$131,"&lt;&gt;0")</f>
        <v>0</v>
      </c>
      <c r="N210" s="305">
        <f>COUNTIFS($I$77:$I$131,"Level 1 - Niche SkillsMexico",$T$77:$T$131,"&lt;&gt;0")</f>
        <v>0</v>
      </c>
    </row>
    <row r="211" spans="1:27" ht="12.5">
      <c r="B211" s="392" t="s">
        <v>700</v>
      </c>
      <c r="C211" s="305">
        <f>COUNTIFS($I$77:$I$131,"Level 2 - Niche SkillsOnshore Verizon Location",$S$77:$S$131,"&lt;&gt;0")</f>
        <v>0</v>
      </c>
      <c r="D211" s="98">
        <f>COUNTIFS($I$77:$I$131,"Level 2 - Niche SkillsOnshore Supplier Location",$S$77:$S$131,"&lt;&gt;0")</f>
        <v>0</v>
      </c>
      <c r="E211" s="305">
        <f>COUNTIFS($I$77:$I$131,"Level 2 - Niche SkillsOnshore WFH Location",$S$77:$S$131,"&lt;&gt;0")</f>
        <v>0</v>
      </c>
      <c r="F211" s="305">
        <f>COUNTIFS($I$77:$I$131,"Level 2 - Niche SkillsIndia",$S$77:$S$131,"&lt;&gt;0")</f>
        <v>0</v>
      </c>
      <c r="G211" s="305">
        <f>COUNTIFS($I$77:$I$131,"Level 2 - Niche SkillsMexico",$S$77:$S$131,"&lt;&gt;0")</f>
        <v>0</v>
      </c>
      <c r="H211" s="305">
        <f>H209*H210</f>
        <v>4368</v>
      </c>
      <c r="J211" s="464" t="s">
        <v>700</v>
      </c>
      <c r="K211" s="98">
        <f>COUNTIFS($I$77:$I$131,"Level 2 - Niche SkillsOnshore Supplier Location",$T$77:$T$131,"&lt;&gt;0")</f>
        <v>0</v>
      </c>
      <c r="L211" s="98">
        <f>COUNTIFS($I$77:$I$131,"Level 2 - Niche SkillsOnshore WFH Location",$T$77:$T$131,"&lt;&gt;0")</f>
        <v>0</v>
      </c>
      <c r="M211" s="305">
        <f>COUNTIFS($I$77:$I$131,"Level 2 - Niche SkillsIndia",$T$77:$T$131,"&lt;&gt;0")</f>
        <v>0</v>
      </c>
      <c r="N211" s="305">
        <f>COUNTIFS($I$77:$I$131,"Level 2 - Niche SkillsMexico",$T$77:$T$131,"&lt;&gt;0")</f>
        <v>0</v>
      </c>
    </row>
    <row r="212" spans="1:27" ht="12.5">
      <c r="A212" s="63">
        <f>8+0.5</f>
        <v>8.5</v>
      </c>
      <c r="B212" s="392" t="s">
        <v>342</v>
      </c>
      <c r="C212" s="305">
        <f>COUNTIFS($I$77:$I$131,"Level 3 - Niche SkillsOnshore Verizon Location",$S$77:$S$131,"&lt;&gt;0")</f>
        <v>0</v>
      </c>
      <c r="D212" s="480">
        <f>COUNTIFS($I$77:$I$131,"Level 3 - Niche SkillsOnshore Supplier Location",$S$77:$S$131,"&lt;&gt;0")</f>
        <v>6</v>
      </c>
      <c r="E212" s="305">
        <f>COUNTIFS($I$77:$I$131,"Level 3 - Niche SkillsOnshore WFH Location",$S$77:$S$131,"&lt;&gt;0")</f>
        <v>0</v>
      </c>
      <c r="F212" s="305">
        <f>COUNTIFS($I$77:$I$131,"Level 3 - Niche SkillsIndia",$S$77:$S$131,"&lt;&gt;0")</f>
        <v>0</v>
      </c>
      <c r="G212" s="305">
        <f>COUNTIFS($I$77:$I$131,"Level 3 - Niche SkillsMexico",$S$77:$S$131,"&lt;&gt;0")</f>
        <v>0</v>
      </c>
      <c r="H212" s="305"/>
      <c r="I212" s="438"/>
      <c r="J212" s="464" t="s">
        <v>342</v>
      </c>
      <c r="K212" s="98">
        <f>COUNTIFS($I$77:$I$131,"Level 3 - Niche SkillsOnshore Supplier Location",$T$77:$T$131,"&lt;&gt;0")</f>
        <v>6</v>
      </c>
      <c r="L212" s="98">
        <f>COUNTIFS($I$77:$I$131,"Level 3 - Niche SkillsOnshore WFH Location",$T$77:$T$131,"&lt;&gt;0")</f>
        <v>0</v>
      </c>
      <c r="M212" s="305">
        <f>COUNTIFS($I$77:$I$131,"Level 3 - Niche SkillsIndia",$T$77:$T$131,"&lt;&gt;0")</f>
        <v>0</v>
      </c>
      <c r="N212" s="305">
        <f>COUNTIFS($I$77:$I$131,"Level 3 - Niche SkillsMexico",$T$77:$T$131,"&lt;&gt;0")</f>
        <v>0</v>
      </c>
      <c r="P212" s="384" t="s">
        <v>1848</v>
      </c>
      <c r="Q212" s="382" t="s">
        <v>1849</v>
      </c>
      <c r="R212" s="382">
        <f>R195*0.9</f>
        <v>194032.69200000001</v>
      </c>
      <c r="S212" s="382">
        <f t="shared" ref="S212:T212" si="123">S195*0.9</f>
        <v>194032.69200000001</v>
      </c>
      <c r="T212" s="382">
        <f t="shared" si="123"/>
        <v>194032.69200000001</v>
      </c>
      <c r="U212" s="420">
        <f>SUM(R212:T212)</f>
        <v>582098.076</v>
      </c>
      <c r="V212" s="384"/>
    </row>
    <row r="213" spans="1:27" ht="12.5">
      <c r="B213" s="392" t="s">
        <v>371</v>
      </c>
      <c r="C213" s="305">
        <f>COUNTIFS($I$77:$I$131,"Level 4 - Expert SkillsOnshore Verizon Location",$S$77:$S$131,"&lt;&gt;0")</f>
        <v>4</v>
      </c>
      <c r="D213" s="98">
        <f>COUNTIFS($I$77:$I$131,"Level 4 - Expert SkillsOnshore Supplier Location",$S$77:$S$131,"&lt;&gt;0")</f>
        <v>7</v>
      </c>
      <c r="E213" s="305">
        <f>COUNTIFS($I$77:$I$131,"Level 4 - Expert SkillsOnshore WFH Location",$S$77:$S$131,"&lt;&gt;0")</f>
        <v>0</v>
      </c>
      <c r="F213" s="305">
        <f>COUNTIFS($I$77:$I$131,"Level 4 - Expert SkillsIndia",$S$77:$S$131,"&lt;&gt;0")</f>
        <v>0</v>
      </c>
      <c r="G213" s="305">
        <f>COUNTIFS($I$77:$I$131,"Level 4 - Expert SkillsMexico",$S$77:$S$131,"&lt;&gt;0")</f>
        <v>0</v>
      </c>
      <c r="H213" s="62"/>
      <c r="J213" s="464" t="s">
        <v>371</v>
      </c>
      <c r="K213" s="98">
        <f>COUNTIFS($I$77:$I$131,"Level 4 - Expert SkillsOnshore Supplier Location",$T$77:$T$131,"&lt;&gt;0")</f>
        <v>6</v>
      </c>
      <c r="L213" s="98">
        <f>COUNTIFS($I$77:$I$131,"Level 4 - Expert SkillsOnshore WFH Location",$T$77:$T$131,"&lt;&gt;0")</f>
        <v>0</v>
      </c>
      <c r="M213" s="305">
        <f>COUNTIFS($I$77:$I$131,"Level 4 - Expert SkillsIndia",$T$77:$T$131,"&lt;&gt;0")</f>
        <v>0</v>
      </c>
      <c r="N213" s="305">
        <f>COUNTIFS($I$77:$I$131,"Level 4 - Expert SkillsMexico",$T$77:$T$131,"&lt;&gt;0")</f>
        <v>0</v>
      </c>
    </row>
    <row r="214" spans="1:27">
      <c r="B214" s="393" t="s">
        <v>1506</v>
      </c>
      <c r="C214" s="393">
        <f>SUM(C204:C213)</f>
        <v>4</v>
      </c>
      <c r="D214" s="462">
        <f>SUM(D204:D213)</f>
        <v>39</v>
      </c>
      <c r="E214" s="393">
        <f>SUM(E204:E213)</f>
        <v>0</v>
      </c>
      <c r="F214" s="393">
        <f>SUM(F204:F213)</f>
        <v>9</v>
      </c>
      <c r="G214" s="393">
        <f>SUM(G204:G213)</f>
        <v>0</v>
      </c>
      <c r="J214" s="462" t="s">
        <v>1506</v>
      </c>
      <c r="K214" s="462">
        <f>SUM(K204:K213)</f>
        <v>38</v>
      </c>
      <c r="L214" s="462">
        <f>SUM(L204:L213)</f>
        <v>0</v>
      </c>
      <c r="M214" s="393">
        <f>SUM(M204:M213)</f>
        <v>9</v>
      </c>
      <c r="N214" s="393">
        <f>SUM(N204:N213)</f>
        <v>0</v>
      </c>
    </row>
    <row r="215" spans="1:27">
      <c r="G215" s="398">
        <f>SUM(C214:G214)</f>
        <v>52</v>
      </c>
      <c r="N215" s="62">
        <f>SUM(K214:N214)</f>
        <v>47</v>
      </c>
    </row>
    <row r="219" spans="1:27" ht="12.5">
      <c r="L219" s="183" t="s">
        <v>1894</v>
      </c>
      <c r="M219" s="63"/>
      <c r="N219" s="63"/>
      <c r="O219" s="63"/>
      <c r="P219" s="63"/>
    </row>
    <row r="220" spans="1:27" ht="34.5">
      <c r="B220" s="400" t="s">
        <v>1870</v>
      </c>
      <c r="C220" s="401" t="s">
        <v>324</v>
      </c>
      <c r="D220" s="402" t="s">
        <v>338</v>
      </c>
      <c r="E220" s="401" t="s">
        <v>318</v>
      </c>
      <c r="F220" s="401" t="s">
        <v>422</v>
      </c>
      <c r="G220" s="401" t="s">
        <v>449</v>
      </c>
      <c r="H220" s="401" t="s">
        <v>331</v>
      </c>
      <c r="I220" s="401"/>
      <c r="J220" s="402" t="s">
        <v>1506</v>
      </c>
      <c r="L220" s="462"/>
      <c r="M220" s="395" t="s">
        <v>1884</v>
      </c>
      <c r="N220" s="395" t="s">
        <v>1885</v>
      </c>
      <c r="O220" s="396" t="s">
        <v>1886</v>
      </c>
      <c r="P220" s="395" t="s">
        <v>1887</v>
      </c>
    </row>
    <row r="221" spans="1:27" ht="13">
      <c r="B221" s="417" t="s">
        <v>24</v>
      </c>
      <c r="C221" s="399">
        <f>COUNTIFS($J$77:$J$131,"A",$S$77:$S$131,"&lt;&gt;0",$E$77:$E$131,"ADM")</f>
        <v>0</v>
      </c>
      <c r="D221" s="399">
        <f>COUNTIFS($J$77:$J$131,"SA",$S$77:$S$131,"&lt;&gt;0",$E$77:$E$131,"ADM")</f>
        <v>3</v>
      </c>
      <c r="E221" s="399">
        <f>COUNTIFS($J$77:$J$131,"M",$S$77:$S$131,"&lt;&gt;0",$E$77:$E$131,"ADM")</f>
        <v>7</v>
      </c>
      <c r="F221" s="399">
        <f>COUNTIFS($J$77:$J$131,"SM",$S$77:$S$131,"&lt;&gt;0",$E$77:$E$131,"ADM")</f>
        <v>8</v>
      </c>
      <c r="G221" s="399">
        <f>COUNTIFS($J$77:$J$131,"AD",$S$77:$S$131,"&lt;&gt;0",$E$77:$E$131,"ADM")</f>
        <v>2</v>
      </c>
      <c r="H221" s="399">
        <f>COUNTIFS($J$77:$J$131,"Cont",$S$77:$S$131,"&lt;&gt;0",$E$77:$E$131,"ADM")</f>
        <v>4</v>
      </c>
      <c r="I221" s="399"/>
      <c r="J221" s="399">
        <f t="shared" ref="J221:J227" si="124">SUM(C221:I221)</f>
        <v>24</v>
      </c>
      <c r="L221" s="463" t="s">
        <v>1889</v>
      </c>
      <c r="M221" s="305"/>
      <c r="N221" s="305"/>
      <c r="O221" s="305"/>
      <c r="P221" s="305"/>
    </row>
    <row r="222" spans="1:27" ht="12.5">
      <c r="B222" s="417" t="s">
        <v>1805</v>
      </c>
      <c r="C222" s="399">
        <f>COUNTIFS($J$77:$J$131,"A",$S$77:$S$131,"&lt;&gt;0",$E$77:$E$131,"DE")</f>
        <v>2</v>
      </c>
      <c r="D222" s="399">
        <f>COUNTIFS($J$77:$J$131,"SA",$S$77:$S$131,"&lt;&gt;0",$E$77:$E$131,"DE")</f>
        <v>6</v>
      </c>
      <c r="E222" s="399">
        <f>COUNTIFS($J$77:$J$131,"M",$S$77:$S$131,"&lt;&gt;0",$E$77:$E$131,"DE")</f>
        <v>3</v>
      </c>
      <c r="F222" s="399">
        <f>COUNTIFS($J$77:$J$131,"SM",$S$77:$S$131,"&lt;&gt;0",$E$77:$E$131,"DE")</f>
        <v>0</v>
      </c>
      <c r="G222" s="399">
        <f>COUNTIFS($J$77:$J$131,"AD",$S$77:$S$131,"&lt;&gt;0",$E$77:$E$131,"DE")</f>
        <v>2</v>
      </c>
      <c r="H222" s="399">
        <f>COUNTIFS($J$77:$J$131,"Cont",$S$77:$S$131,"&lt;&gt;0",$E$77:$E$131,"DE")</f>
        <v>4</v>
      </c>
      <c r="I222" s="399"/>
      <c r="J222" s="399">
        <f t="shared" si="124"/>
        <v>17</v>
      </c>
      <c r="L222" s="464" t="s">
        <v>581</v>
      </c>
      <c r="M222" s="305">
        <f>COUNTIFS($I$77:$I$131,"Level 1 - Standard SkillsOnshore Supplier Location",$U$77:$U$131,"&lt;&gt;0")</f>
        <v>0</v>
      </c>
      <c r="N222" s="305">
        <f>COUNTIFS($I$77:$I$131,"Level 1 - Standard SkillsOnshore WFH Location",$U$77:$U$131,"&lt;&gt;0")</f>
        <v>0</v>
      </c>
      <c r="O222" s="305">
        <f>COUNTIFS($I$77:$I$131,"Level 1 - Standard SkillsIndia",$U$77:$U$131,"&lt;&gt;0")</f>
        <v>0</v>
      </c>
      <c r="P222" s="305">
        <f>COUNTIFS($I$77:$I$131,"Level 1 - Standard SkillsMexico",$U$77:$U$131,"&lt;&gt;0")</f>
        <v>0</v>
      </c>
    </row>
    <row r="223" spans="1:27" ht="12.5">
      <c r="B223" s="417" t="s">
        <v>53</v>
      </c>
      <c r="C223" s="399">
        <f>COUNTIFS($J$77:$J$131,"A",$S$77:$S$131,"&lt;&gt;0",$E$77:$E$131,"IOA")</f>
        <v>0</v>
      </c>
      <c r="D223" s="399">
        <f>COUNTIFS($J$77:$J$131,"SA",$S$77:$S$131,"&lt;&gt;0",$E$77:$E$131,"IOA")</f>
        <v>1</v>
      </c>
      <c r="E223" s="399">
        <f>COUNTIFS($J$77:$J$131,"M",$S$77:$S$131,"&lt;&gt;0",$E$77:$E$131,"IOA")</f>
        <v>0</v>
      </c>
      <c r="F223" s="399">
        <f>COUNTIFS($J$77:$J$131,"SM",$S$77:$S$131,"&lt;&gt;0",$E$77:$E$131,"IOA")</f>
        <v>0</v>
      </c>
      <c r="G223" s="399">
        <f>COUNTIFS($J$77:$J$131,"AD",$S$77:$S$131,"&lt;&gt;0",$E$77:$E$131,"IOA")</f>
        <v>0</v>
      </c>
      <c r="H223" s="399">
        <f>COUNTIFS($J$77:$J$131,"Cont",$S$77:$S$131,"&lt;&gt;0",$E$77:$E$131,"IOA")</f>
        <v>0</v>
      </c>
      <c r="I223" s="399"/>
      <c r="J223" s="399">
        <f t="shared" si="124"/>
        <v>1</v>
      </c>
      <c r="L223" s="464" t="s">
        <v>323</v>
      </c>
      <c r="M223" s="305">
        <f>COUNTIFS($I$77:$I$131,"Level 2 - Standard SkillsOnshore Supplier Location",$U$77:$U$131,"&lt;&gt;0")</f>
        <v>0</v>
      </c>
      <c r="N223" s="305">
        <f>COUNTIFS($I$77:$I$131,"Level 2 - Standard SkillsOnshore WFH Location",$U$77:$U$131,"&lt;&gt;0")</f>
        <v>0</v>
      </c>
      <c r="O223" s="305">
        <f>COUNTIFS($I$77:$I$131,"Level 2 - Standard SkillsIndia",$U$77:$U$131,"&lt;&gt;0")</f>
        <v>0</v>
      </c>
      <c r="P223" s="305">
        <f>COUNTIFS($I$77:$I$131,"Level 2 - Standard SkillsMexico",$U$77:$U$131,"&lt;&gt;0")</f>
        <v>0</v>
      </c>
    </row>
    <row r="224" spans="1:27" ht="12.5">
      <c r="B224" s="417" t="s">
        <v>37</v>
      </c>
      <c r="C224" s="399">
        <f>COUNTIFS($J$77:$J$131,"A",$S$77:$S$131,"&lt;&gt;0",$E$77:$E$131,"IOT")</f>
        <v>0</v>
      </c>
      <c r="D224" s="399">
        <f>COUNTIFS($J$77:$J$131,"SA",$S$77:$S$131,"&lt;&gt;0",$E$77:$E$131,"IOT")</f>
        <v>1</v>
      </c>
      <c r="E224" s="399">
        <f>COUNTIFS($J$77:$J$131,"M",$S$77:$S$131,"&lt;&gt;0",$E$77:$E$131,"IOT")</f>
        <v>0</v>
      </c>
      <c r="F224" s="399">
        <f>COUNTIFS($J$77:$J$131,"SM",$S$77:$S$131,"&lt;&gt;0",$E$77:$E$131,"IOT")</f>
        <v>0</v>
      </c>
      <c r="G224" s="399">
        <f>COUNTIFS($J$77:$J$131,"AD",$S$77:$S$131,"&lt;&gt;0",$E$77:$E$131,"IOT")</f>
        <v>0</v>
      </c>
      <c r="H224" s="399">
        <f>COUNTIFS($J$77:$J$131,"Cont",$S$77:$S$131,"&lt;&gt;0",$E$77:$E$131,"IOT")</f>
        <v>0</v>
      </c>
      <c r="I224" s="399"/>
      <c r="J224" s="399">
        <f t="shared" si="124"/>
        <v>1</v>
      </c>
      <c r="L224" s="464" t="s">
        <v>320</v>
      </c>
      <c r="M224" s="305">
        <f>COUNTIFS($I$77:$I$131,"Level 3 - Standard SkillsOnshore Supplier Location",$U$77:$U$131,"&lt;&gt;0")</f>
        <v>1</v>
      </c>
      <c r="N224" s="305">
        <f>COUNTIFS($I$77:$I$131,"Level 3 - Standard SkillsOnshore WFH Location",$U$77:$U$131,"&lt;&gt;0")</f>
        <v>0</v>
      </c>
      <c r="O224" s="305">
        <f>COUNTIFS($I$77:$I$131,"Level 3 - Standard SkillsIndia",$U$77:$U$131,"&lt;&gt;0")</f>
        <v>2</v>
      </c>
      <c r="P224" s="305">
        <f>COUNTIFS($I$77:$I$131,"Level 3 - Standard SkillsMexico",$U$77:$U$131,"&lt;&gt;0")</f>
        <v>0</v>
      </c>
    </row>
    <row r="225" spans="2:22" ht="12.5">
      <c r="B225" s="417" t="s">
        <v>341</v>
      </c>
      <c r="C225" s="399">
        <f>COUNTIFS($J$77:$J$131,"A",$S$77:$S$131,"&lt;&gt;0",$E$77:$E$131,"PEGA")</f>
        <v>0</v>
      </c>
      <c r="D225" s="399">
        <f>COUNTIFS($J$77:$J$131,"SA",$S$77:$S$131,"&lt;&gt;0",$E$77:$E$131,"PEGA")</f>
        <v>2</v>
      </c>
      <c r="E225" s="399">
        <f>COUNTIFS($J$77:$J$131,"M",$S$77:$S$131,"&lt;&gt;0",$E$77:$E$131,"PEGA")</f>
        <v>1</v>
      </c>
      <c r="F225" s="399">
        <f>COUNTIFS($J$77:$J$131,"SM",$S$77:$S$131,"&lt;&gt;0",$E$77:$E$131,"PEGA")</f>
        <v>1</v>
      </c>
      <c r="G225" s="399">
        <f>COUNTIFS($J$77:$J$131,"AD",$S$77:$S$131,"&lt;&gt;0",$E$77:$E$131,"PEGA")</f>
        <v>0</v>
      </c>
      <c r="H225" s="399">
        <f>COUNTIFS($J$77:$J$131,"Cont",$S$77:$S$131,"&lt;&gt;0",$E$77:$E$131,"PEGA")</f>
        <v>2</v>
      </c>
      <c r="I225" s="399"/>
      <c r="J225" s="399">
        <f t="shared" si="124"/>
        <v>6</v>
      </c>
      <c r="L225" s="464" t="s">
        <v>594</v>
      </c>
      <c r="M225" s="305">
        <f>COUNTIFS($I$77:$I$131,"Level 1 - Premium SkillsOnshore Supplier Location",$U$77:$U$131,"&lt;&gt;0")</f>
        <v>0</v>
      </c>
      <c r="N225" s="305">
        <f>COUNTIFS($I$77:$I$131,"Level 1 - Premium SkillsOnshore WFH Location",$U$77:$U$131,"&lt;&gt;0")</f>
        <v>0</v>
      </c>
      <c r="O225" s="305">
        <f>COUNTIFS($I$77:$I$131,"Level 1 - Premium SkillsIndia",$U$77:$U$131,"&lt;&gt;0")</f>
        <v>0</v>
      </c>
      <c r="P225" s="305">
        <f>COUNTIFS($I$77:$I$131,"Level 1 - Premium SkillsMexico",$U$77:$U$131,"&lt;&gt;0")</f>
        <v>0</v>
      </c>
    </row>
    <row r="226" spans="2:22" ht="12.5">
      <c r="B226" s="417" t="s">
        <v>772</v>
      </c>
      <c r="C226" s="399">
        <f>COUNTIFS($J$77:$J$131,"A",$S$77:$S$131,"&lt;&gt;0",$E$77:$E$131,"QA")</f>
        <v>1</v>
      </c>
      <c r="D226" s="399">
        <f>COUNTIFS($J$77:$J$131,"SA",$S$77:$S$131,"&lt;&gt;0",$E$77:$E$131,"QA")</f>
        <v>0</v>
      </c>
      <c r="E226" s="399">
        <f>COUNTIFS($J$77:$J$131,"M",$S$77:$S$131,"&lt;&gt;0",$E$77:$E$131,"QA")</f>
        <v>1</v>
      </c>
      <c r="F226" s="399">
        <f>COUNTIFS($J$77:$J$131,"SM",$S$77:$S$131,"&lt;&gt;0",$E$77:$E$131,"QA")</f>
        <v>0</v>
      </c>
      <c r="G226" s="399">
        <f>COUNTIFS($J$77:$J$131,"AD",$S$77:$S$131,"&lt;&gt;0",$E$77:$E$131,"QA")</f>
        <v>0</v>
      </c>
      <c r="H226" s="399">
        <f>COUNTIFS($J$77:$J$131,"Cont",$S$77:$S$131,"&lt;&gt;0",$E$77:$E$131,"QA")</f>
        <v>1</v>
      </c>
      <c r="I226" s="399"/>
      <c r="J226" s="399">
        <f t="shared" si="124"/>
        <v>3</v>
      </c>
      <c r="L226" s="464" t="s">
        <v>330</v>
      </c>
      <c r="M226" s="305">
        <f>COUNTIFS($I$77:$I$131,"Level 2 - Premium SkillsOnshore Supplier Location",$U$77:$U$131,"&lt;&gt;0")</f>
        <v>0</v>
      </c>
      <c r="N226" s="305">
        <f>COUNTIFS($I$77:$I$131,"Level 2 - Premium SkillsOnshore WFH Location",$U$77:$U$131,"&lt;&gt;0")</f>
        <v>0</v>
      </c>
      <c r="O226" s="305">
        <f>COUNTIFS($I$77:$I$131,"Level 2 - Premium SkillsIndia",$U$77:$U$131,"&lt;&gt;0")</f>
        <v>0</v>
      </c>
      <c r="P226" s="305">
        <f>COUNTIFS($I$77:$I$131,"Level 2 - Premium SkillsMexico",$U$77:$U$131,"&lt;&gt;0")</f>
        <v>0</v>
      </c>
    </row>
    <row r="227" spans="2:22" ht="12.5">
      <c r="B227" s="400" t="s">
        <v>1506</v>
      </c>
      <c r="C227" s="402">
        <f t="shared" ref="C227:H227" si="125">SUM(C221:C226)</f>
        <v>3</v>
      </c>
      <c r="D227" s="402">
        <f t="shared" si="125"/>
        <v>13</v>
      </c>
      <c r="E227" s="402">
        <f t="shared" si="125"/>
        <v>12</v>
      </c>
      <c r="F227" s="402">
        <f t="shared" si="125"/>
        <v>9</v>
      </c>
      <c r="G227" s="402">
        <f t="shared" si="125"/>
        <v>4</v>
      </c>
      <c r="H227" s="402">
        <f t="shared" si="125"/>
        <v>11</v>
      </c>
      <c r="I227" s="402"/>
      <c r="J227" s="402">
        <f t="shared" si="124"/>
        <v>52</v>
      </c>
      <c r="L227" s="464" t="s">
        <v>317</v>
      </c>
      <c r="M227" s="305">
        <f>COUNTIFS($I$77:$I$131,"Level 3 - Premium SkillsOnshore Supplier Location",$U$77:$U$131,"&lt;&gt;0")</f>
        <v>24</v>
      </c>
      <c r="N227" s="305">
        <f>COUNTIFS($I$77:$I$131,"Level 3 - Premium SkillsOnshore WFH Location",$U$77:$U$131,"&lt;&gt;0")</f>
        <v>0</v>
      </c>
      <c r="O227" s="305">
        <f>COUNTIFS($I$77:$I$131,"Level 3 - Premium SkillsIndia",$U$77:$U$131,"&lt;&gt;0")</f>
        <v>7</v>
      </c>
      <c r="P227" s="305">
        <f>COUNTIFS($I$77:$I$131,"Level 3 - Premium SkillsMexico",$U$77:$U$131,"&lt;&gt;0")</f>
        <v>0</v>
      </c>
    </row>
    <row r="228" spans="2:22" ht="12.5">
      <c r="L228" s="464" t="s">
        <v>606</v>
      </c>
      <c r="M228" s="305">
        <f>COUNTIFS($I$77:$I$131,"Level 1 - Niche SkillsOnshore Supplier Location",$U$77:$U$131,"&lt;&gt;0")</f>
        <v>0</v>
      </c>
      <c r="N228" s="305">
        <f>COUNTIFS($I$77:$I$131,"Level 1 - Niche SkillsOnshore WFH Location",$U$77:$U$131,"&lt;&gt;0")</f>
        <v>0</v>
      </c>
      <c r="O228" s="305">
        <f>COUNTIFS($I$77:$I$131,"Level 1 - Niche SkillsIndia",$U$77:$U$131,"&lt;&gt;0")</f>
        <v>0</v>
      </c>
      <c r="P228" s="305">
        <f>COUNTIFS($I$77:$I$131,"Level 1 - Niche SkillsMexico",$U$77:$U$131,"&lt;&gt;0")</f>
        <v>0</v>
      </c>
    </row>
    <row r="229" spans="2:22" ht="12.5">
      <c r="L229" s="464" t="s">
        <v>700</v>
      </c>
      <c r="M229" s="305">
        <f>COUNTIFS($I$77:$I$131,"Level 2 - Niche SkillsOnshore Supplier Location",$U$77:$U$131,"&lt;&gt;0")</f>
        <v>0</v>
      </c>
      <c r="N229" s="305">
        <f>COUNTIFS($I$77:$I$131,"Level 2 - Niche SkillsOnshore WFH Location",$U$77:$U$131,"&lt;&gt;0")</f>
        <v>0</v>
      </c>
      <c r="O229" s="305">
        <f>COUNTIFS($I$77:$I$131,"Level 2 - Niche SkillsIndia",$U$77:$U$131,"&lt;&gt;0")</f>
        <v>0</v>
      </c>
      <c r="P229" s="305">
        <f>COUNTIFS($I$77:$I$131,"Level 2 - Niche SkillsMexico",$U$77:$U$131,"&lt;&gt;0")</f>
        <v>0</v>
      </c>
    </row>
    <row r="230" spans="2:22" ht="12.5">
      <c r="L230" s="464" t="s">
        <v>342</v>
      </c>
      <c r="M230" s="305">
        <f>COUNTIFS($I$77:$I$131,"Level 3 - Niche SkillsOnshore Supplier Location",$U$77:$U$131,"&lt;&gt;0")</f>
        <v>5</v>
      </c>
      <c r="N230" s="305">
        <f>COUNTIFS($I$77:$I$131,"Level 3 - Niche SkillsOnshore WFH Location",$U$77:$U$131,"&lt;&gt;0")</f>
        <v>0</v>
      </c>
      <c r="O230" s="305">
        <f>COUNTIFS($I$77:$I$131,"Level 3 - Niche SkillsIndia",$U$77:$U$131,"&lt;&gt;0")</f>
        <v>0</v>
      </c>
      <c r="P230" s="305">
        <f>COUNTIFS($I$77:$I$131,"Level 3 - Niche SkillsMexico",$U$77:$U$131,"&lt;&gt;0")</f>
        <v>0</v>
      </c>
    </row>
    <row r="231" spans="2:22" ht="12.5">
      <c r="B231" s="374" t="s">
        <v>1895</v>
      </c>
      <c r="C231" s="374" t="s">
        <v>1896</v>
      </c>
      <c r="D231" s="465" t="s">
        <v>1897</v>
      </c>
      <c r="E231" s="374" t="s">
        <v>1871</v>
      </c>
      <c r="F231" s="374" t="s">
        <v>1898</v>
      </c>
      <c r="G231" s="375" t="s">
        <v>1872</v>
      </c>
      <c r="H231" s="375" t="s">
        <v>1899</v>
      </c>
      <c r="L231" s="464" t="s">
        <v>371</v>
      </c>
      <c r="M231" s="305">
        <f>COUNTIFS($I$77:$I$131,"Level 4 - Expert SkillsOnshore Supplier Location",$U$77:$U$131,"&lt;&gt;0")</f>
        <v>7</v>
      </c>
      <c r="N231" s="305">
        <f>COUNTIFS($I$77:$I$131,"Level 4 - Expert SkillsOnshore WFH Location",$U$77:$U$131,"&lt;&gt;0")</f>
        <v>0</v>
      </c>
      <c r="O231" s="305">
        <f>COUNTIFS($I$77:$I$131,"Level 4 - Expert SkillsIndia",$U$77:$U$131,"&lt;&gt;0")</f>
        <v>0</v>
      </c>
      <c r="P231" s="305">
        <f>COUNTIFS($I$77:$I$131,"Level 4 - Expert SkillsMexico",$U$77:$U$131,"&lt;&gt;0")</f>
        <v>0</v>
      </c>
    </row>
    <row r="232" spans="2:22">
      <c r="B232" s="374" t="s">
        <v>24</v>
      </c>
      <c r="C232" s="488">
        <f>SUMIF(E$77:E$131,"ADM",S$77:S$131)*0.9</f>
        <v>348623.53343999997</v>
      </c>
      <c r="D232" s="479">
        <f t="shared" ref="D232:D237" si="126">C232/C$238</f>
        <v>0.50569207320724063</v>
      </c>
      <c r="E232" s="488">
        <f>SUMIF(E$77:E$131,"ADM",T$77:T$131)*0.9</f>
        <v>332773.90271999995</v>
      </c>
      <c r="F232" s="378">
        <f t="shared" ref="F232:F237" si="127">E232/E$238</f>
        <v>0.4911633263915105</v>
      </c>
      <c r="G232" s="488">
        <f>SUMIF(E$77:E$131,"ADM",U$77:U$131)*0.9</f>
        <v>334988.29152000003</v>
      </c>
      <c r="H232" s="378">
        <f t="shared" ref="H232:H237" si="128">G232/G$238</f>
        <v>0.50320658009062769</v>
      </c>
      <c r="L232" s="462" t="s">
        <v>1506</v>
      </c>
      <c r="M232" s="393">
        <f>SUM(M222:M231)</f>
        <v>37</v>
      </c>
      <c r="N232" s="393">
        <f>SUM(N222:N231)</f>
        <v>0</v>
      </c>
      <c r="O232" s="393">
        <f>SUM(O222:O231)</f>
        <v>9</v>
      </c>
      <c r="P232" s="393">
        <f>SUM(P222:P231)</f>
        <v>0</v>
      </c>
    </row>
    <row r="233" spans="2:22">
      <c r="B233" s="374" t="s">
        <v>1805</v>
      </c>
      <c r="C233" s="488">
        <f>SUMIF(E$77:E$131,"DE",S$77:S$131)*0.9</f>
        <v>204286.31999999998</v>
      </c>
      <c r="D233" s="479">
        <f t="shared" si="126"/>
        <v>0.29632529872357943</v>
      </c>
      <c r="E233" s="488">
        <f>SUMIF(E$77:E$131,"DE",T$77:T$131)*0.9</f>
        <v>192516.04223999998</v>
      </c>
      <c r="F233" s="378">
        <f t="shared" si="127"/>
        <v>0.28414734123513347</v>
      </c>
      <c r="G233" s="488">
        <f>SUMIF(E$77:E$131,"DE",U$77:U$131)*0.9</f>
        <v>164136.67199999999</v>
      </c>
      <c r="H233" s="378">
        <f t="shared" si="128"/>
        <v>0.2465598215681096</v>
      </c>
      <c r="P233" s="62">
        <f>SUM(M232:P232)</f>
        <v>46</v>
      </c>
    </row>
    <row r="234" spans="2:22">
      <c r="B234" s="374" t="s">
        <v>53</v>
      </c>
      <c r="C234" s="488">
        <f>SUMIF(E$77:E$131,"IOA",S$77:S$131)*0.9</f>
        <v>3895.2899999999995</v>
      </c>
      <c r="D234" s="479">
        <f t="shared" si="126"/>
        <v>5.65027052650893E-3</v>
      </c>
      <c r="E234" s="488">
        <f>SUMIF(E$77:E$131,"IOA",T$77:T$131)*0.9</f>
        <v>3895.2899999999995</v>
      </c>
      <c r="F234" s="378">
        <f t="shared" si="127"/>
        <v>5.7493198175140453E-3</v>
      </c>
      <c r="G234" s="488">
        <f>SUMIF(E$77:E$131,"IOA",U$77:U$131)*0.9</f>
        <v>3895.2899999999995</v>
      </c>
      <c r="H234" s="378">
        <f t="shared" si="128"/>
        <v>5.8513554323560407E-3</v>
      </c>
    </row>
    <row r="235" spans="2:22">
      <c r="B235" s="374" t="s">
        <v>37</v>
      </c>
      <c r="C235" s="488">
        <f>SUMIF(E$77:E$131,"IOT",S$77:S$131)*0.9</f>
        <v>14849.351999999999</v>
      </c>
      <c r="D235" s="479">
        <f t="shared" si="126"/>
        <v>2.1539565974126814E-2</v>
      </c>
      <c r="E235" s="488">
        <f>SUMIF(E$77:E$131,"IOT",T$77:T$131)*0.9</f>
        <v>14849.351999999999</v>
      </c>
      <c r="F235" s="378">
        <f t="shared" si="127"/>
        <v>2.1917154751210265E-2</v>
      </c>
      <c r="G235" s="488">
        <f>SUMIF(E$77:E$131,"IOT",U$77:U$131)*0.9</f>
        <v>29449.224000000002</v>
      </c>
      <c r="H235" s="378">
        <f t="shared" si="128"/>
        <v>4.4237496266277973E-2</v>
      </c>
      <c r="S235" s="62">
        <v>281895</v>
      </c>
      <c r="T235" s="62">
        <v>285902</v>
      </c>
      <c r="U235" s="62">
        <v>281139</v>
      </c>
      <c r="V235" s="62">
        <f>SUM(S235:U235)</f>
        <v>848936</v>
      </c>
    </row>
    <row r="236" spans="2:22">
      <c r="B236" s="374" t="s">
        <v>341</v>
      </c>
      <c r="C236" s="488">
        <f>SUMIF(E$77:E$131,"PEGA",S$77:S$131)*0.9</f>
        <v>85353.911999999997</v>
      </c>
      <c r="D236" s="479">
        <f t="shared" si="126"/>
        <v>0.12380918835204488</v>
      </c>
      <c r="E236" s="488">
        <f>SUMIF(E$77:E$131,"PEGA",T$77:T$131)*0.9</f>
        <v>101096.856</v>
      </c>
      <c r="F236" s="378">
        <f t="shared" si="127"/>
        <v>0.14921563161899726</v>
      </c>
      <c r="G236" s="488">
        <f>SUMIF(E$77:E$131,"PEGA",U$77:U$131)*0.9</f>
        <v>86247.504000000001</v>
      </c>
      <c r="H236" s="378">
        <f t="shared" si="128"/>
        <v>0.12955769687431473</v>
      </c>
      <c r="V236" s="62">
        <f>V235-60000</f>
        <v>788936</v>
      </c>
    </row>
    <row r="237" spans="2:22">
      <c r="B237" s="374" t="s">
        <v>772</v>
      </c>
      <c r="C237" s="488">
        <f>SUMIF(E$77:E$131,"QA",S$77:S$131)*0.9</f>
        <v>32390.442000000006</v>
      </c>
      <c r="D237" s="479">
        <f t="shared" si="126"/>
        <v>4.6983603216499165E-2</v>
      </c>
      <c r="E237" s="488">
        <f>SUMIF(E$77:E$131,"QA",T$77:T$131)*0.9</f>
        <v>32390.442000000006</v>
      </c>
      <c r="F237" s="378">
        <f t="shared" si="127"/>
        <v>4.7807226185634273E-2</v>
      </c>
      <c r="G237" s="488">
        <f>SUMIF(E$77:E$131,"QA",U$77:U$131)*0.9</f>
        <v>46990.314000000006</v>
      </c>
      <c r="H237" s="378">
        <f t="shared" si="128"/>
        <v>7.0587049768314078E-2</v>
      </c>
    </row>
    <row r="238" spans="2:22">
      <c r="B238" s="374" t="s">
        <v>1506</v>
      </c>
      <c r="C238" s="488">
        <f t="shared" ref="C238:H238" si="129">SUM(C232:C237)</f>
        <v>689398.84944000002</v>
      </c>
      <c r="D238" s="479">
        <f t="shared" si="129"/>
        <v>0.99999999999999989</v>
      </c>
      <c r="E238" s="488">
        <f t="shared" si="129"/>
        <v>677521.88496000005</v>
      </c>
      <c r="F238" s="378">
        <f t="shared" si="129"/>
        <v>0.99999999999999967</v>
      </c>
      <c r="G238" s="488">
        <f t="shared" si="129"/>
        <v>665707.29551999993</v>
      </c>
      <c r="H238" s="378">
        <f t="shared" si="129"/>
        <v>1</v>
      </c>
    </row>
    <row r="239" spans="2:22">
      <c r="G239" s="489">
        <f>C238+E238+G238</f>
        <v>2032628.0299199999</v>
      </c>
    </row>
    <row r="244" spans="2:10">
      <c r="B244" s="374"/>
      <c r="C244" s="374" t="s">
        <v>1862</v>
      </c>
      <c r="D244" s="465" t="s">
        <v>1900</v>
      </c>
      <c r="E244" s="374" t="s">
        <v>1863</v>
      </c>
      <c r="F244" s="374" t="s">
        <v>1901</v>
      </c>
      <c r="G244" s="375" t="s">
        <v>1902</v>
      </c>
      <c r="H244" s="375" t="s">
        <v>1903</v>
      </c>
      <c r="I244" s="62"/>
    </row>
    <row r="245" spans="2:10">
      <c r="B245" s="374" t="s">
        <v>24</v>
      </c>
      <c r="C245" s="377">
        <f>SUMIF(E$9:E$76,"ADM",P$9:P$76)</f>
        <v>450828</v>
      </c>
      <c r="D245" s="479">
        <f t="shared" ref="D245:D250" si="130">C245/C$251</f>
        <v>0.52602175830638043</v>
      </c>
      <c r="E245" s="377">
        <f>SUMIF($E$9:$E$76,"ADM",Q$9:Q$76)</f>
        <v>425712</v>
      </c>
      <c r="F245" s="378">
        <f t="shared" ref="F245:F250" si="131">E245/E$251</f>
        <v>0.50037377113922621</v>
      </c>
      <c r="G245" s="377">
        <f>SUMIF($E$9:$E$76,"ADM",R$9:R$76)</f>
        <v>450492</v>
      </c>
      <c r="H245" s="378">
        <f t="shared" ref="H245:H250" si="132">G245/G$251</f>
        <v>0.5095486935866983</v>
      </c>
      <c r="I245" s="62"/>
    </row>
    <row r="246" spans="2:10">
      <c r="B246" s="374" t="s">
        <v>1805</v>
      </c>
      <c r="C246" s="377">
        <f>SUMIF(E$9:E$76,"DE",P$9:P$76)</f>
        <v>181608</v>
      </c>
      <c r="D246" s="479">
        <f t="shared" si="130"/>
        <v>0.2118984612368911</v>
      </c>
      <c r="E246" s="377">
        <f>SUMIF($E$9:$E$76,"DE",Q$9:Q$76)</f>
        <v>190692</v>
      </c>
      <c r="F246" s="378">
        <f t="shared" si="131"/>
        <v>0.22413574239410994</v>
      </c>
      <c r="G246" s="377">
        <f>SUMIF($E$9:$E$76,"DE",R$9:R$76)</f>
        <v>207984</v>
      </c>
      <c r="H246" s="378">
        <f t="shared" si="132"/>
        <v>0.23524940617577197</v>
      </c>
      <c r="I246" s="62"/>
    </row>
    <row r="247" spans="2:10">
      <c r="B247" s="374" t="s">
        <v>53</v>
      </c>
      <c r="C247" s="377">
        <f>SUMIF(E$9:E$76,"IOA",P$9:P$76)</f>
        <v>3696</v>
      </c>
      <c r="D247" s="479">
        <f t="shared" si="130"/>
        <v>4.3124571204547681E-3</v>
      </c>
      <c r="E247" s="377">
        <f>SUMIF($E$9:$E$76,"IOA",Q$9:Q$76)</f>
        <v>3696</v>
      </c>
      <c r="F247" s="378">
        <f t="shared" si="131"/>
        <v>4.3442079577991231E-3</v>
      </c>
      <c r="G247" s="377">
        <f>SUMIF($E$9:$E$76,"IOA",R$9:R$76)</f>
        <v>3696</v>
      </c>
      <c r="H247" s="378">
        <f t="shared" si="132"/>
        <v>4.1805225653206652E-3</v>
      </c>
      <c r="I247" s="62"/>
    </row>
    <row r="248" spans="2:10">
      <c r="B248" s="374" t="s">
        <v>37</v>
      </c>
      <c r="C248" s="377">
        <f>SUMIF(E$9:E$76,"IOT",P$9:P$76)</f>
        <v>48552</v>
      </c>
      <c r="D248" s="479">
        <f t="shared" si="130"/>
        <v>5.6650004900519454E-2</v>
      </c>
      <c r="E248" s="377">
        <f>SUMIF($E$9:$E$76,"IOT",Q$9:Q$76)</f>
        <v>48552</v>
      </c>
      <c r="F248" s="378">
        <f t="shared" si="131"/>
        <v>5.7067095445633931E-2</v>
      </c>
      <c r="G248" s="377">
        <f>SUMIF($E$9:$E$76,"IOT",R$9:R$76)</f>
        <v>32256</v>
      </c>
      <c r="H248" s="378">
        <f t="shared" si="132"/>
        <v>3.648456057007126E-2</v>
      </c>
      <c r="I248" s="62"/>
    </row>
    <row r="249" spans="2:10">
      <c r="B249" s="374" t="s">
        <v>341</v>
      </c>
      <c r="C249" s="377">
        <f>SUMIF(E$9:E$76,"PEGA",P$9:P$76)</f>
        <v>121968</v>
      </c>
      <c r="D249" s="479">
        <f t="shared" si="130"/>
        <v>0.14231108497500736</v>
      </c>
      <c r="E249" s="377">
        <f>SUMIF($E$9:$E$76,"PEGA",Q$9:Q$76)</f>
        <v>131736</v>
      </c>
      <c r="F249" s="378">
        <f t="shared" si="131"/>
        <v>0.1548399836386973</v>
      </c>
      <c r="G249" s="377">
        <f>SUMIF($E$9:$E$76,"PEGA",R$9:R$76)</f>
        <v>122976</v>
      </c>
      <c r="H249" s="378">
        <f t="shared" si="132"/>
        <v>0.13909738717339667</v>
      </c>
      <c r="I249" s="62"/>
    </row>
    <row r="250" spans="2:10">
      <c r="B250" s="374" t="s">
        <v>772</v>
      </c>
      <c r="C250" s="377">
        <f>SUMIF(E$9:E$76,"QA",P$9:P$76)</f>
        <v>50400</v>
      </c>
      <c r="D250" s="479">
        <f t="shared" si="130"/>
        <v>5.8806233460746836E-2</v>
      </c>
      <c r="E250" s="377">
        <f>SUMIF($E$9:$E$76,"QA",Q$9:Q$76)</f>
        <v>50400</v>
      </c>
      <c r="F250" s="378">
        <f t="shared" si="131"/>
        <v>5.9239199424533491E-2</v>
      </c>
      <c r="G250" s="377">
        <f>SUMIF($E$9:$E$76,"QA",R$9:R$76)</f>
        <v>66696</v>
      </c>
      <c r="H250" s="378">
        <f t="shared" si="132"/>
        <v>7.5439429928741086E-2</v>
      </c>
      <c r="I250" s="62"/>
    </row>
    <row r="251" spans="2:10">
      <c r="B251" s="374" t="s">
        <v>1506</v>
      </c>
      <c r="C251" s="377">
        <f t="shared" ref="C251:H251" si="133">SUM(C245:C250)</f>
        <v>857052</v>
      </c>
      <c r="D251" s="479">
        <f t="shared" si="133"/>
        <v>0.99999999999999989</v>
      </c>
      <c r="E251" s="377">
        <f t="shared" si="133"/>
        <v>850788</v>
      </c>
      <c r="F251" s="378">
        <f t="shared" si="133"/>
        <v>1</v>
      </c>
      <c r="G251" s="377">
        <f t="shared" si="133"/>
        <v>884100</v>
      </c>
      <c r="H251" s="378">
        <f t="shared" si="133"/>
        <v>0.99999999999999989</v>
      </c>
      <c r="I251" s="62">
        <f>C251+E251+G251</f>
        <v>2591940</v>
      </c>
      <c r="J251" s="64">
        <f>C251+E251+G251</f>
        <v>2591940</v>
      </c>
    </row>
  </sheetData>
  <autoFilter ref="A8:AF142" xr:uid="{A95E8928-F609-4A37-9D90-8EF1556595F7}">
    <filterColumn colId="3">
      <filters>
        <filter val="ACT195"/>
        <filter val="ACT200"/>
      </filters>
    </filterColumn>
  </autoFilter>
  <mergeCells count="19">
    <mergeCell ref="N200:O200"/>
    <mergeCell ref="S7:U7"/>
    <mergeCell ref="V7:X7"/>
    <mergeCell ref="C1:K1"/>
    <mergeCell ref="C2:K2"/>
    <mergeCell ref="M7:O7"/>
    <mergeCell ref="P7:R7"/>
    <mergeCell ref="C3:K3"/>
    <mergeCell ref="C4:K4"/>
    <mergeCell ref="C5:K5"/>
    <mergeCell ref="C6:K6"/>
    <mergeCell ref="X152:X153"/>
    <mergeCell ref="W152:W153"/>
    <mergeCell ref="A4:B4"/>
    <mergeCell ref="A5:B5"/>
    <mergeCell ref="A6:B6"/>
    <mergeCell ref="A1:B1"/>
    <mergeCell ref="A2:B2"/>
    <mergeCell ref="A3:B3"/>
  </mergeCells>
  <conditionalFormatting sqref="A48">
    <cfRule type="duplicateValues" dxfId="62" priority="24"/>
    <cfRule type="duplicateValues" dxfId="61" priority="25"/>
  </conditionalFormatting>
  <conditionalFormatting sqref="A104">
    <cfRule type="duplicateValues" dxfId="60" priority="5"/>
    <cfRule type="duplicateValues" dxfId="59" priority="6"/>
  </conditionalFormatting>
  <conditionalFormatting sqref="B33:B53">
    <cfRule type="duplicateValues" dxfId="58" priority="449"/>
  </conditionalFormatting>
  <conditionalFormatting sqref="B66">
    <cfRule type="duplicateValues" dxfId="57" priority="450"/>
  </conditionalFormatting>
  <conditionalFormatting sqref="B70 B54:B65 B67">
    <cfRule type="duplicateValues" dxfId="56" priority="451"/>
  </conditionalFormatting>
  <conditionalFormatting sqref="B71">
    <cfRule type="duplicateValues" dxfId="55" priority="454"/>
  </conditionalFormatting>
  <conditionalFormatting sqref="B72:B73">
    <cfRule type="duplicateValues" dxfId="54" priority="455"/>
  </conditionalFormatting>
  <conditionalFormatting sqref="B95:B108">
    <cfRule type="duplicateValues" dxfId="53" priority="462"/>
  </conditionalFormatting>
  <conditionalFormatting sqref="B118">
    <cfRule type="duplicateValues" dxfId="52" priority="8"/>
  </conditionalFormatting>
  <conditionalFormatting sqref="B121 B109:B117 B119">
    <cfRule type="duplicateValues" dxfId="51" priority="7"/>
  </conditionalFormatting>
  <conditionalFormatting sqref="B122:B123">
    <cfRule type="duplicateValues" dxfId="50" priority="3"/>
  </conditionalFormatting>
  <dataValidations count="1">
    <dataValidation type="list" allowBlank="1" showInputMessage="1" showErrorMessage="1" sqref="J45:J48 J55 J19:J40 J42:J43 J50:J53 J57:J72 G19:G40 G55 G45:G48 G14:G17 G9:G12 J14:J17 J9:J12 J74:J76 G106:G107 G109 G80:G83 G57:G72 G50:G53 G42:G43 E125 G124:G125 G74:G78 G111:G122 G103:G104 G85:G101 G127:G139" xr:uid="{8D094B06-4EE8-4918-AF91-DFA9BCAA5C3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615D051F-9B2B-4098-9803-00089211A88E}">
          <x14:formula1>
            <xm:f>'New Rate Card'!$B$2:$B$51</xm:f>
          </x14:formula1>
          <xm:sqref>H196:H200 H178:H181 F125:F126 E203 E201 H215:H219 L203 L201 N221 N219 H229:H230 H239:H1048576 F135:F137 H1:H147</xm:sqref>
        </x14:dataValidation>
        <x14:dataValidation type="list" allowBlank="1" showInputMessage="1" showErrorMessage="1" xr:uid="{61B1465F-5A7C-4D59-89BB-6A81D6A68DDF}">
          <x14:formula1>
            <xm:f>'New Rate Card'!$C$2:$C$51</xm:f>
          </x14:formula1>
          <xm:sqref>C229:C230 C239:C1048576 C178:C219 C1:C147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E2B1-DCC4-4376-A279-CA71AEDA7F08}">
  <sheetPr codeName="Sheet12">
    <tabColor theme="8"/>
  </sheetPr>
  <dimension ref="A1:AG21"/>
  <sheetViews>
    <sheetView zoomScale="110" zoomScaleNormal="110" workbookViewId="0">
      <pane xSplit="3" ySplit="6" topLeftCell="D7" activePane="bottomRight" state="frozen"/>
      <selection pane="topRight" activeCell="D1" sqref="D1"/>
      <selection pane="bottomLeft" activeCell="A7" sqref="A7"/>
      <selection pane="bottomRight" activeCell="B10" sqref="B10"/>
    </sheetView>
  </sheetViews>
  <sheetFormatPr defaultColWidth="31.453125" defaultRowHeight="19" customHeight="1"/>
  <cols>
    <col min="1" max="1" width="14.54296875" style="23" customWidth="1"/>
    <col min="2" max="2" width="30.453125" style="23" bestFit="1" customWidth="1"/>
    <col min="3" max="3" width="23.54296875" style="23" customWidth="1"/>
    <col min="4" max="4" width="8.453125" style="23" customWidth="1"/>
    <col min="5" max="5" width="33.453125" style="23" bestFit="1" customWidth="1"/>
    <col min="6" max="6" width="33.453125" style="23" customWidth="1"/>
    <col min="7" max="7" width="47" style="23" hidden="1" customWidth="1"/>
    <col min="8" max="8" width="18.453125" style="23" bestFit="1" customWidth="1"/>
    <col min="9" max="9" width="18.453125" style="23" customWidth="1"/>
    <col min="10" max="10" width="26" style="23" bestFit="1" customWidth="1"/>
    <col min="11" max="11" width="18.453125" style="23" customWidth="1"/>
    <col min="12" max="29" width="18.54296875" style="22" customWidth="1"/>
    <col min="30" max="32" width="18.54296875" style="23" customWidth="1"/>
    <col min="33" max="33" width="61.453125" style="23" bestFit="1" customWidth="1"/>
    <col min="34" max="16384" width="31.453125" style="23"/>
  </cols>
  <sheetData>
    <row r="1" spans="1:33" ht="19" customHeight="1">
      <c r="A1" s="852" t="s">
        <v>1440</v>
      </c>
      <c r="B1" s="852"/>
      <c r="C1" s="809" t="s">
        <v>207</v>
      </c>
      <c r="D1" s="809"/>
      <c r="E1" s="809"/>
      <c r="F1" s="22"/>
      <c r="G1" s="22"/>
      <c r="H1" s="22"/>
      <c r="I1" s="22"/>
      <c r="J1" s="22"/>
      <c r="K1" s="22"/>
    </row>
    <row r="2" spans="1:33" ht="19" customHeight="1">
      <c r="A2" s="852" t="s">
        <v>1441</v>
      </c>
      <c r="B2" s="852"/>
      <c r="C2" s="809" t="s">
        <v>1442</v>
      </c>
      <c r="D2" s="809"/>
      <c r="E2" s="809"/>
      <c r="F2" s="22"/>
      <c r="G2" s="22"/>
      <c r="H2" s="22"/>
      <c r="I2" s="22"/>
      <c r="J2" s="22"/>
      <c r="K2" s="22"/>
    </row>
    <row r="3" spans="1:33" ht="19" customHeight="1">
      <c r="A3" s="852" t="s">
        <v>1443</v>
      </c>
      <c r="B3" s="852"/>
      <c r="C3" s="809" t="s">
        <v>1905</v>
      </c>
      <c r="D3" s="809"/>
      <c r="E3" s="809"/>
      <c r="F3" s="22"/>
      <c r="G3" s="22"/>
      <c r="H3" s="22"/>
      <c r="I3" s="22"/>
      <c r="J3" s="22"/>
      <c r="K3" s="22"/>
    </row>
    <row r="4" spans="1:33" ht="19" customHeight="1">
      <c r="A4" s="852" t="s">
        <v>10</v>
      </c>
      <c r="B4" s="852"/>
      <c r="C4" s="809"/>
      <c r="D4" s="809"/>
      <c r="E4" s="809"/>
      <c r="F4" s="22"/>
      <c r="G4" s="22"/>
      <c r="H4" s="22"/>
      <c r="I4" s="22"/>
      <c r="J4" s="22"/>
      <c r="K4" s="22"/>
    </row>
    <row r="5" spans="1:33" ht="19" customHeight="1">
      <c r="A5" s="856" t="s">
        <v>1445</v>
      </c>
      <c r="B5" s="857"/>
      <c r="C5" s="809" t="s">
        <v>215</v>
      </c>
      <c r="D5" s="809"/>
      <c r="E5" s="809"/>
      <c r="F5" s="22"/>
      <c r="G5" s="22"/>
      <c r="H5" s="22"/>
      <c r="I5" s="22"/>
      <c r="J5" s="22"/>
      <c r="K5" s="22"/>
    </row>
    <row r="6" spans="1:33" ht="19" customHeight="1">
      <c r="A6" s="856" t="s">
        <v>1446</v>
      </c>
      <c r="B6" s="857"/>
      <c r="C6" s="809" t="s">
        <v>1906</v>
      </c>
      <c r="D6" s="809"/>
      <c r="E6" s="809"/>
      <c r="F6" s="22"/>
      <c r="G6" s="22"/>
      <c r="H6" s="22"/>
      <c r="I6" s="22"/>
      <c r="J6" s="22"/>
      <c r="K6" s="22"/>
    </row>
    <row r="7" spans="1:33" ht="19" customHeight="1">
      <c r="H7" s="63"/>
      <c r="I7" s="63"/>
      <c r="J7" s="63"/>
      <c r="K7" s="63"/>
      <c r="L7" s="62"/>
      <c r="M7" s="62"/>
      <c r="N7" s="862" t="s">
        <v>1448</v>
      </c>
      <c r="O7" s="862"/>
      <c r="P7" s="862"/>
      <c r="Q7" s="863" t="s">
        <v>1449</v>
      </c>
      <c r="R7" s="863"/>
      <c r="S7" s="863"/>
      <c r="T7" s="860" t="s">
        <v>1450</v>
      </c>
      <c r="U7" s="860"/>
      <c r="V7" s="860"/>
      <c r="W7" s="861" t="s">
        <v>1451</v>
      </c>
      <c r="X7" s="861"/>
      <c r="Y7" s="861"/>
      <c r="Z7" s="370"/>
      <c r="AA7" s="370"/>
      <c r="AB7" s="370"/>
      <c r="AC7" s="370"/>
      <c r="AD7" s="370"/>
      <c r="AE7" s="370"/>
      <c r="AF7" s="370"/>
    </row>
    <row r="8" spans="1:33" ht="19" customHeight="1">
      <c r="A8" s="4" t="s">
        <v>5</v>
      </c>
      <c r="B8" s="4" t="s">
        <v>6</v>
      </c>
      <c r="C8" s="4" t="s">
        <v>7</v>
      </c>
      <c r="D8" s="4" t="s">
        <v>8</v>
      </c>
      <c r="E8" s="4"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7" t="s">
        <v>19</v>
      </c>
    </row>
    <row r="9" spans="1:33" ht="19" customHeight="1">
      <c r="A9" s="33">
        <v>2404961</v>
      </c>
      <c r="B9" s="684" t="s">
        <v>706</v>
      </c>
      <c r="C9" s="21" t="s">
        <v>315</v>
      </c>
      <c r="D9" s="21" t="s">
        <v>707</v>
      </c>
      <c r="E9" s="8" t="s">
        <v>20</v>
      </c>
      <c r="F9" s="8" t="s">
        <v>371</v>
      </c>
      <c r="G9" s="8" t="str">
        <f>CONCATENATE(F9,C9)</f>
        <v>Level 4 - Expert SkillsOnshore Supplier Location</v>
      </c>
      <c r="H9" s="49" t="s">
        <v>331</v>
      </c>
      <c r="I9" s="49">
        <v>1000456949</v>
      </c>
      <c r="J9" s="49" t="s">
        <v>213</v>
      </c>
      <c r="K9" s="49" t="s">
        <v>24</v>
      </c>
      <c r="L9" s="15">
        <f>VLOOKUP(G9,'New Rate Card'!A:D,4,0)</f>
        <v>128</v>
      </c>
      <c r="M9" s="298">
        <f t="shared" ref="M9" si="0">L9*168</f>
        <v>21504</v>
      </c>
      <c r="N9" s="10">
        <v>0</v>
      </c>
      <c r="O9" s="10">
        <f>L9*168</f>
        <v>21504</v>
      </c>
      <c r="P9" s="10">
        <f>L9*168</f>
        <v>21504</v>
      </c>
      <c r="Q9" s="10">
        <v>0</v>
      </c>
      <c r="R9" s="10">
        <v>0</v>
      </c>
      <c r="S9" s="10">
        <v>0</v>
      </c>
      <c r="T9" s="10">
        <v>0</v>
      </c>
      <c r="U9" s="10">
        <v>0</v>
      </c>
      <c r="V9" s="10">
        <v>0</v>
      </c>
      <c r="W9" s="10">
        <v>0</v>
      </c>
      <c r="X9" s="10">
        <v>0</v>
      </c>
      <c r="Y9" s="10">
        <v>0</v>
      </c>
      <c r="Z9" s="10">
        <f t="shared" ref="Z9:Z16" si="1">SUM(N9:P9)</f>
        <v>43008</v>
      </c>
      <c r="AA9" s="10">
        <f t="shared" ref="AA9:AA16" si="2">SUM(Q9:S9)</f>
        <v>0</v>
      </c>
      <c r="AB9" s="10">
        <f t="shared" ref="AB9:AB16" si="3">SUM(T9:V9)</f>
        <v>0</v>
      </c>
      <c r="AC9" s="10">
        <f t="shared" ref="AC9:AC16" si="4">SUM(W9:Y9)</f>
        <v>0</v>
      </c>
      <c r="AD9" s="128">
        <f>SUM(Z9:AA9)</f>
        <v>43008</v>
      </c>
      <c r="AE9" s="128">
        <f t="shared" ref="AE9:AE16" si="5">SUM(AB9:AC9)</f>
        <v>0</v>
      </c>
      <c r="AF9" s="298">
        <f t="shared" ref="AF9:AF16" si="6">SUM(AD9:AE9)</f>
        <v>43008</v>
      </c>
      <c r="AG9" s="129"/>
    </row>
    <row r="10" spans="1:33" ht="19" customHeight="1">
      <c r="A10" s="33">
        <v>973502</v>
      </c>
      <c r="B10" s="684" t="s">
        <v>708</v>
      </c>
      <c r="C10" s="21" t="s">
        <v>315</v>
      </c>
      <c r="D10" s="21" t="s">
        <v>707</v>
      </c>
      <c r="E10" s="8" t="s">
        <v>465</v>
      </c>
      <c r="F10" s="8" t="s">
        <v>371</v>
      </c>
      <c r="G10" s="8" t="str">
        <f t="shared" ref="G10:G14" si="7">CONCATENATE(F10,C10)</f>
        <v>Level 4 - Expert SkillsOnshore Supplier Location</v>
      </c>
      <c r="H10" s="49" t="s">
        <v>318</v>
      </c>
      <c r="I10" s="49">
        <v>1000456949</v>
      </c>
      <c r="J10" s="49" t="s">
        <v>213</v>
      </c>
      <c r="K10" s="49" t="s">
        <v>33</v>
      </c>
      <c r="L10" s="15">
        <f>VLOOKUP(G10,'New Rate Card'!A:D,4,0)</f>
        <v>128</v>
      </c>
      <c r="M10" s="298">
        <f t="shared" ref="M10" si="8">L10*168</f>
        <v>21504</v>
      </c>
      <c r="N10" s="10">
        <f>L10*168</f>
        <v>21504</v>
      </c>
      <c r="O10" s="10">
        <f>L10*168</f>
        <v>21504</v>
      </c>
      <c r="P10" s="10">
        <f>L10*168</f>
        <v>21504</v>
      </c>
      <c r="Q10" s="10">
        <v>0</v>
      </c>
      <c r="R10" s="10">
        <v>0</v>
      </c>
      <c r="S10" s="10">
        <v>0</v>
      </c>
      <c r="T10" s="10">
        <v>0</v>
      </c>
      <c r="U10" s="10">
        <v>0</v>
      </c>
      <c r="V10" s="10">
        <v>0</v>
      </c>
      <c r="W10" s="10">
        <v>0</v>
      </c>
      <c r="X10" s="10">
        <v>0</v>
      </c>
      <c r="Y10" s="10">
        <v>0</v>
      </c>
      <c r="Z10" s="10">
        <f t="shared" si="1"/>
        <v>64512</v>
      </c>
      <c r="AA10" s="10">
        <f t="shared" si="2"/>
        <v>0</v>
      </c>
      <c r="AB10" s="10">
        <f t="shared" si="3"/>
        <v>0</v>
      </c>
      <c r="AC10" s="10">
        <f t="shared" si="4"/>
        <v>0</v>
      </c>
      <c r="AD10" s="128">
        <f t="shared" ref="AD10:AD15" si="9">SUM(Z10:AA10)</f>
        <v>64512</v>
      </c>
      <c r="AE10" s="128">
        <f t="shared" si="5"/>
        <v>0</v>
      </c>
      <c r="AF10" s="298">
        <f t="shared" si="6"/>
        <v>64512</v>
      </c>
      <c r="AG10" s="129"/>
    </row>
    <row r="11" spans="1:33" ht="19" customHeight="1">
      <c r="A11" s="18">
        <v>2104821</v>
      </c>
      <c r="B11" s="684" t="s">
        <v>1240</v>
      </c>
      <c r="C11" s="21" t="s">
        <v>327</v>
      </c>
      <c r="D11" s="21" t="s">
        <v>707</v>
      </c>
      <c r="E11" s="8" t="s">
        <v>428</v>
      </c>
      <c r="F11" s="8" t="s">
        <v>317</v>
      </c>
      <c r="G11" s="8" t="str">
        <f t="shared" si="7"/>
        <v>Level 3 - Premium SkillsIndia</v>
      </c>
      <c r="H11" s="49" t="s">
        <v>338</v>
      </c>
      <c r="I11" s="49">
        <v>1000471622</v>
      </c>
      <c r="J11" s="49" t="s">
        <v>1463</v>
      </c>
      <c r="K11" s="49" t="s">
        <v>24</v>
      </c>
      <c r="L11" s="9">
        <f>VLOOKUP(G11,'New Rate Card'!A:D,4,0)</f>
        <v>24.8</v>
      </c>
      <c r="M11" s="9">
        <f>L11*189</f>
        <v>4687.2</v>
      </c>
      <c r="N11" s="16">
        <f>L11*189</f>
        <v>4687.2</v>
      </c>
      <c r="O11" s="16">
        <f>L11*189</f>
        <v>4687.2</v>
      </c>
      <c r="P11" s="16">
        <f>L11*189</f>
        <v>4687.2</v>
      </c>
      <c r="Q11" s="10">
        <v>0</v>
      </c>
      <c r="R11" s="10">
        <v>0</v>
      </c>
      <c r="S11" s="10">
        <v>0</v>
      </c>
      <c r="T11" s="10">
        <v>0</v>
      </c>
      <c r="U11" s="10">
        <v>0</v>
      </c>
      <c r="V11" s="10">
        <v>0</v>
      </c>
      <c r="W11" s="10">
        <v>0</v>
      </c>
      <c r="X11" s="10">
        <v>0</v>
      </c>
      <c r="Y11" s="10">
        <v>0</v>
      </c>
      <c r="Z11" s="10">
        <f t="shared" si="1"/>
        <v>14061.599999999999</v>
      </c>
      <c r="AA11" s="10">
        <f t="shared" si="2"/>
        <v>0</v>
      </c>
      <c r="AB11" s="10">
        <f t="shared" si="3"/>
        <v>0</v>
      </c>
      <c r="AC11" s="10">
        <f t="shared" si="4"/>
        <v>0</v>
      </c>
      <c r="AD11" s="128">
        <f t="shared" si="9"/>
        <v>14061.599999999999</v>
      </c>
      <c r="AE11" s="128">
        <f t="shared" si="5"/>
        <v>0</v>
      </c>
      <c r="AF11" s="298">
        <f t="shared" si="6"/>
        <v>14061.599999999999</v>
      </c>
      <c r="AG11" s="129"/>
    </row>
    <row r="12" spans="1:33" ht="19" customHeight="1">
      <c r="A12" s="33">
        <v>2352633</v>
      </c>
      <c r="B12" s="684" t="s">
        <v>1524</v>
      </c>
      <c r="C12" s="21" t="s">
        <v>327</v>
      </c>
      <c r="D12" s="21" t="s">
        <v>707</v>
      </c>
      <c r="E12" s="8" t="s">
        <v>465</v>
      </c>
      <c r="F12" s="8" t="s">
        <v>317</v>
      </c>
      <c r="G12" s="8" t="str">
        <f t="shared" si="7"/>
        <v>Level 3 - Premium SkillsIndia</v>
      </c>
      <c r="H12" s="49" t="s">
        <v>338</v>
      </c>
      <c r="I12" s="49">
        <v>1000471622</v>
      </c>
      <c r="J12" s="49" t="s">
        <v>1463</v>
      </c>
      <c r="K12" s="49" t="s">
        <v>24</v>
      </c>
      <c r="L12" s="9">
        <f>VLOOKUP(G12,'New Rate Card'!A:D,4,0)</f>
        <v>24.8</v>
      </c>
      <c r="M12" s="9">
        <f>L12*189</f>
        <v>4687.2</v>
      </c>
      <c r="N12" s="16">
        <f>L12*189</f>
        <v>4687.2</v>
      </c>
      <c r="O12" s="16">
        <f>L12*189</f>
        <v>4687.2</v>
      </c>
      <c r="P12" s="16">
        <f>L12*189</f>
        <v>4687.2</v>
      </c>
      <c r="Q12" s="10">
        <v>0</v>
      </c>
      <c r="R12" s="10">
        <v>0</v>
      </c>
      <c r="S12" s="10">
        <v>0</v>
      </c>
      <c r="T12" s="10">
        <v>0</v>
      </c>
      <c r="U12" s="10">
        <v>0</v>
      </c>
      <c r="V12" s="10">
        <v>0</v>
      </c>
      <c r="W12" s="10">
        <v>0</v>
      </c>
      <c r="X12" s="10">
        <v>0</v>
      </c>
      <c r="Y12" s="10">
        <v>0</v>
      </c>
      <c r="Z12" s="10">
        <f t="shared" si="1"/>
        <v>14061.599999999999</v>
      </c>
      <c r="AA12" s="10">
        <f t="shared" si="2"/>
        <v>0</v>
      </c>
      <c r="AB12" s="10">
        <f t="shared" si="3"/>
        <v>0</v>
      </c>
      <c r="AC12" s="10">
        <f t="shared" si="4"/>
        <v>0</v>
      </c>
      <c r="AD12" s="128">
        <f t="shared" si="9"/>
        <v>14061.599999999999</v>
      </c>
      <c r="AE12" s="128">
        <f t="shared" si="5"/>
        <v>0</v>
      </c>
      <c r="AF12" s="298">
        <f t="shared" si="6"/>
        <v>14061.599999999999</v>
      </c>
      <c r="AG12" s="129"/>
    </row>
    <row r="13" spans="1:33" ht="19" customHeight="1">
      <c r="A13" s="33">
        <v>963313</v>
      </c>
      <c r="B13" s="684" t="s">
        <v>713</v>
      </c>
      <c r="C13" s="21" t="s">
        <v>315</v>
      </c>
      <c r="D13" s="21" t="s">
        <v>707</v>
      </c>
      <c r="E13" s="11" t="s">
        <v>359</v>
      </c>
      <c r="F13" s="11" t="s">
        <v>320</v>
      </c>
      <c r="G13" s="8" t="str">
        <f t="shared" si="7"/>
        <v>Level 3 - Standard SkillsOnshore Supplier Location</v>
      </c>
      <c r="H13" s="49" t="s">
        <v>338</v>
      </c>
      <c r="I13" s="49">
        <v>1000456949</v>
      </c>
      <c r="J13" s="49" t="s">
        <v>213</v>
      </c>
      <c r="K13" s="49" t="s">
        <v>24</v>
      </c>
      <c r="L13" s="15">
        <f>VLOOKUP(G13,'New Rate Card'!A:D,4,0)</f>
        <v>91.9</v>
      </c>
      <c r="M13" s="298">
        <f t="shared" ref="M13:M15" si="10">L13*168</f>
        <v>15439.2</v>
      </c>
      <c r="N13" s="10">
        <f t="shared" ref="N13" si="11">L13*168</f>
        <v>15439.2</v>
      </c>
      <c r="O13" s="10">
        <f t="shared" ref="O13:O15" si="12">L13*168</f>
        <v>15439.2</v>
      </c>
      <c r="P13" s="10">
        <f t="shared" ref="P13:P15" si="13">L13*168</f>
        <v>15439.2</v>
      </c>
      <c r="Q13" s="10">
        <v>0</v>
      </c>
      <c r="R13" s="10">
        <v>0</v>
      </c>
      <c r="S13" s="10">
        <v>0</v>
      </c>
      <c r="T13" s="10">
        <v>0</v>
      </c>
      <c r="U13" s="10">
        <v>0</v>
      </c>
      <c r="V13" s="10">
        <v>0</v>
      </c>
      <c r="W13" s="10">
        <v>0</v>
      </c>
      <c r="X13" s="10">
        <v>0</v>
      </c>
      <c r="Y13" s="10">
        <v>0</v>
      </c>
      <c r="Z13" s="10">
        <f t="shared" si="1"/>
        <v>46317.600000000006</v>
      </c>
      <c r="AA13" s="10">
        <f t="shared" si="2"/>
        <v>0</v>
      </c>
      <c r="AB13" s="10">
        <f t="shared" si="3"/>
        <v>0</v>
      </c>
      <c r="AC13" s="10">
        <f t="shared" si="4"/>
        <v>0</v>
      </c>
      <c r="AD13" s="128">
        <f t="shared" si="9"/>
        <v>46317.600000000006</v>
      </c>
      <c r="AE13" s="128">
        <f t="shared" si="5"/>
        <v>0</v>
      </c>
      <c r="AF13" s="298">
        <f t="shared" si="6"/>
        <v>46317.600000000006</v>
      </c>
      <c r="AG13" s="129"/>
    </row>
    <row r="14" spans="1:33" ht="19" customHeight="1">
      <c r="A14" s="33">
        <v>969536</v>
      </c>
      <c r="B14" s="684" t="s">
        <v>1907</v>
      </c>
      <c r="C14" s="21" t="s">
        <v>315</v>
      </c>
      <c r="D14" s="21" t="s">
        <v>707</v>
      </c>
      <c r="E14" s="11" t="s">
        <v>346</v>
      </c>
      <c r="F14" s="8" t="s">
        <v>320</v>
      </c>
      <c r="G14" s="8" t="str">
        <f t="shared" si="7"/>
        <v>Level 3 - Standard SkillsOnshore Supplier Location</v>
      </c>
      <c r="H14" s="49" t="s">
        <v>338</v>
      </c>
      <c r="I14" s="49">
        <v>1000471622</v>
      </c>
      <c r="J14" s="49" t="s">
        <v>1463</v>
      </c>
      <c r="K14" s="49" t="s">
        <v>24</v>
      </c>
      <c r="L14" s="15">
        <f>VLOOKUP(G14,'New Rate Card'!A:D,4,0)</f>
        <v>91.9</v>
      </c>
      <c r="M14" s="298">
        <f t="shared" si="10"/>
        <v>15439.2</v>
      </c>
      <c r="N14" s="10">
        <f>L14*168</f>
        <v>15439.2</v>
      </c>
      <c r="O14" s="10">
        <v>0</v>
      </c>
      <c r="P14" s="10">
        <v>0</v>
      </c>
      <c r="Q14" s="10">
        <v>0</v>
      </c>
      <c r="R14" s="10">
        <v>0</v>
      </c>
      <c r="S14" s="10">
        <v>0</v>
      </c>
      <c r="T14" s="10">
        <v>0</v>
      </c>
      <c r="U14" s="10">
        <v>0</v>
      </c>
      <c r="V14" s="10">
        <v>0</v>
      </c>
      <c r="W14" s="10">
        <v>0</v>
      </c>
      <c r="X14" s="10">
        <v>0</v>
      </c>
      <c r="Y14" s="10">
        <v>0</v>
      </c>
      <c r="Z14" s="10">
        <f t="shared" si="1"/>
        <v>15439.2</v>
      </c>
      <c r="AA14" s="10">
        <f t="shared" si="2"/>
        <v>0</v>
      </c>
      <c r="AB14" s="10">
        <f t="shared" si="3"/>
        <v>0</v>
      </c>
      <c r="AC14" s="10">
        <f t="shared" si="4"/>
        <v>0</v>
      </c>
      <c r="AD14" s="128">
        <f t="shared" si="9"/>
        <v>15439.2</v>
      </c>
      <c r="AE14" s="128">
        <f t="shared" si="5"/>
        <v>0</v>
      </c>
      <c r="AF14" s="298">
        <f t="shared" si="6"/>
        <v>15439.2</v>
      </c>
      <c r="AG14" s="129"/>
    </row>
    <row r="15" spans="1:33" ht="19" customHeight="1">
      <c r="A15" s="33">
        <v>2188174</v>
      </c>
      <c r="B15" s="684" t="s">
        <v>715</v>
      </c>
      <c r="C15" s="21" t="s">
        <v>315</v>
      </c>
      <c r="D15" s="21" t="s">
        <v>707</v>
      </c>
      <c r="E15" s="8" t="s">
        <v>20</v>
      </c>
      <c r="F15" s="8" t="s">
        <v>371</v>
      </c>
      <c r="G15" s="8" t="str">
        <f>CONCATENATE(F15,C15)</f>
        <v>Level 4 - Expert SkillsOnshore Supplier Location</v>
      </c>
      <c r="H15" s="49" t="s">
        <v>331</v>
      </c>
      <c r="I15" s="49">
        <v>1000456949</v>
      </c>
      <c r="J15" s="49" t="s">
        <v>213</v>
      </c>
      <c r="K15" s="49" t="s">
        <v>24</v>
      </c>
      <c r="L15" s="15">
        <f>VLOOKUP(G15,'New Rate Card'!A:D,4,0)</f>
        <v>128</v>
      </c>
      <c r="M15" s="298">
        <f t="shared" si="10"/>
        <v>21504</v>
      </c>
      <c r="N15" s="10">
        <v>0</v>
      </c>
      <c r="O15" s="10">
        <f t="shared" si="12"/>
        <v>21504</v>
      </c>
      <c r="P15" s="10">
        <f t="shared" si="13"/>
        <v>21504</v>
      </c>
      <c r="Q15" s="10">
        <v>0</v>
      </c>
      <c r="R15" s="10">
        <v>0</v>
      </c>
      <c r="S15" s="10">
        <v>0</v>
      </c>
      <c r="T15" s="10">
        <v>0</v>
      </c>
      <c r="U15" s="10">
        <v>0</v>
      </c>
      <c r="V15" s="10">
        <v>0</v>
      </c>
      <c r="W15" s="10">
        <v>0</v>
      </c>
      <c r="X15" s="10">
        <v>0</v>
      </c>
      <c r="Y15" s="10">
        <v>0</v>
      </c>
      <c r="Z15" s="10">
        <f t="shared" si="1"/>
        <v>43008</v>
      </c>
      <c r="AA15" s="10">
        <f t="shared" si="2"/>
        <v>0</v>
      </c>
      <c r="AB15" s="10">
        <f t="shared" si="3"/>
        <v>0</v>
      </c>
      <c r="AC15" s="10">
        <f t="shared" si="4"/>
        <v>0</v>
      </c>
      <c r="AD15" s="128">
        <f t="shared" si="9"/>
        <v>43008</v>
      </c>
      <c r="AE15" s="128">
        <f t="shared" si="5"/>
        <v>0</v>
      </c>
      <c r="AF15" s="298">
        <f t="shared" si="6"/>
        <v>43008</v>
      </c>
      <c r="AG15" s="129"/>
    </row>
    <row r="16" spans="1:33" s="63" customFormat="1" ht="19" customHeight="1">
      <c r="A16" s="33">
        <v>318954</v>
      </c>
      <c r="B16" s="684" t="s">
        <v>652</v>
      </c>
      <c r="C16" s="21" t="s">
        <v>315</v>
      </c>
      <c r="D16" s="21" t="s">
        <v>707</v>
      </c>
      <c r="E16" s="24" t="s">
        <v>653</v>
      </c>
      <c r="F16" s="14" t="s">
        <v>371</v>
      </c>
      <c r="G16" s="24" t="str">
        <f t="shared" ref="G16:G17" si="14">CONCATENATE(F16,C16)</f>
        <v>Level 4 - Expert SkillsOnshore Supplier Location</v>
      </c>
      <c r="H16" s="49" t="s">
        <v>318</v>
      </c>
      <c r="I16" s="49">
        <v>1000456932</v>
      </c>
      <c r="J16" s="49" t="s">
        <v>160</v>
      </c>
      <c r="K16" s="49" t="s">
        <v>344</v>
      </c>
      <c r="L16" s="15">
        <f>VLOOKUP(G16,'New Rate Card'!A:D,4,0)</f>
        <v>128</v>
      </c>
      <c r="M16" s="298">
        <f>L16*168</f>
        <v>21504</v>
      </c>
      <c r="N16" s="10">
        <v>0</v>
      </c>
      <c r="O16" s="10">
        <f t="shared" ref="O16" si="15">L16*168</f>
        <v>21504</v>
      </c>
      <c r="P16" s="10">
        <f t="shared" ref="P16" si="16">L16*168</f>
        <v>21504</v>
      </c>
      <c r="Q16" s="10">
        <v>0</v>
      </c>
      <c r="R16" s="10">
        <v>0</v>
      </c>
      <c r="S16" s="10">
        <v>0</v>
      </c>
      <c r="T16" s="10">
        <v>0</v>
      </c>
      <c r="U16" s="10">
        <v>0</v>
      </c>
      <c r="V16" s="10">
        <v>0</v>
      </c>
      <c r="W16" s="10">
        <v>0</v>
      </c>
      <c r="X16" s="10">
        <v>0</v>
      </c>
      <c r="Y16" s="10">
        <v>0</v>
      </c>
      <c r="Z16" s="10">
        <f t="shared" si="1"/>
        <v>43008</v>
      </c>
      <c r="AA16" s="10">
        <f t="shared" si="2"/>
        <v>0</v>
      </c>
      <c r="AB16" s="10">
        <f t="shared" si="3"/>
        <v>0</v>
      </c>
      <c r="AC16" s="10">
        <f t="shared" si="4"/>
        <v>0</v>
      </c>
      <c r="AD16" s="128">
        <f t="shared" ref="AD16" si="17">SUM(Z16:AA16)</f>
        <v>43008</v>
      </c>
      <c r="AE16" s="128">
        <f t="shared" si="5"/>
        <v>0</v>
      </c>
      <c r="AF16" s="298">
        <f t="shared" si="6"/>
        <v>43008</v>
      </c>
    </row>
    <row r="17" spans="1:33" s="63" customFormat="1" ht="19" customHeight="1">
      <c r="A17" s="33">
        <v>952025</v>
      </c>
      <c r="B17" s="684" t="s">
        <v>1908</v>
      </c>
      <c r="C17" s="21" t="s">
        <v>315</v>
      </c>
      <c r="D17" s="21" t="s">
        <v>1909</v>
      </c>
      <c r="E17" s="49" t="s">
        <v>428</v>
      </c>
      <c r="F17" s="14" t="s">
        <v>317</v>
      </c>
      <c r="G17" s="14" t="str">
        <f t="shared" si="14"/>
        <v>Level 3 - Premium SkillsOnshore Supplier Location</v>
      </c>
      <c r="H17" s="49" t="s">
        <v>338</v>
      </c>
      <c r="I17" s="49">
        <v>1000456939</v>
      </c>
      <c r="J17" s="49" t="s">
        <v>166</v>
      </c>
      <c r="K17" s="49" t="s">
        <v>24</v>
      </c>
      <c r="L17" s="15">
        <f>VLOOKUP(G17,'New Rate Card'!A:D,4,0)</f>
        <v>96.56</v>
      </c>
      <c r="M17" s="298">
        <f t="shared" ref="M17" si="18">L17*168</f>
        <v>16222.08</v>
      </c>
      <c r="N17" s="10">
        <v>0</v>
      </c>
      <c r="O17" s="10">
        <f t="shared" ref="O17:P17" si="19">$L17*168</f>
        <v>16222.08</v>
      </c>
      <c r="P17" s="10">
        <f t="shared" si="19"/>
        <v>16222.08</v>
      </c>
      <c r="Q17" s="10">
        <v>0</v>
      </c>
      <c r="R17" s="10">
        <v>0</v>
      </c>
      <c r="S17" s="10">
        <v>0</v>
      </c>
      <c r="T17" s="10">
        <v>0</v>
      </c>
      <c r="U17" s="10">
        <v>0</v>
      </c>
      <c r="V17" s="10">
        <v>0</v>
      </c>
      <c r="W17" s="10">
        <v>0</v>
      </c>
      <c r="X17" s="10">
        <v>0</v>
      </c>
      <c r="Y17" s="10">
        <v>0</v>
      </c>
      <c r="Z17" s="10">
        <f>SUM(N17:P17)</f>
        <v>32444.16</v>
      </c>
      <c r="AA17" s="10">
        <f>SUM(Q17:S17)</f>
        <v>0</v>
      </c>
      <c r="AB17" s="10">
        <f>SUM(T17:V17)</f>
        <v>0</v>
      </c>
      <c r="AC17" s="10">
        <f>SUM(W17:Y17)</f>
        <v>0</v>
      </c>
      <c r="AD17" s="128">
        <f>SUM(Z17:AA17)</f>
        <v>32444.16</v>
      </c>
      <c r="AE17" s="128">
        <f>SUM(AB17:AC17)</f>
        <v>0</v>
      </c>
      <c r="AF17" s="298">
        <f>SUM(AD17:AE17)</f>
        <v>32444.16</v>
      </c>
      <c r="AG17" s="299"/>
    </row>
    <row r="18" spans="1:33" ht="19" customHeight="1">
      <c r="A18" s="850" t="s">
        <v>1506</v>
      </c>
      <c r="B18" s="850"/>
      <c r="C18" s="850"/>
      <c r="D18" s="850"/>
      <c r="E18" s="850"/>
      <c r="F18" s="850"/>
      <c r="G18" s="850"/>
      <c r="H18" s="850"/>
      <c r="I18" s="850"/>
      <c r="J18" s="850"/>
      <c r="K18" s="850"/>
      <c r="L18" s="850"/>
      <c r="M18" s="850"/>
      <c r="N18" s="5">
        <f>SUM(N9:N17)</f>
        <v>61756.800000000003</v>
      </c>
      <c r="O18" s="5">
        <f>SUM(O9:O17)</f>
        <v>127051.68</v>
      </c>
      <c r="P18" s="5">
        <f>SUM(P9:P17)</f>
        <v>127051.68</v>
      </c>
      <c r="Q18" s="5">
        <f t="shared" ref="Q18:Y18" si="20">SUM(Q9:Q14)</f>
        <v>0</v>
      </c>
      <c r="R18" s="5">
        <f t="shared" si="20"/>
        <v>0</v>
      </c>
      <c r="S18" s="5">
        <f t="shared" si="20"/>
        <v>0</v>
      </c>
      <c r="T18" s="5">
        <f t="shared" si="20"/>
        <v>0</v>
      </c>
      <c r="U18" s="5">
        <f t="shared" si="20"/>
        <v>0</v>
      </c>
      <c r="V18" s="5">
        <f t="shared" si="20"/>
        <v>0</v>
      </c>
      <c r="W18" s="5">
        <f t="shared" si="20"/>
        <v>0</v>
      </c>
      <c r="X18" s="5">
        <f t="shared" si="20"/>
        <v>0</v>
      </c>
      <c r="Y18" s="5">
        <f t="shared" si="20"/>
        <v>0</v>
      </c>
      <c r="Z18" s="5">
        <f>SUM(Z9:Z17)</f>
        <v>315860.15999999997</v>
      </c>
      <c r="AA18" s="5">
        <f>SUM(AA9:AA14)</f>
        <v>0</v>
      </c>
      <c r="AB18" s="5">
        <f>SUM(AB9:AB14)</f>
        <v>0</v>
      </c>
      <c r="AC18" s="5">
        <f>SUM(AC9:AC14)</f>
        <v>0</v>
      </c>
      <c r="AD18" s="5">
        <f>SUM(AD9:AD17)</f>
        <v>315860.15999999997</v>
      </c>
      <c r="AE18" s="5">
        <f>SUM(AE9:AE14)</f>
        <v>0</v>
      </c>
      <c r="AF18" s="5">
        <f>SUM(AF9:AF17)</f>
        <v>315860.15999999997</v>
      </c>
      <c r="AG18" s="12"/>
    </row>
    <row r="19" spans="1:33" s="63" customFormat="1" ht="19" customHeight="1">
      <c r="A19" s="814" t="s">
        <v>1480</v>
      </c>
      <c r="B19" s="814"/>
      <c r="C19" s="814"/>
      <c r="D19" s="814"/>
      <c r="E19" s="814"/>
      <c r="F19" s="814"/>
      <c r="G19" s="814"/>
      <c r="H19" s="814"/>
      <c r="I19" s="814"/>
      <c r="J19" s="814"/>
      <c r="K19" s="814"/>
      <c r="L19" s="814"/>
      <c r="M19" s="814"/>
      <c r="N19" s="680">
        <f>N18*90%</f>
        <v>55581.120000000003</v>
      </c>
      <c r="O19" s="680">
        <f t="shared" ref="O19:AF19" si="21">O18*90%</f>
        <v>114346.512</v>
      </c>
      <c r="P19" s="680">
        <f t="shared" si="21"/>
        <v>114346.512</v>
      </c>
      <c r="Q19" s="680">
        <f t="shared" si="21"/>
        <v>0</v>
      </c>
      <c r="R19" s="680">
        <f t="shared" si="21"/>
        <v>0</v>
      </c>
      <c r="S19" s="680">
        <f t="shared" si="21"/>
        <v>0</v>
      </c>
      <c r="T19" s="680">
        <f t="shared" si="21"/>
        <v>0</v>
      </c>
      <c r="U19" s="680">
        <f t="shared" si="21"/>
        <v>0</v>
      </c>
      <c r="V19" s="680">
        <f t="shared" si="21"/>
        <v>0</v>
      </c>
      <c r="W19" s="680">
        <f t="shared" si="21"/>
        <v>0</v>
      </c>
      <c r="X19" s="680">
        <f t="shared" si="21"/>
        <v>0</v>
      </c>
      <c r="Y19" s="680">
        <f t="shared" si="21"/>
        <v>0</v>
      </c>
      <c r="Z19" s="680">
        <f t="shared" si="21"/>
        <v>284274.14399999997</v>
      </c>
      <c r="AA19" s="680">
        <f t="shared" si="21"/>
        <v>0</v>
      </c>
      <c r="AB19" s="680">
        <f t="shared" si="21"/>
        <v>0</v>
      </c>
      <c r="AC19" s="680">
        <f t="shared" si="21"/>
        <v>0</v>
      </c>
      <c r="AD19" s="680">
        <f t="shared" si="21"/>
        <v>284274.14399999997</v>
      </c>
      <c r="AE19" s="680">
        <f t="shared" si="21"/>
        <v>0</v>
      </c>
      <c r="AF19" s="680">
        <f t="shared" si="21"/>
        <v>284274.14399999997</v>
      </c>
      <c r="AG19" s="689"/>
    </row>
    <row r="20" spans="1:33" s="63" customFormat="1" ht="19" customHeight="1">
      <c r="A20" s="829" t="s">
        <v>1481</v>
      </c>
      <c r="B20" s="829"/>
      <c r="C20" s="829"/>
      <c r="D20" s="829"/>
      <c r="E20" s="829"/>
      <c r="F20" s="829"/>
      <c r="G20" s="829"/>
      <c r="H20" s="829"/>
      <c r="I20" s="829"/>
      <c r="J20" s="829"/>
      <c r="K20" s="829"/>
      <c r="L20" s="829"/>
      <c r="M20" s="829"/>
      <c r="N20" s="682">
        <f>N19*94.15%</f>
        <v>52329.624480000006</v>
      </c>
      <c r="O20" s="682">
        <f>O19*94.15%</f>
        <v>107657.241048</v>
      </c>
      <c r="P20" s="682">
        <f>P19*94.15%</f>
        <v>107657.241048</v>
      </c>
      <c r="Q20" s="682">
        <f t="shared" ref="Q20:AE20" si="22">Q18*84.15%</f>
        <v>0</v>
      </c>
      <c r="R20" s="682">
        <f t="shared" si="22"/>
        <v>0</v>
      </c>
      <c r="S20" s="682">
        <f t="shared" si="22"/>
        <v>0</v>
      </c>
      <c r="T20" s="682">
        <f t="shared" si="22"/>
        <v>0</v>
      </c>
      <c r="U20" s="682">
        <f t="shared" si="22"/>
        <v>0</v>
      </c>
      <c r="V20" s="682">
        <f t="shared" si="22"/>
        <v>0</v>
      </c>
      <c r="W20" s="682">
        <f t="shared" si="22"/>
        <v>0</v>
      </c>
      <c r="X20" s="682">
        <f t="shared" si="22"/>
        <v>0</v>
      </c>
      <c r="Y20" s="682">
        <f t="shared" si="22"/>
        <v>0</v>
      </c>
      <c r="Z20" s="682">
        <f>Z19*94.15%</f>
        <v>267644.10657599999</v>
      </c>
      <c r="AA20" s="682">
        <f t="shared" si="22"/>
        <v>0</v>
      </c>
      <c r="AB20" s="682">
        <f t="shared" si="22"/>
        <v>0</v>
      </c>
      <c r="AC20" s="682">
        <f t="shared" si="22"/>
        <v>0</v>
      </c>
      <c r="AD20" s="682">
        <f>AD19*94.15%</f>
        <v>267644.10657599999</v>
      </c>
      <c r="AE20" s="682">
        <f t="shared" si="22"/>
        <v>0</v>
      </c>
      <c r="AF20" s="682">
        <f>AF19*94.15%</f>
        <v>267644.10657599999</v>
      </c>
      <c r="AG20" s="690"/>
    </row>
    <row r="21" spans="1:33" ht="19" customHeight="1">
      <c r="AB21" s="22">
        <f>AB18*0.9</f>
        <v>0</v>
      </c>
    </row>
  </sheetData>
  <autoFilter ref="A8:AG8" xr:uid="{7540E2B1-DCC4-4376-A279-CA71AEDA7F08}"/>
  <mergeCells count="19">
    <mergeCell ref="A1:B1"/>
    <mergeCell ref="A2:B2"/>
    <mergeCell ref="A3:B3"/>
    <mergeCell ref="N7:P7"/>
    <mergeCell ref="Q7:S7"/>
    <mergeCell ref="C1:E1"/>
    <mergeCell ref="C2:E2"/>
    <mergeCell ref="C3:E3"/>
    <mergeCell ref="C4:E4"/>
    <mergeCell ref="A4:B4"/>
    <mergeCell ref="A5:B5"/>
    <mergeCell ref="A6:B6"/>
    <mergeCell ref="C5:E5"/>
    <mergeCell ref="C6:E6"/>
    <mergeCell ref="A19:M19"/>
    <mergeCell ref="A20:M20"/>
    <mergeCell ref="A18:M18"/>
    <mergeCell ref="T7:V7"/>
    <mergeCell ref="W7:Y7"/>
  </mergeCells>
  <phoneticPr fontId="8" type="noConversion"/>
  <conditionalFormatting sqref="A9:A10 A12:A17">
    <cfRule type="duplicateValues" dxfId="49" priority="3"/>
    <cfRule type="duplicateValues" dxfId="48" priority="4"/>
    <cfRule type="duplicateValues" dxfId="47" priority="5"/>
    <cfRule type="duplicateValues" dxfId="46" priority="6"/>
    <cfRule type="duplicateValues" dxfId="45" priority="7"/>
  </conditionalFormatting>
  <conditionalFormatting sqref="A17">
    <cfRule type="duplicateValues" dxfId="44" priority="1"/>
  </conditionalFormatting>
  <conditionalFormatting sqref="B16">
    <cfRule type="duplicateValues" dxfId="43" priority="2"/>
  </conditionalFormatting>
  <dataValidations count="1">
    <dataValidation type="list" allowBlank="1" showInputMessage="1" showErrorMessage="1" sqref="E9:E15 E17" xr:uid="{342E5486-A70D-4902-9173-81D26232F11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1474B46-B6FF-4FDC-9FDE-0CFA25FF06AF}">
          <x14:formula1>
            <xm:f>'New Rate Card'!$B$2:$B$51</xm:f>
          </x14:formula1>
          <xm:sqref>F21:F1048576 F17 F7:F15</xm:sqref>
        </x14:dataValidation>
        <x14:dataValidation type="list" allowBlank="1" showInputMessage="1" showErrorMessage="1" xr:uid="{2C738867-94D2-43C4-944F-FC162057F801}">
          <x14:formula1>
            <xm:f>'New Rate Card'!$C$2:$C$51</xm:f>
          </x14:formula1>
          <xm:sqref>C21:C1048576 C1:C17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BA7C-2F70-48A9-982D-01EF10059D6B}">
  <sheetPr codeName="Sheet63">
    <tabColor theme="8"/>
  </sheetPr>
  <dimension ref="A1:AG16"/>
  <sheetViews>
    <sheetView zoomScale="110" zoomScaleNormal="110" workbookViewId="0">
      <selection activeCell="I11" sqref="I11:J11"/>
    </sheetView>
  </sheetViews>
  <sheetFormatPr defaultColWidth="31.453125" defaultRowHeight="18.649999999999999" customHeight="1"/>
  <cols>
    <col min="1" max="1" width="14.54296875" style="63" customWidth="1"/>
    <col min="2" max="2" width="39" style="63" bestFit="1" customWidth="1"/>
    <col min="3" max="3" width="23.54296875" style="63" customWidth="1"/>
    <col min="4" max="4" width="8.453125" style="63" customWidth="1"/>
    <col min="5" max="5" width="7.453125" style="63" bestFit="1" customWidth="1"/>
    <col min="6" max="6" width="18" style="63" bestFit="1" customWidth="1"/>
    <col min="7" max="7" width="33.453125" style="63" customWidth="1"/>
    <col min="8" max="8" width="18.453125" style="63" customWidth="1"/>
    <col min="9" max="9" width="11" style="63" bestFit="1" customWidth="1"/>
    <col min="10" max="10" width="27.1796875" style="63" bestFit="1" customWidth="1"/>
    <col min="11" max="11" width="10.54296875" style="63" bestFit="1" customWidth="1"/>
    <col min="12" max="12" width="13.453125" style="62" customWidth="1"/>
    <col min="13" max="13" width="15.453125" style="62" customWidth="1"/>
    <col min="14" max="14" width="16.54296875" style="62" customWidth="1"/>
    <col min="15" max="29" width="17.453125" style="62" customWidth="1"/>
    <col min="30" max="32" width="16.453125" style="63" customWidth="1"/>
    <col min="33" max="33" width="61.453125" style="63" bestFit="1" customWidth="1"/>
    <col min="34" max="16384" width="31.453125" style="63"/>
  </cols>
  <sheetData>
    <row r="1" spans="1:33" ht="18.649999999999999" customHeight="1">
      <c r="A1" s="806" t="s">
        <v>1440</v>
      </c>
      <c r="B1" s="806"/>
      <c r="C1" s="809" t="s">
        <v>207</v>
      </c>
      <c r="D1" s="809"/>
      <c r="E1" s="809"/>
      <c r="F1" s="62"/>
      <c r="G1" s="62"/>
      <c r="H1" s="62"/>
      <c r="I1" s="62"/>
      <c r="J1" s="62"/>
      <c r="K1" s="62"/>
    </row>
    <row r="2" spans="1:33" ht="18.649999999999999" customHeight="1">
      <c r="A2" s="806" t="s">
        <v>1441</v>
      </c>
      <c r="B2" s="806"/>
      <c r="C2" s="809" t="s">
        <v>1442</v>
      </c>
      <c r="D2" s="809"/>
      <c r="E2" s="809"/>
      <c r="F2" s="62"/>
      <c r="G2" s="62"/>
      <c r="H2" s="62"/>
      <c r="I2" s="62"/>
      <c r="J2" s="62"/>
      <c r="K2" s="62"/>
    </row>
    <row r="3" spans="1:33" ht="18.649999999999999" customHeight="1">
      <c r="A3" s="806" t="s">
        <v>1443</v>
      </c>
      <c r="B3" s="806"/>
      <c r="C3" s="809" t="s">
        <v>1905</v>
      </c>
      <c r="D3" s="809"/>
      <c r="E3" s="809"/>
      <c r="F3" s="62"/>
      <c r="G3" s="62"/>
      <c r="H3" s="62"/>
      <c r="I3" s="62"/>
      <c r="J3" s="62"/>
      <c r="K3" s="62"/>
    </row>
    <row r="4" spans="1:33" ht="18.649999999999999" customHeight="1">
      <c r="A4" s="806" t="s">
        <v>10</v>
      </c>
      <c r="B4" s="806"/>
      <c r="C4" s="809" t="s">
        <v>214</v>
      </c>
      <c r="D4" s="809"/>
      <c r="E4" s="809"/>
      <c r="F4" s="62"/>
      <c r="G4" s="62"/>
      <c r="H4" s="62"/>
      <c r="I4" s="62"/>
      <c r="J4" s="62"/>
      <c r="K4" s="62"/>
    </row>
    <row r="5" spans="1:33" ht="18.649999999999999" customHeight="1">
      <c r="A5" s="807" t="s">
        <v>1445</v>
      </c>
      <c r="B5" s="818"/>
      <c r="C5" s="809"/>
      <c r="D5" s="809"/>
      <c r="E5" s="809"/>
      <c r="F5" s="62"/>
      <c r="G5" s="62"/>
      <c r="H5" s="62"/>
      <c r="I5" s="62"/>
      <c r="J5" s="62"/>
      <c r="K5" s="62"/>
    </row>
    <row r="6" spans="1:33" ht="18.649999999999999" customHeight="1">
      <c r="A6" s="807" t="s">
        <v>1446</v>
      </c>
      <c r="B6" s="818"/>
      <c r="C6" s="809" t="s">
        <v>1910</v>
      </c>
      <c r="D6" s="809"/>
      <c r="E6" s="809"/>
      <c r="F6" s="62"/>
      <c r="G6" s="62"/>
      <c r="H6" s="62"/>
      <c r="I6" s="62"/>
      <c r="J6" s="62"/>
      <c r="K6" s="62"/>
    </row>
    <row r="7" spans="1:33" ht="18.649999999999999" customHeight="1">
      <c r="N7" s="862" t="s">
        <v>1448</v>
      </c>
      <c r="O7" s="862"/>
      <c r="P7" s="862"/>
      <c r="Q7" s="863" t="s">
        <v>1449</v>
      </c>
      <c r="R7" s="863"/>
      <c r="S7" s="863"/>
      <c r="T7" s="860" t="s">
        <v>1450</v>
      </c>
      <c r="U7" s="860"/>
      <c r="V7" s="860"/>
      <c r="W7" s="861" t="s">
        <v>1451</v>
      </c>
      <c r="X7" s="861"/>
      <c r="Y7" s="861"/>
      <c r="Z7" s="370"/>
      <c r="AA7" s="370"/>
      <c r="AB7" s="370"/>
      <c r="AC7" s="370"/>
      <c r="AD7" s="370"/>
      <c r="AE7" s="370"/>
      <c r="AF7" s="370"/>
    </row>
    <row r="8" spans="1:33" ht="18.6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18.649999999999999" customHeight="1">
      <c r="A9" s="686">
        <v>559000</v>
      </c>
      <c r="B9" s="299" t="s">
        <v>1911</v>
      </c>
      <c r="C9" s="564" t="s">
        <v>315</v>
      </c>
      <c r="D9" s="564" t="s">
        <v>716</v>
      </c>
      <c r="E9" s="297" t="s">
        <v>341</v>
      </c>
      <c r="F9" s="297" t="s">
        <v>371</v>
      </c>
      <c r="G9" s="297" t="str">
        <f>CONCATENATE(F9,C9)</f>
        <v>Level 4 - Expert SkillsOnshore Supplier Location</v>
      </c>
      <c r="H9" s="49" t="s">
        <v>422</v>
      </c>
      <c r="I9" s="49">
        <v>1000462570</v>
      </c>
      <c r="J9" s="49" t="s">
        <v>268</v>
      </c>
      <c r="K9" s="49" t="s">
        <v>344</v>
      </c>
      <c r="L9" s="15">
        <f>VLOOKUP(G9,'New Rate Card'!A:D,4,0)</f>
        <v>128</v>
      </c>
      <c r="M9" s="298">
        <f t="shared" ref="M9" si="0">L9*168</f>
        <v>21504</v>
      </c>
      <c r="N9" s="10">
        <f>L9*168</f>
        <v>21504</v>
      </c>
      <c r="O9" s="10">
        <f>L9*88</f>
        <v>11264</v>
      </c>
      <c r="P9" s="10">
        <v>0</v>
      </c>
      <c r="Q9" s="10">
        <v>0</v>
      </c>
      <c r="R9" s="10">
        <v>0</v>
      </c>
      <c r="S9" s="10">
        <v>0</v>
      </c>
      <c r="T9" s="10">
        <v>0</v>
      </c>
      <c r="U9" s="10">
        <v>0</v>
      </c>
      <c r="V9" s="10">
        <v>0</v>
      </c>
      <c r="W9" s="10">
        <v>0</v>
      </c>
      <c r="X9" s="10">
        <v>0</v>
      </c>
      <c r="Y9" s="10">
        <v>0</v>
      </c>
      <c r="Z9" s="10">
        <f t="shared" ref="Z9" si="1">SUM(N9:P9)</f>
        <v>32768</v>
      </c>
      <c r="AA9" s="10">
        <f t="shared" ref="AA9" si="2">SUM(Q9:S9)</f>
        <v>0</v>
      </c>
      <c r="AB9" s="10">
        <f t="shared" ref="AB9" si="3">SUM(T9:V9)</f>
        <v>0</v>
      </c>
      <c r="AC9" s="10">
        <f t="shared" ref="AC9" si="4">SUM(W9:Y9)</f>
        <v>0</v>
      </c>
      <c r="AD9" s="128">
        <f>SUM(Z9:AA9)</f>
        <v>32768</v>
      </c>
      <c r="AE9" s="128">
        <f t="shared" ref="AE9" si="5">SUM(AB9:AC9)</f>
        <v>0</v>
      </c>
      <c r="AF9" s="298">
        <f t="shared" ref="AF9" si="6">SUM(AD9:AE9)</f>
        <v>32768</v>
      </c>
      <c r="AG9" s="129"/>
    </row>
    <row r="10" spans="1:33" ht="18.649999999999999" customHeight="1">
      <c r="A10" s="691">
        <v>2302473</v>
      </c>
      <c r="B10" s="603" t="s">
        <v>1912</v>
      </c>
      <c r="C10" s="564" t="s">
        <v>315</v>
      </c>
      <c r="D10" s="564" t="s">
        <v>716</v>
      </c>
      <c r="E10" s="297" t="s">
        <v>341</v>
      </c>
      <c r="F10" s="297" t="s">
        <v>371</v>
      </c>
      <c r="G10" s="297" t="str">
        <f>CONCATENATE(F10,C10)</f>
        <v>Level 4 - Expert SkillsOnshore Supplier Location</v>
      </c>
      <c r="H10" s="49" t="s">
        <v>331</v>
      </c>
      <c r="I10" s="49">
        <v>1000462570</v>
      </c>
      <c r="J10" s="49" t="s">
        <v>268</v>
      </c>
      <c r="K10" s="49" t="s">
        <v>344</v>
      </c>
      <c r="L10" s="15">
        <f>VLOOKUP(G10,'New Rate Card'!A:D,4,0)</f>
        <v>128</v>
      </c>
      <c r="M10" s="298">
        <f t="shared" ref="M10" si="7">L10*168</f>
        <v>21504</v>
      </c>
      <c r="N10" s="10">
        <f>L10*168</f>
        <v>21504</v>
      </c>
      <c r="O10" s="10">
        <f>L10*88</f>
        <v>11264</v>
      </c>
      <c r="P10" s="10">
        <v>0</v>
      </c>
      <c r="Q10" s="10">
        <v>0</v>
      </c>
      <c r="R10" s="10">
        <v>0</v>
      </c>
      <c r="S10" s="10">
        <v>0</v>
      </c>
      <c r="T10" s="10">
        <v>0</v>
      </c>
      <c r="U10" s="10">
        <v>0</v>
      </c>
      <c r="V10" s="10">
        <v>0</v>
      </c>
      <c r="W10" s="10">
        <v>0</v>
      </c>
      <c r="X10" s="10">
        <v>0</v>
      </c>
      <c r="Y10" s="10">
        <v>0</v>
      </c>
      <c r="Z10" s="10">
        <f t="shared" ref="Z10" si="8">SUM(N10:P10)</f>
        <v>32768</v>
      </c>
      <c r="AA10" s="10">
        <f t="shared" ref="AA10" si="9">SUM(Q10:S10)</f>
        <v>0</v>
      </c>
      <c r="AB10" s="10">
        <f t="shared" ref="AB10" si="10">SUM(T10:V10)</f>
        <v>0</v>
      </c>
      <c r="AC10" s="10">
        <f t="shared" ref="AC10" si="11">SUM(W10:Y10)</f>
        <v>0</v>
      </c>
      <c r="AD10" s="128">
        <f>SUM(Z10:AA10)</f>
        <v>32768</v>
      </c>
      <c r="AE10" s="128">
        <f t="shared" ref="AE10" si="12">SUM(AB10:AC10)</f>
        <v>0</v>
      </c>
      <c r="AF10" s="298">
        <f t="shared" ref="AF10" si="13">SUM(AD10:AE10)</f>
        <v>32768</v>
      </c>
      <c r="AG10" s="129"/>
    </row>
    <row r="11" spans="1:33" ht="18.649999999999999" customHeight="1">
      <c r="A11" s="691">
        <v>120911</v>
      </c>
      <c r="B11" s="713" t="s">
        <v>1913</v>
      </c>
      <c r="C11" s="564" t="s">
        <v>327</v>
      </c>
      <c r="D11" s="564" t="s">
        <v>716</v>
      </c>
      <c r="E11" s="297" t="s">
        <v>341</v>
      </c>
      <c r="F11" s="297" t="s">
        <v>342</v>
      </c>
      <c r="G11" s="297" t="str">
        <f>CONCATENATE(F11,C11)</f>
        <v>Level 3 - Niche SkillsIndia</v>
      </c>
      <c r="H11" s="49" t="s">
        <v>449</v>
      </c>
      <c r="I11" s="49">
        <v>1000458864</v>
      </c>
      <c r="J11" s="49" t="s">
        <v>1914</v>
      </c>
      <c r="K11" s="49" t="s">
        <v>344</v>
      </c>
      <c r="L11" s="15">
        <f>VLOOKUP(G11,'New Rate Card'!A:D,4,0)</f>
        <v>27.5</v>
      </c>
      <c r="M11" s="298">
        <f>L11*189</f>
        <v>5197.5</v>
      </c>
      <c r="N11" s="10">
        <v>0</v>
      </c>
      <c r="O11" s="10">
        <v>0</v>
      </c>
      <c r="P11" s="10">
        <v>0</v>
      </c>
      <c r="Q11" s="10">
        <v>0</v>
      </c>
      <c r="R11" s="10">
        <v>0</v>
      </c>
      <c r="S11" s="10">
        <v>0</v>
      </c>
      <c r="T11" s="10">
        <v>0</v>
      </c>
      <c r="U11" s="10">
        <v>0</v>
      </c>
      <c r="V11" s="10">
        <v>0</v>
      </c>
      <c r="W11" s="10">
        <v>0</v>
      </c>
      <c r="X11" s="10">
        <v>0</v>
      </c>
      <c r="Y11" s="10">
        <v>0</v>
      </c>
      <c r="Z11" s="10">
        <f t="shared" ref="Z11" si="14">SUM(N11:P11)</f>
        <v>0</v>
      </c>
      <c r="AA11" s="10">
        <f t="shared" ref="AA11" si="15">SUM(Q11:S11)</f>
        <v>0</v>
      </c>
      <c r="AB11" s="10">
        <f t="shared" ref="AB11" si="16">SUM(T11:V11)</f>
        <v>0</v>
      </c>
      <c r="AC11" s="10">
        <f t="shared" ref="AC11" si="17">SUM(W11:Y11)</f>
        <v>0</v>
      </c>
      <c r="AD11" s="128">
        <f>SUM(Z11:AA11)</f>
        <v>0</v>
      </c>
      <c r="AE11" s="128">
        <f t="shared" ref="AE11" si="18">SUM(AB11:AC11)</f>
        <v>0</v>
      </c>
      <c r="AF11" s="298">
        <f t="shared" ref="AF11" si="19">SUM(AD11:AE11)</f>
        <v>0</v>
      </c>
      <c r="AG11" s="129"/>
    </row>
    <row r="12" spans="1:33" ht="18.649999999999999" customHeight="1">
      <c r="A12" s="691" t="s">
        <v>354</v>
      </c>
      <c r="B12" s="670" t="s">
        <v>1915</v>
      </c>
      <c r="C12" s="564" t="s">
        <v>327</v>
      </c>
      <c r="D12" s="564" t="s">
        <v>716</v>
      </c>
      <c r="E12" s="297" t="s">
        <v>341</v>
      </c>
      <c r="F12" s="297" t="s">
        <v>342</v>
      </c>
      <c r="G12" s="297" t="str">
        <f t="shared" ref="G12:G13" si="20">CONCATENATE(F12,C12)</f>
        <v>Level 3 - Niche SkillsIndia</v>
      </c>
      <c r="H12" s="49" t="s">
        <v>338</v>
      </c>
      <c r="I12" s="49" t="e">
        <v>#N/A</v>
      </c>
      <c r="J12" s="49" t="e">
        <v>#N/A</v>
      </c>
      <c r="K12" s="49" t="e">
        <v>#N/A</v>
      </c>
      <c r="L12" s="15">
        <f>VLOOKUP(G12,'New Rate Card'!A:D,4,0)</f>
        <v>27.5</v>
      </c>
      <c r="M12" s="298">
        <f>L12*189</f>
        <v>5197.5</v>
      </c>
      <c r="N12" s="10">
        <v>0</v>
      </c>
      <c r="O12" s="10">
        <v>0</v>
      </c>
      <c r="P12" s="10">
        <v>0</v>
      </c>
      <c r="Q12" s="10">
        <v>0</v>
      </c>
      <c r="R12" s="10">
        <v>0</v>
      </c>
      <c r="S12" s="10">
        <v>0</v>
      </c>
      <c r="T12" s="10">
        <v>0</v>
      </c>
      <c r="U12" s="10">
        <v>0</v>
      </c>
      <c r="V12" s="10">
        <v>0</v>
      </c>
      <c r="W12" s="10">
        <v>0</v>
      </c>
      <c r="X12" s="10">
        <v>0</v>
      </c>
      <c r="Y12" s="10">
        <v>0</v>
      </c>
      <c r="Z12" s="10">
        <f t="shared" ref="Z12:Z13" si="21">SUM(N12:P12)</f>
        <v>0</v>
      </c>
      <c r="AA12" s="10">
        <f t="shared" ref="AA12:AA13" si="22">SUM(Q12:S12)</f>
        <v>0</v>
      </c>
      <c r="AB12" s="10">
        <f t="shared" ref="AB12:AB13" si="23">SUM(T12:V12)</f>
        <v>0</v>
      </c>
      <c r="AC12" s="10">
        <f t="shared" ref="AC12:AC13" si="24">SUM(W12:Y12)</f>
        <v>0</v>
      </c>
      <c r="AD12" s="128">
        <f>SUM(Z12:AA12)</f>
        <v>0</v>
      </c>
      <c r="AE12" s="128">
        <f t="shared" ref="AE12:AE13" si="25">SUM(AB12:AC12)</f>
        <v>0</v>
      </c>
      <c r="AF12" s="298">
        <f t="shared" ref="AF12:AF13" si="26">SUM(AD12:AE12)</f>
        <v>0</v>
      </c>
      <c r="AG12" s="129"/>
    </row>
    <row r="13" spans="1:33" ht="18.649999999999999" customHeight="1">
      <c r="A13" s="691" t="s">
        <v>354</v>
      </c>
      <c r="B13" s="670" t="s">
        <v>1916</v>
      </c>
      <c r="C13" s="564" t="s">
        <v>327</v>
      </c>
      <c r="D13" s="564" t="s">
        <v>716</v>
      </c>
      <c r="E13" s="297" t="s">
        <v>341</v>
      </c>
      <c r="F13" s="297" t="s">
        <v>342</v>
      </c>
      <c r="G13" s="297" t="str">
        <f t="shared" si="20"/>
        <v>Level 3 - Niche SkillsIndia</v>
      </c>
      <c r="H13" s="49" t="s">
        <v>338</v>
      </c>
      <c r="I13" s="49" t="e">
        <v>#N/A</v>
      </c>
      <c r="J13" s="49" t="e">
        <v>#N/A</v>
      </c>
      <c r="K13" s="49" t="e">
        <v>#N/A</v>
      </c>
      <c r="L13" s="15">
        <f>VLOOKUP(G13,'New Rate Card'!A:D,4,0)</f>
        <v>27.5</v>
      </c>
      <c r="M13" s="298">
        <f>L13*189</f>
        <v>5197.5</v>
      </c>
      <c r="N13" s="10">
        <v>0</v>
      </c>
      <c r="O13" s="10">
        <v>0</v>
      </c>
      <c r="P13" s="10">
        <v>0</v>
      </c>
      <c r="Q13" s="10">
        <v>0</v>
      </c>
      <c r="R13" s="10">
        <v>0</v>
      </c>
      <c r="S13" s="10">
        <v>0</v>
      </c>
      <c r="T13" s="10">
        <v>0</v>
      </c>
      <c r="U13" s="10">
        <v>0</v>
      </c>
      <c r="V13" s="10">
        <v>0</v>
      </c>
      <c r="W13" s="10">
        <v>0</v>
      </c>
      <c r="X13" s="10">
        <v>0</v>
      </c>
      <c r="Y13" s="10">
        <v>0</v>
      </c>
      <c r="Z13" s="10">
        <f t="shared" si="21"/>
        <v>0</v>
      </c>
      <c r="AA13" s="10">
        <f t="shared" si="22"/>
        <v>0</v>
      </c>
      <c r="AB13" s="10">
        <f t="shared" si="23"/>
        <v>0</v>
      </c>
      <c r="AC13" s="10">
        <f t="shared" si="24"/>
        <v>0</v>
      </c>
      <c r="AD13" s="128">
        <f>SUM(Z13:AA13)</f>
        <v>0</v>
      </c>
      <c r="AE13" s="128">
        <f t="shared" si="25"/>
        <v>0</v>
      </c>
      <c r="AF13" s="298">
        <f t="shared" si="26"/>
        <v>0</v>
      </c>
      <c r="AG13" s="129"/>
    </row>
    <row r="14" spans="1:33" ht="18.649999999999999" customHeight="1">
      <c r="A14" s="817" t="s">
        <v>1506</v>
      </c>
      <c r="B14" s="817"/>
      <c r="C14" s="817"/>
      <c r="D14" s="817"/>
      <c r="E14" s="817"/>
      <c r="F14" s="817"/>
      <c r="G14" s="817"/>
      <c r="H14" s="817"/>
      <c r="I14" s="817"/>
      <c r="J14" s="817"/>
      <c r="K14" s="817"/>
      <c r="L14" s="817"/>
      <c r="M14" s="817"/>
      <c r="N14" s="126">
        <f>SUM(N9:N13)</f>
        <v>43008</v>
      </c>
      <c r="O14" s="126">
        <f>SUM(O9:O13)</f>
        <v>22528</v>
      </c>
      <c r="P14" s="126">
        <f>SUM(P9:P13)</f>
        <v>0</v>
      </c>
      <c r="Q14" s="126">
        <f t="shared" ref="Q14:Y14" si="27">SUM(Q9:Q10)</f>
        <v>0</v>
      </c>
      <c r="R14" s="126">
        <f t="shared" si="27"/>
        <v>0</v>
      </c>
      <c r="S14" s="126">
        <f t="shared" si="27"/>
        <v>0</v>
      </c>
      <c r="T14" s="126">
        <f t="shared" si="27"/>
        <v>0</v>
      </c>
      <c r="U14" s="126">
        <f t="shared" si="27"/>
        <v>0</v>
      </c>
      <c r="V14" s="126">
        <f t="shared" si="27"/>
        <v>0</v>
      </c>
      <c r="W14" s="126">
        <f t="shared" si="27"/>
        <v>0</v>
      </c>
      <c r="X14" s="126">
        <f t="shared" si="27"/>
        <v>0</v>
      </c>
      <c r="Y14" s="126">
        <f t="shared" si="27"/>
        <v>0</v>
      </c>
      <c r="Z14" s="126">
        <f>SUM(Z9:Z13)</f>
        <v>65536</v>
      </c>
      <c r="AA14" s="126">
        <f>SUM(AA9:AA10)</f>
        <v>0</v>
      </c>
      <c r="AB14" s="126">
        <f>SUM(AB9:AB10)</f>
        <v>0</v>
      </c>
      <c r="AC14" s="126">
        <f>SUM(AC9:AC10)</f>
        <v>0</v>
      </c>
      <c r="AD14" s="126">
        <f>SUM(AD9:AD13)</f>
        <v>65536</v>
      </c>
      <c r="AE14" s="126">
        <f>SUM(AE9:AE10)</f>
        <v>0</v>
      </c>
      <c r="AF14" s="126">
        <f>SUM(AF9:AF13)</f>
        <v>65536</v>
      </c>
      <c r="AG14" s="130"/>
    </row>
    <row r="15" spans="1:33" ht="18.649999999999999" customHeight="1">
      <c r="A15" s="814" t="s">
        <v>1480</v>
      </c>
      <c r="B15" s="814"/>
      <c r="C15" s="814"/>
      <c r="D15" s="814"/>
      <c r="E15" s="814"/>
      <c r="F15" s="814"/>
      <c r="G15" s="814"/>
      <c r="H15" s="814"/>
      <c r="I15" s="814"/>
      <c r="J15" s="814"/>
      <c r="K15" s="814"/>
      <c r="L15" s="814"/>
      <c r="M15" s="814"/>
      <c r="N15" s="680">
        <f>N14*90%</f>
        <v>38707.200000000004</v>
      </c>
      <c r="O15" s="680">
        <f>O14*90%</f>
        <v>20275.2</v>
      </c>
      <c r="P15" s="680">
        <f t="shared" ref="P15:AF15" si="28">P14*90%</f>
        <v>0</v>
      </c>
      <c r="Q15" s="680">
        <f t="shared" si="28"/>
        <v>0</v>
      </c>
      <c r="R15" s="680">
        <f t="shared" si="28"/>
        <v>0</v>
      </c>
      <c r="S15" s="680">
        <f t="shared" si="28"/>
        <v>0</v>
      </c>
      <c r="T15" s="680">
        <f t="shared" si="28"/>
        <v>0</v>
      </c>
      <c r="U15" s="680">
        <f t="shared" si="28"/>
        <v>0</v>
      </c>
      <c r="V15" s="680">
        <f t="shared" si="28"/>
        <v>0</v>
      </c>
      <c r="W15" s="680">
        <f t="shared" si="28"/>
        <v>0</v>
      </c>
      <c r="X15" s="680">
        <f t="shared" si="28"/>
        <v>0</v>
      </c>
      <c r="Y15" s="680">
        <f t="shared" si="28"/>
        <v>0</v>
      </c>
      <c r="Z15" s="680">
        <f t="shared" si="28"/>
        <v>58982.400000000001</v>
      </c>
      <c r="AA15" s="680">
        <f t="shared" si="28"/>
        <v>0</v>
      </c>
      <c r="AB15" s="680">
        <f t="shared" si="28"/>
        <v>0</v>
      </c>
      <c r="AC15" s="680">
        <f t="shared" si="28"/>
        <v>0</v>
      </c>
      <c r="AD15" s="680">
        <f t="shared" si="28"/>
        <v>58982.400000000001</v>
      </c>
      <c r="AE15" s="680">
        <f t="shared" si="28"/>
        <v>0</v>
      </c>
      <c r="AF15" s="680">
        <f t="shared" si="28"/>
        <v>58982.400000000001</v>
      </c>
      <c r="AG15" s="689"/>
    </row>
    <row r="16" spans="1:33" ht="18.649999999999999" customHeight="1">
      <c r="A16" s="829" t="s">
        <v>1481</v>
      </c>
      <c r="B16" s="829"/>
      <c r="C16" s="829"/>
      <c r="D16" s="829"/>
      <c r="E16" s="829"/>
      <c r="F16" s="829"/>
      <c r="G16" s="829"/>
      <c r="H16" s="829"/>
      <c r="I16" s="829"/>
      <c r="J16" s="829"/>
      <c r="K16" s="829"/>
      <c r="L16" s="829"/>
      <c r="M16" s="829"/>
      <c r="N16" s="682">
        <f>N15*94.15%</f>
        <v>36442.828800000003</v>
      </c>
      <c r="O16" s="682">
        <f>O15*94.15%</f>
        <v>19089.1008</v>
      </c>
      <c r="P16" s="682">
        <f>P15*94.15%</f>
        <v>0</v>
      </c>
      <c r="Q16" s="682">
        <f t="shared" ref="Q16:AE16" si="29">Q14*84.15%</f>
        <v>0</v>
      </c>
      <c r="R16" s="682">
        <f t="shared" si="29"/>
        <v>0</v>
      </c>
      <c r="S16" s="682">
        <f t="shared" si="29"/>
        <v>0</v>
      </c>
      <c r="T16" s="682">
        <f t="shared" si="29"/>
        <v>0</v>
      </c>
      <c r="U16" s="682">
        <f t="shared" si="29"/>
        <v>0</v>
      </c>
      <c r="V16" s="682">
        <f t="shared" si="29"/>
        <v>0</v>
      </c>
      <c r="W16" s="682">
        <f t="shared" si="29"/>
        <v>0</v>
      </c>
      <c r="X16" s="682">
        <f t="shared" si="29"/>
        <v>0</v>
      </c>
      <c r="Y16" s="682">
        <f t="shared" si="29"/>
        <v>0</v>
      </c>
      <c r="Z16" s="682">
        <f>Z15*94.15%</f>
        <v>55531.929600000003</v>
      </c>
      <c r="AA16" s="682">
        <f t="shared" si="29"/>
        <v>0</v>
      </c>
      <c r="AB16" s="682">
        <f t="shared" si="29"/>
        <v>0</v>
      </c>
      <c r="AC16" s="682">
        <f t="shared" si="29"/>
        <v>0</v>
      </c>
      <c r="AD16" s="682">
        <f>AD15*94.15%</f>
        <v>55531.929600000003</v>
      </c>
      <c r="AE16" s="682">
        <f t="shared" si="29"/>
        <v>0</v>
      </c>
      <c r="AF16" s="682">
        <f>AF15*94.15%</f>
        <v>55531.929600000003</v>
      </c>
      <c r="AG16" s="690"/>
    </row>
  </sheetData>
  <mergeCells count="19">
    <mergeCell ref="A1:B1"/>
    <mergeCell ref="A2:B2"/>
    <mergeCell ref="A3:B3"/>
    <mergeCell ref="C1:E1"/>
    <mergeCell ref="C2:E2"/>
    <mergeCell ref="C3:E3"/>
    <mergeCell ref="W7:Y7"/>
    <mergeCell ref="A14:M14"/>
    <mergeCell ref="A4:B4"/>
    <mergeCell ref="A5:B5"/>
    <mergeCell ref="A6:B6"/>
    <mergeCell ref="C4:E4"/>
    <mergeCell ref="C5:E5"/>
    <mergeCell ref="C6:E6"/>
    <mergeCell ref="A15:M15"/>
    <mergeCell ref="A16:M16"/>
    <mergeCell ref="N7:P7"/>
    <mergeCell ref="Q7:S7"/>
    <mergeCell ref="T7:V7"/>
  </mergeCells>
  <conditionalFormatting sqref="A9">
    <cfRule type="duplicateValues" dxfId="42" priority="1"/>
    <cfRule type="duplicateValues" dxfId="41" priority="2"/>
    <cfRule type="duplicateValues" dxfId="40" priority="3"/>
    <cfRule type="duplicateValues" dxfId="39" priority="4"/>
    <cfRule type="duplicateValues" dxfId="38" priority="5"/>
  </conditionalFormatting>
  <dataValidations count="1">
    <dataValidation type="list" allowBlank="1" showInputMessage="1" showErrorMessage="1" sqref="E9:E13" xr:uid="{5D7BEFF5-5D2F-480D-9891-FDE041AAE79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7E0DE9F-5149-41BA-ACDC-EE1189486F93}">
          <x14:formula1>
            <xm:f>'New Rate Card'!$B$2:$B$51</xm:f>
          </x14:formula1>
          <xm:sqref>F17:F1048576 F7:F14</xm:sqref>
        </x14:dataValidation>
        <x14:dataValidation type="list" allowBlank="1" showInputMessage="1" showErrorMessage="1" xr:uid="{2EF9BEBD-D296-47A7-88E3-4E052D80C8D8}">
          <x14:formula1>
            <xm:f>'New Rate Card'!$C$2:$C$51</xm:f>
          </x14:formula1>
          <xm:sqref>C1:C5 C17:C1048576 C7:C14</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CFC6-2661-4EAF-9451-FB84F669C688}">
  <sheetPr codeName="Sheet61">
    <tabColor theme="8"/>
  </sheetPr>
  <dimension ref="A1:AG21"/>
  <sheetViews>
    <sheetView zoomScale="110" zoomScaleNormal="110" workbookViewId="0">
      <selection activeCell="G31" sqref="G31"/>
    </sheetView>
  </sheetViews>
  <sheetFormatPr defaultColWidth="31.453125" defaultRowHeight="14.5"/>
  <cols>
    <col min="1" max="1" width="14.54296875" style="2" customWidth="1"/>
    <col min="2" max="2" width="36.54296875" style="2" customWidth="1"/>
    <col min="3" max="3" width="23.54296875" style="2" customWidth="1"/>
    <col min="4" max="4" width="8.453125" style="2" customWidth="1"/>
    <col min="5" max="5" width="33.453125" style="2" bestFit="1" customWidth="1"/>
    <col min="6" max="6" width="22.54296875" style="2" bestFit="1" customWidth="1"/>
    <col min="7" max="7" width="36.453125" style="2" bestFit="1" customWidth="1"/>
    <col min="8" max="8" width="17.54296875" style="2" bestFit="1" customWidth="1"/>
    <col min="9" max="9" width="17.54296875" style="2" customWidth="1"/>
    <col min="10" max="10" width="27.453125" style="2" bestFit="1" customWidth="1"/>
    <col min="11" max="11" width="17.54296875" style="2" customWidth="1"/>
    <col min="12" max="13" width="12.54296875" style="3" customWidth="1"/>
    <col min="14" max="14" width="16.54296875" style="3" customWidth="1"/>
    <col min="15" max="29" width="17.453125" style="3" customWidth="1"/>
    <col min="30" max="32" width="16.453125" style="2" customWidth="1"/>
    <col min="33" max="33" width="32.453125" style="2" customWidth="1"/>
    <col min="34" max="16384" width="31.453125" style="2"/>
  </cols>
  <sheetData>
    <row r="1" spans="1:33" ht="14.9" customHeight="1">
      <c r="A1" s="852" t="s">
        <v>1440</v>
      </c>
      <c r="B1" s="852"/>
      <c r="C1" s="809" t="s">
        <v>207</v>
      </c>
      <c r="D1" s="809"/>
      <c r="E1" s="809"/>
      <c r="F1" s="3"/>
      <c r="G1" s="3"/>
      <c r="H1" s="3"/>
      <c r="I1" s="3"/>
      <c r="J1" s="3"/>
      <c r="K1" s="3"/>
    </row>
    <row r="2" spans="1:33" ht="14.9" customHeight="1">
      <c r="A2" s="852" t="s">
        <v>1441</v>
      </c>
      <c r="B2" s="852"/>
      <c r="C2" s="809" t="s">
        <v>1442</v>
      </c>
      <c r="D2" s="809"/>
      <c r="E2" s="809"/>
      <c r="F2" s="3"/>
      <c r="G2" s="3"/>
      <c r="H2" s="3"/>
      <c r="I2" s="3"/>
      <c r="J2" s="3"/>
      <c r="K2" s="3"/>
    </row>
    <row r="3" spans="1:33" ht="14.9" customHeight="1">
      <c r="A3" s="852" t="s">
        <v>1443</v>
      </c>
      <c r="B3" s="852"/>
      <c r="C3" s="809" t="s">
        <v>1905</v>
      </c>
      <c r="D3" s="809"/>
      <c r="E3" s="809"/>
      <c r="F3" s="3"/>
      <c r="G3" s="3"/>
      <c r="H3" s="3"/>
      <c r="I3" s="3"/>
      <c r="J3" s="3"/>
      <c r="K3" s="3"/>
    </row>
    <row r="4" spans="1:33" ht="14.9" customHeight="1">
      <c r="A4" s="852" t="s">
        <v>10</v>
      </c>
      <c r="B4" s="852"/>
      <c r="C4" s="809" t="s">
        <v>214</v>
      </c>
      <c r="D4" s="809"/>
      <c r="E4" s="809"/>
      <c r="F4" s="3"/>
      <c r="G4" s="3"/>
      <c r="H4" s="3"/>
      <c r="I4" s="3"/>
      <c r="J4" s="3"/>
      <c r="K4" s="3"/>
    </row>
    <row r="5" spans="1:33" ht="14.9" customHeight="1">
      <c r="A5" s="856" t="s">
        <v>1445</v>
      </c>
      <c r="B5" s="857"/>
      <c r="C5" s="809" t="s">
        <v>559</v>
      </c>
      <c r="D5" s="809"/>
      <c r="E5" s="809"/>
      <c r="F5" s="3"/>
      <c r="G5" s="3"/>
      <c r="H5" s="3"/>
      <c r="I5" s="3"/>
      <c r="J5" s="3"/>
      <c r="K5" s="3"/>
    </row>
    <row r="6" spans="1:33" ht="14.9" customHeight="1">
      <c r="A6" s="856" t="s">
        <v>1446</v>
      </c>
      <c r="B6" s="857"/>
      <c r="C6" s="809" t="s">
        <v>1910</v>
      </c>
      <c r="D6" s="809"/>
      <c r="E6" s="809"/>
      <c r="F6" s="3"/>
      <c r="G6" s="3"/>
      <c r="H6" s="3"/>
      <c r="I6" s="3"/>
      <c r="J6" s="3"/>
      <c r="K6" s="3"/>
    </row>
    <row r="7" spans="1:33">
      <c r="H7" s="63"/>
      <c r="I7" s="63"/>
      <c r="J7" s="63"/>
      <c r="K7" s="63"/>
      <c r="L7" s="62"/>
      <c r="M7" s="62"/>
      <c r="N7" s="862" t="s">
        <v>1448</v>
      </c>
      <c r="O7" s="862"/>
      <c r="P7" s="862"/>
      <c r="Q7" s="863" t="s">
        <v>1449</v>
      </c>
      <c r="R7" s="863"/>
      <c r="S7" s="863"/>
      <c r="T7" s="860" t="s">
        <v>1450</v>
      </c>
      <c r="U7" s="860"/>
      <c r="V7" s="860"/>
      <c r="W7" s="861" t="s">
        <v>1451</v>
      </c>
      <c r="X7" s="861"/>
      <c r="Y7" s="861"/>
      <c r="Z7" s="370"/>
      <c r="AA7" s="370"/>
      <c r="AB7" s="370"/>
      <c r="AC7" s="370"/>
      <c r="AD7" s="370"/>
      <c r="AE7" s="370"/>
      <c r="AF7" s="370"/>
      <c r="AG7" s="63"/>
    </row>
    <row r="8" spans="1:33" ht="23">
      <c r="A8" s="4" t="s">
        <v>5</v>
      </c>
      <c r="B8" s="4" t="s">
        <v>6</v>
      </c>
      <c r="C8" s="4" t="s">
        <v>7</v>
      </c>
      <c r="D8" s="4" t="s">
        <v>8</v>
      </c>
      <c r="E8" s="4"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c r="A9" s="33">
        <v>977758</v>
      </c>
      <c r="B9" s="17" t="s">
        <v>1917</v>
      </c>
      <c r="C9" s="21" t="s">
        <v>315</v>
      </c>
      <c r="D9" s="21" t="s">
        <v>717</v>
      </c>
      <c r="E9" s="8" t="s">
        <v>20</v>
      </c>
      <c r="F9" s="8" t="s">
        <v>317</v>
      </c>
      <c r="G9" s="8" t="str">
        <f>CONCATENATE(F9,C9)</f>
        <v>Level 3 - Premium SkillsOnshore Supplier Location</v>
      </c>
      <c r="H9" s="49" t="s">
        <v>338</v>
      </c>
      <c r="I9" s="49">
        <v>1000470063</v>
      </c>
      <c r="J9" s="49" t="s">
        <v>1918</v>
      </c>
      <c r="K9" s="49" t="s">
        <v>24</v>
      </c>
      <c r="L9" s="15">
        <f>VLOOKUP(G9,'New Rate Card'!A:D,4,0)</f>
        <v>96.56</v>
      </c>
      <c r="M9" s="298">
        <f t="shared" ref="M9" si="0">L9*168</f>
        <v>16222.08</v>
      </c>
      <c r="N9" s="10">
        <v>0</v>
      </c>
      <c r="O9" s="10">
        <v>0</v>
      </c>
      <c r="P9" s="10">
        <v>0</v>
      </c>
      <c r="Q9" s="10">
        <v>0</v>
      </c>
      <c r="R9" s="10">
        <v>0</v>
      </c>
      <c r="S9" s="10">
        <v>0</v>
      </c>
      <c r="T9" s="10">
        <v>0</v>
      </c>
      <c r="U9" s="10">
        <v>0</v>
      </c>
      <c r="V9" s="10">
        <v>0</v>
      </c>
      <c r="W9" s="10">
        <v>0</v>
      </c>
      <c r="X9" s="10">
        <v>0</v>
      </c>
      <c r="Y9" s="10">
        <v>0</v>
      </c>
      <c r="Z9" s="10">
        <f t="shared" ref="Z9" si="1">SUM(N9:P9)</f>
        <v>0</v>
      </c>
      <c r="AA9" s="10">
        <f t="shared" ref="AA9" si="2">SUM(Q9:S9)</f>
        <v>0</v>
      </c>
      <c r="AB9" s="10">
        <f t="shared" ref="AB9" si="3">SUM(T9:V9)</f>
        <v>0</v>
      </c>
      <c r="AC9" s="10">
        <f t="shared" ref="AC9" si="4">SUM(W9:Y9)</f>
        <v>0</v>
      </c>
      <c r="AD9" s="128">
        <f>SUM(Z9:AA9)</f>
        <v>0</v>
      </c>
      <c r="AE9" s="128">
        <f t="shared" ref="AE9" si="5">SUM(AB9:AC9)</f>
        <v>0</v>
      </c>
      <c r="AF9" s="298">
        <f t="shared" ref="AF9" si="6">SUM(AD9:AE9)</f>
        <v>0</v>
      </c>
      <c r="AG9" s="129"/>
    </row>
    <row r="10" spans="1:33">
      <c r="A10" s="33">
        <v>173560</v>
      </c>
      <c r="B10" s="17" t="s">
        <v>452</v>
      </c>
      <c r="C10" s="21" t="s">
        <v>327</v>
      </c>
      <c r="D10" s="21" t="s">
        <v>717</v>
      </c>
      <c r="E10" s="8" t="s">
        <v>20</v>
      </c>
      <c r="F10" s="8" t="s">
        <v>330</v>
      </c>
      <c r="G10" s="8" t="str">
        <f t="shared" ref="G10:G18" si="7">CONCATENATE(F10,C10)</f>
        <v>Level 2 - Premium SkillsIndia</v>
      </c>
      <c r="H10" s="49" t="s">
        <v>318</v>
      </c>
      <c r="I10" s="49">
        <v>1000458648</v>
      </c>
      <c r="J10" s="49" t="s">
        <v>1508</v>
      </c>
      <c r="K10" s="49" t="s">
        <v>24</v>
      </c>
      <c r="L10" s="9">
        <f>VLOOKUP(G10,'New Rate Card'!A:D,4,0)</f>
        <v>21.3</v>
      </c>
      <c r="M10" s="9">
        <f>L10*189</f>
        <v>4025.7000000000003</v>
      </c>
      <c r="N10" s="16">
        <f>L10*189</f>
        <v>4025.7000000000003</v>
      </c>
      <c r="O10" s="16">
        <f>L10*189</f>
        <v>4025.7000000000003</v>
      </c>
      <c r="P10" s="16">
        <f>L10*189</f>
        <v>4025.7000000000003</v>
      </c>
      <c r="Q10" s="10">
        <v>0</v>
      </c>
      <c r="R10" s="10">
        <v>0</v>
      </c>
      <c r="S10" s="10">
        <v>0</v>
      </c>
      <c r="T10" s="10">
        <v>0</v>
      </c>
      <c r="U10" s="10">
        <v>0</v>
      </c>
      <c r="V10" s="10">
        <v>0</v>
      </c>
      <c r="W10" s="10">
        <v>0</v>
      </c>
      <c r="X10" s="10">
        <v>0</v>
      </c>
      <c r="Y10" s="10">
        <v>0</v>
      </c>
      <c r="Z10" s="10">
        <f t="shared" ref="Z10:Z12" si="8">SUM(N10:P10)</f>
        <v>12077.1</v>
      </c>
      <c r="AA10" s="10">
        <f t="shared" ref="AA10:AA13" si="9">SUM(Q10:S10)</f>
        <v>0</v>
      </c>
      <c r="AB10" s="10">
        <f t="shared" ref="AB10:AB13" si="10">SUM(T10:V10)</f>
        <v>0</v>
      </c>
      <c r="AC10" s="10">
        <f t="shared" ref="AC10:AC13" si="11">SUM(W10:Y10)</f>
        <v>0</v>
      </c>
      <c r="AD10" s="128">
        <f t="shared" ref="AD10" si="12">SUM(Z10:AA10)</f>
        <v>12077.1</v>
      </c>
      <c r="AE10" s="128">
        <f t="shared" ref="AE10:AE13" si="13">SUM(AB10:AC10)</f>
        <v>0</v>
      </c>
      <c r="AF10" s="298">
        <f t="shared" ref="AF10:AF12" si="14">SUM(AD10:AE10)</f>
        <v>12077.1</v>
      </c>
      <c r="AG10" s="129"/>
    </row>
    <row r="11" spans="1:33">
      <c r="A11" s="18">
        <v>2426223</v>
      </c>
      <c r="B11" s="8" t="s">
        <v>456</v>
      </c>
      <c r="C11" s="21" t="s">
        <v>327</v>
      </c>
      <c r="D11" s="21" t="s">
        <v>717</v>
      </c>
      <c r="E11" s="8" t="s">
        <v>20</v>
      </c>
      <c r="F11" s="8" t="s">
        <v>317</v>
      </c>
      <c r="G11" s="8" t="str">
        <f>CONCATENATE(F11,C11)</f>
        <v>Level 3 - Premium SkillsIndia</v>
      </c>
      <c r="H11" s="49" t="s">
        <v>338</v>
      </c>
      <c r="I11" s="49" t="e">
        <v>#N/A</v>
      </c>
      <c r="J11" s="49" t="e">
        <v>#N/A</v>
      </c>
      <c r="K11" s="49" t="e">
        <v>#N/A</v>
      </c>
      <c r="L11" s="9">
        <v>24.8</v>
      </c>
      <c r="M11" s="9">
        <f>L11*189</f>
        <v>4687.2</v>
      </c>
      <c r="N11" s="16">
        <f>L11*189</f>
        <v>4687.2</v>
      </c>
      <c r="O11" s="16">
        <f>L11*189</f>
        <v>4687.2</v>
      </c>
      <c r="P11" s="16">
        <f>L11*189</f>
        <v>4687.2</v>
      </c>
      <c r="Q11" s="10">
        <v>0</v>
      </c>
      <c r="R11" s="10">
        <v>0</v>
      </c>
      <c r="S11" s="10">
        <v>0</v>
      </c>
      <c r="T11" s="10">
        <v>0</v>
      </c>
      <c r="U11" s="10">
        <v>0</v>
      </c>
      <c r="V11" s="10">
        <v>0</v>
      </c>
      <c r="W11" s="10">
        <v>0</v>
      </c>
      <c r="X11" s="10">
        <v>0</v>
      </c>
      <c r="Y11" s="10">
        <v>0</v>
      </c>
      <c r="Z11" s="10">
        <f t="shared" si="8"/>
        <v>14061.599999999999</v>
      </c>
      <c r="AA11" s="10">
        <f t="shared" si="9"/>
        <v>0</v>
      </c>
      <c r="AB11" s="10">
        <f t="shared" si="10"/>
        <v>0</v>
      </c>
      <c r="AC11" s="10">
        <f t="shared" si="11"/>
        <v>0</v>
      </c>
      <c r="AD11" s="128">
        <f>SUM(Z11:AA11)</f>
        <v>14061.599999999999</v>
      </c>
      <c r="AE11" s="128">
        <f t="shared" si="13"/>
        <v>0</v>
      </c>
      <c r="AF11" s="298">
        <f t="shared" si="14"/>
        <v>14061.599999999999</v>
      </c>
      <c r="AG11" s="129"/>
    </row>
    <row r="12" spans="1:33">
      <c r="A12" s="8">
        <v>890814</v>
      </c>
      <c r="B12" s="8" t="s">
        <v>1919</v>
      </c>
      <c r="C12" s="21" t="s">
        <v>327</v>
      </c>
      <c r="D12" s="21" t="s">
        <v>717</v>
      </c>
      <c r="E12" s="8" t="s">
        <v>428</v>
      </c>
      <c r="F12" s="8" t="s">
        <v>317</v>
      </c>
      <c r="G12" s="8" t="str">
        <f>CONCATENATE(F12,C12)</f>
        <v>Level 3 - Premium SkillsIndia</v>
      </c>
      <c r="H12" s="49" t="s">
        <v>324</v>
      </c>
      <c r="I12" s="49" t="e">
        <v>#N/A</v>
      </c>
      <c r="J12" s="49" t="e">
        <v>#N/A</v>
      </c>
      <c r="K12" s="49" t="e">
        <v>#N/A</v>
      </c>
      <c r="L12" s="9">
        <v>24.8</v>
      </c>
      <c r="M12" s="9">
        <f>L12*189</f>
        <v>4687.2</v>
      </c>
      <c r="N12" s="16">
        <f>L12*189</f>
        <v>4687.2</v>
      </c>
      <c r="O12" s="16">
        <f>L12*189</f>
        <v>4687.2</v>
      </c>
      <c r="P12" s="16">
        <f>L12*189</f>
        <v>4687.2</v>
      </c>
      <c r="Q12" s="10">
        <v>0</v>
      </c>
      <c r="R12" s="10">
        <v>0</v>
      </c>
      <c r="S12" s="10">
        <v>0</v>
      </c>
      <c r="T12" s="10">
        <v>0</v>
      </c>
      <c r="U12" s="10">
        <v>0</v>
      </c>
      <c r="V12" s="10">
        <v>0</v>
      </c>
      <c r="W12" s="10">
        <v>0</v>
      </c>
      <c r="X12" s="10">
        <v>0</v>
      </c>
      <c r="Y12" s="10">
        <v>0</v>
      </c>
      <c r="Z12" s="10">
        <f t="shared" si="8"/>
        <v>14061.599999999999</v>
      </c>
      <c r="AA12" s="10">
        <f t="shared" si="9"/>
        <v>0</v>
      </c>
      <c r="AB12" s="10">
        <f t="shared" si="10"/>
        <v>0</v>
      </c>
      <c r="AC12" s="10">
        <f t="shared" si="11"/>
        <v>0</v>
      </c>
      <c r="AD12" s="128">
        <f>SUM(Z12:AA12)</f>
        <v>14061.599999999999</v>
      </c>
      <c r="AE12" s="128">
        <f t="shared" si="13"/>
        <v>0</v>
      </c>
      <c r="AF12" s="298">
        <f t="shared" si="14"/>
        <v>14061.599999999999</v>
      </c>
      <c r="AG12" s="129"/>
    </row>
    <row r="13" spans="1:33">
      <c r="A13" s="33">
        <v>2431199</v>
      </c>
      <c r="B13" s="17" t="s">
        <v>1920</v>
      </c>
      <c r="C13" s="21" t="s">
        <v>327</v>
      </c>
      <c r="D13" s="21" t="s">
        <v>717</v>
      </c>
      <c r="E13" s="8" t="s">
        <v>20</v>
      </c>
      <c r="F13" s="8" t="s">
        <v>330</v>
      </c>
      <c r="G13" s="8" t="str">
        <f t="shared" si="7"/>
        <v>Level 2 - Premium SkillsIndia</v>
      </c>
      <c r="H13" s="8" t="s">
        <v>595</v>
      </c>
      <c r="I13" s="49">
        <v>1000299425</v>
      </c>
      <c r="J13" s="49" t="s">
        <v>1477</v>
      </c>
      <c r="K13" s="49" t="s">
        <v>24</v>
      </c>
      <c r="L13" s="9">
        <f>VLOOKUP(G13,'New Rate Card'!A:D,4,0)</f>
        <v>21.3</v>
      </c>
      <c r="M13" s="9">
        <f t="shared" ref="M13:M17" si="15">L13*189</f>
        <v>4025.7000000000003</v>
      </c>
      <c r="N13" s="16">
        <v>0</v>
      </c>
      <c r="O13" s="16">
        <v>0</v>
      </c>
      <c r="P13" s="16">
        <v>0</v>
      </c>
      <c r="Q13" s="16">
        <v>0</v>
      </c>
      <c r="R13" s="16">
        <v>0</v>
      </c>
      <c r="S13" s="16">
        <v>0</v>
      </c>
      <c r="T13" s="16">
        <v>0</v>
      </c>
      <c r="U13" s="16">
        <v>0</v>
      </c>
      <c r="V13" s="16">
        <v>0</v>
      </c>
      <c r="W13" s="16">
        <v>0</v>
      </c>
      <c r="X13" s="16">
        <v>0</v>
      </c>
      <c r="Y13" s="16">
        <v>0</v>
      </c>
      <c r="Z13" s="10">
        <v>0</v>
      </c>
      <c r="AA13" s="10">
        <f t="shared" si="9"/>
        <v>0</v>
      </c>
      <c r="AB13" s="10">
        <f t="shared" si="10"/>
        <v>0</v>
      </c>
      <c r="AC13" s="10">
        <f t="shared" si="11"/>
        <v>0</v>
      </c>
      <c r="AD13" s="9"/>
      <c r="AE13" s="9">
        <f t="shared" si="13"/>
        <v>0</v>
      </c>
      <c r="AF13" s="9"/>
      <c r="AG13" s="129" t="s">
        <v>1645</v>
      </c>
    </row>
    <row r="14" spans="1:33">
      <c r="A14" s="33">
        <v>2431181</v>
      </c>
      <c r="B14" s="17" t="s">
        <v>1921</v>
      </c>
      <c r="C14" s="21" t="s">
        <v>327</v>
      </c>
      <c r="D14" s="21" t="s">
        <v>717</v>
      </c>
      <c r="E14" s="8" t="s">
        <v>20</v>
      </c>
      <c r="F14" s="8" t="s">
        <v>594</v>
      </c>
      <c r="G14" s="8" t="str">
        <f t="shared" si="7"/>
        <v>Level 1 - Premium SkillsIndia</v>
      </c>
      <c r="H14" s="8" t="s">
        <v>595</v>
      </c>
      <c r="I14" s="49">
        <v>1000299425</v>
      </c>
      <c r="J14" s="49" t="s">
        <v>1477</v>
      </c>
      <c r="K14" s="49" t="s">
        <v>24</v>
      </c>
      <c r="L14" s="9">
        <f>VLOOKUP(G14,'New Rate Card'!A:D,4,0)</f>
        <v>17.5</v>
      </c>
      <c r="M14" s="9">
        <f t="shared" si="15"/>
        <v>3307.5</v>
      </c>
      <c r="N14" s="16">
        <v>0</v>
      </c>
      <c r="O14" s="16">
        <v>0</v>
      </c>
      <c r="P14" s="16">
        <v>0</v>
      </c>
      <c r="Q14" s="16">
        <v>0</v>
      </c>
      <c r="R14" s="16">
        <v>0</v>
      </c>
      <c r="S14" s="16">
        <v>0</v>
      </c>
      <c r="T14" s="16">
        <v>0</v>
      </c>
      <c r="U14" s="16">
        <v>0</v>
      </c>
      <c r="V14" s="16">
        <v>0</v>
      </c>
      <c r="W14" s="16">
        <v>0</v>
      </c>
      <c r="X14" s="16">
        <v>0</v>
      </c>
      <c r="Y14" s="16">
        <v>0</v>
      </c>
      <c r="Z14" s="10">
        <v>0</v>
      </c>
      <c r="AA14" s="10">
        <f t="shared" ref="AA14:AA17" si="16">SUM(Q14:S14)</f>
        <v>0</v>
      </c>
      <c r="AB14" s="10">
        <f t="shared" ref="AB14:AB17" si="17">SUM(T14:V14)</f>
        <v>0</v>
      </c>
      <c r="AC14" s="10">
        <f t="shared" ref="AC14:AC17" si="18">SUM(W14:Y14)</f>
        <v>0</v>
      </c>
      <c r="AD14" s="9"/>
      <c r="AE14" s="9">
        <f t="shared" ref="AE14:AE17" si="19">SUM(AB14:AC14)</f>
        <v>0</v>
      </c>
      <c r="AF14" s="9"/>
      <c r="AG14" s="129" t="s">
        <v>1645</v>
      </c>
    </row>
    <row r="15" spans="1:33">
      <c r="A15" s="33">
        <v>2431205</v>
      </c>
      <c r="B15" s="17" t="s">
        <v>1922</v>
      </c>
      <c r="C15" s="21" t="s">
        <v>327</v>
      </c>
      <c r="D15" s="21" t="s">
        <v>717</v>
      </c>
      <c r="E15" s="8" t="s">
        <v>20</v>
      </c>
      <c r="F15" s="8" t="s">
        <v>594</v>
      </c>
      <c r="G15" s="8" t="str">
        <f t="shared" si="7"/>
        <v>Level 1 - Premium SkillsIndia</v>
      </c>
      <c r="H15" s="8" t="s">
        <v>595</v>
      </c>
      <c r="I15" s="49">
        <v>1000299425</v>
      </c>
      <c r="J15" s="49" t="s">
        <v>1477</v>
      </c>
      <c r="K15" s="49" t="s">
        <v>24</v>
      </c>
      <c r="L15" s="9">
        <f>VLOOKUP(G15,'New Rate Card'!A:D,4,0)</f>
        <v>17.5</v>
      </c>
      <c r="M15" s="9">
        <f t="shared" si="15"/>
        <v>3307.5</v>
      </c>
      <c r="N15" s="16">
        <v>0</v>
      </c>
      <c r="O15" s="16">
        <v>0</v>
      </c>
      <c r="P15" s="16">
        <v>0</v>
      </c>
      <c r="Q15" s="16">
        <v>0</v>
      </c>
      <c r="R15" s="16">
        <v>0</v>
      </c>
      <c r="S15" s="16">
        <v>0</v>
      </c>
      <c r="T15" s="16">
        <v>0</v>
      </c>
      <c r="U15" s="16">
        <v>0</v>
      </c>
      <c r="V15" s="16">
        <v>0</v>
      </c>
      <c r="W15" s="16">
        <v>0</v>
      </c>
      <c r="X15" s="16">
        <v>0</v>
      </c>
      <c r="Y15" s="16">
        <v>0</v>
      </c>
      <c r="Z15" s="10">
        <v>0</v>
      </c>
      <c r="AA15" s="10">
        <f t="shared" si="16"/>
        <v>0</v>
      </c>
      <c r="AB15" s="10">
        <f t="shared" si="17"/>
        <v>0</v>
      </c>
      <c r="AC15" s="10">
        <f t="shared" si="18"/>
        <v>0</v>
      </c>
      <c r="AD15" s="9"/>
      <c r="AE15" s="9">
        <f t="shared" si="19"/>
        <v>0</v>
      </c>
      <c r="AF15" s="9"/>
      <c r="AG15" s="129" t="s">
        <v>1645</v>
      </c>
    </row>
    <row r="16" spans="1:33">
      <c r="A16" s="33">
        <v>2431133</v>
      </c>
      <c r="B16" s="17" t="s">
        <v>1923</v>
      </c>
      <c r="C16" s="21" t="s">
        <v>327</v>
      </c>
      <c r="D16" s="21" t="s">
        <v>717</v>
      </c>
      <c r="E16" s="8" t="s">
        <v>20</v>
      </c>
      <c r="F16" s="8" t="s">
        <v>594</v>
      </c>
      <c r="G16" s="8" t="str">
        <f t="shared" si="7"/>
        <v>Level 1 - Premium SkillsIndia</v>
      </c>
      <c r="H16" s="8" t="s">
        <v>595</v>
      </c>
      <c r="I16" s="49">
        <v>1000299425</v>
      </c>
      <c r="J16" s="49" t="s">
        <v>1477</v>
      </c>
      <c r="K16" s="49" t="s">
        <v>24</v>
      </c>
      <c r="L16" s="9">
        <f>VLOOKUP(G16,'New Rate Card'!A:D,4,0)</f>
        <v>17.5</v>
      </c>
      <c r="M16" s="9">
        <f t="shared" si="15"/>
        <v>3307.5</v>
      </c>
      <c r="N16" s="16">
        <v>0</v>
      </c>
      <c r="O16" s="16">
        <v>0</v>
      </c>
      <c r="P16" s="16">
        <v>0</v>
      </c>
      <c r="Q16" s="16">
        <v>0</v>
      </c>
      <c r="R16" s="16">
        <v>0</v>
      </c>
      <c r="S16" s="16">
        <v>0</v>
      </c>
      <c r="T16" s="16">
        <v>0</v>
      </c>
      <c r="U16" s="16">
        <v>0</v>
      </c>
      <c r="V16" s="16">
        <v>0</v>
      </c>
      <c r="W16" s="16">
        <v>0</v>
      </c>
      <c r="X16" s="16">
        <v>0</v>
      </c>
      <c r="Y16" s="16">
        <v>0</v>
      </c>
      <c r="Z16" s="10">
        <v>0</v>
      </c>
      <c r="AA16" s="10">
        <f t="shared" si="16"/>
        <v>0</v>
      </c>
      <c r="AB16" s="10">
        <f t="shared" si="17"/>
        <v>0</v>
      </c>
      <c r="AC16" s="10">
        <f t="shared" si="18"/>
        <v>0</v>
      </c>
      <c r="AD16" s="9"/>
      <c r="AE16" s="9">
        <f t="shared" si="19"/>
        <v>0</v>
      </c>
      <c r="AF16" s="9"/>
      <c r="AG16" s="129" t="s">
        <v>1645</v>
      </c>
    </row>
    <row r="17" spans="1:33">
      <c r="A17" s="33">
        <v>2431628</v>
      </c>
      <c r="B17" s="17" t="s">
        <v>1924</v>
      </c>
      <c r="C17" s="21" t="s">
        <v>327</v>
      </c>
      <c r="D17" s="21" t="s">
        <v>717</v>
      </c>
      <c r="E17" s="8" t="s">
        <v>20</v>
      </c>
      <c r="F17" s="8" t="s">
        <v>594</v>
      </c>
      <c r="G17" s="8" t="str">
        <f t="shared" si="7"/>
        <v>Level 1 - Premium SkillsIndia</v>
      </c>
      <c r="H17" s="8" t="s">
        <v>595</v>
      </c>
      <c r="I17" s="49">
        <v>1000299425</v>
      </c>
      <c r="J17" s="49" t="s">
        <v>1477</v>
      </c>
      <c r="K17" s="49" t="s">
        <v>24</v>
      </c>
      <c r="L17" s="9">
        <f>VLOOKUP(G17,'New Rate Card'!A:D,4,0)</f>
        <v>17.5</v>
      </c>
      <c r="M17" s="9">
        <f t="shared" si="15"/>
        <v>3307.5</v>
      </c>
      <c r="N17" s="16">
        <v>0</v>
      </c>
      <c r="O17" s="16">
        <v>0</v>
      </c>
      <c r="P17" s="16">
        <v>0</v>
      </c>
      <c r="Q17" s="16">
        <v>0</v>
      </c>
      <c r="R17" s="16">
        <v>0</v>
      </c>
      <c r="S17" s="16">
        <v>0</v>
      </c>
      <c r="T17" s="16">
        <v>0</v>
      </c>
      <c r="U17" s="16">
        <v>0</v>
      </c>
      <c r="V17" s="16">
        <v>0</v>
      </c>
      <c r="W17" s="16">
        <v>0</v>
      </c>
      <c r="X17" s="16">
        <v>0</v>
      </c>
      <c r="Y17" s="16">
        <v>0</v>
      </c>
      <c r="Z17" s="10">
        <v>0</v>
      </c>
      <c r="AA17" s="10">
        <f t="shared" si="16"/>
        <v>0</v>
      </c>
      <c r="AB17" s="10">
        <f t="shared" si="17"/>
        <v>0</v>
      </c>
      <c r="AC17" s="10">
        <f t="shared" si="18"/>
        <v>0</v>
      </c>
      <c r="AD17" s="9"/>
      <c r="AE17" s="9">
        <f t="shared" si="19"/>
        <v>0</v>
      </c>
      <c r="AF17" s="9"/>
      <c r="AG17" s="129" t="s">
        <v>1645</v>
      </c>
    </row>
    <row r="18" spans="1:33">
      <c r="A18" s="33" t="s">
        <v>354</v>
      </c>
      <c r="B18" s="224" t="s">
        <v>354</v>
      </c>
      <c r="C18" s="21" t="s">
        <v>327</v>
      </c>
      <c r="D18" s="21" t="s">
        <v>717</v>
      </c>
      <c r="E18" s="8" t="s">
        <v>341</v>
      </c>
      <c r="F18" s="11" t="s">
        <v>342</v>
      </c>
      <c r="G18" s="8" t="str">
        <f t="shared" si="7"/>
        <v>Level 3 - Niche SkillsIndia</v>
      </c>
      <c r="H18" s="49" t="s">
        <v>338</v>
      </c>
      <c r="I18" s="49" t="e">
        <v>#N/A</v>
      </c>
      <c r="J18" s="49" t="e">
        <v>#N/A</v>
      </c>
      <c r="K18" s="49" t="e">
        <v>#N/A</v>
      </c>
      <c r="L18" s="9">
        <f>VLOOKUP(G18,'New Rate Card'!A:D,4,0)</f>
        <v>27.5</v>
      </c>
      <c r="M18" s="9">
        <f>L18*189</f>
        <v>5197.5</v>
      </c>
      <c r="N18" s="16">
        <f>L18*189</f>
        <v>5197.5</v>
      </c>
      <c r="O18" s="16">
        <f>L18*189</f>
        <v>5197.5</v>
      </c>
      <c r="P18" s="16">
        <f>L18*189</f>
        <v>5197.5</v>
      </c>
      <c r="Q18" s="10">
        <v>0</v>
      </c>
      <c r="R18" s="10">
        <v>0</v>
      </c>
      <c r="S18" s="10">
        <v>0</v>
      </c>
      <c r="T18" s="10">
        <v>0</v>
      </c>
      <c r="U18" s="10">
        <v>0</v>
      </c>
      <c r="V18" s="10">
        <v>0</v>
      </c>
      <c r="W18" s="10">
        <v>0</v>
      </c>
      <c r="X18" s="10">
        <v>0</v>
      </c>
      <c r="Y18" s="10">
        <v>0</v>
      </c>
      <c r="Z18" s="10">
        <f t="shared" ref="Z18" si="20">SUM(N18:P18)</f>
        <v>15592.5</v>
      </c>
      <c r="AA18" s="10">
        <f t="shared" ref="AA18" si="21">SUM(Q18:S18)</f>
        <v>0</v>
      </c>
      <c r="AB18" s="10">
        <f t="shared" ref="AB18" si="22">SUM(T18:V18)</f>
        <v>0</v>
      </c>
      <c r="AC18" s="10">
        <f t="shared" ref="AC18" si="23">SUM(W18:Y18)</f>
        <v>0</v>
      </c>
      <c r="AD18" s="128">
        <f>SUM(Z18:AA18)</f>
        <v>15592.5</v>
      </c>
      <c r="AE18" s="128">
        <f t="shared" ref="AE18" si="24">SUM(AB18:AC18)</f>
        <v>0</v>
      </c>
      <c r="AF18" s="298">
        <f t="shared" ref="AF18" si="25">SUM(AD18:AE18)</f>
        <v>15592.5</v>
      </c>
      <c r="AG18" s="129"/>
    </row>
    <row r="19" spans="1:33" ht="18.649999999999999" customHeight="1">
      <c r="A19" s="850" t="s">
        <v>1506</v>
      </c>
      <c r="B19" s="850"/>
      <c r="C19" s="850"/>
      <c r="D19" s="850"/>
      <c r="E19" s="850"/>
      <c r="F19" s="850"/>
      <c r="G19" s="850"/>
      <c r="H19" s="850"/>
      <c r="I19" s="850"/>
      <c r="J19" s="850"/>
      <c r="K19" s="850"/>
      <c r="L19" s="850"/>
      <c r="M19" s="850"/>
      <c r="N19" s="5">
        <f t="shared" ref="N19:AF19" si="26">SUM(N9:N18)</f>
        <v>18597.599999999999</v>
      </c>
      <c r="O19" s="5">
        <f t="shared" si="26"/>
        <v>18597.599999999999</v>
      </c>
      <c r="P19" s="5">
        <f t="shared" si="26"/>
        <v>18597.599999999999</v>
      </c>
      <c r="Q19" s="5">
        <f t="shared" si="26"/>
        <v>0</v>
      </c>
      <c r="R19" s="5">
        <f t="shared" si="26"/>
        <v>0</v>
      </c>
      <c r="S19" s="5">
        <f t="shared" si="26"/>
        <v>0</v>
      </c>
      <c r="T19" s="5">
        <f t="shared" si="26"/>
        <v>0</v>
      </c>
      <c r="U19" s="5">
        <f t="shared" si="26"/>
        <v>0</v>
      </c>
      <c r="V19" s="5">
        <f t="shared" si="26"/>
        <v>0</v>
      </c>
      <c r="W19" s="5">
        <f t="shared" si="26"/>
        <v>0</v>
      </c>
      <c r="X19" s="5">
        <f t="shared" si="26"/>
        <v>0</v>
      </c>
      <c r="Y19" s="5">
        <f t="shared" si="26"/>
        <v>0</v>
      </c>
      <c r="Z19" s="5">
        <f t="shared" si="26"/>
        <v>55792.799999999996</v>
      </c>
      <c r="AA19" s="5">
        <f t="shared" si="26"/>
        <v>0</v>
      </c>
      <c r="AB19" s="5">
        <f t="shared" si="26"/>
        <v>0</v>
      </c>
      <c r="AC19" s="5">
        <f t="shared" si="26"/>
        <v>0</v>
      </c>
      <c r="AD19" s="5">
        <f t="shared" si="26"/>
        <v>55792.799999999996</v>
      </c>
      <c r="AE19" s="5">
        <f t="shared" si="26"/>
        <v>0</v>
      </c>
      <c r="AF19" s="5">
        <f t="shared" si="26"/>
        <v>55792.799999999996</v>
      </c>
      <c r="AG19" s="12"/>
    </row>
    <row r="20" spans="1:33" s="63" customFormat="1" ht="18.649999999999999" customHeight="1">
      <c r="A20" s="814" t="s">
        <v>1480</v>
      </c>
      <c r="B20" s="814"/>
      <c r="C20" s="814"/>
      <c r="D20" s="814"/>
      <c r="E20" s="814"/>
      <c r="F20" s="814"/>
      <c r="G20" s="814"/>
      <c r="H20" s="814"/>
      <c r="I20" s="814"/>
      <c r="J20" s="814"/>
      <c r="K20" s="814"/>
      <c r="L20" s="814"/>
      <c r="M20" s="814"/>
      <c r="N20" s="680">
        <f>N19*90%</f>
        <v>16737.84</v>
      </c>
      <c r="O20" s="680">
        <f t="shared" ref="O20:AF20" si="27">O19*90%</f>
        <v>16737.84</v>
      </c>
      <c r="P20" s="680">
        <f t="shared" si="27"/>
        <v>16737.84</v>
      </c>
      <c r="Q20" s="680">
        <f t="shared" si="27"/>
        <v>0</v>
      </c>
      <c r="R20" s="680">
        <f t="shared" si="27"/>
        <v>0</v>
      </c>
      <c r="S20" s="680">
        <f t="shared" si="27"/>
        <v>0</v>
      </c>
      <c r="T20" s="680">
        <f t="shared" si="27"/>
        <v>0</v>
      </c>
      <c r="U20" s="680">
        <f t="shared" si="27"/>
        <v>0</v>
      </c>
      <c r="V20" s="680">
        <f t="shared" si="27"/>
        <v>0</v>
      </c>
      <c r="W20" s="680">
        <f t="shared" si="27"/>
        <v>0</v>
      </c>
      <c r="X20" s="680">
        <f t="shared" si="27"/>
        <v>0</v>
      </c>
      <c r="Y20" s="680">
        <f t="shared" si="27"/>
        <v>0</v>
      </c>
      <c r="Z20" s="680">
        <f t="shared" si="27"/>
        <v>50213.52</v>
      </c>
      <c r="AA20" s="680">
        <f t="shared" si="27"/>
        <v>0</v>
      </c>
      <c r="AB20" s="680">
        <f t="shared" si="27"/>
        <v>0</v>
      </c>
      <c r="AC20" s="680">
        <f t="shared" si="27"/>
        <v>0</v>
      </c>
      <c r="AD20" s="680">
        <f t="shared" si="27"/>
        <v>50213.52</v>
      </c>
      <c r="AE20" s="680">
        <f t="shared" si="27"/>
        <v>0</v>
      </c>
      <c r="AF20" s="680">
        <f t="shared" si="27"/>
        <v>50213.52</v>
      </c>
      <c r="AG20" s="689"/>
    </row>
    <row r="21" spans="1:33" s="63" customFormat="1" ht="18.649999999999999" customHeight="1">
      <c r="A21" s="829" t="s">
        <v>1481</v>
      </c>
      <c r="B21" s="829"/>
      <c r="C21" s="829"/>
      <c r="D21" s="829"/>
      <c r="E21" s="829"/>
      <c r="F21" s="829"/>
      <c r="G21" s="829"/>
      <c r="H21" s="829"/>
      <c r="I21" s="829"/>
      <c r="J21" s="829"/>
      <c r="K21" s="829"/>
      <c r="L21" s="829"/>
      <c r="M21" s="829"/>
      <c r="N21" s="682">
        <f>N20*94.15%</f>
        <v>15758.676359999999</v>
      </c>
      <c r="O21" s="682">
        <f>O20*94.15%</f>
        <v>15758.676359999999</v>
      </c>
      <c r="P21" s="682">
        <f>P20*94.15%</f>
        <v>15758.676359999999</v>
      </c>
      <c r="Q21" s="682">
        <f t="shared" ref="Q21:AE21" si="28">Q19*84.15%</f>
        <v>0</v>
      </c>
      <c r="R21" s="682">
        <f t="shared" si="28"/>
        <v>0</v>
      </c>
      <c r="S21" s="682">
        <f t="shared" si="28"/>
        <v>0</v>
      </c>
      <c r="T21" s="682">
        <f t="shared" si="28"/>
        <v>0</v>
      </c>
      <c r="U21" s="682">
        <f t="shared" si="28"/>
        <v>0</v>
      </c>
      <c r="V21" s="682">
        <f t="shared" si="28"/>
        <v>0</v>
      </c>
      <c r="W21" s="682">
        <f t="shared" si="28"/>
        <v>0</v>
      </c>
      <c r="X21" s="682">
        <f t="shared" si="28"/>
        <v>0</v>
      </c>
      <c r="Y21" s="682">
        <f t="shared" si="28"/>
        <v>0</v>
      </c>
      <c r="Z21" s="682">
        <f>Z20*94.15%</f>
        <v>47276.02908</v>
      </c>
      <c r="AA21" s="682">
        <f t="shared" si="28"/>
        <v>0</v>
      </c>
      <c r="AB21" s="682">
        <f t="shared" si="28"/>
        <v>0</v>
      </c>
      <c r="AC21" s="682">
        <f t="shared" si="28"/>
        <v>0</v>
      </c>
      <c r="AD21" s="682">
        <f>AD20*94.15%</f>
        <v>47276.02908</v>
      </c>
      <c r="AE21" s="682">
        <f t="shared" si="28"/>
        <v>0</v>
      </c>
      <c r="AF21" s="682">
        <f>AF20*94.15%</f>
        <v>47276.02908</v>
      </c>
      <c r="AG21" s="690"/>
    </row>
  </sheetData>
  <autoFilter ref="A8:AG21" xr:uid="{D667CFC6-2661-4EAF-9451-FB84F669C688}"/>
  <mergeCells count="19">
    <mergeCell ref="N7:P7"/>
    <mergeCell ref="Q7:S7"/>
    <mergeCell ref="T7:V7"/>
    <mergeCell ref="W7:Y7"/>
    <mergeCell ref="A19:M19"/>
    <mergeCell ref="A20:M20"/>
    <mergeCell ref="A21:M21"/>
    <mergeCell ref="C1:E1"/>
    <mergeCell ref="C2:E2"/>
    <mergeCell ref="C3:E3"/>
    <mergeCell ref="C4:E4"/>
    <mergeCell ref="C5:E5"/>
    <mergeCell ref="A4:B4"/>
    <mergeCell ref="A5:B5"/>
    <mergeCell ref="A6:B6"/>
    <mergeCell ref="C6:E6"/>
    <mergeCell ref="A1:B1"/>
    <mergeCell ref="A2:B2"/>
    <mergeCell ref="A3:B3"/>
  </mergeCells>
  <conditionalFormatting sqref="A9:A10 A13:A17">
    <cfRule type="duplicateValues" dxfId="37" priority="898"/>
    <cfRule type="duplicateValues" dxfId="36" priority="899"/>
    <cfRule type="duplicateValues" dxfId="35" priority="900"/>
    <cfRule type="duplicateValues" dxfId="34" priority="901"/>
    <cfRule type="duplicateValues" dxfId="33" priority="902"/>
  </conditionalFormatting>
  <conditionalFormatting sqref="A11:A12">
    <cfRule type="duplicateValues" dxfId="32" priority="1"/>
    <cfRule type="duplicateValues" dxfId="31" priority="2"/>
    <cfRule type="duplicateValues" dxfId="30" priority="3"/>
    <cfRule type="duplicateValues" dxfId="29" priority="4"/>
    <cfRule type="duplicateValues" dxfId="28" priority="5"/>
  </conditionalFormatting>
  <dataValidations count="1">
    <dataValidation type="list" allowBlank="1" showInputMessage="1" showErrorMessage="1" sqref="E9:E18" xr:uid="{F6D5CBDD-2FA9-4FDD-93FF-010DD3FAE5A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F03EBA2-8477-44A2-AF3B-C48A146F35B9}">
          <x14:formula1>
            <xm:f>'New Rate Card'!$C$2:$C$51</xm:f>
          </x14:formula1>
          <xm:sqref>C1:C5 C22:C1048576 C7:C10 C13:C19</xm:sqref>
        </x14:dataValidation>
        <x14:dataValidation type="list" allowBlank="1" showInputMessage="1" showErrorMessage="1" xr:uid="{CD1312C9-C424-4E4C-8421-5FFB0F71A571}">
          <x14:formula1>
            <xm:f>'New Rate Card'!$B$2:$B$51</xm:f>
          </x14:formula1>
          <xm:sqref>F22:F1048576 F7:F10 F13:F19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63B0-A689-4A17-9274-136C94C7BAD6}">
  <sheetPr codeName="Sheet10">
    <tabColor theme="8"/>
  </sheetPr>
  <dimension ref="A1:AG20"/>
  <sheetViews>
    <sheetView zoomScale="85" zoomScaleNormal="85" workbookViewId="0">
      <selection activeCell="M14" sqref="M14"/>
    </sheetView>
  </sheetViews>
  <sheetFormatPr defaultColWidth="31.453125" defaultRowHeight="20.149999999999999" customHeight="1"/>
  <cols>
    <col min="1" max="1" width="14.54296875" style="63" customWidth="1"/>
    <col min="2" max="2" width="30.453125" style="63" bestFit="1" customWidth="1"/>
    <col min="3" max="3" width="20.81640625" style="63" bestFit="1" customWidth="1"/>
    <col min="4" max="4" width="8.453125" style="63" customWidth="1"/>
    <col min="5" max="5" width="37.453125" style="63" bestFit="1" customWidth="1"/>
    <col min="6" max="6" width="22.54296875" style="63" bestFit="1" customWidth="1"/>
    <col min="7" max="7" width="33.453125" style="63" customWidth="1"/>
    <col min="8" max="9" width="18.54296875" style="63" customWidth="1"/>
    <col min="10" max="10" width="29" style="63" bestFit="1" customWidth="1"/>
    <col min="11" max="11" width="18.54296875" style="63" customWidth="1"/>
    <col min="12" max="12" width="15.453125" style="62" customWidth="1"/>
    <col min="13" max="13" width="16.453125" style="62" customWidth="1"/>
    <col min="14" max="14" width="16.54296875" style="62" customWidth="1"/>
    <col min="15" max="29" width="17.453125" style="62" customWidth="1"/>
    <col min="30" max="32" width="16.453125" style="63" customWidth="1"/>
    <col min="33" max="33" width="37.54296875" style="63" customWidth="1"/>
    <col min="34" max="16384" width="31.453125" style="63"/>
  </cols>
  <sheetData>
    <row r="1" spans="1:33" ht="20.149999999999999" customHeight="1">
      <c r="A1" s="806" t="s">
        <v>1440</v>
      </c>
      <c r="B1" s="806"/>
      <c r="C1" s="809" t="s">
        <v>207</v>
      </c>
      <c r="D1" s="809"/>
      <c r="E1" s="809"/>
      <c r="F1" s="62"/>
      <c r="G1" s="62"/>
      <c r="H1" s="62"/>
      <c r="I1" s="62"/>
      <c r="J1" s="62"/>
      <c r="K1" s="62"/>
    </row>
    <row r="2" spans="1:33" ht="20.149999999999999" customHeight="1">
      <c r="A2" s="806" t="s">
        <v>1441</v>
      </c>
      <c r="B2" s="806"/>
      <c r="C2" s="809" t="s">
        <v>1442</v>
      </c>
      <c r="D2" s="809"/>
      <c r="E2" s="809"/>
      <c r="F2" s="62"/>
      <c r="G2" s="62"/>
      <c r="H2" s="62"/>
      <c r="I2" s="62"/>
      <c r="J2" s="62"/>
      <c r="K2" s="62"/>
    </row>
    <row r="3" spans="1:33" ht="20.149999999999999" customHeight="1">
      <c r="A3" s="806" t="s">
        <v>1443</v>
      </c>
      <c r="B3" s="806"/>
      <c r="C3" s="809" t="s">
        <v>1925</v>
      </c>
      <c r="D3" s="809"/>
      <c r="E3" s="809"/>
      <c r="F3" s="62"/>
      <c r="G3" s="62"/>
      <c r="H3" s="62"/>
      <c r="I3" s="62"/>
      <c r="J3" s="62"/>
      <c r="K3" s="62"/>
    </row>
    <row r="4" spans="1:33" ht="20.149999999999999" customHeight="1">
      <c r="A4" s="806" t="s">
        <v>10</v>
      </c>
      <c r="B4" s="806"/>
      <c r="C4" s="809" t="s">
        <v>66</v>
      </c>
      <c r="D4" s="809"/>
      <c r="E4" s="809"/>
      <c r="F4" s="62"/>
      <c r="G4" s="62"/>
      <c r="H4" s="62"/>
      <c r="I4" s="62"/>
      <c r="J4" s="62"/>
      <c r="K4" s="62"/>
    </row>
    <row r="5" spans="1:33" ht="20.149999999999999" customHeight="1">
      <c r="A5" s="807" t="s">
        <v>1445</v>
      </c>
      <c r="B5" s="818"/>
      <c r="C5" s="809" t="s">
        <v>67</v>
      </c>
      <c r="D5" s="809"/>
      <c r="E5" s="809"/>
      <c r="F5" s="62"/>
      <c r="G5" s="62"/>
      <c r="H5" s="62"/>
      <c r="I5" s="62"/>
      <c r="J5" s="62"/>
      <c r="K5" s="62"/>
      <c r="N5" s="62">
        <f>N6+O6+P6</f>
        <v>372156.96000000008</v>
      </c>
      <c r="O5" s="62">
        <f>N5*0.9</f>
        <v>334941.26400000008</v>
      </c>
    </row>
    <row r="6" spans="1:33" ht="20.149999999999999" customHeight="1">
      <c r="A6" s="807" t="s">
        <v>1446</v>
      </c>
      <c r="B6" s="818"/>
      <c r="C6" s="809" t="s">
        <v>204</v>
      </c>
      <c r="D6" s="809"/>
      <c r="E6" s="809"/>
      <c r="F6" s="62"/>
      <c r="G6" s="62"/>
      <c r="H6" s="62"/>
      <c r="I6" s="62"/>
      <c r="J6" s="62"/>
      <c r="K6" s="62"/>
      <c r="N6" s="62">
        <f>SUBTOTAL(9,N9:N17)</f>
        <v>53165.279999999999</v>
      </c>
      <c r="O6" s="62">
        <f t="shared" ref="O6:P6" si="0">SUBTOTAL(9,O9:O17)</f>
        <v>159495.84000000003</v>
      </c>
      <c r="P6" s="62">
        <f t="shared" si="0"/>
        <v>159495.84000000003</v>
      </c>
    </row>
    <row r="7" spans="1:33" ht="20.149999999999999" customHeight="1">
      <c r="N7" s="862" t="s">
        <v>1448</v>
      </c>
      <c r="O7" s="862"/>
      <c r="P7" s="862"/>
      <c r="Q7" s="863" t="s">
        <v>1449</v>
      </c>
      <c r="R7" s="863"/>
      <c r="S7" s="863"/>
      <c r="T7" s="860" t="s">
        <v>1450</v>
      </c>
      <c r="U7" s="860"/>
      <c r="V7" s="860"/>
      <c r="W7" s="861" t="s">
        <v>1451</v>
      </c>
      <c r="X7" s="861"/>
      <c r="Y7" s="861"/>
      <c r="Z7" s="370"/>
      <c r="AA7" s="370"/>
      <c r="AB7" s="370"/>
      <c r="AC7" s="370"/>
      <c r="AD7" s="370"/>
      <c r="AE7" s="370"/>
      <c r="AF7" s="370"/>
    </row>
    <row r="8" spans="1:33" ht="20.1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0.149999999999999" customHeight="1">
      <c r="A9" s="442">
        <v>2287302</v>
      </c>
      <c r="B9" s="597" t="s">
        <v>685</v>
      </c>
      <c r="C9" s="442" t="s">
        <v>315</v>
      </c>
      <c r="D9" s="564" t="s">
        <v>102</v>
      </c>
      <c r="E9" s="297" t="s">
        <v>370</v>
      </c>
      <c r="F9" s="297" t="s">
        <v>317</v>
      </c>
      <c r="G9" s="297" t="str">
        <f>CONCATENATE(F9,C9)</f>
        <v>Level 3 - Premium SkillsOnshore Supplier Location</v>
      </c>
      <c r="H9" s="49" t="s">
        <v>331</v>
      </c>
      <c r="I9" s="49">
        <v>1000456896</v>
      </c>
      <c r="J9" s="49" t="s">
        <v>210</v>
      </c>
      <c r="K9" s="49" t="s">
        <v>24</v>
      </c>
      <c r="L9" s="15">
        <f>VLOOKUP(G9,'New Rate Card'!A:D,4,0)</f>
        <v>96.56</v>
      </c>
      <c r="M9" s="298">
        <f t="shared" ref="M9" si="1">L9*168</f>
        <v>16222.08</v>
      </c>
      <c r="N9" s="10">
        <v>0</v>
      </c>
      <c r="O9" s="10">
        <f>L9*168</f>
        <v>16222.08</v>
      </c>
      <c r="P9" s="10">
        <f>L9*168</f>
        <v>16222.08</v>
      </c>
      <c r="Q9" s="10">
        <v>0</v>
      </c>
      <c r="R9" s="10">
        <v>0</v>
      </c>
      <c r="S9" s="10">
        <v>0</v>
      </c>
      <c r="T9" s="10">
        <v>0</v>
      </c>
      <c r="U9" s="10">
        <v>0</v>
      </c>
      <c r="V9" s="10">
        <v>0</v>
      </c>
      <c r="W9" s="10">
        <v>0</v>
      </c>
      <c r="X9" s="10">
        <v>0</v>
      </c>
      <c r="Y9" s="10">
        <v>0</v>
      </c>
      <c r="Z9" s="10">
        <f t="shared" ref="Z9" si="2">SUM(N9:P9)</f>
        <v>32444.16</v>
      </c>
      <c r="AA9" s="10">
        <f t="shared" ref="AA9" si="3">SUM(Q9:S9)</f>
        <v>0</v>
      </c>
      <c r="AB9" s="10">
        <f t="shared" ref="AB9" si="4">SUM(T9:V9)</f>
        <v>0</v>
      </c>
      <c r="AC9" s="10">
        <f t="shared" ref="AC9" si="5">SUM(W9:Y9)</f>
        <v>0</v>
      </c>
      <c r="AD9" s="128">
        <f>SUM(Z9:AA9)</f>
        <v>32444.16</v>
      </c>
      <c r="AE9" s="128">
        <f t="shared" ref="AE9" si="6">SUM(AB9:AC9)</f>
        <v>0</v>
      </c>
      <c r="AF9" s="298">
        <f t="shared" ref="AF9" si="7">SUM(AD9:AE9)</f>
        <v>32444.16</v>
      </c>
      <c r="AG9" s="129"/>
    </row>
    <row r="10" spans="1:33" ht="20.149999999999999" customHeight="1">
      <c r="A10" s="442">
        <v>406226</v>
      </c>
      <c r="B10" s="597" t="s">
        <v>1926</v>
      </c>
      <c r="C10" s="442" t="s">
        <v>315</v>
      </c>
      <c r="D10" s="564" t="s">
        <v>102</v>
      </c>
      <c r="E10" s="297" t="s">
        <v>25</v>
      </c>
      <c r="F10" s="297" t="s">
        <v>320</v>
      </c>
      <c r="G10" s="297" t="str">
        <f t="shared" ref="G10" si="8">CONCATENATE(F10,C10)</f>
        <v>Level 3 - Standard SkillsOnshore Supplier Location</v>
      </c>
      <c r="H10" s="297" t="s">
        <v>331</v>
      </c>
      <c r="I10" s="49">
        <v>1000456896</v>
      </c>
      <c r="J10" s="49" t="s">
        <v>210</v>
      </c>
      <c r="K10" s="49" t="s">
        <v>24</v>
      </c>
      <c r="L10" s="15">
        <f>VLOOKUP(G10,'New Rate Card'!A:D,4,0)</f>
        <v>91.9</v>
      </c>
      <c r="M10" s="298">
        <f t="shared" ref="M10" si="9">L10*168</f>
        <v>15439.2</v>
      </c>
      <c r="N10" s="10">
        <v>0</v>
      </c>
      <c r="O10" s="10">
        <f>L10*168</f>
        <v>15439.2</v>
      </c>
      <c r="P10" s="10">
        <f>L10*168</f>
        <v>15439.2</v>
      </c>
      <c r="Q10" s="10">
        <v>0</v>
      </c>
      <c r="R10" s="10">
        <v>0</v>
      </c>
      <c r="S10" s="10">
        <v>0</v>
      </c>
      <c r="T10" s="10">
        <v>0</v>
      </c>
      <c r="U10" s="10">
        <v>0</v>
      </c>
      <c r="V10" s="10">
        <v>0</v>
      </c>
      <c r="W10" s="10">
        <v>0</v>
      </c>
      <c r="X10" s="10">
        <v>0</v>
      </c>
      <c r="Y10" s="10">
        <v>0</v>
      </c>
      <c r="Z10" s="10">
        <f t="shared" ref="Z10" si="10">SUM(N10:P10)</f>
        <v>30878.400000000001</v>
      </c>
      <c r="AA10" s="10">
        <f t="shared" ref="AA10" si="11">SUM(Q10:S10)</f>
        <v>0</v>
      </c>
      <c r="AB10" s="10">
        <f t="shared" ref="AB10" si="12">SUM(T10:V10)</f>
        <v>0</v>
      </c>
      <c r="AC10" s="10">
        <f t="shared" ref="AC10" si="13">SUM(W10:Y10)</f>
        <v>0</v>
      </c>
      <c r="AD10" s="128">
        <f>SUM(Z10:AA10)</f>
        <v>30878.400000000001</v>
      </c>
      <c r="AE10" s="128">
        <f t="shared" ref="AE10" si="14">SUM(AB10:AC10)</f>
        <v>0</v>
      </c>
      <c r="AF10" s="298">
        <f t="shared" ref="AF10" si="15">SUM(AD10:AE10)</f>
        <v>30878.400000000001</v>
      </c>
      <c r="AG10" s="129"/>
    </row>
    <row r="11" spans="1:33" ht="20.149999999999999" customHeight="1">
      <c r="A11" s="442">
        <v>2409333</v>
      </c>
      <c r="B11" s="597" t="s">
        <v>1927</v>
      </c>
      <c r="C11" s="442" t="s">
        <v>315</v>
      </c>
      <c r="D11" s="564" t="s">
        <v>102</v>
      </c>
      <c r="E11" s="297" t="s">
        <v>688</v>
      </c>
      <c r="F11" s="297" t="s">
        <v>371</v>
      </c>
      <c r="G11" s="297" t="str">
        <f t="shared" ref="G11:G16" si="16">CONCATENATE(F11,C11)</f>
        <v>Level 4 - Expert SkillsOnshore Supplier Location</v>
      </c>
      <c r="H11" s="49" t="s">
        <v>331</v>
      </c>
      <c r="I11" s="49">
        <v>1000456896</v>
      </c>
      <c r="J11" s="49" t="s">
        <v>210</v>
      </c>
      <c r="K11" s="49" t="s">
        <v>24</v>
      </c>
      <c r="L11" s="15">
        <f>VLOOKUP(G11,'New Rate Card'!A:D,4,0)</f>
        <v>128</v>
      </c>
      <c r="M11" s="298">
        <f t="shared" ref="M11:M17" si="17">L11*168</f>
        <v>21504</v>
      </c>
      <c r="N11" s="10">
        <v>0</v>
      </c>
      <c r="O11" s="10">
        <f t="shared" ref="O11:O17" si="18">L11*168</f>
        <v>21504</v>
      </c>
      <c r="P11" s="10">
        <f t="shared" ref="P11:P17" si="19">L11*168</f>
        <v>21504</v>
      </c>
      <c r="Q11" s="10">
        <v>0</v>
      </c>
      <c r="R11" s="10">
        <v>0</v>
      </c>
      <c r="S11" s="10">
        <v>0</v>
      </c>
      <c r="T11" s="10">
        <v>0</v>
      </c>
      <c r="U11" s="10">
        <v>0</v>
      </c>
      <c r="V11" s="10">
        <v>0</v>
      </c>
      <c r="W11" s="10">
        <v>0</v>
      </c>
      <c r="X11" s="10">
        <v>0</v>
      </c>
      <c r="Y11" s="10">
        <v>0</v>
      </c>
      <c r="Z11" s="10">
        <f t="shared" ref="Z11:Z17" si="20">SUM(N11:P11)</f>
        <v>43008</v>
      </c>
      <c r="AA11" s="10">
        <f t="shared" ref="AA11:AA17" si="21">SUM(Q11:S11)</f>
        <v>0</v>
      </c>
      <c r="AB11" s="10">
        <f t="shared" ref="AB11:AB17" si="22">SUM(T11:V11)</f>
        <v>0</v>
      </c>
      <c r="AC11" s="10">
        <f t="shared" ref="AC11:AC17" si="23">SUM(W11:Y11)</f>
        <v>0</v>
      </c>
      <c r="AD11" s="128">
        <f t="shared" ref="AD11:AD17" si="24">SUM(Z11:AA11)</f>
        <v>43008</v>
      </c>
      <c r="AE11" s="128">
        <f t="shared" ref="AE11:AE17" si="25">SUM(AB11:AC11)</f>
        <v>0</v>
      </c>
      <c r="AF11" s="298">
        <f t="shared" ref="AF11:AF17" si="26">SUM(AD11:AE11)</f>
        <v>43008</v>
      </c>
      <c r="AG11" s="129"/>
    </row>
    <row r="12" spans="1:33" ht="20.149999999999999" customHeight="1">
      <c r="A12" s="442">
        <v>972791</v>
      </c>
      <c r="B12" s="597" t="s">
        <v>689</v>
      </c>
      <c r="C12" s="442" t="s">
        <v>315</v>
      </c>
      <c r="D12" s="564" t="s">
        <v>102</v>
      </c>
      <c r="E12" s="297" t="s">
        <v>20</v>
      </c>
      <c r="F12" s="297" t="s">
        <v>320</v>
      </c>
      <c r="G12" s="297" t="str">
        <f t="shared" si="16"/>
        <v>Level 3 - Standard SkillsOnshore Supplier Location</v>
      </c>
      <c r="H12" s="49" t="s">
        <v>318</v>
      </c>
      <c r="I12" s="49">
        <v>1000456896</v>
      </c>
      <c r="J12" s="49" t="s">
        <v>210</v>
      </c>
      <c r="K12" s="49" t="s">
        <v>344</v>
      </c>
      <c r="L12" s="15">
        <f>VLOOKUP(G12,'New Rate Card'!A:D,4,0)</f>
        <v>91.9</v>
      </c>
      <c r="M12" s="298">
        <f t="shared" si="17"/>
        <v>15439.2</v>
      </c>
      <c r="N12" s="10">
        <f t="shared" ref="N12:N14" si="27">L12*168</f>
        <v>15439.2</v>
      </c>
      <c r="O12" s="10">
        <f t="shared" si="18"/>
        <v>15439.2</v>
      </c>
      <c r="P12" s="10">
        <f t="shared" si="19"/>
        <v>15439.2</v>
      </c>
      <c r="Q12" s="10">
        <v>0</v>
      </c>
      <c r="R12" s="10">
        <v>0</v>
      </c>
      <c r="S12" s="10">
        <v>0</v>
      </c>
      <c r="T12" s="10">
        <v>0</v>
      </c>
      <c r="U12" s="10">
        <v>0</v>
      </c>
      <c r="V12" s="10">
        <v>0</v>
      </c>
      <c r="W12" s="10">
        <v>0</v>
      </c>
      <c r="X12" s="10">
        <v>0</v>
      </c>
      <c r="Y12" s="10">
        <v>0</v>
      </c>
      <c r="Z12" s="10">
        <f t="shared" si="20"/>
        <v>46317.600000000006</v>
      </c>
      <c r="AA12" s="10">
        <f t="shared" si="21"/>
        <v>0</v>
      </c>
      <c r="AB12" s="10">
        <f t="shared" si="22"/>
        <v>0</v>
      </c>
      <c r="AC12" s="10">
        <f t="shared" si="23"/>
        <v>0</v>
      </c>
      <c r="AD12" s="128">
        <f t="shared" si="24"/>
        <v>46317.600000000006</v>
      </c>
      <c r="AE12" s="128">
        <f t="shared" si="25"/>
        <v>0</v>
      </c>
      <c r="AF12" s="298">
        <f t="shared" si="26"/>
        <v>46317.600000000006</v>
      </c>
      <c r="AG12" s="129"/>
    </row>
    <row r="13" spans="1:33" ht="20.149999999999999" customHeight="1">
      <c r="A13" s="442">
        <v>2042701</v>
      </c>
      <c r="B13" s="597" t="s">
        <v>690</v>
      </c>
      <c r="C13" s="442" t="s">
        <v>315</v>
      </c>
      <c r="D13" s="564" t="s">
        <v>102</v>
      </c>
      <c r="E13" s="297" t="s">
        <v>20</v>
      </c>
      <c r="F13" s="297" t="s">
        <v>317</v>
      </c>
      <c r="G13" s="297" t="str">
        <f t="shared" si="16"/>
        <v>Level 3 - Premium SkillsOnshore Supplier Location</v>
      </c>
      <c r="H13" s="49" t="s">
        <v>331</v>
      </c>
      <c r="I13" s="49">
        <v>1000456896</v>
      </c>
      <c r="J13" s="49" t="s">
        <v>210</v>
      </c>
      <c r="K13" s="49" t="s">
        <v>24</v>
      </c>
      <c r="L13" s="15">
        <f>VLOOKUP(G13,'New Rate Card'!A:D,4,0)</f>
        <v>96.56</v>
      </c>
      <c r="M13" s="298">
        <f t="shared" si="17"/>
        <v>16222.08</v>
      </c>
      <c r="N13" s="10">
        <v>0</v>
      </c>
      <c r="O13" s="10">
        <f t="shared" si="18"/>
        <v>16222.08</v>
      </c>
      <c r="P13" s="10">
        <f t="shared" si="19"/>
        <v>16222.08</v>
      </c>
      <c r="Q13" s="10">
        <v>0</v>
      </c>
      <c r="R13" s="10">
        <v>0</v>
      </c>
      <c r="S13" s="10">
        <v>0</v>
      </c>
      <c r="T13" s="10">
        <v>0</v>
      </c>
      <c r="U13" s="10">
        <v>0</v>
      </c>
      <c r="V13" s="10">
        <v>0</v>
      </c>
      <c r="W13" s="10">
        <v>0</v>
      </c>
      <c r="X13" s="10">
        <v>0</v>
      </c>
      <c r="Y13" s="10">
        <v>0</v>
      </c>
      <c r="Z13" s="10">
        <f t="shared" si="20"/>
        <v>32444.16</v>
      </c>
      <c r="AA13" s="10">
        <f t="shared" si="21"/>
        <v>0</v>
      </c>
      <c r="AB13" s="10">
        <f t="shared" si="22"/>
        <v>0</v>
      </c>
      <c r="AC13" s="10">
        <f t="shared" si="23"/>
        <v>0</v>
      </c>
      <c r="AD13" s="128">
        <f t="shared" si="24"/>
        <v>32444.16</v>
      </c>
      <c r="AE13" s="128">
        <f t="shared" si="25"/>
        <v>0</v>
      </c>
      <c r="AF13" s="298">
        <f t="shared" si="26"/>
        <v>32444.16</v>
      </c>
      <c r="AG13" s="129"/>
    </row>
    <row r="14" spans="1:33" ht="20.149999999999999" customHeight="1">
      <c r="A14" s="442">
        <v>703821</v>
      </c>
      <c r="B14" s="597" t="s">
        <v>692</v>
      </c>
      <c r="C14" s="442" t="s">
        <v>315</v>
      </c>
      <c r="D14" s="564" t="s">
        <v>102</v>
      </c>
      <c r="E14" s="505" t="s">
        <v>20</v>
      </c>
      <c r="F14" s="297" t="s">
        <v>317</v>
      </c>
      <c r="G14" s="297" t="str">
        <f t="shared" si="16"/>
        <v>Level 3 - Premium SkillsOnshore Supplier Location</v>
      </c>
      <c r="H14" s="49" t="s">
        <v>318</v>
      </c>
      <c r="I14" s="49">
        <v>1000456896</v>
      </c>
      <c r="J14" s="49" t="s">
        <v>210</v>
      </c>
      <c r="K14" s="49" t="s">
        <v>24</v>
      </c>
      <c r="L14" s="15">
        <f>VLOOKUP(G14,'New Rate Card'!A:D,4,0)</f>
        <v>96.56</v>
      </c>
      <c r="M14" s="298">
        <f t="shared" si="17"/>
        <v>16222.08</v>
      </c>
      <c r="N14" s="10">
        <f t="shared" si="27"/>
        <v>16222.08</v>
      </c>
      <c r="O14" s="10">
        <f t="shared" si="18"/>
        <v>16222.08</v>
      </c>
      <c r="P14" s="10">
        <f t="shared" si="19"/>
        <v>16222.08</v>
      </c>
      <c r="Q14" s="10">
        <v>0</v>
      </c>
      <c r="R14" s="10">
        <v>0</v>
      </c>
      <c r="S14" s="10">
        <v>0</v>
      </c>
      <c r="T14" s="10">
        <v>0</v>
      </c>
      <c r="U14" s="10">
        <v>0</v>
      </c>
      <c r="V14" s="10">
        <v>0</v>
      </c>
      <c r="W14" s="10">
        <v>0</v>
      </c>
      <c r="X14" s="10">
        <v>0</v>
      </c>
      <c r="Y14" s="10">
        <v>0</v>
      </c>
      <c r="Z14" s="10">
        <f t="shared" si="20"/>
        <v>48666.239999999998</v>
      </c>
      <c r="AA14" s="10">
        <f t="shared" si="21"/>
        <v>0</v>
      </c>
      <c r="AB14" s="10">
        <f t="shared" si="22"/>
        <v>0</v>
      </c>
      <c r="AC14" s="10">
        <f t="shared" si="23"/>
        <v>0</v>
      </c>
      <c r="AD14" s="128">
        <f t="shared" si="24"/>
        <v>48666.239999999998</v>
      </c>
      <c r="AE14" s="128">
        <f t="shared" si="25"/>
        <v>0</v>
      </c>
      <c r="AF14" s="298">
        <f t="shared" si="26"/>
        <v>48666.239999999998</v>
      </c>
      <c r="AG14" s="129"/>
    </row>
    <row r="15" spans="1:33" ht="20.149999999999999" customHeight="1">
      <c r="A15" s="442">
        <v>627001</v>
      </c>
      <c r="B15" s="505" t="s">
        <v>703</v>
      </c>
      <c r="C15" s="505" t="s">
        <v>315</v>
      </c>
      <c r="D15" s="564" t="s">
        <v>704</v>
      </c>
      <c r="E15" s="505" t="s">
        <v>439</v>
      </c>
      <c r="F15" s="505" t="s">
        <v>371</v>
      </c>
      <c r="G15" s="505" t="str">
        <f>CONCATENATE(F15,C15)</f>
        <v>Level 4 - Expert SkillsOnshore Supplier Location</v>
      </c>
      <c r="H15" s="505" t="s">
        <v>422</v>
      </c>
      <c r="I15" s="49">
        <v>1000456926</v>
      </c>
      <c r="J15" s="49" t="s">
        <v>1928</v>
      </c>
      <c r="K15" s="49" t="s">
        <v>440</v>
      </c>
      <c r="L15" s="15">
        <f>VLOOKUP(G15,'New Rate Card'!A:D,4,0)</f>
        <v>128</v>
      </c>
      <c r="M15" s="298">
        <f t="shared" ref="M15" si="28">L15*168</f>
        <v>21504</v>
      </c>
      <c r="N15" s="10">
        <f t="shared" ref="N15" si="29">L15*168</f>
        <v>21504</v>
      </c>
      <c r="O15" s="10">
        <f t="shared" ref="O15" si="30">L15*168</f>
        <v>21504</v>
      </c>
      <c r="P15" s="10">
        <f t="shared" ref="P15" si="31">L15*168</f>
        <v>21504</v>
      </c>
      <c r="Q15" s="10">
        <v>0</v>
      </c>
      <c r="R15" s="10">
        <v>0</v>
      </c>
      <c r="S15" s="10">
        <v>0</v>
      </c>
      <c r="T15" s="10">
        <v>0</v>
      </c>
      <c r="U15" s="10">
        <v>0</v>
      </c>
      <c r="V15" s="10">
        <v>0</v>
      </c>
      <c r="W15" s="10">
        <v>0</v>
      </c>
      <c r="X15" s="10">
        <v>0</v>
      </c>
      <c r="Y15" s="10">
        <v>0</v>
      </c>
      <c r="Z15" s="10">
        <f t="shared" ref="Z15" si="32">SUM(N15:P15)</f>
        <v>64512</v>
      </c>
      <c r="AA15" s="10">
        <f t="shared" ref="AA15" si="33">SUM(Q15:S15)</f>
        <v>0</v>
      </c>
      <c r="AB15" s="10">
        <f t="shared" ref="AB15" si="34">SUM(T15:V15)</f>
        <v>0</v>
      </c>
      <c r="AC15" s="10">
        <f t="shared" ref="AC15" si="35">SUM(W15:Y15)</f>
        <v>0</v>
      </c>
      <c r="AD15" s="128">
        <f t="shared" ref="AD15" si="36">SUM(Z15:AA15)</f>
        <v>64512</v>
      </c>
      <c r="AE15" s="128">
        <f t="shared" ref="AE15" si="37">SUM(AB15:AC15)</f>
        <v>0</v>
      </c>
      <c r="AF15" s="298">
        <f t="shared" ref="AF15" si="38">SUM(AD15:AE15)</f>
        <v>64512</v>
      </c>
      <c r="AG15" s="129"/>
    </row>
    <row r="16" spans="1:33" ht="20.149999999999999" customHeight="1">
      <c r="A16" s="442">
        <v>2397455</v>
      </c>
      <c r="B16" s="505" t="s">
        <v>1929</v>
      </c>
      <c r="C16" s="442" t="s">
        <v>315</v>
      </c>
      <c r="D16" s="564" t="s">
        <v>102</v>
      </c>
      <c r="E16" s="505" t="s">
        <v>694</v>
      </c>
      <c r="F16" s="297" t="s">
        <v>371</v>
      </c>
      <c r="G16" s="297" t="str">
        <f t="shared" si="16"/>
        <v>Level 4 - Expert SkillsOnshore Supplier Location</v>
      </c>
      <c r="H16" s="49" t="s">
        <v>331</v>
      </c>
      <c r="I16" s="49">
        <v>1000456896</v>
      </c>
      <c r="J16" s="49" t="s">
        <v>210</v>
      </c>
      <c r="K16" s="49" t="s">
        <v>24</v>
      </c>
      <c r="L16" s="15">
        <f>VLOOKUP(G16,'New Rate Card'!A:D,4,0)</f>
        <v>128</v>
      </c>
      <c r="M16" s="298">
        <f t="shared" si="17"/>
        <v>21504</v>
      </c>
      <c r="N16" s="10">
        <v>0</v>
      </c>
      <c r="O16" s="10">
        <f t="shared" si="18"/>
        <v>21504</v>
      </c>
      <c r="P16" s="10">
        <f t="shared" si="19"/>
        <v>21504</v>
      </c>
      <c r="Q16" s="10">
        <v>0</v>
      </c>
      <c r="R16" s="10">
        <v>0</v>
      </c>
      <c r="S16" s="10">
        <v>0</v>
      </c>
      <c r="T16" s="10">
        <v>0</v>
      </c>
      <c r="U16" s="10">
        <v>0</v>
      </c>
      <c r="V16" s="10">
        <v>0</v>
      </c>
      <c r="W16" s="10">
        <v>0</v>
      </c>
      <c r="X16" s="10">
        <v>0</v>
      </c>
      <c r="Y16" s="10">
        <v>0</v>
      </c>
      <c r="Z16" s="10">
        <f t="shared" si="20"/>
        <v>43008</v>
      </c>
      <c r="AA16" s="10">
        <f t="shared" si="21"/>
        <v>0</v>
      </c>
      <c r="AB16" s="10">
        <f t="shared" si="22"/>
        <v>0</v>
      </c>
      <c r="AC16" s="10">
        <f t="shared" si="23"/>
        <v>0</v>
      </c>
      <c r="AD16" s="128">
        <f t="shared" si="24"/>
        <v>43008</v>
      </c>
      <c r="AE16" s="128">
        <f t="shared" si="25"/>
        <v>0</v>
      </c>
      <c r="AF16" s="298">
        <f t="shared" si="26"/>
        <v>43008</v>
      </c>
      <c r="AG16" s="129"/>
    </row>
    <row r="17" spans="1:33" ht="20.149999999999999" customHeight="1">
      <c r="A17" s="442">
        <v>969515</v>
      </c>
      <c r="B17" s="505" t="s">
        <v>701</v>
      </c>
      <c r="C17" s="442" t="s">
        <v>315</v>
      </c>
      <c r="D17" s="564" t="s">
        <v>102</v>
      </c>
      <c r="E17" s="505" t="s">
        <v>346</v>
      </c>
      <c r="F17" s="297" t="s">
        <v>320</v>
      </c>
      <c r="G17" s="297" t="str">
        <f t="shared" ref="G17" si="39">CONCATENATE(F17,C17)</f>
        <v>Level 3 - Standard SkillsOnshore Supplier Location</v>
      </c>
      <c r="H17" s="49" t="s">
        <v>324</v>
      </c>
      <c r="I17" s="49">
        <v>1000456896</v>
      </c>
      <c r="J17" s="49" t="s">
        <v>210</v>
      </c>
      <c r="K17" s="49" t="s">
        <v>24</v>
      </c>
      <c r="L17" s="15">
        <f>VLOOKUP(G17,'New Rate Card'!A:D,4,0)</f>
        <v>91.9</v>
      </c>
      <c r="M17" s="298">
        <f t="shared" si="17"/>
        <v>15439.2</v>
      </c>
      <c r="N17" s="10">
        <v>0</v>
      </c>
      <c r="O17" s="10">
        <f t="shared" si="18"/>
        <v>15439.2</v>
      </c>
      <c r="P17" s="10">
        <f t="shared" si="19"/>
        <v>15439.2</v>
      </c>
      <c r="Q17" s="10">
        <v>0</v>
      </c>
      <c r="R17" s="10">
        <v>0</v>
      </c>
      <c r="S17" s="10">
        <v>0</v>
      </c>
      <c r="T17" s="10">
        <v>0</v>
      </c>
      <c r="U17" s="10">
        <v>0</v>
      </c>
      <c r="V17" s="10">
        <v>0</v>
      </c>
      <c r="W17" s="10">
        <v>0</v>
      </c>
      <c r="X17" s="10">
        <v>0</v>
      </c>
      <c r="Y17" s="10">
        <v>0</v>
      </c>
      <c r="Z17" s="10">
        <f t="shared" si="20"/>
        <v>30878.400000000001</v>
      </c>
      <c r="AA17" s="10">
        <f t="shared" si="21"/>
        <v>0</v>
      </c>
      <c r="AB17" s="10">
        <f t="shared" si="22"/>
        <v>0</v>
      </c>
      <c r="AC17" s="10">
        <f t="shared" si="23"/>
        <v>0</v>
      </c>
      <c r="AD17" s="128">
        <f t="shared" si="24"/>
        <v>30878.400000000001</v>
      </c>
      <c r="AE17" s="128">
        <f t="shared" si="25"/>
        <v>0</v>
      </c>
      <c r="AF17" s="298">
        <f t="shared" si="26"/>
        <v>30878.400000000001</v>
      </c>
      <c r="AG17" s="129"/>
    </row>
    <row r="18" spans="1:33" ht="20.149999999999999" customHeight="1">
      <c r="A18" s="794" t="s">
        <v>1506</v>
      </c>
      <c r="B18" s="795"/>
      <c r="C18" s="795"/>
      <c r="D18" s="795"/>
      <c r="E18" s="795"/>
      <c r="F18" s="795"/>
      <c r="G18" s="795"/>
      <c r="H18" s="795"/>
      <c r="I18" s="795"/>
      <c r="J18" s="795"/>
      <c r="K18" s="795"/>
      <c r="L18" s="795"/>
      <c r="M18" s="796"/>
      <c r="N18" s="126">
        <f t="shared" ref="N18:AF18" si="40">SUM(N9:N17)</f>
        <v>53165.279999999999</v>
      </c>
      <c r="O18" s="126">
        <f t="shared" si="40"/>
        <v>159495.84000000003</v>
      </c>
      <c r="P18" s="126">
        <f t="shared" si="40"/>
        <v>159495.84000000003</v>
      </c>
      <c r="Q18" s="126">
        <f t="shared" si="40"/>
        <v>0</v>
      </c>
      <c r="R18" s="126">
        <f t="shared" si="40"/>
        <v>0</v>
      </c>
      <c r="S18" s="126">
        <f t="shared" si="40"/>
        <v>0</v>
      </c>
      <c r="T18" s="126">
        <f t="shared" si="40"/>
        <v>0</v>
      </c>
      <c r="U18" s="126">
        <f t="shared" si="40"/>
        <v>0</v>
      </c>
      <c r="V18" s="126">
        <f t="shared" si="40"/>
        <v>0</v>
      </c>
      <c r="W18" s="126">
        <f t="shared" si="40"/>
        <v>0</v>
      </c>
      <c r="X18" s="126">
        <f t="shared" si="40"/>
        <v>0</v>
      </c>
      <c r="Y18" s="126">
        <f t="shared" si="40"/>
        <v>0</v>
      </c>
      <c r="Z18" s="126">
        <f t="shared" si="40"/>
        <v>372156.96</v>
      </c>
      <c r="AA18" s="126">
        <f t="shared" si="40"/>
        <v>0</v>
      </c>
      <c r="AB18" s="126">
        <f t="shared" si="40"/>
        <v>0</v>
      </c>
      <c r="AC18" s="126">
        <f t="shared" si="40"/>
        <v>0</v>
      </c>
      <c r="AD18" s="126">
        <f t="shared" si="40"/>
        <v>372156.96</v>
      </c>
      <c r="AE18" s="126">
        <f t="shared" si="40"/>
        <v>0</v>
      </c>
      <c r="AF18" s="126">
        <f t="shared" si="40"/>
        <v>372156.96</v>
      </c>
      <c r="AG18" s="130"/>
    </row>
    <row r="19" spans="1:33" ht="20.149999999999999" customHeight="1">
      <c r="A19" s="814" t="s">
        <v>1480</v>
      </c>
      <c r="B19" s="814"/>
      <c r="C19" s="814"/>
      <c r="D19" s="814"/>
      <c r="E19" s="814"/>
      <c r="F19" s="814"/>
      <c r="G19" s="814"/>
      <c r="H19" s="814"/>
      <c r="I19" s="814"/>
      <c r="J19" s="814"/>
      <c r="K19" s="814"/>
      <c r="L19" s="814"/>
      <c r="M19" s="814"/>
      <c r="N19" s="680">
        <f>N18*90%</f>
        <v>47848.752</v>
      </c>
      <c r="O19" s="680">
        <f t="shared" ref="O19:AF19" si="41">O18*90%</f>
        <v>143546.25600000002</v>
      </c>
      <c r="P19" s="680">
        <f t="shared" si="41"/>
        <v>143546.25600000002</v>
      </c>
      <c r="Q19" s="680">
        <f t="shared" si="41"/>
        <v>0</v>
      </c>
      <c r="R19" s="680">
        <f t="shared" si="41"/>
        <v>0</v>
      </c>
      <c r="S19" s="680">
        <f t="shared" si="41"/>
        <v>0</v>
      </c>
      <c r="T19" s="680">
        <f t="shared" si="41"/>
        <v>0</v>
      </c>
      <c r="U19" s="680">
        <f t="shared" si="41"/>
        <v>0</v>
      </c>
      <c r="V19" s="680">
        <f t="shared" si="41"/>
        <v>0</v>
      </c>
      <c r="W19" s="680">
        <f t="shared" si="41"/>
        <v>0</v>
      </c>
      <c r="X19" s="680">
        <f t="shared" si="41"/>
        <v>0</v>
      </c>
      <c r="Y19" s="680">
        <f t="shared" si="41"/>
        <v>0</v>
      </c>
      <c r="Z19" s="680">
        <f t="shared" si="41"/>
        <v>334941.26400000002</v>
      </c>
      <c r="AA19" s="680">
        <f t="shared" si="41"/>
        <v>0</v>
      </c>
      <c r="AB19" s="680">
        <f t="shared" si="41"/>
        <v>0</v>
      </c>
      <c r="AC19" s="680">
        <f t="shared" si="41"/>
        <v>0</v>
      </c>
      <c r="AD19" s="680">
        <f t="shared" si="41"/>
        <v>334941.26400000002</v>
      </c>
      <c r="AE19" s="680">
        <f t="shared" si="41"/>
        <v>0</v>
      </c>
      <c r="AF19" s="680">
        <f t="shared" si="41"/>
        <v>334941.26400000002</v>
      </c>
      <c r="AG19" s="689"/>
    </row>
    <row r="20" spans="1:33" ht="20.149999999999999" customHeight="1">
      <c r="A20" s="829" t="s">
        <v>1481</v>
      </c>
      <c r="B20" s="829"/>
      <c r="C20" s="829"/>
      <c r="D20" s="829"/>
      <c r="E20" s="829"/>
      <c r="F20" s="829"/>
      <c r="G20" s="829"/>
      <c r="H20" s="829"/>
      <c r="I20" s="829"/>
      <c r="J20" s="829"/>
      <c r="K20" s="829"/>
      <c r="L20" s="829"/>
      <c r="M20" s="829"/>
      <c r="N20" s="682">
        <f>N19*94.15%</f>
        <v>45049.600008000001</v>
      </c>
      <c r="O20" s="682">
        <f>O19*94.15%</f>
        <v>135148.80002400003</v>
      </c>
      <c r="P20" s="682">
        <f>P19*94.15%</f>
        <v>135148.80002400003</v>
      </c>
      <c r="Q20" s="682">
        <f t="shared" ref="Q20:AE20" si="42">Q18*84.15%</f>
        <v>0</v>
      </c>
      <c r="R20" s="682">
        <f t="shared" si="42"/>
        <v>0</v>
      </c>
      <c r="S20" s="682">
        <f t="shared" si="42"/>
        <v>0</v>
      </c>
      <c r="T20" s="682">
        <f t="shared" si="42"/>
        <v>0</v>
      </c>
      <c r="U20" s="682">
        <f t="shared" si="42"/>
        <v>0</v>
      </c>
      <c r="V20" s="682">
        <f t="shared" si="42"/>
        <v>0</v>
      </c>
      <c r="W20" s="682">
        <f t="shared" si="42"/>
        <v>0</v>
      </c>
      <c r="X20" s="682">
        <f t="shared" si="42"/>
        <v>0</v>
      </c>
      <c r="Y20" s="682">
        <f t="shared" si="42"/>
        <v>0</v>
      </c>
      <c r="Z20" s="682">
        <f>Z19*94.15%</f>
        <v>315347.20005600003</v>
      </c>
      <c r="AA20" s="682">
        <f t="shared" si="42"/>
        <v>0</v>
      </c>
      <c r="AB20" s="682">
        <f t="shared" si="42"/>
        <v>0</v>
      </c>
      <c r="AC20" s="682">
        <f t="shared" si="42"/>
        <v>0</v>
      </c>
      <c r="AD20" s="682">
        <f>AD19*94.15%</f>
        <v>315347.20005600003</v>
      </c>
      <c r="AE20" s="682">
        <f t="shared" si="42"/>
        <v>0</v>
      </c>
      <c r="AF20" s="682">
        <f>AF19*94.15%</f>
        <v>315347.20005600003</v>
      </c>
      <c r="AG20" s="690"/>
    </row>
  </sheetData>
  <autoFilter ref="A8:AG20" xr:uid="{4D1E63B0-A689-4A17-9274-136C94C7BAD6}"/>
  <mergeCells count="19">
    <mergeCell ref="N7:P7"/>
    <mergeCell ref="C6:E6"/>
    <mergeCell ref="T7:V7"/>
    <mergeCell ref="W7:Y7"/>
    <mergeCell ref="A6:B6"/>
    <mergeCell ref="Q7:S7"/>
    <mergeCell ref="A19:M19"/>
    <mergeCell ref="A20:M20"/>
    <mergeCell ref="A18:M18"/>
    <mergeCell ref="C1:E1"/>
    <mergeCell ref="C2:E2"/>
    <mergeCell ref="C3:E3"/>
    <mergeCell ref="C4:E4"/>
    <mergeCell ref="C5:E5"/>
    <mergeCell ref="A1:B1"/>
    <mergeCell ref="A2:B2"/>
    <mergeCell ref="A3:B3"/>
    <mergeCell ref="A4:B4"/>
    <mergeCell ref="A5:B5"/>
  </mergeCells>
  <phoneticPr fontId="8" type="noConversion"/>
  <dataValidations count="1">
    <dataValidation type="list" allowBlank="1" showInputMessage="1" showErrorMessage="1" sqref="E9:E17" xr:uid="{EA0F81A1-6450-40FD-A339-6597BBB86A0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2CDD59-4B87-4779-A0B9-E0BE0515A15C}">
          <x14:formula1>
            <xm:f>'New Rate Card'!$B$2:$B$51</xm:f>
          </x14:formula1>
          <xm:sqref>F21:F1048576 F7:F17</xm:sqref>
        </x14:dataValidation>
        <x14:dataValidation type="list" allowBlank="1" showInputMessage="1" showErrorMessage="1" xr:uid="{EDFAE04C-25E1-4CAA-8E79-8B43EAF9F8E1}">
          <x14:formula1>
            <xm:f>'New Rate Card'!$C$2:$C$51</xm:f>
          </x14:formula1>
          <xm:sqref>C21:C1048576 C1:C9 C11:C17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4CDC-5484-4762-B57D-75E91EF31A4A}">
  <sheetPr codeName="Sheet11">
    <tabColor theme="8"/>
  </sheetPr>
  <dimension ref="A1:Q24"/>
  <sheetViews>
    <sheetView zoomScale="110" zoomScaleNormal="110" workbookViewId="0">
      <selection activeCell="B13" sqref="B13"/>
    </sheetView>
  </sheetViews>
  <sheetFormatPr defaultColWidth="31.453125" defaultRowHeight="14.5"/>
  <cols>
    <col min="1" max="1" width="14.54296875" style="2" customWidth="1"/>
    <col min="2" max="2" width="30.453125" style="2" bestFit="1" customWidth="1"/>
    <col min="3" max="3" width="11.453125" style="2" customWidth="1"/>
    <col min="4" max="4" width="8.453125" style="2" customWidth="1"/>
    <col min="5" max="5" width="33.453125" style="2" bestFit="1" customWidth="1"/>
    <col min="6" max="7" width="12.54296875" style="3" customWidth="1"/>
    <col min="8" max="8" width="16.54296875" style="3" bestFit="1" customWidth="1"/>
    <col min="9" max="10" width="17.453125" style="3" bestFit="1" customWidth="1"/>
    <col min="11" max="15" width="17.453125" style="3" customWidth="1"/>
    <col min="16" max="16" width="16.453125" style="2" customWidth="1"/>
    <col min="17" max="17" width="61.453125" style="2" bestFit="1" customWidth="1"/>
    <col min="18" max="16384" width="31.453125" style="2"/>
  </cols>
  <sheetData>
    <row r="1" spans="1:17" ht="14.9" customHeight="1">
      <c r="A1" s="852" t="s">
        <v>1440</v>
      </c>
      <c r="B1" s="852"/>
      <c r="C1" s="858" t="s">
        <v>207</v>
      </c>
      <c r="D1" s="858"/>
      <c r="E1" s="858"/>
      <c r="F1" s="858"/>
    </row>
    <row r="2" spans="1:17" ht="14.9" customHeight="1">
      <c r="A2" s="852" t="s">
        <v>1441</v>
      </c>
      <c r="B2" s="852"/>
      <c r="C2" s="858" t="s">
        <v>1442</v>
      </c>
      <c r="D2" s="858"/>
      <c r="E2" s="858"/>
      <c r="F2" s="858"/>
    </row>
    <row r="3" spans="1:17" ht="14.9" customHeight="1">
      <c r="A3" s="852" t="s">
        <v>1443</v>
      </c>
      <c r="B3" s="852"/>
      <c r="C3" s="853" t="s">
        <v>1925</v>
      </c>
      <c r="D3" s="854"/>
      <c r="E3" s="854"/>
      <c r="F3" s="855"/>
    </row>
    <row r="4" spans="1:17" ht="14.9" customHeight="1">
      <c r="A4" s="852" t="s">
        <v>10</v>
      </c>
      <c r="B4" s="852"/>
      <c r="C4" s="853" t="s">
        <v>69</v>
      </c>
      <c r="D4" s="854"/>
      <c r="E4" s="854"/>
      <c r="F4" s="855"/>
    </row>
    <row r="5" spans="1:17" ht="14.9" customHeight="1">
      <c r="A5" s="856" t="s">
        <v>1445</v>
      </c>
      <c r="B5" s="857"/>
      <c r="C5" s="853" t="s">
        <v>304</v>
      </c>
      <c r="D5" s="854"/>
      <c r="E5" s="854"/>
      <c r="F5" s="855"/>
    </row>
    <row r="6" spans="1:17" ht="14.9" customHeight="1">
      <c r="A6" s="856" t="s">
        <v>1446</v>
      </c>
      <c r="B6" s="857"/>
      <c r="C6" s="853" t="s">
        <v>1906</v>
      </c>
      <c r="D6" s="854"/>
      <c r="E6" s="854"/>
      <c r="F6" s="855"/>
    </row>
    <row r="7" spans="1:17">
      <c r="H7" s="848" t="s">
        <v>0</v>
      </c>
      <c r="I7" s="848"/>
      <c r="J7" s="848"/>
      <c r="K7" s="849" t="s">
        <v>1</v>
      </c>
      <c r="L7" s="849"/>
      <c r="M7" s="849"/>
      <c r="N7" s="2"/>
      <c r="O7" s="2"/>
    </row>
    <row r="8" spans="1:17">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c r="A9" s="8">
        <v>554718</v>
      </c>
      <c r="B9" s="8" t="s">
        <v>464</v>
      </c>
      <c r="C9" s="21" t="s">
        <v>1694</v>
      </c>
      <c r="D9" s="21" t="s">
        <v>1930</v>
      </c>
      <c r="E9" s="8" t="s">
        <v>694</v>
      </c>
      <c r="F9" s="9">
        <v>97</v>
      </c>
      <c r="G9" s="9">
        <f>F9*168</f>
        <v>16296</v>
      </c>
      <c r="H9" s="16">
        <v>0</v>
      </c>
      <c r="I9" s="16">
        <v>0</v>
      </c>
      <c r="J9" s="16">
        <f>F9*168</f>
        <v>16296</v>
      </c>
      <c r="K9" s="16">
        <f>168*F9</f>
        <v>16296</v>
      </c>
      <c r="L9" s="16"/>
      <c r="M9" s="16"/>
      <c r="N9" s="10">
        <f>SUM(H9:J9)</f>
        <v>16296</v>
      </c>
      <c r="O9" s="10">
        <f>SUM(K9:M9)</f>
        <v>16296</v>
      </c>
      <c r="P9" s="9">
        <f>SUM(H9:M9)</f>
        <v>32592</v>
      </c>
      <c r="Q9" s="11" t="s">
        <v>1931</v>
      </c>
    </row>
    <row r="10" spans="1:17">
      <c r="A10" s="8">
        <v>2399832</v>
      </c>
      <c r="B10" s="8" t="s">
        <v>1021</v>
      </c>
      <c r="C10" s="21" t="s">
        <v>1932</v>
      </c>
      <c r="D10" s="21" t="s">
        <v>1930</v>
      </c>
      <c r="E10" s="8" t="s">
        <v>20</v>
      </c>
      <c r="F10" s="9">
        <v>25</v>
      </c>
      <c r="G10" s="9">
        <f t="shared" ref="G10:G23" si="0">F10*168</f>
        <v>4200</v>
      </c>
      <c r="H10" s="16">
        <v>0</v>
      </c>
      <c r="I10" s="16">
        <v>0</v>
      </c>
      <c r="J10" s="16">
        <v>0</v>
      </c>
      <c r="K10" s="16">
        <f t="shared" ref="K10:K19" si="1">F10*168</f>
        <v>4200</v>
      </c>
      <c r="L10" s="16"/>
      <c r="M10" s="16"/>
      <c r="N10" s="10">
        <f t="shared" ref="N10:N18" si="2">SUM(H10:J10)</f>
        <v>0</v>
      </c>
      <c r="O10" s="10">
        <f t="shared" ref="O10:O18" si="3">SUM(K10:M10)</f>
        <v>4200</v>
      </c>
      <c r="P10" s="9">
        <f t="shared" ref="P10:P18" si="4">SUM(H10:M10)</f>
        <v>4200</v>
      </c>
      <c r="Q10" s="11"/>
    </row>
    <row r="11" spans="1:17">
      <c r="A11" s="8">
        <v>2400430</v>
      </c>
      <c r="B11" s="8" t="s">
        <v>1933</v>
      </c>
      <c r="C11" s="21" t="s">
        <v>1932</v>
      </c>
      <c r="D11" s="21" t="s">
        <v>1930</v>
      </c>
      <c r="E11" s="8" t="s">
        <v>20</v>
      </c>
      <c r="F11" s="9">
        <v>25</v>
      </c>
      <c r="G11" s="9">
        <f t="shared" si="0"/>
        <v>4200</v>
      </c>
      <c r="H11" s="16">
        <v>0</v>
      </c>
      <c r="I11" s="16">
        <v>0</v>
      </c>
      <c r="J11" s="16">
        <v>0</v>
      </c>
      <c r="K11" s="16">
        <f t="shared" si="1"/>
        <v>4200</v>
      </c>
      <c r="L11" s="16"/>
      <c r="M11" s="16"/>
      <c r="N11" s="10">
        <f t="shared" si="2"/>
        <v>0</v>
      </c>
      <c r="O11" s="10">
        <f t="shared" si="3"/>
        <v>4200</v>
      </c>
      <c r="P11" s="9">
        <f t="shared" si="4"/>
        <v>4200</v>
      </c>
      <c r="Q11" s="11"/>
    </row>
    <row r="12" spans="1:17">
      <c r="A12" s="8">
        <v>2399905</v>
      </c>
      <c r="B12" s="8" t="s">
        <v>1934</v>
      </c>
      <c r="C12" s="21" t="s">
        <v>1932</v>
      </c>
      <c r="D12" s="21" t="s">
        <v>1930</v>
      </c>
      <c r="E12" s="8" t="s">
        <v>20</v>
      </c>
      <c r="F12" s="9">
        <v>25</v>
      </c>
      <c r="G12" s="9">
        <f t="shared" si="0"/>
        <v>4200</v>
      </c>
      <c r="H12" s="16">
        <v>0</v>
      </c>
      <c r="I12" s="16">
        <v>0</v>
      </c>
      <c r="J12" s="16">
        <v>0</v>
      </c>
      <c r="K12" s="16">
        <f t="shared" si="1"/>
        <v>4200</v>
      </c>
      <c r="L12" s="16"/>
      <c r="M12" s="16"/>
      <c r="N12" s="10">
        <f t="shared" si="2"/>
        <v>0</v>
      </c>
      <c r="O12" s="10">
        <f t="shared" si="3"/>
        <v>4200</v>
      </c>
      <c r="P12" s="9">
        <f t="shared" si="4"/>
        <v>4200</v>
      </c>
      <c r="Q12" s="11"/>
    </row>
    <row r="13" spans="1:17">
      <c r="A13" s="18">
        <v>465479</v>
      </c>
      <c r="B13" s="8" t="s">
        <v>1935</v>
      </c>
      <c r="C13" s="21" t="s">
        <v>1932</v>
      </c>
      <c r="D13" s="21" t="s">
        <v>1930</v>
      </c>
      <c r="E13" s="8" t="s">
        <v>341</v>
      </c>
      <c r="F13" s="9">
        <v>35</v>
      </c>
      <c r="G13" s="9">
        <f t="shared" si="0"/>
        <v>5880</v>
      </c>
      <c r="H13" s="16">
        <v>0</v>
      </c>
      <c r="I13" s="16">
        <v>0</v>
      </c>
      <c r="J13" s="16">
        <v>0</v>
      </c>
      <c r="K13" s="16">
        <f t="shared" si="1"/>
        <v>5880</v>
      </c>
      <c r="L13" s="16"/>
      <c r="M13" s="16"/>
      <c r="N13" s="10">
        <f t="shared" si="2"/>
        <v>0</v>
      </c>
      <c r="O13" s="10">
        <f t="shared" si="3"/>
        <v>5880</v>
      </c>
      <c r="P13" s="9">
        <f t="shared" si="4"/>
        <v>5880</v>
      </c>
      <c r="Q13" s="11"/>
    </row>
    <row r="14" spans="1:17">
      <c r="A14" s="18">
        <v>882675</v>
      </c>
      <c r="B14" s="51" t="s">
        <v>1936</v>
      </c>
      <c r="C14" s="21" t="s">
        <v>1932</v>
      </c>
      <c r="D14" s="21" t="s">
        <v>1930</v>
      </c>
      <c r="E14" s="8" t="s">
        <v>341</v>
      </c>
      <c r="F14" s="9">
        <v>30</v>
      </c>
      <c r="G14" s="9">
        <f t="shared" si="0"/>
        <v>5040</v>
      </c>
      <c r="H14" s="16">
        <v>0</v>
      </c>
      <c r="I14" s="16">
        <v>0</v>
      </c>
      <c r="J14" s="16">
        <v>0</v>
      </c>
      <c r="K14" s="16">
        <f t="shared" si="1"/>
        <v>5040</v>
      </c>
      <c r="L14" s="16"/>
      <c r="M14" s="16"/>
      <c r="N14" s="10">
        <f>SUM(H14:J14)</f>
        <v>0</v>
      </c>
      <c r="O14" s="10">
        <f t="shared" si="3"/>
        <v>5040</v>
      </c>
      <c r="P14" s="9">
        <f t="shared" si="4"/>
        <v>5040</v>
      </c>
      <c r="Q14" s="11" t="s">
        <v>1937</v>
      </c>
    </row>
    <row r="15" spans="1:17">
      <c r="A15" s="18">
        <v>835489</v>
      </c>
      <c r="B15" s="8" t="s">
        <v>1938</v>
      </c>
      <c r="C15" s="21" t="s">
        <v>1932</v>
      </c>
      <c r="D15" s="21" t="s">
        <v>1930</v>
      </c>
      <c r="E15" s="8" t="s">
        <v>341</v>
      </c>
      <c r="F15" s="9">
        <v>30</v>
      </c>
      <c r="G15" s="9">
        <f t="shared" si="0"/>
        <v>5040</v>
      </c>
      <c r="H15" s="16">
        <v>0</v>
      </c>
      <c r="I15" s="16">
        <v>0</v>
      </c>
      <c r="J15" s="16">
        <v>0</v>
      </c>
      <c r="K15" s="16">
        <f t="shared" si="1"/>
        <v>5040</v>
      </c>
      <c r="L15" s="16"/>
      <c r="M15" s="16"/>
      <c r="N15" s="10">
        <f>SUM(H15:J15)</f>
        <v>0</v>
      </c>
      <c r="O15" s="10">
        <f t="shared" si="3"/>
        <v>5040</v>
      </c>
      <c r="P15" s="9">
        <f t="shared" si="4"/>
        <v>5040</v>
      </c>
      <c r="Q15" s="11" t="s">
        <v>1937</v>
      </c>
    </row>
    <row r="16" spans="1:17">
      <c r="A16" s="18">
        <v>2295150</v>
      </c>
      <c r="B16" s="8" t="s">
        <v>1651</v>
      </c>
      <c r="C16" s="21" t="s">
        <v>1932</v>
      </c>
      <c r="D16" s="21" t="s">
        <v>1930</v>
      </c>
      <c r="E16" s="8" t="s">
        <v>341</v>
      </c>
      <c r="F16" s="9">
        <v>30</v>
      </c>
      <c r="G16" s="9">
        <f t="shared" si="0"/>
        <v>5040</v>
      </c>
      <c r="H16" s="16">
        <v>0</v>
      </c>
      <c r="I16" s="16">
        <v>0</v>
      </c>
      <c r="J16" s="16">
        <v>0</v>
      </c>
      <c r="K16" s="16">
        <f t="shared" si="1"/>
        <v>5040</v>
      </c>
      <c r="L16" s="16"/>
      <c r="M16" s="16"/>
      <c r="N16" s="10">
        <f t="shared" si="2"/>
        <v>0</v>
      </c>
      <c r="O16" s="10">
        <f t="shared" si="3"/>
        <v>5040</v>
      </c>
      <c r="P16" s="9">
        <f t="shared" si="4"/>
        <v>5040</v>
      </c>
      <c r="Q16" s="11" t="s">
        <v>1937</v>
      </c>
    </row>
    <row r="17" spans="1:17">
      <c r="A17" s="18" t="s">
        <v>354</v>
      </c>
      <c r="B17" s="8" t="s">
        <v>354</v>
      </c>
      <c r="C17" s="21" t="s">
        <v>1932</v>
      </c>
      <c r="D17" s="21" t="s">
        <v>1930</v>
      </c>
      <c r="E17" s="8" t="s">
        <v>25</v>
      </c>
      <c r="F17" s="9">
        <v>25</v>
      </c>
      <c r="G17" s="9">
        <f t="shared" si="0"/>
        <v>4200</v>
      </c>
      <c r="H17" s="16">
        <v>0</v>
      </c>
      <c r="I17" s="16">
        <v>0</v>
      </c>
      <c r="J17" s="16">
        <v>0</v>
      </c>
      <c r="K17" s="16">
        <f t="shared" si="1"/>
        <v>4200</v>
      </c>
      <c r="L17" s="16"/>
      <c r="M17" s="16"/>
      <c r="N17" s="10">
        <f t="shared" si="2"/>
        <v>0</v>
      </c>
      <c r="O17" s="10">
        <f t="shared" si="3"/>
        <v>4200</v>
      </c>
      <c r="P17" s="9">
        <f t="shared" si="4"/>
        <v>4200</v>
      </c>
      <c r="Q17" s="11"/>
    </row>
    <row r="18" spans="1:17">
      <c r="A18" s="18" t="s">
        <v>354</v>
      </c>
      <c r="B18" s="8" t="s">
        <v>354</v>
      </c>
      <c r="C18" s="21" t="s">
        <v>1932</v>
      </c>
      <c r="D18" s="21" t="s">
        <v>1930</v>
      </c>
      <c r="E18" s="8" t="s">
        <v>25</v>
      </c>
      <c r="F18" s="9">
        <v>22</v>
      </c>
      <c r="G18" s="9">
        <f t="shared" si="0"/>
        <v>3696</v>
      </c>
      <c r="H18" s="16">
        <v>0</v>
      </c>
      <c r="I18" s="16">
        <v>0</v>
      </c>
      <c r="J18" s="16">
        <v>0</v>
      </c>
      <c r="K18" s="16">
        <f t="shared" si="1"/>
        <v>3696</v>
      </c>
      <c r="L18" s="16"/>
      <c r="M18" s="16"/>
      <c r="N18" s="10">
        <f t="shared" si="2"/>
        <v>0</v>
      </c>
      <c r="O18" s="10">
        <f t="shared" si="3"/>
        <v>3696</v>
      </c>
      <c r="P18" s="9">
        <f t="shared" si="4"/>
        <v>3696</v>
      </c>
      <c r="Q18" s="11"/>
    </row>
    <row r="19" spans="1:17">
      <c r="A19" s="18">
        <v>2253475</v>
      </c>
      <c r="B19" s="8" t="s">
        <v>1939</v>
      </c>
      <c r="C19" s="21" t="s">
        <v>1932</v>
      </c>
      <c r="D19" s="21" t="s">
        <v>1930</v>
      </c>
      <c r="E19" s="8" t="s">
        <v>359</v>
      </c>
      <c r="F19" s="9">
        <v>25</v>
      </c>
      <c r="G19" s="9">
        <f t="shared" si="0"/>
        <v>4200</v>
      </c>
      <c r="H19" s="16">
        <v>0</v>
      </c>
      <c r="I19" s="16">
        <v>0</v>
      </c>
      <c r="J19" s="16">
        <v>0</v>
      </c>
      <c r="K19" s="16">
        <f t="shared" si="1"/>
        <v>4200</v>
      </c>
      <c r="L19" s="16"/>
      <c r="M19" s="16"/>
      <c r="N19" s="10">
        <f t="shared" ref="N19:N23" si="5">SUM(H19:J19)</f>
        <v>0</v>
      </c>
      <c r="O19" s="10">
        <f t="shared" ref="O19:O23" si="6">SUM(K19:M19)</f>
        <v>4200</v>
      </c>
      <c r="P19" s="9">
        <f t="shared" ref="P19:P23" si="7">SUM(H19:M19)</f>
        <v>4200</v>
      </c>
      <c r="Q19" s="11"/>
    </row>
    <row r="20" spans="1:17" s="60" customFormat="1">
      <c r="A20" s="56">
        <v>406226</v>
      </c>
      <c r="B20" s="58" t="s">
        <v>686</v>
      </c>
      <c r="C20" s="59" t="s">
        <v>1694</v>
      </c>
      <c r="D20" s="59" t="s">
        <v>102</v>
      </c>
      <c r="E20" s="31" t="s">
        <v>25</v>
      </c>
      <c r="F20" s="26">
        <v>97</v>
      </c>
      <c r="G20" s="26">
        <f t="shared" si="0"/>
        <v>16296</v>
      </c>
      <c r="H20" s="27">
        <v>0</v>
      </c>
      <c r="I20" s="27">
        <v>0</v>
      </c>
      <c r="J20" s="27">
        <f>F20*168</f>
        <v>16296</v>
      </c>
      <c r="K20" s="27">
        <v>0</v>
      </c>
      <c r="L20" s="27">
        <v>0</v>
      </c>
      <c r="M20" s="27">
        <v>0</v>
      </c>
      <c r="N20" s="28">
        <f t="shared" si="5"/>
        <v>16296</v>
      </c>
      <c r="O20" s="28">
        <f t="shared" si="6"/>
        <v>0</v>
      </c>
      <c r="P20" s="26">
        <f t="shared" si="7"/>
        <v>16296</v>
      </c>
      <c r="Q20" s="29" t="s">
        <v>1940</v>
      </c>
    </row>
    <row r="21" spans="1:17" s="60" customFormat="1">
      <c r="A21" s="56">
        <v>972791</v>
      </c>
      <c r="B21" s="58" t="s">
        <v>689</v>
      </c>
      <c r="C21" s="59" t="s">
        <v>1694</v>
      </c>
      <c r="D21" s="59" t="s">
        <v>102</v>
      </c>
      <c r="E21" s="31" t="s">
        <v>346</v>
      </c>
      <c r="F21" s="26">
        <v>97</v>
      </c>
      <c r="G21" s="26">
        <f t="shared" si="0"/>
        <v>16296</v>
      </c>
      <c r="H21" s="27">
        <v>0</v>
      </c>
      <c r="I21" s="27">
        <v>0</v>
      </c>
      <c r="J21" s="27">
        <f>F21*168</f>
        <v>16296</v>
      </c>
      <c r="K21" s="27">
        <v>0</v>
      </c>
      <c r="L21" s="27">
        <v>0</v>
      </c>
      <c r="M21" s="27">
        <v>0</v>
      </c>
      <c r="N21" s="28">
        <f t="shared" si="5"/>
        <v>16296</v>
      </c>
      <c r="O21" s="28">
        <f t="shared" si="6"/>
        <v>0</v>
      </c>
      <c r="P21" s="26">
        <f t="shared" si="7"/>
        <v>16296</v>
      </c>
      <c r="Q21" s="29" t="s">
        <v>1940</v>
      </c>
    </row>
    <row r="22" spans="1:17" s="60" customFormat="1">
      <c r="A22" s="56">
        <v>703821</v>
      </c>
      <c r="B22" s="58" t="s">
        <v>692</v>
      </c>
      <c r="C22" s="57" t="s">
        <v>1694</v>
      </c>
      <c r="D22" s="57" t="s">
        <v>102</v>
      </c>
      <c r="E22" s="31" t="s">
        <v>20</v>
      </c>
      <c r="F22" s="26">
        <v>97</v>
      </c>
      <c r="G22" s="26">
        <f t="shared" si="0"/>
        <v>16296</v>
      </c>
      <c r="H22" s="27">
        <v>0</v>
      </c>
      <c r="I22" s="27">
        <v>0</v>
      </c>
      <c r="J22" s="27">
        <f>F22*128</f>
        <v>12416</v>
      </c>
      <c r="K22" s="27">
        <v>0</v>
      </c>
      <c r="L22" s="27">
        <v>0</v>
      </c>
      <c r="M22" s="27">
        <v>0</v>
      </c>
      <c r="N22" s="28">
        <f>SUM(H22:J22)</f>
        <v>12416</v>
      </c>
      <c r="O22" s="28">
        <f t="shared" si="6"/>
        <v>0</v>
      </c>
      <c r="P22" s="26">
        <f t="shared" si="7"/>
        <v>12416</v>
      </c>
      <c r="Q22" s="29" t="s">
        <v>1940</v>
      </c>
    </row>
    <row r="23" spans="1:17" s="60" customFormat="1">
      <c r="A23" s="56">
        <v>2397455</v>
      </c>
      <c r="B23" s="58" t="s">
        <v>693</v>
      </c>
      <c r="C23" s="57" t="s">
        <v>1694</v>
      </c>
      <c r="D23" s="57" t="s">
        <v>102</v>
      </c>
      <c r="E23" s="31" t="s">
        <v>694</v>
      </c>
      <c r="F23" s="26">
        <v>115</v>
      </c>
      <c r="G23" s="26">
        <f t="shared" si="0"/>
        <v>19320</v>
      </c>
      <c r="H23" s="27">
        <v>0</v>
      </c>
      <c r="I23" s="27">
        <v>0</v>
      </c>
      <c r="J23" s="27">
        <f>F23*128</f>
        <v>14720</v>
      </c>
      <c r="K23" s="27">
        <v>0</v>
      </c>
      <c r="L23" s="27">
        <v>0</v>
      </c>
      <c r="M23" s="27">
        <v>0</v>
      </c>
      <c r="N23" s="28">
        <f t="shared" si="5"/>
        <v>14720</v>
      </c>
      <c r="O23" s="28">
        <f t="shared" si="6"/>
        <v>0</v>
      </c>
      <c r="P23" s="26">
        <f t="shared" si="7"/>
        <v>14720</v>
      </c>
      <c r="Q23" s="29" t="s">
        <v>1940</v>
      </c>
    </row>
    <row r="24" spans="1:17">
      <c r="A24" s="850" t="s">
        <v>1506</v>
      </c>
      <c r="B24" s="850"/>
      <c r="C24" s="850"/>
      <c r="D24" s="850"/>
      <c r="E24" s="850"/>
      <c r="F24" s="850"/>
      <c r="G24" s="850"/>
      <c r="H24" s="5">
        <f t="shared" ref="H24:P24" si="8">SUM(H9:H23)</f>
        <v>0</v>
      </c>
      <c r="I24" s="5">
        <f t="shared" si="8"/>
        <v>0</v>
      </c>
      <c r="J24" s="5">
        <f t="shared" si="8"/>
        <v>76024</v>
      </c>
      <c r="K24" s="5">
        <f>SUM(K9:K23)</f>
        <v>61992</v>
      </c>
      <c r="L24" s="5">
        <f t="shared" si="8"/>
        <v>0</v>
      </c>
      <c r="M24" s="5">
        <f t="shared" si="8"/>
        <v>0</v>
      </c>
      <c r="N24" s="5">
        <f t="shared" si="8"/>
        <v>76024</v>
      </c>
      <c r="O24" s="5">
        <f t="shared" si="8"/>
        <v>61992</v>
      </c>
      <c r="P24" s="5">
        <f t="shared" si="8"/>
        <v>138016</v>
      </c>
      <c r="Q24" s="12"/>
    </row>
  </sheetData>
  <autoFilter ref="A8:Q24" xr:uid="{C0484CDC-5484-4762-B57D-75E91EF31A4A}"/>
  <mergeCells count="15">
    <mergeCell ref="A24:G24"/>
    <mergeCell ref="A6:B6"/>
    <mergeCell ref="C6:F6"/>
    <mergeCell ref="A4:B4"/>
    <mergeCell ref="C4:F4"/>
    <mergeCell ref="A5:B5"/>
    <mergeCell ref="C5:F5"/>
    <mergeCell ref="H7:J7"/>
    <mergeCell ref="K7:M7"/>
    <mergeCell ref="A1:B1"/>
    <mergeCell ref="C1:F1"/>
    <mergeCell ref="A2:B2"/>
    <mergeCell ref="C2:F2"/>
    <mergeCell ref="A3:B3"/>
    <mergeCell ref="C3:F3"/>
  </mergeCells>
  <dataValidations count="1">
    <dataValidation type="list" allowBlank="1" showInputMessage="1" showErrorMessage="1" sqref="E9:E23" xr:uid="{45F42770-DFBF-4862-8B17-754FBA344D0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5B56-5362-44FF-8697-50D4C7C9E29F}">
  <sheetPr codeName="Sheet13">
    <tabColor theme="8"/>
  </sheetPr>
  <dimension ref="A1:Q11"/>
  <sheetViews>
    <sheetView topLeftCell="B1" zoomScale="150" workbookViewId="0">
      <selection activeCell="A9" sqref="A9:B9"/>
    </sheetView>
  </sheetViews>
  <sheetFormatPr defaultColWidth="31.453125" defaultRowHeight="14.5"/>
  <cols>
    <col min="1" max="1" width="14.54296875" style="2" customWidth="1"/>
    <col min="2" max="2" width="30.453125" style="2" bestFit="1" customWidth="1"/>
    <col min="3" max="3" width="11.453125" style="2" customWidth="1"/>
    <col min="4" max="4" width="8.453125" style="2" customWidth="1"/>
    <col min="5" max="5" width="33.453125" style="2" bestFit="1" customWidth="1"/>
    <col min="6" max="7" width="12.54296875" style="3" customWidth="1"/>
    <col min="8" max="8" width="16.54296875" style="3" bestFit="1" customWidth="1"/>
    <col min="9" max="10" width="17.453125" style="3" bestFit="1" customWidth="1"/>
    <col min="11" max="15" width="17.453125" style="3" customWidth="1"/>
    <col min="16" max="16" width="16.453125" style="2" customWidth="1"/>
    <col min="17" max="17" width="61.453125" style="2" bestFit="1" customWidth="1"/>
    <col min="18" max="16384" width="31.453125" style="2"/>
  </cols>
  <sheetData>
    <row r="1" spans="1:17" ht="14.9" customHeight="1">
      <c r="A1" s="852" t="s">
        <v>1440</v>
      </c>
      <c r="B1" s="852"/>
      <c r="C1" s="858" t="s">
        <v>207</v>
      </c>
      <c r="D1" s="858"/>
      <c r="E1" s="858"/>
      <c r="F1" s="858"/>
    </row>
    <row r="2" spans="1:17" ht="14.9" customHeight="1">
      <c r="A2" s="852" t="s">
        <v>1441</v>
      </c>
      <c r="B2" s="852"/>
      <c r="C2" s="858" t="s">
        <v>1442</v>
      </c>
      <c r="D2" s="858"/>
      <c r="E2" s="858"/>
      <c r="F2" s="858"/>
    </row>
    <row r="3" spans="1:17" ht="14.9" customHeight="1">
      <c r="A3" s="852" t="s">
        <v>1443</v>
      </c>
      <c r="B3" s="852"/>
      <c r="C3" s="853" t="s">
        <v>1905</v>
      </c>
      <c r="D3" s="854"/>
      <c r="E3" s="854"/>
      <c r="F3" s="855"/>
    </row>
    <row r="4" spans="1:17" ht="14.9" customHeight="1">
      <c r="A4" s="852" t="s">
        <v>10</v>
      </c>
      <c r="B4" s="852"/>
      <c r="C4" s="873" t="s">
        <v>1941</v>
      </c>
      <c r="D4" s="874"/>
      <c r="E4" s="874"/>
      <c r="F4" s="875"/>
    </row>
    <row r="5" spans="1:17" ht="14.9" customHeight="1">
      <c r="A5" s="856" t="s">
        <v>1445</v>
      </c>
      <c r="B5" s="857"/>
      <c r="C5" s="873" t="s">
        <v>1941</v>
      </c>
      <c r="D5" s="874"/>
      <c r="E5" s="874"/>
      <c r="F5" s="875"/>
    </row>
    <row r="6" spans="1:17" ht="14.9" customHeight="1">
      <c r="A6" s="856" t="s">
        <v>1446</v>
      </c>
      <c r="B6" s="857"/>
      <c r="C6" s="853" t="s">
        <v>1906</v>
      </c>
      <c r="D6" s="854"/>
      <c r="E6" s="854"/>
      <c r="F6" s="855"/>
    </row>
    <row r="7" spans="1:17">
      <c r="H7" s="848" t="s">
        <v>0</v>
      </c>
      <c r="I7" s="848"/>
      <c r="J7" s="848"/>
      <c r="K7" s="849" t="s">
        <v>1</v>
      </c>
      <c r="L7" s="849"/>
      <c r="M7" s="849"/>
      <c r="N7" s="2"/>
      <c r="O7" s="2"/>
    </row>
    <row r="8" spans="1:17">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c r="A9" s="68" t="s">
        <v>354</v>
      </c>
      <c r="B9" s="55" t="s">
        <v>354</v>
      </c>
      <c r="C9" s="21" t="s">
        <v>1694</v>
      </c>
      <c r="D9" s="21"/>
      <c r="E9" s="8" t="s">
        <v>465</v>
      </c>
      <c r="F9" s="9">
        <v>97</v>
      </c>
      <c r="G9" s="9">
        <f>F9*168</f>
        <v>16296</v>
      </c>
      <c r="H9" s="16">
        <v>0</v>
      </c>
      <c r="I9" s="16">
        <v>0</v>
      </c>
      <c r="J9" s="16">
        <f>F9*84</f>
        <v>8148</v>
      </c>
      <c r="K9" s="16">
        <f>168*F9</f>
        <v>16296</v>
      </c>
      <c r="L9" s="16">
        <f>F9*168</f>
        <v>16296</v>
      </c>
      <c r="M9" s="16">
        <f>F9*168</f>
        <v>16296</v>
      </c>
      <c r="N9" s="10">
        <f>SUM(H9:J9)</f>
        <v>8148</v>
      </c>
      <c r="O9" s="10">
        <f>SUM(K9:M9)</f>
        <v>48888</v>
      </c>
      <c r="P9" s="9">
        <f>SUM(H9:M9)</f>
        <v>57036</v>
      </c>
      <c r="Q9" s="11" t="s">
        <v>1942</v>
      </c>
    </row>
    <row r="10" spans="1:17">
      <c r="A10" s="68" t="s">
        <v>354</v>
      </c>
      <c r="B10" s="55" t="s">
        <v>354</v>
      </c>
      <c r="C10" s="21" t="s">
        <v>1694</v>
      </c>
      <c r="D10" s="21"/>
      <c r="E10" s="8" t="s">
        <v>465</v>
      </c>
      <c r="F10" s="9">
        <v>25</v>
      </c>
      <c r="G10" s="9">
        <f>F10*168</f>
        <v>4200</v>
      </c>
      <c r="H10" s="16">
        <v>0</v>
      </c>
      <c r="I10" s="16">
        <v>0</v>
      </c>
      <c r="J10" s="16">
        <f>F10*84</f>
        <v>2100</v>
      </c>
      <c r="K10" s="16">
        <f>F10*168</f>
        <v>4200</v>
      </c>
      <c r="L10" s="16">
        <f>F10*168</f>
        <v>4200</v>
      </c>
      <c r="M10" s="16">
        <f>F10*168</f>
        <v>4200</v>
      </c>
      <c r="N10" s="10">
        <f>SUM(H10:J10)</f>
        <v>2100</v>
      </c>
      <c r="O10" s="10">
        <f>SUM(K10:M10)</f>
        <v>12600</v>
      </c>
      <c r="P10" s="9">
        <f>SUM(H10:M10)</f>
        <v>14700</v>
      </c>
      <c r="Q10" s="11" t="s">
        <v>1942</v>
      </c>
    </row>
    <row r="11" spans="1:17">
      <c r="A11" s="850" t="s">
        <v>1506</v>
      </c>
      <c r="B11" s="850"/>
      <c r="C11" s="850"/>
      <c r="D11" s="850"/>
      <c r="E11" s="850"/>
      <c r="F11" s="850"/>
      <c r="G11" s="850"/>
      <c r="H11" s="5">
        <f t="shared" ref="H11:P11" si="0">SUM(H9:H10)</f>
        <v>0</v>
      </c>
      <c r="I11" s="5">
        <f t="shared" si="0"/>
        <v>0</v>
      </c>
      <c r="J11" s="5">
        <f t="shared" si="0"/>
        <v>10248</v>
      </c>
      <c r="K11" s="5">
        <f t="shared" si="0"/>
        <v>20496</v>
      </c>
      <c r="L11" s="5">
        <f t="shared" si="0"/>
        <v>20496</v>
      </c>
      <c r="M11" s="5">
        <f t="shared" si="0"/>
        <v>20496</v>
      </c>
      <c r="N11" s="5">
        <f t="shared" si="0"/>
        <v>10248</v>
      </c>
      <c r="O11" s="5">
        <f t="shared" si="0"/>
        <v>61488</v>
      </c>
      <c r="P11" s="5">
        <f t="shared" si="0"/>
        <v>71736</v>
      </c>
      <c r="Q11" s="12"/>
    </row>
  </sheetData>
  <mergeCells count="15">
    <mergeCell ref="A1:B1"/>
    <mergeCell ref="C1:F1"/>
    <mergeCell ref="A2:B2"/>
    <mergeCell ref="C2:F2"/>
    <mergeCell ref="A3:B3"/>
    <mergeCell ref="C3:F3"/>
    <mergeCell ref="H7:J7"/>
    <mergeCell ref="K7:M7"/>
    <mergeCell ref="A11:G11"/>
    <mergeCell ref="A4:B4"/>
    <mergeCell ref="C4:F4"/>
    <mergeCell ref="A5:B5"/>
    <mergeCell ref="C5:F5"/>
    <mergeCell ref="A6:B6"/>
    <mergeCell ref="C6:F6"/>
  </mergeCells>
  <dataValidations count="1">
    <dataValidation type="list" allowBlank="1" showInputMessage="1" showErrorMessage="1" sqref="E9:E10" xr:uid="{7EC901D1-55FA-4E95-8E67-F37C32A8AE8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BD68-B908-478C-B22D-4B868CC53183}">
  <sheetPr codeName="Sheet72">
    <tabColor theme="9" tint="-0.249977111117893"/>
  </sheetPr>
  <dimension ref="A1:AG79"/>
  <sheetViews>
    <sheetView topLeftCell="A4" zoomScaleNormal="100" workbookViewId="0">
      <pane xSplit="2" ySplit="5" topLeftCell="K9" activePane="bottomRight" state="frozen"/>
      <selection pane="topRight" activeCell="C4" sqref="C4"/>
      <selection pane="bottomLeft" activeCell="A9" sqref="A9"/>
      <selection pane="bottomRight" activeCell="A14" sqref="A14"/>
    </sheetView>
  </sheetViews>
  <sheetFormatPr defaultColWidth="31.453125" defaultRowHeight="20.149999999999999" customHeight="1"/>
  <cols>
    <col min="1" max="1" width="14.54296875" style="63" customWidth="1"/>
    <col min="2" max="2" width="69.453125" style="63" customWidth="1"/>
    <col min="3" max="3" width="10.26953125" style="63" customWidth="1"/>
    <col min="4" max="4" width="17.453125" style="63" customWidth="1"/>
    <col min="5" max="5" width="7.54296875" style="63" customWidth="1"/>
    <col min="6" max="6" width="24.54296875" style="63" customWidth="1"/>
    <col min="7" max="7" width="37.54296875" style="63" customWidth="1"/>
    <col min="8" max="8" width="20" style="63" customWidth="1"/>
    <col min="9" max="9" width="15.453125" style="63" customWidth="1"/>
    <col min="10" max="10" width="29.453125" style="63" customWidth="1"/>
    <col min="11" max="11" width="15.453125" style="63" customWidth="1"/>
    <col min="12" max="12" width="12.54296875" style="62" customWidth="1"/>
    <col min="13" max="13" width="15.54296875" style="62" customWidth="1"/>
    <col min="14" max="14" width="16.54296875" style="62" customWidth="1"/>
    <col min="15" max="29" width="17.453125" style="62" customWidth="1"/>
    <col min="30" max="32" width="16.453125" style="63" customWidth="1"/>
    <col min="33" max="33" width="61.453125" style="63" bestFit="1" customWidth="1"/>
    <col min="34" max="16384" width="31.453125" style="63"/>
  </cols>
  <sheetData>
    <row r="1" spans="1:33" ht="20.149999999999999" customHeight="1">
      <c r="A1" s="806" t="s">
        <v>1440</v>
      </c>
      <c r="B1" s="806"/>
      <c r="C1" s="809" t="s">
        <v>1943</v>
      </c>
      <c r="D1" s="809"/>
      <c r="E1" s="809"/>
      <c r="F1" s="62"/>
      <c r="G1" s="62"/>
      <c r="H1" s="62"/>
      <c r="I1" s="62"/>
      <c r="J1" s="62"/>
      <c r="K1" s="62"/>
    </row>
    <row r="2" spans="1:33" ht="20.149999999999999" customHeight="1">
      <c r="A2" s="806" t="s">
        <v>1441</v>
      </c>
      <c r="B2" s="806"/>
      <c r="C2" s="809" t="s">
        <v>1944</v>
      </c>
      <c r="D2" s="809"/>
      <c r="E2" s="809"/>
      <c r="F2" s="62"/>
      <c r="G2" s="62"/>
      <c r="H2" s="62"/>
      <c r="I2" s="62"/>
      <c r="J2" s="62"/>
      <c r="K2" s="62"/>
    </row>
    <row r="3" spans="1:33" ht="20.149999999999999" customHeight="1">
      <c r="A3" s="806" t="s">
        <v>1443</v>
      </c>
      <c r="B3" s="806"/>
      <c r="C3" s="809"/>
      <c r="D3" s="809"/>
      <c r="E3" s="809"/>
      <c r="F3" s="62"/>
      <c r="G3" s="62"/>
      <c r="H3" s="62"/>
      <c r="I3" s="62"/>
      <c r="J3" s="62"/>
      <c r="K3" s="62"/>
    </row>
    <row r="4" spans="1:33" ht="20.149999999999999" customHeight="1">
      <c r="A4" s="806" t="s">
        <v>10</v>
      </c>
      <c r="B4" s="806"/>
      <c r="C4" s="809" t="s">
        <v>1945</v>
      </c>
      <c r="D4" s="809"/>
      <c r="E4" s="809"/>
      <c r="F4" s="62"/>
      <c r="G4" s="62"/>
      <c r="H4" s="62"/>
      <c r="I4" s="62"/>
      <c r="J4" s="62"/>
      <c r="K4" s="62"/>
    </row>
    <row r="5" spans="1:33" ht="20.149999999999999" customHeight="1">
      <c r="A5" s="807" t="s">
        <v>1445</v>
      </c>
      <c r="B5" s="818"/>
      <c r="C5" s="809" t="s">
        <v>1946</v>
      </c>
      <c r="D5" s="809"/>
      <c r="E5" s="809"/>
      <c r="F5" s="62"/>
      <c r="G5" s="62"/>
      <c r="H5" s="62"/>
      <c r="I5" s="62"/>
      <c r="J5" s="62"/>
      <c r="K5" s="62"/>
    </row>
    <row r="6" spans="1:33" ht="20.149999999999999" customHeight="1">
      <c r="A6" s="807" t="s">
        <v>1446</v>
      </c>
      <c r="B6" s="818"/>
      <c r="C6" s="809" t="s">
        <v>1947</v>
      </c>
      <c r="D6" s="809"/>
      <c r="E6" s="809"/>
      <c r="F6" s="62"/>
      <c r="G6" s="62"/>
      <c r="H6" s="62"/>
      <c r="I6" s="62"/>
      <c r="J6" s="62"/>
      <c r="K6" s="62"/>
    </row>
    <row r="7" spans="1:33" ht="20.149999999999999" customHeight="1">
      <c r="N7" s="862" t="s">
        <v>1448</v>
      </c>
      <c r="O7" s="862"/>
      <c r="P7" s="862"/>
      <c r="Q7" s="863" t="s">
        <v>1449</v>
      </c>
      <c r="R7" s="863"/>
      <c r="S7" s="863"/>
      <c r="T7" s="860" t="s">
        <v>1450</v>
      </c>
      <c r="U7" s="860"/>
      <c r="V7" s="860"/>
      <c r="W7" s="861" t="s">
        <v>1451</v>
      </c>
      <c r="X7" s="861"/>
      <c r="Y7" s="861"/>
      <c r="Z7" s="370"/>
      <c r="AA7" s="370"/>
      <c r="AB7" s="370"/>
      <c r="AC7" s="370"/>
      <c r="AD7" s="370"/>
      <c r="AE7" s="370"/>
      <c r="AF7" s="370"/>
    </row>
    <row r="8" spans="1:33" ht="20.1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0.149999999999999" customHeight="1">
      <c r="A9" s="692">
        <v>149634</v>
      </c>
      <c r="B9" s="50" t="s">
        <v>1948</v>
      </c>
      <c r="C9" s="360" t="s">
        <v>315</v>
      </c>
      <c r="D9" s="50" t="s">
        <v>1949</v>
      </c>
      <c r="E9" s="14" t="s">
        <v>25</v>
      </c>
      <c r="F9" s="14" t="s">
        <v>342</v>
      </c>
      <c r="G9" s="14" t="str">
        <f>CONCATENATE(F9,C9)</f>
        <v>Level 3 - Niche SkillsOnshore Supplier Location</v>
      </c>
      <c r="H9" s="49" t="s">
        <v>422</v>
      </c>
      <c r="I9" s="49">
        <v>1000456936</v>
      </c>
      <c r="J9" s="49" t="s">
        <v>1950</v>
      </c>
      <c r="K9" s="49" t="s">
        <v>33</v>
      </c>
      <c r="L9" s="15">
        <f>VLOOKUP(G9,'New Rate Card'!A:D,4,0)</f>
        <v>98.21</v>
      </c>
      <c r="M9" s="298">
        <f t="shared" ref="M9" si="0">L9*168</f>
        <v>16499.28</v>
      </c>
      <c r="N9" s="10"/>
      <c r="O9" s="10">
        <f t="shared" ref="O9:P9" si="1">$L9*168</f>
        <v>16499.28</v>
      </c>
      <c r="P9" s="10">
        <f t="shared" si="1"/>
        <v>16499.28</v>
      </c>
      <c r="Q9" s="10">
        <v>0</v>
      </c>
      <c r="R9" s="10">
        <v>0</v>
      </c>
      <c r="S9" s="10">
        <v>0</v>
      </c>
      <c r="T9" s="10">
        <v>0</v>
      </c>
      <c r="U9" s="10">
        <v>0</v>
      </c>
      <c r="V9" s="10">
        <v>0</v>
      </c>
      <c r="W9" s="10">
        <v>0</v>
      </c>
      <c r="X9" s="10">
        <v>0</v>
      </c>
      <c r="Y9" s="10">
        <v>0</v>
      </c>
      <c r="Z9" s="10">
        <f t="shared" ref="Z9" si="2">SUM(N9:P9)</f>
        <v>32998.559999999998</v>
      </c>
      <c r="AA9" s="10">
        <f t="shared" ref="AA9" si="3">SUM(Q9:S9)</f>
        <v>0</v>
      </c>
      <c r="AB9" s="10">
        <f t="shared" ref="AB9" si="4">SUM(T9:V9)</f>
        <v>0</v>
      </c>
      <c r="AC9" s="10">
        <f t="shared" ref="AC9" si="5">SUM(W9:Y9)</f>
        <v>0</v>
      </c>
      <c r="AD9" s="128">
        <f>SUM(Z9:AA9)</f>
        <v>32998.559999999998</v>
      </c>
      <c r="AE9" s="128">
        <f t="shared" ref="AE9" si="6">SUM(AB9:AC9)</f>
        <v>0</v>
      </c>
      <c r="AF9" s="298">
        <f t="shared" ref="AF9" si="7">SUM(AD9:AE9)</f>
        <v>32998.559999999998</v>
      </c>
      <c r="AG9" s="129"/>
    </row>
    <row r="10" spans="1:33" ht="20.149999999999999" customHeight="1">
      <c r="A10" s="692">
        <v>2017356</v>
      </c>
      <c r="B10" s="720" t="s">
        <v>1951</v>
      </c>
      <c r="C10" s="360" t="s">
        <v>315</v>
      </c>
      <c r="D10" s="50" t="s">
        <v>1949</v>
      </c>
      <c r="E10" s="14" t="s">
        <v>341</v>
      </c>
      <c r="F10" s="14" t="s">
        <v>342</v>
      </c>
      <c r="G10" s="14" t="str">
        <f>CONCATENATE(F10,C10)</f>
        <v>Level 3 - Niche SkillsOnshore Supplier Location</v>
      </c>
      <c r="H10" s="49" t="s">
        <v>331</v>
      </c>
      <c r="I10" s="49">
        <v>1000466719</v>
      </c>
      <c r="J10" s="49" t="s">
        <v>1952</v>
      </c>
      <c r="K10" s="49" t="s">
        <v>344</v>
      </c>
      <c r="L10" s="15">
        <f>VLOOKUP(G10,'New Rate Card'!A:D,4,0)</f>
        <v>98.21</v>
      </c>
      <c r="M10" s="298">
        <f>L10*168</f>
        <v>16499.28</v>
      </c>
      <c r="N10" s="10">
        <f>$L10*168</f>
        <v>16499.28</v>
      </c>
      <c r="O10" s="10"/>
      <c r="P10" s="10"/>
      <c r="Q10" s="10"/>
      <c r="R10" s="10"/>
      <c r="S10" s="10"/>
      <c r="T10" s="10"/>
      <c r="U10" s="10"/>
      <c r="V10" s="10"/>
      <c r="W10" s="10"/>
      <c r="X10" s="10"/>
      <c r="Y10" s="10"/>
      <c r="Z10" s="10"/>
      <c r="AA10" s="10"/>
      <c r="AB10" s="10"/>
      <c r="AC10" s="10"/>
      <c r="AD10" s="128"/>
      <c r="AE10" s="128"/>
      <c r="AF10" s="298"/>
      <c r="AG10" s="129"/>
    </row>
    <row r="11" spans="1:33" ht="20.149999999999999" customHeight="1">
      <c r="A11" s="692">
        <v>2205442</v>
      </c>
      <c r="B11" s="50" t="s">
        <v>1953</v>
      </c>
      <c r="C11" s="360" t="s">
        <v>327</v>
      </c>
      <c r="D11" s="50" t="s">
        <v>1949</v>
      </c>
      <c r="E11" s="14" t="s">
        <v>341</v>
      </c>
      <c r="F11" s="14" t="s">
        <v>342</v>
      </c>
      <c r="G11" s="14" t="str">
        <f>CONCATENATE(F11,C11)</f>
        <v>Level 3 - Niche SkillsIndia</v>
      </c>
      <c r="H11" s="49" t="s">
        <v>324</v>
      </c>
      <c r="I11" s="49">
        <v>1000458898</v>
      </c>
      <c r="J11" s="49" t="s">
        <v>1554</v>
      </c>
      <c r="K11" s="49" t="s">
        <v>344</v>
      </c>
      <c r="L11" s="15">
        <f>VLOOKUP(G11,'New Rate Card'!A:D,4,0)</f>
        <v>27.5</v>
      </c>
      <c r="M11" s="298">
        <f>L11*189</f>
        <v>5197.5</v>
      </c>
      <c r="N11" s="10">
        <f>$L11*189</f>
        <v>5197.5</v>
      </c>
      <c r="O11" s="10">
        <f>$L11*189</f>
        <v>5197.5</v>
      </c>
      <c r="P11" s="10">
        <f>$L11*189</f>
        <v>5197.5</v>
      </c>
      <c r="Q11" s="10"/>
      <c r="R11" s="10"/>
      <c r="S11" s="10"/>
      <c r="T11" s="10"/>
      <c r="U11" s="10"/>
      <c r="V11" s="10"/>
      <c r="W11" s="10"/>
      <c r="X11" s="10"/>
      <c r="Y11" s="10"/>
      <c r="Z11" s="10"/>
      <c r="AA11" s="10"/>
      <c r="AB11" s="10"/>
      <c r="AC11" s="10"/>
      <c r="AD11" s="128"/>
      <c r="AE11" s="128"/>
      <c r="AF11" s="298"/>
      <c r="AG11" s="129"/>
    </row>
    <row r="12" spans="1:33" ht="20.149999999999999" customHeight="1">
      <c r="A12" s="692"/>
      <c r="B12" s="50" t="s">
        <v>1954</v>
      </c>
      <c r="C12" s="360" t="s">
        <v>315</v>
      </c>
      <c r="D12" s="50" t="s">
        <v>1955</v>
      </c>
      <c r="E12" s="14" t="s">
        <v>341</v>
      </c>
      <c r="F12" s="111" t="s">
        <v>371</v>
      </c>
      <c r="G12" s="111" t="str">
        <f t="shared" ref="G12:G74" si="8">CONCATENATE(F12,C12)</f>
        <v>Level 4 - Expert SkillsOnshore Supplier Location</v>
      </c>
      <c r="H12" s="49" t="e">
        <v>#N/A</v>
      </c>
      <c r="I12" s="49" t="e">
        <v>#N/A</v>
      </c>
      <c r="J12" s="49" t="e">
        <v>#N/A</v>
      </c>
      <c r="K12" s="49" t="e">
        <v>#N/A</v>
      </c>
      <c r="L12" s="15">
        <f>VLOOKUP(G12,'New Rate Card'!A:D,4,0)</f>
        <v>128</v>
      </c>
      <c r="M12" s="298">
        <f t="shared" ref="M12:M74" si="9">L12*168</f>
        <v>21504</v>
      </c>
      <c r="N12" s="10"/>
      <c r="O12" s="10"/>
      <c r="P12" s="10"/>
      <c r="Q12" s="10">
        <v>0</v>
      </c>
      <c r="R12" s="10">
        <v>0</v>
      </c>
      <c r="S12" s="10">
        <v>0</v>
      </c>
      <c r="T12" s="10">
        <v>0</v>
      </c>
      <c r="U12" s="10">
        <v>0</v>
      </c>
      <c r="V12" s="10">
        <v>0</v>
      </c>
      <c r="W12" s="10">
        <v>0</v>
      </c>
      <c r="X12" s="10">
        <v>0</v>
      </c>
      <c r="Y12" s="10">
        <v>0</v>
      </c>
      <c r="Z12" s="10">
        <f t="shared" ref="Z12" si="10">SUM(N12:P12)</f>
        <v>0</v>
      </c>
      <c r="AA12" s="10">
        <f t="shared" ref="AA12" si="11">SUM(Q12:S12)</f>
        <v>0</v>
      </c>
      <c r="AB12" s="10">
        <f t="shared" ref="AB12" si="12">SUM(T12:V12)</f>
        <v>0</v>
      </c>
      <c r="AC12" s="10">
        <f t="shared" ref="AC12" si="13">SUM(W12:Y12)</f>
        <v>0</v>
      </c>
      <c r="AD12" s="128">
        <f>SUM(Z12:AA12)</f>
        <v>0</v>
      </c>
      <c r="AE12" s="128">
        <f t="shared" ref="AE12" si="14">SUM(AB12:AC12)</f>
        <v>0</v>
      </c>
      <c r="AF12" s="298">
        <f t="shared" ref="AF12" si="15">SUM(AD12:AE12)</f>
        <v>0</v>
      </c>
      <c r="AG12" s="299"/>
    </row>
    <row r="13" spans="1:33" ht="20.149999999999999" customHeight="1">
      <c r="A13" s="692">
        <v>2366876</v>
      </c>
      <c r="B13" s="50" t="s">
        <v>1956</v>
      </c>
      <c r="C13" s="360" t="s">
        <v>327</v>
      </c>
      <c r="D13" s="50" t="s">
        <v>1957</v>
      </c>
      <c r="E13" s="111" t="s">
        <v>341</v>
      </c>
      <c r="F13" s="111" t="s">
        <v>606</v>
      </c>
      <c r="G13" s="14" t="str">
        <f t="shared" si="8"/>
        <v>Level 1 - Niche SkillsIndia</v>
      </c>
      <c r="H13" s="49" t="s">
        <v>582</v>
      </c>
      <c r="I13" s="49">
        <v>1000471622</v>
      </c>
      <c r="J13" s="49" t="s">
        <v>1463</v>
      </c>
      <c r="K13" s="49" t="s">
        <v>344</v>
      </c>
      <c r="L13" s="15">
        <f>VLOOKUP(G13,'New Rate Card'!A:D,4,0)</f>
        <v>19</v>
      </c>
      <c r="M13" s="298">
        <f t="shared" ref="M13:M30" si="16">L13*189</f>
        <v>3591</v>
      </c>
      <c r="N13" s="10">
        <f t="shared" ref="N13:P30" si="17">$L13*189</f>
        <v>3591</v>
      </c>
      <c r="O13" s="10"/>
      <c r="P13" s="10"/>
      <c r="Q13" s="373">
        <v>0</v>
      </c>
      <c r="R13" s="373">
        <v>0</v>
      </c>
      <c r="S13" s="373">
        <v>0</v>
      </c>
      <c r="T13" s="373">
        <v>0</v>
      </c>
      <c r="U13" s="373">
        <v>0</v>
      </c>
      <c r="V13" s="373">
        <v>0</v>
      </c>
      <c r="W13" s="373">
        <v>0</v>
      </c>
      <c r="X13" s="10">
        <v>0</v>
      </c>
      <c r="Y13" s="10">
        <v>0</v>
      </c>
      <c r="Z13" s="10">
        <f t="shared" ref="Z13:Z25" si="18">SUM(N13:P13)</f>
        <v>3591</v>
      </c>
      <c r="AA13" s="10">
        <f t="shared" ref="AA13:AA74" si="19">SUM(Q13:S13)</f>
        <v>0</v>
      </c>
      <c r="AB13" s="10">
        <f t="shared" ref="AB13:AB74" si="20">SUM(T13:V13)</f>
        <v>0</v>
      </c>
      <c r="AC13" s="10">
        <f t="shared" ref="AC13:AC74" si="21">SUM(W13:Y13)</f>
        <v>0</v>
      </c>
      <c r="AD13" s="298">
        <f t="shared" ref="AD13:AD25" si="22">SUM(N13:S13)</f>
        <v>3591</v>
      </c>
      <c r="AE13" s="298">
        <f t="shared" ref="AE13:AE74" si="23">SUM(AB13:AC13)</f>
        <v>0</v>
      </c>
      <c r="AF13" s="298">
        <f t="shared" ref="AF13:AF25" si="24">SUM(AD13:AE13)</f>
        <v>3591</v>
      </c>
      <c r="AG13" s="299" t="s">
        <v>1958</v>
      </c>
    </row>
    <row r="14" spans="1:33" ht="20.149999999999999" customHeight="1">
      <c r="A14" s="692">
        <v>2162286</v>
      </c>
      <c r="B14" s="50" t="s">
        <v>1959</v>
      </c>
      <c r="C14" s="360" t="s">
        <v>327</v>
      </c>
      <c r="D14" s="50" t="s">
        <v>1957</v>
      </c>
      <c r="E14" s="111" t="s">
        <v>428</v>
      </c>
      <c r="F14" s="111" t="s">
        <v>317</v>
      </c>
      <c r="G14" s="14" t="str">
        <f>CONCATENATE(F14,C14)</f>
        <v>Level 3 - Premium SkillsIndia</v>
      </c>
      <c r="H14" s="49" t="s">
        <v>318</v>
      </c>
      <c r="I14" s="49">
        <v>1000471622</v>
      </c>
      <c r="J14" s="49" t="s">
        <v>1463</v>
      </c>
      <c r="K14" s="49" t="s">
        <v>33</v>
      </c>
      <c r="L14" s="15">
        <f>VLOOKUP(G14,'New Rate Card'!A:D,4,0)</f>
        <v>24.8</v>
      </c>
      <c r="M14" s="298">
        <f>L14*189</f>
        <v>4687.2</v>
      </c>
      <c r="N14" s="10">
        <f>$L14*189</f>
        <v>4687.2</v>
      </c>
      <c r="O14" s="10"/>
      <c r="P14" s="10"/>
      <c r="Q14" s="373">
        <v>0</v>
      </c>
      <c r="R14" s="373">
        <v>0</v>
      </c>
      <c r="S14" s="373">
        <v>0</v>
      </c>
      <c r="T14" s="373">
        <v>0</v>
      </c>
      <c r="U14" s="373">
        <v>0</v>
      </c>
      <c r="V14" s="373">
        <v>0</v>
      </c>
      <c r="W14" s="373">
        <v>0</v>
      </c>
      <c r="X14" s="10">
        <v>0</v>
      </c>
      <c r="Y14" s="10">
        <v>0</v>
      </c>
      <c r="Z14" s="10">
        <f>SUM(N14:P14)</f>
        <v>4687.2</v>
      </c>
      <c r="AA14" s="10">
        <f>SUM(Q14:S14)</f>
        <v>0</v>
      </c>
      <c r="AB14" s="10">
        <f>SUM(T14:V14)</f>
        <v>0</v>
      </c>
      <c r="AC14" s="10">
        <f>SUM(W14:Y14)</f>
        <v>0</v>
      </c>
      <c r="AD14" s="298">
        <f>SUM(N14:S14)</f>
        <v>4687.2</v>
      </c>
      <c r="AE14" s="298">
        <f>SUM(AB14:AC14)</f>
        <v>0</v>
      </c>
      <c r="AF14" s="298">
        <f>SUM(AD14:AE14)</f>
        <v>4687.2</v>
      </c>
      <c r="AG14" s="299" t="s">
        <v>1958</v>
      </c>
    </row>
    <row r="15" spans="1:33" ht="20.149999999999999" customHeight="1">
      <c r="A15" s="692">
        <v>2154601</v>
      </c>
      <c r="B15" s="50" t="s">
        <v>1960</v>
      </c>
      <c r="C15" s="360" t="s">
        <v>327</v>
      </c>
      <c r="D15" s="50" t="s">
        <v>1957</v>
      </c>
      <c r="E15" s="111" t="s">
        <v>428</v>
      </c>
      <c r="F15" s="111" t="s">
        <v>317</v>
      </c>
      <c r="G15" s="14" t="str">
        <f>CONCATENATE(F15,C15)</f>
        <v>Level 3 - Premium SkillsIndia</v>
      </c>
      <c r="H15" s="49" t="s">
        <v>318</v>
      </c>
      <c r="I15" s="49">
        <v>1000471622</v>
      </c>
      <c r="J15" s="49" t="s">
        <v>1463</v>
      </c>
      <c r="K15" s="49" t="s">
        <v>33</v>
      </c>
      <c r="L15" s="15">
        <f>VLOOKUP(G15,'New Rate Card'!A:D,4,0)</f>
        <v>24.8</v>
      </c>
      <c r="M15" s="298">
        <f>L15*189</f>
        <v>4687.2</v>
      </c>
      <c r="N15" s="10">
        <f>$L15*189</f>
        <v>4687.2</v>
      </c>
      <c r="O15" s="10"/>
      <c r="P15" s="10"/>
      <c r="Q15" s="373">
        <v>0</v>
      </c>
      <c r="R15" s="373">
        <v>0</v>
      </c>
      <c r="S15" s="373">
        <v>0</v>
      </c>
      <c r="T15" s="373">
        <v>0</v>
      </c>
      <c r="U15" s="373">
        <v>0</v>
      </c>
      <c r="V15" s="373">
        <v>0</v>
      </c>
      <c r="W15" s="373">
        <v>0</v>
      </c>
      <c r="X15" s="10">
        <v>0</v>
      </c>
      <c r="Y15" s="10">
        <v>0</v>
      </c>
      <c r="Z15" s="10">
        <f>SUM(N15:P15)</f>
        <v>4687.2</v>
      </c>
      <c r="AA15" s="10">
        <f>SUM(Q15:S15)</f>
        <v>0</v>
      </c>
      <c r="AB15" s="10">
        <f>SUM(T15:V15)</f>
        <v>0</v>
      </c>
      <c r="AC15" s="10">
        <f>SUM(W15:Y15)</f>
        <v>0</v>
      </c>
      <c r="AD15" s="298">
        <f>SUM(N15:S15)</f>
        <v>4687.2</v>
      </c>
      <c r="AE15" s="298">
        <f>SUM(AB15:AC15)</f>
        <v>0</v>
      </c>
      <c r="AF15" s="298">
        <f>SUM(AD15:AE15)</f>
        <v>4687.2</v>
      </c>
      <c r="AG15" s="299" t="s">
        <v>1958</v>
      </c>
    </row>
    <row r="16" spans="1:33" ht="20.149999999999999" customHeight="1">
      <c r="A16" s="692">
        <v>2007058</v>
      </c>
      <c r="B16" s="50" t="s">
        <v>1302</v>
      </c>
      <c r="C16" s="360" t="s">
        <v>327</v>
      </c>
      <c r="D16" s="50" t="s">
        <v>1957</v>
      </c>
      <c r="E16" s="111" t="s">
        <v>428</v>
      </c>
      <c r="F16" s="111" t="s">
        <v>317</v>
      </c>
      <c r="G16" s="14" t="str">
        <f>CONCATENATE(F16,C16)</f>
        <v>Level 3 - Premium SkillsIndia</v>
      </c>
      <c r="H16" s="49" t="s">
        <v>318</v>
      </c>
      <c r="I16" s="49">
        <v>1000471622</v>
      </c>
      <c r="J16" s="49" t="s">
        <v>1463</v>
      </c>
      <c r="K16" s="49" t="s">
        <v>33</v>
      </c>
      <c r="L16" s="15">
        <f>VLOOKUP(G16,'New Rate Card'!A:D,4,0)</f>
        <v>24.8</v>
      </c>
      <c r="M16" s="298">
        <f>L16*189</f>
        <v>4687.2</v>
      </c>
      <c r="N16" s="10">
        <f>$L16*189</f>
        <v>4687.2</v>
      </c>
      <c r="O16" s="10"/>
      <c r="P16" s="10"/>
      <c r="Q16" s="373">
        <v>0</v>
      </c>
      <c r="R16" s="373">
        <v>0</v>
      </c>
      <c r="S16" s="373">
        <v>0</v>
      </c>
      <c r="T16" s="373">
        <v>0</v>
      </c>
      <c r="U16" s="373">
        <v>0</v>
      </c>
      <c r="V16" s="373">
        <v>0</v>
      </c>
      <c r="W16" s="373">
        <v>0</v>
      </c>
      <c r="X16" s="10">
        <v>0</v>
      </c>
      <c r="Y16" s="10">
        <v>0</v>
      </c>
      <c r="Z16" s="10">
        <f>SUM(N16:P16)</f>
        <v>4687.2</v>
      </c>
      <c r="AA16" s="10">
        <f>SUM(Q16:S16)</f>
        <v>0</v>
      </c>
      <c r="AB16" s="10">
        <f>SUM(T16:V16)</f>
        <v>0</v>
      </c>
      <c r="AC16" s="10">
        <f>SUM(W16:Y16)</f>
        <v>0</v>
      </c>
      <c r="AD16" s="298">
        <f>SUM(N16:S16)</f>
        <v>4687.2</v>
      </c>
      <c r="AE16" s="298">
        <f>SUM(AB16:AC16)</f>
        <v>0</v>
      </c>
      <c r="AF16" s="298">
        <f>SUM(AD16:AE16)</f>
        <v>4687.2</v>
      </c>
      <c r="AG16" s="299" t="s">
        <v>1958</v>
      </c>
    </row>
    <row r="17" spans="1:33" ht="20.149999999999999" customHeight="1">
      <c r="A17" s="692">
        <v>2227156</v>
      </c>
      <c r="B17" s="50" t="s">
        <v>1315</v>
      </c>
      <c r="C17" s="360" t="s">
        <v>327</v>
      </c>
      <c r="D17" s="50" t="s">
        <v>1957</v>
      </c>
      <c r="E17" s="111" t="s">
        <v>428</v>
      </c>
      <c r="F17" s="111" t="s">
        <v>371</v>
      </c>
      <c r="G17" s="14" t="str">
        <f t="shared" si="8"/>
        <v>Level 4 - Expert SkillsIndia</v>
      </c>
      <c r="H17" s="49" t="s">
        <v>318</v>
      </c>
      <c r="I17" s="49">
        <v>1000471622</v>
      </c>
      <c r="J17" s="49" t="s">
        <v>1463</v>
      </c>
      <c r="K17" s="49" t="s">
        <v>33</v>
      </c>
      <c r="L17" s="15">
        <f>VLOOKUP(G17,'New Rate Card'!A:D,4,0)</f>
        <v>34.5</v>
      </c>
      <c r="M17" s="298">
        <f t="shared" si="16"/>
        <v>6520.5</v>
      </c>
      <c r="N17" s="10">
        <f t="shared" si="17"/>
        <v>6520.5</v>
      </c>
      <c r="O17" s="10">
        <f>$L17*189</f>
        <v>6520.5</v>
      </c>
      <c r="P17" s="10"/>
      <c r="Q17" s="373">
        <v>0</v>
      </c>
      <c r="R17" s="373">
        <v>0</v>
      </c>
      <c r="S17" s="373">
        <v>0</v>
      </c>
      <c r="T17" s="373">
        <v>0</v>
      </c>
      <c r="U17" s="373">
        <v>0</v>
      </c>
      <c r="V17" s="373">
        <v>0</v>
      </c>
      <c r="W17" s="373">
        <v>0</v>
      </c>
      <c r="X17" s="10">
        <v>0</v>
      </c>
      <c r="Y17" s="10">
        <v>0</v>
      </c>
      <c r="Z17" s="10">
        <f t="shared" si="18"/>
        <v>13041</v>
      </c>
      <c r="AA17" s="10">
        <f t="shared" si="19"/>
        <v>0</v>
      </c>
      <c r="AB17" s="10">
        <f t="shared" si="20"/>
        <v>0</v>
      </c>
      <c r="AC17" s="10">
        <f t="shared" si="21"/>
        <v>0</v>
      </c>
      <c r="AD17" s="298">
        <f t="shared" si="22"/>
        <v>13041</v>
      </c>
      <c r="AE17" s="298">
        <f t="shared" si="23"/>
        <v>0</v>
      </c>
      <c r="AF17" s="298">
        <f t="shared" si="24"/>
        <v>13041</v>
      </c>
      <c r="AG17" s="299" t="s">
        <v>1958</v>
      </c>
    </row>
    <row r="18" spans="1:33" ht="20.149999999999999" customHeight="1">
      <c r="A18" s="692">
        <v>2053578</v>
      </c>
      <c r="B18" s="50" t="s">
        <v>1319</v>
      </c>
      <c r="C18" s="360" t="s">
        <v>327</v>
      </c>
      <c r="D18" s="50" t="s">
        <v>1957</v>
      </c>
      <c r="E18" s="111" t="s">
        <v>20</v>
      </c>
      <c r="F18" s="111" t="s">
        <v>317</v>
      </c>
      <c r="G18" s="14" t="str">
        <f t="shared" si="8"/>
        <v>Level 3 - Premium SkillsIndia</v>
      </c>
      <c r="H18" s="49" t="s">
        <v>338</v>
      </c>
      <c r="I18" s="49">
        <v>1000471622</v>
      </c>
      <c r="J18" s="49" t="s">
        <v>1463</v>
      </c>
      <c r="K18" s="49" t="s">
        <v>33</v>
      </c>
      <c r="L18" s="15">
        <f>VLOOKUP(G18,'New Rate Card'!A:D,4,0)</f>
        <v>24.8</v>
      </c>
      <c r="M18" s="298">
        <f t="shared" si="16"/>
        <v>4687.2</v>
      </c>
      <c r="N18" s="10">
        <f t="shared" si="17"/>
        <v>4687.2</v>
      </c>
      <c r="O18" s="10"/>
      <c r="P18" s="10"/>
      <c r="Q18" s="373">
        <v>0</v>
      </c>
      <c r="R18" s="373">
        <v>0</v>
      </c>
      <c r="S18" s="373">
        <v>0</v>
      </c>
      <c r="T18" s="373">
        <v>0</v>
      </c>
      <c r="U18" s="373">
        <v>0</v>
      </c>
      <c r="V18" s="373">
        <v>0</v>
      </c>
      <c r="W18" s="373">
        <v>0</v>
      </c>
      <c r="X18" s="10">
        <v>0</v>
      </c>
      <c r="Y18" s="10">
        <v>0</v>
      </c>
      <c r="Z18" s="10">
        <f t="shared" si="18"/>
        <v>4687.2</v>
      </c>
      <c r="AA18" s="10">
        <f t="shared" si="19"/>
        <v>0</v>
      </c>
      <c r="AB18" s="10">
        <f t="shared" si="20"/>
        <v>0</v>
      </c>
      <c r="AC18" s="10">
        <f t="shared" si="21"/>
        <v>0</v>
      </c>
      <c r="AD18" s="298">
        <f t="shared" si="22"/>
        <v>4687.2</v>
      </c>
      <c r="AE18" s="298">
        <f t="shared" si="23"/>
        <v>0</v>
      </c>
      <c r="AF18" s="298">
        <f t="shared" si="24"/>
        <v>4687.2</v>
      </c>
      <c r="AG18" s="299" t="s">
        <v>1958</v>
      </c>
    </row>
    <row r="19" spans="1:33" ht="20.149999999999999" customHeight="1">
      <c r="A19" s="692">
        <v>2302225</v>
      </c>
      <c r="B19" s="50" t="s">
        <v>1810</v>
      </c>
      <c r="C19" s="360" t="s">
        <v>327</v>
      </c>
      <c r="D19" s="50" t="s">
        <v>1957</v>
      </c>
      <c r="E19" s="111" t="s">
        <v>341</v>
      </c>
      <c r="F19" s="111" t="s">
        <v>342</v>
      </c>
      <c r="G19" s="14" t="str">
        <f t="shared" si="8"/>
        <v>Level 3 - Niche SkillsIndia</v>
      </c>
      <c r="H19" s="49" t="s">
        <v>338</v>
      </c>
      <c r="I19" s="49">
        <v>1000471622</v>
      </c>
      <c r="J19" s="49" t="s">
        <v>1463</v>
      </c>
      <c r="K19" s="49" t="s">
        <v>344</v>
      </c>
      <c r="L19" s="15">
        <f>VLOOKUP(G19,'New Rate Card'!A:D,4,0)</f>
        <v>27.5</v>
      </c>
      <c r="M19" s="298">
        <f t="shared" si="16"/>
        <v>5197.5</v>
      </c>
      <c r="N19" s="10">
        <f t="shared" si="17"/>
        <v>5197.5</v>
      </c>
      <c r="O19" s="10"/>
      <c r="P19" s="10"/>
      <c r="Q19" s="373">
        <v>0</v>
      </c>
      <c r="R19" s="373">
        <v>0</v>
      </c>
      <c r="S19" s="373">
        <v>0</v>
      </c>
      <c r="T19" s="373">
        <v>0</v>
      </c>
      <c r="U19" s="373">
        <v>0</v>
      </c>
      <c r="V19" s="373">
        <v>0</v>
      </c>
      <c r="W19" s="373">
        <v>0</v>
      </c>
      <c r="X19" s="10">
        <v>0</v>
      </c>
      <c r="Y19" s="10">
        <v>0</v>
      </c>
      <c r="Z19" s="10">
        <f t="shared" si="18"/>
        <v>5197.5</v>
      </c>
      <c r="AA19" s="10">
        <f t="shared" si="19"/>
        <v>0</v>
      </c>
      <c r="AB19" s="10">
        <f t="shared" si="20"/>
        <v>0</v>
      </c>
      <c r="AC19" s="10">
        <f t="shared" si="21"/>
        <v>0</v>
      </c>
      <c r="AD19" s="298">
        <f t="shared" si="22"/>
        <v>5197.5</v>
      </c>
      <c r="AE19" s="298">
        <f t="shared" si="23"/>
        <v>0</v>
      </c>
      <c r="AF19" s="298">
        <f t="shared" si="24"/>
        <v>5197.5</v>
      </c>
      <c r="AG19" s="299" t="s">
        <v>1958</v>
      </c>
    </row>
    <row r="20" spans="1:33" ht="20.149999999999999" customHeight="1">
      <c r="A20" s="692">
        <v>940357</v>
      </c>
      <c r="B20" s="50" t="s">
        <v>843</v>
      </c>
      <c r="C20" s="360" t="s">
        <v>327</v>
      </c>
      <c r="D20" s="50" t="s">
        <v>1957</v>
      </c>
      <c r="E20" s="14" t="s">
        <v>25</v>
      </c>
      <c r="F20" s="14" t="s">
        <v>317</v>
      </c>
      <c r="G20" s="14" t="str">
        <f t="shared" si="8"/>
        <v>Level 3 - Premium SkillsIndia</v>
      </c>
      <c r="H20" s="49" t="s">
        <v>318</v>
      </c>
      <c r="I20" s="49">
        <v>1000471622</v>
      </c>
      <c r="J20" s="49" t="s">
        <v>1463</v>
      </c>
      <c r="K20" s="49" t="s">
        <v>26</v>
      </c>
      <c r="L20" s="15">
        <f>VLOOKUP(G20,'New Rate Card'!A:D,4,0)</f>
        <v>24.8</v>
      </c>
      <c r="M20" s="298">
        <f t="shared" si="16"/>
        <v>4687.2</v>
      </c>
      <c r="N20" s="10">
        <f t="shared" si="17"/>
        <v>4687.2</v>
      </c>
      <c r="O20" s="10">
        <f>$L20*189</f>
        <v>4687.2</v>
      </c>
      <c r="P20" s="10"/>
      <c r="Q20" s="373">
        <v>0</v>
      </c>
      <c r="R20" s="373">
        <v>0</v>
      </c>
      <c r="S20" s="373">
        <v>0</v>
      </c>
      <c r="T20" s="373">
        <v>0</v>
      </c>
      <c r="U20" s="373">
        <v>0</v>
      </c>
      <c r="V20" s="373">
        <v>0</v>
      </c>
      <c r="W20" s="373">
        <v>0</v>
      </c>
      <c r="X20" s="10">
        <v>0</v>
      </c>
      <c r="Y20" s="10">
        <v>0</v>
      </c>
      <c r="Z20" s="10">
        <f t="shared" si="18"/>
        <v>9374.4</v>
      </c>
      <c r="AA20" s="10">
        <f t="shared" si="19"/>
        <v>0</v>
      </c>
      <c r="AB20" s="10">
        <f t="shared" si="20"/>
        <v>0</v>
      </c>
      <c r="AC20" s="10">
        <f t="shared" si="21"/>
        <v>0</v>
      </c>
      <c r="AD20" s="298">
        <f t="shared" si="22"/>
        <v>9374.4</v>
      </c>
      <c r="AE20" s="298">
        <f t="shared" si="23"/>
        <v>0</v>
      </c>
      <c r="AF20" s="298">
        <f t="shared" si="24"/>
        <v>9374.4</v>
      </c>
      <c r="AG20" s="299" t="s">
        <v>1958</v>
      </c>
    </row>
    <row r="21" spans="1:33" ht="20.149999999999999" customHeight="1">
      <c r="A21" s="692">
        <v>2067637</v>
      </c>
      <c r="B21" s="50" t="s">
        <v>1961</v>
      </c>
      <c r="C21" s="360" t="s">
        <v>327</v>
      </c>
      <c r="D21" s="50" t="s">
        <v>1957</v>
      </c>
      <c r="E21" s="14" t="s">
        <v>428</v>
      </c>
      <c r="F21" s="14" t="s">
        <v>317</v>
      </c>
      <c r="G21" s="14" t="str">
        <f t="shared" si="8"/>
        <v>Level 3 - Premium SkillsIndia</v>
      </c>
      <c r="H21" s="49" t="s">
        <v>318</v>
      </c>
      <c r="I21" s="49">
        <v>1000471622</v>
      </c>
      <c r="J21" s="49" t="s">
        <v>1463</v>
      </c>
      <c r="K21" s="49" t="s">
        <v>33</v>
      </c>
      <c r="L21" s="15">
        <f>VLOOKUP(G21,'New Rate Card'!A:D,4,0)</f>
        <v>24.8</v>
      </c>
      <c r="M21" s="298">
        <f t="shared" si="16"/>
        <v>4687.2</v>
      </c>
      <c r="N21" s="10">
        <f t="shared" si="17"/>
        <v>4687.2</v>
      </c>
      <c r="O21" s="10">
        <f>$L21*189</f>
        <v>4687.2</v>
      </c>
      <c r="P21" s="10"/>
      <c r="Q21" s="373">
        <v>0</v>
      </c>
      <c r="R21" s="373">
        <v>0</v>
      </c>
      <c r="S21" s="373">
        <v>0</v>
      </c>
      <c r="T21" s="373">
        <v>0</v>
      </c>
      <c r="U21" s="373">
        <v>0</v>
      </c>
      <c r="V21" s="373">
        <v>0</v>
      </c>
      <c r="W21" s="373">
        <v>0</v>
      </c>
      <c r="X21" s="10">
        <v>0</v>
      </c>
      <c r="Y21" s="10">
        <v>0</v>
      </c>
      <c r="Z21" s="10">
        <f t="shared" si="18"/>
        <v>9374.4</v>
      </c>
      <c r="AA21" s="10">
        <f t="shared" si="19"/>
        <v>0</v>
      </c>
      <c r="AB21" s="10">
        <f t="shared" si="20"/>
        <v>0</v>
      </c>
      <c r="AC21" s="10">
        <f t="shared" si="21"/>
        <v>0</v>
      </c>
      <c r="AD21" s="298">
        <f t="shared" si="22"/>
        <v>9374.4</v>
      </c>
      <c r="AE21" s="298">
        <f t="shared" si="23"/>
        <v>0</v>
      </c>
      <c r="AF21" s="298">
        <f t="shared" si="24"/>
        <v>9374.4</v>
      </c>
      <c r="AG21" s="299" t="s">
        <v>1958</v>
      </c>
    </row>
    <row r="22" spans="1:33" ht="20.149999999999999" customHeight="1">
      <c r="A22" s="692" t="s">
        <v>354</v>
      </c>
      <c r="B22" s="50" t="s">
        <v>1962</v>
      </c>
      <c r="C22" s="362" t="s">
        <v>327</v>
      </c>
      <c r="D22" s="50" t="s">
        <v>1955</v>
      </c>
      <c r="E22" s="14" t="s">
        <v>20</v>
      </c>
      <c r="F22" s="14" t="s">
        <v>317</v>
      </c>
      <c r="G22" s="14" t="str">
        <f>CONCATENATE(F22,C22)</f>
        <v>Level 3 - Premium SkillsIndia</v>
      </c>
      <c r="H22" s="49" t="s">
        <v>318</v>
      </c>
      <c r="I22" s="49">
        <v>1000458648</v>
      </c>
      <c r="J22" s="49" t="s">
        <v>1508</v>
      </c>
      <c r="K22" s="49" t="s">
        <v>24</v>
      </c>
      <c r="L22" s="15">
        <f>VLOOKUP(G22,'New Rate Card'!A:D,4,0)</f>
        <v>24.8</v>
      </c>
      <c r="M22" s="298">
        <f>L22*189</f>
        <v>4687.2</v>
      </c>
      <c r="N22" s="10"/>
      <c r="O22" s="10"/>
      <c r="P22" s="10">
        <f>$L22*189</f>
        <v>4687.2</v>
      </c>
      <c r="Q22" s="373">
        <v>0</v>
      </c>
      <c r="R22" s="373">
        <v>0</v>
      </c>
      <c r="S22" s="373">
        <v>0</v>
      </c>
      <c r="T22" s="373">
        <v>0</v>
      </c>
      <c r="U22" s="373">
        <v>0</v>
      </c>
      <c r="V22" s="373">
        <v>0</v>
      </c>
      <c r="W22" s="373">
        <v>0</v>
      </c>
      <c r="X22" s="10">
        <v>0</v>
      </c>
      <c r="Y22" s="10">
        <v>0</v>
      </c>
      <c r="Z22" s="10">
        <f>SUM(N22:P22)</f>
        <v>4687.2</v>
      </c>
      <c r="AA22" s="10">
        <f>SUM(Q22:S22)</f>
        <v>0</v>
      </c>
      <c r="AB22" s="10">
        <f>SUM(T22:V22)</f>
        <v>0</v>
      </c>
      <c r="AC22" s="10">
        <f>SUM(W22:Y22)</f>
        <v>0</v>
      </c>
      <c r="AD22" s="298">
        <f>SUM(N22:S22)</f>
        <v>4687.2</v>
      </c>
      <c r="AE22" s="298">
        <f>SUM(AB22:AC22)</f>
        <v>0</v>
      </c>
      <c r="AF22" s="298">
        <f>SUM(AD22:AE22)</f>
        <v>4687.2</v>
      </c>
      <c r="AG22" s="299" t="s">
        <v>1963</v>
      </c>
    </row>
    <row r="23" spans="1:33" ht="20.149999999999999" customHeight="1">
      <c r="A23" s="692" t="s">
        <v>354</v>
      </c>
      <c r="B23" s="50" t="s">
        <v>1962</v>
      </c>
      <c r="C23" s="362" t="s">
        <v>327</v>
      </c>
      <c r="D23" s="50" t="s">
        <v>1955</v>
      </c>
      <c r="E23" s="14" t="s">
        <v>20</v>
      </c>
      <c r="F23" s="14" t="s">
        <v>317</v>
      </c>
      <c r="G23" s="14" t="str">
        <f>CONCATENATE(F23,C23)</f>
        <v>Level 3 - Premium SkillsIndia</v>
      </c>
      <c r="H23" s="49" t="s">
        <v>318</v>
      </c>
      <c r="I23" s="49">
        <v>1000458648</v>
      </c>
      <c r="J23" s="49" t="s">
        <v>1508</v>
      </c>
      <c r="K23" s="49" t="s">
        <v>24</v>
      </c>
      <c r="L23" s="15">
        <f>VLOOKUP(G23,'New Rate Card'!A:D,4,0)</f>
        <v>24.8</v>
      </c>
      <c r="M23" s="298">
        <f>L23*189</f>
        <v>4687.2</v>
      </c>
      <c r="N23" s="10"/>
      <c r="O23" s="10"/>
      <c r="P23" s="10">
        <f>$L23*189</f>
        <v>4687.2</v>
      </c>
      <c r="Q23" s="373">
        <v>0</v>
      </c>
      <c r="R23" s="373">
        <v>0</v>
      </c>
      <c r="S23" s="373">
        <v>0</v>
      </c>
      <c r="T23" s="373">
        <v>0</v>
      </c>
      <c r="U23" s="373">
        <v>0</v>
      </c>
      <c r="V23" s="373">
        <v>0</v>
      </c>
      <c r="W23" s="373">
        <v>0</v>
      </c>
      <c r="X23" s="10">
        <v>0</v>
      </c>
      <c r="Y23" s="10">
        <v>0</v>
      </c>
      <c r="Z23" s="10">
        <f>SUM(N23:P23)</f>
        <v>4687.2</v>
      </c>
      <c r="AA23" s="10">
        <f>SUM(Q23:S23)</f>
        <v>0</v>
      </c>
      <c r="AB23" s="10">
        <f>SUM(T23:V23)</f>
        <v>0</v>
      </c>
      <c r="AC23" s="10">
        <f>SUM(W23:Y23)</f>
        <v>0</v>
      </c>
      <c r="AD23" s="298">
        <f>SUM(N23:S23)</f>
        <v>4687.2</v>
      </c>
      <c r="AE23" s="298">
        <f>SUM(AB23:AC23)</f>
        <v>0</v>
      </c>
      <c r="AF23" s="298">
        <f>SUM(AD23:AE23)</f>
        <v>4687.2</v>
      </c>
      <c r="AG23" s="299" t="s">
        <v>1963</v>
      </c>
    </row>
    <row r="24" spans="1:33" ht="20.149999999999999" customHeight="1">
      <c r="A24" s="692">
        <v>749682</v>
      </c>
      <c r="B24" s="50" t="s">
        <v>1964</v>
      </c>
      <c r="C24" s="362" t="s">
        <v>327</v>
      </c>
      <c r="D24" s="50" t="s">
        <v>1955</v>
      </c>
      <c r="E24" s="14" t="s">
        <v>20</v>
      </c>
      <c r="F24" s="14" t="s">
        <v>317</v>
      </c>
      <c r="G24" s="14" t="str">
        <f t="shared" si="8"/>
        <v>Level 3 - Premium SkillsIndia</v>
      </c>
      <c r="H24" s="49" t="s">
        <v>318</v>
      </c>
      <c r="I24" s="49">
        <v>1000458648</v>
      </c>
      <c r="J24" s="49" t="s">
        <v>1508</v>
      </c>
      <c r="K24" s="49" t="s">
        <v>24</v>
      </c>
      <c r="L24" s="15">
        <f>VLOOKUP(G24,'New Rate Card'!A:D,4,0)</f>
        <v>24.8</v>
      </c>
      <c r="M24" s="298">
        <f t="shared" si="16"/>
        <v>4687.2</v>
      </c>
      <c r="N24" s="10"/>
      <c r="O24" s="10">
        <f t="shared" si="17"/>
        <v>4687.2</v>
      </c>
      <c r="P24" s="10">
        <f t="shared" si="17"/>
        <v>4687.2</v>
      </c>
      <c r="Q24" s="373">
        <v>0</v>
      </c>
      <c r="R24" s="373">
        <v>0</v>
      </c>
      <c r="S24" s="373">
        <v>0</v>
      </c>
      <c r="T24" s="373">
        <v>0</v>
      </c>
      <c r="U24" s="373">
        <v>0</v>
      </c>
      <c r="V24" s="373">
        <v>0</v>
      </c>
      <c r="W24" s="373">
        <v>0</v>
      </c>
      <c r="X24" s="10">
        <v>0</v>
      </c>
      <c r="Y24" s="10">
        <v>0</v>
      </c>
      <c r="Z24" s="10">
        <f t="shared" si="18"/>
        <v>9374.4</v>
      </c>
      <c r="AA24" s="10">
        <f t="shared" si="19"/>
        <v>0</v>
      </c>
      <c r="AB24" s="10">
        <f t="shared" si="20"/>
        <v>0</v>
      </c>
      <c r="AC24" s="10">
        <f t="shared" si="21"/>
        <v>0</v>
      </c>
      <c r="AD24" s="298">
        <f t="shared" si="22"/>
        <v>9374.4</v>
      </c>
      <c r="AE24" s="298">
        <f t="shared" si="23"/>
        <v>0</v>
      </c>
      <c r="AF24" s="298">
        <f t="shared" si="24"/>
        <v>9374.4</v>
      </c>
      <c r="AG24" s="299" t="s">
        <v>1963</v>
      </c>
    </row>
    <row r="25" spans="1:33" ht="20.149999999999999" customHeight="1">
      <c r="A25" s="692">
        <v>763879</v>
      </c>
      <c r="B25" s="50" t="s">
        <v>1965</v>
      </c>
      <c r="C25" s="362" t="s">
        <v>327</v>
      </c>
      <c r="D25" s="50" t="s">
        <v>1955</v>
      </c>
      <c r="E25" s="14" t="s">
        <v>20</v>
      </c>
      <c r="F25" s="14" t="s">
        <v>317</v>
      </c>
      <c r="G25" s="14" t="str">
        <f t="shared" si="8"/>
        <v>Level 3 - Premium SkillsIndia</v>
      </c>
      <c r="H25" s="49" t="s">
        <v>318</v>
      </c>
      <c r="I25" s="49">
        <v>1000458648</v>
      </c>
      <c r="J25" s="49" t="s">
        <v>1508</v>
      </c>
      <c r="K25" s="49" t="s">
        <v>24</v>
      </c>
      <c r="L25" s="15">
        <f>VLOOKUP(G25,'New Rate Card'!A:D,4,0)</f>
        <v>24.8</v>
      </c>
      <c r="M25" s="298">
        <f t="shared" si="16"/>
        <v>4687.2</v>
      </c>
      <c r="N25" s="10"/>
      <c r="O25" s="10">
        <f t="shared" si="17"/>
        <v>4687.2</v>
      </c>
      <c r="P25" s="10">
        <f t="shared" si="17"/>
        <v>4687.2</v>
      </c>
      <c r="Q25" s="373">
        <v>0</v>
      </c>
      <c r="R25" s="373">
        <v>0</v>
      </c>
      <c r="S25" s="373">
        <v>0</v>
      </c>
      <c r="T25" s="373">
        <v>0</v>
      </c>
      <c r="U25" s="373">
        <v>0</v>
      </c>
      <c r="V25" s="373">
        <v>0</v>
      </c>
      <c r="W25" s="373">
        <v>0</v>
      </c>
      <c r="X25" s="10">
        <v>0</v>
      </c>
      <c r="Y25" s="10">
        <v>0</v>
      </c>
      <c r="Z25" s="10">
        <f t="shared" si="18"/>
        <v>9374.4</v>
      </c>
      <c r="AA25" s="10">
        <f t="shared" si="19"/>
        <v>0</v>
      </c>
      <c r="AB25" s="10">
        <f t="shared" si="20"/>
        <v>0</v>
      </c>
      <c r="AC25" s="10">
        <f t="shared" si="21"/>
        <v>0</v>
      </c>
      <c r="AD25" s="298">
        <f t="shared" si="22"/>
        <v>9374.4</v>
      </c>
      <c r="AE25" s="298">
        <f t="shared" si="23"/>
        <v>0</v>
      </c>
      <c r="AF25" s="298">
        <f t="shared" si="24"/>
        <v>9374.4</v>
      </c>
      <c r="AG25" s="299" t="s">
        <v>1963</v>
      </c>
    </row>
    <row r="26" spans="1:33" ht="20.149999999999999" customHeight="1">
      <c r="A26" s="692" t="s">
        <v>354</v>
      </c>
      <c r="B26" s="50" t="s">
        <v>1966</v>
      </c>
      <c r="C26" s="362" t="s">
        <v>327</v>
      </c>
      <c r="D26" s="50" t="s">
        <v>1967</v>
      </c>
      <c r="E26" s="14"/>
      <c r="F26" s="14" t="s">
        <v>317</v>
      </c>
      <c r="G26" s="14" t="str">
        <f>CONCATENATE(F26,C26)</f>
        <v>Level 3 - Premium SkillsIndia</v>
      </c>
      <c r="H26" s="49" t="e">
        <v>#N/A</v>
      </c>
      <c r="I26" s="49" t="e">
        <v>#N/A</v>
      </c>
      <c r="J26" s="49" t="e">
        <v>#N/A</v>
      </c>
      <c r="K26" s="49" t="e">
        <v>#N/A</v>
      </c>
      <c r="L26" s="15">
        <f>VLOOKUP(G26,'New Rate Card'!A:D,4,0)</f>
        <v>24.8</v>
      </c>
      <c r="M26" s="298">
        <f t="shared" si="16"/>
        <v>4687.2</v>
      </c>
      <c r="N26" s="10"/>
      <c r="O26" s="10"/>
      <c r="P26" s="10">
        <f t="shared" si="17"/>
        <v>4687.2</v>
      </c>
      <c r="Q26" s="373"/>
      <c r="R26" s="373"/>
      <c r="S26" s="373"/>
      <c r="T26" s="373"/>
      <c r="U26" s="373"/>
      <c r="V26" s="373"/>
      <c r="W26" s="373"/>
      <c r="X26" s="10"/>
      <c r="Y26" s="10"/>
      <c r="Z26" s="10"/>
      <c r="AA26" s="10"/>
      <c r="AB26" s="10"/>
      <c r="AC26" s="10"/>
      <c r="AD26" s="298"/>
      <c r="AE26" s="298"/>
      <c r="AF26" s="298"/>
      <c r="AG26" s="299"/>
    </row>
    <row r="27" spans="1:33" ht="20.149999999999999" customHeight="1">
      <c r="A27" s="692" t="s">
        <v>354</v>
      </c>
      <c r="B27" s="50" t="s">
        <v>1968</v>
      </c>
      <c r="C27" s="362" t="s">
        <v>327</v>
      </c>
      <c r="D27" s="50" t="s">
        <v>1967</v>
      </c>
      <c r="E27" s="14"/>
      <c r="F27" s="14" t="s">
        <v>317</v>
      </c>
      <c r="G27" s="14" t="str">
        <f>CONCATENATE(F27,C27)</f>
        <v>Level 3 - Premium SkillsIndia</v>
      </c>
      <c r="H27" s="49" t="e">
        <v>#N/A</v>
      </c>
      <c r="I27" s="49" t="e">
        <v>#N/A</v>
      </c>
      <c r="J27" s="49" t="e">
        <v>#N/A</v>
      </c>
      <c r="K27" s="49" t="e">
        <v>#N/A</v>
      </c>
      <c r="L27" s="15">
        <f>VLOOKUP(G27,'New Rate Card'!A:D,4,0)</f>
        <v>24.8</v>
      </c>
      <c r="M27" s="298">
        <f t="shared" si="16"/>
        <v>4687.2</v>
      </c>
      <c r="N27" s="10"/>
      <c r="O27" s="10"/>
      <c r="P27" s="10">
        <f t="shared" si="17"/>
        <v>4687.2</v>
      </c>
      <c r="Q27" s="373"/>
      <c r="R27" s="373"/>
      <c r="S27" s="373"/>
      <c r="T27" s="373"/>
      <c r="U27" s="373"/>
      <c r="V27" s="373"/>
      <c r="W27" s="373"/>
      <c r="X27" s="10"/>
      <c r="Y27" s="10"/>
      <c r="Z27" s="10"/>
      <c r="AA27" s="10"/>
      <c r="AB27" s="10"/>
      <c r="AC27" s="10"/>
      <c r="AD27" s="298"/>
      <c r="AE27" s="298"/>
      <c r="AF27" s="298"/>
      <c r="AG27" s="299"/>
    </row>
    <row r="28" spans="1:33" ht="20.149999999999999" customHeight="1">
      <c r="A28" s="692" t="s">
        <v>354</v>
      </c>
      <c r="B28" s="50" t="s">
        <v>1969</v>
      </c>
      <c r="C28" s="362" t="s">
        <v>327</v>
      </c>
      <c r="D28" s="50" t="s">
        <v>1967</v>
      </c>
      <c r="E28" s="14"/>
      <c r="F28" s="14" t="s">
        <v>317</v>
      </c>
      <c r="G28" s="14" t="str">
        <f>CONCATENATE(F28,C28)</f>
        <v>Level 3 - Premium SkillsIndia</v>
      </c>
      <c r="H28" s="49" t="e">
        <v>#N/A</v>
      </c>
      <c r="I28" s="49" t="e">
        <v>#N/A</v>
      </c>
      <c r="J28" s="49" t="e">
        <v>#N/A</v>
      </c>
      <c r="K28" s="49" t="e">
        <v>#N/A</v>
      </c>
      <c r="L28" s="15">
        <f>VLOOKUP(G28,'New Rate Card'!A:D,4,0)</f>
        <v>24.8</v>
      </c>
      <c r="M28" s="298">
        <f>L28*189</f>
        <v>4687.2</v>
      </c>
      <c r="N28" s="10"/>
      <c r="O28" s="10"/>
      <c r="P28" s="10">
        <f>$L28*189</f>
        <v>4687.2</v>
      </c>
      <c r="Q28" s="373"/>
      <c r="R28" s="373"/>
      <c r="S28" s="373"/>
      <c r="T28" s="373"/>
      <c r="U28" s="373"/>
      <c r="V28" s="373"/>
      <c r="W28" s="373"/>
      <c r="X28" s="10"/>
      <c r="Y28" s="10"/>
      <c r="Z28" s="10"/>
      <c r="AA28" s="10"/>
      <c r="AB28" s="10"/>
      <c r="AC28" s="10"/>
      <c r="AD28" s="298"/>
      <c r="AE28" s="298"/>
      <c r="AF28" s="298"/>
      <c r="AG28" s="299"/>
    </row>
    <row r="29" spans="1:33" ht="20.149999999999999" customHeight="1">
      <c r="A29" s="692" t="s">
        <v>354</v>
      </c>
      <c r="B29" s="50" t="s">
        <v>1970</v>
      </c>
      <c r="C29" s="362" t="s">
        <v>327</v>
      </c>
      <c r="D29" s="50" t="s">
        <v>1967</v>
      </c>
      <c r="E29" s="14"/>
      <c r="F29" s="14" t="s">
        <v>317</v>
      </c>
      <c r="G29" s="14" t="str">
        <f>CONCATENATE(F29,C29)</f>
        <v>Level 3 - Premium SkillsIndia</v>
      </c>
      <c r="H29" s="49" t="e">
        <v>#N/A</v>
      </c>
      <c r="I29" s="49" t="e">
        <v>#N/A</v>
      </c>
      <c r="J29" s="49" t="e">
        <v>#N/A</v>
      </c>
      <c r="K29" s="49" t="e">
        <v>#N/A</v>
      </c>
      <c r="L29" s="15">
        <f>VLOOKUP(G29,'New Rate Card'!A:D,4,0)</f>
        <v>24.8</v>
      </c>
      <c r="M29" s="298">
        <f>L29*189</f>
        <v>4687.2</v>
      </c>
      <c r="N29" s="10"/>
      <c r="O29" s="10"/>
      <c r="P29" s="10">
        <f>$L29*189</f>
        <v>4687.2</v>
      </c>
      <c r="Q29" s="373"/>
      <c r="R29" s="373"/>
      <c r="S29" s="373"/>
      <c r="T29" s="373"/>
      <c r="U29" s="373"/>
      <c r="V29" s="373"/>
      <c r="W29" s="373"/>
      <c r="X29" s="10"/>
      <c r="Y29" s="10"/>
      <c r="Z29" s="10"/>
      <c r="AA29" s="10"/>
      <c r="AB29" s="10"/>
      <c r="AC29" s="10"/>
      <c r="AD29" s="298"/>
      <c r="AE29" s="298"/>
      <c r="AF29" s="298"/>
      <c r="AG29" s="299"/>
    </row>
    <row r="30" spans="1:33" ht="20.149999999999999" customHeight="1">
      <c r="A30" s="692" t="s">
        <v>354</v>
      </c>
      <c r="B30" s="50" t="s">
        <v>1971</v>
      </c>
      <c r="C30" s="362" t="s">
        <v>327</v>
      </c>
      <c r="D30" s="50" t="s">
        <v>1967</v>
      </c>
      <c r="E30" s="14"/>
      <c r="F30" s="14" t="s">
        <v>317</v>
      </c>
      <c r="G30" s="14" t="str">
        <f>CONCATENATE(F30,C30)</f>
        <v>Level 3 - Premium SkillsIndia</v>
      </c>
      <c r="H30" s="49" t="e">
        <v>#N/A</v>
      </c>
      <c r="I30" s="49" t="e">
        <v>#N/A</v>
      </c>
      <c r="J30" s="49" t="e">
        <v>#N/A</v>
      </c>
      <c r="K30" s="49" t="e">
        <v>#N/A</v>
      </c>
      <c r="L30" s="15">
        <f>VLOOKUP(G30,'New Rate Card'!A:D,4,0)</f>
        <v>24.8</v>
      </c>
      <c r="M30" s="298">
        <f t="shared" si="16"/>
        <v>4687.2</v>
      </c>
      <c r="N30" s="10"/>
      <c r="O30" s="10"/>
      <c r="P30" s="10">
        <f t="shared" si="17"/>
        <v>4687.2</v>
      </c>
      <c r="Q30" s="373"/>
      <c r="R30" s="373"/>
      <c r="S30" s="373"/>
      <c r="T30" s="373"/>
      <c r="U30" s="373"/>
      <c r="V30" s="373"/>
      <c r="W30" s="373"/>
      <c r="X30" s="10"/>
      <c r="Y30" s="10"/>
      <c r="Z30" s="10"/>
      <c r="AA30" s="10"/>
      <c r="AB30" s="10"/>
      <c r="AC30" s="10"/>
      <c r="AD30" s="298"/>
      <c r="AE30" s="298"/>
      <c r="AF30" s="298"/>
      <c r="AG30" s="299"/>
    </row>
    <row r="31" spans="1:33" ht="20.149999999999999" customHeight="1">
      <c r="A31" s="692">
        <v>2013971</v>
      </c>
      <c r="B31" s="50" t="s">
        <v>1972</v>
      </c>
      <c r="C31" s="362" t="s">
        <v>315</v>
      </c>
      <c r="D31" s="50" t="s">
        <v>1949</v>
      </c>
      <c r="E31" s="14" t="s">
        <v>20</v>
      </c>
      <c r="F31" s="14" t="s">
        <v>317</v>
      </c>
      <c r="G31" s="14" t="str">
        <f t="shared" si="8"/>
        <v>Level 3 - Premium SkillsOnshore Supplier Location</v>
      </c>
      <c r="H31" s="49" t="s">
        <v>331</v>
      </c>
      <c r="I31" s="49">
        <v>1000466249</v>
      </c>
      <c r="J31" s="49" t="s">
        <v>1973</v>
      </c>
      <c r="K31" s="49" t="s">
        <v>26</v>
      </c>
      <c r="L31" s="15">
        <f>VLOOKUP(G31,'New Rate Card'!A:D,4,0)</f>
        <v>96.56</v>
      </c>
      <c r="M31" s="298">
        <f t="shared" si="9"/>
        <v>16222.08</v>
      </c>
      <c r="N31" s="10">
        <f>$L31*15*8</f>
        <v>11587.2</v>
      </c>
      <c r="O31" s="10">
        <f>$L31*8</f>
        <v>772.48</v>
      </c>
      <c r="P31" s="10"/>
      <c r="Q31" s="10">
        <v>0</v>
      </c>
      <c r="R31" s="10">
        <v>0</v>
      </c>
      <c r="S31" s="10">
        <v>0</v>
      </c>
      <c r="T31" s="10">
        <v>0</v>
      </c>
      <c r="U31" s="10">
        <v>0</v>
      </c>
      <c r="V31" s="10">
        <v>0</v>
      </c>
      <c r="W31" s="10">
        <v>0</v>
      </c>
      <c r="X31" s="10">
        <v>0</v>
      </c>
      <c r="Y31" s="10">
        <v>0</v>
      </c>
      <c r="Z31" s="10">
        <f t="shared" ref="Z31:Z74" si="25">SUM(N31:P31)</f>
        <v>12359.68</v>
      </c>
      <c r="AA31" s="10">
        <f t="shared" si="19"/>
        <v>0</v>
      </c>
      <c r="AB31" s="10">
        <f t="shared" si="20"/>
        <v>0</v>
      </c>
      <c r="AC31" s="10">
        <f t="shared" si="21"/>
        <v>0</v>
      </c>
      <c r="AD31" s="128">
        <f t="shared" ref="AD31:AD74" si="26">SUM(Z31:AA31)</f>
        <v>12359.68</v>
      </c>
      <c r="AE31" s="128">
        <f t="shared" si="23"/>
        <v>0</v>
      </c>
      <c r="AF31" s="298">
        <f t="shared" ref="AF31:AF74" si="27">SUM(AD31:AE31)</f>
        <v>12359.68</v>
      </c>
      <c r="AG31" s="299"/>
    </row>
    <row r="32" spans="1:33" ht="20.149999999999999" customHeight="1">
      <c r="A32" s="46">
        <v>969892</v>
      </c>
      <c r="B32" s="50" t="s">
        <v>1974</v>
      </c>
      <c r="C32" s="362" t="s">
        <v>315</v>
      </c>
      <c r="D32" s="50" t="s">
        <v>1957</v>
      </c>
      <c r="E32" s="49" t="s">
        <v>428</v>
      </c>
      <c r="F32" s="14" t="s">
        <v>317</v>
      </c>
      <c r="G32" s="14" t="str">
        <f t="shared" si="8"/>
        <v>Level 3 - Premium SkillsOnshore Supplier Location</v>
      </c>
      <c r="H32" s="49" t="s">
        <v>318</v>
      </c>
      <c r="I32" s="49">
        <v>1000460544</v>
      </c>
      <c r="J32" s="49" t="s">
        <v>156</v>
      </c>
      <c r="K32" s="49" t="s">
        <v>24</v>
      </c>
      <c r="L32" s="15">
        <f>VLOOKUP(G32,'New Rate Card'!A:D,4,0)</f>
        <v>96.56</v>
      </c>
      <c r="M32" s="298">
        <f t="shared" si="9"/>
        <v>16222.08</v>
      </c>
      <c r="N32" s="10"/>
      <c r="O32" s="10"/>
      <c r="P32" s="10"/>
      <c r="Q32" s="10">
        <v>0</v>
      </c>
      <c r="R32" s="10">
        <v>0</v>
      </c>
      <c r="S32" s="10">
        <v>0</v>
      </c>
      <c r="T32" s="10">
        <v>0</v>
      </c>
      <c r="U32" s="10">
        <v>0</v>
      </c>
      <c r="V32" s="10">
        <v>0</v>
      </c>
      <c r="W32" s="10">
        <v>0</v>
      </c>
      <c r="X32" s="10">
        <v>0</v>
      </c>
      <c r="Y32" s="10">
        <v>0</v>
      </c>
      <c r="Z32" s="10">
        <f t="shared" si="25"/>
        <v>0</v>
      </c>
      <c r="AA32" s="10">
        <f t="shared" si="19"/>
        <v>0</v>
      </c>
      <c r="AB32" s="10">
        <f t="shared" si="20"/>
        <v>0</v>
      </c>
      <c r="AC32" s="10">
        <f t="shared" si="21"/>
        <v>0</v>
      </c>
      <c r="AD32" s="128">
        <f t="shared" si="26"/>
        <v>0</v>
      </c>
      <c r="AE32" s="128">
        <f t="shared" si="23"/>
        <v>0</v>
      </c>
      <c r="AF32" s="298">
        <f t="shared" si="27"/>
        <v>0</v>
      </c>
      <c r="AG32" s="299"/>
    </row>
    <row r="33" spans="1:33" ht="20.149999999999999" customHeight="1">
      <c r="A33" s="692" t="s">
        <v>354</v>
      </c>
      <c r="B33" s="50" t="s">
        <v>1975</v>
      </c>
      <c r="C33" s="362" t="s">
        <v>315</v>
      </c>
      <c r="D33" s="50" t="s">
        <v>1957</v>
      </c>
      <c r="E33" s="49" t="s">
        <v>428</v>
      </c>
      <c r="F33" s="14" t="s">
        <v>317</v>
      </c>
      <c r="G33" s="14" t="str">
        <f>CONCATENATE(F33,C33)</f>
        <v>Level 3 - Premium SkillsOnshore Supplier Location</v>
      </c>
      <c r="H33" s="49" t="e">
        <v>#N/A</v>
      </c>
      <c r="I33" s="49" t="e">
        <v>#N/A</v>
      </c>
      <c r="J33" s="49" t="e">
        <v>#N/A</v>
      </c>
      <c r="K33" s="49" t="e">
        <v>#N/A</v>
      </c>
      <c r="L33" s="15">
        <f>VLOOKUP(G33,'New Rate Card'!A:D,4,0)</f>
        <v>96.56</v>
      </c>
      <c r="M33" s="298">
        <f>L33*168</f>
        <v>16222.08</v>
      </c>
      <c r="N33" s="10"/>
      <c r="O33" s="10"/>
      <c r="P33" s="10"/>
      <c r="Q33" s="10">
        <v>0</v>
      </c>
      <c r="R33" s="10">
        <v>0</v>
      </c>
      <c r="S33" s="10">
        <v>0</v>
      </c>
      <c r="T33" s="10">
        <v>0</v>
      </c>
      <c r="U33" s="10">
        <v>0</v>
      </c>
      <c r="V33" s="10">
        <v>0</v>
      </c>
      <c r="W33" s="10">
        <v>0</v>
      </c>
      <c r="X33" s="10">
        <v>0</v>
      </c>
      <c r="Y33" s="10">
        <v>0</v>
      </c>
      <c r="Z33" s="10">
        <f>SUM(N33:P33)</f>
        <v>0</v>
      </c>
      <c r="AA33" s="10">
        <f>SUM(Q33:S33)</f>
        <v>0</v>
      </c>
      <c r="AB33" s="10">
        <f>SUM(T33:V33)</f>
        <v>0</v>
      </c>
      <c r="AC33" s="10">
        <f>SUM(W33:Y33)</f>
        <v>0</v>
      </c>
      <c r="AD33" s="128">
        <f>SUM(Z33:AA33)</f>
        <v>0</v>
      </c>
      <c r="AE33" s="128">
        <f>SUM(AB33:AC33)</f>
        <v>0</v>
      </c>
      <c r="AF33" s="298">
        <f>SUM(AD33:AE33)</f>
        <v>0</v>
      </c>
      <c r="AG33" s="299"/>
    </row>
    <row r="34" spans="1:33" ht="20.149999999999999" customHeight="1">
      <c r="A34" s="692">
        <v>952025</v>
      </c>
      <c r="B34" s="50" t="s">
        <v>1908</v>
      </c>
      <c r="C34" s="362" t="s">
        <v>315</v>
      </c>
      <c r="D34" s="50" t="s">
        <v>1909</v>
      </c>
      <c r="E34" s="49" t="s">
        <v>428</v>
      </c>
      <c r="F34" s="14" t="s">
        <v>317</v>
      </c>
      <c r="G34" s="14" t="str">
        <f t="shared" ref="G34:G44" si="28">CONCATENATE(F34,C34)</f>
        <v>Level 3 - Premium SkillsOnshore Supplier Location</v>
      </c>
      <c r="H34" s="49" t="s">
        <v>338</v>
      </c>
      <c r="I34" s="49">
        <v>1000456939</v>
      </c>
      <c r="J34" s="49" t="s">
        <v>166</v>
      </c>
      <c r="K34" s="49" t="s">
        <v>24</v>
      </c>
      <c r="L34" s="15">
        <f>VLOOKUP(G34,'New Rate Card'!A:D,4,0)</f>
        <v>96.56</v>
      </c>
      <c r="M34" s="298">
        <f t="shared" si="9"/>
        <v>16222.08</v>
      </c>
      <c r="N34" s="10"/>
      <c r="O34" s="10"/>
      <c r="P34" s="10"/>
      <c r="Q34" s="10">
        <v>0</v>
      </c>
      <c r="R34" s="10">
        <v>0</v>
      </c>
      <c r="S34" s="10">
        <v>0</v>
      </c>
      <c r="T34" s="10">
        <v>0</v>
      </c>
      <c r="U34" s="10">
        <v>0</v>
      </c>
      <c r="V34" s="10">
        <v>0</v>
      </c>
      <c r="W34" s="10">
        <v>0</v>
      </c>
      <c r="X34" s="10">
        <v>0</v>
      </c>
      <c r="Y34" s="10">
        <v>0</v>
      </c>
      <c r="Z34" s="10">
        <f>SUM(N34:P34)</f>
        <v>0</v>
      </c>
      <c r="AA34" s="10">
        <f>SUM(Q34:S34)</f>
        <v>0</v>
      </c>
      <c r="AB34" s="10">
        <f>SUM(T34:V34)</f>
        <v>0</v>
      </c>
      <c r="AC34" s="10">
        <f>SUM(W34:Y34)</f>
        <v>0</v>
      </c>
      <c r="AD34" s="128">
        <f>SUM(Z34:AA34)</f>
        <v>0</v>
      </c>
      <c r="AE34" s="128">
        <f>SUM(AB34:AC34)</f>
        <v>0</v>
      </c>
      <c r="AF34" s="298">
        <f>SUM(AD34:AE34)</f>
        <v>0</v>
      </c>
      <c r="AG34" s="299"/>
    </row>
    <row r="35" spans="1:33" ht="20.149999999999999" customHeight="1">
      <c r="A35" s="692">
        <v>968444</v>
      </c>
      <c r="B35" s="50" t="s">
        <v>1976</v>
      </c>
      <c r="C35" s="362" t="s">
        <v>315</v>
      </c>
      <c r="D35" s="50" t="s">
        <v>1909</v>
      </c>
      <c r="E35" s="49"/>
      <c r="F35" s="14" t="s">
        <v>342</v>
      </c>
      <c r="G35" s="14" t="str">
        <f t="shared" si="28"/>
        <v>Level 3 - Niche SkillsOnshore Supplier Location</v>
      </c>
      <c r="H35" s="49" t="s">
        <v>318</v>
      </c>
      <c r="I35" s="49">
        <v>1000456939</v>
      </c>
      <c r="J35" s="49" t="s">
        <v>166</v>
      </c>
      <c r="K35" s="49" t="s">
        <v>24</v>
      </c>
      <c r="L35" s="15">
        <f>VLOOKUP(G35,'New Rate Card'!A:D,4,0)</f>
        <v>98.21</v>
      </c>
      <c r="M35" s="298">
        <f t="shared" si="9"/>
        <v>16499.28</v>
      </c>
      <c r="N35" s="10"/>
      <c r="O35" s="10">
        <f t="shared" ref="O35:P44" si="29">$L35*168</f>
        <v>16499.28</v>
      </c>
      <c r="P35" s="10">
        <f t="shared" si="29"/>
        <v>16499.28</v>
      </c>
      <c r="Q35" s="10"/>
      <c r="R35" s="10"/>
      <c r="S35" s="10"/>
      <c r="T35" s="10"/>
      <c r="U35" s="10"/>
      <c r="V35" s="10"/>
      <c r="W35" s="10"/>
      <c r="X35" s="10"/>
      <c r="Y35" s="10"/>
      <c r="Z35" s="10"/>
      <c r="AA35" s="10"/>
      <c r="AB35" s="10"/>
      <c r="AC35" s="10"/>
      <c r="AD35" s="128"/>
      <c r="AE35" s="128"/>
      <c r="AF35" s="298"/>
      <c r="AG35" s="299"/>
    </row>
    <row r="36" spans="1:33" ht="20.149999999999999" customHeight="1">
      <c r="A36" s="692">
        <v>968812</v>
      </c>
      <c r="B36" s="50" t="s">
        <v>1977</v>
      </c>
      <c r="C36" s="362" t="s">
        <v>315</v>
      </c>
      <c r="D36" s="50" t="s">
        <v>1909</v>
      </c>
      <c r="E36" s="49"/>
      <c r="F36" s="14" t="s">
        <v>342</v>
      </c>
      <c r="G36" s="14" t="str">
        <f t="shared" si="28"/>
        <v>Level 3 - Niche SkillsOnshore Supplier Location</v>
      </c>
      <c r="H36" s="49" t="s">
        <v>318</v>
      </c>
      <c r="I36" s="49">
        <v>1000456939</v>
      </c>
      <c r="J36" s="49" t="s">
        <v>166</v>
      </c>
      <c r="K36" s="49" t="s">
        <v>24</v>
      </c>
      <c r="L36" s="15">
        <f>VLOOKUP(G36,'New Rate Card'!A:D,4,0)</f>
        <v>98.21</v>
      </c>
      <c r="M36" s="298">
        <f t="shared" si="9"/>
        <v>16499.28</v>
      </c>
      <c r="N36" s="10"/>
      <c r="O36" s="10"/>
      <c r="P36" s="10">
        <f t="shared" si="29"/>
        <v>16499.28</v>
      </c>
      <c r="Q36" s="10"/>
      <c r="R36" s="10"/>
      <c r="S36" s="10"/>
      <c r="T36" s="10"/>
      <c r="U36" s="10"/>
      <c r="V36" s="10"/>
      <c r="W36" s="10"/>
      <c r="X36" s="10"/>
      <c r="Y36" s="10"/>
      <c r="Z36" s="10"/>
      <c r="AA36" s="10"/>
      <c r="AB36" s="10"/>
      <c r="AC36" s="10"/>
      <c r="AD36" s="128"/>
      <c r="AE36" s="128"/>
      <c r="AF36" s="298"/>
      <c r="AG36" s="299"/>
    </row>
    <row r="37" spans="1:33" ht="20.149999999999999" customHeight="1">
      <c r="A37" s="692">
        <v>953609</v>
      </c>
      <c r="B37" s="50" t="s">
        <v>1978</v>
      </c>
      <c r="C37" s="362" t="s">
        <v>315</v>
      </c>
      <c r="D37" s="50" t="s">
        <v>1909</v>
      </c>
      <c r="E37" s="49"/>
      <c r="F37" s="14" t="s">
        <v>317</v>
      </c>
      <c r="G37" s="14" t="str">
        <f t="shared" si="28"/>
        <v>Level 3 - Premium SkillsOnshore Supplier Location</v>
      </c>
      <c r="H37" s="49" t="s">
        <v>338</v>
      </c>
      <c r="I37" s="49">
        <v>1000456939</v>
      </c>
      <c r="J37" s="49" t="s">
        <v>166</v>
      </c>
      <c r="K37" s="49" t="s">
        <v>24</v>
      </c>
      <c r="L37" s="15">
        <f>VLOOKUP(G37,'New Rate Card'!A:D,4,0)</f>
        <v>96.56</v>
      </c>
      <c r="M37" s="298">
        <f t="shared" si="9"/>
        <v>16222.08</v>
      </c>
      <c r="N37" s="10"/>
      <c r="O37" s="10">
        <f>$L37*168</f>
        <v>16222.08</v>
      </c>
      <c r="P37" s="10">
        <f>$L37*168</f>
        <v>16222.08</v>
      </c>
      <c r="Q37" s="10"/>
      <c r="R37" s="10"/>
      <c r="S37" s="10"/>
      <c r="T37" s="10"/>
      <c r="U37" s="10"/>
      <c r="V37" s="10"/>
      <c r="W37" s="10"/>
      <c r="X37" s="10"/>
      <c r="Y37" s="10"/>
      <c r="Z37" s="10"/>
      <c r="AA37" s="10"/>
      <c r="AB37" s="10"/>
      <c r="AC37" s="10"/>
      <c r="AD37" s="128"/>
      <c r="AE37" s="128"/>
      <c r="AF37" s="298"/>
      <c r="AG37" s="299"/>
    </row>
    <row r="38" spans="1:33" ht="20.149999999999999" customHeight="1">
      <c r="A38" s="692">
        <v>969303</v>
      </c>
      <c r="B38" s="50" t="s">
        <v>1979</v>
      </c>
      <c r="C38" s="362" t="s">
        <v>315</v>
      </c>
      <c r="D38" s="50" t="s">
        <v>1909</v>
      </c>
      <c r="E38" s="49"/>
      <c r="F38" s="14" t="s">
        <v>317</v>
      </c>
      <c r="G38" s="14" t="str">
        <f t="shared" si="28"/>
        <v>Level 3 - Premium SkillsOnshore Supplier Location</v>
      </c>
      <c r="H38" s="49" t="s">
        <v>338</v>
      </c>
      <c r="I38" s="49">
        <v>1000456939</v>
      </c>
      <c r="J38" s="49" t="s">
        <v>166</v>
      </c>
      <c r="K38" s="49" t="s">
        <v>24</v>
      </c>
      <c r="L38" s="15">
        <f>VLOOKUP(G38,'New Rate Card'!A:D,4,0)</f>
        <v>96.56</v>
      </c>
      <c r="M38" s="298">
        <f t="shared" si="9"/>
        <v>16222.08</v>
      </c>
      <c r="N38" s="10"/>
      <c r="O38" s="10"/>
      <c r="P38" s="10"/>
      <c r="Q38" s="10"/>
      <c r="R38" s="10"/>
      <c r="S38" s="10"/>
      <c r="T38" s="10"/>
      <c r="U38" s="10"/>
      <c r="V38" s="10"/>
      <c r="W38" s="10"/>
      <c r="X38" s="10"/>
      <c r="Y38" s="10"/>
      <c r="Z38" s="10"/>
      <c r="AA38" s="10"/>
      <c r="AB38" s="10"/>
      <c r="AC38" s="10"/>
      <c r="AD38" s="128"/>
      <c r="AE38" s="128"/>
      <c r="AF38" s="298"/>
      <c r="AG38" s="299"/>
    </row>
    <row r="39" spans="1:33" ht="20.149999999999999" customHeight="1">
      <c r="A39" s="692">
        <v>968349</v>
      </c>
      <c r="B39" s="50" t="s">
        <v>1980</v>
      </c>
      <c r="C39" s="362" t="s">
        <v>315</v>
      </c>
      <c r="D39" s="50" t="s">
        <v>1909</v>
      </c>
      <c r="E39" s="49"/>
      <c r="F39" s="14" t="s">
        <v>317</v>
      </c>
      <c r="G39" s="14" t="str">
        <f>CONCATENATE(F39,C39)</f>
        <v>Level 3 - Premium SkillsOnshore Supplier Location</v>
      </c>
      <c r="H39" s="49" t="s">
        <v>318</v>
      </c>
      <c r="I39" s="49">
        <v>1000457209</v>
      </c>
      <c r="J39" s="49" t="s">
        <v>83</v>
      </c>
      <c r="K39" s="49" t="s">
        <v>24</v>
      </c>
      <c r="L39" s="15">
        <f>VLOOKUP(G39,'New Rate Card'!A:D,4,0)</f>
        <v>96.56</v>
      </c>
      <c r="M39" s="298">
        <f>L39*168</f>
        <v>16222.08</v>
      </c>
      <c r="N39" s="10"/>
      <c r="O39" s="10"/>
      <c r="P39" s="10"/>
      <c r="Q39" s="10"/>
      <c r="R39" s="10"/>
      <c r="S39" s="10"/>
      <c r="T39" s="10"/>
      <c r="U39" s="10"/>
      <c r="V39" s="10"/>
      <c r="W39" s="10"/>
      <c r="X39" s="10"/>
      <c r="Y39" s="10"/>
      <c r="Z39" s="10"/>
      <c r="AA39" s="10"/>
      <c r="AB39" s="10"/>
      <c r="AC39" s="10"/>
      <c r="AD39" s="128"/>
      <c r="AE39" s="128"/>
      <c r="AF39" s="298"/>
      <c r="AG39" s="299"/>
    </row>
    <row r="40" spans="1:33" ht="20.149999999999999" customHeight="1">
      <c r="A40" s="692" t="s">
        <v>354</v>
      </c>
      <c r="B40" s="50" t="s">
        <v>1981</v>
      </c>
      <c r="C40" s="362" t="s">
        <v>315</v>
      </c>
      <c r="D40" s="50" t="s">
        <v>1967</v>
      </c>
      <c r="E40" s="49"/>
      <c r="F40" s="14" t="s">
        <v>342</v>
      </c>
      <c r="G40" s="14" t="str">
        <f t="shared" si="28"/>
        <v>Level 3 - Niche SkillsOnshore Supplier Location</v>
      </c>
      <c r="H40" s="49" t="e">
        <v>#N/A</v>
      </c>
      <c r="I40" s="49" t="e">
        <v>#N/A</v>
      </c>
      <c r="J40" s="49" t="e">
        <v>#N/A</v>
      </c>
      <c r="K40" s="49" t="e">
        <v>#N/A</v>
      </c>
      <c r="L40" s="15">
        <f>VLOOKUP(G40,'New Rate Card'!A:D,4,0)</f>
        <v>98.21</v>
      </c>
      <c r="M40" s="298">
        <f t="shared" si="9"/>
        <v>16499.28</v>
      </c>
      <c r="N40" s="10"/>
      <c r="O40" s="10"/>
      <c r="P40" s="10">
        <f t="shared" si="29"/>
        <v>16499.28</v>
      </c>
      <c r="Q40" s="10"/>
      <c r="R40" s="10"/>
      <c r="S40" s="10"/>
      <c r="T40" s="10"/>
      <c r="U40" s="10"/>
      <c r="V40" s="10"/>
      <c r="W40" s="10"/>
      <c r="X40" s="10"/>
      <c r="Y40" s="10"/>
      <c r="Z40" s="10"/>
      <c r="AA40" s="10"/>
      <c r="AB40" s="10"/>
      <c r="AC40" s="10"/>
      <c r="AD40" s="128"/>
      <c r="AE40" s="128"/>
      <c r="AF40" s="298"/>
      <c r="AG40" s="299"/>
    </row>
    <row r="41" spans="1:33" ht="20.149999999999999" customHeight="1">
      <c r="A41" s="692" t="s">
        <v>354</v>
      </c>
      <c r="B41" s="50" t="s">
        <v>1982</v>
      </c>
      <c r="C41" s="362" t="s">
        <v>315</v>
      </c>
      <c r="D41" s="50" t="s">
        <v>1967</v>
      </c>
      <c r="E41" s="49"/>
      <c r="F41" s="14" t="s">
        <v>317</v>
      </c>
      <c r="G41" s="14" t="str">
        <f>CONCATENATE(F41,C41)</f>
        <v>Level 3 - Premium SkillsOnshore Supplier Location</v>
      </c>
      <c r="H41" s="49" t="e">
        <v>#N/A</v>
      </c>
      <c r="I41" s="49" t="e">
        <v>#N/A</v>
      </c>
      <c r="J41" s="49" t="e">
        <v>#N/A</v>
      </c>
      <c r="K41" s="49" t="e">
        <v>#N/A</v>
      </c>
      <c r="L41" s="15">
        <f>VLOOKUP(G41,'New Rate Card'!A:D,4,0)</f>
        <v>96.56</v>
      </c>
      <c r="M41" s="298">
        <f>L41*168</f>
        <v>16222.08</v>
      </c>
      <c r="N41" s="10"/>
      <c r="O41" s="10"/>
      <c r="P41" s="10">
        <f>$L41*168</f>
        <v>16222.08</v>
      </c>
      <c r="Q41" s="10"/>
      <c r="R41" s="10"/>
      <c r="S41" s="10"/>
      <c r="T41" s="10"/>
      <c r="U41" s="10"/>
      <c r="V41" s="10"/>
      <c r="W41" s="10"/>
      <c r="X41" s="10"/>
      <c r="Y41" s="10"/>
      <c r="Z41" s="10"/>
      <c r="AA41" s="10"/>
      <c r="AB41" s="10"/>
      <c r="AC41" s="10"/>
      <c r="AD41" s="128"/>
      <c r="AE41" s="128"/>
      <c r="AF41" s="298"/>
      <c r="AG41" s="299"/>
    </row>
    <row r="42" spans="1:33" ht="20.149999999999999" customHeight="1">
      <c r="A42" s="692" t="s">
        <v>354</v>
      </c>
      <c r="B42" s="50" t="s">
        <v>1983</v>
      </c>
      <c r="C42" s="362" t="s">
        <v>315</v>
      </c>
      <c r="D42" s="50" t="s">
        <v>1967</v>
      </c>
      <c r="E42" s="49"/>
      <c r="F42" s="14" t="s">
        <v>342</v>
      </c>
      <c r="G42" s="14" t="str">
        <f>CONCATENATE(F42,C42)</f>
        <v>Level 3 - Niche SkillsOnshore Supplier Location</v>
      </c>
      <c r="H42" s="49" t="e">
        <v>#N/A</v>
      </c>
      <c r="I42" s="49" t="e">
        <v>#N/A</v>
      </c>
      <c r="J42" s="49" t="e">
        <v>#N/A</v>
      </c>
      <c r="K42" s="49" t="e">
        <v>#N/A</v>
      </c>
      <c r="L42" s="15">
        <f>VLOOKUP(G42,'New Rate Card'!A:D,4,0)</f>
        <v>98.21</v>
      </c>
      <c r="M42" s="298">
        <f>L42*168</f>
        <v>16499.28</v>
      </c>
      <c r="N42" s="10"/>
      <c r="O42" s="10"/>
      <c r="P42" s="10">
        <f>$L42*168</f>
        <v>16499.28</v>
      </c>
      <c r="Q42" s="10"/>
      <c r="R42" s="10"/>
      <c r="S42" s="10"/>
      <c r="T42" s="10"/>
      <c r="U42" s="10"/>
      <c r="V42" s="10"/>
      <c r="W42" s="10"/>
      <c r="X42" s="10"/>
      <c r="Y42" s="10"/>
      <c r="Z42" s="10"/>
      <c r="AA42" s="10"/>
      <c r="AB42" s="10"/>
      <c r="AC42" s="10"/>
      <c r="AD42" s="128"/>
      <c r="AE42" s="128"/>
      <c r="AF42" s="298"/>
      <c r="AG42" s="299"/>
    </row>
    <row r="43" spans="1:33" ht="20.149999999999999" customHeight="1">
      <c r="A43" s="692" t="s">
        <v>354</v>
      </c>
      <c r="B43" s="50" t="s">
        <v>1984</v>
      </c>
      <c r="C43" s="362" t="s">
        <v>315</v>
      </c>
      <c r="D43" s="50" t="s">
        <v>1967</v>
      </c>
      <c r="E43" s="49"/>
      <c r="F43" s="14" t="s">
        <v>317</v>
      </c>
      <c r="G43" s="14" t="str">
        <f>CONCATENATE(F43,C43)</f>
        <v>Level 3 - Premium SkillsOnshore Supplier Location</v>
      </c>
      <c r="H43" s="49" t="e">
        <v>#N/A</v>
      </c>
      <c r="I43" s="49" t="e">
        <v>#N/A</v>
      </c>
      <c r="J43" s="49" t="e">
        <v>#N/A</v>
      </c>
      <c r="K43" s="49" t="e">
        <v>#N/A</v>
      </c>
      <c r="L43" s="15">
        <f>VLOOKUP(G43,'New Rate Card'!A:D,4,0)</f>
        <v>96.56</v>
      </c>
      <c r="M43" s="298">
        <f>L43*168</f>
        <v>16222.08</v>
      </c>
      <c r="N43" s="10"/>
      <c r="O43" s="10"/>
      <c r="P43" s="10">
        <f>$L43*168</f>
        <v>16222.08</v>
      </c>
      <c r="Q43" s="10"/>
      <c r="R43" s="10"/>
      <c r="S43" s="10"/>
      <c r="T43" s="10"/>
      <c r="U43" s="10"/>
      <c r="V43" s="10"/>
      <c r="W43" s="10"/>
      <c r="X43" s="10"/>
      <c r="Y43" s="10"/>
      <c r="Z43" s="10"/>
      <c r="AA43" s="10"/>
      <c r="AB43" s="10"/>
      <c r="AC43" s="10"/>
      <c r="AD43" s="128"/>
      <c r="AE43" s="128"/>
      <c r="AF43" s="298"/>
      <c r="AG43" s="299"/>
    </row>
    <row r="44" spans="1:33" ht="20.149999999999999" customHeight="1">
      <c r="A44" s="692" t="s">
        <v>354</v>
      </c>
      <c r="B44" s="50" t="s">
        <v>1985</v>
      </c>
      <c r="C44" s="362" t="s">
        <v>315</v>
      </c>
      <c r="D44" s="50" t="s">
        <v>1967</v>
      </c>
      <c r="E44" s="49"/>
      <c r="F44" s="14" t="s">
        <v>317</v>
      </c>
      <c r="G44" s="14" t="str">
        <f t="shared" si="28"/>
        <v>Level 3 - Premium SkillsOnshore Supplier Location</v>
      </c>
      <c r="H44" s="49" t="e">
        <v>#N/A</v>
      </c>
      <c r="I44" s="49" t="e">
        <v>#N/A</v>
      </c>
      <c r="J44" s="49" t="e">
        <v>#N/A</v>
      </c>
      <c r="K44" s="49" t="e">
        <v>#N/A</v>
      </c>
      <c r="L44" s="15">
        <f>VLOOKUP(G44,'New Rate Card'!A:D,4,0)</f>
        <v>96.56</v>
      </c>
      <c r="M44" s="298">
        <f t="shared" si="9"/>
        <v>16222.08</v>
      </c>
      <c r="N44" s="10"/>
      <c r="O44" s="10"/>
      <c r="P44" s="10">
        <f t="shared" si="29"/>
        <v>16222.08</v>
      </c>
      <c r="Q44" s="10"/>
      <c r="R44" s="10"/>
      <c r="S44" s="10"/>
      <c r="T44" s="10"/>
      <c r="U44" s="10"/>
      <c r="V44" s="10"/>
      <c r="W44" s="10"/>
      <c r="X44" s="10"/>
      <c r="Y44" s="10"/>
      <c r="Z44" s="10"/>
      <c r="AA44" s="10"/>
      <c r="AB44" s="10"/>
      <c r="AC44" s="10"/>
      <c r="AD44" s="128"/>
      <c r="AE44" s="128"/>
      <c r="AF44" s="298"/>
      <c r="AG44" s="299"/>
    </row>
    <row r="45" spans="1:33" ht="20.149999999999999" customHeight="1">
      <c r="A45" s="692"/>
      <c r="B45" s="50" t="s">
        <v>1986</v>
      </c>
      <c r="C45" s="362" t="s">
        <v>315</v>
      </c>
      <c r="D45" s="720" t="s">
        <v>1987</v>
      </c>
      <c r="E45" s="49"/>
      <c r="F45" s="14" t="s">
        <v>342</v>
      </c>
      <c r="G45" s="14" t="str">
        <f t="shared" ref="G45:G72" si="30">CONCATENATE(F45,C45)</f>
        <v>Level 3 - Niche SkillsOnshore Supplier Location</v>
      </c>
      <c r="H45" s="49" t="e">
        <v>#N/A</v>
      </c>
      <c r="I45" s="49" t="e">
        <v>#N/A</v>
      </c>
      <c r="J45" s="49" t="e">
        <v>#N/A</v>
      </c>
      <c r="K45" s="49" t="e">
        <v>#N/A</v>
      </c>
      <c r="L45" s="15">
        <f>VLOOKUP(G45,'New Rate Card'!A:D,4,0)</f>
        <v>98.21</v>
      </c>
      <c r="M45" s="298">
        <f>L45*168</f>
        <v>16499.28</v>
      </c>
      <c r="N45" s="10"/>
      <c r="O45" s="10"/>
      <c r="P45" s="10"/>
      <c r="Q45" s="10"/>
      <c r="R45" s="10"/>
      <c r="S45" s="10"/>
      <c r="T45" s="10"/>
      <c r="U45" s="10"/>
      <c r="V45" s="10"/>
      <c r="W45" s="10"/>
      <c r="X45" s="10"/>
      <c r="Y45" s="10"/>
      <c r="Z45" s="10"/>
      <c r="AA45" s="10"/>
      <c r="AB45" s="10"/>
      <c r="AC45" s="10"/>
      <c r="AD45" s="128"/>
      <c r="AE45" s="128"/>
      <c r="AF45" s="298"/>
      <c r="AG45" s="299"/>
    </row>
    <row r="46" spans="1:33" ht="20.149999999999999" customHeight="1">
      <c r="A46" s="692"/>
      <c r="B46" s="50" t="s">
        <v>1988</v>
      </c>
      <c r="C46" s="362" t="s">
        <v>315</v>
      </c>
      <c r="D46" s="720" t="s">
        <v>1987</v>
      </c>
      <c r="E46" s="49"/>
      <c r="F46" s="14" t="s">
        <v>317</v>
      </c>
      <c r="G46" s="14" t="str">
        <f t="shared" si="30"/>
        <v>Level 3 - Premium SkillsOnshore Supplier Location</v>
      </c>
      <c r="H46" s="49" t="e">
        <v>#N/A</v>
      </c>
      <c r="I46" s="49" t="e">
        <v>#N/A</v>
      </c>
      <c r="J46" s="49" t="e">
        <v>#N/A</v>
      </c>
      <c r="K46" s="49" t="e">
        <v>#N/A</v>
      </c>
      <c r="L46" s="15">
        <f>VLOOKUP(G46,'New Rate Card'!A:D,4,0)</f>
        <v>96.56</v>
      </c>
      <c r="M46" s="298">
        <f>L46*168</f>
        <v>16222.08</v>
      </c>
      <c r="N46" s="10"/>
      <c r="O46" s="10"/>
      <c r="P46" s="10"/>
      <c r="Q46" s="10"/>
      <c r="R46" s="10"/>
      <c r="S46" s="10"/>
      <c r="T46" s="10"/>
      <c r="U46" s="10"/>
      <c r="V46" s="10"/>
      <c r="W46" s="10"/>
      <c r="X46" s="10"/>
      <c r="Y46" s="10"/>
      <c r="Z46" s="10"/>
      <c r="AA46" s="10"/>
      <c r="AB46" s="10"/>
      <c r="AC46" s="10"/>
      <c r="AD46" s="128"/>
      <c r="AE46" s="128"/>
      <c r="AF46" s="298"/>
      <c r="AG46" s="299"/>
    </row>
    <row r="47" spans="1:33" ht="20.149999999999999" customHeight="1">
      <c r="A47" s="692">
        <v>2161172</v>
      </c>
      <c r="B47" s="50" t="s">
        <v>1989</v>
      </c>
      <c r="C47" s="362" t="s">
        <v>315</v>
      </c>
      <c r="D47" s="50" t="s">
        <v>1990</v>
      </c>
      <c r="E47" s="49"/>
      <c r="F47" s="14" t="s">
        <v>320</v>
      </c>
      <c r="G47" s="14" t="str">
        <f t="shared" si="30"/>
        <v>Level 3 - Standard SkillsOnshore Supplier Location</v>
      </c>
      <c r="H47" s="49" t="s">
        <v>331</v>
      </c>
      <c r="I47" s="49">
        <v>1000442391</v>
      </c>
      <c r="J47" s="49" t="s">
        <v>1991</v>
      </c>
      <c r="K47" s="49" t="s">
        <v>26</v>
      </c>
      <c r="L47" s="15">
        <f>VLOOKUP(G47,'New Rate Card'!A:D,4,0)</f>
        <v>91.9</v>
      </c>
      <c r="M47" s="298">
        <f>L47*168</f>
        <v>15439.2</v>
      </c>
      <c r="N47" s="10"/>
      <c r="O47" s="10"/>
      <c r="P47" s="10"/>
      <c r="Q47" s="10"/>
      <c r="R47" s="10"/>
      <c r="S47" s="10"/>
      <c r="T47" s="10"/>
      <c r="U47" s="10"/>
      <c r="V47" s="10"/>
      <c r="W47" s="10"/>
      <c r="X47" s="10"/>
      <c r="Y47" s="10"/>
      <c r="Z47" s="10"/>
      <c r="AA47" s="10"/>
      <c r="AB47" s="10"/>
      <c r="AC47" s="10"/>
      <c r="AD47" s="128"/>
      <c r="AE47" s="128"/>
      <c r="AF47" s="298"/>
      <c r="AG47" s="299"/>
    </row>
    <row r="48" spans="1:33" ht="20.149999999999999" customHeight="1">
      <c r="A48" s="692">
        <v>2280062</v>
      </c>
      <c r="B48" s="50" t="s">
        <v>1992</v>
      </c>
      <c r="C48" s="362" t="s">
        <v>315</v>
      </c>
      <c r="D48" s="50" t="s">
        <v>1990</v>
      </c>
      <c r="E48" s="49"/>
      <c r="F48" s="14" t="s">
        <v>317</v>
      </c>
      <c r="G48" s="14" t="str">
        <f t="shared" si="30"/>
        <v>Level 3 - Premium SkillsOnshore Supplier Location</v>
      </c>
      <c r="H48" s="49" t="s">
        <v>331</v>
      </c>
      <c r="I48" s="49">
        <v>1000456961</v>
      </c>
      <c r="J48" s="49" t="s">
        <v>1475</v>
      </c>
      <c r="K48" s="49" t="s">
        <v>26</v>
      </c>
      <c r="L48" s="15">
        <f>VLOOKUP(G48,'New Rate Card'!A:D,4,0)</f>
        <v>96.56</v>
      </c>
      <c r="M48" s="298">
        <f>L48*168</f>
        <v>16222.08</v>
      </c>
      <c r="N48" s="10"/>
      <c r="O48" s="10">
        <f>$L48*168</f>
        <v>16222.08</v>
      </c>
      <c r="P48" s="10">
        <f>$L48*168</f>
        <v>16222.08</v>
      </c>
      <c r="Q48" s="10"/>
      <c r="R48" s="10"/>
      <c r="S48" s="10"/>
      <c r="T48" s="10"/>
      <c r="U48" s="10"/>
      <c r="V48" s="10"/>
      <c r="W48" s="10"/>
      <c r="X48" s="10"/>
      <c r="Y48" s="10"/>
      <c r="Z48" s="10"/>
      <c r="AA48" s="10"/>
      <c r="AB48" s="10"/>
      <c r="AC48" s="10"/>
      <c r="AD48" s="128"/>
      <c r="AE48" s="128"/>
      <c r="AF48" s="298"/>
      <c r="AG48" s="299"/>
    </row>
    <row r="49" spans="1:33" ht="20.149999999999999" customHeight="1">
      <c r="A49" s="692"/>
      <c r="B49" s="720" t="s">
        <v>1987</v>
      </c>
      <c r="C49" s="362" t="s">
        <v>327</v>
      </c>
      <c r="D49" s="720" t="s">
        <v>1987</v>
      </c>
      <c r="E49" s="49"/>
      <c r="F49" s="14" t="s">
        <v>371</v>
      </c>
      <c r="G49" s="14" t="str">
        <f t="shared" si="30"/>
        <v>Level 4 - Expert SkillsIndia</v>
      </c>
      <c r="H49" s="49" t="e">
        <v>#N/A</v>
      </c>
      <c r="I49" s="49" t="e">
        <v>#N/A</v>
      </c>
      <c r="J49" s="49" t="e">
        <v>#N/A</v>
      </c>
      <c r="K49" s="49" t="e">
        <v>#N/A</v>
      </c>
      <c r="L49" s="15">
        <f>VLOOKUP(G49,'New Rate Card'!A:D,4,0)</f>
        <v>34.5</v>
      </c>
      <c r="M49" s="298">
        <f t="shared" ref="M49:M72" si="31">L49*189</f>
        <v>6520.5</v>
      </c>
      <c r="N49" s="10"/>
      <c r="O49" s="10"/>
      <c r="P49" s="10"/>
      <c r="Q49" s="10"/>
      <c r="R49" s="10"/>
      <c r="S49" s="10"/>
      <c r="T49" s="10"/>
      <c r="U49" s="10"/>
      <c r="V49" s="10"/>
      <c r="W49" s="10"/>
      <c r="X49" s="10"/>
      <c r="Y49" s="10"/>
      <c r="Z49" s="10"/>
      <c r="AA49" s="10"/>
      <c r="AB49" s="10"/>
      <c r="AC49" s="10"/>
      <c r="AD49" s="128"/>
      <c r="AE49" s="128"/>
      <c r="AF49" s="298"/>
      <c r="AG49" s="299"/>
    </row>
    <row r="50" spans="1:33" ht="20.149999999999999" customHeight="1">
      <c r="A50" s="692"/>
      <c r="B50" s="720" t="s">
        <v>1987</v>
      </c>
      <c r="C50" s="362" t="s">
        <v>327</v>
      </c>
      <c r="D50" s="720" t="s">
        <v>1987</v>
      </c>
      <c r="E50" s="49"/>
      <c r="F50" s="14" t="s">
        <v>371</v>
      </c>
      <c r="G50" s="14" t="str">
        <f t="shared" si="30"/>
        <v>Level 4 - Expert SkillsIndia</v>
      </c>
      <c r="H50" s="49" t="e">
        <v>#N/A</v>
      </c>
      <c r="I50" s="49" t="e">
        <v>#N/A</v>
      </c>
      <c r="J50" s="49" t="e">
        <v>#N/A</v>
      </c>
      <c r="K50" s="49" t="e">
        <v>#N/A</v>
      </c>
      <c r="L50" s="15">
        <f>VLOOKUP(G50,'New Rate Card'!A:D,4,0)</f>
        <v>34.5</v>
      </c>
      <c r="M50" s="298">
        <f t="shared" si="31"/>
        <v>6520.5</v>
      </c>
      <c r="N50" s="10"/>
      <c r="O50" s="10"/>
      <c r="P50" s="10"/>
      <c r="Q50" s="10"/>
      <c r="R50" s="10"/>
      <c r="S50" s="10"/>
      <c r="T50" s="10"/>
      <c r="U50" s="10"/>
      <c r="V50" s="10"/>
      <c r="W50" s="10"/>
      <c r="X50" s="10"/>
      <c r="Y50" s="10"/>
      <c r="Z50" s="10"/>
      <c r="AA50" s="10"/>
      <c r="AB50" s="10"/>
      <c r="AC50" s="10"/>
      <c r="AD50" s="128"/>
      <c r="AE50" s="128"/>
      <c r="AF50" s="298"/>
      <c r="AG50" s="299"/>
    </row>
    <row r="51" spans="1:33" ht="20.149999999999999" customHeight="1">
      <c r="A51" s="692"/>
      <c r="B51" s="720" t="s">
        <v>1987</v>
      </c>
      <c r="C51" s="362" t="s">
        <v>327</v>
      </c>
      <c r="D51" s="720" t="s">
        <v>1987</v>
      </c>
      <c r="E51" s="49"/>
      <c r="F51" s="14" t="s">
        <v>371</v>
      </c>
      <c r="G51" s="14" t="str">
        <f t="shared" si="30"/>
        <v>Level 4 - Expert SkillsIndia</v>
      </c>
      <c r="H51" s="49" t="e">
        <v>#N/A</v>
      </c>
      <c r="I51" s="49" t="e">
        <v>#N/A</v>
      </c>
      <c r="J51" s="49" t="e">
        <v>#N/A</v>
      </c>
      <c r="K51" s="49" t="e">
        <v>#N/A</v>
      </c>
      <c r="L51" s="15">
        <f>VLOOKUP(G51,'New Rate Card'!A:D,4,0)</f>
        <v>34.5</v>
      </c>
      <c r="M51" s="298">
        <f t="shared" si="31"/>
        <v>6520.5</v>
      </c>
      <c r="N51" s="10"/>
      <c r="O51" s="10"/>
      <c r="P51" s="10"/>
      <c r="Q51" s="10"/>
      <c r="R51" s="10"/>
      <c r="S51" s="10"/>
      <c r="T51" s="10"/>
      <c r="U51" s="10"/>
      <c r="V51" s="10"/>
      <c r="W51" s="10"/>
      <c r="X51" s="10"/>
      <c r="Y51" s="10"/>
      <c r="Z51" s="10"/>
      <c r="AA51" s="10"/>
      <c r="AB51" s="10"/>
      <c r="AC51" s="10"/>
      <c r="AD51" s="128"/>
      <c r="AE51" s="128"/>
      <c r="AF51" s="298"/>
      <c r="AG51" s="299"/>
    </row>
    <row r="52" spans="1:33" ht="20.149999999999999" customHeight="1">
      <c r="A52" s="692"/>
      <c r="B52" s="720" t="s">
        <v>1987</v>
      </c>
      <c r="C52" s="362" t="s">
        <v>327</v>
      </c>
      <c r="D52" s="720" t="s">
        <v>1987</v>
      </c>
      <c r="E52" s="49"/>
      <c r="F52" s="14" t="s">
        <v>342</v>
      </c>
      <c r="G52" s="14" t="str">
        <f t="shared" si="30"/>
        <v>Level 3 - Niche SkillsIndia</v>
      </c>
      <c r="H52" s="49" t="e">
        <v>#N/A</v>
      </c>
      <c r="I52" s="49" t="e">
        <v>#N/A</v>
      </c>
      <c r="J52" s="49" t="e">
        <v>#N/A</v>
      </c>
      <c r="K52" s="49" t="e">
        <v>#N/A</v>
      </c>
      <c r="L52" s="15">
        <f>VLOOKUP(G52,'New Rate Card'!A:D,4,0)</f>
        <v>27.5</v>
      </c>
      <c r="M52" s="298">
        <f t="shared" si="31"/>
        <v>5197.5</v>
      </c>
      <c r="N52" s="10"/>
      <c r="O52" s="10"/>
      <c r="P52" s="10"/>
      <c r="Q52" s="10"/>
      <c r="R52" s="10"/>
      <c r="S52" s="10"/>
      <c r="T52" s="10"/>
      <c r="U52" s="10"/>
      <c r="V52" s="10"/>
      <c r="W52" s="10"/>
      <c r="X52" s="10"/>
      <c r="Y52" s="10"/>
      <c r="Z52" s="10"/>
      <c r="AA52" s="10"/>
      <c r="AB52" s="10"/>
      <c r="AC52" s="10"/>
      <c r="AD52" s="128"/>
      <c r="AE52" s="128"/>
      <c r="AF52" s="298"/>
      <c r="AG52" s="299"/>
    </row>
    <row r="53" spans="1:33" ht="20.149999999999999" customHeight="1">
      <c r="A53" s="692"/>
      <c r="B53" s="720" t="s">
        <v>1987</v>
      </c>
      <c r="C53" s="362" t="s">
        <v>327</v>
      </c>
      <c r="D53" s="720" t="s">
        <v>1987</v>
      </c>
      <c r="E53" s="49"/>
      <c r="F53" s="14" t="s">
        <v>342</v>
      </c>
      <c r="G53" s="14" t="str">
        <f t="shared" si="30"/>
        <v>Level 3 - Niche SkillsIndia</v>
      </c>
      <c r="H53" s="49" t="e">
        <v>#N/A</v>
      </c>
      <c r="I53" s="49" t="e">
        <v>#N/A</v>
      </c>
      <c r="J53" s="49" t="e">
        <v>#N/A</v>
      </c>
      <c r="K53" s="49" t="e">
        <v>#N/A</v>
      </c>
      <c r="L53" s="15">
        <f>VLOOKUP(G53,'New Rate Card'!A:D,4,0)</f>
        <v>27.5</v>
      </c>
      <c r="M53" s="298">
        <f t="shared" si="31"/>
        <v>5197.5</v>
      </c>
      <c r="N53" s="10"/>
      <c r="O53" s="10"/>
      <c r="P53" s="10"/>
      <c r="Q53" s="10"/>
      <c r="R53" s="10"/>
      <c r="S53" s="10"/>
      <c r="T53" s="10"/>
      <c r="U53" s="10"/>
      <c r="V53" s="10"/>
      <c r="W53" s="10"/>
      <c r="X53" s="10"/>
      <c r="Y53" s="10"/>
      <c r="Z53" s="10"/>
      <c r="AA53" s="10"/>
      <c r="AB53" s="10"/>
      <c r="AC53" s="10"/>
      <c r="AD53" s="128"/>
      <c r="AE53" s="128"/>
      <c r="AF53" s="298"/>
      <c r="AG53" s="299"/>
    </row>
    <row r="54" spans="1:33" ht="20.149999999999999" customHeight="1">
      <c r="A54" s="692"/>
      <c r="B54" s="720" t="s">
        <v>1987</v>
      </c>
      <c r="C54" s="362" t="s">
        <v>327</v>
      </c>
      <c r="D54" s="720" t="s">
        <v>1987</v>
      </c>
      <c r="E54" s="49"/>
      <c r="F54" s="14" t="s">
        <v>317</v>
      </c>
      <c r="G54" s="14" t="str">
        <f t="shared" si="30"/>
        <v>Level 3 - Premium SkillsIndia</v>
      </c>
      <c r="H54" s="49" t="e">
        <v>#N/A</v>
      </c>
      <c r="I54" s="49" t="e">
        <v>#N/A</v>
      </c>
      <c r="J54" s="49" t="e">
        <v>#N/A</v>
      </c>
      <c r="K54" s="49" t="e">
        <v>#N/A</v>
      </c>
      <c r="L54" s="15">
        <f>VLOOKUP(G54,'New Rate Card'!A:D,4,0)</f>
        <v>24.8</v>
      </c>
      <c r="M54" s="298">
        <f t="shared" si="31"/>
        <v>4687.2</v>
      </c>
      <c r="N54" s="10"/>
      <c r="O54" s="10"/>
      <c r="P54" s="10"/>
      <c r="Q54" s="10"/>
      <c r="R54" s="10"/>
      <c r="S54" s="10"/>
      <c r="T54" s="10"/>
      <c r="U54" s="10"/>
      <c r="V54" s="10"/>
      <c r="W54" s="10"/>
      <c r="X54" s="10"/>
      <c r="Y54" s="10"/>
      <c r="Z54" s="10"/>
      <c r="AA54" s="10"/>
      <c r="AB54" s="10"/>
      <c r="AC54" s="10"/>
      <c r="AD54" s="128"/>
      <c r="AE54" s="128"/>
      <c r="AF54" s="298"/>
      <c r="AG54" s="299"/>
    </row>
    <row r="55" spans="1:33" ht="20.149999999999999" customHeight="1">
      <c r="A55" s="692"/>
      <c r="B55" s="720" t="s">
        <v>1987</v>
      </c>
      <c r="C55" s="362" t="s">
        <v>327</v>
      </c>
      <c r="D55" s="720" t="s">
        <v>1987</v>
      </c>
      <c r="E55" s="49"/>
      <c r="F55" s="14" t="s">
        <v>317</v>
      </c>
      <c r="G55" s="14" t="str">
        <f t="shared" si="30"/>
        <v>Level 3 - Premium SkillsIndia</v>
      </c>
      <c r="H55" s="49" t="e">
        <v>#N/A</v>
      </c>
      <c r="I55" s="49" t="e">
        <v>#N/A</v>
      </c>
      <c r="J55" s="49" t="e">
        <v>#N/A</v>
      </c>
      <c r="K55" s="49" t="e">
        <v>#N/A</v>
      </c>
      <c r="L55" s="15">
        <f>VLOOKUP(G55,'New Rate Card'!A:D,4,0)</f>
        <v>24.8</v>
      </c>
      <c r="M55" s="298">
        <f t="shared" si="31"/>
        <v>4687.2</v>
      </c>
      <c r="N55" s="10"/>
      <c r="O55" s="10"/>
      <c r="P55" s="10"/>
      <c r="Q55" s="10"/>
      <c r="R55" s="10"/>
      <c r="S55" s="10"/>
      <c r="T55" s="10"/>
      <c r="U55" s="10"/>
      <c r="V55" s="10"/>
      <c r="W55" s="10"/>
      <c r="X55" s="10"/>
      <c r="Y55" s="10"/>
      <c r="Z55" s="10"/>
      <c r="AA55" s="10"/>
      <c r="AB55" s="10"/>
      <c r="AC55" s="10"/>
      <c r="AD55" s="128"/>
      <c r="AE55" s="128"/>
      <c r="AF55" s="298"/>
      <c r="AG55" s="299"/>
    </row>
    <row r="56" spans="1:33" ht="20.149999999999999" customHeight="1">
      <c r="A56" s="692"/>
      <c r="B56" s="720" t="s">
        <v>1987</v>
      </c>
      <c r="C56" s="362" t="s">
        <v>327</v>
      </c>
      <c r="D56" s="720" t="s">
        <v>1987</v>
      </c>
      <c r="E56" s="49"/>
      <c r="F56" s="14" t="s">
        <v>317</v>
      </c>
      <c r="G56" s="14" t="str">
        <f t="shared" si="30"/>
        <v>Level 3 - Premium SkillsIndia</v>
      </c>
      <c r="H56" s="49" t="e">
        <v>#N/A</v>
      </c>
      <c r="I56" s="49" t="e">
        <v>#N/A</v>
      </c>
      <c r="J56" s="49" t="e">
        <v>#N/A</v>
      </c>
      <c r="K56" s="49" t="e">
        <v>#N/A</v>
      </c>
      <c r="L56" s="15">
        <f>VLOOKUP(G56,'New Rate Card'!A:D,4,0)</f>
        <v>24.8</v>
      </c>
      <c r="M56" s="298">
        <f t="shared" si="31"/>
        <v>4687.2</v>
      </c>
      <c r="N56" s="10"/>
      <c r="O56" s="10"/>
      <c r="P56" s="10"/>
      <c r="Q56" s="10"/>
      <c r="R56" s="10"/>
      <c r="S56" s="10"/>
      <c r="T56" s="10"/>
      <c r="U56" s="10"/>
      <c r="V56" s="10"/>
      <c r="W56" s="10"/>
      <c r="X56" s="10"/>
      <c r="Y56" s="10"/>
      <c r="Z56" s="10"/>
      <c r="AA56" s="10"/>
      <c r="AB56" s="10"/>
      <c r="AC56" s="10"/>
      <c r="AD56" s="128"/>
      <c r="AE56" s="128"/>
      <c r="AF56" s="298"/>
      <c r="AG56" s="299"/>
    </row>
    <row r="57" spans="1:33" ht="20.149999999999999" customHeight="1">
      <c r="A57" s="692"/>
      <c r="B57" s="720" t="s">
        <v>1987</v>
      </c>
      <c r="C57" s="362" t="s">
        <v>327</v>
      </c>
      <c r="D57" s="720" t="s">
        <v>1987</v>
      </c>
      <c r="E57" s="49"/>
      <c r="F57" s="14" t="s">
        <v>320</v>
      </c>
      <c r="G57" s="14" t="str">
        <f t="shared" si="30"/>
        <v>Level 3 - Standard SkillsIndia</v>
      </c>
      <c r="H57" s="49" t="e">
        <v>#N/A</v>
      </c>
      <c r="I57" s="49" t="e">
        <v>#N/A</v>
      </c>
      <c r="J57" s="49" t="e">
        <v>#N/A</v>
      </c>
      <c r="K57" s="49" t="e">
        <v>#N/A</v>
      </c>
      <c r="L57" s="15">
        <f>VLOOKUP(G57,'New Rate Card'!A:D,4,0)</f>
        <v>22.9</v>
      </c>
      <c r="M57" s="298">
        <f t="shared" si="31"/>
        <v>4328.0999999999995</v>
      </c>
      <c r="N57" s="10"/>
      <c r="O57" s="10"/>
      <c r="P57" s="10"/>
      <c r="Q57" s="10"/>
      <c r="R57" s="10"/>
      <c r="S57" s="10"/>
      <c r="T57" s="10"/>
      <c r="U57" s="10"/>
      <c r="V57" s="10"/>
      <c r="W57" s="10"/>
      <c r="X57" s="10"/>
      <c r="Y57" s="10"/>
      <c r="Z57" s="10"/>
      <c r="AA57" s="10"/>
      <c r="AB57" s="10"/>
      <c r="AC57" s="10"/>
      <c r="AD57" s="128"/>
      <c r="AE57" s="128"/>
      <c r="AF57" s="298"/>
      <c r="AG57" s="299"/>
    </row>
    <row r="58" spans="1:33" ht="20.149999999999999" customHeight="1">
      <c r="A58" s="692"/>
      <c r="B58" s="720" t="s">
        <v>1987</v>
      </c>
      <c r="C58" s="362" t="s">
        <v>327</v>
      </c>
      <c r="D58" s="720" t="s">
        <v>1987</v>
      </c>
      <c r="E58" s="49"/>
      <c r="F58" s="14" t="s">
        <v>320</v>
      </c>
      <c r="G58" s="14" t="str">
        <f t="shared" si="30"/>
        <v>Level 3 - Standard SkillsIndia</v>
      </c>
      <c r="H58" s="49" t="e">
        <v>#N/A</v>
      </c>
      <c r="I58" s="49" t="e">
        <v>#N/A</v>
      </c>
      <c r="J58" s="49" t="e">
        <v>#N/A</v>
      </c>
      <c r="K58" s="49" t="e">
        <v>#N/A</v>
      </c>
      <c r="L58" s="15">
        <f>VLOOKUP(G58,'New Rate Card'!A:D,4,0)</f>
        <v>22.9</v>
      </c>
      <c r="M58" s="298">
        <f t="shared" si="31"/>
        <v>4328.0999999999995</v>
      </c>
      <c r="N58" s="10"/>
      <c r="O58" s="10"/>
      <c r="P58" s="10"/>
      <c r="Q58" s="10"/>
      <c r="R58" s="10"/>
      <c r="S58" s="10"/>
      <c r="T58" s="10"/>
      <c r="U58" s="10"/>
      <c r="V58" s="10"/>
      <c r="W58" s="10"/>
      <c r="X58" s="10"/>
      <c r="Y58" s="10"/>
      <c r="Z58" s="10"/>
      <c r="AA58" s="10"/>
      <c r="AB58" s="10"/>
      <c r="AC58" s="10"/>
      <c r="AD58" s="128"/>
      <c r="AE58" s="128"/>
      <c r="AF58" s="298"/>
      <c r="AG58" s="299"/>
    </row>
    <row r="59" spans="1:33" ht="20.149999999999999" customHeight="1">
      <c r="A59" s="692"/>
      <c r="B59" s="720" t="s">
        <v>1987</v>
      </c>
      <c r="C59" s="362" t="s">
        <v>327</v>
      </c>
      <c r="D59" s="720" t="s">
        <v>1987</v>
      </c>
      <c r="E59" s="49"/>
      <c r="F59" s="14" t="s">
        <v>320</v>
      </c>
      <c r="G59" s="14" t="str">
        <f t="shared" si="30"/>
        <v>Level 3 - Standard SkillsIndia</v>
      </c>
      <c r="H59" s="49" t="e">
        <v>#N/A</v>
      </c>
      <c r="I59" s="49" t="e">
        <v>#N/A</v>
      </c>
      <c r="J59" s="49" t="e">
        <v>#N/A</v>
      </c>
      <c r="K59" s="49" t="e">
        <v>#N/A</v>
      </c>
      <c r="L59" s="15">
        <f>VLOOKUP(G59,'New Rate Card'!A:D,4,0)</f>
        <v>22.9</v>
      </c>
      <c r="M59" s="298">
        <f t="shared" si="31"/>
        <v>4328.0999999999995</v>
      </c>
      <c r="N59" s="10"/>
      <c r="O59" s="10"/>
      <c r="P59" s="10"/>
      <c r="Q59" s="10"/>
      <c r="R59" s="10"/>
      <c r="S59" s="10"/>
      <c r="T59" s="10"/>
      <c r="U59" s="10"/>
      <c r="V59" s="10"/>
      <c r="W59" s="10"/>
      <c r="X59" s="10"/>
      <c r="Y59" s="10"/>
      <c r="Z59" s="10"/>
      <c r="AA59" s="10"/>
      <c r="AB59" s="10"/>
      <c r="AC59" s="10"/>
      <c r="AD59" s="128"/>
      <c r="AE59" s="128"/>
      <c r="AF59" s="298"/>
      <c r="AG59" s="299"/>
    </row>
    <row r="60" spans="1:33" ht="20.149999999999999" customHeight="1">
      <c r="A60" s="692"/>
      <c r="B60" s="720" t="s">
        <v>1987</v>
      </c>
      <c r="C60" s="362" t="s">
        <v>327</v>
      </c>
      <c r="D60" s="720" t="s">
        <v>1987</v>
      </c>
      <c r="E60" s="49"/>
      <c r="F60" s="14" t="s">
        <v>320</v>
      </c>
      <c r="G60" s="14" t="str">
        <f t="shared" si="30"/>
        <v>Level 3 - Standard SkillsIndia</v>
      </c>
      <c r="H60" s="49" t="e">
        <v>#N/A</v>
      </c>
      <c r="I60" s="49" t="e">
        <v>#N/A</v>
      </c>
      <c r="J60" s="49" t="e">
        <v>#N/A</v>
      </c>
      <c r="K60" s="49" t="e">
        <v>#N/A</v>
      </c>
      <c r="L60" s="15">
        <f>VLOOKUP(G60,'New Rate Card'!A:D,4,0)</f>
        <v>22.9</v>
      </c>
      <c r="M60" s="298">
        <f t="shared" si="31"/>
        <v>4328.0999999999995</v>
      </c>
      <c r="N60" s="10"/>
      <c r="O60" s="10"/>
      <c r="P60" s="10"/>
      <c r="Q60" s="10"/>
      <c r="R60" s="10"/>
      <c r="S60" s="10"/>
      <c r="T60" s="10"/>
      <c r="U60" s="10"/>
      <c r="V60" s="10"/>
      <c r="W60" s="10"/>
      <c r="X60" s="10"/>
      <c r="Y60" s="10"/>
      <c r="Z60" s="10"/>
      <c r="AA60" s="10"/>
      <c r="AB60" s="10"/>
      <c r="AC60" s="10"/>
      <c r="AD60" s="128"/>
      <c r="AE60" s="128"/>
      <c r="AF60" s="298"/>
      <c r="AG60" s="299"/>
    </row>
    <row r="61" spans="1:33" ht="20.149999999999999" customHeight="1">
      <c r="A61" s="692"/>
      <c r="B61" s="720" t="s">
        <v>1987</v>
      </c>
      <c r="C61" s="362" t="s">
        <v>327</v>
      </c>
      <c r="D61" s="720" t="s">
        <v>1987</v>
      </c>
      <c r="E61" s="49"/>
      <c r="F61" s="14" t="s">
        <v>320</v>
      </c>
      <c r="G61" s="14" t="str">
        <f t="shared" si="30"/>
        <v>Level 3 - Standard SkillsIndia</v>
      </c>
      <c r="H61" s="49" t="e">
        <v>#N/A</v>
      </c>
      <c r="I61" s="49" t="e">
        <v>#N/A</v>
      </c>
      <c r="J61" s="49" t="e">
        <v>#N/A</v>
      </c>
      <c r="K61" s="49" t="e">
        <v>#N/A</v>
      </c>
      <c r="L61" s="15">
        <f>VLOOKUP(G61,'New Rate Card'!A:D,4,0)</f>
        <v>22.9</v>
      </c>
      <c r="M61" s="298">
        <f t="shared" si="31"/>
        <v>4328.0999999999995</v>
      </c>
      <c r="N61" s="10"/>
      <c r="O61" s="10"/>
      <c r="P61" s="10"/>
      <c r="Q61" s="10"/>
      <c r="R61" s="10"/>
      <c r="S61" s="10"/>
      <c r="T61" s="10"/>
      <c r="U61" s="10"/>
      <c r="V61" s="10"/>
      <c r="W61" s="10"/>
      <c r="X61" s="10"/>
      <c r="Y61" s="10"/>
      <c r="Z61" s="10"/>
      <c r="AA61" s="10"/>
      <c r="AB61" s="10"/>
      <c r="AC61" s="10"/>
      <c r="AD61" s="128"/>
      <c r="AE61" s="128"/>
      <c r="AF61" s="298"/>
      <c r="AG61" s="299"/>
    </row>
    <row r="62" spans="1:33" ht="20.149999999999999" customHeight="1">
      <c r="A62" s="692"/>
      <c r="B62" s="720" t="s">
        <v>1987</v>
      </c>
      <c r="C62" s="362" t="s">
        <v>327</v>
      </c>
      <c r="D62" s="720" t="s">
        <v>1987</v>
      </c>
      <c r="E62" s="49"/>
      <c r="F62" s="14" t="s">
        <v>323</v>
      </c>
      <c r="G62" s="14" t="str">
        <f t="shared" si="30"/>
        <v>Level 2 - Standard SkillsIndia</v>
      </c>
      <c r="H62" s="49" t="e">
        <v>#N/A</v>
      </c>
      <c r="I62" s="49" t="e">
        <v>#N/A</v>
      </c>
      <c r="J62" s="49" t="e">
        <v>#N/A</v>
      </c>
      <c r="K62" s="49" t="e">
        <v>#N/A</v>
      </c>
      <c r="L62" s="15">
        <f>VLOOKUP(G62,'New Rate Card'!A:D,4,0)</f>
        <v>20</v>
      </c>
      <c r="M62" s="298">
        <f t="shared" si="31"/>
        <v>3780</v>
      </c>
      <c r="N62" s="10"/>
      <c r="O62" s="10"/>
      <c r="P62" s="10"/>
      <c r="Q62" s="10"/>
      <c r="R62" s="10"/>
      <c r="S62" s="10"/>
      <c r="T62" s="10"/>
      <c r="U62" s="10"/>
      <c r="V62" s="10"/>
      <c r="W62" s="10"/>
      <c r="X62" s="10"/>
      <c r="Y62" s="10"/>
      <c r="Z62" s="10"/>
      <c r="AA62" s="10"/>
      <c r="AB62" s="10"/>
      <c r="AC62" s="10"/>
      <c r="AD62" s="128"/>
      <c r="AE62" s="128"/>
      <c r="AF62" s="298"/>
      <c r="AG62" s="299"/>
    </row>
    <row r="63" spans="1:33" ht="20.149999999999999" customHeight="1">
      <c r="A63" s="692"/>
      <c r="B63" s="720" t="s">
        <v>1987</v>
      </c>
      <c r="C63" s="362" t="s">
        <v>327</v>
      </c>
      <c r="D63" s="720" t="s">
        <v>1987</v>
      </c>
      <c r="E63" s="49"/>
      <c r="F63" s="14" t="s">
        <v>323</v>
      </c>
      <c r="G63" s="14" t="str">
        <f t="shared" si="30"/>
        <v>Level 2 - Standard SkillsIndia</v>
      </c>
      <c r="H63" s="49" t="e">
        <v>#N/A</v>
      </c>
      <c r="I63" s="49" t="e">
        <v>#N/A</v>
      </c>
      <c r="J63" s="49" t="e">
        <v>#N/A</v>
      </c>
      <c r="K63" s="49" t="e">
        <v>#N/A</v>
      </c>
      <c r="L63" s="15">
        <f>VLOOKUP(G63,'New Rate Card'!A:D,4,0)</f>
        <v>20</v>
      </c>
      <c r="M63" s="298">
        <f t="shared" si="31"/>
        <v>3780</v>
      </c>
      <c r="N63" s="10"/>
      <c r="O63" s="10"/>
      <c r="P63" s="10"/>
      <c r="Q63" s="10"/>
      <c r="R63" s="10"/>
      <c r="S63" s="10"/>
      <c r="T63" s="10"/>
      <c r="U63" s="10"/>
      <c r="V63" s="10"/>
      <c r="W63" s="10"/>
      <c r="X63" s="10"/>
      <c r="Y63" s="10"/>
      <c r="Z63" s="10"/>
      <c r="AA63" s="10"/>
      <c r="AB63" s="10"/>
      <c r="AC63" s="10"/>
      <c r="AD63" s="128"/>
      <c r="AE63" s="128"/>
      <c r="AF63" s="298"/>
      <c r="AG63" s="299"/>
    </row>
    <row r="64" spans="1:33" ht="20.149999999999999" customHeight="1">
      <c r="A64" s="692"/>
      <c r="B64" s="720" t="s">
        <v>1987</v>
      </c>
      <c r="C64" s="362" t="s">
        <v>327</v>
      </c>
      <c r="D64" s="720" t="s">
        <v>1987</v>
      </c>
      <c r="E64" s="49"/>
      <c r="F64" s="14" t="s">
        <v>323</v>
      </c>
      <c r="G64" s="14" t="str">
        <f t="shared" si="30"/>
        <v>Level 2 - Standard SkillsIndia</v>
      </c>
      <c r="H64" s="49" t="e">
        <v>#N/A</v>
      </c>
      <c r="I64" s="49" t="e">
        <v>#N/A</v>
      </c>
      <c r="J64" s="49" t="e">
        <v>#N/A</v>
      </c>
      <c r="K64" s="49" t="e">
        <v>#N/A</v>
      </c>
      <c r="L64" s="15">
        <f>VLOOKUP(G64,'New Rate Card'!A:D,4,0)</f>
        <v>20</v>
      </c>
      <c r="M64" s="298">
        <f t="shared" si="31"/>
        <v>3780</v>
      </c>
      <c r="N64" s="10"/>
      <c r="O64" s="10"/>
      <c r="P64" s="10"/>
      <c r="Q64" s="10"/>
      <c r="R64" s="10"/>
      <c r="S64" s="10"/>
      <c r="T64" s="10"/>
      <c r="U64" s="10"/>
      <c r="V64" s="10"/>
      <c r="W64" s="10"/>
      <c r="X64" s="10"/>
      <c r="Y64" s="10"/>
      <c r="Z64" s="10"/>
      <c r="AA64" s="10"/>
      <c r="AB64" s="10"/>
      <c r="AC64" s="10"/>
      <c r="AD64" s="128"/>
      <c r="AE64" s="128"/>
      <c r="AF64" s="298"/>
      <c r="AG64" s="299"/>
    </row>
    <row r="65" spans="1:33" ht="20.149999999999999" customHeight="1">
      <c r="A65" s="692"/>
      <c r="B65" s="720" t="s">
        <v>1987</v>
      </c>
      <c r="C65" s="362" t="s">
        <v>327</v>
      </c>
      <c r="D65" s="720" t="s">
        <v>1987</v>
      </c>
      <c r="E65" s="49"/>
      <c r="F65" s="14" t="s">
        <v>323</v>
      </c>
      <c r="G65" s="14" t="str">
        <f t="shared" si="30"/>
        <v>Level 2 - Standard SkillsIndia</v>
      </c>
      <c r="H65" s="49" t="e">
        <v>#N/A</v>
      </c>
      <c r="I65" s="49" t="e">
        <v>#N/A</v>
      </c>
      <c r="J65" s="49" t="e">
        <v>#N/A</v>
      </c>
      <c r="K65" s="49" t="e">
        <v>#N/A</v>
      </c>
      <c r="L65" s="15">
        <f>VLOOKUP(G65,'New Rate Card'!A:D,4,0)</f>
        <v>20</v>
      </c>
      <c r="M65" s="298">
        <f t="shared" si="31"/>
        <v>3780</v>
      </c>
      <c r="N65" s="10"/>
      <c r="O65" s="10"/>
      <c r="P65" s="10"/>
      <c r="Q65" s="10"/>
      <c r="R65" s="10"/>
      <c r="S65" s="10"/>
      <c r="T65" s="10"/>
      <c r="U65" s="10"/>
      <c r="V65" s="10"/>
      <c r="W65" s="10"/>
      <c r="X65" s="10"/>
      <c r="Y65" s="10"/>
      <c r="Z65" s="10"/>
      <c r="AA65" s="10"/>
      <c r="AB65" s="10"/>
      <c r="AC65" s="10"/>
      <c r="AD65" s="128"/>
      <c r="AE65" s="128"/>
      <c r="AF65" s="298"/>
      <c r="AG65" s="299"/>
    </row>
    <row r="66" spans="1:33" ht="20.149999999999999" customHeight="1">
      <c r="A66" s="692"/>
      <c r="B66" s="720" t="s">
        <v>1987</v>
      </c>
      <c r="C66" s="362" t="s">
        <v>327</v>
      </c>
      <c r="D66" s="720" t="s">
        <v>1987</v>
      </c>
      <c r="E66" s="49"/>
      <c r="F66" s="14" t="s">
        <v>323</v>
      </c>
      <c r="G66" s="14" t="str">
        <f t="shared" si="30"/>
        <v>Level 2 - Standard SkillsIndia</v>
      </c>
      <c r="H66" s="49" t="e">
        <v>#N/A</v>
      </c>
      <c r="I66" s="49" t="e">
        <v>#N/A</v>
      </c>
      <c r="J66" s="49" t="e">
        <v>#N/A</v>
      </c>
      <c r="K66" s="49" t="e">
        <v>#N/A</v>
      </c>
      <c r="L66" s="15">
        <f>VLOOKUP(G66,'New Rate Card'!A:D,4,0)</f>
        <v>20</v>
      </c>
      <c r="M66" s="298">
        <f t="shared" si="31"/>
        <v>3780</v>
      </c>
      <c r="N66" s="10"/>
      <c r="O66" s="10"/>
      <c r="P66" s="10"/>
      <c r="Q66" s="10"/>
      <c r="R66" s="10"/>
      <c r="S66" s="10"/>
      <c r="T66" s="10"/>
      <c r="U66" s="10"/>
      <c r="V66" s="10"/>
      <c r="W66" s="10"/>
      <c r="X66" s="10"/>
      <c r="Y66" s="10"/>
      <c r="Z66" s="10"/>
      <c r="AA66" s="10"/>
      <c r="AB66" s="10"/>
      <c r="AC66" s="10"/>
      <c r="AD66" s="128"/>
      <c r="AE66" s="128"/>
      <c r="AF66" s="298"/>
      <c r="AG66" s="299"/>
    </row>
    <row r="67" spans="1:33" ht="20.149999999999999" customHeight="1">
      <c r="A67" s="692"/>
      <c r="B67" s="720" t="s">
        <v>1987</v>
      </c>
      <c r="C67" s="362" t="s">
        <v>327</v>
      </c>
      <c r="D67" s="720" t="s">
        <v>1987</v>
      </c>
      <c r="E67" s="49"/>
      <c r="F67" s="14" t="s">
        <v>323</v>
      </c>
      <c r="G67" s="14" t="str">
        <f t="shared" si="30"/>
        <v>Level 2 - Standard SkillsIndia</v>
      </c>
      <c r="H67" s="49" t="e">
        <v>#N/A</v>
      </c>
      <c r="I67" s="49" t="e">
        <v>#N/A</v>
      </c>
      <c r="J67" s="49" t="e">
        <v>#N/A</v>
      </c>
      <c r="K67" s="49" t="e">
        <v>#N/A</v>
      </c>
      <c r="L67" s="15">
        <f>VLOOKUP(G67,'New Rate Card'!A:D,4,0)</f>
        <v>20</v>
      </c>
      <c r="M67" s="298">
        <f t="shared" si="31"/>
        <v>3780</v>
      </c>
      <c r="N67" s="10"/>
      <c r="O67" s="10"/>
      <c r="P67" s="10"/>
      <c r="Q67" s="10"/>
      <c r="R67" s="10"/>
      <c r="S67" s="10"/>
      <c r="T67" s="10"/>
      <c r="U67" s="10"/>
      <c r="V67" s="10"/>
      <c r="W67" s="10"/>
      <c r="X67" s="10"/>
      <c r="Y67" s="10"/>
      <c r="Z67" s="10"/>
      <c r="AA67" s="10"/>
      <c r="AB67" s="10"/>
      <c r="AC67" s="10"/>
      <c r="AD67" s="128"/>
      <c r="AE67" s="128"/>
      <c r="AF67" s="298"/>
      <c r="AG67" s="299"/>
    </row>
    <row r="68" spans="1:33" ht="20.149999999999999" customHeight="1">
      <c r="A68" s="692">
        <v>301673</v>
      </c>
      <c r="B68" s="50" t="s">
        <v>1993</v>
      </c>
      <c r="C68" s="362" t="s">
        <v>327</v>
      </c>
      <c r="D68" s="50" t="s">
        <v>1990</v>
      </c>
      <c r="E68" s="49"/>
      <c r="F68" s="14" t="s">
        <v>342</v>
      </c>
      <c r="G68" s="14" t="str">
        <f t="shared" si="30"/>
        <v>Level 3 - Niche SkillsIndia</v>
      </c>
      <c r="H68" s="49" t="s">
        <v>318</v>
      </c>
      <c r="I68" s="49">
        <v>1000456961</v>
      </c>
      <c r="J68" s="49" t="s">
        <v>1475</v>
      </c>
      <c r="K68" s="49" t="s">
        <v>26</v>
      </c>
      <c r="L68" s="15">
        <f>VLOOKUP(G68,'New Rate Card'!A:D,4,0)</f>
        <v>27.5</v>
      </c>
      <c r="M68" s="298">
        <f t="shared" si="31"/>
        <v>5197.5</v>
      </c>
      <c r="N68" s="10"/>
      <c r="O68" s="10">
        <f t="shared" ref="O68:O72" si="32">$L68*189</f>
        <v>5197.5</v>
      </c>
      <c r="P68" s="10"/>
      <c r="Q68" s="10"/>
      <c r="R68" s="10"/>
      <c r="S68" s="10"/>
      <c r="T68" s="10"/>
      <c r="U68" s="10"/>
      <c r="V68" s="10"/>
      <c r="W68" s="10"/>
      <c r="X68" s="10"/>
      <c r="Y68" s="10"/>
      <c r="Z68" s="10"/>
      <c r="AA68" s="10"/>
      <c r="AB68" s="10"/>
      <c r="AC68" s="10"/>
      <c r="AD68" s="128"/>
      <c r="AE68" s="128"/>
      <c r="AF68" s="298"/>
      <c r="AG68" s="299"/>
    </row>
    <row r="69" spans="1:33" ht="20.149999999999999" customHeight="1">
      <c r="A69" s="692">
        <v>356430</v>
      </c>
      <c r="B69" s="50" t="s">
        <v>1994</v>
      </c>
      <c r="C69" s="362" t="s">
        <v>327</v>
      </c>
      <c r="D69" s="50" t="s">
        <v>1990</v>
      </c>
      <c r="E69" s="49"/>
      <c r="F69" s="14" t="s">
        <v>317</v>
      </c>
      <c r="G69" s="14" t="str">
        <f t="shared" si="30"/>
        <v>Level 3 - Premium SkillsIndia</v>
      </c>
      <c r="H69" s="49" t="s">
        <v>338</v>
      </c>
      <c r="I69" s="49">
        <v>1000466210</v>
      </c>
      <c r="J69" s="49" t="s">
        <v>1995</v>
      </c>
      <c r="K69" s="49" t="s">
        <v>26</v>
      </c>
      <c r="L69" s="15">
        <f>VLOOKUP(G69,'New Rate Card'!A:D,4,0)</f>
        <v>24.8</v>
      </c>
      <c r="M69" s="298">
        <f t="shared" si="31"/>
        <v>4687.2</v>
      </c>
      <c r="N69" s="10"/>
      <c r="O69" s="10">
        <f t="shared" si="32"/>
        <v>4687.2</v>
      </c>
      <c r="P69" s="10"/>
      <c r="Q69" s="10"/>
      <c r="R69" s="10"/>
      <c r="S69" s="10"/>
      <c r="T69" s="10"/>
      <c r="U69" s="10"/>
      <c r="V69" s="10"/>
      <c r="W69" s="10"/>
      <c r="X69" s="10"/>
      <c r="Y69" s="10"/>
      <c r="Z69" s="10"/>
      <c r="AA69" s="10"/>
      <c r="AB69" s="10"/>
      <c r="AC69" s="10"/>
      <c r="AD69" s="128"/>
      <c r="AE69" s="128"/>
      <c r="AF69" s="298"/>
      <c r="AG69" s="299"/>
    </row>
    <row r="70" spans="1:33" ht="20.149999999999999" customHeight="1">
      <c r="A70" s="692">
        <v>2044854</v>
      </c>
      <c r="B70" s="50" t="s">
        <v>1996</v>
      </c>
      <c r="C70" s="362" t="s">
        <v>327</v>
      </c>
      <c r="D70" s="50" t="s">
        <v>1990</v>
      </c>
      <c r="E70" s="49"/>
      <c r="F70" s="14" t="s">
        <v>317</v>
      </c>
      <c r="G70" s="14" t="str">
        <f t="shared" si="30"/>
        <v>Level 3 - Premium SkillsIndia</v>
      </c>
      <c r="H70" s="49" t="s">
        <v>324</v>
      </c>
      <c r="I70" s="49">
        <v>1000466210</v>
      </c>
      <c r="J70" s="49" t="s">
        <v>1995</v>
      </c>
      <c r="K70" s="49" t="s">
        <v>26</v>
      </c>
      <c r="L70" s="15">
        <f>VLOOKUP(G70,'New Rate Card'!A:D,4,0)</f>
        <v>24.8</v>
      </c>
      <c r="M70" s="298">
        <f t="shared" si="31"/>
        <v>4687.2</v>
      </c>
      <c r="N70" s="10"/>
      <c r="O70" s="10">
        <f t="shared" si="32"/>
        <v>4687.2</v>
      </c>
      <c r="P70" s="10"/>
      <c r="Q70" s="10"/>
      <c r="R70" s="10"/>
      <c r="S70" s="10"/>
      <c r="T70" s="10"/>
      <c r="U70" s="10"/>
      <c r="V70" s="10"/>
      <c r="W70" s="10"/>
      <c r="X70" s="10"/>
      <c r="Y70" s="10"/>
      <c r="Z70" s="10"/>
      <c r="AA70" s="10"/>
      <c r="AB70" s="10"/>
      <c r="AC70" s="10"/>
      <c r="AD70" s="128"/>
      <c r="AE70" s="128"/>
      <c r="AF70" s="298"/>
      <c r="AG70" s="299"/>
    </row>
    <row r="71" spans="1:33" ht="20.149999999999999" customHeight="1">
      <c r="A71" s="692">
        <v>915722</v>
      </c>
      <c r="B71" s="50" t="s">
        <v>1997</v>
      </c>
      <c r="C71" s="362" t="s">
        <v>327</v>
      </c>
      <c r="D71" s="50" t="s">
        <v>1990</v>
      </c>
      <c r="E71" s="49"/>
      <c r="F71" s="14" t="s">
        <v>320</v>
      </c>
      <c r="G71" s="14" t="str">
        <f t="shared" si="30"/>
        <v>Level 3 - Standard SkillsIndia</v>
      </c>
      <c r="H71" s="49" t="s">
        <v>324</v>
      </c>
      <c r="I71" s="49">
        <v>1000466210</v>
      </c>
      <c r="J71" s="49" t="s">
        <v>1995</v>
      </c>
      <c r="K71" s="49" t="s">
        <v>26</v>
      </c>
      <c r="L71" s="15">
        <f>VLOOKUP(G71,'New Rate Card'!A:D,4,0)</f>
        <v>22.9</v>
      </c>
      <c r="M71" s="298">
        <f t="shared" si="31"/>
        <v>4328.0999999999995</v>
      </c>
      <c r="N71" s="10"/>
      <c r="O71" s="10">
        <f t="shared" si="32"/>
        <v>4328.0999999999995</v>
      </c>
      <c r="P71" s="10"/>
      <c r="Q71" s="10"/>
      <c r="R71" s="10"/>
      <c r="S71" s="10"/>
      <c r="T71" s="10"/>
      <c r="U71" s="10"/>
      <c r="V71" s="10"/>
      <c r="W71" s="10"/>
      <c r="X71" s="10"/>
      <c r="Y71" s="10"/>
      <c r="Z71" s="10"/>
      <c r="AA71" s="10"/>
      <c r="AB71" s="10"/>
      <c r="AC71" s="10"/>
      <c r="AD71" s="128"/>
      <c r="AE71" s="128"/>
      <c r="AF71" s="298"/>
      <c r="AG71" s="299"/>
    </row>
    <row r="72" spans="1:33" ht="20.149999999999999" customHeight="1">
      <c r="A72" s="692">
        <v>2271366</v>
      </c>
      <c r="B72" s="50" t="s">
        <v>1998</v>
      </c>
      <c r="C72" s="362" t="s">
        <v>327</v>
      </c>
      <c r="D72" s="50" t="s">
        <v>1990</v>
      </c>
      <c r="E72" s="49"/>
      <c r="F72" s="14" t="s">
        <v>320</v>
      </c>
      <c r="G72" s="14" t="str">
        <f t="shared" si="30"/>
        <v>Level 3 - Standard SkillsIndia</v>
      </c>
      <c r="H72" s="49" t="s">
        <v>582</v>
      </c>
      <c r="I72" s="49">
        <v>1000466210</v>
      </c>
      <c r="J72" s="49" t="s">
        <v>1995</v>
      </c>
      <c r="K72" s="49" t="s">
        <v>26</v>
      </c>
      <c r="L72" s="15">
        <f>VLOOKUP(G72,'New Rate Card'!A:D,4,0)</f>
        <v>22.9</v>
      </c>
      <c r="M72" s="298">
        <f t="shared" si="31"/>
        <v>4328.0999999999995</v>
      </c>
      <c r="N72" s="10"/>
      <c r="O72" s="10">
        <f t="shared" si="32"/>
        <v>4328.0999999999995</v>
      </c>
      <c r="P72" s="10"/>
      <c r="Q72" s="10"/>
      <c r="R72" s="10"/>
      <c r="S72" s="10"/>
      <c r="T72" s="10"/>
      <c r="U72" s="10"/>
      <c r="V72" s="10"/>
      <c r="W72" s="10"/>
      <c r="X72" s="10"/>
      <c r="Y72" s="10"/>
      <c r="Z72" s="10"/>
      <c r="AA72" s="10"/>
      <c r="AB72" s="10"/>
      <c r="AC72" s="10"/>
      <c r="AD72" s="128"/>
      <c r="AE72" s="128"/>
      <c r="AF72" s="298"/>
      <c r="AG72" s="299"/>
    </row>
    <row r="73" spans="1:33" ht="20.149999999999999" customHeight="1">
      <c r="A73" s="692">
        <v>969536</v>
      </c>
      <c r="B73" s="50" t="s">
        <v>1999</v>
      </c>
      <c r="C73" s="362" t="s">
        <v>315</v>
      </c>
      <c r="D73" s="50" t="s">
        <v>1909</v>
      </c>
      <c r="E73" s="49"/>
      <c r="F73" s="14" t="s">
        <v>320</v>
      </c>
      <c r="G73" s="14" t="str">
        <f>CONCATENATE(F73,C73)</f>
        <v>Level 3 - Standard SkillsOnshore Supplier Location</v>
      </c>
      <c r="H73" s="49" t="s">
        <v>338</v>
      </c>
      <c r="I73" s="49">
        <v>1000471622</v>
      </c>
      <c r="J73" s="49" t="s">
        <v>1463</v>
      </c>
      <c r="K73" s="49" t="s">
        <v>24</v>
      </c>
      <c r="L73" s="15">
        <f>VLOOKUP(G73,'New Rate Card'!A:D,4,0)</f>
        <v>91.9</v>
      </c>
      <c r="M73" s="298">
        <f>L73*189</f>
        <v>17369.100000000002</v>
      </c>
      <c r="N73" s="10">
        <f>$L73*168</f>
        <v>15439.2</v>
      </c>
      <c r="O73" s="10">
        <f>$L73*168</f>
        <v>15439.2</v>
      </c>
      <c r="P73" s="10">
        <f>$L73*168</f>
        <v>15439.2</v>
      </c>
      <c r="Q73" s="10"/>
      <c r="R73" s="10"/>
      <c r="S73" s="10"/>
      <c r="T73" s="10"/>
      <c r="U73" s="10"/>
      <c r="V73" s="10"/>
      <c r="W73" s="10"/>
      <c r="X73" s="10"/>
      <c r="Y73" s="10"/>
      <c r="Z73" s="10"/>
      <c r="AA73" s="10"/>
      <c r="AB73" s="10"/>
      <c r="AC73" s="10"/>
      <c r="AD73" s="128"/>
      <c r="AE73" s="128"/>
      <c r="AF73" s="298"/>
      <c r="AG73" s="299"/>
    </row>
    <row r="74" spans="1:33" ht="20.149999999999999" customHeight="1">
      <c r="A74" s="692"/>
      <c r="B74" s="50" t="s">
        <v>2000</v>
      </c>
      <c r="C74" s="362" t="s">
        <v>315</v>
      </c>
      <c r="D74" s="50" t="s">
        <v>1909</v>
      </c>
      <c r="E74" s="14" t="s">
        <v>428</v>
      </c>
      <c r="F74" s="14" t="s">
        <v>342</v>
      </c>
      <c r="G74" s="14" t="str">
        <f t="shared" si="8"/>
        <v>Level 3 - Niche SkillsOnshore Supplier Location</v>
      </c>
      <c r="H74" s="49" t="e">
        <v>#N/A</v>
      </c>
      <c r="I74" s="49" t="e">
        <v>#N/A</v>
      </c>
      <c r="J74" s="49" t="e">
        <v>#N/A</v>
      </c>
      <c r="K74" s="49" t="e">
        <v>#N/A</v>
      </c>
      <c r="L74" s="15">
        <f>VLOOKUP(G74,'New Rate Card'!A:D,4,0)</f>
        <v>98.21</v>
      </c>
      <c r="M74" s="298">
        <f t="shared" si="9"/>
        <v>16499.28</v>
      </c>
      <c r="N74" s="10"/>
      <c r="O74" s="10"/>
      <c r="P74" s="10"/>
      <c r="Q74" s="10">
        <v>0</v>
      </c>
      <c r="R74" s="10">
        <v>0</v>
      </c>
      <c r="S74" s="10">
        <v>0</v>
      </c>
      <c r="T74" s="10">
        <v>0</v>
      </c>
      <c r="U74" s="10">
        <v>0</v>
      </c>
      <c r="V74" s="10">
        <v>0</v>
      </c>
      <c r="W74" s="10">
        <v>0</v>
      </c>
      <c r="X74" s="10">
        <v>0</v>
      </c>
      <c r="Y74" s="10">
        <v>0</v>
      </c>
      <c r="Z74" s="10">
        <f t="shared" si="25"/>
        <v>0</v>
      </c>
      <c r="AA74" s="10">
        <f t="shared" si="19"/>
        <v>0</v>
      </c>
      <c r="AB74" s="10">
        <f t="shared" si="20"/>
        <v>0</v>
      </c>
      <c r="AC74" s="10">
        <f t="shared" si="21"/>
        <v>0</v>
      </c>
      <c r="AD74" s="128">
        <f t="shared" si="26"/>
        <v>0</v>
      </c>
      <c r="AE74" s="128">
        <f t="shared" si="23"/>
        <v>0</v>
      </c>
      <c r="AF74" s="298">
        <f t="shared" si="27"/>
        <v>0</v>
      </c>
      <c r="AG74" s="299"/>
    </row>
    <row r="75" spans="1:33" ht="20.149999999999999" customHeight="1">
      <c r="A75" s="817" t="s">
        <v>1506</v>
      </c>
      <c r="B75" s="817"/>
      <c r="C75" s="817"/>
      <c r="D75" s="817"/>
      <c r="E75" s="817"/>
      <c r="F75" s="817"/>
      <c r="G75" s="817"/>
      <c r="H75" s="817"/>
      <c r="I75" s="817"/>
      <c r="J75" s="817"/>
      <c r="K75" s="817"/>
      <c r="L75" s="817"/>
      <c r="M75" s="817"/>
      <c r="N75" s="126">
        <f t="shared" ref="N75:AF75" si="33">SUM(N9:N74)</f>
        <v>92155.37999999999</v>
      </c>
      <c r="O75" s="126">
        <f t="shared" si="33"/>
        <v>135349.29999999999</v>
      </c>
      <c r="P75" s="126">
        <f t="shared" si="33"/>
        <v>226428.29999999996</v>
      </c>
      <c r="Q75" s="126">
        <f t="shared" si="33"/>
        <v>0</v>
      </c>
      <c r="R75" s="126">
        <f t="shared" si="33"/>
        <v>0</v>
      </c>
      <c r="S75" s="126">
        <f t="shared" si="33"/>
        <v>0</v>
      </c>
      <c r="T75" s="126">
        <f t="shared" si="33"/>
        <v>0</v>
      </c>
      <c r="U75" s="126">
        <f t="shared" si="33"/>
        <v>0</v>
      </c>
      <c r="V75" s="126">
        <f t="shared" si="33"/>
        <v>0</v>
      </c>
      <c r="W75" s="126">
        <f t="shared" si="33"/>
        <v>0</v>
      </c>
      <c r="X75" s="126">
        <f t="shared" si="33"/>
        <v>0</v>
      </c>
      <c r="Y75" s="126">
        <f t="shared" si="33"/>
        <v>0</v>
      </c>
      <c r="Z75" s="126">
        <f t="shared" si="33"/>
        <v>132808.53999999995</v>
      </c>
      <c r="AA75" s="126">
        <f t="shared" si="33"/>
        <v>0</v>
      </c>
      <c r="AB75" s="126">
        <f t="shared" si="33"/>
        <v>0</v>
      </c>
      <c r="AC75" s="126">
        <f t="shared" si="33"/>
        <v>0</v>
      </c>
      <c r="AD75" s="126">
        <f t="shared" si="33"/>
        <v>132808.53999999995</v>
      </c>
      <c r="AE75" s="126">
        <f t="shared" si="33"/>
        <v>0</v>
      </c>
      <c r="AF75" s="126">
        <f t="shared" si="33"/>
        <v>132808.53999999995</v>
      </c>
      <c r="AG75" s="130"/>
    </row>
    <row r="76" spans="1:33" ht="18.649999999999999" customHeight="1">
      <c r="A76" s="814" t="s">
        <v>1480</v>
      </c>
      <c r="B76" s="814"/>
      <c r="C76" s="814"/>
      <c r="D76" s="814"/>
      <c r="E76" s="814"/>
      <c r="F76" s="814"/>
      <c r="G76" s="814"/>
      <c r="H76" s="814"/>
      <c r="I76" s="814"/>
      <c r="J76" s="814"/>
      <c r="K76" s="814"/>
      <c r="L76" s="814"/>
      <c r="M76" s="814"/>
      <c r="N76" s="680">
        <f>N75*90%</f>
        <v>82939.84199999999</v>
      </c>
      <c r="O76" s="680">
        <f t="shared" ref="O76:AF76" si="34">O75*90%</f>
        <v>121814.37</v>
      </c>
      <c r="P76" s="680">
        <f t="shared" si="34"/>
        <v>203785.46999999997</v>
      </c>
      <c r="Q76" s="680">
        <f t="shared" si="34"/>
        <v>0</v>
      </c>
      <c r="R76" s="680">
        <f t="shared" si="34"/>
        <v>0</v>
      </c>
      <c r="S76" s="680">
        <f t="shared" si="34"/>
        <v>0</v>
      </c>
      <c r="T76" s="680">
        <f t="shared" si="34"/>
        <v>0</v>
      </c>
      <c r="U76" s="680">
        <f t="shared" si="34"/>
        <v>0</v>
      </c>
      <c r="V76" s="680">
        <f t="shared" si="34"/>
        <v>0</v>
      </c>
      <c r="W76" s="680">
        <f t="shared" si="34"/>
        <v>0</v>
      </c>
      <c r="X76" s="680">
        <f t="shared" si="34"/>
        <v>0</v>
      </c>
      <c r="Y76" s="680">
        <f t="shared" si="34"/>
        <v>0</v>
      </c>
      <c r="Z76" s="680">
        <f t="shared" si="34"/>
        <v>119527.68599999996</v>
      </c>
      <c r="AA76" s="680">
        <f t="shared" si="34"/>
        <v>0</v>
      </c>
      <c r="AB76" s="680">
        <f t="shared" si="34"/>
        <v>0</v>
      </c>
      <c r="AC76" s="680">
        <f t="shared" si="34"/>
        <v>0</v>
      </c>
      <c r="AD76" s="680">
        <f t="shared" si="34"/>
        <v>119527.68599999996</v>
      </c>
      <c r="AE76" s="680">
        <f t="shared" si="34"/>
        <v>0</v>
      </c>
      <c r="AF76" s="680">
        <f t="shared" si="34"/>
        <v>119527.68599999996</v>
      </c>
      <c r="AG76" s="689"/>
    </row>
    <row r="77" spans="1:33" ht="18.649999999999999" customHeight="1">
      <c r="A77" s="829" t="s">
        <v>1481</v>
      </c>
      <c r="B77" s="829"/>
      <c r="C77" s="829"/>
      <c r="D77" s="829"/>
      <c r="E77" s="829"/>
      <c r="F77" s="829"/>
      <c r="G77" s="829"/>
      <c r="H77" s="829"/>
      <c r="I77" s="829"/>
      <c r="J77" s="829"/>
      <c r="K77" s="829"/>
      <c r="L77" s="829"/>
      <c r="M77" s="829"/>
      <c r="N77" s="682">
        <f>N76*94.15%</f>
        <v>78087.861242999992</v>
      </c>
      <c r="O77" s="682">
        <f>O76*94.15%</f>
        <v>114688.229355</v>
      </c>
      <c r="P77" s="682">
        <f>P76*94.15%</f>
        <v>191864.02000499997</v>
      </c>
      <c r="Q77" s="682">
        <f t="shared" ref="Q77:AE77" si="35">Q75*84.15%</f>
        <v>0</v>
      </c>
      <c r="R77" s="682">
        <f t="shared" si="35"/>
        <v>0</v>
      </c>
      <c r="S77" s="682">
        <f t="shared" si="35"/>
        <v>0</v>
      </c>
      <c r="T77" s="682">
        <f t="shared" si="35"/>
        <v>0</v>
      </c>
      <c r="U77" s="682">
        <f t="shared" si="35"/>
        <v>0</v>
      </c>
      <c r="V77" s="682">
        <f t="shared" si="35"/>
        <v>0</v>
      </c>
      <c r="W77" s="682">
        <f t="shared" si="35"/>
        <v>0</v>
      </c>
      <c r="X77" s="682">
        <f t="shared" si="35"/>
        <v>0</v>
      </c>
      <c r="Y77" s="682">
        <f t="shared" si="35"/>
        <v>0</v>
      </c>
      <c r="Z77" s="682">
        <f>Z76*94.15%</f>
        <v>112535.31636899996</v>
      </c>
      <c r="AA77" s="682">
        <f t="shared" si="35"/>
        <v>0</v>
      </c>
      <c r="AB77" s="682">
        <f t="shared" si="35"/>
        <v>0</v>
      </c>
      <c r="AC77" s="682">
        <f t="shared" si="35"/>
        <v>0</v>
      </c>
      <c r="AD77" s="682">
        <f>AD76*94.15%</f>
        <v>112535.31636899996</v>
      </c>
      <c r="AE77" s="682">
        <f t="shared" si="35"/>
        <v>0</v>
      </c>
      <c r="AF77" s="682">
        <f>AF76*94.15%</f>
        <v>112535.31636899996</v>
      </c>
      <c r="AG77" s="690"/>
    </row>
    <row r="78" spans="1:33" ht="20.149999999999999" customHeight="1">
      <c r="AB78" s="62">
        <f>AB75*0.9</f>
        <v>0</v>
      </c>
    </row>
    <row r="79" spans="1:33" ht="20.149999999999999" customHeight="1">
      <c r="W79" s="62">
        <v>226567</v>
      </c>
      <c r="X79" s="62">
        <f>SUM(X75:Y75)*90%</f>
        <v>0</v>
      </c>
    </row>
  </sheetData>
  <autoFilter ref="A8:AG79" xr:uid="{DA60AB37-5083-46AC-96DF-0B5660AE2F2C}"/>
  <mergeCells count="19">
    <mergeCell ref="A1:B1"/>
    <mergeCell ref="A2:B2"/>
    <mergeCell ref="A3:B3"/>
    <mergeCell ref="C1:E1"/>
    <mergeCell ref="C2:E2"/>
    <mergeCell ref="C3:E3"/>
    <mergeCell ref="W7:Y7"/>
    <mergeCell ref="A75:M75"/>
    <mergeCell ref="A4:B4"/>
    <mergeCell ref="A5:B5"/>
    <mergeCell ref="A6:B6"/>
    <mergeCell ref="C4:E4"/>
    <mergeCell ref="C5:E5"/>
    <mergeCell ref="C6:E6"/>
    <mergeCell ref="A76:M76"/>
    <mergeCell ref="A77:M77"/>
    <mergeCell ref="N7:P7"/>
    <mergeCell ref="Q7:S7"/>
    <mergeCell ref="T7:V7"/>
  </mergeCells>
  <conditionalFormatting sqref="A33:A1048576 A1:A9 A11:A31">
    <cfRule type="duplicateValues" dxfId="27" priority="1"/>
  </conditionalFormatting>
  <dataValidations count="1">
    <dataValidation type="list" allowBlank="1" showInputMessage="1" showErrorMessage="1" sqref="E9:E74" xr:uid="{6F928709-B0E5-4204-964D-825B4157A00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E7B2B87-D0BD-401F-84AC-66DF5D89C30D}">
          <x14:formula1>
            <xm:f>'New Rate Card'!$C$2:$C$51</xm:f>
          </x14:formula1>
          <xm:sqref>C1:C3 C78:C1048576 C7:C75</xm:sqref>
        </x14:dataValidation>
        <x14:dataValidation type="list" allowBlank="1" showInputMessage="1" showErrorMessage="1" xr:uid="{04B42BF9-A2AC-421F-8CAE-DBD1431297C7}">
          <x14:formula1>
            <xm:f>'New Rate Card'!$B$2:$B$51</xm:f>
          </x14:formula1>
          <xm:sqref>F78:F1048576 F7:F75</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B4ED-2E7D-418C-AD4F-A6EC2191314E}">
  <sheetPr codeName="Sheet22">
    <tabColor theme="9"/>
  </sheetPr>
  <dimension ref="A1:AG16"/>
  <sheetViews>
    <sheetView zoomScaleNormal="100" workbookViewId="0">
      <selection activeCell="M10" sqref="M10"/>
    </sheetView>
  </sheetViews>
  <sheetFormatPr defaultColWidth="31.453125" defaultRowHeight="20.149999999999999" customHeight="1"/>
  <cols>
    <col min="1" max="1" width="14.54296875" style="370" customWidth="1"/>
    <col min="2" max="2" width="24.453125" style="370" bestFit="1" customWidth="1"/>
    <col min="3" max="3" width="27.453125" style="370" customWidth="1"/>
    <col min="4" max="4" width="8.453125" style="370" customWidth="1"/>
    <col min="5" max="11" width="39" style="370" customWidth="1"/>
    <col min="12" max="13" width="13.54296875" style="369" customWidth="1"/>
    <col min="14" max="14" width="16.54296875" style="369" customWidth="1"/>
    <col min="15" max="29" width="17.453125" style="369" customWidth="1"/>
    <col min="30" max="32" width="16.453125" style="370" customWidth="1"/>
    <col min="33" max="33" width="61.453125" style="370" bestFit="1" customWidth="1"/>
    <col min="34" max="16384" width="31.453125" style="370"/>
  </cols>
  <sheetData>
    <row r="1" spans="1:33" ht="20.149999999999999" customHeight="1">
      <c r="A1" s="806" t="s">
        <v>1440</v>
      </c>
      <c r="B1" s="806"/>
      <c r="C1" s="809" t="s">
        <v>1943</v>
      </c>
      <c r="D1" s="809"/>
      <c r="E1" s="809"/>
      <c r="F1" s="369"/>
      <c r="G1" s="369"/>
      <c r="H1" s="369"/>
      <c r="I1" s="369"/>
      <c r="J1" s="369"/>
      <c r="K1" s="369"/>
    </row>
    <row r="2" spans="1:33" ht="20.149999999999999" customHeight="1">
      <c r="A2" s="806" t="s">
        <v>1441</v>
      </c>
      <c r="B2" s="806"/>
      <c r="C2" s="809" t="s">
        <v>1944</v>
      </c>
      <c r="D2" s="809"/>
      <c r="E2" s="809"/>
      <c r="F2" s="369"/>
      <c r="G2" s="369"/>
      <c r="H2" s="369"/>
      <c r="I2" s="369"/>
      <c r="J2" s="369"/>
      <c r="K2" s="369"/>
    </row>
    <row r="3" spans="1:33" ht="20.149999999999999" customHeight="1">
      <c r="A3" s="806" t="s">
        <v>1443</v>
      </c>
      <c r="B3" s="806"/>
      <c r="C3" s="809"/>
      <c r="D3" s="809"/>
      <c r="E3" s="809"/>
      <c r="F3" s="369"/>
      <c r="G3" s="369"/>
      <c r="H3" s="369"/>
      <c r="I3" s="369"/>
      <c r="J3" s="369"/>
      <c r="K3" s="369"/>
    </row>
    <row r="4" spans="1:33" ht="20.149999999999999" customHeight="1">
      <c r="A4" s="806" t="s">
        <v>10</v>
      </c>
      <c r="B4" s="806"/>
      <c r="C4" s="809" t="s">
        <v>2001</v>
      </c>
      <c r="D4" s="809"/>
      <c r="E4" s="809"/>
      <c r="F4" s="369"/>
      <c r="G4" s="369"/>
      <c r="H4" s="369"/>
      <c r="I4" s="369"/>
      <c r="J4" s="369"/>
      <c r="K4" s="369"/>
    </row>
    <row r="5" spans="1:33" ht="20.149999999999999" customHeight="1">
      <c r="A5" s="807" t="s">
        <v>1445</v>
      </c>
      <c r="B5" s="818"/>
      <c r="C5" s="809" t="s">
        <v>79</v>
      </c>
      <c r="D5" s="809"/>
      <c r="E5" s="809"/>
      <c r="F5" s="369"/>
      <c r="G5" s="369"/>
      <c r="H5" s="369"/>
      <c r="I5" s="369"/>
      <c r="J5" s="369"/>
      <c r="K5" s="369"/>
    </row>
    <row r="6" spans="1:33" ht="20.149999999999999" customHeight="1">
      <c r="A6" s="807" t="s">
        <v>1446</v>
      </c>
      <c r="B6" s="818"/>
      <c r="C6" s="809" t="s">
        <v>1947</v>
      </c>
      <c r="D6" s="809"/>
      <c r="E6" s="809"/>
      <c r="F6" s="369"/>
      <c r="G6" s="369"/>
      <c r="H6" s="369"/>
      <c r="I6" s="369"/>
      <c r="J6" s="369"/>
      <c r="K6" s="369"/>
    </row>
    <row r="7" spans="1:33" ht="20.149999999999999" customHeight="1">
      <c r="N7" s="862" t="s">
        <v>1448</v>
      </c>
      <c r="O7" s="862"/>
      <c r="P7" s="862"/>
      <c r="Q7" s="863" t="s">
        <v>1449</v>
      </c>
      <c r="R7" s="863"/>
      <c r="S7" s="863"/>
      <c r="T7" s="860" t="s">
        <v>1450</v>
      </c>
      <c r="U7" s="860"/>
      <c r="V7" s="860"/>
      <c r="W7" s="861" t="s">
        <v>1451</v>
      </c>
      <c r="X7" s="861"/>
      <c r="Y7" s="861"/>
      <c r="Z7" s="370"/>
      <c r="AA7" s="370"/>
      <c r="AB7" s="370"/>
      <c r="AC7" s="370"/>
    </row>
    <row r="8" spans="1:33" ht="20.14999999999999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0.149999999999999" customHeight="1">
      <c r="A9" s="46">
        <v>969293</v>
      </c>
      <c r="B9" s="46" t="s">
        <v>768</v>
      </c>
      <c r="C9" s="46" t="s">
        <v>315</v>
      </c>
      <c r="D9" s="46" t="s">
        <v>732</v>
      </c>
      <c r="E9" s="46" t="s">
        <v>25</v>
      </c>
      <c r="F9" s="597" t="s">
        <v>320</v>
      </c>
      <c r="G9" s="46" t="str">
        <f t="shared" ref="G9:G13" si="0">CONCATENATE(F9,C9)</f>
        <v>Level 3 - Standard SkillsOnshore Supplier Location</v>
      </c>
      <c r="H9" s="49" t="s">
        <v>338</v>
      </c>
      <c r="I9" s="49">
        <v>1000456930</v>
      </c>
      <c r="J9" s="49" t="s">
        <v>153</v>
      </c>
      <c r="K9" s="49" t="s">
        <v>26</v>
      </c>
      <c r="L9" s="15">
        <f>VLOOKUP(G9,'New Rate Card'!A:D,4,0)</f>
        <v>91.9</v>
      </c>
      <c r="M9" s="298">
        <f>L9*168</f>
        <v>15439.2</v>
      </c>
      <c r="N9" s="10"/>
      <c r="O9" s="10"/>
      <c r="P9" s="10"/>
      <c r="Q9" s="10">
        <v>0</v>
      </c>
      <c r="R9" s="10">
        <v>0</v>
      </c>
      <c r="S9" s="10">
        <v>0</v>
      </c>
      <c r="T9" s="10">
        <v>0</v>
      </c>
      <c r="U9" s="10">
        <v>0</v>
      </c>
      <c r="V9" s="10">
        <v>0</v>
      </c>
      <c r="W9" s="10">
        <v>0</v>
      </c>
      <c r="X9" s="10">
        <v>0</v>
      </c>
      <c r="Y9" s="10">
        <v>0</v>
      </c>
      <c r="Z9" s="10">
        <f t="shared" ref="Z9" si="1">SUM(N9:P9)</f>
        <v>0</v>
      </c>
      <c r="AA9" s="10">
        <f t="shared" ref="AA9" si="2">SUM(Q9:S9)</f>
        <v>0</v>
      </c>
      <c r="AB9" s="10">
        <f t="shared" ref="AB9" si="3">SUM(T9:V9)</f>
        <v>0</v>
      </c>
      <c r="AC9" s="10">
        <f t="shared" ref="AC9" si="4">SUM(W9:Y9)</f>
        <v>0</v>
      </c>
      <c r="AD9" s="128">
        <f>SUM(Z9:AA9)</f>
        <v>0</v>
      </c>
      <c r="AE9" s="128">
        <f t="shared" ref="AE9" si="5">SUM(AB9:AC9)</f>
        <v>0</v>
      </c>
      <c r="AF9" s="298">
        <f t="shared" ref="AF9" si="6">SUM(AD9:AE9)</f>
        <v>0</v>
      </c>
      <c r="AG9" s="129"/>
    </row>
    <row r="10" spans="1:33" ht="20.149999999999999" customHeight="1">
      <c r="A10" s="46">
        <v>971723</v>
      </c>
      <c r="B10" s="46" t="s">
        <v>2002</v>
      </c>
      <c r="C10" s="46" t="s">
        <v>315</v>
      </c>
      <c r="D10" s="46"/>
      <c r="E10" s="46"/>
      <c r="F10" s="597" t="s">
        <v>320</v>
      </c>
      <c r="G10" s="46" t="str">
        <f>CONCATENATE(F10,C10)</f>
        <v>Level 3 - Standard SkillsOnshore Supplier Location</v>
      </c>
      <c r="H10" s="49" t="s">
        <v>422</v>
      </c>
      <c r="I10" s="49">
        <v>1000471622</v>
      </c>
      <c r="J10" s="49" t="s">
        <v>1463</v>
      </c>
      <c r="K10" s="49"/>
      <c r="L10" s="15">
        <f>VLOOKUP(G10,'New Rate Card'!A:D,4,0)</f>
        <v>91.9</v>
      </c>
      <c r="M10" s="298">
        <f>L10*168</f>
        <v>15439.2</v>
      </c>
      <c r="N10" s="10"/>
      <c r="O10" s="10"/>
      <c r="P10" s="10"/>
      <c r="Q10" s="10"/>
      <c r="R10" s="10"/>
      <c r="S10" s="10"/>
      <c r="T10" s="10"/>
      <c r="U10" s="10"/>
      <c r="V10" s="10"/>
      <c r="W10" s="10"/>
      <c r="X10" s="10"/>
      <c r="Y10" s="10"/>
      <c r="Z10" s="10"/>
      <c r="AA10" s="10"/>
      <c r="AB10" s="10"/>
      <c r="AC10" s="10"/>
      <c r="AD10" s="128"/>
      <c r="AE10" s="128"/>
      <c r="AF10" s="298"/>
      <c r="AG10" s="129"/>
    </row>
    <row r="11" spans="1:33" ht="20.149999999999999" customHeight="1">
      <c r="A11" s="46">
        <v>978379</v>
      </c>
      <c r="B11" s="46" t="s">
        <v>2003</v>
      </c>
      <c r="C11" s="46" t="s">
        <v>315</v>
      </c>
      <c r="D11" s="46"/>
      <c r="E11" s="46"/>
      <c r="F11" s="597" t="s">
        <v>320</v>
      </c>
      <c r="G11" s="46" t="str">
        <f>CONCATENATE(F11,C11)</f>
        <v>Level 3 - Standard SkillsOnshore Supplier Location</v>
      </c>
      <c r="H11" s="49" t="s">
        <v>324</v>
      </c>
      <c r="I11" s="49">
        <v>1000456896</v>
      </c>
      <c r="J11" s="49" t="s">
        <v>210</v>
      </c>
      <c r="K11" s="49"/>
      <c r="L11" s="15">
        <f>VLOOKUP(G11,'New Rate Card'!A:D,4,0)</f>
        <v>91.9</v>
      </c>
      <c r="M11" s="298">
        <f>L11*168</f>
        <v>15439.2</v>
      </c>
      <c r="N11" s="10"/>
      <c r="O11" s="10"/>
      <c r="P11" s="10"/>
      <c r="Q11" s="10"/>
      <c r="R11" s="10"/>
      <c r="S11" s="10"/>
      <c r="T11" s="10"/>
      <c r="U11" s="10"/>
      <c r="V11" s="10"/>
      <c r="W11" s="10"/>
      <c r="X11" s="10"/>
      <c r="Y11" s="10"/>
      <c r="Z11" s="10"/>
      <c r="AA11" s="10"/>
      <c r="AB11" s="10"/>
      <c r="AC11" s="10"/>
      <c r="AD11" s="128"/>
      <c r="AE11" s="128"/>
      <c r="AF11" s="298"/>
      <c r="AG11" s="129"/>
    </row>
    <row r="12" spans="1:33" ht="20.149999999999999" customHeight="1">
      <c r="A12" s="46" t="s">
        <v>354</v>
      </c>
      <c r="B12" s="46" t="s">
        <v>354</v>
      </c>
      <c r="C12" s="46" t="s">
        <v>315</v>
      </c>
      <c r="D12" s="46"/>
      <c r="E12" s="46"/>
      <c r="F12" s="597" t="s">
        <v>317</v>
      </c>
      <c r="G12" s="46" t="str">
        <f>CONCATENATE(F12,C12)</f>
        <v>Level 3 - Premium SkillsOnshore Supplier Location</v>
      </c>
      <c r="H12" s="49"/>
      <c r="I12" s="49" t="e">
        <v>#N/A</v>
      </c>
      <c r="J12" s="49" t="e">
        <v>#N/A</v>
      </c>
      <c r="K12" s="49"/>
      <c r="L12" s="15">
        <f>VLOOKUP(G12,'New Rate Card'!A:D,4,0)</f>
        <v>96.56</v>
      </c>
      <c r="M12" s="298">
        <f>L12*168</f>
        <v>16222.08</v>
      </c>
      <c r="N12" s="10"/>
      <c r="O12" s="10"/>
      <c r="P12" s="10"/>
      <c r="Q12" s="10"/>
      <c r="R12" s="10"/>
      <c r="S12" s="10"/>
      <c r="T12" s="10"/>
      <c r="U12" s="10"/>
      <c r="V12" s="10"/>
      <c r="W12" s="10"/>
      <c r="X12" s="10"/>
      <c r="Y12" s="10"/>
      <c r="Z12" s="10"/>
      <c r="AA12" s="10"/>
      <c r="AB12" s="10"/>
      <c r="AC12" s="10"/>
      <c r="AD12" s="128"/>
      <c r="AE12" s="128"/>
      <c r="AF12" s="298"/>
      <c r="AG12" s="129"/>
    </row>
    <row r="13" spans="1:33" s="695" customFormat="1" ht="23.9" customHeight="1">
      <c r="A13" s="46">
        <v>2327563</v>
      </c>
      <c r="B13" s="46" t="s">
        <v>762</v>
      </c>
      <c r="C13" s="46" t="s">
        <v>315</v>
      </c>
      <c r="D13" s="46" t="s">
        <v>738</v>
      </c>
      <c r="E13" s="46" t="s">
        <v>25</v>
      </c>
      <c r="F13" s="597" t="s">
        <v>320</v>
      </c>
      <c r="G13" s="24" t="str">
        <f t="shared" si="0"/>
        <v>Level 3 - Standard SkillsOnshore Supplier Location</v>
      </c>
      <c r="H13" s="49" t="s">
        <v>331</v>
      </c>
      <c r="I13" s="49">
        <v>1000456930</v>
      </c>
      <c r="J13" s="49" t="s">
        <v>153</v>
      </c>
      <c r="K13" s="49" t="s">
        <v>26</v>
      </c>
      <c r="L13" s="128">
        <f>VLOOKUP(G13,'New Rate Card'!A:D,4,0)</f>
        <v>91.9</v>
      </c>
      <c r="M13" s="128">
        <f t="shared" ref="M13" si="7">L13*168</f>
        <v>15439.2</v>
      </c>
      <c r="N13" s="10"/>
      <c r="O13" s="10"/>
      <c r="P13" s="10"/>
      <c r="Q13" s="10">
        <v>0</v>
      </c>
      <c r="R13" s="10">
        <v>0</v>
      </c>
      <c r="S13" s="10">
        <v>0</v>
      </c>
      <c r="T13" s="10">
        <v>0</v>
      </c>
      <c r="U13" s="10">
        <v>0</v>
      </c>
      <c r="V13" s="10">
        <v>0</v>
      </c>
      <c r="W13" s="10">
        <v>0</v>
      </c>
      <c r="X13" s="10">
        <v>0</v>
      </c>
      <c r="Y13" s="10">
        <v>0</v>
      </c>
      <c r="Z13" s="10">
        <f t="shared" ref="Z13" si="8">SUM(N13:P13)</f>
        <v>0</v>
      </c>
      <c r="AA13" s="10">
        <f t="shared" ref="AA13" si="9">SUM(Q13:S13)</f>
        <v>0</v>
      </c>
      <c r="AB13" s="10">
        <f t="shared" ref="AB13" si="10">SUM(T13:V13)</f>
        <v>0</v>
      </c>
      <c r="AC13" s="10">
        <f t="shared" ref="AC13" si="11">SUM(W13:Y13)</f>
        <v>0</v>
      </c>
      <c r="AD13" s="128">
        <f>SUM(Z13:AA13)</f>
        <v>0</v>
      </c>
      <c r="AE13" s="128">
        <f t="shared" ref="AE13" si="12">SUM(AB13:AC13)</f>
        <v>0</v>
      </c>
      <c r="AF13" s="298">
        <f t="shared" ref="AF13" si="13">SUM(AD13:AE13)</f>
        <v>0</v>
      </c>
      <c r="AG13" s="129"/>
    </row>
    <row r="14" spans="1:33" ht="20.149999999999999" customHeight="1">
      <c r="A14" s="817" t="s">
        <v>1506</v>
      </c>
      <c r="B14" s="817"/>
      <c r="C14" s="817"/>
      <c r="D14" s="817"/>
      <c r="E14" s="817"/>
      <c r="F14" s="817"/>
      <c r="G14" s="817"/>
      <c r="H14" s="817"/>
      <c r="I14" s="817"/>
      <c r="J14" s="817"/>
      <c r="K14" s="817"/>
      <c r="L14" s="817"/>
      <c r="M14" s="817"/>
      <c r="N14" s="126">
        <f t="shared" ref="N14:AF14" si="14">SUM(N9:N13)</f>
        <v>0</v>
      </c>
      <c r="O14" s="126">
        <f t="shared" si="14"/>
        <v>0</v>
      </c>
      <c r="P14" s="126">
        <f t="shared" si="14"/>
        <v>0</v>
      </c>
      <c r="Q14" s="126">
        <f t="shared" si="14"/>
        <v>0</v>
      </c>
      <c r="R14" s="126">
        <f t="shared" si="14"/>
        <v>0</v>
      </c>
      <c r="S14" s="126">
        <f t="shared" si="14"/>
        <v>0</v>
      </c>
      <c r="T14" s="126">
        <f t="shared" si="14"/>
        <v>0</v>
      </c>
      <c r="U14" s="126">
        <f t="shared" si="14"/>
        <v>0</v>
      </c>
      <c r="V14" s="126">
        <f t="shared" si="14"/>
        <v>0</v>
      </c>
      <c r="W14" s="126">
        <f t="shared" si="14"/>
        <v>0</v>
      </c>
      <c r="X14" s="126">
        <f t="shared" si="14"/>
        <v>0</v>
      </c>
      <c r="Y14" s="126">
        <f t="shared" si="14"/>
        <v>0</v>
      </c>
      <c r="Z14" s="126">
        <f t="shared" si="14"/>
        <v>0</v>
      </c>
      <c r="AA14" s="126">
        <f t="shared" si="14"/>
        <v>0</v>
      </c>
      <c r="AB14" s="126">
        <f t="shared" si="14"/>
        <v>0</v>
      </c>
      <c r="AC14" s="126">
        <f t="shared" si="14"/>
        <v>0</v>
      </c>
      <c r="AD14" s="126">
        <f t="shared" si="14"/>
        <v>0</v>
      </c>
      <c r="AE14" s="126">
        <f t="shared" si="14"/>
        <v>0</v>
      </c>
      <c r="AF14" s="126">
        <f t="shared" si="14"/>
        <v>0</v>
      </c>
      <c r="AG14" s="130"/>
    </row>
    <row r="15" spans="1:33" s="63" customFormat="1" ht="18.649999999999999" customHeight="1">
      <c r="A15" s="814" t="s">
        <v>1480</v>
      </c>
      <c r="B15" s="814"/>
      <c r="C15" s="814"/>
      <c r="D15" s="814"/>
      <c r="E15" s="814"/>
      <c r="F15" s="814"/>
      <c r="G15" s="814"/>
      <c r="H15" s="814"/>
      <c r="I15" s="814"/>
      <c r="J15" s="814"/>
      <c r="K15" s="814"/>
      <c r="L15" s="814"/>
      <c r="M15" s="814"/>
      <c r="N15" s="680">
        <f>N14*90%</f>
        <v>0</v>
      </c>
      <c r="O15" s="680">
        <f t="shared" ref="O15:AF15" si="15">O14*90%</f>
        <v>0</v>
      </c>
      <c r="P15" s="680">
        <f t="shared" si="15"/>
        <v>0</v>
      </c>
      <c r="Q15" s="680">
        <f t="shared" si="15"/>
        <v>0</v>
      </c>
      <c r="R15" s="680">
        <f t="shared" si="15"/>
        <v>0</v>
      </c>
      <c r="S15" s="680">
        <f t="shared" si="15"/>
        <v>0</v>
      </c>
      <c r="T15" s="680">
        <f t="shared" si="15"/>
        <v>0</v>
      </c>
      <c r="U15" s="680">
        <f t="shared" si="15"/>
        <v>0</v>
      </c>
      <c r="V15" s="680">
        <f t="shared" si="15"/>
        <v>0</v>
      </c>
      <c r="W15" s="680">
        <f t="shared" si="15"/>
        <v>0</v>
      </c>
      <c r="X15" s="680">
        <f t="shared" si="15"/>
        <v>0</v>
      </c>
      <c r="Y15" s="680">
        <f t="shared" si="15"/>
        <v>0</v>
      </c>
      <c r="Z15" s="680">
        <f t="shared" si="15"/>
        <v>0</v>
      </c>
      <c r="AA15" s="680">
        <f t="shared" si="15"/>
        <v>0</v>
      </c>
      <c r="AB15" s="680">
        <f t="shared" si="15"/>
        <v>0</v>
      </c>
      <c r="AC15" s="680">
        <f t="shared" si="15"/>
        <v>0</v>
      </c>
      <c r="AD15" s="680">
        <f t="shared" si="15"/>
        <v>0</v>
      </c>
      <c r="AE15" s="680">
        <f t="shared" si="15"/>
        <v>0</v>
      </c>
      <c r="AF15" s="680">
        <f t="shared" si="15"/>
        <v>0</v>
      </c>
      <c r="AG15" s="689"/>
    </row>
    <row r="16" spans="1:33" s="63" customFormat="1" ht="18.649999999999999" customHeight="1">
      <c r="A16" s="829" t="s">
        <v>1481</v>
      </c>
      <c r="B16" s="829"/>
      <c r="C16" s="829"/>
      <c r="D16" s="829"/>
      <c r="E16" s="829"/>
      <c r="F16" s="829"/>
      <c r="G16" s="829"/>
      <c r="H16" s="829"/>
      <c r="I16" s="829"/>
      <c r="J16" s="829"/>
      <c r="K16" s="829"/>
      <c r="L16" s="829"/>
      <c r="M16" s="829"/>
      <c r="N16" s="682">
        <f>N15*94.15%</f>
        <v>0</v>
      </c>
      <c r="O16" s="682">
        <f>O15*94.15%</f>
        <v>0</v>
      </c>
      <c r="P16" s="682">
        <f>P15*94.15%</f>
        <v>0</v>
      </c>
      <c r="Q16" s="682">
        <f t="shared" ref="Q16:AE16" si="16">Q14*84.15%</f>
        <v>0</v>
      </c>
      <c r="R16" s="682">
        <f t="shared" si="16"/>
        <v>0</v>
      </c>
      <c r="S16" s="682">
        <f t="shared" si="16"/>
        <v>0</v>
      </c>
      <c r="T16" s="682">
        <f t="shared" si="16"/>
        <v>0</v>
      </c>
      <c r="U16" s="682">
        <f t="shared" si="16"/>
        <v>0</v>
      </c>
      <c r="V16" s="682">
        <f t="shared" si="16"/>
        <v>0</v>
      </c>
      <c r="W16" s="682">
        <f t="shared" si="16"/>
        <v>0</v>
      </c>
      <c r="X16" s="682">
        <f t="shared" si="16"/>
        <v>0</v>
      </c>
      <c r="Y16" s="682">
        <f t="shared" si="16"/>
        <v>0</v>
      </c>
      <c r="Z16" s="682">
        <f>Z15*94.15%</f>
        <v>0</v>
      </c>
      <c r="AA16" s="682">
        <f t="shared" si="16"/>
        <v>0</v>
      </c>
      <c r="AB16" s="682">
        <f t="shared" si="16"/>
        <v>0</v>
      </c>
      <c r="AC16" s="682">
        <f t="shared" si="16"/>
        <v>0</v>
      </c>
      <c r="AD16" s="682">
        <f>AD15*94.15%</f>
        <v>0</v>
      </c>
      <c r="AE16" s="682">
        <f t="shared" si="16"/>
        <v>0</v>
      </c>
      <c r="AF16" s="682">
        <f>AF15*94.15%</f>
        <v>0</v>
      </c>
      <c r="AG16" s="690"/>
    </row>
  </sheetData>
  <autoFilter ref="A8:AG8" xr:uid="{1B64B4ED-2E7D-418C-AD4F-A6EC2191314E}"/>
  <mergeCells count="19">
    <mergeCell ref="T7:V7"/>
    <mergeCell ref="W7:Y7"/>
    <mergeCell ref="A1:B1"/>
    <mergeCell ref="A2:B2"/>
    <mergeCell ref="A3:B3"/>
    <mergeCell ref="N7:P7"/>
    <mergeCell ref="Q7:S7"/>
    <mergeCell ref="C1:E1"/>
    <mergeCell ref="C2:E2"/>
    <mergeCell ref="C3:E3"/>
    <mergeCell ref="A15:M15"/>
    <mergeCell ref="A16:M16"/>
    <mergeCell ref="A14:M14"/>
    <mergeCell ref="A4:B4"/>
    <mergeCell ref="A5:B5"/>
    <mergeCell ref="A6:B6"/>
    <mergeCell ref="C4:E4"/>
    <mergeCell ref="C5:E5"/>
    <mergeCell ref="C6:E6"/>
  </mergeCells>
  <conditionalFormatting sqref="A10">
    <cfRule type="duplicateValues" dxfId="26" priority="3"/>
    <cfRule type="duplicateValues" dxfId="25" priority="4"/>
  </conditionalFormatting>
  <conditionalFormatting sqref="A11:A12">
    <cfRule type="duplicateValues" dxfId="24" priority="1"/>
    <cfRule type="duplicateValues" dxfId="23" priority="2"/>
  </conditionalFormatting>
  <dataValidations count="2">
    <dataValidation type="list" allowBlank="1" showInputMessage="1" showErrorMessage="1" sqref="E9:E13" xr:uid="{7612D054-C068-49FD-893E-335EC5DFB64F}">
      <formula1>"Java Springboot Microservices SpringReactive, Full Stack, ReactJS, Angular, Adobe Experience Manager (AEM), Mobile Developer, QA Analyst, PEGA, Scrum Master, Release Train Engineer, Business Analyst, Database Developer, Mainframe, .NET"</formula1>
    </dataValidation>
    <dataValidation allowBlank="1" showInputMessage="1" showErrorMessage="1" sqref="C4:E4" xr:uid="{F025AB62-F994-4DF0-A9E9-E62360A5352C}"/>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74971C0-5525-45A4-A9B1-1FDAF0F32110}">
          <x14:formula1>
            <xm:f>'New Rate Card'!$B$2:$B$51</xm:f>
          </x14:formula1>
          <xm:sqref>F17:F1048576 F7:F14</xm:sqref>
        </x14:dataValidation>
        <x14:dataValidation type="list" allowBlank="1" showInputMessage="1" showErrorMessage="1" xr:uid="{6294D2C6-8EC1-4E5C-B0BC-CC64D1640B01}">
          <x14:formula1>
            <xm:f>'New Rate Card'!$C$2:$C$51</xm:f>
          </x14:formula1>
          <xm:sqref>C1:C3 C5:C14 C17:C1048576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58F5-FD44-431E-83B9-8E1948BC9D85}">
  <sheetPr codeName="Sheet18">
    <tabColor theme="9"/>
  </sheetPr>
  <dimension ref="A1:AG24"/>
  <sheetViews>
    <sheetView zoomScale="90" zoomScaleNormal="90" workbookViewId="0">
      <pane xSplit="2" ySplit="8" topLeftCell="C12" activePane="bottomRight" state="frozen"/>
      <selection pane="topRight" activeCell="C1" sqref="C1"/>
      <selection pane="bottomLeft" activeCell="A9" sqref="A9"/>
      <selection pane="bottomRight" activeCell="H13" sqref="H13"/>
    </sheetView>
  </sheetViews>
  <sheetFormatPr defaultColWidth="31.453125" defaultRowHeight="23.15" customHeight="1"/>
  <cols>
    <col min="1" max="1" width="14.54296875" style="370" customWidth="1"/>
    <col min="2" max="2" width="25.54296875" style="370" customWidth="1"/>
    <col min="3" max="3" width="24.54296875" style="370" customWidth="1"/>
    <col min="4" max="4" width="8.453125" style="370" customWidth="1"/>
    <col min="5" max="5" width="37.453125" style="370" bestFit="1" customWidth="1"/>
    <col min="6" max="6" width="19.54296875" style="370" customWidth="1"/>
    <col min="7" max="7" width="39" style="370" customWidth="1"/>
    <col min="8" max="8" width="22.453125" style="370" bestFit="1" customWidth="1"/>
    <col min="9" max="9" width="22.453125" style="370" customWidth="1"/>
    <col min="10" max="10" width="33.54296875" style="370" customWidth="1"/>
    <col min="11" max="11" width="22.453125" style="370" customWidth="1"/>
    <col min="12" max="29" width="21.54296875" style="369" customWidth="1"/>
    <col min="30" max="32" width="21.54296875" style="370" customWidth="1"/>
    <col min="33" max="33" width="46.453125" style="370" customWidth="1"/>
    <col min="34" max="16384" width="31.453125" style="370"/>
  </cols>
  <sheetData>
    <row r="1" spans="1:33" ht="23.15" customHeight="1">
      <c r="A1" s="806" t="s">
        <v>1440</v>
      </c>
      <c r="B1" s="806"/>
      <c r="C1" s="809" t="s">
        <v>1943</v>
      </c>
      <c r="D1" s="809"/>
      <c r="E1" s="809"/>
      <c r="F1" s="369"/>
      <c r="G1" s="369"/>
      <c r="H1" s="369"/>
      <c r="I1" s="369"/>
      <c r="J1" s="369"/>
      <c r="K1" s="369"/>
    </row>
    <row r="2" spans="1:33" ht="23.15" customHeight="1">
      <c r="A2" s="806" t="s">
        <v>1441</v>
      </c>
      <c r="B2" s="806"/>
      <c r="C2" s="809" t="s">
        <v>1944</v>
      </c>
      <c r="D2" s="809"/>
      <c r="E2" s="809"/>
      <c r="F2" s="369"/>
      <c r="G2" s="369"/>
      <c r="H2" s="369"/>
      <c r="I2" s="369"/>
      <c r="J2" s="369"/>
      <c r="K2" s="369"/>
    </row>
    <row r="3" spans="1:33" ht="23.15" customHeight="1">
      <c r="A3" s="806" t="s">
        <v>1443</v>
      </c>
      <c r="B3" s="806"/>
      <c r="C3" s="809"/>
      <c r="D3" s="809"/>
      <c r="E3" s="809"/>
      <c r="F3" s="369"/>
      <c r="G3" s="369"/>
      <c r="H3" s="369"/>
      <c r="I3" s="369"/>
      <c r="J3" s="369"/>
      <c r="K3" s="369"/>
    </row>
    <row r="4" spans="1:33" ht="23.15" customHeight="1">
      <c r="A4" s="806" t="s">
        <v>10</v>
      </c>
      <c r="B4" s="806"/>
      <c r="C4" s="809" t="s">
        <v>2004</v>
      </c>
      <c r="D4" s="809"/>
      <c r="E4" s="809"/>
      <c r="F4" s="369"/>
      <c r="G4" s="369"/>
      <c r="H4" s="369"/>
      <c r="I4" s="369"/>
      <c r="J4" s="369"/>
      <c r="K4" s="369"/>
    </row>
    <row r="5" spans="1:33" ht="23.15" customHeight="1">
      <c r="A5" s="807" t="s">
        <v>1445</v>
      </c>
      <c r="B5" s="818"/>
      <c r="C5" s="809" t="s">
        <v>73</v>
      </c>
      <c r="D5" s="809"/>
      <c r="E5" s="809"/>
      <c r="F5" s="369"/>
      <c r="G5" s="369"/>
      <c r="H5" s="369"/>
      <c r="I5" s="369"/>
      <c r="J5" s="369"/>
      <c r="K5" s="369"/>
    </row>
    <row r="6" spans="1:33" ht="23.15" customHeight="1">
      <c r="A6" s="807" t="s">
        <v>1446</v>
      </c>
      <c r="B6" s="818"/>
      <c r="C6" s="809" t="s">
        <v>1947</v>
      </c>
      <c r="D6" s="809"/>
      <c r="E6" s="809"/>
      <c r="F6" s="369"/>
      <c r="G6" s="369"/>
      <c r="H6" s="369"/>
      <c r="I6" s="369"/>
      <c r="J6" s="369"/>
      <c r="K6" s="369"/>
    </row>
    <row r="7" spans="1:33" ht="23.15" customHeight="1">
      <c r="N7" s="862" t="s">
        <v>1448</v>
      </c>
      <c r="O7" s="862"/>
      <c r="P7" s="862"/>
      <c r="Q7" s="863" t="s">
        <v>1449</v>
      </c>
      <c r="R7" s="863"/>
      <c r="S7" s="863"/>
      <c r="T7" s="860" t="s">
        <v>1450</v>
      </c>
      <c r="U7" s="860"/>
      <c r="V7" s="860"/>
      <c r="W7" s="861" t="s">
        <v>1451</v>
      </c>
      <c r="X7" s="861"/>
      <c r="Y7" s="861"/>
      <c r="Z7" s="370"/>
      <c r="AA7" s="370"/>
      <c r="AB7" s="370"/>
      <c r="AC7" s="370"/>
    </row>
    <row r="8" spans="1:33" ht="23.15"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3.15" customHeight="1">
      <c r="A9" s="49">
        <v>821134</v>
      </c>
      <c r="B9" s="512" t="s">
        <v>720</v>
      </c>
      <c r="C9" s="46" t="s">
        <v>315</v>
      </c>
      <c r="D9" s="46" t="s">
        <v>719</v>
      </c>
      <c r="E9" s="24" t="s">
        <v>721</v>
      </c>
      <c r="F9" s="24" t="s">
        <v>317</v>
      </c>
      <c r="G9" s="24" t="str">
        <f t="shared" ref="G9:G15" si="0">CONCATENATE(F9,C9)</f>
        <v>Level 3 - Premium SkillsOnshore Supplier Location</v>
      </c>
      <c r="H9" s="49" t="s">
        <v>331</v>
      </c>
      <c r="I9" s="49">
        <v>1000456928</v>
      </c>
      <c r="J9" s="49" t="s">
        <v>2005</v>
      </c>
      <c r="K9" s="49" t="s">
        <v>33</v>
      </c>
      <c r="L9" s="15">
        <f>VLOOKUP(G9,'New Rate Card'!A:D,4,0)</f>
        <v>96.56</v>
      </c>
      <c r="M9" s="298">
        <f t="shared" ref="M9" si="1">L9*168</f>
        <v>16222.08</v>
      </c>
      <c r="N9" s="10"/>
      <c r="O9" s="10"/>
      <c r="P9" s="10"/>
      <c r="Q9" s="10">
        <v>0</v>
      </c>
      <c r="R9" s="10">
        <v>0</v>
      </c>
      <c r="S9" s="10">
        <v>0</v>
      </c>
      <c r="T9" s="10">
        <v>0</v>
      </c>
      <c r="U9" s="10">
        <v>0</v>
      </c>
      <c r="V9" s="10">
        <v>0</v>
      </c>
      <c r="W9" s="10">
        <v>0</v>
      </c>
      <c r="X9" s="10">
        <v>0</v>
      </c>
      <c r="Y9" s="10">
        <v>0</v>
      </c>
      <c r="Z9" s="10">
        <f t="shared" ref="Z9" si="2">SUM(N9:P9)</f>
        <v>0</v>
      </c>
      <c r="AA9" s="10">
        <f t="shared" ref="AA9" si="3">SUM(Q9:S9)</f>
        <v>0</v>
      </c>
      <c r="AB9" s="10">
        <f t="shared" ref="AB9" si="4">SUM(T9:V9)</f>
        <v>0</v>
      </c>
      <c r="AC9" s="10">
        <f t="shared" ref="AC9" si="5">SUM(W9:Y9)</f>
        <v>0</v>
      </c>
      <c r="AD9" s="128">
        <f t="shared" ref="AD9:AD21" si="6">SUM(Z9:AA9)</f>
        <v>0</v>
      </c>
      <c r="AE9" s="128">
        <f t="shared" ref="AE9" si="7">SUM(AB9:AC9)</f>
        <v>0</v>
      </c>
      <c r="AF9" s="298">
        <f t="shared" ref="AF9" si="8">SUM(AD9:AE9)</f>
        <v>0</v>
      </c>
      <c r="AG9" s="129"/>
    </row>
    <row r="10" spans="1:33" s="693" customFormat="1" ht="23.15" customHeight="1">
      <c r="A10" s="49">
        <v>2299780</v>
      </c>
      <c r="B10" s="512" t="s">
        <v>729</v>
      </c>
      <c r="C10" s="46" t="s">
        <v>315</v>
      </c>
      <c r="D10" s="46" t="s">
        <v>725</v>
      </c>
      <c r="E10" s="24" t="s">
        <v>2006</v>
      </c>
      <c r="F10" s="24" t="s">
        <v>317</v>
      </c>
      <c r="G10" s="24" t="str">
        <f t="shared" si="0"/>
        <v>Level 3 - Premium SkillsOnshore Supplier Location</v>
      </c>
      <c r="H10" s="49" t="s">
        <v>331</v>
      </c>
      <c r="I10" s="49">
        <v>1000456928</v>
      </c>
      <c r="J10" s="49" t="s">
        <v>2005</v>
      </c>
      <c r="K10" s="49" t="s">
        <v>24</v>
      </c>
      <c r="L10" s="15">
        <f>VLOOKUP(G10,'New Rate Card'!A:D,4,0)</f>
        <v>96.56</v>
      </c>
      <c r="M10" s="298">
        <f t="shared" ref="M10:M21" si="9">L10*168</f>
        <v>16222.08</v>
      </c>
      <c r="N10" s="10"/>
      <c r="O10" s="10"/>
      <c r="P10" s="10"/>
      <c r="Q10" s="10">
        <v>0</v>
      </c>
      <c r="R10" s="10">
        <v>0</v>
      </c>
      <c r="S10" s="10">
        <v>0</v>
      </c>
      <c r="T10" s="10">
        <v>0</v>
      </c>
      <c r="U10" s="10">
        <v>0</v>
      </c>
      <c r="V10" s="10">
        <v>0</v>
      </c>
      <c r="W10" s="10">
        <v>0</v>
      </c>
      <c r="X10" s="10">
        <v>0</v>
      </c>
      <c r="Y10" s="10">
        <v>0</v>
      </c>
      <c r="Z10" s="10">
        <f t="shared" ref="Z10:Z21" si="10">SUM(N10:P10)</f>
        <v>0</v>
      </c>
      <c r="AA10" s="10">
        <f t="shared" ref="AA10:AA21" si="11">SUM(Q10:S10)</f>
        <v>0</v>
      </c>
      <c r="AB10" s="10">
        <f t="shared" ref="AB10:AB21" si="12">SUM(T10:V10)</f>
        <v>0</v>
      </c>
      <c r="AC10" s="10">
        <f t="shared" ref="AC10:AC21" si="13">SUM(W10:Y10)</f>
        <v>0</v>
      </c>
      <c r="AD10" s="128">
        <f t="shared" si="6"/>
        <v>0</v>
      </c>
      <c r="AE10" s="128">
        <f t="shared" ref="AE10:AE21" si="14">SUM(AB10:AC10)</f>
        <v>0</v>
      </c>
      <c r="AF10" s="298">
        <f t="shared" ref="AF10:AF21" si="15">SUM(AD10:AE10)</f>
        <v>0</v>
      </c>
      <c r="AG10" s="129"/>
    </row>
    <row r="11" spans="1:33" s="693" customFormat="1" ht="23.15" customHeight="1">
      <c r="A11" s="46">
        <v>2324213</v>
      </c>
      <c r="B11" s="49" t="s">
        <v>773</v>
      </c>
      <c r="C11" s="46" t="s">
        <v>315</v>
      </c>
      <c r="D11" s="46" t="s">
        <v>719</v>
      </c>
      <c r="E11" s="46" t="s">
        <v>721</v>
      </c>
      <c r="F11" s="46" t="s">
        <v>342</v>
      </c>
      <c r="G11" s="24" t="str">
        <f t="shared" si="0"/>
        <v>Level 3 - Niche SkillsOnshore Supplier Location</v>
      </c>
      <c r="H11" s="49" t="s">
        <v>331</v>
      </c>
      <c r="I11" s="49">
        <v>1000456928</v>
      </c>
      <c r="J11" s="49" t="s">
        <v>2005</v>
      </c>
      <c r="K11" s="49" t="s">
        <v>24</v>
      </c>
      <c r="L11" s="15">
        <f>VLOOKUP(G11,'New Rate Card'!A:D,4,0)</f>
        <v>98.21</v>
      </c>
      <c r="M11" s="298">
        <f t="shared" si="9"/>
        <v>16499.28</v>
      </c>
      <c r="N11" s="10"/>
      <c r="O11" s="10"/>
      <c r="P11" s="10"/>
      <c r="Q11" s="10">
        <v>0</v>
      </c>
      <c r="R11" s="10">
        <v>0</v>
      </c>
      <c r="S11" s="10">
        <v>0</v>
      </c>
      <c r="T11" s="10">
        <v>0</v>
      </c>
      <c r="U11" s="10">
        <v>0</v>
      </c>
      <c r="V11" s="10">
        <v>0</v>
      </c>
      <c r="W11" s="10">
        <v>0</v>
      </c>
      <c r="X11" s="10">
        <v>0</v>
      </c>
      <c r="Y11" s="10">
        <v>0</v>
      </c>
      <c r="Z11" s="10">
        <f t="shared" si="10"/>
        <v>0</v>
      </c>
      <c r="AA11" s="10">
        <f t="shared" si="11"/>
        <v>0</v>
      </c>
      <c r="AB11" s="10">
        <f t="shared" si="12"/>
        <v>0</v>
      </c>
      <c r="AC11" s="10">
        <f t="shared" si="13"/>
        <v>0</v>
      </c>
      <c r="AD11" s="128">
        <f t="shared" si="6"/>
        <v>0</v>
      </c>
      <c r="AE11" s="128">
        <f t="shared" si="14"/>
        <v>0</v>
      </c>
      <c r="AF11" s="298">
        <f t="shared" si="15"/>
        <v>0</v>
      </c>
      <c r="AG11" s="129"/>
    </row>
    <row r="12" spans="1:33" ht="23.15" customHeight="1">
      <c r="A12" s="46">
        <v>858926</v>
      </c>
      <c r="B12" s="49" t="s">
        <v>775</v>
      </c>
      <c r="C12" s="46" t="s">
        <v>315</v>
      </c>
      <c r="D12" s="46" t="s">
        <v>757</v>
      </c>
      <c r="E12" s="46" t="s">
        <v>465</v>
      </c>
      <c r="F12" s="46" t="s">
        <v>700</v>
      </c>
      <c r="G12" s="24" t="str">
        <f t="shared" si="0"/>
        <v>Level 2 - Niche SkillsOnshore Supplier Location</v>
      </c>
      <c r="H12" s="49" t="s">
        <v>338</v>
      </c>
      <c r="I12" s="49">
        <v>1000460544</v>
      </c>
      <c r="J12" s="49" t="s">
        <v>156</v>
      </c>
      <c r="K12" s="49" t="s">
        <v>33</v>
      </c>
      <c r="L12" s="15">
        <f>VLOOKUP(G12,'New Rate Card'!A:D,4,0)</f>
        <v>88.55</v>
      </c>
      <c r="M12" s="298">
        <f t="shared" si="9"/>
        <v>14876.4</v>
      </c>
      <c r="N12" s="10"/>
      <c r="O12" s="10"/>
      <c r="P12" s="10"/>
      <c r="Q12" s="10">
        <v>0</v>
      </c>
      <c r="R12" s="10">
        <v>0</v>
      </c>
      <c r="S12" s="10">
        <v>0</v>
      </c>
      <c r="T12" s="10">
        <v>0</v>
      </c>
      <c r="U12" s="10">
        <v>0</v>
      </c>
      <c r="V12" s="10">
        <v>0</v>
      </c>
      <c r="W12" s="10">
        <v>0</v>
      </c>
      <c r="X12" s="10">
        <v>0</v>
      </c>
      <c r="Y12" s="10">
        <v>0</v>
      </c>
      <c r="Z12" s="10">
        <f t="shared" si="10"/>
        <v>0</v>
      </c>
      <c r="AA12" s="10">
        <f t="shared" si="11"/>
        <v>0</v>
      </c>
      <c r="AB12" s="10">
        <f t="shared" si="12"/>
        <v>0</v>
      </c>
      <c r="AC12" s="10">
        <f t="shared" si="13"/>
        <v>0</v>
      </c>
      <c r="AD12" s="128">
        <f t="shared" si="6"/>
        <v>0</v>
      </c>
      <c r="AE12" s="128">
        <f t="shared" si="14"/>
        <v>0</v>
      </c>
      <c r="AF12" s="298">
        <f t="shared" si="15"/>
        <v>0</v>
      </c>
      <c r="AG12" s="129"/>
    </row>
    <row r="13" spans="1:33" ht="23.15" customHeight="1">
      <c r="A13" s="46">
        <v>804276</v>
      </c>
      <c r="B13" s="49" t="s">
        <v>763</v>
      </c>
      <c r="C13" s="46" t="s">
        <v>315</v>
      </c>
      <c r="D13" s="46" t="s">
        <v>744</v>
      </c>
      <c r="E13" s="46" t="s">
        <v>465</v>
      </c>
      <c r="F13" s="46" t="s">
        <v>371</v>
      </c>
      <c r="G13" s="24" t="str">
        <f t="shared" si="0"/>
        <v>Level 4 - Expert SkillsOnshore Supplier Location</v>
      </c>
      <c r="H13" s="49" t="s">
        <v>422</v>
      </c>
      <c r="I13" s="49">
        <v>1000456940</v>
      </c>
      <c r="J13" s="49" t="s">
        <v>142</v>
      </c>
      <c r="K13" s="49" t="s">
        <v>33</v>
      </c>
      <c r="L13" s="15">
        <f>VLOOKUP(G13,'New Rate Card'!A:D,4,0)</f>
        <v>128</v>
      </c>
      <c r="M13" s="298">
        <f t="shared" si="9"/>
        <v>21504</v>
      </c>
      <c r="N13" s="10"/>
      <c r="O13" s="10"/>
      <c r="P13" s="10"/>
      <c r="Q13" s="10">
        <v>0</v>
      </c>
      <c r="R13" s="10">
        <v>0</v>
      </c>
      <c r="S13" s="10">
        <v>0</v>
      </c>
      <c r="T13" s="10">
        <v>0</v>
      </c>
      <c r="U13" s="10">
        <v>0</v>
      </c>
      <c r="V13" s="10">
        <v>0</v>
      </c>
      <c r="W13" s="10">
        <v>0</v>
      </c>
      <c r="X13" s="10">
        <v>0</v>
      </c>
      <c r="Y13" s="10">
        <v>0</v>
      </c>
      <c r="Z13" s="10">
        <f t="shared" si="10"/>
        <v>0</v>
      </c>
      <c r="AA13" s="10">
        <f t="shared" si="11"/>
        <v>0</v>
      </c>
      <c r="AB13" s="10">
        <f t="shared" si="12"/>
        <v>0</v>
      </c>
      <c r="AC13" s="10">
        <f t="shared" si="13"/>
        <v>0</v>
      </c>
      <c r="AD13" s="128">
        <f t="shared" si="6"/>
        <v>0</v>
      </c>
      <c r="AE13" s="128">
        <f t="shared" si="14"/>
        <v>0</v>
      </c>
      <c r="AF13" s="298">
        <f t="shared" si="15"/>
        <v>0</v>
      </c>
      <c r="AG13" s="129"/>
    </row>
    <row r="14" spans="1:33" ht="23.15" customHeight="1">
      <c r="A14" s="46">
        <v>2343705</v>
      </c>
      <c r="B14" s="49" t="s">
        <v>753</v>
      </c>
      <c r="C14" s="46" t="s">
        <v>315</v>
      </c>
      <c r="D14" s="46" t="s">
        <v>744</v>
      </c>
      <c r="E14" s="46" t="s">
        <v>341</v>
      </c>
      <c r="F14" s="24" t="s">
        <v>342</v>
      </c>
      <c r="G14" s="24" t="str">
        <f t="shared" si="0"/>
        <v>Level 3 - Niche SkillsOnshore Supplier Location</v>
      </c>
      <c r="H14" s="49" t="s">
        <v>331</v>
      </c>
      <c r="I14" s="49">
        <v>1000456928</v>
      </c>
      <c r="J14" s="49" t="s">
        <v>2005</v>
      </c>
      <c r="K14" s="49" t="s">
        <v>344</v>
      </c>
      <c r="L14" s="15">
        <f>VLOOKUP(G14,'New Rate Card'!A:D,4,0)</f>
        <v>98.21</v>
      </c>
      <c r="M14" s="298">
        <f t="shared" si="9"/>
        <v>16499.28</v>
      </c>
      <c r="N14" s="10"/>
      <c r="O14" s="10"/>
      <c r="P14" s="10"/>
      <c r="Q14" s="10">
        <v>0</v>
      </c>
      <c r="R14" s="10">
        <v>0</v>
      </c>
      <c r="S14" s="10">
        <v>0</v>
      </c>
      <c r="T14" s="10">
        <v>0</v>
      </c>
      <c r="U14" s="10">
        <v>0</v>
      </c>
      <c r="V14" s="10">
        <v>0</v>
      </c>
      <c r="W14" s="10">
        <v>0</v>
      </c>
      <c r="X14" s="10">
        <v>0</v>
      </c>
      <c r="Y14" s="10">
        <v>0</v>
      </c>
      <c r="Z14" s="10">
        <f t="shared" si="10"/>
        <v>0</v>
      </c>
      <c r="AA14" s="10">
        <f t="shared" si="11"/>
        <v>0</v>
      </c>
      <c r="AB14" s="10">
        <f t="shared" si="12"/>
        <v>0</v>
      </c>
      <c r="AC14" s="10">
        <f t="shared" si="13"/>
        <v>0</v>
      </c>
      <c r="AD14" s="128">
        <f t="shared" si="6"/>
        <v>0</v>
      </c>
      <c r="AE14" s="128">
        <f t="shared" si="14"/>
        <v>0</v>
      </c>
      <c r="AF14" s="298">
        <f t="shared" si="15"/>
        <v>0</v>
      </c>
      <c r="AG14" s="129"/>
    </row>
    <row r="15" spans="1:33" ht="23.15" customHeight="1">
      <c r="A15" s="46">
        <v>2304599</v>
      </c>
      <c r="B15" s="49" t="s">
        <v>750</v>
      </c>
      <c r="C15" s="46" t="s">
        <v>315</v>
      </c>
      <c r="D15" s="46" t="s">
        <v>744</v>
      </c>
      <c r="E15" s="46" t="s">
        <v>341</v>
      </c>
      <c r="F15" s="46" t="s">
        <v>342</v>
      </c>
      <c r="G15" s="24" t="str">
        <f t="shared" si="0"/>
        <v>Level 3 - Niche SkillsOnshore Supplier Location</v>
      </c>
      <c r="H15" s="49" t="s">
        <v>331</v>
      </c>
      <c r="I15" s="49">
        <v>1000456928</v>
      </c>
      <c r="J15" s="49" t="s">
        <v>2005</v>
      </c>
      <c r="K15" s="49" t="s">
        <v>344</v>
      </c>
      <c r="L15" s="15">
        <f>VLOOKUP(G15,'New Rate Card'!A:D,4,0)</f>
        <v>98.21</v>
      </c>
      <c r="M15" s="298">
        <f t="shared" si="9"/>
        <v>16499.28</v>
      </c>
      <c r="N15" s="10"/>
      <c r="O15" s="10"/>
      <c r="P15" s="10"/>
      <c r="Q15" s="10">
        <v>0</v>
      </c>
      <c r="R15" s="10">
        <v>0</v>
      </c>
      <c r="S15" s="10">
        <v>0</v>
      </c>
      <c r="T15" s="10">
        <v>0</v>
      </c>
      <c r="U15" s="10">
        <v>0</v>
      </c>
      <c r="V15" s="10">
        <v>0</v>
      </c>
      <c r="W15" s="10">
        <v>0</v>
      </c>
      <c r="X15" s="10">
        <v>0</v>
      </c>
      <c r="Y15" s="10">
        <v>0</v>
      </c>
      <c r="Z15" s="10">
        <f t="shared" si="10"/>
        <v>0</v>
      </c>
      <c r="AA15" s="10">
        <f t="shared" si="11"/>
        <v>0</v>
      </c>
      <c r="AB15" s="10">
        <f t="shared" si="12"/>
        <v>0</v>
      </c>
      <c r="AC15" s="10">
        <f t="shared" si="13"/>
        <v>0</v>
      </c>
      <c r="AD15" s="128">
        <f t="shared" si="6"/>
        <v>0</v>
      </c>
      <c r="AE15" s="128">
        <f t="shared" si="14"/>
        <v>0</v>
      </c>
      <c r="AF15" s="298">
        <f t="shared" si="15"/>
        <v>0</v>
      </c>
      <c r="AG15" s="129"/>
    </row>
    <row r="16" spans="1:33" ht="23.15" customHeight="1">
      <c r="A16" s="46">
        <v>964273</v>
      </c>
      <c r="B16" s="49" t="s">
        <v>2007</v>
      </c>
      <c r="C16" s="46" t="s">
        <v>315</v>
      </c>
      <c r="D16" s="46" t="s">
        <v>744</v>
      </c>
      <c r="E16" s="46" t="s">
        <v>465</v>
      </c>
      <c r="F16" s="46" t="s">
        <v>342</v>
      </c>
      <c r="G16" s="24" t="str">
        <f t="shared" ref="G16:G21" si="16">CONCATENATE(F16,C16)</f>
        <v>Level 3 - Niche SkillsOnshore Supplier Location</v>
      </c>
      <c r="H16" s="49" t="s">
        <v>324</v>
      </c>
      <c r="I16" s="49">
        <v>1000456928</v>
      </c>
      <c r="J16" s="49" t="s">
        <v>2005</v>
      </c>
      <c r="K16" s="49" t="s">
        <v>24</v>
      </c>
      <c r="L16" s="15">
        <f>VLOOKUP(G16,'New Rate Card'!A:D,4,0)</f>
        <v>98.21</v>
      </c>
      <c r="M16" s="298">
        <f t="shared" si="9"/>
        <v>16499.28</v>
      </c>
      <c r="N16" s="10"/>
      <c r="O16" s="10"/>
      <c r="P16" s="10"/>
      <c r="Q16" s="10">
        <v>0</v>
      </c>
      <c r="R16" s="10">
        <v>0</v>
      </c>
      <c r="S16" s="10">
        <v>0</v>
      </c>
      <c r="T16" s="10">
        <v>0</v>
      </c>
      <c r="U16" s="10">
        <v>0</v>
      </c>
      <c r="V16" s="10">
        <v>0</v>
      </c>
      <c r="W16" s="10">
        <v>0</v>
      </c>
      <c r="X16" s="10">
        <v>0</v>
      </c>
      <c r="Y16" s="10">
        <v>0</v>
      </c>
      <c r="Z16" s="10">
        <f t="shared" si="10"/>
        <v>0</v>
      </c>
      <c r="AA16" s="10">
        <f t="shared" si="11"/>
        <v>0</v>
      </c>
      <c r="AB16" s="10">
        <f t="shared" si="12"/>
        <v>0</v>
      </c>
      <c r="AC16" s="10">
        <f t="shared" si="13"/>
        <v>0</v>
      </c>
      <c r="AD16" s="128">
        <f t="shared" si="6"/>
        <v>0</v>
      </c>
      <c r="AE16" s="128">
        <f t="shared" si="14"/>
        <v>0</v>
      </c>
      <c r="AF16" s="298">
        <f t="shared" si="15"/>
        <v>0</v>
      </c>
      <c r="AG16" s="129"/>
    </row>
    <row r="17" spans="1:33" ht="23.15" customHeight="1">
      <c r="A17" s="46">
        <v>2289214</v>
      </c>
      <c r="B17" s="49" t="s">
        <v>727</v>
      </c>
      <c r="C17" s="46" t="s">
        <v>315</v>
      </c>
      <c r="D17" s="46" t="s">
        <v>744</v>
      </c>
      <c r="E17" s="46" t="s">
        <v>465</v>
      </c>
      <c r="F17" s="46" t="s">
        <v>342</v>
      </c>
      <c r="G17" s="24" t="str">
        <f t="shared" si="16"/>
        <v>Level 3 - Niche SkillsOnshore Supplier Location</v>
      </c>
      <c r="H17" s="49" t="s">
        <v>331</v>
      </c>
      <c r="I17" s="49">
        <v>1000456928</v>
      </c>
      <c r="J17" s="49" t="s">
        <v>2005</v>
      </c>
      <c r="K17" s="49" t="s">
        <v>24</v>
      </c>
      <c r="L17" s="15">
        <f>VLOOKUP(G17,'New Rate Card'!A:D,4,0)</f>
        <v>98.21</v>
      </c>
      <c r="M17" s="298">
        <f t="shared" si="9"/>
        <v>16499.28</v>
      </c>
      <c r="N17" s="10"/>
      <c r="O17" s="10"/>
      <c r="P17" s="10"/>
      <c r="Q17" s="10">
        <v>0</v>
      </c>
      <c r="R17" s="10">
        <v>0</v>
      </c>
      <c r="S17" s="10">
        <v>0</v>
      </c>
      <c r="T17" s="10">
        <v>0</v>
      </c>
      <c r="U17" s="10">
        <v>0</v>
      </c>
      <c r="V17" s="10">
        <v>0</v>
      </c>
      <c r="W17" s="10">
        <v>0</v>
      </c>
      <c r="X17" s="10">
        <v>0</v>
      </c>
      <c r="Y17" s="10">
        <v>0</v>
      </c>
      <c r="Z17" s="10">
        <f t="shared" si="10"/>
        <v>0</v>
      </c>
      <c r="AA17" s="10">
        <f t="shared" si="11"/>
        <v>0</v>
      </c>
      <c r="AB17" s="10">
        <f t="shared" si="12"/>
        <v>0</v>
      </c>
      <c r="AC17" s="10">
        <f t="shared" si="13"/>
        <v>0</v>
      </c>
      <c r="AD17" s="128">
        <f t="shared" si="6"/>
        <v>0</v>
      </c>
      <c r="AE17" s="128">
        <f t="shared" si="14"/>
        <v>0</v>
      </c>
      <c r="AF17" s="298">
        <f t="shared" si="15"/>
        <v>0</v>
      </c>
      <c r="AG17" s="129"/>
    </row>
    <row r="18" spans="1:33" ht="23.15" customHeight="1">
      <c r="A18" s="46">
        <v>969293</v>
      </c>
      <c r="B18" s="46" t="s">
        <v>768</v>
      </c>
      <c r="C18" s="46" t="s">
        <v>315</v>
      </c>
      <c r="D18" s="46" t="s">
        <v>732</v>
      </c>
      <c r="E18" s="46" t="s">
        <v>25</v>
      </c>
      <c r="F18" s="597" t="s">
        <v>320</v>
      </c>
      <c r="G18" s="24" t="str">
        <f t="shared" si="16"/>
        <v>Level 3 - Standard SkillsOnshore Supplier Location</v>
      </c>
      <c r="H18" s="49" t="s">
        <v>338</v>
      </c>
      <c r="I18" s="49">
        <v>1000456930</v>
      </c>
      <c r="J18" s="49" t="s">
        <v>153</v>
      </c>
      <c r="K18" s="49" t="s">
        <v>26</v>
      </c>
      <c r="L18" s="15">
        <f>VLOOKUP(G18,'New Rate Card'!A:D,4,0)</f>
        <v>91.9</v>
      </c>
      <c r="M18" s="298">
        <v>15439.2</v>
      </c>
      <c r="N18" s="10"/>
      <c r="O18" s="10"/>
      <c r="P18" s="10"/>
      <c r="Q18" s="10">
        <v>0</v>
      </c>
      <c r="R18" s="10">
        <v>0</v>
      </c>
      <c r="S18" s="10">
        <v>0</v>
      </c>
      <c r="T18" s="10">
        <v>0</v>
      </c>
      <c r="U18" s="10">
        <v>0</v>
      </c>
      <c r="V18" s="10">
        <v>0</v>
      </c>
      <c r="W18" s="10">
        <v>0</v>
      </c>
      <c r="X18" s="10">
        <v>0</v>
      </c>
      <c r="Y18" s="10">
        <v>0</v>
      </c>
      <c r="Z18" s="10">
        <f t="shared" si="10"/>
        <v>0</v>
      </c>
      <c r="AA18" s="10">
        <v>0</v>
      </c>
      <c r="AB18" s="10">
        <v>0</v>
      </c>
      <c r="AC18" s="10">
        <v>0</v>
      </c>
      <c r="AD18" s="128">
        <f t="shared" si="6"/>
        <v>0</v>
      </c>
      <c r="AE18" s="128">
        <v>0</v>
      </c>
      <c r="AF18" s="298">
        <f t="shared" si="15"/>
        <v>0</v>
      </c>
      <c r="AG18" s="129"/>
    </row>
    <row r="19" spans="1:33" s="697" customFormat="1" ht="23.15" customHeight="1">
      <c r="A19" s="46">
        <v>2327563</v>
      </c>
      <c r="B19" s="46" t="s">
        <v>762</v>
      </c>
      <c r="C19" s="46" t="s">
        <v>315</v>
      </c>
      <c r="D19" s="46" t="s">
        <v>738</v>
      </c>
      <c r="E19" s="46" t="s">
        <v>25</v>
      </c>
      <c r="F19" s="597" t="s">
        <v>320</v>
      </c>
      <c r="G19" s="24" t="str">
        <f t="shared" si="16"/>
        <v>Level 3 - Standard SkillsOnshore Supplier Location</v>
      </c>
      <c r="H19" s="49" t="s">
        <v>331</v>
      </c>
      <c r="I19" s="49">
        <v>1000456930</v>
      </c>
      <c r="J19" s="49" t="s">
        <v>153</v>
      </c>
      <c r="K19" s="49" t="s">
        <v>26</v>
      </c>
      <c r="L19" s="15">
        <f>VLOOKUP(G19,'New Rate Card'!A:D,4,0)</f>
        <v>91.9</v>
      </c>
      <c r="M19" s="128">
        <v>15439.2</v>
      </c>
      <c r="N19" s="10"/>
      <c r="O19" s="10"/>
      <c r="P19" s="10"/>
      <c r="Q19" s="10">
        <v>0</v>
      </c>
      <c r="R19" s="10">
        <v>0</v>
      </c>
      <c r="S19" s="10">
        <v>0</v>
      </c>
      <c r="T19" s="10">
        <v>0</v>
      </c>
      <c r="U19" s="10">
        <v>0</v>
      </c>
      <c r="V19" s="10">
        <v>0</v>
      </c>
      <c r="W19" s="10">
        <v>0</v>
      </c>
      <c r="X19" s="10">
        <v>0</v>
      </c>
      <c r="Y19" s="10">
        <v>0</v>
      </c>
      <c r="Z19" s="10">
        <f t="shared" si="10"/>
        <v>0</v>
      </c>
      <c r="AA19" s="10">
        <v>0</v>
      </c>
      <c r="AB19" s="10">
        <v>0</v>
      </c>
      <c r="AC19" s="10">
        <v>0</v>
      </c>
      <c r="AD19" s="128">
        <f t="shared" si="6"/>
        <v>0</v>
      </c>
      <c r="AE19" s="128">
        <v>0</v>
      </c>
      <c r="AF19" s="298">
        <f t="shared" si="15"/>
        <v>0</v>
      </c>
      <c r="AG19" s="129"/>
    </row>
    <row r="20" spans="1:33" s="697" customFormat="1" ht="23.15" customHeight="1">
      <c r="A20" s="46"/>
      <c r="B20" s="46" t="s">
        <v>354</v>
      </c>
      <c r="C20" s="46" t="s">
        <v>315</v>
      </c>
      <c r="D20" s="46" t="s">
        <v>738</v>
      </c>
      <c r="E20" s="46" t="s">
        <v>25</v>
      </c>
      <c r="F20" s="597" t="s">
        <v>342</v>
      </c>
      <c r="G20" s="24" t="str">
        <f t="shared" si="16"/>
        <v>Level 3 - Niche SkillsOnshore Supplier Location</v>
      </c>
      <c r="H20" s="49" t="s">
        <v>331</v>
      </c>
      <c r="I20" s="49" t="e">
        <v>#N/A</v>
      </c>
      <c r="J20" s="49" t="e">
        <v>#N/A</v>
      </c>
      <c r="K20" s="49" t="s">
        <v>26</v>
      </c>
      <c r="L20" s="15">
        <f>VLOOKUP(G20,'New Rate Card'!A:D,4,0)</f>
        <v>98.21</v>
      </c>
      <c r="M20" s="128">
        <v>15439.2</v>
      </c>
      <c r="N20" s="10"/>
      <c r="O20" s="10"/>
      <c r="P20" s="10"/>
      <c r="Q20" s="10">
        <v>0</v>
      </c>
      <c r="R20" s="10">
        <v>0</v>
      </c>
      <c r="S20" s="10">
        <v>0</v>
      </c>
      <c r="T20" s="10">
        <v>0</v>
      </c>
      <c r="U20" s="10">
        <v>0</v>
      </c>
      <c r="V20" s="10">
        <v>0</v>
      </c>
      <c r="W20" s="10">
        <v>0</v>
      </c>
      <c r="X20" s="10">
        <v>0</v>
      </c>
      <c r="Y20" s="10">
        <v>0</v>
      </c>
      <c r="Z20" s="10">
        <f t="shared" si="10"/>
        <v>0</v>
      </c>
      <c r="AA20" s="10">
        <v>0</v>
      </c>
      <c r="AB20" s="10">
        <v>0</v>
      </c>
      <c r="AC20" s="10">
        <v>0</v>
      </c>
      <c r="AD20" s="128">
        <f t="shared" si="6"/>
        <v>0</v>
      </c>
      <c r="AE20" s="128">
        <v>0</v>
      </c>
      <c r="AF20" s="298">
        <f t="shared" si="15"/>
        <v>0</v>
      </c>
      <c r="AG20" s="129"/>
    </row>
    <row r="21" spans="1:33" ht="23.15" customHeight="1">
      <c r="A21" s="46">
        <v>291337</v>
      </c>
      <c r="B21" s="49" t="s">
        <v>771</v>
      </c>
      <c r="C21" s="46" t="s">
        <v>315</v>
      </c>
      <c r="D21" s="46" t="s">
        <v>651</v>
      </c>
      <c r="E21" s="46" t="s">
        <v>772</v>
      </c>
      <c r="F21" s="597" t="s">
        <v>342</v>
      </c>
      <c r="G21" s="24" t="str">
        <f t="shared" si="16"/>
        <v>Level 3 - Niche SkillsOnshore Supplier Location</v>
      </c>
      <c r="H21" s="49" t="s">
        <v>422</v>
      </c>
      <c r="I21" s="49">
        <v>1000456928</v>
      </c>
      <c r="J21" s="49" t="s">
        <v>2005</v>
      </c>
      <c r="K21" s="49" t="s">
        <v>26</v>
      </c>
      <c r="L21" s="15">
        <f>VLOOKUP(G21,'New Rate Card'!A:D,4,0)</f>
        <v>98.21</v>
      </c>
      <c r="M21" s="298">
        <f t="shared" si="9"/>
        <v>16499.28</v>
      </c>
      <c r="N21" s="10"/>
      <c r="O21" s="10"/>
      <c r="P21" s="10"/>
      <c r="Q21" s="10">
        <v>0</v>
      </c>
      <c r="R21" s="10">
        <v>0</v>
      </c>
      <c r="S21" s="10">
        <v>0</v>
      </c>
      <c r="T21" s="10">
        <v>0</v>
      </c>
      <c r="U21" s="10">
        <v>0</v>
      </c>
      <c r="V21" s="10">
        <v>0</v>
      </c>
      <c r="W21" s="10">
        <v>0</v>
      </c>
      <c r="X21" s="10">
        <v>0</v>
      </c>
      <c r="Y21" s="10">
        <v>0</v>
      </c>
      <c r="Z21" s="10">
        <f t="shared" si="10"/>
        <v>0</v>
      </c>
      <c r="AA21" s="10">
        <f t="shared" si="11"/>
        <v>0</v>
      </c>
      <c r="AB21" s="10">
        <f t="shared" si="12"/>
        <v>0</v>
      </c>
      <c r="AC21" s="10">
        <f t="shared" si="13"/>
        <v>0</v>
      </c>
      <c r="AD21" s="128">
        <f t="shared" si="6"/>
        <v>0</v>
      </c>
      <c r="AE21" s="128">
        <f t="shared" si="14"/>
        <v>0</v>
      </c>
      <c r="AF21" s="298">
        <f t="shared" si="15"/>
        <v>0</v>
      </c>
      <c r="AG21" s="129"/>
    </row>
    <row r="22" spans="1:33" ht="23.15" customHeight="1">
      <c r="A22" s="817" t="s">
        <v>1506</v>
      </c>
      <c r="B22" s="817"/>
      <c r="C22" s="817"/>
      <c r="D22" s="817"/>
      <c r="E22" s="817"/>
      <c r="F22" s="817"/>
      <c r="G22" s="817"/>
      <c r="H22" s="817"/>
      <c r="I22" s="817"/>
      <c r="J22" s="817"/>
      <c r="K22" s="817"/>
      <c r="L22" s="817"/>
      <c r="M22" s="817"/>
      <c r="N22" s="126">
        <f t="shared" ref="N22:AF22" si="17">SUM(N9:N21)</f>
        <v>0</v>
      </c>
      <c r="O22" s="126">
        <f t="shared" si="17"/>
        <v>0</v>
      </c>
      <c r="P22" s="126">
        <f t="shared" si="17"/>
        <v>0</v>
      </c>
      <c r="Q22" s="126">
        <f t="shared" si="17"/>
        <v>0</v>
      </c>
      <c r="R22" s="126">
        <f t="shared" si="17"/>
        <v>0</v>
      </c>
      <c r="S22" s="126">
        <f t="shared" si="17"/>
        <v>0</v>
      </c>
      <c r="T22" s="126">
        <f t="shared" si="17"/>
        <v>0</v>
      </c>
      <c r="U22" s="126">
        <f t="shared" si="17"/>
        <v>0</v>
      </c>
      <c r="V22" s="126">
        <f t="shared" si="17"/>
        <v>0</v>
      </c>
      <c r="W22" s="126">
        <f t="shared" si="17"/>
        <v>0</v>
      </c>
      <c r="X22" s="126">
        <f t="shared" si="17"/>
        <v>0</v>
      </c>
      <c r="Y22" s="126">
        <f t="shared" si="17"/>
        <v>0</v>
      </c>
      <c r="Z22" s="126">
        <f t="shared" si="17"/>
        <v>0</v>
      </c>
      <c r="AA22" s="126">
        <f t="shared" si="17"/>
        <v>0</v>
      </c>
      <c r="AB22" s="126">
        <f t="shared" si="17"/>
        <v>0</v>
      </c>
      <c r="AC22" s="126">
        <f t="shared" si="17"/>
        <v>0</v>
      </c>
      <c r="AD22" s="126">
        <f t="shared" si="17"/>
        <v>0</v>
      </c>
      <c r="AE22" s="126">
        <f t="shared" si="17"/>
        <v>0</v>
      </c>
      <c r="AF22" s="126">
        <f t="shared" si="17"/>
        <v>0</v>
      </c>
      <c r="AG22" s="130"/>
    </row>
    <row r="23" spans="1:33" s="63" customFormat="1" ht="18.649999999999999" customHeight="1">
      <c r="A23" s="814" t="s">
        <v>1480</v>
      </c>
      <c r="B23" s="814"/>
      <c r="C23" s="814"/>
      <c r="D23" s="814"/>
      <c r="E23" s="814"/>
      <c r="F23" s="814"/>
      <c r="G23" s="814"/>
      <c r="H23" s="814"/>
      <c r="I23" s="814"/>
      <c r="J23" s="814"/>
      <c r="K23" s="814"/>
      <c r="L23" s="814"/>
      <c r="M23" s="814"/>
      <c r="N23" s="680">
        <f>N22*90%</f>
        <v>0</v>
      </c>
      <c r="O23" s="680">
        <f t="shared" ref="O23:AF23" si="18">O22*90%</f>
        <v>0</v>
      </c>
      <c r="P23" s="680">
        <f t="shared" si="18"/>
        <v>0</v>
      </c>
      <c r="Q23" s="680">
        <f t="shared" si="18"/>
        <v>0</v>
      </c>
      <c r="R23" s="680">
        <f t="shared" si="18"/>
        <v>0</v>
      </c>
      <c r="S23" s="680">
        <f t="shared" si="18"/>
        <v>0</v>
      </c>
      <c r="T23" s="680">
        <f t="shared" si="18"/>
        <v>0</v>
      </c>
      <c r="U23" s="680">
        <f t="shared" si="18"/>
        <v>0</v>
      </c>
      <c r="V23" s="680">
        <f t="shared" si="18"/>
        <v>0</v>
      </c>
      <c r="W23" s="680">
        <f t="shared" si="18"/>
        <v>0</v>
      </c>
      <c r="X23" s="680">
        <f t="shared" si="18"/>
        <v>0</v>
      </c>
      <c r="Y23" s="680">
        <f t="shared" si="18"/>
        <v>0</v>
      </c>
      <c r="Z23" s="680">
        <f t="shared" si="18"/>
        <v>0</v>
      </c>
      <c r="AA23" s="680">
        <f t="shared" si="18"/>
        <v>0</v>
      </c>
      <c r="AB23" s="680">
        <f t="shared" si="18"/>
        <v>0</v>
      </c>
      <c r="AC23" s="680">
        <f t="shared" si="18"/>
        <v>0</v>
      </c>
      <c r="AD23" s="680">
        <f t="shared" si="18"/>
        <v>0</v>
      </c>
      <c r="AE23" s="680">
        <f t="shared" si="18"/>
        <v>0</v>
      </c>
      <c r="AF23" s="680">
        <f t="shared" si="18"/>
        <v>0</v>
      </c>
      <c r="AG23" s="689"/>
    </row>
    <row r="24" spans="1:33" s="63" customFormat="1" ht="18.649999999999999" customHeight="1">
      <c r="A24" s="829" t="s">
        <v>1481</v>
      </c>
      <c r="B24" s="829"/>
      <c r="C24" s="829"/>
      <c r="D24" s="829"/>
      <c r="E24" s="829"/>
      <c r="F24" s="829"/>
      <c r="G24" s="829"/>
      <c r="H24" s="829"/>
      <c r="I24" s="829"/>
      <c r="J24" s="829"/>
      <c r="K24" s="829"/>
      <c r="L24" s="829"/>
      <c r="M24" s="829"/>
      <c r="N24" s="682">
        <f>N23*94.15%</f>
        <v>0</v>
      </c>
      <c r="O24" s="682">
        <f>O23*94.15%</f>
        <v>0</v>
      </c>
      <c r="P24" s="682">
        <f>P23*94.15%</f>
        <v>0</v>
      </c>
      <c r="Q24" s="682">
        <f t="shared" ref="Q24:AE24" si="19">Q22*84.15%</f>
        <v>0</v>
      </c>
      <c r="R24" s="682">
        <f t="shared" si="19"/>
        <v>0</v>
      </c>
      <c r="S24" s="682">
        <f t="shared" si="19"/>
        <v>0</v>
      </c>
      <c r="T24" s="682">
        <f t="shared" si="19"/>
        <v>0</v>
      </c>
      <c r="U24" s="682">
        <f t="shared" si="19"/>
        <v>0</v>
      </c>
      <c r="V24" s="682">
        <f t="shared" si="19"/>
        <v>0</v>
      </c>
      <c r="W24" s="682">
        <f t="shared" si="19"/>
        <v>0</v>
      </c>
      <c r="X24" s="682">
        <f t="shared" si="19"/>
        <v>0</v>
      </c>
      <c r="Y24" s="682">
        <f t="shared" si="19"/>
        <v>0</v>
      </c>
      <c r="Z24" s="682">
        <f>Z23*94.15%</f>
        <v>0</v>
      </c>
      <c r="AA24" s="682">
        <f t="shared" si="19"/>
        <v>0</v>
      </c>
      <c r="AB24" s="682">
        <f t="shared" si="19"/>
        <v>0</v>
      </c>
      <c r="AC24" s="682">
        <f t="shared" si="19"/>
        <v>0</v>
      </c>
      <c r="AD24" s="682">
        <f>AD23*94.15%</f>
        <v>0</v>
      </c>
      <c r="AE24" s="682">
        <f t="shared" si="19"/>
        <v>0</v>
      </c>
      <c r="AF24" s="682">
        <f>AF23*94.15%</f>
        <v>0</v>
      </c>
      <c r="AG24" s="690"/>
    </row>
  </sheetData>
  <autoFilter ref="A8:AG8" xr:uid="{3A8358F5-FD44-431E-83B9-8E1948BC9D85}"/>
  <mergeCells count="19">
    <mergeCell ref="T7:V7"/>
    <mergeCell ref="W7:Y7"/>
    <mergeCell ref="A1:B1"/>
    <mergeCell ref="A2:B2"/>
    <mergeCell ref="A3:B3"/>
    <mergeCell ref="N7:P7"/>
    <mergeCell ref="Q7:S7"/>
    <mergeCell ref="C1:E1"/>
    <mergeCell ref="C2:E2"/>
    <mergeCell ref="A23:M23"/>
    <mergeCell ref="A24:M24"/>
    <mergeCell ref="C3:E3"/>
    <mergeCell ref="C4:E4"/>
    <mergeCell ref="A22:M22"/>
    <mergeCell ref="A4:B4"/>
    <mergeCell ref="A5:B5"/>
    <mergeCell ref="A6:B6"/>
    <mergeCell ref="C5:E5"/>
    <mergeCell ref="C6:E6"/>
  </mergeCells>
  <phoneticPr fontId="8" type="noConversion"/>
  <conditionalFormatting sqref="A13:A14">
    <cfRule type="duplicateValues" dxfId="22" priority="8"/>
  </conditionalFormatting>
  <conditionalFormatting sqref="A15:A17">
    <cfRule type="duplicateValues" dxfId="21" priority="6"/>
  </conditionalFormatting>
  <conditionalFormatting sqref="B15:B17">
    <cfRule type="duplicateValues" dxfId="20" priority="7"/>
  </conditionalFormatting>
  <dataValidations count="2">
    <dataValidation type="list" allowBlank="1" showInputMessage="1" showErrorMessage="1" sqref="E9 E11:E20" xr:uid="{603CC7E9-13CB-41AD-B1E0-5B86FCA334ED}">
      <formula1>"Java Springboot Microservices SpringReactive, Full Stack, ReactJS, Angular, Adobe Experience Manager (AEM), Mobile Developer, QA Analyst, PEGA, Scrum Master, Release Train Engineer, Business Analyst, Database Developer, Mainframe, .NET"</formula1>
    </dataValidation>
    <dataValidation allowBlank="1" showInputMessage="1" showErrorMessage="1" sqref="C4:E4" xr:uid="{5246D198-AE73-4B18-A9C2-4A18E5AD6C30}"/>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31EFA76-41E2-4146-B717-537A8F7DE1B3}">
          <x14:formula1>
            <xm:f>'New Rate Card'!$B$2:$B$51</xm:f>
          </x14:formula1>
          <xm:sqref>F22 F25:F1048576 F7:F20</xm:sqref>
        </x14:dataValidation>
        <x14:dataValidation type="list" allowBlank="1" showInputMessage="1" showErrorMessage="1" xr:uid="{FFCF7B3E-AA94-4663-B352-297D19E3355E}">
          <x14:formula1>
            <xm:f>'New Rate Card'!$C$2:$C$51</xm:f>
          </x14:formula1>
          <xm:sqref>C1:C3 C25:C1048576 C5:C22</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B026-EE44-4147-903C-DE6AC6EB771E}">
  <sheetPr codeName="Sheet19">
    <tabColor theme="9"/>
  </sheetPr>
  <dimension ref="A1:AG56"/>
  <sheetViews>
    <sheetView zoomScale="85" zoomScaleNormal="85" workbookViewId="0">
      <pane xSplit="2" ySplit="8" topLeftCell="H9" activePane="bottomRight" state="frozen"/>
      <selection pane="topRight" activeCell="C1" sqref="C1"/>
      <selection pane="bottomLeft" activeCell="A9" sqref="A9"/>
      <selection pane="bottomRight" activeCell="L40" sqref="L40"/>
    </sheetView>
  </sheetViews>
  <sheetFormatPr defaultColWidth="31.453125" defaultRowHeight="20.9" customHeight="1"/>
  <cols>
    <col min="1" max="1" width="12.54296875" style="63" bestFit="1" customWidth="1"/>
    <col min="2" max="2" width="27.54296875" style="63" bestFit="1" customWidth="1"/>
    <col min="3" max="3" width="22.26953125" style="63" bestFit="1" customWidth="1"/>
    <col min="4" max="4" width="15.26953125" style="63" bestFit="1" customWidth="1"/>
    <col min="5" max="5" width="38" style="63" bestFit="1" customWidth="1"/>
    <col min="6" max="6" width="28.453125" style="63" bestFit="1" customWidth="1"/>
    <col min="7" max="7" width="42.26953125" style="63" bestFit="1" customWidth="1"/>
    <col min="8" max="8" width="28.453125" style="63" bestFit="1" customWidth="1"/>
    <col min="9" max="9" width="13.1796875" style="63" bestFit="1" customWidth="1"/>
    <col min="10" max="10" width="29.54296875" style="63" bestFit="1" customWidth="1"/>
    <col min="11" max="11" width="18.453125" style="63" bestFit="1" customWidth="1"/>
    <col min="12" max="12" width="21.26953125" style="62" bestFit="1" customWidth="1"/>
    <col min="13" max="13" width="22.7265625" style="62" bestFit="1" customWidth="1"/>
    <col min="14" max="14" width="14.7265625" style="62" bestFit="1" customWidth="1"/>
    <col min="15" max="15" width="15.1796875" style="62" bestFit="1" customWidth="1"/>
    <col min="16" max="16" width="14.7265625" style="62" bestFit="1" customWidth="1"/>
    <col min="17" max="17" width="13.453125" style="62" bestFit="1" customWidth="1"/>
    <col min="18" max="18" width="13.81640625" style="62" bestFit="1" customWidth="1"/>
    <col min="19" max="19" width="13.54296875" style="62" bestFit="1" customWidth="1"/>
    <col min="20" max="20" width="12.81640625" style="62" bestFit="1" customWidth="1"/>
    <col min="21" max="22" width="13.81640625" style="62" bestFit="1" customWidth="1"/>
    <col min="23" max="23" width="13.54296875" style="62" bestFit="1" customWidth="1"/>
    <col min="24" max="24" width="13.7265625" style="62" bestFit="1" customWidth="1"/>
    <col min="25" max="25" width="13.81640625" style="62" bestFit="1" customWidth="1"/>
    <col min="26" max="26" width="15.1796875" style="62" bestFit="1" customWidth="1"/>
    <col min="27" max="29" width="14.453125" style="62" bestFit="1" customWidth="1"/>
    <col min="30" max="30" width="15.1796875" style="63" bestFit="1" customWidth="1"/>
    <col min="31" max="31" width="14.7265625" style="63" bestFit="1" customWidth="1"/>
    <col min="32" max="32" width="16.453125" style="63" customWidth="1"/>
    <col min="33" max="33" width="16.453125" style="63" bestFit="1" customWidth="1"/>
    <col min="34" max="16384" width="31.453125" style="63"/>
  </cols>
  <sheetData>
    <row r="1" spans="1:33" ht="20.9" customHeight="1">
      <c r="A1" s="806" t="s">
        <v>1440</v>
      </c>
      <c r="B1" s="806"/>
      <c r="C1" s="809" t="s">
        <v>1943</v>
      </c>
      <c r="D1" s="809"/>
      <c r="E1" s="809"/>
      <c r="F1" s="62"/>
      <c r="G1" s="62"/>
      <c r="H1" s="62"/>
      <c r="I1" s="62"/>
      <c r="J1" s="62"/>
      <c r="K1" s="62"/>
    </row>
    <row r="2" spans="1:33" ht="20.9" customHeight="1">
      <c r="A2" s="806" t="s">
        <v>1441</v>
      </c>
      <c r="B2" s="806"/>
      <c r="C2" s="809" t="s">
        <v>1944</v>
      </c>
      <c r="D2" s="809"/>
      <c r="E2" s="809"/>
      <c r="F2" s="62"/>
      <c r="G2" s="62"/>
      <c r="H2" s="62"/>
      <c r="I2" s="62"/>
      <c r="J2" s="62"/>
      <c r="K2" s="62"/>
    </row>
    <row r="3" spans="1:33" ht="20.9" customHeight="1">
      <c r="A3" s="806" t="s">
        <v>1443</v>
      </c>
      <c r="B3" s="806"/>
      <c r="C3" s="809"/>
      <c r="D3" s="809"/>
      <c r="E3" s="809"/>
      <c r="F3" s="62"/>
      <c r="G3" s="62"/>
      <c r="H3" s="62"/>
      <c r="I3" s="62"/>
      <c r="J3" s="62"/>
      <c r="K3" s="62"/>
    </row>
    <row r="4" spans="1:33" ht="20.9" customHeight="1">
      <c r="A4" s="806" t="s">
        <v>10</v>
      </c>
      <c r="B4" s="806"/>
      <c r="C4" s="809" t="s">
        <v>2008</v>
      </c>
      <c r="D4" s="809"/>
      <c r="E4" s="809"/>
      <c r="F4" s="62"/>
      <c r="G4" s="62"/>
      <c r="H4" s="62"/>
      <c r="I4" s="62"/>
      <c r="J4" s="62"/>
      <c r="K4" s="62"/>
    </row>
    <row r="5" spans="1:33" ht="20.9" customHeight="1">
      <c r="A5" s="807" t="s">
        <v>1445</v>
      </c>
      <c r="B5" s="807"/>
      <c r="C5" s="809" t="s">
        <v>2009</v>
      </c>
      <c r="D5" s="809"/>
      <c r="E5" s="809"/>
      <c r="F5" s="62"/>
      <c r="G5" s="62"/>
      <c r="H5" s="62"/>
      <c r="I5" s="62"/>
      <c r="J5" s="62"/>
      <c r="K5" s="62"/>
    </row>
    <row r="6" spans="1:33" ht="20.9" customHeight="1">
      <c r="A6" s="807" t="s">
        <v>1446</v>
      </c>
      <c r="B6" s="807"/>
      <c r="C6" s="809" t="s">
        <v>1947</v>
      </c>
      <c r="D6" s="809"/>
      <c r="E6" s="809"/>
      <c r="F6" s="62"/>
      <c r="G6" s="62"/>
      <c r="H6" s="62"/>
      <c r="I6" s="62"/>
      <c r="J6" s="62"/>
      <c r="K6" s="62"/>
    </row>
    <row r="7" spans="1:33" ht="20.9" customHeight="1">
      <c r="H7" s="370"/>
      <c r="I7" s="370"/>
      <c r="J7" s="370"/>
      <c r="K7" s="370"/>
      <c r="L7" s="369"/>
      <c r="M7" s="369"/>
      <c r="N7" s="862" t="s">
        <v>1448</v>
      </c>
      <c r="O7" s="862"/>
      <c r="P7" s="862"/>
      <c r="Q7" s="863" t="s">
        <v>1449</v>
      </c>
      <c r="R7" s="863"/>
      <c r="S7" s="863"/>
      <c r="T7" s="860" t="s">
        <v>1450</v>
      </c>
      <c r="U7" s="860"/>
      <c r="V7" s="860"/>
      <c r="W7" s="861" t="s">
        <v>1451</v>
      </c>
      <c r="X7" s="861"/>
      <c r="Y7" s="861"/>
      <c r="Z7" s="370"/>
      <c r="AA7" s="370"/>
      <c r="AB7" s="370"/>
      <c r="AC7" s="370"/>
      <c r="AD7" s="370"/>
      <c r="AE7" s="370"/>
      <c r="AF7" s="370"/>
      <c r="AG7" s="370"/>
    </row>
    <row r="8" spans="1:33" ht="20.9" customHeight="1">
      <c r="A8" s="125" t="s">
        <v>5</v>
      </c>
      <c r="B8" s="125" t="s">
        <v>6</v>
      </c>
      <c r="C8" s="125" t="s">
        <v>7</v>
      </c>
      <c r="D8" s="125" t="s">
        <v>8</v>
      </c>
      <c r="E8" s="125"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3" ht="20.9" customHeight="1">
      <c r="A9" s="49">
        <v>207175</v>
      </c>
      <c r="B9" s="49" t="s">
        <v>745</v>
      </c>
      <c r="C9" s="46" t="s">
        <v>315</v>
      </c>
      <c r="D9" s="46" t="s">
        <v>744</v>
      </c>
      <c r="E9" s="24" t="s">
        <v>20</v>
      </c>
      <c r="F9" s="24" t="s">
        <v>317</v>
      </c>
      <c r="G9" s="24" t="str">
        <f t="shared" ref="G9:G14" si="0">CONCATENATE(F9,C9)</f>
        <v>Level 3 - Premium SkillsOnshore Supplier Location</v>
      </c>
      <c r="H9" s="49" t="s">
        <v>331</v>
      </c>
      <c r="I9" s="49">
        <v>1000456940</v>
      </c>
      <c r="J9" s="49" t="s">
        <v>142</v>
      </c>
      <c r="K9" s="49" t="s">
        <v>24</v>
      </c>
      <c r="L9" s="15">
        <v>96.56</v>
      </c>
      <c r="M9" s="298">
        <f t="shared" ref="M9:M20" si="1">L9*168</f>
        <v>16222.08</v>
      </c>
      <c r="N9" s="755">
        <f>$L9*168*0.75</f>
        <v>12166.56</v>
      </c>
      <c r="O9" s="716"/>
      <c r="P9" s="716"/>
      <c r="Q9" s="10">
        <v>0</v>
      </c>
      <c r="R9" s="10">
        <v>0</v>
      </c>
      <c r="S9" s="10">
        <v>0</v>
      </c>
      <c r="T9" s="10">
        <v>0</v>
      </c>
      <c r="U9" s="10">
        <v>0</v>
      </c>
      <c r="V9" s="10">
        <v>0</v>
      </c>
      <c r="W9" s="10">
        <v>0</v>
      </c>
      <c r="X9" s="10">
        <v>0</v>
      </c>
      <c r="Y9" s="10">
        <v>0</v>
      </c>
      <c r="Z9" s="10">
        <f t="shared" ref="Z9" si="2">SUM(N9:P9)</f>
        <v>12166.56</v>
      </c>
      <c r="AA9" s="10">
        <f t="shared" ref="AA9" si="3">SUM(Q9:S9)</f>
        <v>0</v>
      </c>
      <c r="AB9" s="10">
        <f t="shared" ref="AB9" si="4">SUM(T9:V9)</f>
        <v>0</v>
      </c>
      <c r="AC9" s="10">
        <f t="shared" ref="AC9" si="5">SUM(W9:Y9)</f>
        <v>0</v>
      </c>
      <c r="AD9" s="128">
        <f>SUM(Z9:AA9)</f>
        <v>12166.56</v>
      </c>
      <c r="AE9" s="128">
        <f t="shared" ref="AE9" si="6">SUM(AB9:AC9)</f>
        <v>0</v>
      </c>
      <c r="AF9" s="298">
        <f t="shared" ref="AF9" si="7">SUM(AD9:AE9)</f>
        <v>12166.56</v>
      </c>
      <c r="AG9" s="129"/>
    </row>
    <row r="10" spans="1:33" ht="20.9" customHeight="1">
      <c r="A10" s="49">
        <v>699808</v>
      </c>
      <c r="B10" s="49" t="s">
        <v>747</v>
      </c>
      <c r="C10" s="46" t="s">
        <v>315</v>
      </c>
      <c r="D10" s="46" t="s">
        <v>744</v>
      </c>
      <c r="E10" s="24" t="s">
        <v>20</v>
      </c>
      <c r="F10" s="24" t="s">
        <v>371</v>
      </c>
      <c r="G10" s="24" t="str">
        <f t="shared" si="0"/>
        <v>Level 4 - Expert SkillsOnshore Supplier Location</v>
      </c>
      <c r="H10" s="49" t="s">
        <v>338</v>
      </c>
      <c r="I10" s="49">
        <v>1000456940</v>
      </c>
      <c r="J10" s="49" t="s">
        <v>142</v>
      </c>
      <c r="K10" s="49" t="s">
        <v>413</v>
      </c>
      <c r="L10" s="15">
        <v>128</v>
      </c>
      <c r="M10" s="298">
        <f t="shared" si="1"/>
        <v>21504</v>
      </c>
      <c r="N10" s="756">
        <f t="shared" ref="N10:P18" si="8">$L10*168</f>
        <v>21504</v>
      </c>
      <c r="O10" s="10">
        <f t="shared" si="8"/>
        <v>21504</v>
      </c>
      <c r="P10" s="10">
        <f>$L10*10*8</f>
        <v>10240</v>
      </c>
      <c r="Q10" s="10">
        <v>0</v>
      </c>
      <c r="R10" s="10">
        <v>0</v>
      </c>
      <c r="S10" s="10">
        <v>0</v>
      </c>
      <c r="T10" s="10">
        <v>0</v>
      </c>
      <c r="U10" s="10">
        <v>0</v>
      </c>
      <c r="V10" s="10">
        <v>0</v>
      </c>
      <c r="W10" s="10">
        <v>0</v>
      </c>
      <c r="X10" s="10">
        <v>0</v>
      </c>
      <c r="Y10" s="10">
        <v>0</v>
      </c>
      <c r="Z10" s="10">
        <f t="shared" ref="Z10:Z13" si="9">SUM(N10:P10)</f>
        <v>53248</v>
      </c>
      <c r="AA10" s="10">
        <f t="shared" ref="AA10:AA18" si="10">SUM(Q10:S10)</f>
        <v>0</v>
      </c>
      <c r="AB10" s="10">
        <f t="shared" ref="AB10:AB18" si="11">SUM(T10:V10)</f>
        <v>0</v>
      </c>
      <c r="AC10" s="10">
        <f t="shared" ref="AC10:AC18" si="12">SUM(W10:Y10)</f>
        <v>0</v>
      </c>
      <c r="AD10" s="128">
        <f t="shared" ref="AD10:AD18" si="13">SUM(Z10:AA10)</f>
        <v>53248</v>
      </c>
      <c r="AE10" s="128">
        <f t="shared" ref="AE10:AE18" si="14">SUM(AB10:AC10)</f>
        <v>0</v>
      </c>
      <c r="AF10" s="298">
        <f t="shared" ref="AF10:AF18" si="15">SUM(AD10:AE10)</f>
        <v>53248</v>
      </c>
      <c r="AG10" s="129"/>
    </row>
    <row r="11" spans="1:33" ht="20.9" customHeight="1">
      <c r="A11" s="49">
        <v>881649</v>
      </c>
      <c r="B11" s="49" t="s">
        <v>748</v>
      </c>
      <c r="C11" s="46" t="s">
        <v>315</v>
      </c>
      <c r="D11" s="46" t="s">
        <v>744</v>
      </c>
      <c r="E11" s="24" t="s">
        <v>465</v>
      </c>
      <c r="F11" s="24" t="s">
        <v>342</v>
      </c>
      <c r="G11" s="24" t="str">
        <f t="shared" si="0"/>
        <v>Level 3 - Niche SkillsOnshore Supplier Location</v>
      </c>
      <c r="H11" s="49" t="s">
        <v>318</v>
      </c>
      <c r="I11" s="49">
        <v>1000456940</v>
      </c>
      <c r="J11" s="49" t="s">
        <v>142</v>
      </c>
      <c r="K11" s="49" t="s">
        <v>24</v>
      </c>
      <c r="L11" s="15">
        <v>98.21</v>
      </c>
      <c r="M11" s="298">
        <f t="shared" si="1"/>
        <v>16499.28</v>
      </c>
      <c r="N11" s="756">
        <f t="shared" si="8"/>
        <v>16499.28</v>
      </c>
      <c r="O11" s="10">
        <f t="shared" si="8"/>
        <v>16499.28</v>
      </c>
      <c r="P11" s="10">
        <f>$L11*168</f>
        <v>16499.28</v>
      </c>
      <c r="Q11" s="10">
        <v>0</v>
      </c>
      <c r="R11" s="10">
        <v>0</v>
      </c>
      <c r="S11" s="10">
        <v>0</v>
      </c>
      <c r="T11" s="10">
        <v>0</v>
      </c>
      <c r="U11" s="10">
        <v>0</v>
      </c>
      <c r="V11" s="10">
        <v>0</v>
      </c>
      <c r="W11" s="10">
        <v>0</v>
      </c>
      <c r="X11" s="10">
        <v>0</v>
      </c>
      <c r="Y11" s="10">
        <v>0</v>
      </c>
      <c r="Z11" s="10">
        <f t="shared" si="9"/>
        <v>49497.84</v>
      </c>
      <c r="AA11" s="10">
        <f t="shared" si="10"/>
        <v>0</v>
      </c>
      <c r="AB11" s="10">
        <f t="shared" si="11"/>
        <v>0</v>
      </c>
      <c r="AC11" s="10">
        <f t="shared" si="12"/>
        <v>0</v>
      </c>
      <c r="AD11" s="128">
        <f t="shared" si="13"/>
        <v>49497.84</v>
      </c>
      <c r="AE11" s="128">
        <f t="shared" si="14"/>
        <v>0</v>
      </c>
      <c r="AF11" s="298">
        <f t="shared" si="15"/>
        <v>49497.84</v>
      </c>
      <c r="AG11" s="129"/>
    </row>
    <row r="12" spans="1:33" ht="20.9" customHeight="1">
      <c r="A12" s="46">
        <v>969892</v>
      </c>
      <c r="B12" s="49" t="s">
        <v>758</v>
      </c>
      <c r="C12" s="46" t="s">
        <v>315</v>
      </c>
      <c r="D12" s="46" t="s">
        <v>759</v>
      </c>
      <c r="E12" s="46" t="s">
        <v>359</v>
      </c>
      <c r="F12" s="24" t="s">
        <v>342</v>
      </c>
      <c r="G12" s="24" t="str">
        <f t="shared" si="0"/>
        <v>Level 3 - Niche SkillsOnshore Supplier Location</v>
      </c>
      <c r="H12" s="49" t="s">
        <v>318</v>
      </c>
      <c r="I12" s="49">
        <v>1000460544</v>
      </c>
      <c r="J12" s="49" t="s">
        <v>156</v>
      </c>
      <c r="K12" s="49" t="s">
        <v>24</v>
      </c>
      <c r="L12" s="15">
        <v>98.21</v>
      </c>
      <c r="M12" s="298">
        <f t="shared" si="1"/>
        <v>16499.28</v>
      </c>
      <c r="N12" s="756"/>
      <c r="O12" s="10">
        <f>$L12*10*8</f>
        <v>7856.7999999999993</v>
      </c>
      <c r="P12" s="10">
        <f>$L12*168</f>
        <v>16499.28</v>
      </c>
      <c r="Q12" s="10">
        <v>0</v>
      </c>
      <c r="R12" s="10">
        <v>0</v>
      </c>
      <c r="S12" s="10">
        <v>0</v>
      </c>
      <c r="T12" s="10">
        <v>0</v>
      </c>
      <c r="U12" s="10">
        <v>0</v>
      </c>
      <c r="V12" s="10">
        <v>0</v>
      </c>
      <c r="W12" s="10">
        <v>0</v>
      </c>
      <c r="X12" s="10">
        <v>0</v>
      </c>
      <c r="Y12" s="10">
        <v>0</v>
      </c>
      <c r="Z12" s="10">
        <f t="shared" si="9"/>
        <v>24356.079999999998</v>
      </c>
      <c r="AA12" s="10">
        <f t="shared" si="10"/>
        <v>0</v>
      </c>
      <c r="AB12" s="10">
        <f t="shared" si="11"/>
        <v>0</v>
      </c>
      <c r="AC12" s="10">
        <f t="shared" si="12"/>
        <v>0</v>
      </c>
      <c r="AD12" s="128">
        <f t="shared" si="13"/>
        <v>24356.079999999998</v>
      </c>
      <c r="AE12" s="128">
        <f t="shared" si="14"/>
        <v>0</v>
      </c>
      <c r="AF12" s="298">
        <f t="shared" si="15"/>
        <v>24356.079999999998</v>
      </c>
      <c r="AG12" s="129"/>
    </row>
    <row r="13" spans="1:33" ht="20.9" customHeight="1">
      <c r="A13" s="49">
        <v>970740</v>
      </c>
      <c r="B13" s="49" t="s">
        <v>766</v>
      </c>
      <c r="C13" s="46" t="s">
        <v>315</v>
      </c>
      <c r="D13" s="46" t="s">
        <v>741</v>
      </c>
      <c r="E13" s="24" t="s">
        <v>341</v>
      </c>
      <c r="F13" s="24" t="s">
        <v>371</v>
      </c>
      <c r="G13" s="24" t="str">
        <f t="shared" si="0"/>
        <v>Level 4 - Expert SkillsOnshore Supplier Location</v>
      </c>
      <c r="H13" s="49" t="s">
        <v>338</v>
      </c>
      <c r="I13" s="49">
        <v>1000456940</v>
      </c>
      <c r="J13" s="49" t="s">
        <v>142</v>
      </c>
      <c r="K13" s="49" t="s">
        <v>344</v>
      </c>
      <c r="L13" s="15">
        <v>128</v>
      </c>
      <c r="M13" s="298">
        <f t="shared" si="1"/>
        <v>21504</v>
      </c>
      <c r="N13" s="756">
        <f t="shared" si="8"/>
        <v>21504</v>
      </c>
      <c r="O13" s="10">
        <f t="shared" si="8"/>
        <v>21504</v>
      </c>
      <c r="P13" s="10">
        <f t="shared" si="8"/>
        <v>21504</v>
      </c>
      <c r="Q13" s="10">
        <v>0</v>
      </c>
      <c r="R13" s="10">
        <v>0</v>
      </c>
      <c r="S13" s="10">
        <v>0</v>
      </c>
      <c r="T13" s="10">
        <v>0</v>
      </c>
      <c r="U13" s="10">
        <v>0</v>
      </c>
      <c r="V13" s="10">
        <v>0</v>
      </c>
      <c r="W13" s="10">
        <v>0</v>
      </c>
      <c r="X13" s="10">
        <v>0</v>
      </c>
      <c r="Y13" s="10">
        <v>0</v>
      </c>
      <c r="Z13" s="10">
        <f t="shared" si="9"/>
        <v>64512</v>
      </c>
      <c r="AA13" s="10">
        <f t="shared" si="10"/>
        <v>0</v>
      </c>
      <c r="AB13" s="10">
        <f t="shared" si="11"/>
        <v>0</v>
      </c>
      <c r="AC13" s="10">
        <f t="shared" si="12"/>
        <v>0</v>
      </c>
      <c r="AD13" s="128">
        <f t="shared" si="13"/>
        <v>64512</v>
      </c>
      <c r="AE13" s="128">
        <f t="shared" si="14"/>
        <v>0</v>
      </c>
      <c r="AF13" s="298">
        <f t="shared" si="15"/>
        <v>64512</v>
      </c>
      <c r="AG13" s="129"/>
    </row>
    <row r="14" spans="1:33" ht="20.9" customHeight="1">
      <c r="A14" s="46">
        <v>969684</v>
      </c>
      <c r="B14" s="49" t="s">
        <v>769</v>
      </c>
      <c r="C14" s="46" t="s">
        <v>315</v>
      </c>
      <c r="D14" s="694" t="s">
        <v>725</v>
      </c>
      <c r="E14" s="46" t="s">
        <v>25</v>
      </c>
      <c r="F14" s="24" t="s">
        <v>320</v>
      </c>
      <c r="G14" s="46" t="str">
        <f t="shared" si="0"/>
        <v>Level 3 - Standard SkillsOnshore Supplier Location</v>
      </c>
      <c r="H14" s="49" t="s">
        <v>338</v>
      </c>
      <c r="I14" s="49">
        <v>1000456940</v>
      </c>
      <c r="J14" s="49" t="s">
        <v>142</v>
      </c>
      <c r="K14" s="49" t="s">
        <v>26</v>
      </c>
      <c r="L14" s="15">
        <v>91.9</v>
      </c>
      <c r="M14" s="298">
        <f t="shared" si="1"/>
        <v>15439.2</v>
      </c>
      <c r="N14" s="717"/>
      <c r="O14" s="717"/>
      <c r="P14" s="10">
        <f>$L14*168</f>
        <v>15439.2</v>
      </c>
      <c r="Q14" s="10">
        <v>0</v>
      </c>
      <c r="R14" s="10">
        <v>0</v>
      </c>
      <c r="S14" s="10">
        <v>0</v>
      </c>
      <c r="T14" s="10">
        <v>0</v>
      </c>
      <c r="U14" s="10">
        <v>0</v>
      </c>
      <c r="V14" s="10">
        <v>0</v>
      </c>
      <c r="W14" s="10">
        <v>0</v>
      </c>
      <c r="X14" s="10">
        <v>0</v>
      </c>
      <c r="Y14" s="10">
        <v>0</v>
      </c>
      <c r="Z14" s="10">
        <f t="shared" ref="Z14:Z53" si="16">SUM(N14:P14)</f>
        <v>15439.2</v>
      </c>
      <c r="AA14" s="10">
        <f t="shared" si="10"/>
        <v>0</v>
      </c>
      <c r="AB14" s="10">
        <f t="shared" si="11"/>
        <v>0</v>
      </c>
      <c r="AC14" s="10">
        <f t="shared" si="12"/>
        <v>0</v>
      </c>
      <c r="AD14" s="128">
        <f t="shared" si="13"/>
        <v>15439.2</v>
      </c>
      <c r="AE14" s="128">
        <f t="shared" si="14"/>
        <v>0</v>
      </c>
      <c r="AF14" s="298">
        <f t="shared" si="15"/>
        <v>15439.2</v>
      </c>
      <c r="AG14" s="129"/>
    </row>
    <row r="15" spans="1:33" ht="20.9" customHeight="1">
      <c r="A15" s="49">
        <v>792774</v>
      </c>
      <c r="B15" s="49" t="s">
        <v>737</v>
      </c>
      <c r="C15" s="46" t="s">
        <v>315</v>
      </c>
      <c r="D15" s="46" t="s">
        <v>738</v>
      </c>
      <c r="E15" s="24" t="s">
        <v>20</v>
      </c>
      <c r="F15" s="24" t="s">
        <v>371</v>
      </c>
      <c r="G15" s="24" t="str">
        <f>CONCATENATE(F15,C15)</f>
        <v>Level 4 - Expert SkillsOnshore Supplier Location</v>
      </c>
      <c r="H15" s="49" t="s">
        <v>449</v>
      </c>
      <c r="I15" s="49">
        <v>1000456940</v>
      </c>
      <c r="J15" s="49" t="s">
        <v>142</v>
      </c>
      <c r="K15" s="49" t="s">
        <v>33</v>
      </c>
      <c r="L15" s="15">
        <v>128</v>
      </c>
      <c r="M15" s="298">
        <f t="shared" si="1"/>
        <v>21504</v>
      </c>
      <c r="N15" s="756">
        <f t="shared" si="8"/>
        <v>21504</v>
      </c>
      <c r="O15" s="10">
        <f t="shared" si="8"/>
        <v>21504</v>
      </c>
      <c r="P15" s="10">
        <f t="shared" si="8"/>
        <v>21504</v>
      </c>
      <c r="Q15" s="10">
        <v>0</v>
      </c>
      <c r="R15" s="10">
        <v>0</v>
      </c>
      <c r="S15" s="10">
        <v>0</v>
      </c>
      <c r="T15" s="10">
        <v>0</v>
      </c>
      <c r="U15" s="10">
        <v>0</v>
      </c>
      <c r="V15" s="10">
        <v>0</v>
      </c>
      <c r="W15" s="10">
        <v>0</v>
      </c>
      <c r="X15" s="10">
        <v>0</v>
      </c>
      <c r="Y15" s="10">
        <v>0</v>
      </c>
      <c r="Z15" s="10">
        <f t="shared" si="16"/>
        <v>64512</v>
      </c>
      <c r="AA15" s="10">
        <f t="shared" si="10"/>
        <v>0</v>
      </c>
      <c r="AB15" s="10">
        <f t="shared" si="11"/>
        <v>0</v>
      </c>
      <c r="AC15" s="10">
        <f t="shared" si="12"/>
        <v>0</v>
      </c>
      <c r="AD15" s="128">
        <f t="shared" si="13"/>
        <v>64512</v>
      </c>
      <c r="AE15" s="128">
        <f t="shared" si="14"/>
        <v>0</v>
      </c>
      <c r="AF15" s="298">
        <f t="shared" si="15"/>
        <v>64512</v>
      </c>
      <c r="AG15" s="129"/>
    </row>
    <row r="16" spans="1:33" ht="20.9" customHeight="1">
      <c r="A16" s="46">
        <v>234929</v>
      </c>
      <c r="B16" s="49" t="s">
        <v>2010</v>
      </c>
      <c r="C16" s="46" t="s">
        <v>315</v>
      </c>
      <c r="D16" s="46" t="s">
        <v>744</v>
      </c>
      <c r="E16" s="46" t="s">
        <v>359</v>
      </c>
      <c r="F16" s="46" t="s">
        <v>317</v>
      </c>
      <c r="G16" s="24" t="str">
        <f>CONCATENATE(F16,C16)</f>
        <v>Level 3 - Premium SkillsOnshore Supplier Location</v>
      </c>
      <c r="H16" s="49" t="s">
        <v>318</v>
      </c>
      <c r="I16" s="49">
        <v>1000456940</v>
      </c>
      <c r="J16" s="49" t="s">
        <v>142</v>
      </c>
      <c r="K16" s="49" t="s">
        <v>24</v>
      </c>
      <c r="L16" s="15">
        <v>96.56</v>
      </c>
      <c r="M16" s="298">
        <f t="shared" si="1"/>
        <v>16222.08</v>
      </c>
      <c r="N16" s="756">
        <f t="shared" si="8"/>
        <v>16222.08</v>
      </c>
      <c r="O16" s="10">
        <f>$L16*168</f>
        <v>16222.08</v>
      </c>
      <c r="P16" s="10"/>
      <c r="Q16" s="10">
        <v>0</v>
      </c>
      <c r="R16" s="10">
        <v>0</v>
      </c>
      <c r="S16" s="10">
        <v>0</v>
      </c>
      <c r="T16" s="10">
        <v>0</v>
      </c>
      <c r="U16" s="10">
        <v>0</v>
      </c>
      <c r="V16" s="10">
        <v>0</v>
      </c>
      <c r="W16" s="10">
        <v>0</v>
      </c>
      <c r="X16" s="10">
        <v>0</v>
      </c>
      <c r="Y16" s="10">
        <v>0</v>
      </c>
      <c r="Z16" s="10">
        <f t="shared" si="16"/>
        <v>32444.16</v>
      </c>
      <c r="AA16" s="10">
        <f t="shared" si="10"/>
        <v>0</v>
      </c>
      <c r="AB16" s="10">
        <f t="shared" si="11"/>
        <v>0</v>
      </c>
      <c r="AC16" s="10">
        <f t="shared" si="12"/>
        <v>0</v>
      </c>
      <c r="AD16" s="128">
        <f t="shared" si="13"/>
        <v>32444.16</v>
      </c>
      <c r="AE16" s="128">
        <f t="shared" si="14"/>
        <v>0</v>
      </c>
      <c r="AF16" s="298">
        <f t="shared" si="15"/>
        <v>32444.16</v>
      </c>
      <c r="AG16" s="129"/>
    </row>
    <row r="17" spans="1:33" ht="20.9" customHeight="1">
      <c r="A17" s="46">
        <v>958118</v>
      </c>
      <c r="B17" s="49" t="s">
        <v>740</v>
      </c>
      <c r="C17" s="46" t="s">
        <v>315</v>
      </c>
      <c r="D17" s="46" t="s">
        <v>741</v>
      </c>
      <c r="E17" s="46" t="s">
        <v>341</v>
      </c>
      <c r="F17" s="24" t="s">
        <v>371</v>
      </c>
      <c r="G17" s="24" t="str">
        <f>CONCATENATE(F17,C17)</f>
        <v>Level 4 - Expert SkillsOnshore Supplier Location</v>
      </c>
      <c r="H17" s="49" t="s">
        <v>318</v>
      </c>
      <c r="I17" s="49">
        <v>1000456940</v>
      </c>
      <c r="J17" s="49" t="s">
        <v>142</v>
      </c>
      <c r="K17" s="49" t="s">
        <v>344</v>
      </c>
      <c r="L17" s="15">
        <v>128</v>
      </c>
      <c r="M17" s="298">
        <f t="shared" si="1"/>
        <v>21504</v>
      </c>
      <c r="N17" s="756">
        <f t="shared" si="8"/>
        <v>21504</v>
      </c>
      <c r="O17" s="10">
        <f t="shared" si="8"/>
        <v>21504</v>
      </c>
      <c r="P17" s="10">
        <f t="shared" si="8"/>
        <v>21504</v>
      </c>
      <c r="Q17" s="10">
        <v>0</v>
      </c>
      <c r="R17" s="10">
        <v>0</v>
      </c>
      <c r="S17" s="10">
        <v>0</v>
      </c>
      <c r="T17" s="10">
        <v>0</v>
      </c>
      <c r="U17" s="10">
        <v>0</v>
      </c>
      <c r="V17" s="10">
        <v>0</v>
      </c>
      <c r="W17" s="10">
        <v>0</v>
      </c>
      <c r="X17" s="10">
        <v>0</v>
      </c>
      <c r="Y17" s="10">
        <v>0</v>
      </c>
      <c r="Z17" s="10">
        <f t="shared" si="16"/>
        <v>64512</v>
      </c>
      <c r="AA17" s="10">
        <f t="shared" si="10"/>
        <v>0</v>
      </c>
      <c r="AB17" s="10">
        <f t="shared" si="11"/>
        <v>0</v>
      </c>
      <c r="AC17" s="10">
        <f t="shared" si="12"/>
        <v>0</v>
      </c>
      <c r="AD17" s="128">
        <f t="shared" si="13"/>
        <v>64512</v>
      </c>
      <c r="AE17" s="128">
        <f t="shared" si="14"/>
        <v>0</v>
      </c>
      <c r="AF17" s="298">
        <f t="shared" si="15"/>
        <v>64512</v>
      </c>
      <c r="AG17" s="129"/>
    </row>
    <row r="18" spans="1:33" ht="20.9" customHeight="1">
      <c r="A18" s="46">
        <v>972371</v>
      </c>
      <c r="B18" s="49" t="s">
        <v>654</v>
      </c>
      <c r="C18" s="46" t="s">
        <v>315</v>
      </c>
      <c r="D18" s="46"/>
      <c r="E18" s="46"/>
      <c r="F18" s="24" t="s">
        <v>342</v>
      </c>
      <c r="G18" s="24" t="str">
        <f t="shared" ref="G18:G53" si="17">CONCATENATE(F18,C18)</f>
        <v>Level 3 - Niche SkillsOnshore Supplier Location</v>
      </c>
      <c r="H18" s="49" t="s">
        <v>338</v>
      </c>
      <c r="I18" s="49">
        <v>1000456940</v>
      </c>
      <c r="J18" s="49" t="s">
        <v>142</v>
      </c>
      <c r="K18" s="49" t="s">
        <v>24</v>
      </c>
      <c r="L18" s="15">
        <v>98.21</v>
      </c>
      <c r="M18" s="298">
        <f t="shared" si="1"/>
        <v>16499.28</v>
      </c>
      <c r="N18" s="756">
        <f t="shared" si="8"/>
        <v>16499.28</v>
      </c>
      <c r="O18" s="10">
        <f>$L18*168</f>
        <v>16499.28</v>
      </c>
      <c r="P18" s="10"/>
      <c r="Q18" s="10">
        <v>0</v>
      </c>
      <c r="R18" s="10">
        <v>0</v>
      </c>
      <c r="S18" s="10">
        <v>0</v>
      </c>
      <c r="T18" s="10">
        <v>0</v>
      </c>
      <c r="U18" s="10">
        <v>0</v>
      </c>
      <c r="V18" s="10">
        <v>0</v>
      </c>
      <c r="W18" s="10">
        <v>0</v>
      </c>
      <c r="X18" s="10">
        <v>0</v>
      </c>
      <c r="Y18" s="10">
        <v>0</v>
      </c>
      <c r="Z18" s="10">
        <f t="shared" si="16"/>
        <v>32998.559999999998</v>
      </c>
      <c r="AA18" s="10">
        <f t="shared" si="10"/>
        <v>0</v>
      </c>
      <c r="AB18" s="10">
        <f t="shared" si="11"/>
        <v>0</v>
      </c>
      <c r="AC18" s="10">
        <f t="shared" si="12"/>
        <v>0</v>
      </c>
      <c r="AD18" s="128">
        <f t="shared" si="13"/>
        <v>32998.559999999998</v>
      </c>
      <c r="AE18" s="128">
        <f t="shared" si="14"/>
        <v>0</v>
      </c>
      <c r="AF18" s="298">
        <f t="shared" si="15"/>
        <v>32998.559999999998</v>
      </c>
      <c r="AG18" s="129"/>
    </row>
    <row r="19" spans="1:33" ht="20.9" customHeight="1">
      <c r="A19" s="46">
        <v>804276</v>
      </c>
      <c r="B19" s="49" t="s">
        <v>763</v>
      </c>
      <c r="C19" s="46" t="s">
        <v>315</v>
      </c>
      <c r="D19" s="46" t="s">
        <v>744</v>
      </c>
      <c r="E19" s="46" t="s">
        <v>465</v>
      </c>
      <c r="F19" s="46" t="s">
        <v>371</v>
      </c>
      <c r="G19" s="24" t="str">
        <f t="shared" si="17"/>
        <v>Level 4 - Expert SkillsOnshore Supplier Location</v>
      </c>
      <c r="H19" s="49" t="s">
        <v>422</v>
      </c>
      <c r="I19" s="49">
        <v>1000456940</v>
      </c>
      <c r="J19" s="49" t="s">
        <v>142</v>
      </c>
      <c r="K19" s="49" t="s">
        <v>33</v>
      </c>
      <c r="L19" s="15">
        <v>128</v>
      </c>
      <c r="M19" s="298">
        <f t="shared" si="1"/>
        <v>21504</v>
      </c>
      <c r="N19" s="756">
        <f t="shared" ref="N19" si="18">$L19*168</f>
        <v>21504</v>
      </c>
      <c r="O19" s="10">
        <f>$L19*15*8</f>
        <v>15360</v>
      </c>
      <c r="P19" s="10"/>
      <c r="Q19" s="10"/>
      <c r="R19" s="10"/>
      <c r="S19" s="10"/>
      <c r="T19" s="10"/>
      <c r="U19" s="10"/>
      <c r="V19" s="10"/>
      <c r="W19" s="10"/>
      <c r="X19" s="10"/>
      <c r="Y19" s="10"/>
      <c r="Z19" s="10">
        <f t="shared" si="16"/>
        <v>36864</v>
      </c>
      <c r="AA19" s="10">
        <f t="shared" ref="AA19:AA53" si="19">SUM(Q19:S19)</f>
        <v>0</v>
      </c>
      <c r="AB19" s="10">
        <f t="shared" ref="AB19:AB53" si="20">SUM(T19:V19)</f>
        <v>0</v>
      </c>
      <c r="AC19" s="10">
        <f t="shared" ref="AC19:AC53" si="21">SUM(W19:Y19)</f>
        <v>0</v>
      </c>
      <c r="AD19" s="128">
        <f t="shared" ref="AD19:AD53" si="22">SUM(Z19:AA19)</f>
        <v>36864</v>
      </c>
      <c r="AE19" s="128">
        <f t="shared" ref="AE19:AE53" si="23">SUM(AB19:AC19)</f>
        <v>0</v>
      </c>
      <c r="AF19" s="298">
        <f t="shared" ref="AF19:AF53" si="24">SUM(AD19:AE19)</f>
        <v>36864</v>
      </c>
      <c r="AG19" s="129"/>
    </row>
    <row r="20" spans="1:33" ht="20.9" customHeight="1">
      <c r="A20" s="46">
        <v>2304599</v>
      </c>
      <c r="B20" s="49" t="s">
        <v>750</v>
      </c>
      <c r="C20" s="46" t="s">
        <v>315</v>
      </c>
      <c r="D20" s="46" t="s">
        <v>744</v>
      </c>
      <c r="E20" s="46" t="s">
        <v>341</v>
      </c>
      <c r="F20" s="46" t="s">
        <v>371</v>
      </c>
      <c r="G20" s="24" t="str">
        <f t="shared" si="17"/>
        <v>Level 4 - Expert SkillsOnshore Supplier Location</v>
      </c>
      <c r="H20" s="49" t="s">
        <v>331</v>
      </c>
      <c r="I20" s="49">
        <v>1000456928</v>
      </c>
      <c r="J20" s="49" t="s">
        <v>2005</v>
      </c>
      <c r="K20" s="49" t="s">
        <v>344</v>
      </c>
      <c r="L20" s="15">
        <v>128</v>
      </c>
      <c r="M20" s="298">
        <f t="shared" si="1"/>
        <v>21504</v>
      </c>
      <c r="N20" s="10">
        <f>$L20*168*0.75</f>
        <v>16128</v>
      </c>
      <c r="O20" s="716"/>
      <c r="P20" s="716"/>
      <c r="Q20" s="10"/>
      <c r="R20" s="10"/>
      <c r="S20" s="10"/>
      <c r="T20" s="10"/>
      <c r="U20" s="10"/>
      <c r="V20" s="10"/>
      <c r="W20" s="10"/>
      <c r="X20" s="10"/>
      <c r="Y20" s="10"/>
      <c r="Z20" s="10">
        <f t="shared" si="16"/>
        <v>16128</v>
      </c>
      <c r="AA20" s="10">
        <f t="shared" si="19"/>
        <v>0</v>
      </c>
      <c r="AB20" s="10">
        <f t="shared" si="20"/>
        <v>0</v>
      </c>
      <c r="AC20" s="10">
        <f t="shared" si="21"/>
        <v>0</v>
      </c>
      <c r="AD20" s="128">
        <f t="shared" si="22"/>
        <v>16128</v>
      </c>
      <c r="AE20" s="128">
        <f t="shared" si="23"/>
        <v>0</v>
      </c>
      <c r="AF20" s="298">
        <f t="shared" si="24"/>
        <v>16128</v>
      </c>
      <c r="AG20" s="129"/>
    </row>
    <row r="21" spans="1:33" ht="20.9" customHeight="1">
      <c r="A21" s="46">
        <v>969293</v>
      </c>
      <c r="B21" s="49" t="s">
        <v>768</v>
      </c>
      <c r="C21" s="46" t="s">
        <v>315</v>
      </c>
      <c r="D21" s="46" t="s">
        <v>732</v>
      </c>
      <c r="E21" s="46" t="s">
        <v>25</v>
      </c>
      <c r="F21" s="597" t="s">
        <v>320</v>
      </c>
      <c r="G21" s="24" t="str">
        <f t="shared" si="17"/>
        <v>Level 3 - Standard SkillsOnshore Supplier Location</v>
      </c>
      <c r="H21" s="49" t="s">
        <v>338</v>
      </c>
      <c r="I21" s="49">
        <v>1000456930</v>
      </c>
      <c r="J21" s="49" t="s">
        <v>153</v>
      </c>
      <c r="K21" s="49" t="s">
        <v>26</v>
      </c>
      <c r="L21" s="15">
        <v>91.9</v>
      </c>
      <c r="M21" s="298">
        <v>15439.2</v>
      </c>
      <c r="N21" s="10">
        <f t="shared" ref="N21:P23" si="25">$L21*168</f>
        <v>15439.2</v>
      </c>
      <c r="O21" s="716"/>
      <c r="P21" s="716"/>
      <c r="Q21" s="10"/>
      <c r="R21" s="10"/>
      <c r="S21" s="10"/>
      <c r="T21" s="10"/>
      <c r="U21" s="10"/>
      <c r="V21" s="10"/>
      <c r="W21" s="10"/>
      <c r="X21" s="10"/>
      <c r="Y21" s="10"/>
      <c r="Z21" s="10">
        <f t="shared" si="16"/>
        <v>15439.2</v>
      </c>
      <c r="AA21" s="10">
        <f t="shared" si="19"/>
        <v>0</v>
      </c>
      <c r="AB21" s="10">
        <f t="shared" si="20"/>
        <v>0</v>
      </c>
      <c r="AC21" s="10">
        <f t="shared" si="21"/>
        <v>0</v>
      </c>
      <c r="AD21" s="128">
        <f t="shared" si="22"/>
        <v>15439.2</v>
      </c>
      <c r="AE21" s="128">
        <f t="shared" si="23"/>
        <v>0</v>
      </c>
      <c r="AF21" s="298">
        <f t="shared" si="24"/>
        <v>15439.2</v>
      </c>
      <c r="AG21" s="129"/>
    </row>
    <row r="22" spans="1:33" ht="20.9" customHeight="1">
      <c r="A22" s="46">
        <v>2327563</v>
      </c>
      <c r="B22" s="49" t="s">
        <v>762</v>
      </c>
      <c r="C22" s="46" t="s">
        <v>315</v>
      </c>
      <c r="D22" s="46" t="s">
        <v>738</v>
      </c>
      <c r="E22" s="46" t="s">
        <v>25</v>
      </c>
      <c r="F22" s="597" t="s">
        <v>320</v>
      </c>
      <c r="G22" s="24" t="str">
        <f t="shared" si="17"/>
        <v>Level 3 - Standard SkillsOnshore Supplier Location</v>
      </c>
      <c r="H22" s="49" t="s">
        <v>331</v>
      </c>
      <c r="I22" s="49">
        <v>1000456930</v>
      </c>
      <c r="J22" s="49" t="s">
        <v>153</v>
      </c>
      <c r="K22" s="49" t="s">
        <v>26</v>
      </c>
      <c r="L22" s="15">
        <v>91.9</v>
      </c>
      <c r="M22" s="128">
        <v>15439.2</v>
      </c>
      <c r="N22" s="10">
        <f>$L22*4*8</f>
        <v>2940.8</v>
      </c>
      <c r="O22" s="716"/>
      <c r="P22" s="716"/>
      <c r="Q22" s="10"/>
      <c r="R22" s="10"/>
      <c r="S22" s="10"/>
      <c r="T22" s="10"/>
      <c r="U22" s="10"/>
      <c r="V22" s="10"/>
      <c r="W22" s="10"/>
      <c r="X22" s="10"/>
      <c r="Y22" s="10"/>
      <c r="Z22" s="10">
        <f t="shared" si="16"/>
        <v>2940.8</v>
      </c>
      <c r="AA22" s="10">
        <f t="shared" si="19"/>
        <v>0</v>
      </c>
      <c r="AB22" s="10">
        <f t="shared" si="20"/>
        <v>0</v>
      </c>
      <c r="AC22" s="10">
        <f t="shared" si="21"/>
        <v>0</v>
      </c>
      <c r="AD22" s="128">
        <f t="shared" si="22"/>
        <v>2940.8</v>
      </c>
      <c r="AE22" s="128">
        <f t="shared" si="23"/>
        <v>0</v>
      </c>
      <c r="AF22" s="298">
        <f t="shared" si="24"/>
        <v>2940.8</v>
      </c>
      <c r="AG22" s="129"/>
    </row>
    <row r="23" spans="1:33" ht="20.9" customHeight="1">
      <c r="A23" s="46">
        <v>291337</v>
      </c>
      <c r="B23" s="49" t="s">
        <v>771</v>
      </c>
      <c r="C23" s="46" t="s">
        <v>315</v>
      </c>
      <c r="D23" s="46" t="s">
        <v>651</v>
      </c>
      <c r="E23" s="46" t="s">
        <v>772</v>
      </c>
      <c r="F23" s="597" t="s">
        <v>371</v>
      </c>
      <c r="G23" s="24" t="str">
        <f t="shared" si="17"/>
        <v>Level 4 - Expert SkillsOnshore Supplier Location</v>
      </c>
      <c r="H23" s="49" t="s">
        <v>422</v>
      </c>
      <c r="I23" s="49">
        <v>1000456928</v>
      </c>
      <c r="J23" s="49" t="s">
        <v>2005</v>
      </c>
      <c r="K23" s="49" t="s">
        <v>26</v>
      </c>
      <c r="L23" s="15">
        <v>128</v>
      </c>
      <c r="M23" s="298">
        <f t="shared" ref="M23:M53" si="26">L23*168</f>
        <v>21504</v>
      </c>
      <c r="N23" s="10">
        <f t="shared" si="25"/>
        <v>21504</v>
      </c>
      <c r="O23" s="10">
        <f t="shared" si="25"/>
        <v>21504</v>
      </c>
      <c r="P23" s="10">
        <f t="shared" si="25"/>
        <v>21504</v>
      </c>
      <c r="Q23" s="10"/>
      <c r="R23" s="10"/>
      <c r="S23" s="10"/>
      <c r="T23" s="10"/>
      <c r="U23" s="10"/>
      <c r="V23" s="10"/>
      <c r="W23" s="10"/>
      <c r="X23" s="10"/>
      <c r="Y23" s="10"/>
      <c r="Z23" s="10">
        <f t="shared" si="16"/>
        <v>64512</v>
      </c>
      <c r="AA23" s="10">
        <f t="shared" si="19"/>
        <v>0</v>
      </c>
      <c r="AB23" s="10">
        <f t="shared" si="20"/>
        <v>0</v>
      </c>
      <c r="AC23" s="10">
        <f t="shared" si="21"/>
        <v>0</v>
      </c>
      <c r="AD23" s="128">
        <f t="shared" si="22"/>
        <v>64512</v>
      </c>
      <c r="AE23" s="128">
        <f t="shared" si="23"/>
        <v>0</v>
      </c>
      <c r="AF23" s="298">
        <f t="shared" si="24"/>
        <v>64512</v>
      </c>
      <c r="AG23" s="129"/>
    </row>
    <row r="24" spans="1:33" ht="20.9" customHeight="1">
      <c r="A24" s="46">
        <v>581702</v>
      </c>
      <c r="B24" s="46" t="s">
        <v>2011</v>
      </c>
      <c r="C24" s="46" t="s">
        <v>327</v>
      </c>
      <c r="D24" s="46"/>
      <c r="E24" s="46"/>
      <c r="F24" s="597" t="s">
        <v>342</v>
      </c>
      <c r="G24" s="24" t="str">
        <f t="shared" si="17"/>
        <v>Level 3 - Niche SkillsIndia</v>
      </c>
      <c r="H24" s="49" t="e">
        <v>#N/A</v>
      </c>
      <c r="I24" s="49" t="e">
        <v>#N/A</v>
      </c>
      <c r="J24" s="49" t="e">
        <v>#N/A</v>
      </c>
      <c r="K24" s="49" t="e">
        <v>#N/A</v>
      </c>
      <c r="L24" s="15">
        <v>27.5</v>
      </c>
      <c r="M24" s="298">
        <f t="shared" si="26"/>
        <v>4620</v>
      </c>
      <c r="N24" s="10"/>
      <c r="O24" s="10"/>
      <c r="P24" s="10">
        <f t="shared" ref="N24:P53" si="27">$L24*189</f>
        <v>5197.5</v>
      </c>
      <c r="Q24" s="10"/>
      <c r="R24" s="10"/>
      <c r="S24" s="10"/>
      <c r="T24" s="10"/>
      <c r="U24" s="10"/>
      <c r="V24" s="10"/>
      <c r="W24" s="10"/>
      <c r="X24" s="10"/>
      <c r="Y24" s="10"/>
      <c r="Z24" s="10">
        <f t="shared" si="16"/>
        <v>5197.5</v>
      </c>
      <c r="AA24" s="10">
        <f t="shared" si="19"/>
        <v>0</v>
      </c>
      <c r="AB24" s="10">
        <f t="shared" si="20"/>
        <v>0</v>
      </c>
      <c r="AC24" s="10">
        <f t="shared" si="21"/>
        <v>0</v>
      </c>
      <c r="AD24" s="128">
        <f t="shared" si="22"/>
        <v>5197.5</v>
      </c>
      <c r="AE24" s="128">
        <f t="shared" si="23"/>
        <v>0</v>
      </c>
      <c r="AF24" s="298">
        <f t="shared" si="24"/>
        <v>5197.5</v>
      </c>
      <c r="AG24" s="129"/>
    </row>
    <row r="25" spans="1:33" ht="20.9" customHeight="1">
      <c r="A25" s="49">
        <v>2162286</v>
      </c>
      <c r="B25" s="50" t="s">
        <v>1959</v>
      </c>
      <c r="C25" s="46" t="s">
        <v>327</v>
      </c>
      <c r="D25" s="46"/>
      <c r="E25" s="46"/>
      <c r="F25" s="597" t="s">
        <v>317</v>
      </c>
      <c r="G25" s="24" t="str">
        <f t="shared" si="17"/>
        <v>Level 3 - Premium SkillsIndia</v>
      </c>
      <c r="H25" s="49" t="s">
        <v>338</v>
      </c>
      <c r="I25" s="49">
        <v>1000471622</v>
      </c>
      <c r="J25" s="49" t="s">
        <v>1463</v>
      </c>
      <c r="K25" s="49" t="s">
        <v>33</v>
      </c>
      <c r="L25" s="15">
        <v>24.8</v>
      </c>
      <c r="M25" s="298">
        <f t="shared" si="26"/>
        <v>4166.4000000000005</v>
      </c>
      <c r="N25" s="10"/>
      <c r="O25" s="10">
        <f t="shared" si="27"/>
        <v>4687.2</v>
      </c>
      <c r="P25" s="10">
        <f t="shared" si="27"/>
        <v>4687.2</v>
      </c>
      <c r="Q25" s="10"/>
      <c r="R25" s="10"/>
      <c r="S25" s="10"/>
      <c r="T25" s="10"/>
      <c r="U25" s="10"/>
      <c r="V25" s="10"/>
      <c r="W25" s="10"/>
      <c r="X25" s="10"/>
      <c r="Y25" s="10"/>
      <c r="Z25" s="10">
        <f t="shared" si="16"/>
        <v>9374.4</v>
      </c>
      <c r="AA25" s="10">
        <f t="shared" si="19"/>
        <v>0</v>
      </c>
      <c r="AB25" s="10">
        <f t="shared" si="20"/>
        <v>0</v>
      </c>
      <c r="AC25" s="10">
        <f t="shared" si="21"/>
        <v>0</v>
      </c>
      <c r="AD25" s="128">
        <f t="shared" si="22"/>
        <v>9374.4</v>
      </c>
      <c r="AE25" s="128">
        <f t="shared" si="23"/>
        <v>0</v>
      </c>
      <c r="AF25" s="298">
        <f t="shared" si="24"/>
        <v>9374.4</v>
      </c>
      <c r="AG25" s="129"/>
    </row>
    <row r="26" spans="1:33" ht="20.9" customHeight="1">
      <c r="A26" s="46">
        <v>630083</v>
      </c>
      <c r="B26" s="49" t="s">
        <v>2012</v>
      </c>
      <c r="C26" s="46" t="s">
        <v>327</v>
      </c>
      <c r="D26" s="46"/>
      <c r="E26" s="46"/>
      <c r="F26" s="597" t="s">
        <v>342</v>
      </c>
      <c r="G26" s="24" t="str">
        <f t="shared" si="17"/>
        <v>Level 3 - Niche SkillsIndia</v>
      </c>
      <c r="H26" s="49" t="s">
        <v>318</v>
      </c>
      <c r="I26" s="49">
        <v>1000458636</v>
      </c>
      <c r="J26" s="49" t="s">
        <v>1570</v>
      </c>
      <c r="K26" s="49" t="s">
        <v>33</v>
      </c>
      <c r="L26" s="15">
        <v>27.5</v>
      </c>
      <c r="M26" s="298">
        <f t="shared" si="26"/>
        <v>4620</v>
      </c>
      <c r="N26" s="10">
        <f t="shared" si="27"/>
        <v>5197.5</v>
      </c>
      <c r="O26" s="10">
        <f t="shared" si="27"/>
        <v>5197.5</v>
      </c>
      <c r="P26" s="10"/>
      <c r="Q26" s="10"/>
      <c r="R26" s="10"/>
      <c r="S26" s="10"/>
      <c r="T26" s="10"/>
      <c r="U26" s="10"/>
      <c r="V26" s="10"/>
      <c r="W26" s="10"/>
      <c r="X26" s="10"/>
      <c r="Y26" s="10"/>
      <c r="Z26" s="10">
        <f t="shared" si="16"/>
        <v>10395</v>
      </c>
      <c r="AA26" s="10">
        <f t="shared" si="19"/>
        <v>0</v>
      </c>
      <c r="AB26" s="10">
        <f t="shared" si="20"/>
        <v>0</v>
      </c>
      <c r="AC26" s="10">
        <f t="shared" si="21"/>
        <v>0</v>
      </c>
      <c r="AD26" s="128">
        <f t="shared" si="22"/>
        <v>10395</v>
      </c>
      <c r="AE26" s="128">
        <f t="shared" si="23"/>
        <v>0</v>
      </c>
      <c r="AF26" s="298">
        <f t="shared" si="24"/>
        <v>10395</v>
      </c>
      <c r="AG26" s="129"/>
    </row>
    <row r="27" spans="1:33" ht="20.9" customHeight="1">
      <c r="A27" s="46">
        <v>2063912</v>
      </c>
      <c r="B27" s="49" t="s">
        <v>2013</v>
      </c>
      <c r="C27" s="46" t="s">
        <v>327</v>
      </c>
      <c r="D27" s="46"/>
      <c r="E27" s="46"/>
      <c r="F27" s="597" t="s">
        <v>342</v>
      </c>
      <c r="G27" s="24" t="str">
        <f t="shared" si="17"/>
        <v>Level 3 - Niche SkillsIndia</v>
      </c>
      <c r="H27" s="49" t="s">
        <v>338</v>
      </c>
      <c r="I27" s="49">
        <v>1000458636</v>
      </c>
      <c r="J27" s="49" t="s">
        <v>1570</v>
      </c>
      <c r="K27" s="49" t="s">
        <v>33</v>
      </c>
      <c r="L27" s="15">
        <v>27.5</v>
      </c>
      <c r="M27" s="298">
        <f t="shared" si="26"/>
        <v>4620</v>
      </c>
      <c r="N27" s="10">
        <f t="shared" si="27"/>
        <v>5197.5</v>
      </c>
      <c r="O27" s="10">
        <f t="shared" si="27"/>
        <v>5197.5</v>
      </c>
      <c r="P27" s="10">
        <f t="shared" si="27"/>
        <v>5197.5</v>
      </c>
      <c r="Q27" s="10"/>
      <c r="R27" s="10"/>
      <c r="S27" s="10"/>
      <c r="T27" s="10"/>
      <c r="U27" s="10"/>
      <c r="V27" s="10"/>
      <c r="W27" s="10"/>
      <c r="X27" s="10"/>
      <c r="Y27" s="10"/>
      <c r="Z27" s="10">
        <f>SUM(N27:P27)</f>
        <v>15592.5</v>
      </c>
      <c r="AA27" s="10">
        <f>SUM(Q27:S27)</f>
        <v>0</v>
      </c>
      <c r="AB27" s="10">
        <f>SUM(T27:V27)</f>
        <v>0</v>
      </c>
      <c r="AC27" s="10">
        <f>SUM(W27:Y27)</f>
        <v>0</v>
      </c>
      <c r="AD27" s="128">
        <f>SUM(Z27:AA27)</f>
        <v>15592.5</v>
      </c>
      <c r="AE27" s="128">
        <f>SUM(AB27:AC27)</f>
        <v>0</v>
      </c>
      <c r="AF27" s="298">
        <f>SUM(AD27:AE27)</f>
        <v>15592.5</v>
      </c>
      <c r="AG27" s="129"/>
    </row>
    <row r="28" spans="1:33" s="721" customFormat="1" ht="20.9" customHeight="1">
      <c r="A28" s="46">
        <v>717683</v>
      </c>
      <c r="B28" s="49" t="s">
        <v>2014</v>
      </c>
      <c r="C28" s="46" t="s">
        <v>315</v>
      </c>
      <c r="D28" s="46"/>
      <c r="E28" s="46"/>
      <c r="F28" s="597" t="s">
        <v>342</v>
      </c>
      <c r="G28" s="24" t="str">
        <f>CONCATENATE(F28,C28)</f>
        <v>Level 3 - Niche SkillsOnshore Supplier Location</v>
      </c>
      <c r="H28" s="49" t="s">
        <v>318</v>
      </c>
      <c r="I28" s="49">
        <v>1000459568</v>
      </c>
      <c r="J28" s="49" t="s">
        <v>1660</v>
      </c>
      <c r="K28" s="49" t="s">
        <v>24</v>
      </c>
      <c r="L28" s="15">
        <v>98.21</v>
      </c>
      <c r="M28" s="298">
        <f>L28*168</f>
        <v>16499.28</v>
      </c>
      <c r="N28" s="10"/>
      <c r="O28" s="10"/>
      <c r="P28" s="10">
        <f>$L28*168</f>
        <v>16499.28</v>
      </c>
      <c r="Q28" s="10"/>
      <c r="R28" s="10"/>
      <c r="S28" s="10"/>
      <c r="T28" s="10"/>
      <c r="U28" s="10"/>
      <c r="V28" s="10"/>
      <c r="W28" s="10"/>
      <c r="X28" s="10"/>
      <c r="Y28" s="10"/>
      <c r="Z28" s="10">
        <f>SUM(N28:P28)</f>
        <v>16499.28</v>
      </c>
      <c r="AA28" s="10">
        <f>SUM(Q28:S28)</f>
        <v>0</v>
      </c>
      <c r="AB28" s="10">
        <f>SUM(T28:V28)</f>
        <v>0</v>
      </c>
      <c r="AC28" s="10">
        <f>SUM(W28:Y28)</f>
        <v>0</v>
      </c>
      <c r="AD28" s="128">
        <f>SUM(Z28:AA28)</f>
        <v>16499.28</v>
      </c>
      <c r="AE28" s="128">
        <f>SUM(AB28:AC28)</f>
        <v>0</v>
      </c>
      <c r="AF28" s="298">
        <f>SUM(AD28:AE28)</f>
        <v>16499.28</v>
      </c>
      <c r="AG28" s="129"/>
    </row>
    <row r="29" spans="1:33" ht="20.9" customHeight="1">
      <c r="A29" s="46">
        <v>2184200</v>
      </c>
      <c r="B29" s="49" t="s">
        <v>2015</v>
      </c>
      <c r="C29" s="46" t="s">
        <v>327</v>
      </c>
      <c r="D29" s="46"/>
      <c r="E29" s="46"/>
      <c r="F29" s="597" t="s">
        <v>342</v>
      </c>
      <c r="G29" s="24" t="str">
        <f t="shared" si="17"/>
        <v>Level 3 - Niche SkillsIndia</v>
      </c>
      <c r="H29" s="49" t="s">
        <v>338</v>
      </c>
      <c r="I29" s="49">
        <v>1000458636</v>
      </c>
      <c r="J29" s="49" t="s">
        <v>1570</v>
      </c>
      <c r="K29" s="49" t="s">
        <v>33</v>
      </c>
      <c r="L29" s="15">
        <v>27.5</v>
      </c>
      <c r="M29" s="298">
        <f t="shared" si="26"/>
        <v>4620</v>
      </c>
      <c r="N29" s="10">
        <f t="shared" si="27"/>
        <v>5197.5</v>
      </c>
      <c r="O29" s="10">
        <f t="shared" si="27"/>
        <v>5197.5</v>
      </c>
      <c r="P29" s="10">
        <f t="shared" si="27"/>
        <v>5197.5</v>
      </c>
      <c r="Q29" s="10"/>
      <c r="R29" s="10"/>
      <c r="S29" s="10"/>
      <c r="T29" s="10"/>
      <c r="U29" s="10"/>
      <c r="V29" s="10"/>
      <c r="W29" s="10"/>
      <c r="X29" s="10"/>
      <c r="Y29" s="10"/>
      <c r="Z29" s="10">
        <f t="shared" si="16"/>
        <v>15592.5</v>
      </c>
      <c r="AA29" s="10">
        <f t="shared" si="19"/>
        <v>0</v>
      </c>
      <c r="AB29" s="10">
        <f t="shared" si="20"/>
        <v>0</v>
      </c>
      <c r="AC29" s="10">
        <f t="shared" si="21"/>
        <v>0</v>
      </c>
      <c r="AD29" s="128">
        <f t="shared" si="22"/>
        <v>15592.5</v>
      </c>
      <c r="AE29" s="128">
        <f t="shared" si="23"/>
        <v>0</v>
      </c>
      <c r="AF29" s="298">
        <f t="shared" si="24"/>
        <v>15592.5</v>
      </c>
      <c r="AG29" s="129"/>
    </row>
    <row r="30" spans="1:33" ht="20.9" customHeight="1">
      <c r="A30" s="46">
        <v>2202180</v>
      </c>
      <c r="B30" s="49" t="s">
        <v>2016</v>
      </c>
      <c r="C30" s="46" t="s">
        <v>327</v>
      </c>
      <c r="D30" s="46"/>
      <c r="E30" s="46"/>
      <c r="F30" s="597" t="s">
        <v>342</v>
      </c>
      <c r="G30" s="24" t="str">
        <f t="shared" si="17"/>
        <v>Level 3 - Niche SkillsIndia</v>
      </c>
      <c r="H30" s="49" t="s">
        <v>318</v>
      </c>
      <c r="I30" s="49">
        <v>1000458636</v>
      </c>
      <c r="J30" s="49" t="s">
        <v>1570</v>
      </c>
      <c r="K30" s="49" t="s">
        <v>33</v>
      </c>
      <c r="L30" s="15">
        <v>27.5</v>
      </c>
      <c r="M30" s="298">
        <f t="shared" si="26"/>
        <v>4620</v>
      </c>
      <c r="N30" s="10">
        <f t="shared" si="27"/>
        <v>5197.5</v>
      </c>
      <c r="O30" s="10">
        <f t="shared" si="27"/>
        <v>5197.5</v>
      </c>
      <c r="P30" s="10">
        <f t="shared" si="27"/>
        <v>5197.5</v>
      </c>
      <c r="Q30" s="10"/>
      <c r="R30" s="10"/>
      <c r="S30" s="10"/>
      <c r="T30" s="10"/>
      <c r="U30" s="10"/>
      <c r="V30" s="10"/>
      <c r="W30" s="10"/>
      <c r="X30" s="10"/>
      <c r="Y30" s="10"/>
      <c r="Z30" s="10">
        <f t="shared" si="16"/>
        <v>15592.5</v>
      </c>
      <c r="AA30" s="10">
        <f t="shared" si="19"/>
        <v>0</v>
      </c>
      <c r="AB30" s="10">
        <f t="shared" si="20"/>
        <v>0</v>
      </c>
      <c r="AC30" s="10">
        <f t="shared" si="21"/>
        <v>0</v>
      </c>
      <c r="AD30" s="128">
        <f t="shared" si="22"/>
        <v>15592.5</v>
      </c>
      <c r="AE30" s="128">
        <f t="shared" si="23"/>
        <v>0</v>
      </c>
      <c r="AF30" s="298">
        <f t="shared" si="24"/>
        <v>15592.5</v>
      </c>
      <c r="AG30" s="129"/>
    </row>
    <row r="31" spans="1:33" ht="20.9" customHeight="1">
      <c r="A31" s="46">
        <v>2101057</v>
      </c>
      <c r="B31" s="49" t="s">
        <v>2017</v>
      </c>
      <c r="C31" s="46" t="s">
        <v>327</v>
      </c>
      <c r="D31" s="46"/>
      <c r="E31" s="46"/>
      <c r="F31" s="597" t="s">
        <v>342</v>
      </c>
      <c r="G31" s="24" t="str">
        <f t="shared" si="17"/>
        <v>Level 3 - Niche SkillsIndia</v>
      </c>
      <c r="H31" s="49" t="s">
        <v>324</v>
      </c>
      <c r="I31" s="49">
        <v>1000458636</v>
      </c>
      <c r="J31" s="49" t="s">
        <v>1570</v>
      </c>
      <c r="K31" s="49" t="s">
        <v>33</v>
      </c>
      <c r="L31" s="15">
        <v>27.5</v>
      </c>
      <c r="M31" s="298">
        <f t="shared" si="26"/>
        <v>4620</v>
      </c>
      <c r="N31" s="10">
        <f t="shared" si="27"/>
        <v>5197.5</v>
      </c>
      <c r="O31" s="10">
        <f t="shared" si="27"/>
        <v>5197.5</v>
      </c>
      <c r="P31" s="10"/>
      <c r="Q31" s="10"/>
      <c r="R31" s="10"/>
      <c r="S31" s="10"/>
      <c r="T31" s="10"/>
      <c r="U31" s="10"/>
      <c r="V31" s="10"/>
      <c r="W31" s="10"/>
      <c r="X31" s="10"/>
      <c r="Y31" s="10"/>
      <c r="Z31" s="10">
        <f t="shared" si="16"/>
        <v>10395</v>
      </c>
      <c r="AA31" s="10">
        <f t="shared" si="19"/>
        <v>0</v>
      </c>
      <c r="AB31" s="10">
        <f t="shared" si="20"/>
        <v>0</v>
      </c>
      <c r="AC31" s="10">
        <f t="shared" si="21"/>
        <v>0</v>
      </c>
      <c r="AD31" s="128">
        <f t="shared" si="22"/>
        <v>10395</v>
      </c>
      <c r="AE31" s="128">
        <f t="shared" si="23"/>
        <v>0</v>
      </c>
      <c r="AF31" s="298">
        <f t="shared" si="24"/>
        <v>10395</v>
      </c>
      <c r="AG31" s="129"/>
    </row>
    <row r="32" spans="1:33" ht="20.9" customHeight="1">
      <c r="A32" s="46">
        <v>2152205</v>
      </c>
      <c r="B32" s="49" t="s">
        <v>2018</v>
      </c>
      <c r="C32" s="46" t="s">
        <v>327</v>
      </c>
      <c r="D32" s="46"/>
      <c r="E32" s="46"/>
      <c r="F32" s="597" t="s">
        <v>317</v>
      </c>
      <c r="G32" s="24" t="str">
        <f t="shared" si="17"/>
        <v>Level 3 - Premium SkillsIndia</v>
      </c>
      <c r="H32" s="49" t="s">
        <v>582</v>
      </c>
      <c r="I32" s="49">
        <v>1000458636</v>
      </c>
      <c r="J32" s="49" t="s">
        <v>1570</v>
      </c>
      <c r="K32" s="49" t="s">
        <v>33</v>
      </c>
      <c r="L32" s="15">
        <v>24.8</v>
      </c>
      <c r="M32" s="298">
        <f t="shared" si="26"/>
        <v>4166.4000000000005</v>
      </c>
      <c r="N32" s="10">
        <f t="shared" si="27"/>
        <v>4687.2</v>
      </c>
      <c r="O32" s="10">
        <f t="shared" si="27"/>
        <v>4687.2</v>
      </c>
      <c r="P32" s="10"/>
      <c r="Q32" s="10"/>
      <c r="R32" s="10"/>
      <c r="S32" s="10"/>
      <c r="T32" s="10"/>
      <c r="U32" s="10"/>
      <c r="V32" s="10"/>
      <c r="W32" s="10"/>
      <c r="X32" s="10"/>
      <c r="Y32" s="10"/>
      <c r="Z32" s="10">
        <f t="shared" si="16"/>
        <v>9374.4</v>
      </c>
      <c r="AA32" s="10">
        <f t="shared" si="19"/>
        <v>0</v>
      </c>
      <c r="AB32" s="10">
        <f t="shared" si="20"/>
        <v>0</v>
      </c>
      <c r="AC32" s="10">
        <f t="shared" si="21"/>
        <v>0</v>
      </c>
      <c r="AD32" s="128">
        <f t="shared" si="22"/>
        <v>9374.4</v>
      </c>
      <c r="AE32" s="128">
        <f t="shared" si="23"/>
        <v>0</v>
      </c>
      <c r="AF32" s="298">
        <f t="shared" si="24"/>
        <v>9374.4</v>
      </c>
      <c r="AG32" s="129"/>
    </row>
    <row r="33" spans="1:33" ht="20.9" customHeight="1">
      <c r="A33" s="46">
        <v>2328898</v>
      </c>
      <c r="B33" s="49" t="s">
        <v>2019</v>
      </c>
      <c r="C33" s="46" t="s">
        <v>327</v>
      </c>
      <c r="D33" s="46"/>
      <c r="E33" s="46"/>
      <c r="F33" s="597" t="s">
        <v>342</v>
      </c>
      <c r="G33" s="24" t="str">
        <f t="shared" si="17"/>
        <v>Level 3 - Niche SkillsIndia</v>
      </c>
      <c r="H33" s="49" t="s">
        <v>338</v>
      </c>
      <c r="I33" s="49">
        <v>1000458636</v>
      </c>
      <c r="J33" s="49" t="s">
        <v>1570</v>
      </c>
      <c r="K33" s="49" t="s">
        <v>33</v>
      </c>
      <c r="L33" s="15">
        <v>27.5</v>
      </c>
      <c r="M33" s="298">
        <f t="shared" si="26"/>
        <v>4620</v>
      </c>
      <c r="N33" s="10">
        <f t="shared" si="27"/>
        <v>5197.5</v>
      </c>
      <c r="O33" s="10">
        <f t="shared" si="27"/>
        <v>5197.5</v>
      </c>
      <c r="P33" s="10">
        <f t="shared" si="27"/>
        <v>5197.5</v>
      </c>
      <c r="Q33" s="10"/>
      <c r="R33" s="10"/>
      <c r="S33" s="10"/>
      <c r="T33" s="10"/>
      <c r="U33" s="10"/>
      <c r="V33" s="10"/>
      <c r="W33" s="10"/>
      <c r="X33" s="10"/>
      <c r="Y33" s="10"/>
      <c r="Z33" s="10">
        <f t="shared" si="16"/>
        <v>15592.5</v>
      </c>
      <c r="AA33" s="10">
        <f t="shared" si="19"/>
        <v>0</v>
      </c>
      <c r="AB33" s="10">
        <f t="shared" si="20"/>
        <v>0</v>
      </c>
      <c r="AC33" s="10">
        <f t="shared" si="21"/>
        <v>0</v>
      </c>
      <c r="AD33" s="128">
        <f t="shared" si="22"/>
        <v>15592.5</v>
      </c>
      <c r="AE33" s="128">
        <f t="shared" si="23"/>
        <v>0</v>
      </c>
      <c r="AF33" s="298">
        <f t="shared" si="24"/>
        <v>15592.5</v>
      </c>
      <c r="AG33" s="129"/>
    </row>
    <row r="34" spans="1:33" ht="20.9" customHeight="1">
      <c r="A34" s="46">
        <v>2161217</v>
      </c>
      <c r="B34" s="49" t="s">
        <v>2020</v>
      </c>
      <c r="C34" s="46" t="s">
        <v>327</v>
      </c>
      <c r="D34" s="46"/>
      <c r="E34" s="46"/>
      <c r="F34" s="597" t="s">
        <v>320</v>
      </c>
      <c r="G34" s="24" t="str">
        <f t="shared" si="17"/>
        <v>Level 3 - Standard SkillsIndia</v>
      </c>
      <c r="H34" s="49" t="s">
        <v>324</v>
      </c>
      <c r="I34" s="49">
        <v>1000458636</v>
      </c>
      <c r="J34" s="49" t="s">
        <v>1570</v>
      </c>
      <c r="K34" s="49" t="s">
        <v>26</v>
      </c>
      <c r="L34" s="15">
        <v>22.9</v>
      </c>
      <c r="M34" s="298">
        <f t="shared" si="26"/>
        <v>3847.2</v>
      </c>
      <c r="N34" s="10">
        <f t="shared" si="27"/>
        <v>4328.0999999999995</v>
      </c>
      <c r="O34" s="10">
        <f t="shared" si="27"/>
        <v>4328.0999999999995</v>
      </c>
      <c r="P34" s="10"/>
      <c r="Q34" s="10"/>
      <c r="R34" s="10"/>
      <c r="S34" s="10"/>
      <c r="T34" s="10"/>
      <c r="U34" s="10"/>
      <c r="V34" s="10"/>
      <c r="W34" s="10"/>
      <c r="X34" s="10"/>
      <c r="Y34" s="10"/>
      <c r="Z34" s="10">
        <f t="shared" si="16"/>
        <v>8656.1999999999989</v>
      </c>
      <c r="AA34" s="10">
        <f t="shared" si="19"/>
        <v>0</v>
      </c>
      <c r="AB34" s="10">
        <f t="shared" si="20"/>
        <v>0</v>
      </c>
      <c r="AC34" s="10">
        <f t="shared" si="21"/>
        <v>0</v>
      </c>
      <c r="AD34" s="128">
        <f t="shared" si="22"/>
        <v>8656.1999999999989</v>
      </c>
      <c r="AE34" s="128">
        <f t="shared" si="23"/>
        <v>0</v>
      </c>
      <c r="AF34" s="298">
        <f t="shared" si="24"/>
        <v>8656.1999999999989</v>
      </c>
      <c r="AG34" s="129"/>
    </row>
    <row r="35" spans="1:33" ht="20.9" customHeight="1">
      <c r="A35" s="46">
        <v>2305731</v>
      </c>
      <c r="B35" s="49" t="s">
        <v>2021</v>
      </c>
      <c r="C35" s="46" t="s">
        <v>327</v>
      </c>
      <c r="D35" s="46"/>
      <c r="E35" s="46"/>
      <c r="F35" s="597" t="s">
        <v>342</v>
      </c>
      <c r="G35" s="24" t="str">
        <f t="shared" si="17"/>
        <v>Level 3 - Niche SkillsIndia</v>
      </c>
      <c r="H35" s="49" t="s">
        <v>338</v>
      </c>
      <c r="I35" s="49">
        <v>1000458636</v>
      </c>
      <c r="J35" s="49" t="s">
        <v>1570</v>
      </c>
      <c r="K35" s="49" t="s">
        <v>33</v>
      </c>
      <c r="L35" s="15">
        <v>27.5</v>
      </c>
      <c r="M35" s="298">
        <f t="shared" si="26"/>
        <v>4620</v>
      </c>
      <c r="N35" s="10">
        <f t="shared" si="27"/>
        <v>5197.5</v>
      </c>
      <c r="O35" s="10">
        <f t="shared" si="27"/>
        <v>5197.5</v>
      </c>
      <c r="P35" s="10">
        <f t="shared" si="27"/>
        <v>5197.5</v>
      </c>
      <c r="Q35" s="10"/>
      <c r="R35" s="10"/>
      <c r="S35" s="10"/>
      <c r="T35" s="10"/>
      <c r="U35" s="10"/>
      <c r="V35" s="10"/>
      <c r="W35" s="10"/>
      <c r="X35" s="10"/>
      <c r="Y35" s="10"/>
      <c r="Z35" s="10">
        <f t="shared" si="16"/>
        <v>15592.5</v>
      </c>
      <c r="AA35" s="10">
        <f t="shared" si="19"/>
        <v>0</v>
      </c>
      <c r="AB35" s="10">
        <f t="shared" si="20"/>
        <v>0</v>
      </c>
      <c r="AC35" s="10">
        <f t="shared" si="21"/>
        <v>0</v>
      </c>
      <c r="AD35" s="128">
        <f t="shared" si="22"/>
        <v>15592.5</v>
      </c>
      <c r="AE35" s="128">
        <f t="shared" si="23"/>
        <v>0</v>
      </c>
      <c r="AF35" s="298">
        <f t="shared" si="24"/>
        <v>15592.5</v>
      </c>
      <c r="AG35" s="129"/>
    </row>
    <row r="36" spans="1:33" ht="20.9" customHeight="1">
      <c r="A36" s="46">
        <v>596567</v>
      </c>
      <c r="B36" s="49" t="s">
        <v>2022</v>
      </c>
      <c r="C36" s="46" t="s">
        <v>327</v>
      </c>
      <c r="D36" s="46"/>
      <c r="E36" s="46"/>
      <c r="F36" s="597" t="s">
        <v>342</v>
      </c>
      <c r="G36" s="24" t="str">
        <f t="shared" si="17"/>
        <v>Level 3 - Niche SkillsIndia</v>
      </c>
      <c r="H36" s="49" t="s">
        <v>318</v>
      </c>
      <c r="I36" s="49">
        <v>1000458636</v>
      </c>
      <c r="J36" s="49" t="s">
        <v>1570</v>
      </c>
      <c r="K36" s="49" t="s">
        <v>33</v>
      </c>
      <c r="L36" s="15">
        <v>27.5</v>
      </c>
      <c r="M36" s="298">
        <f t="shared" si="26"/>
        <v>4620</v>
      </c>
      <c r="N36" s="10">
        <f t="shared" si="27"/>
        <v>5197.5</v>
      </c>
      <c r="O36" s="10">
        <f t="shared" si="27"/>
        <v>5197.5</v>
      </c>
      <c r="P36" s="10">
        <f t="shared" si="27"/>
        <v>5197.5</v>
      </c>
      <c r="Q36" s="10"/>
      <c r="R36" s="10"/>
      <c r="S36" s="10"/>
      <c r="T36" s="10"/>
      <c r="U36" s="10"/>
      <c r="V36" s="10"/>
      <c r="W36" s="10"/>
      <c r="X36" s="10"/>
      <c r="Y36" s="10"/>
      <c r="Z36" s="10">
        <f t="shared" si="16"/>
        <v>15592.5</v>
      </c>
      <c r="AA36" s="10">
        <f t="shared" si="19"/>
        <v>0</v>
      </c>
      <c r="AB36" s="10">
        <f t="shared" si="20"/>
        <v>0</v>
      </c>
      <c r="AC36" s="10">
        <f t="shared" si="21"/>
        <v>0</v>
      </c>
      <c r="AD36" s="128">
        <f t="shared" si="22"/>
        <v>15592.5</v>
      </c>
      <c r="AE36" s="128">
        <f t="shared" si="23"/>
        <v>0</v>
      </c>
      <c r="AF36" s="298">
        <f t="shared" si="24"/>
        <v>15592.5</v>
      </c>
      <c r="AG36" s="129"/>
    </row>
    <row r="37" spans="1:33" ht="20.9" customHeight="1">
      <c r="A37" s="49">
        <v>2154601</v>
      </c>
      <c r="B37" s="50" t="s">
        <v>1960</v>
      </c>
      <c r="C37" s="46" t="s">
        <v>327</v>
      </c>
      <c r="D37" s="46"/>
      <c r="E37" s="46"/>
      <c r="F37" s="597" t="s">
        <v>342</v>
      </c>
      <c r="G37" s="24" t="str">
        <f t="shared" si="17"/>
        <v>Level 3 - Niche SkillsIndia</v>
      </c>
      <c r="H37" s="49" t="s">
        <v>338</v>
      </c>
      <c r="I37" s="49">
        <v>1000471622</v>
      </c>
      <c r="J37" s="49" t="s">
        <v>1463</v>
      </c>
      <c r="K37" s="49" t="s">
        <v>33</v>
      </c>
      <c r="L37" s="15">
        <v>27.5</v>
      </c>
      <c r="M37" s="298">
        <f t="shared" si="26"/>
        <v>4620</v>
      </c>
      <c r="N37" s="10"/>
      <c r="O37" s="10">
        <f t="shared" si="27"/>
        <v>5197.5</v>
      </c>
      <c r="P37" s="10">
        <f t="shared" si="27"/>
        <v>5197.5</v>
      </c>
      <c r="Q37" s="10"/>
      <c r="R37" s="10"/>
      <c r="S37" s="10"/>
      <c r="T37" s="10"/>
      <c r="U37" s="10"/>
      <c r="V37" s="10"/>
      <c r="W37" s="10"/>
      <c r="X37" s="10"/>
      <c r="Y37" s="10"/>
      <c r="Z37" s="10">
        <f t="shared" si="16"/>
        <v>10395</v>
      </c>
      <c r="AA37" s="10">
        <f t="shared" si="19"/>
        <v>0</v>
      </c>
      <c r="AB37" s="10">
        <f t="shared" si="20"/>
        <v>0</v>
      </c>
      <c r="AC37" s="10">
        <f t="shared" si="21"/>
        <v>0</v>
      </c>
      <c r="AD37" s="128">
        <f t="shared" si="22"/>
        <v>10395</v>
      </c>
      <c r="AE37" s="128">
        <f t="shared" si="23"/>
        <v>0</v>
      </c>
      <c r="AF37" s="298">
        <f t="shared" si="24"/>
        <v>10395</v>
      </c>
      <c r="AG37" s="129"/>
    </row>
    <row r="38" spans="1:33" ht="20.9" customHeight="1">
      <c r="A38" s="46">
        <v>2101660</v>
      </c>
      <c r="B38" s="49" t="s">
        <v>2023</v>
      </c>
      <c r="C38" s="46" t="s">
        <v>327</v>
      </c>
      <c r="D38" s="46"/>
      <c r="E38" s="46"/>
      <c r="F38" s="597" t="s">
        <v>317</v>
      </c>
      <c r="G38" s="24" t="str">
        <f t="shared" si="17"/>
        <v>Level 3 - Premium SkillsIndia</v>
      </c>
      <c r="H38" s="49" t="s">
        <v>324</v>
      </c>
      <c r="I38" s="49">
        <v>1000458636</v>
      </c>
      <c r="J38" s="49" t="s">
        <v>1570</v>
      </c>
      <c r="K38" s="49" t="s">
        <v>33</v>
      </c>
      <c r="L38" s="15">
        <v>24.8</v>
      </c>
      <c r="M38" s="298">
        <f t="shared" si="26"/>
        <v>4166.4000000000005</v>
      </c>
      <c r="N38" s="10">
        <f t="shared" si="27"/>
        <v>4687.2</v>
      </c>
      <c r="O38" s="10">
        <f t="shared" si="27"/>
        <v>4687.2</v>
      </c>
      <c r="P38" s="10"/>
      <c r="Q38" s="10"/>
      <c r="R38" s="10"/>
      <c r="S38" s="10"/>
      <c r="T38" s="10"/>
      <c r="U38" s="10"/>
      <c r="V38" s="10"/>
      <c r="W38" s="10"/>
      <c r="X38" s="10"/>
      <c r="Y38" s="10"/>
      <c r="Z38" s="10">
        <f t="shared" si="16"/>
        <v>9374.4</v>
      </c>
      <c r="AA38" s="10">
        <f t="shared" si="19"/>
        <v>0</v>
      </c>
      <c r="AB38" s="10">
        <f t="shared" si="20"/>
        <v>0</v>
      </c>
      <c r="AC38" s="10">
        <f t="shared" si="21"/>
        <v>0</v>
      </c>
      <c r="AD38" s="128">
        <f t="shared" si="22"/>
        <v>9374.4</v>
      </c>
      <c r="AE38" s="128">
        <f t="shared" si="23"/>
        <v>0</v>
      </c>
      <c r="AF38" s="298">
        <f t="shared" si="24"/>
        <v>9374.4</v>
      </c>
      <c r="AG38" s="129"/>
    </row>
    <row r="39" spans="1:33" ht="20.9" customHeight="1">
      <c r="A39" s="46">
        <v>860221</v>
      </c>
      <c r="B39" s="49" t="s">
        <v>2024</v>
      </c>
      <c r="C39" s="46" t="s">
        <v>327</v>
      </c>
      <c r="D39" s="46"/>
      <c r="E39" s="46"/>
      <c r="F39" s="597" t="s">
        <v>342</v>
      </c>
      <c r="G39" s="24" t="str">
        <f t="shared" si="17"/>
        <v>Level 3 - Niche SkillsIndia</v>
      </c>
      <c r="H39" s="49" t="s">
        <v>318</v>
      </c>
      <c r="I39" s="49">
        <v>1000458636</v>
      </c>
      <c r="J39" s="49" t="s">
        <v>1570</v>
      </c>
      <c r="K39" s="49" t="s">
        <v>33</v>
      </c>
      <c r="L39" s="15">
        <v>27.5</v>
      </c>
      <c r="M39" s="298">
        <f t="shared" si="26"/>
        <v>4620</v>
      </c>
      <c r="N39" s="10">
        <f t="shared" si="27"/>
        <v>5197.5</v>
      </c>
      <c r="O39" s="10">
        <f t="shared" si="27"/>
        <v>5197.5</v>
      </c>
      <c r="P39" s="10">
        <f t="shared" si="27"/>
        <v>5197.5</v>
      </c>
      <c r="Q39" s="10"/>
      <c r="R39" s="10"/>
      <c r="S39" s="10"/>
      <c r="T39" s="10"/>
      <c r="U39" s="10"/>
      <c r="V39" s="10"/>
      <c r="W39" s="10"/>
      <c r="X39" s="10"/>
      <c r="Y39" s="10"/>
      <c r="Z39" s="10">
        <f t="shared" si="16"/>
        <v>15592.5</v>
      </c>
      <c r="AA39" s="10">
        <f t="shared" si="19"/>
        <v>0</v>
      </c>
      <c r="AB39" s="10">
        <f t="shared" si="20"/>
        <v>0</v>
      </c>
      <c r="AC39" s="10">
        <f t="shared" si="21"/>
        <v>0</v>
      </c>
      <c r="AD39" s="128">
        <f t="shared" si="22"/>
        <v>15592.5</v>
      </c>
      <c r="AE39" s="128">
        <f t="shared" si="23"/>
        <v>0</v>
      </c>
      <c r="AF39" s="298">
        <f t="shared" si="24"/>
        <v>15592.5</v>
      </c>
      <c r="AG39" s="129"/>
    </row>
    <row r="40" spans="1:33" ht="20.9" customHeight="1">
      <c r="A40" s="46">
        <v>149634</v>
      </c>
      <c r="B40" s="46" t="s">
        <v>2025</v>
      </c>
      <c r="C40" s="46" t="s">
        <v>315</v>
      </c>
      <c r="D40" s="46"/>
      <c r="E40" s="46"/>
      <c r="F40" s="597" t="s">
        <v>317</v>
      </c>
      <c r="G40" s="24" t="str">
        <f t="shared" si="17"/>
        <v>Level 3 - Premium SkillsOnshore Supplier Location</v>
      </c>
      <c r="H40" s="49" t="s">
        <v>422</v>
      </c>
      <c r="I40" s="49">
        <v>1000456936</v>
      </c>
      <c r="J40" s="49" t="s">
        <v>1950</v>
      </c>
      <c r="K40" s="49" t="s">
        <v>33</v>
      </c>
      <c r="L40" s="15">
        <v>96.56</v>
      </c>
      <c r="M40" s="298">
        <f t="shared" si="26"/>
        <v>16222.08</v>
      </c>
      <c r="N40" s="10"/>
      <c r="O40" s="10"/>
      <c r="P40" s="10"/>
      <c r="Q40" s="10"/>
      <c r="R40" s="10"/>
      <c r="S40" s="10"/>
      <c r="T40" s="10"/>
      <c r="U40" s="10"/>
      <c r="V40" s="10"/>
      <c r="W40" s="10"/>
      <c r="X40" s="10"/>
      <c r="Y40" s="10"/>
      <c r="Z40" s="10"/>
      <c r="AA40" s="10"/>
      <c r="AB40" s="10"/>
      <c r="AC40" s="10"/>
      <c r="AD40" s="128"/>
      <c r="AE40" s="128"/>
      <c r="AF40" s="298"/>
      <c r="AG40" s="129"/>
    </row>
    <row r="41" spans="1:33" ht="20.149999999999999" customHeight="1">
      <c r="A41" s="46">
        <v>940357</v>
      </c>
      <c r="B41" s="46" t="s">
        <v>843</v>
      </c>
      <c r="C41" s="360" t="s">
        <v>327</v>
      </c>
      <c r="D41" s="50"/>
      <c r="E41" s="14" t="s">
        <v>25</v>
      </c>
      <c r="F41" s="14" t="s">
        <v>317</v>
      </c>
      <c r="G41" s="14" t="s">
        <v>2026</v>
      </c>
      <c r="H41" s="49" t="s">
        <v>318</v>
      </c>
      <c r="I41" s="49">
        <v>1000471622</v>
      </c>
      <c r="J41" s="49" t="s">
        <v>1463</v>
      </c>
      <c r="K41" s="49" t="s">
        <v>26</v>
      </c>
      <c r="L41" s="15">
        <v>24.8</v>
      </c>
      <c r="M41" s="298">
        <v>4687.2</v>
      </c>
      <c r="N41" s="10"/>
      <c r="O41" s="10"/>
      <c r="P41" s="10">
        <v>4687.2</v>
      </c>
      <c r="Q41" s="373"/>
      <c r="R41" s="373"/>
      <c r="S41" s="373">
        <v>0</v>
      </c>
      <c r="T41" s="373">
        <v>0</v>
      </c>
      <c r="U41" s="373">
        <v>0</v>
      </c>
      <c r="V41" s="373">
        <v>0</v>
      </c>
      <c r="W41" s="373">
        <v>0</v>
      </c>
      <c r="X41" s="10">
        <v>0</v>
      </c>
      <c r="Y41" s="10">
        <v>0</v>
      </c>
      <c r="Z41" s="10">
        <v>14061.599999999999</v>
      </c>
      <c r="AA41" s="10">
        <v>0</v>
      </c>
      <c r="AB41" s="10">
        <v>0</v>
      </c>
      <c r="AC41" s="10">
        <v>0</v>
      </c>
      <c r="AD41" s="298">
        <v>14061.599999999999</v>
      </c>
      <c r="AE41" s="298">
        <v>0</v>
      </c>
      <c r="AF41" s="298">
        <v>14061.599999999999</v>
      </c>
      <c r="AG41" s="299" t="s">
        <v>1958</v>
      </c>
    </row>
    <row r="42" spans="1:33" ht="20.149999999999999" customHeight="1">
      <c r="A42" s="46">
        <v>2067637</v>
      </c>
      <c r="B42" s="46" t="s">
        <v>1961</v>
      </c>
      <c r="C42" s="360" t="s">
        <v>327</v>
      </c>
      <c r="D42" s="50"/>
      <c r="E42" s="14" t="s">
        <v>428</v>
      </c>
      <c r="F42" s="14" t="s">
        <v>317</v>
      </c>
      <c r="G42" s="14" t="s">
        <v>2026</v>
      </c>
      <c r="H42" s="49" t="s">
        <v>318</v>
      </c>
      <c r="I42" s="49">
        <v>1000471622</v>
      </c>
      <c r="J42" s="49" t="s">
        <v>1463</v>
      </c>
      <c r="K42" s="49" t="s">
        <v>33</v>
      </c>
      <c r="L42" s="15">
        <v>24.8</v>
      </c>
      <c r="M42" s="298">
        <v>4687.2</v>
      </c>
      <c r="N42" s="10"/>
      <c r="O42" s="10"/>
      <c r="P42" s="10">
        <v>4687.2</v>
      </c>
      <c r="Q42" s="373"/>
      <c r="R42" s="373"/>
      <c r="S42" s="373">
        <v>0</v>
      </c>
      <c r="T42" s="373">
        <v>0</v>
      </c>
      <c r="U42" s="373">
        <v>0</v>
      </c>
      <c r="V42" s="373">
        <v>0</v>
      </c>
      <c r="W42" s="373">
        <v>0</v>
      </c>
      <c r="X42" s="10">
        <v>0</v>
      </c>
      <c r="Y42" s="10">
        <v>0</v>
      </c>
      <c r="Z42" s="10">
        <v>14061.599999999999</v>
      </c>
      <c r="AA42" s="10">
        <v>0</v>
      </c>
      <c r="AB42" s="10">
        <v>0</v>
      </c>
      <c r="AC42" s="10">
        <v>0</v>
      </c>
      <c r="AD42" s="298">
        <v>14061.599999999999</v>
      </c>
      <c r="AE42" s="298">
        <v>0</v>
      </c>
      <c r="AF42" s="298">
        <v>14061.599999999999</v>
      </c>
      <c r="AG42" s="299" t="s">
        <v>1958</v>
      </c>
    </row>
    <row r="43" spans="1:33" ht="20.149999999999999" customHeight="1">
      <c r="A43" s="46">
        <v>2227156</v>
      </c>
      <c r="B43" s="46" t="s">
        <v>1315</v>
      </c>
      <c r="C43" s="360" t="s">
        <v>327</v>
      </c>
      <c r="D43" s="50"/>
      <c r="E43" s="111" t="s">
        <v>428</v>
      </c>
      <c r="F43" s="111" t="s">
        <v>317</v>
      </c>
      <c r="G43" s="14" t="str">
        <f>CONCATENATE(F43,C43)</f>
        <v>Level 3 - Premium SkillsIndia</v>
      </c>
      <c r="H43" s="49" t="s">
        <v>318</v>
      </c>
      <c r="I43" s="49">
        <v>1000471622</v>
      </c>
      <c r="J43" s="49" t="s">
        <v>1463</v>
      </c>
      <c r="K43" s="49" t="s">
        <v>33</v>
      </c>
      <c r="L43" s="15">
        <v>27.5</v>
      </c>
      <c r="M43" s="298">
        <f>L43*189</f>
        <v>5197.5</v>
      </c>
      <c r="N43" s="10"/>
      <c r="O43" s="10"/>
      <c r="P43" s="10">
        <f>$L43*189</f>
        <v>5197.5</v>
      </c>
      <c r="Q43" s="373"/>
      <c r="R43" s="373"/>
      <c r="S43" s="373">
        <v>0</v>
      </c>
      <c r="T43" s="373">
        <v>0</v>
      </c>
      <c r="U43" s="373">
        <v>0</v>
      </c>
      <c r="V43" s="373">
        <v>0</v>
      </c>
      <c r="W43" s="373">
        <v>0</v>
      </c>
      <c r="X43" s="10">
        <v>0</v>
      </c>
      <c r="Y43" s="10">
        <v>0</v>
      </c>
      <c r="Z43" s="10">
        <f>SUM(N43:P43)</f>
        <v>5197.5</v>
      </c>
      <c r="AA43" s="10">
        <f>SUM(Q43:S43)</f>
        <v>0</v>
      </c>
      <c r="AB43" s="10">
        <f>SUM(T43:V43)</f>
        <v>0</v>
      </c>
      <c r="AC43" s="10">
        <f>SUM(W43:Y43)</f>
        <v>0</v>
      </c>
      <c r="AD43" s="298">
        <f>SUM(N43:S43)</f>
        <v>5197.5</v>
      </c>
      <c r="AE43" s="298">
        <f>SUM(AB43:AC43)</f>
        <v>0</v>
      </c>
      <c r="AF43" s="298">
        <f>SUM(AD43:AE43)</f>
        <v>5197.5</v>
      </c>
      <c r="AG43" s="299" t="s">
        <v>1958</v>
      </c>
    </row>
    <row r="44" spans="1:33" ht="20.9" customHeight="1">
      <c r="A44" s="46" t="s">
        <v>354</v>
      </c>
      <c r="B44" s="46" t="s">
        <v>354</v>
      </c>
      <c r="C44" s="46" t="s">
        <v>327</v>
      </c>
      <c r="D44" s="46"/>
      <c r="E44" s="46"/>
      <c r="F44" s="597" t="s">
        <v>342</v>
      </c>
      <c r="G44" s="24" t="str">
        <f t="shared" si="17"/>
        <v>Level 3 - Niche SkillsIndia</v>
      </c>
      <c r="H44" s="49" t="e">
        <v>#N/A</v>
      </c>
      <c r="I44" s="49" t="e">
        <v>#N/A</v>
      </c>
      <c r="J44" s="49" t="e">
        <v>#N/A</v>
      </c>
      <c r="K44" s="49" t="e">
        <v>#N/A</v>
      </c>
      <c r="L44" s="15">
        <v>27.5</v>
      </c>
      <c r="M44" s="298">
        <f t="shared" si="26"/>
        <v>4620</v>
      </c>
      <c r="N44" s="10"/>
      <c r="O44" s="10"/>
      <c r="P44" s="10"/>
      <c r="Q44" s="10"/>
      <c r="R44" s="10"/>
      <c r="S44" s="10"/>
      <c r="T44" s="10"/>
      <c r="U44" s="10"/>
      <c r="V44" s="10"/>
      <c r="W44" s="10"/>
      <c r="X44" s="10"/>
      <c r="Y44" s="10"/>
      <c r="Z44" s="10"/>
      <c r="AA44" s="10"/>
      <c r="AB44" s="10"/>
      <c r="AC44" s="10"/>
      <c r="AD44" s="128"/>
      <c r="AE44" s="128"/>
      <c r="AF44" s="298"/>
      <c r="AG44" s="129"/>
    </row>
    <row r="45" spans="1:33" ht="20.9" customHeight="1">
      <c r="A45" s="46" t="s">
        <v>354</v>
      </c>
      <c r="B45" s="46" t="s">
        <v>354</v>
      </c>
      <c r="C45" s="46" t="s">
        <v>327</v>
      </c>
      <c r="D45" s="46"/>
      <c r="E45" s="46"/>
      <c r="F45" s="597" t="s">
        <v>342</v>
      </c>
      <c r="G45" s="24" t="str">
        <f t="shared" si="17"/>
        <v>Level 3 - Niche SkillsIndia</v>
      </c>
      <c r="H45" s="49" t="e">
        <v>#N/A</v>
      </c>
      <c r="I45" s="49" t="e">
        <v>#N/A</v>
      </c>
      <c r="J45" s="49" t="e">
        <v>#N/A</v>
      </c>
      <c r="K45" s="49" t="e">
        <v>#N/A</v>
      </c>
      <c r="L45" s="15">
        <v>27.5</v>
      </c>
      <c r="M45" s="298">
        <f t="shared" si="26"/>
        <v>4620</v>
      </c>
      <c r="N45" s="10"/>
      <c r="O45" s="10"/>
      <c r="P45" s="10"/>
      <c r="Q45" s="10"/>
      <c r="R45" s="10"/>
      <c r="S45" s="10"/>
      <c r="T45" s="10"/>
      <c r="U45" s="10"/>
      <c r="V45" s="10"/>
      <c r="W45" s="10"/>
      <c r="X45" s="10"/>
      <c r="Y45" s="10"/>
      <c r="Z45" s="10"/>
      <c r="AA45" s="10"/>
      <c r="AB45" s="10"/>
      <c r="AC45" s="10"/>
      <c r="AD45" s="128"/>
      <c r="AE45" s="128"/>
      <c r="AF45" s="298"/>
      <c r="AG45" s="129"/>
    </row>
    <row r="46" spans="1:33" ht="20.9" customHeight="1">
      <c r="A46" s="46" t="s">
        <v>354</v>
      </c>
      <c r="B46" s="46" t="s">
        <v>354</v>
      </c>
      <c r="C46" s="46" t="s">
        <v>327</v>
      </c>
      <c r="D46" s="46"/>
      <c r="E46" s="46"/>
      <c r="F46" s="597" t="s">
        <v>342</v>
      </c>
      <c r="G46" s="24" t="str">
        <f t="shared" si="17"/>
        <v>Level 3 - Niche SkillsIndia</v>
      </c>
      <c r="H46" s="49" t="e">
        <v>#N/A</v>
      </c>
      <c r="I46" s="49" t="e">
        <v>#N/A</v>
      </c>
      <c r="J46" s="49" t="e">
        <v>#N/A</v>
      </c>
      <c r="K46" s="49" t="e">
        <v>#N/A</v>
      </c>
      <c r="L46" s="15">
        <v>27.5</v>
      </c>
      <c r="M46" s="298">
        <f t="shared" si="26"/>
        <v>4620</v>
      </c>
      <c r="N46" s="10"/>
      <c r="O46" s="10"/>
      <c r="P46" s="10"/>
      <c r="Q46" s="10"/>
      <c r="R46" s="10"/>
      <c r="S46" s="10"/>
      <c r="T46" s="10"/>
      <c r="U46" s="10"/>
      <c r="V46" s="10"/>
      <c r="W46" s="10"/>
      <c r="X46" s="10"/>
      <c r="Y46" s="10"/>
      <c r="Z46" s="10"/>
      <c r="AA46" s="10"/>
      <c r="AB46" s="10"/>
      <c r="AC46" s="10"/>
      <c r="AD46" s="128"/>
      <c r="AE46" s="128"/>
      <c r="AF46" s="298"/>
      <c r="AG46" s="129"/>
    </row>
    <row r="47" spans="1:33" ht="20.9" customHeight="1">
      <c r="A47" s="46" t="s">
        <v>354</v>
      </c>
      <c r="B47" s="46" t="s">
        <v>354</v>
      </c>
      <c r="C47" s="46" t="s">
        <v>327</v>
      </c>
      <c r="D47" s="46"/>
      <c r="E47" s="46"/>
      <c r="F47" s="597" t="s">
        <v>342</v>
      </c>
      <c r="G47" s="24" t="str">
        <f t="shared" si="17"/>
        <v>Level 3 - Niche SkillsIndia</v>
      </c>
      <c r="H47" s="49" t="e">
        <v>#N/A</v>
      </c>
      <c r="I47" s="49" t="e">
        <v>#N/A</v>
      </c>
      <c r="J47" s="49" t="e">
        <v>#N/A</v>
      </c>
      <c r="K47" s="49" t="e">
        <v>#N/A</v>
      </c>
      <c r="L47" s="15">
        <v>27.5</v>
      </c>
      <c r="M47" s="298">
        <f t="shared" si="26"/>
        <v>4620</v>
      </c>
      <c r="N47" s="10"/>
      <c r="O47" s="10"/>
      <c r="P47" s="10"/>
      <c r="Q47" s="10"/>
      <c r="R47" s="10"/>
      <c r="S47" s="10"/>
      <c r="T47" s="10"/>
      <c r="U47" s="10"/>
      <c r="V47" s="10"/>
      <c r="W47" s="10"/>
      <c r="X47" s="10"/>
      <c r="Y47" s="10"/>
      <c r="Z47" s="10"/>
      <c r="AA47" s="10"/>
      <c r="AB47" s="10"/>
      <c r="AC47" s="10"/>
      <c r="AD47" s="128"/>
      <c r="AE47" s="128"/>
      <c r="AF47" s="298"/>
      <c r="AG47" s="129"/>
    </row>
    <row r="48" spans="1:33" ht="20.9" customHeight="1">
      <c r="A48" s="46" t="s">
        <v>354</v>
      </c>
      <c r="B48" s="46" t="s">
        <v>354</v>
      </c>
      <c r="C48" s="46" t="s">
        <v>327</v>
      </c>
      <c r="D48" s="46"/>
      <c r="E48" s="46"/>
      <c r="F48" s="597" t="s">
        <v>342</v>
      </c>
      <c r="G48" s="24" t="str">
        <f t="shared" si="17"/>
        <v>Level 3 - Niche SkillsIndia</v>
      </c>
      <c r="H48" s="49" t="e">
        <v>#N/A</v>
      </c>
      <c r="I48" s="49" t="e">
        <v>#N/A</v>
      </c>
      <c r="J48" s="49" t="e">
        <v>#N/A</v>
      </c>
      <c r="K48" s="49" t="e">
        <v>#N/A</v>
      </c>
      <c r="L48" s="15">
        <v>27.5</v>
      </c>
      <c r="M48" s="298">
        <f t="shared" si="26"/>
        <v>4620</v>
      </c>
      <c r="N48" s="10"/>
      <c r="O48" s="10"/>
      <c r="P48" s="10"/>
      <c r="Q48" s="10"/>
      <c r="R48" s="10"/>
      <c r="S48" s="10"/>
      <c r="T48" s="10"/>
      <c r="U48" s="10"/>
      <c r="V48" s="10"/>
      <c r="W48" s="10"/>
      <c r="X48" s="10"/>
      <c r="Y48" s="10"/>
      <c r="Z48" s="10"/>
      <c r="AA48" s="10"/>
      <c r="AB48" s="10"/>
      <c r="AC48" s="10"/>
      <c r="AD48" s="128"/>
      <c r="AE48" s="128"/>
      <c r="AF48" s="298"/>
      <c r="AG48" s="129"/>
    </row>
    <row r="49" spans="1:33" ht="20.9" customHeight="1">
      <c r="A49" s="46" t="s">
        <v>354</v>
      </c>
      <c r="B49" s="46" t="s">
        <v>354</v>
      </c>
      <c r="C49" s="46" t="s">
        <v>327</v>
      </c>
      <c r="D49" s="46"/>
      <c r="E49" s="46"/>
      <c r="F49" s="597" t="s">
        <v>342</v>
      </c>
      <c r="G49" s="24" t="str">
        <f t="shared" si="17"/>
        <v>Level 3 - Niche SkillsIndia</v>
      </c>
      <c r="H49" s="49" t="e">
        <v>#N/A</v>
      </c>
      <c r="I49" s="49" t="e">
        <v>#N/A</v>
      </c>
      <c r="J49" s="49" t="e">
        <v>#N/A</v>
      </c>
      <c r="K49" s="49" t="e">
        <v>#N/A</v>
      </c>
      <c r="L49" s="15">
        <v>27.5</v>
      </c>
      <c r="M49" s="298">
        <f t="shared" si="26"/>
        <v>4620</v>
      </c>
      <c r="N49" s="10"/>
      <c r="O49" s="10"/>
      <c r="P49" s="10"/>
      <c r="Q49" s="10"/>
      <c r="R49" s="10"/>
      <c r="S49" s="10"/>
      <c r="T49" s="10"/>
      <c r="U49" s="10"/>
      <c r="V49" s="10"/>
      <c r="W49" s="10"/>
      <c r="X49" s="10"/>
      <c r="Y49" s="10"/>
      <c r="Z49" s="10"/>
      <c r="AA49" s="10"/>
      <c r="AB49" s="10"/>
      <c r="AC49" s="10"/>
      <c r="AD49" s="128"/>
      <c r="AE49" s="128"/>
      <c r="AF49" s="298"/>
      <c r="AG49" s="129"/>
    </row>
    <row r="50" spans="1:33" ht="20.9" customHeight="1">
      <c r="A50" s="46" t="s">
        <v>354</v>
      </c>
      <c r="B50" s="46" t="s">
        <v>354</v>
      </c>
      <c r="C50" s="46" t="s">
        <v>327</v>
      </c>
      <c r="D50" s="46"/>
      <c r="E50" s="46"/>
      <c r="F50" s="597" t="s">
        <v>342</v>
      </c>
      <c r="G50" s="24" t="str">
        <f t="shared" si="17"/>
        <v>Level 3 - Niche SkillsIndia</v>
      </c>
      <c r="H50" s="49" t="e">
        <v>#N/A</v>
      </c>
      <c r="I50" s="49" t="e">
        <v>#N/A</v>
      </c>
      <c r="J50" s="49" t="e">
        <v>#N/A</v>
      </c>
      <c r="K50" s="49" t="e">
        <v>#N/A</v>
      </c>
      <c r="L50" s="15">
        <v>27.5</v>
      </c>
      <c r="M50" s="298">
        <f t="shared" si="26"/>
        <v>4620</v>
      </c>
      <c r="N50" s="10"/>
      <c r="O50" s="10"/>
      <c r="P50" s="10"/>
      <c r="Q50" s="10"/>
      <c r="R50" s="10"/>
      <c r="S50" s="10"/>
      <c r="T50" s="10"/>
      <c r="U50" s="10"/>
      <c r="V50" s="10"/>
      <c r="W50" s="10"/>
      <c r="X50" s="10"/>
      <c r="Y50" s="10"/>
      <c r="Z50" s="10"/>
      <c r="AA50" s="10"/>
      <c r="AB50" s="10"/>
      <c r="AC50" s="10"/>
      <c r="AD50" s="128"/>
      <c r="AE50" s="128"/>
      <c r="AF50" s="298"/>
      <c r="AG50" s="129"/>
    </row>
    <row r="51" spans="1:33" ht="20.9" customHeight="1">
      <c r="A51" s="46" t="s">
        <v>354</v>
      </c>
      <c r="B51" s="46" t="s">
        <v>354</v>
      </c>
      <c r="C51" s="46" t="s">
        <v>327</v>
      </c>
      <c r="D51" s="46"/>
      <c r="E51" s="46"/>
      <c r="F51" s="597" t="s">
        <v>342</v>
      </c>
      <c r="G51" s="24" t="str">
        <f t="shared" si="17"/>
        <v>Level 3 - Niche SkillsIndia</v>
      </c>
      <c r="H51" s="49" t="e">
        <v>#N/A</v>
      </c>
      <c r="I51" s="49" t="e">
        <v>#N/A</v>
      </c>
      <c r="J51" s="49" t="e">
        <v>#N/A</v>
      </c>
      <c r="K51" s="49" t="e">
        <v>#N/A</v>
      </c>
      <c r="L51" s="15">
        <v>27.5</v>
      </c>
      <c r="M51" s="298">
        <f t="shared" si="26"/>
        <v>4620</v>
      </c>
      <c r="N51" s="10"/>
      <c r="O51" s="10"/>
      <c r="P51" s="10"/>
      <c r="Q51" s="10"/>
      <c r="R51" s="10"/>
      <c r="S51" s="10"/>
      <c r="T51" s="10"/>
      <c r="U51" s="10"/>
      <c r="V51" s="10"/>
      <c r="W51" s="10"/>
      <c r="X51" s="10"/>
      <c r="Y51" s="10"/>
      <c r="Z51" s="10"/>
      <c r="AA51" s="10"/>
      <c r="AB51" s="10"/>
      <c r="AC51" s="10"/>
      <c r="AD51" s="128"/>
      <c r="AE51" s="128"/>
      <c r="AF51" s="298"/>
      <c r="AG51" s="129"/>
    </row>
    <row r="52" spans="1:33" ht="20.9" customHeight="1">
      <c r="A52" s="46">
        <v>923824</v>
      </c>
      <c r="B52" s="46" t="s">
        <v>1637</v>
      </c>
      <c r="C52" s="46" t="s">
        <v>327</v>
      </c>
      <c r="D52" s="46"/>
      <c r="E52" s="46"/>
      <c r="F52" s="597" t="s">
        <v>342</v>
      </c>
      <c r="G52" s="24" t="str">
        <f t="shared" si="17"/>
        <v>Level 3 - Niche SkillsIndia</v>
      </c>
      <c r="H52" s="49" t="s">
        <v>324</v>
      </c>
      <c r="I52" s="49">
        <v>1000458886</v>
      </c>
      <c r="J52" s="49" t="s">
        <v>1614</v>
      </c>
      <c r="K52" s="49" t="s">
        <v>344</v>
      </c>
      <c r="L52" s="15">
        <v>27.5</v>
      </c>
      <c r="M52" s="298">
        <f t="shared" si="26"/>
        <v>4620</v>
      </c>
      <c r="N52" s="10">
        <f t="shared" si="27"/>
        <v>5197.5</v>
      </c>
      <c r="O52" s="10"/>
      <c r="P52" s="10"/>
      <c r="Q52" s="10"/>
      <c r="R52" s="10"/>
      <c r="S52" s="10"/>
      <c r="T52" s="10"/>
      <c r="U52" s="10"/>
      <c r="V52" s="10"/>
      <c r="W52" s="10"/>
      <c r="X52" s="10"/>
      <c r="Y52" s="10"/>
      <c r="Z52" s="10"/>
      <c r="AA52" s="10"/>
      <c r="AB52" s="10"/>
      <c r="AC52" s="10"/>
      <c r="AD52" s="128"/>
      <c r="AE52" s="128"/>
      <c r="AF52" s="298"/>
      <c r="AG52" s="129"/>
    </row>
    <row r="53" spans="1:33" ht="20.9" customHeight="1">
      <c r="A53" s="46">
        <v>799426</v>
      </c>
      <c r="B53" s="49" t="s">
        <v>1568</v>
      </c>
      <c r="C53" s="46" t="s">
        <v>327</v>
      </c>
      <c r="D53" s="46"/>
      <c r="E53" s="46"/>
      <c r="F53" s="597" t="s">
        <v>342</v>
      </c>
      <c r="G53" s="24" t="str">
        <f t="shared" si="17"/>
        <v>Level 3 - Niche SkillsIndia</v>
      </c>
      <c r="H53" s="49" t="s">
        <v>324</v>
      </c>
      <c r="I53" s="49">
        <v>1000458886</v>
      </c>
      <c r="J53" s="49" t="s">
        <v>1614</v>
      </c>
      <c r="K53" s="49" t="s">
        <v>344</v>
      </c>
      <c r="L53" s="15">
        <v>27.5</v>
      </c>
      <c r="M53" s="298">
        <f t="shared" si="26"/>
        <v>4620</v>
      </c>
      <c r="N53" s="10">
        <f t="shared" si="27"/>
        <v>5197.5</v>
      </c>
      <c r="O53" s="10">
        <f t="shared" si="27"/>
        <v>5197.5</v>
      </c>
      <c r="P53" s="10"/>
      <c r="Q53" s="10"/>
      <c r="R53" s="10"/>
      <c r="S53" s="10"/>
      <c r="T53" s="10"/>
      <c r="U53" s="10"/>
      <c r="V53" s="10"/>
      <c r="W53" s="10"/>
      <c r="X53" s="10"/>
      <c r="Y53" s="10"/>
      <c r="Z53" s="10">
        <f t="shared" si="16"/>
        <v>10395</v>
      </c>
      <c r="AA53" s="10">
        <f t="shared" si="19"/>
        <v>0</v>
      </c>
      <c r="AB53" s="10">
        <f t="shared" si="20"/>
        <v>0</v>
      </c>
      <c r="AC53" s="10">
        <f t="shared" si="21"/>
        <v>0</v>
      </c>
      <c r="AD53" s="128">
        <f t="shared" si="22"/>
        <v>10395</v>
      </c>
      <c r="AE53" s="128">
        <f t="shared" si="23"/>
        <v>0</v>
      </c>
      <c r="AF53" s="298">
        <f t="shared" si="24"/>
        <v>10395</v>
      </c>
      <c r="AG53" s="129"/>
    </row>
    <row r="54" spans="1:33" ht="20.9" customHeight="1">
      <c r="A54" s="817" t="s">
        <v>1506</v>
      </c>
      <c r="B54" s="817"/>
      <c r="C54" s="817"/>
      <c r="D54" s="817"/>
      <c r="E54" s="817"/>
      <c r="F54" s="817"/>
      <c r="G54" s="817"/>
      <c r="H54" s="817"/>
      <c r="I54" s="817"/>
      <c r="J54" s="817"/>
      <c r="K54" s="817"/>
      <c r="L54" s="817"/>
      <c r="M54" s="817"/>
      <c r="N54" s="126">
        <f t="shared" ref="N54:AF54" si="28">SUM(N9:N53)</f>
        <v>295794.2</v>
      </c>
      <c r="O54" s="126">
        <f t="shared" si="28"/>
        <v>255519.64000000004</v>
      </c>
      <c r="P54" s="126">
        <f t="shared" si="28"/>
        <v>227229.64000000004</v>
      </c>
      <c r="Q54" s="126">
        <f t="shared" si="28"/>
        <v>0</v>
      </c>
      <c r="R54" s="126">
        <f t="shared" si="28"/>
        <v>0</v>
      </c>
      <c r="S54" s="126">
        <f t="shared" si="28"/>
        <v>0</v>
      </c>
      <c r="T54" s="126">
        <f t="shared" si="28"/>
        <v>0</v>
      </c>
      <c r="U54" s="126">
        <f t="shared" si="28"/>
        <v>0</v>
      </c>
      <c r="V54" s="126">
        <f t="shared" si="28"/>
        <v>0</v>
      </c>
      <c r="W54" s="126">
        <f t="shared" si="28"/>
        <v>0</v>
      </c>
      <c r="X54" s="126">
        <f t="shared" si="28"/>
        <v>0</v>
      </c>
      <c r="Y54" s="126">
        <f t="shared" si="28"/>
        <v>0</v>
      </c>
      <c r="Z54" s="126">
        <f t="shared" si="28"/>
        <v>792094.77999999991</v>
      </c>
      <c r="AA54" s="126">
        <f t="shared" si="28"/>
        <v>0</v>
      </c>
      <c r="AB54" s="126">
        <f t="shared" si="28"/>
        <v>0</v>
      </c>
      <c r="AC54" s="126">
        <f t="shared" si="28"/>
        <v>0</v>
      </c>
      <c r="AD54" s="126">
        <f t="shared" si="28"/>
        <v>792094.77999999991</v>
      </c>
      <c r="AE54" s="126">
        <f t="shared" si="28"/>
        <v>0</v>
      </c>
      <c r="AF54" s="126">
        <f t="shared" si="28"/>
        <v>792094.77999999991</v>
      </c>
      <c r="AG54" s="130"/>
    </row>
    <row r="55" spans="1:33" ht="18.649999999999999" customHeight="1">
      <c r="A55" s="814" t="s">
        <v>1480</v>
      </c>
      <c r="B55" s="814"/>
      <c r="C55" s="814"/>
      <c r="D55" s="814"/>
      <c r="E55" s="814"/>
      <c r="F55" s="814"/>
      <c r="G55" s="814"/>
      <c r="H55" s="814"/>
      <c r="I55" s="814"/>
      <c r="J55" s="814"/>
      <c r="K55" s="814"/>
      <c r="L55" s="814"/>
      <c r="M55" s="814"/>
      <c r="N55" s="680">
        <f>N54*90%</f>
        <v>266214.78000000003</v>
      </c>
      <c r="O55" s="680">
        <f t="shared" ref="O55:AF55" si="29">O54*90%</f>
        <v>229967.67600000004</v>
      </c>
      <c r="P55" s="680">
        <f t="shared" si="29"/>
        <v>204506.67600000004</v>
      </c>
      <c r="Q55" s="680">
        <f t="shared" si="29"/>
        <v>0</v>
      </c>
      <c r="R55" s="680">
        <f t="shared" si="29"/>
        <v>0</v>
      </c>
      <c r="S55" s="680">
        <f t="shared" si="29"/>
        <v>0</v>
      </c>
      <c r="T55" s="680">
        <f t="shared" si="29"/>
        <v>0</v>
      </c>
      <c r="U55" s="680">
        <f t="shared" si="29"/>
        <v>0</v>
      </c>
      <c r="V55" s="680">
        <f t="shared" si="29"/>
        <v>0</v>
      </c>
      <c r="W55" s="680">
        <f t="shared" si="29"/>
        <v>0</v>
      </c>
      <c r="X55" s="680">
        <f t="shared" si="29"/>
        <v>0</v>
      </c>
      <c r="Y55" s="680">
        <f t="shared" si="29"/>
        <v>0</v>
      </c>
      <c r="Z55" s="680">
        <f t="shared" si="29"/>
        <v>712885.30199999991</v>
      </c>
      <c r="AA55" s="680">
        <f t="shared" si="29"/>
        <v>0</v>
      </c>
      <c r="AB55" s="680">
        <f t="shared" si="29"/>
        <v>0</v>
      </c>
      <c r="AC55" s="680">
        <f t="shared" si="29"/>
        <v>0</v>
      </c>
      <c r="AD55" s="680">
        <f t="shared" si="29"/>
        <v>712885.30199999991</v>
      </c>
      <c r="AE55" s="680">
        <f t="shared" si="29"/>
        <v>0</v>
      </c>
      <c r="AF55" s="680">
        <f t="shared" si="29"/>
        <v>712885.30199999991</v>
      </c>
      <c r="AG55" s="689"/>
    </row>
    <row r="56" spans="1:33" ht="18.649999999999999" customHeight="1">
      <c r="A56" s="829" t="s">
        <v>1481</v>
      </c>
      <c r="B56" s="829"/>
      <c r="C56" s="829"/>
      <c r="D56" s="829"/>
      <c r="E56" s="829"/>
      <c r="F56" s="829"/>
      <c r="G56" s="829"/>
      <c r="H56" s="829"/>
      <c r="I56" s="829"/>
      <c r="J56" s="829"/>
      <c r="K56" s="829"/>
      <c r="L56" s="829"/>
      <c r="M56" s="829"/>
      <c r="N56" s="682">
        <f>N55*94.15%</f>
        <v>250641.21537000002</v>
      </c>
      <c r="O56" s="682">
        <f>O55*94.15%</f>
        <v>216514.56695400004</v>
      </c>
      <c r="P56" s="682">
        <f>P55*94.15%</f>
        <v>192543.03545400003</v>
      </c>
      <c r="Q56" s="682">
        <f t="shared" ref="Q56:AE56" si="30">Q54*84.15%</f>
        <v>0</v>
      </c>
      <c r="R56" s="682">
        <f t="shared" si="30"/>
        <v>0</v>
      </c>
      <c r="S56" s="682">
        <f t="shared" si="30"/>
        <v>0</v>
      </c>
      <c r="T56" s="682">
        <f t="shared" si="30"/>
        <v>0</v>
      </c>
      <c r="U56" s="682">
        <f t="shared" si="30"/>
        <v>0</v>
      </c>
      <c r="V56" s="682">
        <f t="shared" si="30"/>
        <v>0</v>
      </c>
      <c r="W56" s="682">
        <f t="shared" si="30"/>
        <v>0</v>
      </c>
      <c r="X56" s="682">
        <f t="shared" si="30"/>
        <v>0</v>
      </c>
      <c r="Y56" s="682">
        <f t="shared" si="30"/>
        <v>0</v>
      </c>
      <c r="Z56" s="682">
        <f>Z55*94.15%</f>
        <v>671181.51183299988</v>
      </c>
      <c r="AA56" s="682">
        <f t="shared" si="30"/>
        <v>0</v>
      </c>
      <c r="AB56" s="682">
        <f t="shared" si="30"/>
        <v>0</v>
      </c>
      <c r="AC56" s="682">
        <f t="shared" si="30"/>
        <v>0</v>
      </c>
      <c r="AD56" s="682">
        <f>AD55*94.15%</f>
        <v>671181.51183299988</v>
      </c>
      <c r="AE56" s="682">
        <f t="shared" si="30"/>
        <v>0</v>
      </c>
      <c r="AF56" s="682">
        <f>AF55*94.15%</f>
        <v>671181.51183299988</v>
      </c>
      <c r="AG56" s="690"/>
    </row>
  </sheetData>
  <mergeCells count="19">
    <mergeCell ref="T7:V7"/>
    <mergeCell ref="W7:Y7"/>
    <mergeCell ref="A1:B1"/>
    <mergeCell ref="A2:B2"/>
    <mergeCell ref="A3:B3"/>
    <mergeCell ref="N7:P7"/>
    <mergeCell ref="Q7:S7"/>
    <mergeCell ref="C1:E1"/>
    <mergeCell ref="C2:E2"/>
    <mergeCell ref="A55:M55"/>
    <mergeCell ref="A56:M56"/>
    <mergeCell ref="C3:E3"/>
    <mergeCell ref="C4:E4"/>
    <mergeCell ref="A54:M54"/>
    <mergeCell ref="A4:B4"/>
    <mergeCell ref="A5:B5"/>
    <mergeCell ref="A6:B6"/>
    <mergeCell ref="C5:E5"/>
    <mergeCell ref="C6:E6"/>
  </mergeCells>
  <phoneticPr fontId="8" type="noConversion"/>
  <conditionalFormatting sqref="A18">
    <cfRule type="duplicateValues" dxfId="19" priority="9"/>
    <cfRule type="duplicateValues" dxfId="18" priority="10"/>
  </conditionalFormatting>
  <conditionalFormatting sqref="A19">
    <cfRule type="duplicateValues" dxfId="17" priority="1410"/>
  </conditionalFormatting>
  <conditionalFormatting sqref="A20">
    <cfRule type="duplicateValues" dxfId="16" priority="1411"/>
  </conditionalFormatting>
  <conditionalFormatting sqref="A25">
    <cfRule type="duplicateValues" dxfId="15" priority="6"/>
  </conditionalFormatting>
  <conditionalFormatting sqref="A37">
    <cfRule type="duplicateValues" dxfId="14" priority="7"/>
  </conditionalFormatting>
  <conditionalFormatting sqref="A38:A39 A53 A26:A36 A40:B40 A44:B52">
    <cfRule type="duplicateValues" dxfId="13" priority="16"/>
  </conditionalFormatting>
  <conditionalFormatting sqref="A41:B43">
    <cfRule type="duplicateValues" dxfId="12" priority="1"/>
  </conditionalFormatting>
  <conditionalFormatting sqref="B9:B18">
    <cfRule type="duplicateValues" dxfId="11" priority="1409"/>
  </conditionalFormatting>
  <conditionalFormatting sqref="B20">
    <cfRule type="duplicateValues" dxfId="10" priority="1419"/>
  </conditionalFormatting>
  <conditionalFormatting sqref="B38:B39 B9:B23 B53 B26:B36">
    <cfRule type="duplicateValues" dxfId="9" priority="17"/>
  </conditionalFormatting>
  <dataValidations count="2">
    <dataValidation allowBlank="1" showInputMessage="1" showErrorMessage="1" sqref="C4:E4" xr:uid="{20A90FD8-BE4A-4E61-AD9F-E739875E41C9}"/>
    <dataValidation type="list" allowBlank="1" showInputMessage="1" showErrorMessage="1" sqref="E9:E22 E41:E43" xr:uid="{5A3FF37D-DC3E-4DA5-A31A-D61A0257E25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7175748-FB39-4881-9987-C382A714B15B}">
          <x14:formula1>
            <xm:f>'New Rate Card'!$B$2:$B$51</xm:f>
          </x14:formula1>
          <xm:sqref>F57:F1048576 F54 F7:F8 F41:F43</xm:sqref>
        </x14:dataValidation>
        <x14:dataValidation type="list" allowBlank="1" showInputMessage="1" showErrorMessage="1" xr:uid="{FFF359B0-F4EC-4F7F-A5FC-F018A4FCAFFB}">
          <x14:formula1>
            <xm:f>'New Rate Card'!$C$2:$C$51</xm:f>
          </x14:formula1>
          <xm:sqref>C1:C3 C57:C1048576 C5:C8 C54 C41:C43</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8A6B-C021-4503-88CB-0E5B3F6A6160}">
  <sheetPr codeName="Sheet20">
    <tabColor theme="9"/>
  </sheetPr>
  <dimension ref="A1:Q16"/>
  <sheetViews>
    <sheetView workbookViewId="0">
      <selection activeCell="C1" sqref="C1:F1"/>
    </sheetView>
  </sheetViews>
  <sheetFormatPr defaultColWidth="31.453125" defaultRowHeight="14"/>
  <cols>
    <col min="1" max="1" width="14.54296875" style="23" customWidth="1"/>
    <col min="2" max="2" width="23.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4"/>
      <c r="E3" s="854"/>
      <c r="F3" s="855"/>
    </row>
    <row r="4" spans="1:17" ht="14.9" customHeight="1">
      <c r="A4" s="852" t="s">
        <v>10</v>
      </c>
      <c r="B4" s="852"/>
      <c r="C4" s="853" t="s">
        <v>2027</v>
      </c>
      <c r="D4" s="854"/>
      <c r="E4" s="854"/>
      <c r="F4" s="855"/>
    </row>
    <row r="5" spans="1:17" ht="14.9" customHeight="1">
      <c r="A5" s="856" t="s">
        <v>1445</v>
      </c>
      <c r="B5" s="857"/>
      <c r="C5" s="853" t="s">
        <v>2028</v>
      </c>
      <c r="D5" s="854"/>
      <c r="E5" s="854"/>
      <c r="F5" s="855"/>
    </row>
    <row r="6" spans="1:17" ht="14.9" customHeight="1">
      <c r="A6" s="856" t="s">
        <v>1446</v>
      </c>
      <c r="B6" s="857"/>
      <c r="C6" s="853" t="s">
        <v>1947</v>
      </c>
      <c r="D6" s="854"/>
      <c r="E6" s="854"/>
      <c r="F6" s="855"/>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s="30" customFormat="1" ht="25.5" customHeight="1">
      <c r="A9" s="43">
        <v>2329700</v>
      </c>
      <c r="B9" s="44" t="s">
        <v>752</v>
      </c>
      <c r="C9" s="45" t="s">
        <v>1694</v>
      </c>
      <c r="D9" s="45" t="s">
        <v>719</v>
      </c>
      <c r="E9" s="25" t="s">
        <v>25</v>
      </c>
      <c r="F9" s="40">
        <v>85</v>
      </c>
      <c r="G9" s="26">
        <f t="shared" ref="G9:G15" si="0">F9*168</f>
        <v>14280</v>
      </c>
      <c r="H9" s="27">
        <f t="shared" ref="H9:H15" si="1">F9*168</f>
        <v>14280</v>
      </c>
      <c r="I9" s="27">
        <f>F9*168</f>
        <v>14280</v>
      </c>
      <c r="J9" s="27">
        <f>F9*168</f>
        <v>14280</v>
      </c>
      <c r="K9" s="27">
        <f>168*F9</f>
        <v>14280</v>
      </c>
      <c r="L9" s="27">
        <f>F9*168</f>
        <v>14280</v>
      </c>
      <c r="M9" s="27">
        <f>F9*168</f>
        <v>14280</v>
      </c>
      <c r="N9" s="28">
        <f t="shared" ref="N9:N15" si="2">SUM(H9:J9)</f>
        <v>42840</v>
      </c>
      <c r="O9" s="28">
        <f t="shared" ref="O9:O15" si="3">SUM(K9:M9)</f>
        <v>42840</v>
      </c>
      <c r="P9" s="26">
        <f t="shared" ref="P9:P15" si="4">SUM(H9:M9)</f>
        <v>85680</v>
      </c>
      <c r="Q9" s="29"/>
    </row>
    <row r="10" spans="1:17" s="30" customFormat="1" ht="25.5" customHeight="1">
      <c r="A10" s="43">
        <v>616224</v>
      </c>
      <c r="B10" s="44" t="s">
        <v>2029</v>
      </c>
      <c r="C10" s="45" t="s">
        <v>1694</v>
      </c>
      <c r="D10" s="45" t="s">
        <v>754</v>
      </c>
      <c r="E10" s="25" t="s">
        <v>25</v>
      </c>
      <c r="F10" s="40">
        <v>90</v>
      </c>
      <c r="G10" s="26">
        <f t="shared" si="0"/>
        <v>15120</v>
      </c>
      <c r="H10" s="27">
        <f t="shared" si="1"/>
        <v>15120</v>
      </c>
      <c r="I10" s="27">
        <f>F10*168</f>
        <v>15120</v>
      </c>
      <c r="J10" s="27">
        <v>0</v>
      </c>
      <c r="K10" s="27">
        <v>0</v>
      </c>
      <c r="L10" s="27">
        <v>0</v>
      </c>
      <c r="M10" s="27">
        <v>0</v>
      </c>
      <c r="N10" s="28">
        <f t="shared" si="2"/>
        <v>30240</v>
      </c>
      <c r="O10" s="28">
        <f t="shared" si="3"/>
        <v>0</v>
      </c>
      <c r="P10" s="26">
        <f t="shared" si="4"/>
        <v>30240</v>
      </c>
      <c r="Q10" s="29"/>
    </row>
    <row r="11" spans="1:17" s="30" customFormat="1" ht="25.5" customHeight="1">
      <c r="A11" s="43">
        <v>104285</v>
      </c>
      <c r="B11" s="44" t="s">
        <v>450</v>
      </c>
      <c r="C11" s="45" t="s">
        <v>1694</v>
      </c>
      <c r="D11" s="45" t="s">
        <v>754</v>
      </c>
      <c r="E11" s="25" t="s">
        <v>20</v>
      </c>
      <c r="F11" s="40">
        <v>115</v>
      </c>
      <c r="G11" s="26">
        <f t="shared" si="0"/>
        <v>19320</v>
      </c>
      <c r="H11" s="27">
        <f t="shared" si="1"/>
        <v>19320</v>
      </c>
      <c r="I11" s="27">
        <v>0</v>
      </c>
      <c r="J11" s="27">
        <v>0</v>
      </c>
      <c r="K11" s="27">
        <v>0</v>
      </c>
      <c r="L11" s="27">
        <v>0</v>
      </c>
      <c r="M11" s="27">
        <v>0</v>
      </c>
      <c r="N11" s="28">
        <f t="shared" si="2"/>
        <v>19320</v>
      </c>
      <c r="O11" s="28">
        <f t="shared" si="3"/>
        <v>0</v>
      </c>
      <c r="P11" s="26">
        <f t="shared" si="4"/>
        <v>19320</v>
      </c>
      <c r="Q11" s="29"/>
    </row>
    <row r="12" spans="1:17" s="30" customFormat="1" ht="25.5" customHeight="1">
      <c r="A12" s="43">
        <v>969221</v>
      </c>
      <c r="B12" s="44" t="s">
        <v>2030</v>
      </c>
      <c r="C12" s="45" t="s">
        <v>1694</v>
      </c>
      <c r="D12" s="45" t="s">
        <v>735</v>
      </c>
      <c r="E12" s="25" t="s">
        <v>25</v>
      </c>
      <c r="F12" s="40">
        <v>85</v>
      </c>
      <c r="G12" s="26">
        <f t="shared" si="0"/>
        <v>14280</v>
      </c>
      <c r="H12" s="27">
        <f t="shared" si="1"/>
        <v>14280</v>
      </c>
      <c r="I12" s="27">
        <f>F12*168</f>
        <v>14280</v>
      </c>
      <c r="J12" s="27">
        <f>F12*168</f>
        <v>14280</v>
      </c>
      <c r="K12" s="27">
        <f>168*F12</f>
        <v>14280</v>
      </c>
      <c r="L12" s="27">
        <f>F12*168</f>
        <v>14280</v>
      </c>
      <c r="M12" s="27">
        <f>F12*168</f>
        <v>14280</v>
      </c>
      <c r="N12" s="28">
        <f t="shared" si="2"/>
        <v>42840</v>
      </c>
      <c r="O12" s="28">
        <f t="shared" si="3"/>
        <v>42840</v>
      </c>
      <c r="P12" s="26">
        <f t="shared" si="4"/>
        <v>85680</v>
      </c>
      <c r="Q12" s="29"/>
    </row>
    <row r="13" spans="1:17" s="30" customFormat="1" ht="25.5" customHeight="1">
      <c r="A13" s="43">
        <v>969293</v>
      </c>
      <c r="B13" s="44" t="s">
        <v>768</v>
      </c>
      <c r="C13" s="45" t="s">
        <v>1694</v>
      </c>
      <c r="D13" s="45" t="s">
        <v>732</v>
      </c>
      <c r="E13" s="25" t="s">
        <v>25</v>
      </c>
      <c r="F13" s="40">
        <v>85</v>
      </c>
      <c r="G13" s="26">
        <f t="shared" si="0"/>
        <v>14280</v>
      </c>
      <c r="H13" s="27">
        <f t="shared" si="1"/>
        <v>14280</v>
      </c>
      <c r="I13" s="27">
        <f>F13*168</f>
        <v>14280</v>
      </c>
      <c r="J13" s="27">
        <f>F13*168</f>
        <v>14280</v>
      </c>
      <c r="K13" s="27">
        <f>168*F13</f>
        <v>14280</v>
      </c>
      <c r="L13" s="27">
        <f>F13*168</f>
        <v>14280</v>
      </c>
      <c r="M13" s="27">
        <f>F13*168</f>
        <v>14280</v>
      </c>
      <c r="N13" s="28">
        <f t="shared" si="2"/>
        <v>42840</v>
      </c>
      <c r="O13" s="28">
        <f t="shared" si="3"/>
        <v>42840</v>
      </c>
      <c r="P13" s="26">
        <f t="shared" si="4"/>
        <v>85680</v>
      </c>
      <c r="Q13" s="29"/>
    </row>
    <row r="14" spans="1:17" s="30" customFormat="1" ht="25.5" customHeight="1">
      <c r="A14" s="43">
        <v>2348357</v>
      </c>
      <c r="B14" s="44" t="s">
        <v>2031</v>
      </c>
      <c r="C14" s="45" t="s">
        <v>1694</v>
      </c>
      <c r="D14" s="45" t="s">
        <v>2032</v>
      </c>
      <c r="E14" s="25" t="s">
        <v>20</v>
      </c>
      <c r="F14" s="40">
        <v>105</v>
      </c>
      <c r="G14" s="26">
        <f t="shared" si="0"/>
        <v>17640</v>
      </c>
      <c r="H14" s="27">
        <f t="shared" si="1"/>
        <v>17640</v>
      </c>
      <c r="I14" s="27">
        <v>0</v>
      </c>
      <c r="J14" s="27">
        <v>0</v>
      </c>
      <c r="K14" s="27">
        <v>0</v>
      </c>
      <c r="L14" s="27">
        <v>0</v>
      </c>
      <c r="M14" s="27">
        <v>0</v>
      </c>
      <c r="N14" s="28">
        <f t="shared" si="2"/>
        <v>17640</v>
      </c>
      <c r="O14" s="28">
        <f t="shared" si="3"/>
        <v>0</v>
      </c>
      <c r="P14" s="26">
        <f t="shared" si="4"/>
        <v>17640</v>
      </c>
      <c r="Q14" s="29"/>
    </row>
    <row r="15" spans="1:17" s="30" customFormat="1" ht="25.5" customHeight="1">
      <c r="A15" s="43">
        <v>2002714</v>
      </c>
      <c r="B15" s="44" t="s">
        <v>2033</v>
      </c>
      <c r="C15" s="45" t="s">
        <v>1694</v>
      </c>
      <c r="D15" s="45" t="s">
        <v>2032</v>
      </c>
      <c r="E15" s="25" t="s">
        <v>25</v>
      </c>
      <c r="F15" s="40">
        <v>85</v>
      </c>
      <c r="G15" s="26">
        <f t="shared" si="0"/>
        <v>14280</v>
      </c>
      <c r="H15" s="27">
        <f t="shared" si="1"/>
        <v>14280</v>
      </c>
      <c r="I15" s="27">
        <v>0</v>
      </c>
      <c r="J15" s="27">
        <v>0</v>
      </c>
      <c r="K15" s="27">
        <v>0</v>
      </c>
      <c r="L15" s="27">
        <v>0</v>
      </c>
      <c r="M15" s="27">
        <v>0</v>
      </c>
      <c r="N15" s="28">
        <f t="shared" si="2"/>
        <v>14280</v>
      </c>
      <c r="O15" s="28">
        <f t="shared" si="3"/>
        <v>0</v>
      </c>
      <c r="P15" s="26">
        <f t="shared" si="4"/>
        <v>14280</v>
      </c>
      <c r="Q15" s="29"/>
    </row>
    <row r="16" spans="1:17">
      <c r="A16" s="850" t="s">
        <v>1506</v>
      </c>
      <c r="B16" s="850"/>
      <c r="C16" s="850"/>
      <c r="D16" s="850"/>
      <c r="E16" s="850"/>
      <c r="F16" s="850"/>
      <c r="G16" s="850"/>
      <c r="H16" s="5">
        <f t="shared" ref="H16:P16" si="5">SUM(H9:H15)</f>
        <v>109200</v>
      </c>
      <c r="I16" s="5">
        <f t="shared" si="5"/>
        <v>57960</v>
      </c>
      <c r="J16" s="5">
        <f t="shared" si="5"/>
        <v>42840</v>
      </c>
      <c r="K16" s="5">
        <f t="shared" si="5"/>
        <v>42840</v>
      </c>
      <c r="L16" s="5">
        <f t="shared" si="5"/>
        <v>42840</v>
      </c>
      <c r="M16" s="5">
        <f t="shared" si="5"/>
        <v>42840</v>
      </c>
      <c r="N16" s="5">
        <f t="shared" si="5"/>
        <v>210000</v>
      </c>
      <c r="O16" s="5">
        <f t="shared" si="5"/>
        <v>128520</v>
      </c>
      <c r="P16" s="5">
        <f t="shared" si="5"/>
        <v>338520</v>
      </c>
      <c r="Q16" s="12"/>
    </row>
  </sheetData>
  <mergeCells count="15">
    <mergeCell ref="A1:B1"/>
    <mergeCell ref="C1:F1"/>
    <mergeCell ref="A2:B2"/>
    <mergeCell ref="C2:F2"/>
    <mergeCell ref="A3:B3"/>
    <mergeCell ref="C3:F3"/>
    <mergeCell ref="H7:J7"/>
    <mergeCell ref="K7:M7"/>
    <mergeCell ref="A16:G16"/>
    <mergeCell ref="A4:B4"/>
    <mergeCell ref="C4:F4"/>
    <mergeCell ref="A5:B5"/>
    <mergeCell ref="C5:F5"/>
    <mergeCell ref="A6:B6"/>
    <mergeCell ref="C6:F6"/>
  </mergeCells>
  <conditionalFormatting sqref="A14:A15 A12 A9:A10">
    <cfRule type="duplicateValues" dxfId="8" priority="1"/>
  </conditionalFormatting>
  <dataValidations count="1">
    <dataValidation type="list" allowBlank="1" showInputMessage="1" showErrorMessage="1" sqref="E9:E12 E14:E15" xr:uid="{BDF1E2C5-70DE-43AD-A1BE-75EF0760F8AC}">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1EBA-1D66-4D26-8F98-5EAA6450D6E4}">
  <sheetPr codeName="Sheet21">
    <tabColor theme="9"/>
  </sheetPr>
  <dimension ref="A1:Q16"/>
  <sheetViews>
    <sheetView zoomScale="99" workbookViewId="0">
      <selection activeCell="I10" sqref="I10"/>
    </sheetView>
  </sheetViews>
  <sheetFormatPr defaultColWidth="31.453125" defaultRowHeight="14"/>
  <cols>
    <col min="1" max="1" width="14.54296875" style="23" customWidth="1"/>
    <col min="2" max="2" width="23.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4"/>
      <c r="E3" s="854"/>
      <c r="F3" s="855"/>
    </row>
    <row r="4" spans="1:17" ht="14.9" customHeight="1">
      <c r="A4" s="852" t="s">
        <v>10</v>
      </c>
      <c r="B4" s="852"/>
      <c r="C4" s="853" t="s">
        <v>2034</v>
      </c>
      <c r="D4" s="854"/>
      <c r="E4" s="854"/>
      <c r="F4" s="855"/>
    </row>
    <row r="5" spans="1:17" ht="14.9" customHeight="1">
      <c r="A5" s="856" t="s">
        <v>1445</v>
      </c>
      <c r="B5" s="857"/>
      <c r="C5" s="853" t="s">
        <v>2009</v>
      </c>
      <c r="D5" s="854"/>
      <c r="E5" s="854"/>
      <c r="F5" s="855"/>
    </row>
    <row r="6" spans="1:17" ht="14.9" customHeight="1">
      <c r="A6" s="856" t="s">
        <v>1446</v>
      </c>
      <c r="B6" s="857"/>
      <c r="C6" s="853" t="s">
        <v>1947</v>
      </c>
      <c r="D6" s="854"/>
      <c r="E6" s="854"/>
      <c r="F6" s="855"/>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s="42" customFormat="1" ht="25.4" customHeight="1">
      <c r="A9" s="37">
        <v>792774</v>
      </c>
      <c r="B9" s="38" t="s">
        <v>737</v>
      </c>
      <c r="C9" s="39" t="s">
        <v>1694</v>
      </c>
      <c r="D9" s="39" t="s">
        <v>744</v>
      </c>
      <c r="E9" s="25" t="s">
        <v>20</v>
      </c>
      <c r="F9" s="40">
        <v>115</v>
      </c>
      <c r="G9" s="26">
        <f t="shared" ref="G9:G15" si="0">F9*168</f>
        <v>19320</v>
      </c>
      <c r="H9" s="27">
        <f t="shared" ref="H9:H15" si="1">F9*168</f>
        <v>19320</v>
      </c>
      <c r="I9" s="27">
        <f t="shared" ref="I9:I15" si="2">F9*168</f>
        <v>19320</v>
      </c>
      <c r="J9" s="27">
        <f t="shared" ref="J9:J15" si="3">F9*168</f>
        <v>19320</v>
      </c>
      <c r="K9" s="27">
        <f t="shared" ref="K9:K15" si="4">168*F9</f>
        <v>19320</v>
      </c>
      <c r="L9" s="27">
        <f t="shared" ref="L9:L15" si="5">F9*168</f>
        <v>19320</v>
      </c>
      <c r="M9" s="27">
        <f t="shared" ref="M9:M15" si="6">F9*168</f>
        <v>19320</v>
      </c>
      <c r="N9" s="28">
        <f t="shared" ref="N9:N15" si="7">SUM(H9:J9)</f>
        <v>57960</v>
      </c>
      <c r="O9" s="28">
        <f t="shared" ref="O9:O15" si="8">SUM(K9:M9)</f>
        <v>57960</v>
      </c>
      <c r="P9" s="26">
        <f t="shared" ref="P9:P15" si="9">SUM(H9:M9)</f>
        <v>115920</v>
      </c>
      <c r="Q9" s="41"/>
    </row>
    <row r="10" spans="1:17" s="42" customFormat="1" ht="25.5" customHeight="1">
      <c r="A10" s="37">
        <v>2325771</v>
      </c>
      <c r="B10" s="38" t="s">
        <v>751</v>
      </c>
      <c r="C10" s="39" t="s">
        <v>1694</v>
      </c>
      <c r="D10" s="39" t="s">
        <v>744</v>
      </c>
      <c r="E10" s="25" t="s">
        <v>428</v>
      </c>
      <c r="F10" s="40">
        <v>97</v>
      </c>
      <c r="G10" s="26">
        <f t="shared" si="0"/>
        <v>16296</v>
      </c>
      <c r="H10" s="27">
        <f t="shared" si="1"/>
        <v>16296</v>
      </c>
      <c r="I10" s="27">
        <f t="shared" si="2"/>
        <v>16296</v>
      </c>
      <c r="J10" s="27">
        <f t="shared" si="3"/>
        <v>16296</v>
      </c>
      <c r="K10" s="27">
        <f t="shared" si="4"/>
        <v>16296</v>
      </c>
      <c r="L10" s="27">
        <f t="shared" si="5"/>
        <v>16296</v>
      </c>
      <c r="M10" s="27">
        <f t="shared" si="6"/>
        <v>16296</v>
      </c>
      <c r="N10" s="28">
        <f t="shared" si="7"/>
        <v>48888</v>
      </c>
      <c r="O10" s="28">
        <f t="shared" si="8"/>
        <v>48888</v>
      </c>
      <c r="P10" s="26">
        <f t="shared" si="9"/>
        <v>97776</v>
      </c>
      <c r="Q10" s="41"/>
    </row>
    <row r="11" spans="1:17" s="42" customFormat="1" ht="25.5" customHeight="1">
      <c r="A11" s="37">
        <v>207175</v>
      </c>
      <c r="B11" s="38" t="s">
        <v>745</v>
      </c>
      <c r="C11" s="39" t="s">
        <v>1694</v>
      </c>
      <c r="D11" s="39" t="s">
        <v>744</v>
      </c>
      <c r="E11" s="25" t="s">
        <v>20</v>
      </c>
      <c r="F11" s="40">
        <v>97</v>
      </c>
      <c r="G11" s="26">
        <f t="shared" si="0"/>
        <v>16296</v>
      </c>
      <c r="H11" s="27">
        <f t="shared" si="1"/>
        <v>16296</v>
      </c>
      <c r="I11" s="27">
        <f t="shared" si="2"/>
        <v>16296</v>
      </c>
      <c r="J11" s="27">
        <f t="shared" si="3"/>
        <v>16296</v>
      </c>
      <c r="K11" s="27">
        <f t="shared" si="4"/>
        <v>16296</v>
      </c>
      <c r="L11" s="27">
        <f t="shared" si="5"/>
        <v>16296</v>
      </c>
      <c r="M11" s="27">
        <f t="shared" si="6"/>
        <v>16296</v>
      </c>
      <c r="N11" s="28">
        <f t="shared" si="7"/>
        <v>48888</v>
      </c>
      <c r="O11" s="28">
        <f t="shared" si="8"/>
        <v>48888</v>
      </c>
      <c r="P11" s="26">
        <f t="shared" si="9"/>
        <v>97776</v>
      </c>
      <c r="Q11" s="41"/>
    </row>
    <row r="12" spans="1:17" s="42" customFormat="1" ht="25.5" customHeight="1">
      <c r="A12" s="37">
        <v>153621</v>
      </c>
      <c r="B12" s="38" t="s">
        <v>743</v>
      </c>
      <c r="C12" s="39" t="s">
        <v>1694</v>
      </c>
      <c r="D12" s="39" t="s">
        <v>744</v>
      </c>
      <c r="E12" s="25" t="s">
        <v>359</v>
      </c>
      <c r="F12" s="40">
        <v>105</v>
      </c>
      <c r="G12" s="26">
        <f t="shared" si="0"/>
        <v>17640</v>
      </c>
      <c r="H12" s="27">
        <f t="shared" si="1"/>
        <v>17640</v>
      </c>
      <c r="I12" s="27">
        <f t="shared" si="2"/>
        <v>17640</v>
      </c>
      <c r="J12" s="27">
        <f t="shared" si="3"/>
        <v>17640</v>
      </c>
      <c r="K12" s="27">
        <f t="shared" si="4"/>
        <v>17640</v>
      </c>
      <c r="L12" s="27">
        <f t="shared" si="5"/>
        <v>17640</v>
      </c>
      <c r="M12" s="27">
        <f t="shared" si="6"/>
        <v>17640</v>
      </c>
      <c r="N12" s="28">
        <f t="shared" si="7"/>
        <v>52920</v>
      </c>
      <c r="O12" s="28">
        <f t="shared" si="8"/>
        <v>52920</v>
      </c>
      <c r="P12" s="26">
        <f t="shared" si="9"/>
        <v>105840</v>
      </c>
      <c r="Q12" s="41"/>
    </row>
    <row r="13" spans="1:17" s="30" customFormat="1" ht="25.5" customHeight="1">
      <c r="A13" s="37">
        <v>2304599</v>
      </c>
      <c r="B13" s="38" t="s">
        <v>750</v>
      </c>
      <c r="C13" s="39" t="s">
        <v>1694</v>
      </c>
      <c r="D13" s="39" t="s">
        <v>744</v>
      </c>
      <c r="E13" s="25" t="s">
        <v>341</v>
      </c>
      <c r="F13" s="40">
        <v>115</v>
      </c>
      <c r="G13" s="26">
        <f t="shared" si="0"/>
        <v>19320</v>
      </c>
      <c r="H13" s="27">
        <f t="shared" si="1"/>
        <v>19320</v>
      </c>
      <c r="I13" s="27">
        <f t="shared" si="2"/>
        <v>19320</v>
      </c>
      <c r="J13" s="27">
        <f t="shared" si="3"/>
        <v>19320</v>
      </c>
      <c r="K13" s="27">
        <f t="shared" si="4"/>
        <v>19320</v>
      </c>
      <c r="L13" s="27">
        <f t="shared" si="5"/>
        <v>19320</v>
      </c>
      <c r="M13" s="27">
        <f t="shared" si="6"/>
        <v>19320</v>
      </c>
      <c r="N13" s="28">
        <f t="shared" si="7"/>
        <v>57960</v>
      </c>
      <c r="O13" s="28">
        <f t="shared" si="8"/>
        <v>57960</v>
      </c>
      <c r="P13" s="26">
        <f t="shared" si="9"/>
        <v>115920</v>
      </c>
      <c r="Q13" s="29"/>
    </row>
    <row r="14" spans="1:17" s="42" customFormat="1" ht="25.5" customHeight="1">
      <c r="A14" s="37">
        <v>2303069</v>
      </c>
      <c r="B14" s="38" t="s">
        <v>749</v>
      </c>
      <c r="C14" s="39" t="s">
        <v>1694</v>
      </c>
      <c r="D14" s="39" t="s">
        <v>744</v>
      </c>
      <c r="E14" s="25" t="s">
        <v>25</v>
      </c>
      <c r="F14" s="40">
        <v>95</v>
      </c>
      <c r="G14" s="26">
        <f t="shared" si="0"/>
        <v>15960</v>
      </c>
      <c r="H14" s="27">
        <f t="shared" si="1"/>
        <v>15960</v>
      </c>
      <c r="I14" s="27">
        <f t="shared" si="2"/>
        <v>15960</v>
      </c>
      <c r="J14" s="27">
        <f t="shared" si="3"/>
        <v>15960</v>
      </c>
      <c r="K14" s="27">
        <f t="shared" si="4"/>
        <v>15960</v>
      </c>
      <c r="L14" s="27">
        <f t="shared" si="5"/>
        <v>15960</v>
      </c>
      <c r="M14" s="27">
        <f t="shared" si="6"/>
        <v>15960</v>
      </c>
      <c r="N14" s="28">
        <f t="shared" si="7"/>
        <v>47880</v>
      </c>
      <c r="O14" s="28">
        <f t="shared" si="8"/>
        <v>47880</v>
      </c>
      <c r="P14" s="26">
        <f t="shared" si="9"/>
        <v>95760</v>
      </c>
      <c r="Q14" s="41"/>
    </row>
    <row r="15" spans="1:17" s="42" customFormat="1" ht="25.5" customHeight="1">
      <c r="A15" s="37">
        <v>699808</v>
      </c>
      <c r="B15" s="38" t="s">
        <v>747</v>
      </c>
      <c r="C15" s="39" t="s">
        <v>1694</v>
      </c>
      <c r="D15" s="39" t="s">
        <v>744</v>
      </c>
      <c r="E15" s="25" t="s">
        <v>20</v>
      </c>
      <c r="F15" s="40">
        <v>95</v>
      </c>
      <c r="G15" s="26">
        <f t="shared" si="0"/>
        <v>15960</v>
      </c>
      <c r="H15" s="27">
        <f t="shared" si="1"/>
        <v>15960</v>
      </c>
      <c r="I15" s="27">
        <f t="shared" si="2"/>
        <v>15960</v>
      </c>
      <c r="J15" s="27">
        <f t="shared" si="3"/>
        <v>15960</v>
      </c>
      <c r="K15" s="27">
        <f t="shared" si="4"/>
        <v>15960</v>
      </c>
      <c r="L15" s="27">
        <f t="shared" si="5"/>
        <v>15960</v>
      </c>
      <c r="M15" s="27">
        <f t="shared" si="6"/>
        <v>15960</v>
      </c>
      <c r="N15" s="28">
        <f t="shared" si="7"/>
        <v>47880</v>
      </c>
      <c r="O15" s="28">
        <f t="shared" si="8"/>
        <v>47880</v>
      </c>
      <c r="P15" s="26">
        <f t="shared" si="9"/>
        <v>95760</v>
      </c>
      <c r="Q15" s="41"/>
    </row>
    <row r="16" spans="1:17">
      <c r="A16" s="850" t="s">
        <v>1506</v>
      </c>
      <c r="B16" s="850"/>
      <c r="C16" s="850"/>
      <c r="D16" s="850"/>
      <c r="E16" s="850"/>
      <c r="F16" s="850"/>
      <c r="G16" s="850"/>
      <c r="H16" s="5">
        <f t="shared" ref="H16:P16" si="10">SUM(H9:H15)</f>
        <v>120792</v>
      </c>
      <c r="I16" s="5">
        <f t="shared" si="10"/>
        <v>120792</v>
      </c>
      <c r="J16" s="5">
        <f t="shared" si="10"/>
        <v>120792</v>
      </c>
      <c r="K16" s="5">
        <f t="shared" si="10"/>
        <v>120792</v>
      </c>
      <c r="L16" s="5">
        <f t="shared" si="10"/>
        <v>120792</v>
      </c>
      <c r="M16" s="5">
        <f t="shared" si="10"/>
        <v>120792</v>
      </c>
      <c r="N16" s="5">
        <f t="shared" si="10"/>
        <v>362376</v>
      </c>
      <c r="O16" s="5">
        <f t="shared" si="10"/>
        <v>362376</v>
      </c>
      <c r="P16" s="5">
        <f t="shared" si="10"/>
        <v>724752</v>
      </c>
      <c r="Q16" s="12"/>
    </row>
  </sheetData>
  <autoFilter ref="A1:Q16" xr:uid="{4CF71EBA-1D66-4D26-8F98-5EAA6450D6E4}">
    <filterColumn colId="0" showButton="0"/>
    <filterColumn colId="2" showButton="0"/>
    <filterColumn colId="3" showButton="0"/>
    <filterColumn colId="4" showButton="0"/>
  </autoFilter>
  <mergeCells count="15">
    <mergeCell ref="A1:B1"/>
    <mergeCell ref="C1:F1"/>
    <mergeCell ref="A2:B2"/>
    <mergeCell ref="C2:F2"/>
    <mergeCell ref="A3:B3"/>
    <mergeCell ref="C3:F3"/>
    <mergeCell ref="H7:J7"/>
    <mergeCell ref="K7:M7"/>
    <mergeCell ref="A16:G16"/>
    <mergeCell ref="A4:B4"/>
    <mergeCell ref="C4:F4"/>
    <mergeCell ref="A5:B5"/>
    <mergeCell ref="C5:F5"/>
    <mergeCell ref="A6:B6"/>
    <mergeCell ref="C6:F6"/>
  </mergeCells>
  <conditionalFormatting sqref="A9:A15">
    <cfRule type="duplicateValues" dxfId="7" priority="1"/>
  </conditionalFormatting>
  <dataValidations count="1">
    <dataValidation type="list" allowBlank="1" showInputMessage="1" showErrorMessage="1" sqref="E9:E15" xr:uid="{5B9CB0C3-8C78-479F-9135-2A4E610B5CE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AB37-5083-46AC-96DF-0B5660AE2F2C}">
  <sheetPr codeName="Sheet24">
    <tabColor theme="1" tint="0.34998626667073579"/>
  </sheetPr>
  <dimension ref="A1:AH48"/>
  <sheetViews>
    <sheetView topLeftCell="A5" zoomScale="85" zoomScaleNormal="85" workbookViewId="0">
      <pane xSplit="2" ySplit="4" topLeftCell="C9" activePane="bottomRight" state="frozen"/>
      <selection pane="topRight" activeCell="C5" sqref="C5"/>
      <selection pane="bottomLeft" activeCell="A9" sqref="A9"/>
      <selection pane="bottomRight" activeCell="B21" sqref="B21"/>
    </sheetView>
  </sheetViews>
  <sheetFormatPr defaultColWidth="31.453125" defaultRowHeight="18.649999999999999" customHeight="1"/>
  <cols>
    <col min="1" max="1" width="14.54296875" style="23" customWidth="1"/>
    <col min="2" max="2" width="34.54296875" style="23" customWidth="1"/>
    <col min="3" max="3" width="21.54296875" style="23" bestFit="1" customWidth="1"/>
    <col min="4" max="4" width="8.453125" style="23" customWidth="1"/>
    <col min="5" max="6" width="39" style="23" customWidth="1"/>
    <col min="7" max="7" width="44.453125" style="23" bestFit="1" customWidth="1"/>
    <col min="8" max="8" width="20.453125" style="23" customWidth="1"/>
    <col min="9" max="9" width="15.453125" style="23" customWidth="1"/>
    <col min="10" max="10" width="32.26953125" style="23" customWidth="1"/>
    <col min="11" max="11" width="15.453125" style="23" customWidth="1"/>
    <col min="12" max="13" width="14.453125" style="22" customWidth="1"/>
    <col min="14" max="14" width="16.54296875" style="22" customWidth="1"/>
    <col min="15" max="29" width="17.453125" style="22" customWidth="1"/>
    <col min="30" max="32" width="16.453125" style="23" customWidth="1"/>
    <col min="33" max="33" width="61.453125" style="23" bestFit="1" customWidth="1"/>
    <col min="34" max="16384" width="31.453125" style="23"/>
  </cols>
  <sheetData>
    <row r="1" spans="1:34" ht="18.649999999999999" customHeight="1">
      <c r="A1" s="852" t="s">
        <v>1440</v>
      </c>
      <c r="B1" s="852"/>
      <c r="C1" s="809" t="s">
        <v>1943</v>
      </c>
      <c r="D1" s="809"/>
      <c r="E1" s="809"/>
      <c r="F1" s="22"/>
      <c r="G1" s="22"/>
      <c r="H1" s="22"/>
      <c r="I1" s="22"/>
      <c r="J1" s="22"/>
      <c r="K1" s="22"/>
    </row>
    <row r="2" spans="1:34" ht="18.649999999999999" customHeight="1">
      <c r="A2" s="852" t="s">
        <v>1441</v>
      </c>
      <c r="B2" s="852"/>
      <c r="C2" s="809" t="s">
        <v>1944</v>
      </c>
      <c r="D2" s="809"/>
      <c r="E2" s="809"/>
      <c r="F2" s="22"/>
      <c r="G2" s="22"/>
      <c r="H2" s="22"/>
      <c r="I2" s="22"/>
      <c r="J2" s="22"/>
      <c r="K2" s="22"/>
    </row>
    <row r="3" spans="1:34" ht="18.649999999999999" customHeight="1">
      <c r="A3" s="852" t="s">
        <v>1443</v>
      </c>
      <c r="B3" s="852"/>
      <c r="C3" s="809"/>
      <c r="D3" s="809"/>
      <c r="E3" s="809"/>
      <c r="F3" s="22"/>
      <c r="G3" s="22"/>
      <c r="H3" s="22"/>
      <c r="I3" s="22"/>
      <c r="J3" s="22"/>
      <c r="K3" s="22"/>
    </row>
    <row r="4" spans="1:34" ht="18.649999999999999" customHeight="1">
      <c r="A4" s="852" t="s">
        <v>10</v>
      </c>
      <c r="B4" s="852"/>
      <c r="C4" s="809" t="s">
        <v>88</v>
      </c>
      <c r="D4" s="809"/>
      <c r="E4" s="809"/>
      <c r="F4" s="22" t="s">
        <v>2035</v>
      </c>
      <c r="G4" s="22"/>
      <c r="H4" s="22"/>
      <c r="I4" s="22"/>
      <c r="J4" s="22"/>
      <c r="K4" s="22"/>
    </row>
    <row r="5" spans="1:34" ht="18.649999999999999" customHeight="1">
      <c r="A5" s="856" t="s">
        <v>1445</v>
      </c>
      <c r="B5" s="857"/>
      <c r="C5" s="809" t="s">
        <v>89</v>
      </c>
      <c r="D5" s="809"/>
      <c r="E5" s="809"/>
      <c r="F5" s="48"/>
      <c r="G5" s="48"/>
      <c r="H5" s="48"/>
      <c r="I5" s="48"/>
      <c r="J5" s="48"/>
      <c r="K5" s="48"/>
      <c r="L5" s="48"/>
      <c r="M5" s="48"/>
    </row>
    <row r="6" spans="1:34" ht="18.649999999999999" customHeight="1">
      <c r="A6" s="856" t="s">
        <v>1446</v>
      </c>
      <c r="B6" s="857"/>
      <c r="C6" s="809" t="s">
        <v>2010</v>
      </c>
      <c r="D6" s="809"/>
      <c r="E6" s="809"/>
      <c r="F6" s="22"/>
      <c r="G6" s="22"/>
      <c r="H6" s="22"/>
      <c r="I6" s="22"/>
      <c r="J6" s="22"/>
      <c r="K6" s="22"/>
    </row>
    <row r="7" spans="1:34" ht="18.649999999999999" customHeight="1">
      <c r="H7" s="370"/>
      <c r="I7" s="370"/>
      <c r="J7" s="370"/>
      <c r="K7" s="370"/>
      <c r="L7" s="369"/>
      <c r="M7" s="369"/>
      <c r="N7" s="862" t="s">
        <v>1448</v>
      </c>
      <c r="O7" s="862"/>
      <c r="P7" s="862"/>
      <c r="Q7" s="863" t="s">
        <v>1449</v>
      </c>
      <c r="R7" s="863"/>
      <c r="S7" s="863"/>
      <c r="T7" s="860" t="s">
        <v>1450</v>
      </c>
      <c r="U7" s="860"/>
      <c r="V7" s="860"/>
      <c r="W7" s="861" t="s">
        <v>1451</v>
      </c>
      <c r="X7" s="861"/>
      <c r="Y7" s="861"/>
      <c r="Z7" s="370"/>
      <c r="AA7" s="370"/>
      <c r="AB7" s="370"/>
      <c r="AC7" s="370"/>
      <c r="AD7" s="370"/>
      <c r="AE7" s="370"/>
      <c r="AF7" s="370"/>
      <c r="AG7" s="370"/>
    </row>
    <row r="8" spans="1:34" ht="18.649999999999999" customHeight="1">
      <c r="A8" s="4" t="s">
        <v>5</v>
      </c>
      <c r="B8" s="4" t="s">
        <v>6</v>
      </c>
      <c r="C8" s="4" t="s">
        <v>7</v>
      </c>
      <c r="D8" s="4" t="s">
        <v>8</v>
      </c>
      <c r="E8" s="4"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4" ht="18.649999999999999" customHeight="1">
      <c r="A9" s="686">
        <v>2348464</v>
      </c>
      <c r="B9" s="50" t="s">
        <v>779</v>
      </c>
      <c r="C9" s="360" t="s">
        <v>315</v>
      </c>
      <c r="D9" s="50" t="s">
        <v>777</v>
      </c>
      <c r="E9" s="14" t="s">
        <v>426</v>
      </c>
      <c r="F9" s="14" t="s">
        <v>317</v>
      </c>
      <c r="G9" s="14" t="str">
        <f>CONCATENATE(F9,C9)</f>
        <v>Level 3 - Premium SkillsOnshore Supplier Location</v>
      </c>
      <c r="H9" s="49" t="s">
        <v>331</v>
      </c>
      <c r="I9" s="49">
        <v>1000456890</v>
      </c>
      <c r="J9" s="49" t="s">
        <v>194</v>
      </c>
      <c r="K9" s="49" t="s">
        <v>24</v>
      </c>
      <c r="L9" s="726">
        <f>VLOOKUP(G9,'New Rate Card'!A:D,4,0)</f>
        <v>96.56</v>
      </c>
      <c r="M9" s="298">
        <f t="shared" ref="M9:M19" si="0">L9*168</f>
        <v>16222.08</v>
      </c>
      <c r="N9" s="10">
        <f t="shared" ref="N9:N10" si="1">L9*168</f>
        <v>16222.08</v>
      </c>
      <c r="O9" s="10">
        <f t="shared" ref="O9:O12" si="2">L9*168</f>
        <v>16222.08</v>
      </c>
      <c r="P9" s="10">
        <f t="shared" ref="P9:P12" si="3">L9*168</f>
        <v>16222.08</v>
      </c>
      <c r="Q9" s="10">
        <v>0</v>
      </c>
      <c r="R9" s="10">
        <v>0</v>
      </c>
      <c r="S9" s="10">
        <v>0</v>
      </c>
      <c r="T9" s="10">
        <v>0</v>
      </c>
      <c r="U9" s="10">
        <v>0</v>
      </c>
      <c r="V9" s="10">
        <v>0</v>
      </c>
      <c r="W9" s="10">
        <v>0</v>
      </c>
      <c r="X9" s="10">
        <v>0</v>
      </c>
      <c r="Y9" s="10">
        <v>0</v>
      </c>
      <c r="Z9" s="10">
        <f t="shared" ref="Z9:Z19" si="4">SUM(N9:P9)</f>
        <v>48666.239999999998</v>
      </c>
      <c r="AA9" s="10">
        <f t="shared" ref="AA9:AA19" si="5">SUM(Q9:S9)</f>
        <v>0</v>
      </c>
      <c r="AB9" s="10">
        <f t="shared" ref="AB9:AB19" si="6">SUM(T9:V9)</f>
        <v>0</v>
      </c>
      <c r="AC9" s="10">
        <f t="shared" ref="AC9:AC19" si="7">SUM(W9:Y9)</f>
        <v>0</v>
      </c>
      <c r="AD9" s="128">
        <f t="shared" ref="AD9:AD19" si="8">SUM(Z9:AA9)</f>
        <v>48666.239999999998</v>
      </c>
      <c r="AE9" s="128">
        <f t="shared" ref="AE9:AE19" si="9">SUM(AB9:AC9)</f>
        <v>0</v>
      </c>
      <c r="AF9" s="298">
        <f t="shared" ref="AF9:AF19" si="10">SUM(AD9:AE9)</f>
        <v>48666.239999999998</v>
      </c>
      <c r="AG9" s="17">
        <v>71</v>
      </c>
      <c r="AH9" s="23" t="s">
        <v>2036</v>
      </c>
    </row>
    <row r="10" spans="1:34" ht="18.649999999999999" customHeight="1">
      <c r="A10" s="686">
        <v>970647</v>
      </c>
      <c r="B10" s="50" t="s">
        <v>780</v>
      </c>
      <c r="C10" s="360" t="s">
        <v>315</v>
      </c>
      <c r="D10" s="50" t="s">
        <v>781</v>
      </c>
      <c r="E10" s="14" t="s">
        <v>426</v>
      </c>
      <c r="F10" s="14" t="s">
        <v>342</v>
      </c>
      <c r="G10" s="14" t="str">
        <f>CONCATENATE(F10,C10)</f>
        <v>Level 3 - Niche SkillsOnshore Supplier Location</v>
      </c>
      <c r="H10" s="49" t="s">
        <v>338</v>
      </c>
      <c r="I10" s="49">
        <v>1000456890</v>
      </c>
      <c r="J10" s="49" t="s">
        <v>194</v>
      </c>
      <c r="K10" s="49" t="s">
        <v>24</v>
      </c>
      <c r="L10" s="726">
        <f>VLOOKUP(G10,'New Rate Card'!A:D,4,0)</f>
        <v>98.21</v>
      </c>
      <c r="M10" s="298">
        <f t="shared" si="0"/>
        <v>16499.28</v>
      </c>
      <c r="N10" s="10">
        <f t="shared" si="1"/>
        <v>16499.28</v>
      </c>
      <c r="O10" s="10">
        <f>L10*168</f>
        <v>16499.28</v>
      </c>
      <c r="P10" s="10">
        <f t="shared" si="3"/>
        <v>16499.28</v>
      </c>
      <c r="Q10" s="10">
        <v>0</v>
      </c>
      <c r="R10" s="10">
        <v>0</v>
      </c>
      <c r="S10" s="10">
        <v>0</v>
      </c>
      <c r="T10" s="10">
        <v>0</v>
      </c>
      <c r="U10" s="10">
        <v>0</v>
      </c>
      <c r="V10" s="10">
        <v>0</v>
      </c>
      <c r="W10" s="10">
        <v>0</v>
      </c>
      <c r="X10" s="10">
        <v>0</v>
      </c>
      <c r="Y10" s="10">
        <v>0</v>
      </c>
      <c r="Z10" s="10">
        <f t="shared" si="4"/>
        <v>49497.84</v>
      </c>
      <c r="AA10" s="10">
        <f t="shared" si="5"/>
        <v>0</v>
      </c>
      <c r="AB10" s="10">
        <f t="shared" si="6"/>
        <v>0</v>
      </c>
      <c r="AC10" s="10">
        <f t="shared" si="7"/>
        <v>0</v>
      </c>
      <c r="AD10" s="128">
        <f t="shared" si="8"/>
        <v>49497.84</v>
      </c>
      <c r="AE10" s="128">
        <f t="shared" si="9"/>
        <v>0</v>
      </c>
      <c r="AF10" s="298">
        <f t="shared" si="10"/>
        <v>49497.84</v>
      </c>
      <c r="AG10" s="17"/>
    </row>
    <row r="11" spans="1:34" ht="18.649999999999999" customHeight="1">
      <c r="A11" s="696">
        <v>972347</v>
      </c>
      <c r="B11" s="14" t="s">
        <v>795</v>
      </c>
      <c r="C11" s="14" t="s">
        <v>315</v>
      </c>
      <c r="D11" s="50" t="s">
        <v>783</v>
      </c>
      <c r="E11" s="24" t="s">
        <v>426</v>
      </c>
      <c r="F11" s="24" t="s">
        <v>342</v>
      </c>
      <c r="G11" s="24" t="str">
        <f>CONCATENATE(F11,C11)</f>
        <v>Level 3 - Niche SkillsOnshore Supplier Location</v>
      </c>
      <c r="H11" s="49" t="s">
        <v>318</v>
      </c>
      <c r="I11" s="49">
        <v>1000456890</v>
      </c>
      <c r="J11" s="49" t="s">
        <v>194</v>
      </c>
      <c r="K11" s="49" t="s">
        <v>24</v>
      </c>
      <c r="L11" s="15">
        <f>VLOOKUP(G11,'New Rate Card'!A:D,4,0)</f>
        <v>98.21</v>
      </c>
      <c r="M11" s="298">
        <f>L11*168</f>
        <v>16499.28</v>
      </c>
      <c r="N11" s="10"/>
      <c r="O11" s="10">
        <f>L11*168</f>
        <v>16499.28</v>
      </c>
      <c r="P11" s="10">
        <f>L11*168</f>
        <v>16499.28</v>
      </c>
      <c r="Q11" s="10">
        <v>0</v>
      </c>
      <c r="R11" s="10">
        <v>0</v>
      </c>
      <c r="S11" s="10">
        <v>0</v>
      </c>
      <c r="T11" s="10">
        <v>0</v>
      </c>
      <c r="U11" s="10">
        <v>0</v>
      </c>
      <c r="V11" s="10">
        <v>0</v>
      </c>
      <c r="W11" s="10">
        <v>0</v>
      </c>
      <c r="X11" s="10">
        <v>0</v>
      </c>
      <c r="Y11" s="10">
        <v>0</v>
      </c>
      <c r="Z11" s="10">
        <f>SUM(N11:P11)</f>
        <v>32998.559999999998</v>
      </c>
      <c r="AA11" s="10">
        <f>SUM(Q11:S11)</f>
        <v>0</v>
      </c>
      <c r="AB11" s="10">
        <f>SUM(T11:V11)</f>
        <v>0</v>
      </c>
      <c r="AC11" s="10">
        <f>SUM(W11:Y11)</f>
        <v>0</v>
      </c>
      <c r="AD11" s="128">
        <f>SUM(Z11:AA11)</f>
        <v>32998.559999999998</v>
      </c>
      <c r="AE11" s="128">
        <f>SUM(AB11:AC11)</f>
        <v>0</v>
      </c>
      <c r="AF11" s="298">
        <f>SUM(AD11:AE11)</f>
        <v>32998.559999999998</v>
      </c>
      <c r="AG11" s="129"/>
    </row>
    <row r="12" spans="1:34" ht="18.649999999999999" customHeight="1">
      <c r="A12" s="686">
        <v>2413543</v>
      </c>
      <c r="B12" s="50" t="s">
        <v>785</v>
      </c>
      <c r="C12" s="360" t="s">
        <v>559</v>
      </c>
      <c r="D12" s="50" t="s">
        <v>777</v>
      </c>
      <c r="E12" s="14" t="s">
        <v>426</v>
      </c>
      <c r="F12" s="24" t="s">
        <v>371</v>
      </c>
      <c r="G12" s="14" t="str">
        <f t="shared" ref="G12:G16" si="11">CONCATENATE(F12,C12)</f>
        <v>Level 4 - Expert SkillsOnshore Verizon Location</v>
      </c>
      <c r="H12" s="49" t="s">
        <v>331</v>
      </c>
      <c r="I12" s="49">
        <v>1000456890</v>
      </c>
      <c r="J12" s="49" t="s">
        <v>194</v>
      </c>
      <c r="K12" s="49" t="s">
        <v>24</v>
      </c>
      <c r="L12" s="726">
        <f>VLOOKUP(G12,'New Rate Card'!A:D,4,0)</f>
        <v>118</v>
      </c>
      <c r="M12" s="298">
        <f t="shared" si="0"/>
        <v>19824</v>
      </c>
      <c r="N12" s="10">
        <f>L12*168</f>
        <v>19824</v>
      </c>
      <c r="O12" s="10">
        <f t="shared" si="2"/>
        <v>19824</v>
      </c>
      <c r="P12" s="10">
        <f t="shared" si="3"/>
        <v>19824</v>
      </c>
      <c r="Q12" s="10">
        <v>0</v>
      </c>
      <c r="R12" s="10">
        <v>0</v>
      </c>
      <c r="S12" s="10">
        <v>0</v>
      </c>
      <c r="T12" s="10">
        <v>0</v>
      </c>
      <c r="U12" s="10">
        <v>0</v>
      </c>
      <c r="V12" s="10">
        <v>0</v>
      </c>
      <c r="W12" s="10">
        <v>0</v>
      </c>
      <c r="X12" s="10">
        <v>0</v>
      </c>
      <c r="Y12" s="10">
        <v>0</v>
      </c>
      <c r="Z12" s="10">
        <f t="shared" si="4"/>
        <v>59472</v>
      </c>
      <c r="AA12" s="10">
        <f t="shared" si="5"/>
        <v>0</v>
      </c>
      <c r="AB12" s="10">
        <f t="shared" si="6"/>
        <v>0</v>
      </c>
      <c r="AC12" s="10">
        <f t="shared" si="7"/>
        <v>0</v>
      </c>
      <c r="AD12" s="128">
        <f t="shared" si="8"/>
        <v>59472</v>
      </c>
      <c r="AE12" s="128">
        <f t="shared" si="9"/>
        <v>0</v>
      </c>
      <c r="AF12" s="298">
        <f t="shared" si="10"/>
        <v>59472</v>
      </c>
      <c r="AG12" s="17">
        <v>74.12</v>
      </c>
      <c r="AH12" s="23" t="s">
        <v>2036</v>
      </c>
    </row>
    <row r="13" spans="1:34" ht="18.649999999999999" customHeight="1">
      <c r="A13" s="686">
        <v>2413968</v>
      </c>
      <c r="B13" s="50" t="s">
        <v>786</v>
      </c>
      <c r="C13" s="360" t="s">
        <v>559</v>
      </c>
      <c r="D13" s="50" t="s">
        <v>777</v>
      </c>
      <c r="E13" s="14" t="s">
        <v>426</v>
      </c>
      <c r="F13" s="14" t="s">
        <v>371</v>
      </c>
      <c r="G13" s="14" t="str">
        <f t="shared" si="11"/>
        <v>Level 4 - Expert SkillsOnshore Verizon Location</v>
      </c>
      <c r="H13" s="49" t="s">
        <v>331</v>
      </c>
      <c r="I13" s="49">
        <v>1000456890</v>
      </c>
      <c r="J13" s="49" t="s">
        <v>194</v>
      </c>
      <c r="K13" s="49" t="s">
        <v>24</v>
      </c>
      <c r="L13" s="726">
        <f>VLOOKUP(G13,'New Rate Card'!A:D,4,0)</f>
        <v>118</v>
      </c>
      <c r="M13" s="298">
        <f t="shared" si="0"/>
        <v>19824</v>
      </c>
      <c r="N13" s="10">
        <f>L13*8</f>
        <v>944</v>
      </c>
      <c r="O13" s="10"/>
      <c r="P13" s="10"/>
      <c r="Q13" s="10">
        <v>0</v>
      </c>
      <c r="R13" s="10">
        <v>0</v>
      </c>
      <c r="S13" s="10">
        <v>0</v>
      </c>
      <c r="T13" s="10">
        <v>0</v>
      </c>
      <c r="U13" s="10">
        <v>0</v>
      </c>
      <c r="V13" s="10">
        <v>0</v>
      </c>
      <c r="W13" s="10">
        <v>0</v>
      </c>
      <c r="X13" s="10">
        <v>0</v>
      </c>
      <c r="Y13" s="10">
        <v>0</v>
      </c>
      <c r="Z13" s="10">
        <f t="shared" si="4"/>
        <v>944</v>
      </c>
      <c r="AA13" s="10">
        <f t="shared" si="5"/>
        <v>0</v>
      </c>
      <c r="AB13" s="10">
        <f t="shared" si="6"/>
        <v>0</v>
      </c>
      <c r="AC13" s="10">
        <f t="shared" si="7"/>
        <v>0</v>
      </c>
      <c r="AD13" s="128">
        <f t="shared" si="8"/>
        <v>944</v>
      </c>
      <c r="AE13" s="128">
        <f t="shared" si="9"/>
        <v>0</v>
      </c>
      <c r="AF13" s="298">
        <f t="shared" si="10"/>
        <v>944</v>
      </c>
      <c r="AG13" s="17"/>
    </row>
    <row r="14" spans="1:34" ht="18.649999999999999" customHeight="1">
      <c r="A14" s="686">
        <v>2030179</v>
      </c>
      <c r="B14" s="724" t="s">
        <v>788</v>
      </c>
      <c r="C14" s="362" t="s">
        <v>327</v>
      </c>
      <c r="D14" s="50" t="s">
        <v>777</v>
      </c>
      <c r="E14" s="14" t="s">
        <v>426</v>
      </c>
      <c r="F14" s="14" t="s">
        <v>342</v>
      </c>
      <c r="G14" s="14" t="str">
        <f t="shared" si="11"/>
        <v>Level 3 - Niche SkillsIndia</v>
      </c>
      <c r="H14" s="49" t="s">
        <v>338</v>
      </c>
      <c r="I14" s="49">
        <v>1000456890</v>
      </c>
      <c r="J14" s="49" t="s">
        <v>194</v>
      </c>
      <c r="K14" s="49" t="s">
        <v>41</v>
      </c>
      <c r="L14" s="15">
        <f>VLOOKUP(G14,'New Rate Card'!A:D,4,0)</f>
        <v>27.5</v>
      </c>
      <c r="M14" s="298">
        <f>L14*189</f>
        <v>5197.5</v>
      </c>
      <c r="N14" s="10">
        <f>L14*9</f>
        <v>247.5</v>
      </c>
      <c r="O14" s="10"/>
      <c r="P14" s="10"/>
      <c r="Q14" s="10">
        <v>0</v>
      </c>
      <c r="R14" s="10">
        <v>0</v>
      </c>
      <c r="S14" s="10">
        <v>0</v>
      </c>
      <c r="T14" s="10">
        <v>0</v>
      </c>
      <c r="U14" s="10">
        <v>0</v>
      </c>
      <c r="V14" s="10">
        <v>0</v>
      </c>
      <c r="W14" s="10">
        <v>0</v>
      </c>
      <c r="X14" s="10">
        <v>0</v>
      </c>
      <c r="Y14" s="10">
        <v>0</v>
      </c>
      <c r="Z14" s="10">
        <f t="shared" si="4"/>
        <v>247.5</v>
      </c>
      <c r="AA14" s="10">
        <f t="shared" si="5"/>
        <v>0</v>
      </c>
      <c r="AB14" s="10">
        <f t="shared" si="6"/>
        <v>0</v>
      </c>
      <c r="AC14" s="10">
        <f t="shared" si="7"/>
        <v>0</v>
      </c>
      <c r="AD14" s="128">
        <f t="shared" si="8"/>
        <v>247.5</v>
      </c>
      <c r="AE14" s="128">
        <f t="shared" si="9"/>
        <v>0</v>
      </c>
      <c r="AF14" s="298">
        <f t="shared" si="10"/>
        <v>247.5</v>
      </c>
      <c r="AG14" s="17"/>
    </row>
    <row r="15" spans="1:34" ht="18.649999999999999" customHeight="1">
      <c r="A15" s="686">
        <v>2398808</v>
      </c>
      <c r="B15" s="50" t="s">
        <v>789</v>
      </c>
      <c r="C15" s="362" t="s">
        <v>327</v>
      </c>
      <c r="D15" s="50" t="s">
        <v>777</v>
      </c>
      <c r="E15" s="14" t="s">
        <v>426</v>
      </c>
      <c r="F15" s="14" t="s">
        <v>342</v>
      </c>
      <c r="G15" s="14" t="str">
        <f t="shared" si="11"/>
        <v>Level 3 - Niche SkillsIndia</v>
      </c>
      <c r="H15" s="49" t="s">
        <v>318</v>
      </c>
      <c r="I15" s="49">
        <v>1000456890</v>
      </c>
      <c r="J15" s="49" t="s">
        <v>194</v>
      </c>
      <c r="K15" s="49" t="s">
        <v>41</v>
      </c>
      <c r="L15" s="15">
        <f>VLOOKUP(G15,'New Rate Card'!A:D,4,0)</f>
        <v>27.5</v>
      </c>
      <c r="M15" s="298">
        <f t="shared" ref="M15:M16" si="12">L15*189</f>
        <v>5197.5</v>
      </c>
      <c r="N15" s="10">
        <f>L15*189</f>
        <v>5197.5</v>
      </c>
      <c r="O15" s="10">
        <f t="shared" ref="O15" si="13">L15*189</f>
        <v>5197.5</v>
      </c>
      <c r="P15" s="10">
        <f t="shared" ref="P15" si="14">L15*189</f>
        <v>5197.5</v>
      </c>
      <c r="Q15" s="10">
        <v>0</v>
      </c>
      <c r="R15" s="10">
        <v>0</v>
      </c>
      <c r="S15" s="10">
        <v>0</v>
      </c>
      <c r="T15" s="10">
        <v>0</v>
      </c>
      <c r="U15" s="10">
        <v>0</v>
      </c>
      <c r="V15" s="10">
        <v>0</v>
      </c>
      <c r="W15" s="10">
        <v>0</v>
      </c>
      <c r="X15" s="10">
        <v>0</v>
      </c>
      <c r="Y15" s="10">
        <v>0</v>
      </c>
      <c r="Z15" s="10">
        <f t="shared" si="4"/>
        <v>15592.5</v>
      </c>
      <c r="AA15" s="10">
        <f t="shared" si="5"/>
        <v>0</v>
      </c>
      <c r="AB15" s="10">
        <f t="shared" si="6"/>
        <v>0</v>
      </c>
      <c r="AC15" s="10">
        <f t="shared" si="7"/>
        <v>0</v>
      </c>
      <c r="AD15" s="128">
        <f t="shared" si="8"/>
        <v>15592.5</v>
      </c>
      <c r="AE15" s="128">
        <f t="shared" si="9"/>
        <v>0</v>
      </c>
      <c r="AF15" s="298">
        <f t="shared" si="10"/>
        <v>15592.5</v>
      </c>
      <c r="AG15" s="17"/>
    </row>
    <row r="16" spans="1:34" ht="18.649999999999999" customHeight="1">
      <c r="A16" s="686">
        <v>2404720</v>
      </c>
      <c r="B16" s="724" t="s">
        <v>790</v>
      </c>
      <c r="C16" s="362" t="s">
        <v>327</v>
      </c>
      <c r="D16" s="50" t="s">
        <v>777</v>
      </c>
      <c r="E16" s="14" t="s">
        <v>426</v>
      </c>
      <c r="F16" s="14" t="s">
        <v>342</v>
      </c>
      <c r="G16" s="14" t="str">
        <f t="shared" si="11"/>
        <v>Level 3 - Niche SkillsIndia</v>
      </c>
      <c r="H16" s="49" t="s">
        <v>324</v>
      </c>
      <c r="I16" s="49">
        <v>1000456890</v>
      </c>
      <c r="J16" s="49" t="s">
        <v>194</v>
      </c>
      <c r="K16" s="49" t="s">
        <v>41</v>
      </c>
      <c r="L16" s="15">
        <f>VLOOKUP(G16,'New Rate Card'!A:D,4,0)</f>
        <v>27.5</v>
      </c>
      <c r="M16" s="298">
        <f t="shared" si="12"/>
        <v>5197.5</v>
      </c>
      <c r="N16" s="10">
        <f t="shared" ref="N16" si="15">L16*189</f>
        <v>5197.5</v>
      </c>
      <c r="O16" s="10"/>
      <c r="P16" s="10"/>
      <c r="Q16" s="10">
        <v>0</v>
      </c>
      <c r="R16" s="10">
        <v>0</v>
      </c>
      <c r="S16" s="10">
        <v>0</v>
      </c>
      <c r="T16" s="10">
        <v>0</v>
      </c>
      <c r="U16" s="10">
        <v>0</v>
      </c>
      <c r="V16" s="10">
        <v>0</v>
      </c>
      <c r="W16" s="10">
        <v>0</v>
      </c>
      <c r="X16" s="10">
        <v>0</v>
      </c>
      <c r="Y16" s="10">
        <v>0</v>
      </c>
      <c r="Z16" s="10">
        <f t="shared" si="4"/>
        <v>5197.5</v>
      </c>
      <c r="AA16" s="10">
        <f t="shared" si="5"/>
        <v>0</v>
      </c>
      <c r="AB16" s="10">
        <f t="shared" si="6"/>
        <v>0</v>
      </c>
      <c r="AC16" s="10">
        <f t="shared" si="7"/>
        <v>0</v>
      </c>
      <c r="AD16" s="128">
        <f t="shared" si="8"/>
        <v>5197.5</v>
      </c>
      <c r="AE16" s="128">
        <f t="shared" si="9"/>
        <v>0</v>
      </c>
      <c r="AF16" s="298">
        <f t="shared" si="10"/>
        <v>5197.5</v>
      </c>
      <c r="AG16" s="17"/>
    </row>
    <row r="17" spans="1:34" ht="18.649999999999999" customHeight="1">
      <c r="A17" s="723">
        <v>780146</v>
      </c>
      <c r="B17" s="50" t="s">
        <v>2037</v>
      </c>
      <c r="C17" s="362" t="s">
        <v>315</v>
      </c>
      <c r="D17" s="50" t="s">
        <v>783</v>
      </c>
      <c r="E17" s="14" t="s">
        <v>426</v>
      </c>
      <c r="F17" s="24" t="s">
        <v>342</v>
      </c>
      <c r="G17" s="14" t="str">
        <f t="shared" ref="G17:G22" si="16">CONCATENATE(F17,C17)</f>
        <v>Level 3 - Niche SkillsOnshore Supplier Location</v>
      </c>
      <c r="H17" s="49" t="s">
        <v>331</v>
      </c>
      <c r="I17" s="49">
        <v>1000456890</v>
      </c>
      <c r="J17" s="49" t="s">
        <v>194</v>
      </c>
      <c r="K17" s="49" t="s">
        <v>41</v>
      </c>
      <c r="L17" s="726">
        <f>VLOOKUP(G17,'New Rate Card'!A:D,4,0)</f>
        <v>98.21</v>
      </c>
      <c r="M17" s="298">
        <f>L17*168</f>
        <v>16499.28</v>
      </c>
      <c r="N17" s="10">
        <f>L17*8</f>
        <v>785.68</v>
      </c>
      <c r="O17" s="10"/>
      <c r="P17" s="10">
        <f>L17*168</f>
        <v>16499.28</v>
      </c>
      <c r="Q17" s="10">
        <v>0</v>
      </c>
      <c r="R17" s="10">
        <v>0</v>
      </c>
      <c r="S17" s="10">
        <v>0</v>
      </c>
      <c r="T17" s="10">
        <v>0</v>
      </c>
      <c r="U17" s="10">
        <v>0</v>
      </c>
      <c r="V17" s="10">
        <v>0</v>
      </c>
      <c r="W17" s="10">
        <v>0</v>
      </c>
      <c r="X17" s="10">
        <v>0</v>
      </c>
      <c r="Y17" s="10">
        <v>0</v>
      </c>
      <c r="Z17" s="10">
        <f>SUM(N17:P17)</f>
        <v>17284.96</v>
      </c>
      <c r="AA17" s="10">
        <f>SUM(Q17:S17)</f>
        <v>0</v>
      </c>
      <c r="AB17" s="10">
        <f>SUM(T17:V17)</f>
        <v>0</v>
      </c>
      <c r="AC17" s="10">
        <f>SUM(W17:Y17)</f>
        <v>0</v>
      </c>
      <c r="AD17" s="128">
        <f>SUM(Z17:AA17)</f>
        <v>17284.96</v>
      </c>
      <c r="AE17" s="128">
        <f>SUM(AB17:AC17)</f>
        <v>0</v>
      </c>
      <c r="AF17" s="298">
        <f>SUM(AD17:AE17)</f>
        <v>17284.96</v>
      </c>
      <c r="AG17" s="17"/>
    </row>
    <row r="18" spans="1:34" ht="18.649999999999999" customHeight="1">
      <c r="A18" s="692">
        <v>223362</v>
      </c>
      <c r="B18" s="14" t="s">
        <v>798</v>
      </c>
      <c r="C18" s="14" t="s">
        <v>315</v>
      </c>
      <c r="D18" s="50" t="s">
        <v>777</v>
      </c>
      <c r="E18" s="24" t="s">
        <v>426</v>
      </c>
      <c r="F18" s="24" t="s">
        <v>317</v>
      </c>
      <c r="G18" s="24" t="str">
        <f>CONCATENATE(F18,C18)</f>
        <v>Level 3 - Premium SkillsOnshore Supplier Location</v>
      </c>
      <c r="H18" s="49" t="s">
        <v>331</v>
      </c>
      <c r="I18" s="49">
        <v>1000456890</v>
      </c>
      <c r="J18" s="49" t="s">
        <v>194</v>
      </c>
      <c r="K18" s="49" t="s">
        <v>24</v>
      </c>
      <c r="L18" s="726">
        <f>VLOOKUP(G18,'New Rate Card'!A:D,4,0)</f>
        <v>96.56</v>
      </c>
      <c r="M18" s="298">
        <f>L18*168</f>
        <v>16222.08</v>
      </c>
      <c r="N18" s="10"/>
      <c r="O18" s="10">
        <f>L18*168</f>
        <v>16222.08</v>
      </c>
      <c r="P18" s="10">
        <f>L18*168</f>
        <v>16222.08</v>
      </c>
      <c r="Q18" s="10">
        <v>0</v>
      </c>
      <c r="R18" s="10">
        <v>0</v>
      </c>
      <c r="S18" s="10">
        <v>0</v>
      </c>
      <c r="T18" s="10">
        <v>0</v>
      </c>
      <c r="U18" s="10">
        <v>0</v>
      </c>
      <c r="V18" s="10">
        <v>0</v>
      </c>
      <c r="W18" s="10">
        <v>0</v>
      </c>
      <c r="X18" s="10">
        <v>0</v>
      </c>
      <c r="Y18" s="10">
        <v>0</v>
      </c>
      <c r="Z18" s="10">
        <f>SUM(N18:P18)</f>
        <v>32444.16</v>
      </c>
      <c r="AA18" s="10">
        <f>SUM(Q18:S18)</f>
        <v>0</v>
      </c>
      <c r="AB18" s="10">
        <f>SUM(T18:V18)</f>
        <v>0</v>
      </c>
      <c r="AC18" s="10">
        <f>SUM(W18:Y18)</f>
        <v>0</v>
      </c>
      <c r="AD18" s="128">
        <f>SUM(Z18:AA18)</f>
        <v>32444.16</v>
      </c>
      <c r="AE18" s="128">
        <f>SUM(AB18:AC18)</f>
        <v>0</v>
      </c>
      <c r="AF18" s="298">
        <f>SUM(AD18:AE18)</f>
        <v>32444.16</v>
      </c>
      <c r="AG18" s="11">
        <v>67</v>
      </c>
      <c r="AH18" s="23" t="s">
        <v>2036</v>
      </c>
    </row>
    <row r="19" spans="1:34" ht="18.649999999999999" customHeight="1">
      <c r="A19" s="686">
        <v>2428604</v>
      </c>
      <c r="B19" s="50" t="s">
        <v>793</v>
      </c>
      <c r="C19" s="362" t="s">
        <v>315</v>
      </c>
      <c r="D19" s="50" t="s">
        <v>783</v>
      </c>
      <c r="E19" s="14" t="s">
        <v>426</v>
      </c>
      <c r="F19" s="24" t="s">
        <v>317</v>
      </c>
      <c r="G19" s="14" t="str">
        <f t="shared" si="16"/>
        <v>Level 3 - Premium SkillsOnshore Supplier Location</v>
      </c>
      <c r="H19" s="49" t="s">
        <v>331</v>
      </c>
      <c r="I19" s="49">
        <v>1000456890</v>
      </c>
      <c r="J19" s="49" t="s">
        <v>194</v>
      </c>
      <c r="K19" s="49" t="s">
        <v>24</v>
      </c>
      <c r="L19" s="726">
        <f>VLOOKUP(G19,'New Rate Card'!A:D,4,0)</f>
        <v>96.56</v>
      </c>
      <c r="M19" s="298">
        <f t="shared" si="0"/>
        <v>16222.08</v>
      </c>
      <c r="N19" s="10">
        <f>L19*8</f>
        <v>772.48</v>
      </c>
      <c r="O19" s="10"/>
      <c r="P19" s="10"/>
      <c r="Q19" s="10">
        <v>0</v>
      </c>
      <c r="R19" s="10">
        <v>0</v>
      </c>
      <c r="S19" s="10">
        <v>0</v>
      </c>
      <c r="T19" s="10">
        <v>0</v>
      </c>
      <c r="U19" s="10">
        <v>0</v>
      </c>
      <c r="V19" s="10">
        <v>0</v>
      </c>
      <c r="W19" s="10">
        <v>0</v>
      </c>
      <c r="X19" s="10">
        <v>0</v>
      </c>
      <c r="Y19" s="10">
        <v>0</v>
      </c>
      <c r="Z19" s="10">
        <f t="shared" si="4"/>
        <v>772.48</v>
      </c>
      <c r="AA19" s="10">
        <f t="shared" si="5"/>
        <v>0</v>
      </c>
      <c r="AB19" s="10">
        <f t="shared" si="6"/>
        <v>0</v>
      </c>
      <c r="AC19" s="10">
        <f t="shared" si="7"/>
        <v>0</v>
      </c>
      <c r="AD19" s="128">
        <f t="shared" si="8"/>
        <v>772.48</v>
      </c>
      <c r="AE19" s="128">
        <f t="shared" si="9"/>
        <v>0</v>
      </c>
      <c r="AF19" s="298">
        <f t="shared" si="10"/>
        <v>772.48</v>
      </c>
      <c r="AG19" s="17"/>
    </row>
    <row r="20" spans="1:34" ht="18.649999999999999" customHeight="1">
      <c r="A20" s="686">
        <v>2326129</v>
      </c>
      <c r="B20" s="50" t="s">
        <v>2038</v>
      </c>
      <c r="C20" s="362" t="s">
        <v>327</v>
      </c>
      <c r="D20" s="46" t="s">
        <v>1384</v>
      </c>
      <c r="E20" s="49" t="s">
        <v>426</v>
      </c>
      <c r="F20" s="14" t="s">
        <v>342</v>
      </c>
      <c r="G20" s="14" t="str">
        <f t="shared" si="16"/>
        <v>Level 3 - Niche SkillsIndia</v>
      </c>
      <c r="H20" s="49" t="s">
        <v>324</v>
      </c>
      <c r="I20" s="49">
        <v>1000458868</v>
      </c>
      <c r="J20" s="49" t="s">
        <v>1579</v>
      </c>
      <c r="K20" s="49" t="s">
        <v>41</v>
      </c>
      <c r="L20" s="15">
        <f>VLOOKUP(G20,'New Rate Card'!A:D,4,0)</f>
        <v>27.5</v>
      </c>
      <c r="M20" s="298">
        <f>L20*189</f>
        <v>5197.5</v>
      </c>
      <c r="N20" s="10">
        <f>L20*144</f>
        <v>3960</v>
      </c>
      <c r="O20" s="10">
        <f>L20*189</f>
        <v>5197.5</v>
      </c>
      <c r="P20" s="10">
        <f>L20*189</f>
        <v>5197.5</v>
      </c>
      <c r="Q20" s="10">
        <v>0</v>
      </c>
      <c r="R20" s="10">
        <v>0</v>
      </c>
      <c r="S20" s="10">
        <v>0</v>
      </c>
      <c r="T20" s="10">
        <v>0</v>
      </c>
      <c r="U20" s="10">
        <v>0</v>
      </c>
      <c r="V20" s="10">
        <v>0</v>
      </c>
      <c r="W20" s="10">
        <v>0</v>
      </c>
      <c r="X20" s="10">
        <v>0</v>
      </c>
      <c r="Y20" s="10">
        <v>0</v>
      </c>
      <c r="Z20" s="10">
        <f>SUM(N20:P20)</f>
        <v>14355</v>
      </c>
      <c r="AA20" s="10">
        <f>SUM(Q20:S20)</f>
        <v>0</v>
      </c>
      <c r="AB20" s="10">
        <f>SUM(T20:V20)</f>
        <v>0</v>
      </c>
      <c r="AC20" s="10">
        <f>SUM(W20:Y20)</f>
        <v>0</v>
      </c>
      <c r="AD20" s="128">
        <f>SUM(Z20:AA20)</f>
        <v>14355</v>
      </c>
      <c r="AE20" s="128">
        <f>SUM(AB20:AC20)</f>
        <v>0</v>
      </c>
      <c r="AF20" s="298">
        <f>SUM(AD20:AE20)</f>
        <v>14355</v>
      </c>
      <c r="AG20" s="17"/>
    </row>
    <row r="21" spans="1:34" ht="18.649999999999999" customHeight="1">
      <c r="A21" s="686" t="s">
        <v>354</v>
      </c>
      <c r="B21" s="50" t="s">
        <v>2039</v>
      </c>
      <c r="C21" s="362" t="s">
        <v>327</v>
      </c>
      <c r="D21" s="46" t="s">
        <v>1384</v>
      </c>
      <c r="E21" s="49" t="s">
        <v>426</v>
      </c>
      <c r="F21" s="14" t="s">
        <v>342</v>
      </c>
      <c r="G21" s="14" t="str">
        <f t="shared" si="16"/>
        <v>Level 3 - Niche SkillsIndia</v>
      </c>
      <c r="H21" s="49" t="e">
        <v>#N/A</v>
      </c>
      <c r="I21" s="49" t="e">
        <v>#N/A</v>
      </c>
      <c r="J21" s="49" t="e">
        <v>#N/A</v>
      </c>
      <c r="K21" s="49" t="e">
        <v>#N/A</v>
      </c>
      <c r="L21" s="15">
        <f>VLOOKUP(G21,'New Rate Card'!A:D,4,0)</f>
        <v>27.5</v>
      </c>
      <c r="M21" s="298">
        <f t="shared" ref="M21:M22" si="17">L21*189</f>
        <v>5197.5</v>
      </c>
      <c r="N21" s="10"/>
      <c r="O21" s="10"/>
      <c r="P21" s="10">
        <f t="shared" ref="P21" si="18">L21*189</f>
        <v>5197.5</v>
      </c>
      <c r="Q21" s="10">
        <v>0</v>
      </c>
      <c r="R21" s="10">
        <v>0</v>
      </c>
      <c r="S21" s="10">
        <v>0</v>
      </c>
      <c r="T21" s="10">
        <v>0</v>
      </c>
      <c r="U21" s="10">
        <v>0</v>
      </c>
      <c r="V21" s="10">
        <v>0</v>
      </c>
      <c r="W21" s="10">
        <v>0</v>
      </c>
      <c r="X21" s="10">
        <v>0</v>
      </c>
      <c r="Y21" s="10">
        <v>0</v>
      </c>
      <c r="Z21" s="10">
        <f t="shared" ref="Z21:Z22" si="19">SUM(N21:P21)</f>
        <v>5197.5</v>
      </c>
      <c r="AA21" s="10">
        <f t="shared" ref="AA21:AA22" si="20">SUM(Q21:S21)</f>
        <v>0</v>
      </c>
      <c r="AB21" s="10">
        <f t="shared" ref="AB21:AB22" si="21">SUM(T21:V21)</f>
        <v>0</v>
      </c>
      <c r="AC21" s="10">
        <f t="shared" ref="AC21:AC22" si="22">SUM(W21:Y21)</f>
        <v>0</v>
      </c>
      <c r="AD21" s="128">
        <f t="shared" ref="AD21:AD22" si="23">SUM(Z21:AA21)</f>
        <v>5197.5</v>
      </c>
      <c r="AE21" s="128">
        <f t="shared" ref="AE21:AE22" si="24">SUM(AB21:AC21)</f>
        <v>0</v>
      </c>
      <c r="AF21" s="298">
        <f t="shared" ref="AF21:AF22" si="25">SUM(AD21:AE21)</f>
        <v>5197.5</v>
      </c>
      <c r="AG21" s="17"/>
    </row>
    <row r="22" spans="1:34" ht="18.649999999999999" customHeight="1">
      <c r="A22" s="686" t="s">
        <v>354</v>
      </c>
      <c r="B22" s="50" t="s">
        <v>2040</v>
      </c>
      <c r="C22" s="362" t="s">
        <v>327</v>
      </c>
      <c r="D22" s="46" t="s">
        <v>1384</v>
      </c>
      <c r="E22" s="49" t="s">
        <v>426</v>
      </c>
      <c r="F22" s="14" t="s">
        <v>342</v>
      </c>
      <c r="G22" s="14" t="str">
        <f t="shared" si="16"/>
        <v>Level 3 - Niche SkillsIndia</v>
      </c>
      <c r="H22" s="49" t="e">
        <v>#N/A</v>
      </c>
      <c r="I22" s="49" t="e">
        <v>#N/A</v>
      </c>
      <c r="J22" s="49" t="e">
        <v>#N/A</v>
      </c>
      <c r="K22" s="49" t="e">
        <v>#N/A</v>
      </c>
      <c r="L22" s="15">
        <f>VLOOKUP(G22,'New Rate Card'!A:D,4,0)</f>
        <v>27.5</v>
      </c>
      <c r="M22" s="298">
        <f t="shared" si="17"/>
        <v>5197.5</v>
      </c>
      <c r="N22" s="10"/>
      <c r="O22" s="10"/>
      <c r="P22" s="10">
        <f>L22*109</f>
        <v>2997.5</v>
      </c>
      <c r="Q22" s="10">
        <v>0</v>
      </c>
      <c r="R22" s="10">
        <v>0</v>
      </c>
      <c r="S22" s="10">
        <v>0</v>
      </c>
      <c r="T22" s="10">
        <v>0</v>
      </c>
      <c r="U22" s="10">
        <v>0</v>
      </c>
      <c r="V22" s="10">
        <v>0</v>
      </c>
      <c r="W22" s="10">
        <v>0</v>
      </c>
      <c r="X22" s="10">
        <v>0</v>
      </c>
      <c r="Y22" s="10">
        <v>0</v>
      </c>
      <c r="Z22" s="10">
        <f t="shared" si="19"/>
        <v>2997.5</v>
      </c>
      <c r="AA22" s="10">
        <f t="shared" si="20"/>
        <v>0</v>
      </c>
      <c r="AB22" s="10">
        <f t="shared" si="21"/>
        <v>0</v>
      </c>
      <c r="AC22" s="10">
        <f t="shared" si="22"/>
        <v>0</v>
      </c>
      <c r="AD22" s="128">
        <f t="shared" si="23"/>
        <v>2997.5</v>
      </c>
      <c r="AE22" s="128">
        <f t="shared" si="24"/>
        <v>0</v>
      </c>
      <c r="AF22" s="298">
        <f t="shared" si="25"/>
        <v>2997.5</v>
      </c>
      <c r="AG22" s="17"/>
    </row>
    <row r="23" spans="1:34" ht="18.649999999999999" customHeight="1">
      <c r="A23" s="850" t="s">
        <v>1506</v>
      </c>
      <c r="B23" s="850"/>
      <c r="C23" s="850"/>
      <c r="D23" s="850"/>
      <c r="E23" s="850"/>
      <c r="F23" s="850"/>
      <c r="G23" s="850"/>
      <c r="H23" s="850"/>
      <c r="I23" s="850"/>
      <c r="J23" s="850"/>
      <c r="K23" s="850"/>
      <c r="L23" s="850"/>
      <c r="M23" s="850"/>
      <c r="N23" s="5">
        <f t="shared" ref="N23:AF23" si="26">SUM(N9:N22)</f>
        <v>69650.02</v>
      </c>
      <c r="O23" s="5">
        <f t="shared" si="26"/>
        <v>95661.72</v>
      </c>
      <c r="P23" s="5">
        <f t="shared" si="26"/>
        <v>120356</v>
      </c>
      <c r="Q23" s="5">
        <f t="shared" si="26"/>
        <v>0</v>
      </c>
      <c r="R23" s="5">
        <f t="shared" si="26"/>
        <v>0</v>
      </c>
      <c r="S23" s="5">
        <f t="shared" si="26"/>
        <v>0</v>
      </c>
      <c r="T23" s="5">
        <f t="shared" si="26"/>
        <v>0</v>
      </c>
      <c r="U23" s="5">
        <f t="shared" si="26"/>
        <v>0</v>
      </c>
      <c r="V23" s="5">
        <f t="shared" si="26"/>
        <v>0</v>
      </c>
      <c r="W23" s="5">
        <f t="shared" si="26"/>
        <v>0</v>
      </c>
      <c r="X23" s="5">
        <f t="shared" si="26"/>
        <v>0</v>
      </c>
      <c r="Y23" s="5">
        <f t="shared" si="26"/>
        <v>0</v>
      </c>
      <c r="Z23" s="5">
        <f t="shared" si="26"/>
        <v>285667.73999999993</v>
      </c>
      <c r="AA23" s="5">
        <f t="shared" si="26"/>
        <v>0</v>
      </c>
      <c r="AB23" s="5">
        <f t="shared" si="26"/>
        <v>0</v>
      </c>
      <c r="AC23" s="5">
        <f t="shared" si="26"/>
        <v>0</v>
      </c>
      <c r="AD23" s="5">
        <f t="shared" si="26"/>
        <v>285667.73999999993</v>
      </c>
      <c r="AE23" s="5">
        <f t="shared" si="26"/>
        <v>0</v>
      </c>
      <c r="AF23" s="5">
        <f t="shared" si="26"/>
        <v>285667.73999999993</v>
      </c>
      <c r="AG23" s="12"/>
    </row>
    <row r="24" spans="1:34" s="63" customFormat="1" ht="18.649999999999999" customHeight="1">
      <c r="A24" s="814" t="s">
        <v>1480</v>
      </c>
      <c r="B24" s="814"/>
      <c r="C24" s="814"/>
      <c r="D24" s="814"/>
      <c r="E24" s="814"/>
      <c r="F24" s="814"/>
      <c r="G24" s="814"/>
      <c r="H24" s="814"/>
      <c r="I24" s="814"/>
      <c r="J24" s="814"/>
      <c r="K24" s="814"/>
      <c r="L24" s="814"/>
      <c r="M24" s="814"/>
      <c r="N24" s="680">
        <f>N23*90%</f>
        <v>62685.018000000004</v>
      </c>
      <c r="O24" s="680">
        <f t="shared" ref="O24:AF24" si="27">O23*90%</f>
        <v>86095.54800000001</v>
      </c>
      <c r="P24" s="680">
        <f t="shared" si="27"/>
        <v>108320.40000000001</v>
      </c>
      <c r="Q24" s="680">
        <f t="shared" si="27"/>
        <v>0</v>
      </c>
      <c r="R24" s="680">
        <f t="shared" si="27"/>
        <v>0</v>
      </c>
      <c r="S24" s="680">
        <f t="shared" si="27"/>
        <v>0</v>
      </c>
      <c r="T24" s="680">
        <f t="shared" si="27"/>
        <v>0</v>
      </c>
      <c r="U24" s="680">
        <f t="shared" si="27"/>
        <v>0</v>
      </c>
      <c r="V24" s="680">
        <f t="shared" si="27"/>
        <v>0</v>
      </c>
      <c r="W24" s="680">
        <f t="shared" si="27"/>
        <v>0</v>
      </c>
      <c r="X24" s="680">
        <f t="shared" si="27"/>
        <v>0</v>
      </c>
      <c r="Y24" s="680">
        <f t="shared" si="27"/>
        <v>0</v>
      </c>
      <c r="Z24" s="680">
        <f t="shared" si="27"/>
        <v>257100.96599999996</v>
      </c>
      <c r="AA24" s="680">
        <f t="shared" si="27"/>
        <v>0</v>
      </c>
      <c r="AB24" s="680">
        <f t="shared" si="27"/>
        <v>0</v>
      </c>
      <c r="AC24" s="680">
        <f t="shared" si="27"/>
        <v>0</v>
      </c>
      <c r="AD24" s="680">
        <f t="shared" si="27"/>
        <v>257100.96599999996</v>
      </c>
      <c r="AE24" s="680">
        <f t="shared" si="27"/>
        <v>0</v>
      </c>
      <c r="AF24" s="680">
        <f t="shared" si="27"/>
        <v>257100.96599999996</v>
      </c>
      <c r="AG24" s="689"/>
    </row>
    <row r="25" spans="1:34" s="63" customFormat="1" ht="18.649999999999999" customHeight="1">
      <c r="A25" s="829" t="s">
        <v>1481</v>
      </c>
      <c r="B25" s="829"/>
      <c r="C25" s="829"/>
      <c r="D25" s="829"/>
      <c r="E25" s="829"/>
      <c r="F25" s="829"/>
      <c r="G25" s="829"/>
      <c r="H25" s="829"/>
      <c r="I25" s="829"/>
      <c r="J25" s="829"/>
      <c r="K25" s="829"/>
      <c r="L25" s="829"/>
      <c r="M25" s="829"/>
      <c r="N25" s="682">
        <f>N24*94.15%</f>
        <v>59017.944447000002</v>
      </c>
      <c r="O25" s="682">
        <f>O24*94.15%</f>
        <v>81058.958442000003</v>
      </c>
      <c r="P25" s="682">
        <f>P24*94.15%</f>
        <v>101983.6566</v>
      </c>
      <c r="Q25" s="682">
        <f t="shared" ref="Q25:AE25" si="28">Q23*84.15%</f>
        <v>0</v>
      </c>
      <c r="R25" s="682">
        <f t="shared" si="28"/>
        <v>0</v>
      </c>
      <c r="S25" s="682">
        <f t="shared" si="28"/>
        <v>0</v>
      </c>
      <c r="T25" s="682">
        <f t="shared" si="28"/>
        <v>0</v>
      </c>
      <c r="U25" s="682">
        <f t="shared" si="28"/>
        <v>0</v>
      </c>
      <c r="V25" s="682">
        <f t="shared" si="28"/>
        <v>0</v>
      </c>
      <c r="W25" s="682">
        <f t="shared" si="28"/>
        <v>0</v>
      </c>
      <c r="X25" s="682">
        <f t="shared" si="28"/>
        <v>0</v>
      </c>
      <c r="Y25" s="682">
        <f t="shared" si="28"/>
        <v>0</v>
      </c>
      <c r="Z25" s="682">
        <f>Z24*94.15%</f>
        <v>242060.55948899995</v>
      </c>
      <c r="AA25" s="682">
        <f t="shared" si="28"/>
        <v>0</v>
      </c>
      <c r="AB25" s="682">
        <f t="shared" si="28"/>
        <v>0</v>
      </c>
      <c r="AC25" s="682">
        <f t="shared" si="28"/>
        <v>0</v>
      </c>
      <c r="AD25" s="682">
        <f>AD24*94.15%</f>
        <v>242060.55948899995</v>
      </c>
      <c r="AE25" s="682">
        <f t="shared" si="28"/>
        <v>0</v>
      </c>
      <c r="AF25" s="682">
        <f>AF24*94.15%</f>
        <v>242060.55948899995</v>
      </c>
      <c r="AG25" s="690"/>
    </row>
    <row r="26" spans="1:34" ht="18.649999999999999" customHeight="1">
      <c r="AB26" s="22">
        <f>AB23*0.9</f>
        <v>0</v>
      </c>
    </row>
    <row r="27" spans="1:34" ht="18.649999999999999" customHeight="1">
      <c r="N27" s="22">
        <f>N23+'VZGTTQ00011825 - HD'!N16</f>
        <v>182453.06</v>
      </c>
      <c r="O27" s="22">
        <f>O23+'VZGTTQ00011825 - HD'!O16</f>
        <v>191457</v>
      </c>
      <c r="P27" s="22">
        <f>P23+'VZGTTQ00011825 - HD'!P16</f>
        <v>216151.28</v>
      </c>
    </row>
    <row r="29" spans="1:34" ht="18.649999999999999" customHeight="1">
      <c r="O29" s="22">
        <f>N24+O24+P24</f>
        <v>257100.96600000001</v>
      </c>
    </row>
    <row r="30" spans="1:34" ht="18.649999999999999" customHeight="1">
      <c r="E30" s="22"/>
      <c r="F30" s="22"/>
      <c r="G30" s="22"/>
      <c r="H30" s="22"/>
      <c r="I30" s="22"/>
      <c r="J30" s="22"/>
      <c r="K30" s="22"/>
      <c r="M30" s="22">
        <v>96.56</v>
      </c>
      <c r="N30" s="22">
        <f t="shared" ref="N30:P35" si="29">SUMIFS(N$9:N$22,$L$9:$L$22,$M30)</f>
        <v>16994.560000000001</v>
      </c>
      <c r="O30" s="22">
        <f t="shared" si="29"/>
        <v>32444.16</v>
      </c>
      <c r="P30" s="22">
        <f t="shared" si="29"/>
        <v>32444.16</v>
      </c>
      <c r="Q30" s="22">
        <f t="shared" ref="Q30:S35" si="30">SUMIFS(N$9:N$22,$L$9:$L$22,$M30)/$M30</f>
        <v>176</v>
      </c>
      <c r="R30" s="22">
        <f t="shared" si="30"/>
        <v>336</v>
      </c>
      <c r="S30" s="22">
        <f t="shared" si="30"/>
        <v>336</v>
      </c>
    </row>
    <row r="31" spans="1:34" ht="18.649999999999999" customHeight="1">
      <c r="M31" s="22">
        <v>98.21</v>
      </c>
      <c r="N31" s="22">
        <f t="shared" si="29"/>
        <v>17284.96</v>
      </c>
      <c r="O31" s="22">
        <f t="shared" si="29"/>
        <v>32998.559999999998</v>
      </c>
      <c r="P31" s="22">
        <f t="shared" si="29"/>
        <v>49497.84</v>
      </c>
      <c r="Q31" s="22">
        <f t="shared" si="30"/>
        <v>176</v>
      </c>
      <c r="R31" s="22">
        <f t="shared" si="30"/>
        <v>336</v>
      </c>
      <c r="S31" s="22">
        <f t="shared" si="30"/>
        <v>504</v>
      </c>
    </row>
    <row r="32" spans="1:34" ht="18.649999999999999" customHeight="1">
      <c r="E32" s="225"/>
      <c r="F32" s="225"/>
      <c r="G32" s="225"/>
      <c r="H32" s="225"/>
      <c r="I32" s="225"/>
      <c r="J32" s="225"/>
      <c r="K32" s="225"/>
      <c r="M32" s="22">
        <v>118</v>
      </c>
      <c r="N32" s="22">
        <f t="shared" si="29"/>
        <v>20768</v>
      </c>
      <c r="O32" s="22">
        <f t="shared" si="29"/>
        <v>19824</v>
      </c>
      <c r="P32" s="22">
        <f t="shared" si="29"/>
        <v>19824</v>
      </c>
      <c r="Q32" s="22">
        <f t="shared" si="30"/>
        <v>176</v>
      </c>
      <c r="R32" s="22">
        <f t="shared" si="30"/>
        <v>168</v>
      </c>
      <c r="S32" s="22">
        <f t="shared" si="30"/>
        <v>168</v>
      </c>
      <c r="T32" s="22">
        <f>15*8</f>
        <v>120</v>
      </c>
    </row>
    <row r="33" spans="13:19" ht="18.649999999999999" customHeight="1">
      <c r="M33" s="22">
        <v>27.5</v>
      </c>
      <c r="N33" s="22">
        <f t="shared" si="29"/>
        <v>14602.5</v>
      </c>
      <c r="O33" s="22">
        <f t="shared" si="29"/>
        <v>10395</v>
      </c>
      <c r="P33" s="22">
        <f t="shared" si="29"/>
        <v>18590</v>
      </c>
      <c r="Q33" s="22">
        <f t="shared" si="30"/>
        <v>531</v>
      </c>
      <c r="R33" s="22">
        <f t="shared" si="30"/>
        <v>378</v>
      </c>
      <c r="S33" s="22">
        <f t="shared" si="30"/>
        <v>676</v>
      </c>
    </row>
    <row r="34" spans="13:19" ht="18.649999999999999" customHeight="1">
      <c r="M34" s="22">
        <v>24.8</v>
      </c>
      <c r="N34" s="22">
        <f t="shared" si="29"/>
        <v>0</v>
      </c>
      <c r="O34" s="22">
        <f t="shared" si="29"/>
        <v>0</v>
      </c>
      <c r="P34" s="22">
        <f t="shared" si="29"/>
        <v>0</v>
      </c>
      <c r="Q34" s="22">
        <f t="shared" si="30"/>
        <v>0</v>
      </c>
      <c r="R34" s="22">
        <f t="shared" si="30"/>
        <v>0</v>
      </c>
      <c r="S34" s="22">
        <f t="shared" si="30"/>
        <v>0</v>
      </c>
    </row>
    <row r="35" spans="13:19" ht="18.649999999999999" customHeight="1">
      <c r="M35" s="22">
        <v>21.3</v>
      </c>
      <c r="N35" s="22">
        <f t="shared" si="29"/>
        <v>0</v>
      </c>
      <c r="O35" s="22">
        <f t="shared" si="29"/>
        <v>0</v>
      </c>
      <c r="P35" s="22">
        <f t="shared" si="29"/>
        <v>0</v>
      </c>
      <c r="Q35" s="22">
        <f t="shared" si="30"/>
        <v>0</v>
      </c>
      <c r="R35" s="22">
        <f t="shared" si="30"/>
        <v>0</v>
      </c>
      <c r="S35" s="22">
        <f t="shared" si="30"/>
        <v>0</v>
      </c>
    </row>
    <row r="36" spans="13:19" ht="18.649999999999999" customHeight="1">
      <c r="M36"/>
    </row>
    <row r="37" spans="13:19" ht="18.649999999999999" customHeight="1">
      <c r="M37"/>
    </row>
    <row r="38" spans="13:19" ht="18.649999999999999" customHeight="1">
      <c r="M38"/>
    </row>
    <row r="39" spans="13:19" ht="18.649999999999999" customHeight="1">
      <c r="M39"/>
    </row>
    <row r="40" spans="13:19" ht="18.649999999999999" customHeight="1">
      <c r="M40"/>
    </row>
    <row r="41" spans="13:19" ht="18.649999999999999" customHeight="1">
      <c r="M41"/>
    </row>
    <row r="42" spans="13:19" ht="18.649999999999999" customHeight="1">
      <c r="M42"/>
    </row>
    <row r="43" spans="13:19" ht="18.649999999999999" customHeight="1">
      <c r="M43"/>
    </row>
    <row r="44" spans="13:19" ht="18.649999999999999" customHeight="1">
      <c r="M44"/>
    </row>
    <row r="45" spans="13:19" ht="18.649999999999999" customHeight="1">
      <c r="M45"/>
    </row>
    <row r="46" spans="13:19" ht="18.649999999999999" customHeight="1">
      <c r="M46"/>
    </row>
    <row r="47" spans="13:19" ht="18.649999999999999" customHeight="1">
      <c r="M47"/>
    </row>
    <row r="48" spans="13:19" ht="18.649999999999999" customHeight="1">
      <c r="M48"/>
    </row>
  </sheetData>
  <autoFilter ref="A1:AH27" xr:uid="{DA60AB37-5083-46AC-96DF-0B5660AE2F2C}">
    <filterColumn colId="0" showButton="0"/>
    <filterColumn colId="2" showButton="0"/>
    <filterColumn colId="3" showButton="0"/>
  </autoFilter>
  <mergeCells count="19">
    <mergeCell ref="T7:V7"/>
    <mergeCell ref="W7:Y7"/>
    <mergeCell ref="A1:B1"/>
    <mergeCell ref="A2:B2"/>
    <mergeCell ref="A3:B3"/>
    <mergeCell ref="N7:P7"/>
    <mergeCell ref="Q7:S7"/>
    <mergeCell ref="C1:E1"/>
    <mergeCell ref="C2:E2"/>
    <mergeCell ref="A24:M24"/>
    <mergeCell ref="A25:M25"/>
    <mergeCell ref="C3:E3"/>
    <mergeCell ref="C4:E4"/>
    <mergeCell ref="A23:M23"/>
    <mergeCell ref="A4:B4"/>
    <mergeCell ref="A5:B5"/>
    <mergeCell ref="A6:B6"/>
    <mergeCell ref="C5:E5"/>
    <mergeCell ref="C6:E6"/>
  </mergeCells>
  <dataValidations count="1">
    <dataValidation type="list" allowBlank="1" showInputMessage="1" showErrorMessage="1" sqref="E9:E22" xr:uid="{E290440B-8377-4921-8757-EA5848D3592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D97315B-4A8A-42BF-A451-93D3C820EC3D}">
          <x14:formula1>
            <xm:f>'New Rate Card'!$B$2:$B$51</xm:f>
          </x14:formula1>
          <xm:sqref>F26:F1048576 F7:F23</xm:sqref>
        </x14:dataValidation>
        <x14:dataValidation type="list" allowBlank="1" showInputMessage="1" showErrorMessage="1" xr:uid="{37CB5429-890C-4946-AF99-63B31C75F0C0}">
          <x14:formula1>
            <xm:f>'New Rate Card'!$C$2:$C$51</xm:f>
          </x14:formula1>
          <xm:sqref>C26:C1048576 C1:C23</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CB2C-FEED-44AF-BDD9-4CA709323E7A}">
  <sheetPr codeName="Sheet25">
    <tabColor theme="1" tint="0.34998626667073579"/>
  </sheetPr>
  <dimension ref="A1:AH27"/>
  <sheetViews>
    <sheetView topLeftCell="A4" zoomScale="110" zoomScaleNormal="110" workbookViewId="0">
      <pane xSplit="2" ySplit="5" topLeftCell="C9" activePane="bottomRight" state="frozen"/>
      <selection pane="topRight" activeCell="C4" sqref="C4"/>
      <selection pane="bottomLeft" activeCell="A9" sqref="A9"/>
      <selection pane="bottomRight" activeCell="C12" sqref="A1:AH27"/>
    </sheetView>
  </sheetViews>
  <sheetFormatPr defaultColWidth="31.453125" defaultRowHeight="17.149999999999999" customHeight="1"/>
  <cols>
    <col min="1" max="1" width="14.54296875" style="23" customWidth="1"/>
    <col min="2" max="2" width="23.54296875" style="23" bestFit="1" customWidth="1"/>
    <col min="3" max="3" width="21.453125" style="23" customWidth="1"/>
    <col min="4" max="4" width="8.453125" style="23" customWidth="1"/>
    <col min="5" max="5" width="17.453125" style="23" customWidth="1"/>
    <col min="6" max="6" width="20.54296875" style="23" customWidth="1"/>
    <col min="7" max="7" width="25.453125" style="23" customWidth="1"/>
    <col min="8" max="9" width="17.453125" style="23" customWidth="1"/>
    <col min="10" max="10" width="26.54296875" style="23" bestFit="1" customWidth="1"/>
    <col min="11" max="11" width="17.453125" style="23" customWidth="1"/>
    <col min="12" max="12" width="12.54296875" style="22" customWidth="1"/>
    <col min="13" max="13" width="15.54296875" style="22" customWidth="1"/>
    <col min="14" max="14" width="16.54296875" style="22" customWidth="1"/>
    <col min="15" max="29" width="17.453125" style="22" customWidth="1"/>
    <col min="30" max="32" width="16.453125" style="23" customWidth="1"/>
    <col min="33" max="33" width="61.453125" style="23" bestFit="1" customWidth="1"/>
    <col min="34" max="16384" width="31.453125" style="23"/>
  </cols>
  <sheetData>
    <row r="1" spans="1:34" ht="17.149999999999999" customHeight="1">
      <c r="A1" s="852" t="s">
        <v>1440</v>
      </c>
      <c r="B1" s="852"/>
      <c r="C1" s="809" t="s">
        <v>1943</v>
      </c>
      <c r="D1" s="809"/>
      <c r="E1" s="809"/>
      <c r="F1" s="22"/>
      <c r="G1" s="22"/>
      <c r="H1" s="22"/>
      <c r="I1" s="22"/>
      <c r="J1" s="22"/>
      <c r="K1" s="22"/>
    </row>
    <row r="2" spans="1:34" ht="17.149999999999999" customHeight="1">
      <c r="A2" s="852" t="s">
        <v>1441</v>
      </c>
      <c r="B2" s="852"/>
      <c r="C2" s="809" t="s">
        <v>1944</v>
      </c>
      <c r="D2" s="809"/>
      <c r="E2" s="809"/>
      <c r="F2" s="22"/>
      <c r="G2" s="22"/>
      <c r="H2" s="22"/>
      <c r="I2" s="22"/>
      <c r="J2" s="22"/>
      <c r="K2" s="22"/>
    </row>
    <row r="3" spans="1:34" ht="17.149999999999999" customHeight="1">
      <c r="A3" s="852" t="s">
        <v>1443</v>
      </c>
      <c r="B3" s="852"/>
      <c r="C3" s="809"/>
      <c r="D3" s="809"/>
      <c r="E3" s="809"/>
      <c r="F3" s="22"/>
      <c r="G3" s="22"/>
      <c r="H3" s="22"/>
      <c r="I3" s="22"/>
      <c r="J3" s="22"/>
      <c r="K3" s="22"/>
    </row>
    <row r="4" spans="1:34" ht="17.149999999999999" customHeight="1">
      <c r="A4" s="852" t="s">
        <v>10</v>
      </c>
      <c r="B4" s="852"/>
      <c r="C4" s="809" t="s">
        <v>85</v>
      </c>
      <c r="D4" s="809"/>
      <c r="E4" s="809"/>
      <c r="F4" s="617"/>
      <c r="G4" s="617"/>
      <c r="H4" s="617"/>
      <c r="I4" s="617"/>
      <c r="J4" s="617"/>
      <c r="K4" s="617"/>
      <c r="L4" s="617"/>
      <c r="M4" s="617"/>
    </row>
    <row r="5" spans="1:34" ht="17.149999999999999" customHeight="1">
      <c r="A5" s="856" t="s">
        <v>1445</v>
      </c>
      <c r="B5" s="857"/>
      <c r="C5" s="809" t="s">
        <v>86</v>
      </c>
      <c r="D5" s="809"/>
      <c r="E5" s="809"/>
      <c r="F5" s="48"/>
      <c r="G5" s="48"/>
      <c r="H5" s="48"/>
      <c r="I5" s="48"/>
      <c r="J5" s="48"/>
      <c r="K5" s="48"/>
      <c r="L5" s="48"/>
      <c r="M5" s="48"/>
    </row>
    <row r="6" spans="1:34" ht="17.149999999999999" customHeight="1">
      <c r="A6" s="856" t="s">
        <v>1446</v>
      </c>
      <c r="B6" s="857"/>
      <c r="C6" s="809" t="s">
        <v>2010</v>
      </c>
      <c r="D6" s="809"/>
      <c r="E6" s="809"/>
      <c r="F6" s="22"/>
      <c r="G6" s="22"/>
      <c r="H6" s="22"/>
      <c r="I6" s="22"/>
      <c r="J6" s="22"/>
      <c r="K6" s="22"/>
    </row>
    <row r="7" spans="1:34" ht="17.149999999999999" customHeight="1">
      <c r="H7" s="370"/>
      <c r="I7" s="370"/>
      <c r="J7" s="370"/>
      <c r="K7" s="370"/>
      <c r="L7" s="369"/>
      <c r="M7" s="369"/>
      <c r="N7" s="862" t="s">
        <v>1448</v>
      </c>
      <c r="O7" s="862"/>
      <c r="P7" s="862"/>
      <c r="Q7" s="863" t="s">
        <v>1449</v>
      </c>
      <c r="R7" s="863"/>
      <c r="S7" s="863"/>
      <c r="T7" s="860" t="s">
        <v>1450</v>
      </c>
      <c r="U7" s="860"/>
      <c r="V7" s="860"/>
      <c r="W7" s="861" t="s">
        <v>1451</v>
      </c>
      <c r="X7" s="861"/>
      <c r="Y7" s="861"/>
      <c r="Z7" s="370"/>
      <c r="AA7" s="370"/>
      <c r="AB7" s="370"/>
      <c r="AC7" s="370"/>
      <c r="AD7" s="370"/>
      <c r="AE7" s="370"/>
      <c r="AF7" s="370"/>
      <c r="AG7" s="370"/>
    </row>
    <row r="8" spans="1:34" ht="17.149999999999999" customHeight="1">
      <c r="A8" s="4" t="s">
        <v>5</v>
      </c>
      <c r="B8" s="4" t="s">
        <v>6</v>
      </c>
      <c r="C8" s="4" t="s">
        <v>7</v>
      </c>
      <c r="D8" s="4" t="s">
        <v>8</v>
      </c>
      <c r="E8" s="4" t="s">
        <v>9</v>
      </c>
      <c r="F8" s="125" t="s">
        <v>311</v>
      </c>
      <c r="G8" s="125" t="s">
        <v>1453</v>
      </c>
      <c r="H8" s="125" t="s">
        <v>312</v>
      </c>
      <c r="I8" s="125" t="s">
        <v>12</v>
      </c>
      <c r="J8" s="125" t="s">
        <v>1454</v>
      </c>
      <c r="K8" s="125" t="s">
        <v>313</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1507</v>
      </c>
      <c r="AF8" s="127" t="s">
        <v>1460</v>
      </c>
      <c r="AG8" s="127" t="s">
        <v>19</v>
      </c>
    </row>
    <row r="9" spans="1:34" ht="17.149999999999999" customHeight="1">
      <c r="A9" s="696">
        <v>972347</v>
      </c>
      <c r="B9" s="14" t="s">
        <v>795</v>
      </c>
      <c r="C9" s="14" t="s">
        <v>315</v>
      </c>
      <c r="D9" s="50" t="s">
        <v>783</v>
      </c>
      <c r="E9" s="24" t="s">
        <v>426</v>
      </c>
      <c r="F9" s="24" t="s">
        <v>342</v>
      </c>
      <c r="G9" s="24" t="str">
        <f>CONCATENATE(F9,C9)</f>
        <v>Level 3 - Niche SkillsOnshore Supplier Location</v>
      </c>
      <c r="H9" s="49" t="s">
        <v>318</v>
      </c>
      <c r="I9" s="49">
        <v>1000456890</v>
      </c>
      <c r="J9" s="49" t="s">
        <v>194</v>
      </c>
      <c r="K9" s="49" t="s">
        <v>24</v>
      </c>
      <c r="L9" s="15">
        <f>VLOOKUP(G9,'New Rate Card'!A:D,4,0)</f>
        <v>98.21</v>
      </c>
      <c r="M9" s="298">
        <f t="shared" ref="M9" si="0">L9*168</f>
        <v>16499.28</v>
      </c>
      <c r="N9" s="10">
        <f>L9*8</f>
        <v>785.68</v>
      </c>
      <c r="O9" s="10"/>
      <c r="P9" s="10"/>
      <c r="Q9" s="10">
        <v>0</v>
      </c>
      <c r="R9" s="10">
        <v>0</v>
      </c>
      <c r="S9" s="10">
        <v>0</v>
      </c>
      <c r="T9" s="10">
        <v>0</v>
      </c>
      <c r="U9" s="10">
        <v>0</v>
      </c>
      <c r="V9" s="10">
        <v>0</v>
      </c>
      <c r="W9" s="10">
        <v>0</v>
      </c>
      <c r="X9" s="10">
        <v>0</v>
      </c>
      <c r="Y9" s="10">
        <v>0</v>
      </c>
      <c r="Z9" s="10">
        <f t="shared" ref="Z9" si="1">SUM(N9:P9)</f>
        <v>785.68</v>
      </c>
      <c r="AA9" s="10">
        <f t="shared" ref="AA9" si="2">SUM(Q9:S9)</f>
        <v>0</v>
      </c>
      <c r="AB9" s="10">
        <f t="shared" ref="AB9" si="3">SUM(T9:V9)</f>
        <v>0</v>
      </c>
      <c r="AC9" s="10">
        <f t="shared" ref="AC9" si="4">SUM(W9:Y9)</f>
        <v>0</v>
      </c>
      <c r="AD9" s="128">
        <f>SUM(Z9:AA9)</f>
        <v>785.68</v>
      </c>
      <c r="AE9" s="128">
        <f t="shared" ref="AE9" si="5">SUM(AB9:AC9)</f>
        <v>0</v>
      </c>
      <c r="AF9" s="298">
        <f t="shared" ref="AF9" si="6">SUM(AD9:AE9)</f>
        <v>785.68</v>
      </c>
      <c r="AG9" s="129"/>
    </row>
    <row r="10" spans="1:34" ht="17.149999999999999" customHeight="1">
      <c r="A10" s="692">
        <v>2369915</v>
      </c>
      <c r="B10" s="14" t="s">
        <v>796</v>
      </c>
      <c r="C10" s="14" t="s">
        <v>559</v>
      </c>
      <c r="D10" s="50" t="s">
        <v>783</v>
      </c>
      <c r="E10" s="24" t="s">
        <v>426</v>
      </c>
      <c r="F10" s="24" t="s">
        <v>371</v>
      </c>
      <c r="G10" s="24" t="str">
        <f t="shared" ref="G10:G15" si="7">CONCATENATE(F10,C10)</f>
        <v>Level 4 - Expert SkillsOnshore Verizon Location</v>
      </c>
      <c r="H10" s="49" t="s">
        <v>331</v>
      </c>
      <c r="I10" s="49">
        <v>1000456890</v>
      </c>
      <c r="J10" s="49" t="s">
        <v>194</v>
      </c>
      <c r="K10" s="49" t="s">
        <v>24</v>
      </c>
      <c r="L10" s="726">
        <f>VLOOKUP(G10,'New Rate Card'!A:D,4,0)</f>
        <v>118</v>
      </c>
      <c r="M10" s="298">
        <f t="shared" ref="M10:M15" si="8">L10*168</f>
        <v>19824</v>
      </c>
      <c r="N10" s="10">
        <f>L10*168</f>
        <v>19824</v>
      </c>
      <c r="O10" s="10">
        <f t="shared" ref="O10:O11" si="9">L10*168</f>
        <v>19824</v>
      </c>
      <c r="P10" s="10">
        <f t="shared" ref="P10:P11" si="10">L10*168</f>
        <v>19824</v>
      </c>
      <c r="Q10" s="10">
        <v>0</v>
      </c>
      <c r="R10" s="10">
        <v>0</v>
      </c>
      <c r="S10" s="10">
        <v>0</v>
      </c>
      <c r="T10" s="10">
        <v>0</v>
      </c>
      <c r="U10" s="10">
        <v>0</v>
      </c>
      <c r="V10" s="10">
        <v>0</v>
      </c>
      <c r="W10" s="10">
        <v>0</v>
      </c>
      <c r="X10" s="10">
        <v>0</v>
      </c>
      <c r="Y10" s="10">
        <v>0</v>
      </c>
      <c r="Z10" s="10">
        <f t="shared" ref="Z10:Z15" si="11">SUM(N10:P10)</f>
        <v>59472</v>
      </c>
      <c r="AA10" s="10">
        <f t="shared" ref="AA10:AA15" si="12">SUM(Q10:S10)</f>
        <v>0</v>
      </c>
      <c r="AB10" s="10">
        <f t="shared" ref="AB10:AB15" si="13">SUM(T10:V10)</f>
        <v>0</v>
      </c>
      <c r="AC10" s="10">
        <f t="shared" ref="AC10:AC15" si="14">SUM(W10:Y10)</f>
        <v>0</v>
      </c>
      <c r="AD10" s="128">
        <f t="shared" ref="AD10:AD15" si="15">SUM(Z10:AA10)</f>
        <v>59472</v>
      </c>
      <c r="AE10" s="128">
        <f t="shared" ref="AE10:AE15" si="16">SUM(AB10:AC10)</f>
        <v>0</v>
      </c>
      <c r="AF10" s="298">
        <f t="shared" ref="AF10:AF15" si="17">SUM(AD10:AE10)</f>
        <v>59472</v>
      </c>
      <c r="AG10" s="11">
        <v>73</v>
      </c>
      <c r="AH10" s="23" t="s">
        <v>2036</v>
      </c>
    </row>
    <row r="11" spans="1:34" ht="17.149999999999999" customHeight="1">
      <c r="A11" s="692">
        <v>807275</v>
      </c>
      <c r="B11" s="14" t="s">
        <v>797</v>
      </c>
      <c r="C11" s="14" t="s">
        <v>559</v>
      </c>
      <c r="D11" s="50" t="s">
        <v>783</v>
      </c>
      <c r="E11" s="24" t="s">
        <v>426</v>
      </c>
      <c r="F11" s="24" t="s">
        <v>371</v>
      </c>
      <c r="G11" s="24" t="str">
        <f t="shared" si="7"/>
        <v>Level 4 - Expert SkillsOnshore Verizon Location</v>
      </c>
      <c r="H11" s="49" t="s">
        <v>331</v>
      </c>
      <c r="I11" s="49">
        <v>1000456890</v>
      </c>
      <c r="J11" s="49" t="s">
        <v>194</v>
      </c>
      <c r="K11" s="49" t="s">
        <v>24</v>
      </c>
      <c r="L11" s="726">
        <f>VLOOKUP(G11,'New Rate Card'!A:D,4,0)</f>
        <v>118</v>
      </c>
      <c r="M11" s="298">
        <f t="shared" si="8"/>
        <v>19824</v>
      </c>
      <c r="N11" s="10">
        <f t="shared" ref="N11" si="18">L11*168</f>
        <v>19824</v>
      </c>
      <c r="O11" s="10">
        <f t="shared" si="9"/>
        <v>19824</v>
      </c>
      <c r="P11" s="10">
        <f t="shared" si="10"/>
        <v>19824</v>
      </c>
      <c r="Q11" s="10">
        <v>0</v>
      </c>
      <c r="R11" s="10">
        <v>0</v>
      </c>
      <c r="S11" s="10">
        <v>0</v>
      </c>
      <c r="T11" s="10">
        <v>0</v>
      </c>
      <c r="U11" s="10">
        <v>0</v>
      </c>
      <c r="V11" s="10">
        <v>0</v>
      </c>
      <c r="W11" s="10">
        <v>0</v>
      </c>
      <c r="X11" s="10">
        <v>0</v>
      </c>
      <c r="Y11" s="10">
        <v>0</v>
      </c>
      <c r="Z11" s="10">
        <f t="shared" si="11"/>
        <v>59472</v>
      </c>
      <c r="AA11" s="10">
        <f t="shared" si="12"/>
        <v>0</v>
      </c>
      <c r="AB11" s="10">
        <f t="shared" si="13"/>
        <v>0</v>
      </c>
      <c r="AC11" s="10">
        <f t="shared" si="14"/>
        <v>0</v>
      </c>
      <c r="AD11" s="128">
        <f t="shared" si="15"/>
        <v>59472</v>
      </c>
      <c r="AE11" s="128">
        <f t="shared" si="16"/>
        <v>0</v>
      </c>
      <c r="AF11" s="298">
        <f t="shared" si="17"/>
        <v>59472</v>
      </c>
      <c r="AG11" s="11">
        <v>70</v>
      </c>
      <c r="AH11" s="23" t="s">
        <v>2036</v>
      </c>
    </row>
    <row r="12" spans="1:34" ht="17.149999999999999" customHeight="1">
      <c r="A12" s="692">
        <v>123999</v>
      </c>
      <c r="B12" s="50" t="s">
        <v>776</v>
      </c>
      <c r="C12" s="14" t="s">
        <v>315</v>
      </c>
      <c r="D12" s="50" t="s">
        <v>777</v>
      </c>
      <c r="E12" s="24" t="s">
        <v>426</v>
      </c>
      <c r="F12" s="24" t="s">
        <v>342</v>
      </c>
      <c r="G12" s="24" t="str">
        <f>CONCATENATE(F12,C12)</f>
        <v>Level 3 - Niche SkillsOnshore Supplier Location</v>
      </c>
      <c r="H12" s="49" t="s">
        <v>318</v>
      </c>
      <c r="I12" s="49">
        <v>1000456890</v>
      </c>
      <c r="J12" s="49" t="s">
        <v>194</v>
      </c>
      <c r="K12" s="49" t="s">
        <v>24</v>
      </c>
      <c r="L12" s="726">
        <f>VLOOKUP(G12,'New Rate Card'!A:D,4,0)</f>
        <v>98.21</v>
      </c>
      <c r="M12" s="298">
        <f>L12*168</f>
        <v>16499.28</v>
      </c>
      <c r="N12" s="10">
        <f>L12*168</f>
        <v>16499.28</v>
      </c>
      <c r="O12" s="10">
        <f>L12*168</f>
        <v>16499.28</v>
      </c>
      <c r="P12" s="10">
        <f>L12*168</f>
        <v>16499.28</v>
      </c>
      <c r="Q12" s="10">
        <v>0</v>
      </c>
      <c r="R12" s="10">
        <v>0</v>
      </c>
      <c r="S12" s="10">
        <v>0</v>
      </c>
      <c r="T12" s="10">
        <v>0</v>
      </c>
      <c r="U12" s="10">
        <v>0</v>
      </c>
      <c r="V12" s="10">
        <v>0</v>
      </c>
      <c r="W12" s="10">
        <v>0</v>
      </c>
      <c r="X12" s="10">
        <v>0</v>
      </c>
      <c r="Y12" s="10">
        <v>0</v>
      </c>
      <c r="Z12" s="10">
        <f>SUM(N12:P12)</f>
        <v>49497.84</v>
      </c>
      <c r="AA12" s="10">
        <f>SUM(Q12:S12)</f>
        <v>0</v>
      </c>
      <c r="AB12" s="10">
        <f>SUM(T12:V12)</f>
        <v>0</v>
      </c>
      <c r="AC12" s="10">
        <f>SUM(W12:Y12)</f>
        <v>0</v>
      </c>
      <c r="AD12" s="128">
        <f>SUM(Z12:AA12)</f>
        <v>49497.84</v>
      </c>
      <c r="AE12" s="128">
        <f>SUM(AB12:AC12)</f>
        <v>0</v>
      </c>
      <c r="AF12" s="298">
        <f>SUM(AD12:AE12)</f>
        <v>49497.84</v>
      </c>
      <c r="AG12" s="11"/>
    </row>
    <row r="13" spans="1:34" ht="17.149999999999999" customHeight="1">
      <c r="A13" s="686">
        <v>2442919</v>
      </c>
      <c r="B13" s="50" t="s">
        <v>792</v>
      </c>
      <c r="C13" s="14" t="s">
        <v>559</v>
      </c>
      <c r="D13" s="50" t="s">
        <v>783</v>
      </c>
      <c r="E13" s="24" t="s">
        <v>426</v>
      </c>
      <c r="F13" s="24" t="s">
        <v>371</v>
      </c>
      <c r="G13" s="24" t="str">
        <f>CONCATENATE(F13,C13)</f>
        <v>Level 4 - Expert SkillsOnshore Verizon Location</v>
      </c>
      <c r="H13" s="49" t="s">
        <v>331</v>
      </c>
      <c r="I13" s="49">
        <v>1000456890</v>
      </c>
      <c r="J13" s="49" t="s">
        <v>194</v>
      </c>
      <c r="K13" s="49" t="s">
        <v>24</v>
      </c>
      <c r="L13" s="726">
        <f>VLOOKUP(G13,'New Rate Card'!A:D,4,0)</f>
        <v>118</v>
      </c>
      <c r="M13" s="298">
        <f>L13*168</f>
        <v>19824</v>
      </c>
      <c r="N13" s="10">
        <f>L13*168</f>
        <v>19824</v>
      </c>
      <c r="O13" s="10">
        <f>L13*168</f>
        <v>19824</v>
      </c>
      <c r="P13" s="10">
        <f>L13*168</f>
        <v>19824</v>
      </c>
      <c r="Q13" s="10">
        <v>0</v>
      </c>
      <c r="R13" s="10">
        <v>0</v>
      </c>
      <c r="S13" s="10">
        <v>0</v>
      </c>
      <c r="T13" s="10">
        <v>0</v>
      </c>
      <c r="U13" s="10">
        <v>0</v>
      </c>
      <c r="V13" s="10">
        <v>0</v>
      </c>
      <c r="W13" s="10">
        <v>0</v>
      </c>
      <c r="X13" s="10">
        <v>0</v>
      </c>
      <c r="Y13" s="10">
        <v>0</v>
      </c>
      <c r="Z13" s="10">
        <f>SUM(N13:P13)</f>
        <v>59472</v>
      </c>
      <c r="AA13" s="10">
        <f>SUM(Q13:S13)</f>
        <v>0</v>
      </c>
      <c r="AB13" s="10">
        <f>SUM(T13:V13)</f>
        <v>0</v>
      </c>
      <c r="AC13" s="10">
        <f>SUM(W13:Y13)</f>
        <v>0</v>
      </c>
      <c r="AD13" s="128">
        <f>SUM(Z13:AA13)</f>
        <v>59472</v>
      </c>
      <c r="AE13" s="128">
        <f>SUM(AB13:AC13)</f>
        <v>0</v>
      </c>
      <c r="AF13" s="298">
        <f>SUM(AD13:AE13)</f>
        <v>59472</v>
      </c>
      <c r="AG13" s="727" t="s">
        <v>2041</v>
      </c>
      <c r="AH13" s="23" t="s">
        <v>2036</v>
      </c>
    </row>
    <row r="14" spans="1:34" ht="17.149999999999999" customHeight="1">
      <c r="A14" s="686">
        <v>2413546</v>
      </c>
      <c r="B14" s="50" t="s">
        <v>782</v>
      </c>
      <c r="C14" s="360" t="s">
        <v>559</v>
      </c>
      <c r="D14" s="50" t="s">
        <v>783</v>
      </c>
      <c r="E14" s="14" t="s">
        <v>426</v>
      </c>
      <c r="F14" s="24" t="s">
        <v>371</v>
      </c>
      <c r="G14" s="14" t="str">
        <f>CONCATENATE(F14,C14)</f>
        <v>Level 4 - Expert SkillsOnshore Verizon Location</v>
      </c>
      <c r="H14" s="49" t="s">
        <v>331</v>
      </c>
      <c r="I14" s="49">
        <v>1000456890</v>
      </c>
      <c r="J14" s="49" t="s">
        <v>194</v>
      </c>
      <c r="K14" s="49" t="s">
        <v>24</v>
      </c>
      <c r="L14" s="726">
        <f>VLOOKUP(G14,'New Rate Card'!A:D,4,0)</f>
        <v>118</v>
      </c>
      <c r="M14" s="298">
        <f>L14*168</f>
        <v>19824</v>
      </c>
      <c r="N14" s="10">
        <f>L14*168</f>
        <v>19824</v>
      </c>
      <c r="O14" s="10">
        <f>L14*168</f>
        <v>19824</v>
      </c>
      <c r="P14" s="10">
        <f>L14*168</f>
        <v>19824</v>
      </c>
      <c r="Q14" s="10">
        <v>0</v>
      </c>
      <c r="R14" s="10">
        <v>0</v>
      </c>
      <c r="S14" s="10">
        <v>0</v>
      </c>
      <c r="T14" s="10">
        <v>0</v>
      </c>
      <c r="U14" s="10">
        <v>0</v>
      </c>
      <c r="V14" s="10">
        <v>0</v>
      </c>
      <c r="W14" s="10">
        <v>0</v>
      </c>
      <c r="X14" s="10">
        <v>0</v>
      </c>
      <c r="Y14" s="10">
        <v>0</v>
      </c>
      <c r="Z14" s="10">
        <f>SUM(N14:P14)</f>
        <v>59472</v>
      </c>
      <c r="AA14" s="10">
        <f>SUM(Q14:S14)</f>
        <v>0</v>
      </c>
      <c r="AB14" s="10">
        <f>SUM(T14:V14)</f>
        <v>0</v>
      </c>
      <c r="AC14" s="10">
        <f>SUM(W14:Y14)</f>
        <v>0</v>
      </c>
      <c r="AD14" s="128">
        <f>SUM(Z14:AA14)</f>
        <v>59472</v>
      </c>
      <c r="AE14" s="128">
        <f>SUM(AB14:AC14)</f>
        <v>0</v>
      </c>
      <c r="AF14" s="298">
        <f>SUM(AD14:AE14)</f>
        <v>59472</v>
      </c>
      <c r="AG14" s="17">
        <v>70</v>
      </c>
      <c r="AH14" s="23" t="s">
        <v>2036</v>
      </c>
    </row>
    <row r="15" spans="1:34" ht="17.149999999999999" customHeight="1">
      <c r="A15" s="692">
        <v>223362</v>
      </c>
      <c r="B15" s="14" t="s">
        <v>798</v>
      </c>
      <c r="C15" s="14" t="s">
        <v>315</v>
      </c>
      <c r="D15" s="50" t="s">
        <v>777</v>
      </c>
      <c r="E15" s="24" t="s">
        <v>426</v>
      </c>
      <c r="F15" s="24" t="s">
        <v>317</v>
      </c>
      <c r="G15" s="24" t="str">
        <f t="shared" si="7"/>
        <v>Level 3 - Premium SkillsOnshore Supplier Location</v>
      </c>
      <c r="H15" s="49" t="s">
        <v>331</v>
      </c>
      <c r="I15" s="49">
        <v>1000456890</v>
      </c>
      <c r="J15" s="49" t="s">
        <v>194</v>
      </c>
      <c r="K15" s="49" t="s">
        <v>24</v>
      </c>
      <c r="L15" s="726">
        <f>VLOOKUP(G15,'New Rate Card'!A:D,4,0)</f>
        <v>96.56</v>
      </c>
      <c r="M15" s="298">
        <f t="shared" si="8"/>
        <v>16222.08</v>
      </c>
      <c r="N15" s="10">
        <f>$L15*168</f>
        <v>16222.08</v>
      </c>
      <c r="O15" s="10"/>
      <c r="P15" s="10"/>
      <c r="Q15" s="10">
        <v>0</v>
      </c>
      <c r="R15" s="10">
        <v>0</v>
      </c>
      <c r="S15" s="10">
        <v>0</v>
      </c>
      <c r="T15" s="10">
        <v>0</v>
      </c>
      <c r="U15" s="10">
        <v>0</v>
      </c>
      <c r="V15" s="10">
        <v>0</v>
      </c>
      <c r="W15" s="10">
        <v>0</v>
      </c>
      <c r="X15" s="10">
        <v>0</v>
      </c>
      <c r="Y15" s="10">
        <v>0</v>
      </c>
      <c r="Z15" s="10">
        <f t="shared" si="11"/>
        <v>16222.08</v>
      </c>
      <c r="AA15" s="10">
        <f t="shared" si="12"/>
        <v>0</v>
      </c>
      <c r="AB15" s="10">
        <f t="shared" si="13"/>
        <v>0</v>
      </c>
      <c r="AC15" s="10">
        <f t="shared" si="14"/>
        <v>0</v>
      </c>
      <c r="AD15" s="128">
        <f t="shared" si="15"/>
        <v>16222.08</v>
      </c>
      <c r="AE15" s="128">
        <f t="shared" si="16"/>
        <v>0</v>
      </c>
      <c r="AF15" s="298">
        <f t="shared" si="17"/>
        <v>16222.08</v>
      </c>
      <c r="AG15" s="11">
        <v>67</v>
      </c>
      <c r="AH15" s="23" t="s">
        <v>2036</v>
      </c>
    </row>
    <row r="16" spans="1:34" ht="17.149999999999999" customHeight="1">
      <c r="A16" s="838" t="s">
        <v>1506</v>
      </c>
      <c r="B16" s="839"/>
      <c r="C16" s="839"/>
      <c r="D16" s="839"/>
      <c r="E16" s="839"/>
      <c r="F16" s="839"/>
      <c r="G16" s="839"/>
      <c r="H16" s="839"/>
      <c r="I16" s="839"/>
      <c r="J16" s="839"/>
      <c r="K16" s="839"/>
      <c r="L16" s="839"/>
      <c r="M16" s="840"/>
      <c r="N16" s="5">
        <f t="shared" ref="N16:AF16" si="19">SUM(N9:N15)</f>
        <v>112803.04</v>
      </c>
      <c r="O16" s="5">
        <f t="shared" si="19"/>
        <v>95795.28</v>
      </c>
      <c r="P16" s="5">
        <f t="shared" si="19"/>
        <v>95795.28</v>
      </c>
      <c r="Q16" s="5">
        <f t="shared" si="19"/>
        <v>0</v>
      </c>
      <c r="R16" s="5">
        <f t="shared" si="19"/>
        <v>0</v>
      </c>
      <c r="S16" s="5">
        <f t="shared" si="19"/>
        <v>0</v>
      </c>
      <c r="T16" s="5">
        <f t="shared" si="19"/>
        <v>0</v>
      </c>
      <c r="U16" s="5">
        <f t="shared" si="19"/>
        <v>0</v>
      </c>
      <c r="V16" s="5">
        <f t="shared" si="19"/>
        <v>0</v>
      </c>
      <c r="W16" s="5">
        <f t="shared" si="19"/>
        <v>0</v>
      </c>
      <c r="X16" s="5">
        <f t="shared" si="19"/>
        <v>0</v>
      </c>
      <c r="Y16" s="5">
        <f t="shared" si="19"/>
        <v>0</v>
      </c>
      <c r="Z16" s="5">
        <f t="shared" si="19"/>
        <v>304393.60000000003</v>
      </c>
      <c r="AA16" s="5">
        <f t="shared" si="19"/>
        <v>0</v>
      </c>
      <c r="AB16" s="5">
        <f t="shared" si="19"/>
        <v>0</v>
      </c>
      <c r="AC16" s="5">
        <f t="shared" si="19"/>
        <v>0</v>
      </c>
      <c r="AD16" s="5">
        <f t="shared" si="19"/>
        <v>304393.60000000003</v>
      </c>
      <c r="AE16" s="5">
        <f t="shared" si="19"/>
        <v>0</v>
      </c>
      <c r="AF16" s="5">
        <f t="shared" si="19"/>
        <v>304393.60000000003</v>
      </c>
      <c r="AG16" s="12"/>
    </row>
    <row r="17" spans="1:33" s="63" customFormat="1" ht="17.149999999999999" customHeight="1">
      <c r="A17" s="814" t="s">
        <v>1480</v>
      </c>
      <c r="B17" s="814"/>
      <c r="C17" s="814"/>
      <c r="D17" s="814"/>
      <c r="E17" s="814"/>
      <c r="F17" s="814"/>
      <c r="G17" s="814"/>
      <c r="H17" s="814"/>
      <c r="I17" s="814"/>
      <c r="J17" s="814"/>
      <c r="K17" s="814"/>
      <c r="L17" s="814"/>
      <c r="M17" s="814"/>
      <c r="N17" s="680">
        <f>N16*90%</f>
        <v>101522.73599999999</v>
      </c>
      <c r="O17" s="680">
        <f t="shared" ref="O17:AF17" si="20">O16*90%</f>
        <v>86215.752000000008</v>
      </c>
      <c r="P17" s="680">
        <f t="shared" si="20"/>
        <v>86215.752000000008</v>
      </c>
      <c r="Q17" s="680">
        <f t="shared" si="20"/>
        <v>0</v>
      </c>
      <c r="R17" s="680">
        <f t="shared" si="20"/>
        <v>0</v>
      </c>
      <c r="S17" s="680">
        <f t="shared" si="20"/>
        <v>0</v>
      </c>
      <c r="T17" s="680">
        <f t="shared" si="20"/>
        <v>0</v>
      </c>
      <c r="U17" s="680">
        <f t="shared" si="20"/>
        <v>0</v>
      </c>
      <c r="V17" s="680">
        <f t="shared" si="20"/>
        <v>0</v>
      </c>
      <c r="W17" s="680">
        <f t="shared" si="20"/>
        <v>0</v>
      </c>
      <c r="X17" s="680">
        <f t="shared" si="20"/>
        <v>0</v>
      </c>
      <c r="Y17" s="680">
        <f t="shared" si="20"/>
        <v>0</v>
      </c>
      <c r="Z17" s="680">
        <f t="shared" si="20"/>
        <v>273954.24000000005</v>
      </c>
      <c r="AA17" s="680">
        <f t="shared" si="20"/>
        <v>0</v>
      </c>
      <c r="AB17" s="680">
        <f t="shared" si="20"/>
        <v>0</v>
      </c>
      <c r="AC17" s="680">
        <f t="shared" si="20"/>
        <v>0</v>
      </c>
      <c r="AD17" s="680">
        <f t="shared" si="20"/>
        <v>273954.24000000005</v>
      </c>
      <c r="AE17" s="680">
        <f t="shared" si="20"/>
        <v>0</v>
      </c>
      <c r="AF17" s="680">
        <f t="shared" si="20"/>
        <v>273954.24000000005</v>
      </c>
      <c r="AG17" s="689"/>
    </row>
    <row r="18" spans="1:33" s="63" customFormat="1" ht="17.149999999999999" customHeight="1">
      <c r="A18" s="829" t="s">
        <v>1481</v>
      </c>
      <c r="B18" s="829"/>
      <c r="C18" s="829"/>
      <c r="D18" s="829"/>
      <c r="E18" s="829"/>
      <c r="F18" s="829"/>
      <c r="G18" s="829"/>
      <c r="H18" s="829"/>
      <c r="I18" s="829"/>
      <c r="J18" s="829"/>
      <c r="K18" s="829"/>
      <c r="L18" s="829"/>
      <c r="M18" s="829"/>
      <c r="N18" s="682">
        <f>N17*94.15%</f>
        <v>95583.655943999984</v>
      </c>
      <c r="O18" s="682">
        <f>O17*94.15%</f>
        <v>81172.130508000002</v>
      </c>
      <c r="P18" s="682">
        <f>P17*94.15%</f>
        <v>81172.130508000002</v>
      </c>
      <c r="Q18" s="682">
        <f t="shared" ref="Q18:AE18" si="21">Q16*84.15%</f>
        <v>0</v>
      </c>
      <c r="R18" s="682">
        <f t="shared" si="21"/>
        <v>0</v>
      </c>
      <c r="S18" s="682">
        <f t="shared" si="21"/>
        <v>0</v>
      </c>
      <c r="T18" s="682">
        <f t="shared" si="21"/>
        <v>0</v>
      </c>
      <c r="U18" s="682">
        <f t="shared" si="21"/>
        <v>0</v>
      </c>
      <c r="V18" s="682">
        <f t="shared" si="21"/>
        <v>0</v>
      </c>
      <c r="W18" s="682">
        <f t="shared" si="21"/>
        <v>0</v>
      </c>
      <c r="X18" s="682">
        <f t="shared" si="21"/>
        <v>0</v>
      </c>
      <c r="Y18" s="682">
        <f t="shared" si="21"/>
        <v>0</v>
      </c>
      <c r="Z18" s="682">
        <f>Z17*94.15%</f>
        <v>257927.91696000006</v>
      </c>
      <c r="AA18" s="682">
        <f t="shared" si="21"/>
        <v>0</v>
      </c>
      <c r="AB18" s="682">
        <f t="shared" si="21"/>
        <v>0</v>
      </c>
      <c r="AC18" s="682">
        <f t="shared" si="21"/>
        <v>0</v>
      </c>
      <c r="AD18" s="682">
        <f>AD17*94.15%</f>
        <v>257927.91696000006</v>
      </c>
      <c r="AE18" s="682">
        <f t="shared" si="21"/>
        <v>0</v>
      </c>
      <c r="AF18" s="682">
        <f>AF17*94.15%</f>
        <v>257927.91696000006</v>
      </c>
      <c r="AG18" s="690"/>
    </row>
    <row r="19" spans="1:33" ht="17.149999999999999" customHeight="1">
      <c r="P19" s="22" t="s">
        <v>1878</v>
      </c>
    </row>
    <row r="20" spans="1:33" ht="17.149999999999999" customHeight="1">
      <c r="N20" s="22" t="s">
        <v>2042</v>
      </c>
      <c r="O20" s="22">
        <f>'VZGTTQ00011949 - HD'!O29</f>
        <v>257100.96600000001</v>
      </c>
      <c r="P20" s="22">
        <v>257076</v>
      </c>
      <c r="Q20" s="22">
        <f>P20-O20</f>
        <v>-24.966000000014901</v>
      </c>
    </row>
    <row r="21" spans="1:33" ht="17.149999999999999" customHeight="1">
      <c r="N21" s="22" t="s">
        <v>2043</v>
      </c>
      <c r="O21" s="22">
        <f>N17+O17+P17</f>
        <v>273954.24</v>
      </c>
      <c r="P21" s="22">
        <v>265360</v>
      </c>
      <c r="Q21" s="22">
        <f>P21-O21</f>
        <v>-8594.2399999999907</v>
      </c>
    </row>
    <row r="22" spans="1:33" ht="17.149999999999999" customHeight="1">
      <c r="O22" s="22">
        <f>SUM(O20:O21)</f>
        <v>531055.20600000001</v>
      </c>
      <c r="P22" s="22">
        <f>SUM(P20:P21)</f>
        <v>522436</v>
      </c>
    </row>
    <row r="26" spans="1:33" ht="17.149999999999999" customHeight="1">
      <c r="O26" s="22">
        <v>101522.73599999999</v>
      </c>
    </row>
    <row r="27" spans="1:33" ht="17.149999999999999" customHeight="1">
      <c r="O27" s="22">
        <v>62685.018000000004</v>
      </c>
    </row>
  </sheetData>
  <autoFilter ref="A8:AH22" xr:uid="{D451CB2C-FEED-44AF-BDD9-4CA709323E7A}"/>
  <mergeCells count="19">
    <mergeCell ref="A1:B1"/>
    <mergeCell ref="A2:B2"/>
    <mergeCell ref="A3:B3"/>
    <mergeCell ref="N7:P7"/>
    <mergeCell ref="Q7:S7"/>
    <mergeCell ref="C1:E1"/>
    <mergeCell ref="C2:E2"/>
    <mergeCell ref="C3:E3"/>
    <mergeCell ref="C4:E4"/>
    <mergeCell ref="A4:B4"/>
    <mergeCell ref="A5:B5"/>
    <mergeCell ref="A6:B6"/>
    <mergeCell ref="C5:E5"/>
    <mergeCell ref="C6:E6"/>
    <mergeCell ref="A17:M17"/>
    <mergeCell ref="A18:M18"/>
    <mergeCell ref="A16:M16"/>
    <mergeCell ref="T7:V7"/>
    <mergeCell ref="W7:Y7"/>
  </mergeCells>
  <dataValidations count="1">
    <dataValidation type="list" allowBlank="1" showInputMessage="1" showErrorMessage="1" sqref="E9:E15" xr:uid="{79AA1D07-5C8A-4B9F-A88F-123FDE444CC8}">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A2907D6-2F41-4305-9FBD-AE57001F279F}">
          <x14:formula1>
            <xm:f>'New Rate Card'!$B$2:$B$51</xm:f>
          </x14:formula1>
          <xm:sqref>F19:F1048576 F7:F15</xm:sqref>
        </x14:dataValidation>
        <x14:dataValidation type="list" allowBlank="1" showInputMessage="1" showErrorMessage="1" xr:uid="{33B51A23-DBD9-4296-9838-B853A75DB741}">
          <x14:formula1>
            <xm:f>'New Rate Card'!$C$2:$C$51</xm:f>
          </x14:formula1>
          <xm:sqref>C19:C1048576 C1:C15</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F42A-4417-4334-A7E7-A2514C73428E}">
  <sheetPr codeName="Sheet27">
    <tabColor rgb="FFFFFF00"/>
  </sheetPr>
  <dimension ref="A1:Q27"/>
  <sheetViews>
    <sheetView zoomScale="90" zoomScaleNormal="90" workbookViewId="0">
      <selection activeCell="G18" sqref="G18"/>
    </sheetView>
  </sheetViews>
  <sheetFormatPr defaultColWidth="31.453125" defaultRowHeight="14"/>
  <cols>
    <col min="1" max="1" width="14.54296875" style="23" customWidth="1"/>
    <col min="2" max="2" width="23.54296875" style="23" bestFit="1" customWidth="1"/>
    <col min="3" max="3" width="11.453125" style="23" customWidth="1"/>
    <col min="4" max="4" width="10.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4"/>
      <c r="E3" s="854"/>
      <c r="F3" s="855"/>
    </row>
    <row r="4" spans="1:17" ht="14.9" customHeight="1">
      <c r="A4" s="852" t="s">
        <v>10</v>
      </c>
      <c r="B4" s="852"/>
      <c r="C4" s="853" t="s">
        <v>88</v>
      </c>
      <c r="D4" s="854"/>
      <c r="E4" s="854"/>
      <c r="F4" s="855"/>
    </row>
    <row r="5" spans="1:17" ht="14.9" customHeight="1">
      <c r="A5" s="856" t="s">
        <v>1445</v>
      </c>
      <c r="B5" s="857"/>
      <c r="C5" s="853" t="s">
        <v>89</v>
      </c>
      <c r="D5" s="854"/>
      <c r="E5" s="854"/>
      <c r="F5" s="855"/>
      <c r="G5" s="48" t="s">
        <v>2044</v>
      </c>
    </row>
    <row r="6" spans="1:17" ht="14.9" customHeight="1">
      <c r="A6" s="856" t="s">
        <v>1446</v>
      </c>
      <c r="B6" s="857"/>
      <c r="C6" s="853" t="s">
        <v>1947</v>
      </c>
      <c r="D6" s="854"/>
      <c r="E6" s="854"/>
      <c r="F6" s="855"/>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604742</v>
      </c>
      <c r="B9" s="46" t="s">
        <v>2045</v>
      </c>
      <c r="C9" s="46" t="s">
        <v>1711</v>
      </c>
      <c r="D9" s="46" t="s">
        <v>2046</v>
      </c>
      <c r="E9" s="46" t="s">
        <v>2047</v>
      </c>
      <c r="F9" s="36">
        <v>28.65</v>
      </c>
      <c r="G9" s="9">
        <f>F9*176</f>
        <v>5042.3999999999996</v>
      </c>
      <c r="H9" s="16">
        <f>F9*176</f>
        <v>5042.3999999999996</v>
      </c>
      <c r="I9" s="16">
        <f>F9*176</f>
        <v>5042.3999999999996</v>
      </c>
      <c r="J9" s="16"/>
      <c r="K9" s="16"/>
      <c r="L9" s="16"/>
      <c r="M9" s="16"/>
      <c r="N9" s="10">
        <f t="shared" ref="N9" si="0">SUM(H9:J9)</f>
        <v>10084.799999999999</v>
      </c>
      <c r="O9" s="10">
        <f t="shared" ref="O9" si="1">SUM(K9:M9)</f>
        <v>0</v>
      </c>
      <c r="P9" s="9">
        <f t="shared" ref="P9" si="2">SUM(H9:M9)</f>
        <v>10084.799999999999</v>
      </c>
      <c r="Q9" s="11"/>
    </row>
    <row r="10" spans="1:17" ht="25.5" customHeight="1">
      <c r="A10" s="46">
        <v>2100730</v>
      </c>
      <c r="B10" s="46" t="s">
        <v>2048</v>
      </c>
      <c r="C10" s="46" t="s">
        <v>1711</v>
      </c>
      <c r="D10" s="46" t="s">
        <v>2046</v>
      </c>
      <c r="E10" s="46" t="s">
        <v>2049</v>
      </c>
      <c r="F10" s="36">
        <v>24.5</v>
      </c>
      <c r="G10" s="9">
        <f t="shared" ref="G10:G26" si="3">F10*176</f>
        <v>4312</v>
      </c>
      <c r="H10" s="16">
        <f t="shared" ref="H10:H17" si="4">F10*176</f>
        <v>4312</v>
      </c>
      <c r="I10" s="16">
        <f t="shared" ref="I10:I17" si="5">F10*176</f>
        <v>4312</v>
      </c>
      <c r="J10" s="16"/>
      <c r="K10" s="16"/>
      <c r="L10" s="16"/>
      <c r="M10" s="16"/>
      <c r="N10" s="10">
        <f t="shared" ref="N10:N26" si="6">SUM(H10:J10)</f>
        <v>8624</v>
      </c>
      <c r="O10" s="10">
        <f t="shared" ref="O10:O26" si="7">SUM(K10:M10)</f>
        <v>0</v>
      </c>
      <c r="P10" s="9">
        <f t="shared" ref="P10:P26" si="8">SUM(H10:M10)</f>
        <v>8624</v>
      </c>
      <c r="Q10" s="11"/>
    </row>
    <row r="11" spans="1:17" ht="25.5" customHeight="1">
      <c r="A11" s="46">
        <v>2365988</v>
      </c>
      <c r="B11" s="46" t="s">
        <v>2050</v>
      </c>
      <c r="C11" s="46" t="s">
        <v>1711</v>
      </c>
      <c r="D11" s="46" t="s">
        <v>2046</v>
      </c>
      <c r="E11" s="46" t="s">
        <v>2049</v>
      </c>
      <c r="F11" s="36">
        <v>24.5</v>
      </c>
      <c r="G11" s="9">
        <f t="shared" si="3"/>
        <v>4312</v>
      </c>
      <c r="H11" s="16">
        <f t="shared" si="4"/>
        <v>4312</v>
      </c>
      <c r="I11" s="16">
        <f t="shared" si="5"/>
        <v>4312</v>
      </c>
      <c r="J11" s="16"/>
      <c r="K11" s="16"/>
      <c r="L11" s="16"/>
      <c r="M11" s="16"/>
      <c r="N11" s="10">
        <f t="shared" si="6"/>
        <v>8624</v>
      </c>
      <c r="O11" s="10">
        <f t="shared" si="7"/>
        <v>0</v>
      </c>
      <c r="P11" s="9">
        <f t="shared" si="8"/>
        <v>8624</v>
      </c>
      <c r="Q11" s="11"/>
    </row>
    <row r="12" spans="1:17" ht="25.5" customHeight="1">
      <c r="A12" s="46">
        <v>2331217</v>
      </c>
      <c r="B12" s="46" t="s">
        <v>1215</v>
      </c>
      <c r="C12" s="46" t="s">
        <v>1711</v>
      </c>
      <c r="D12" s="46" t="s">
        <v>2046</v>
      </c>
      <c r="E12" s="46" t="s">
        <v>2051</v>
      </c>
      <c r="F12" s="36">
        <v>24.5</v>
      </c>
      <c r="G12" s="9">
        <f t="shared" si="3"/>
        <v>4312</v>
      </c>
      <c r="H12" s="16">
        <f t="shared" si="4"/>
        <v>4312</v>
      </c>
      <c r="I12" s="16">
        <f t="shared" si="5"/>
        <v>4312</v>
      </c>
      <c r="J12" s="16"/>
      <c r="K12" s="16"/>
      <c r="L12" s="16"/>
      <c r="M12" s="16"/>
      <c r="N12" s="10">
        <f t="shared" si="6"/>
        <v>8624</v>
      </c>
      <c r="O12" s="10">
        <f t="shared" si="7"/>
        <v>0</v>
      </c>
      <c r="P12" s="9">
        <f t="shared" si="8"/>
        <v>8624</v>
      </c>
      <c r="Q12" s="11"/>
    </row>
    <row r="13" spans="1:17" ht="25.5" customHeight="1">
      <c r="A13" s="46">
        <v>2324969</v>
      </c>
      <c r="B13" s="46" t="s">
        <v>2052</v>
      </c>
      <c r="C13" s="46" t="s">
        <v>1711</v>
      </c>
      <c r="D13" s="46" t="s">
        <v>2046</v>
      </c>
      <c r="E13" s="46" t="s">
        <v>2051</v>
      </c>
      <c r="F13" s="36">
        <v>24.5</v>
      </c>
      <c r="G13" s="9">
        <f t="shared" si="3"/>
        <v>4312</v>
      </c>
      <c r="H13" s="16">
        <f t="shared" si="4"/>
        <v>4312</v>
      </c>
      <c r="I13" s="16">
        <f t="shared" si="5"/>
        <v>4312</v>
      </c>
      <c r="J13" s="16"/>
      <c r="K13" s="16"/>
      <c r="L13" s="16"/>
      <c r="M13" s="16"/>
      <c r="N13" s="10">
        <f t="shared" si="6"/>
        <v>8624</v>
      </c>
      <c r="O13" s="10">
        <f t="shared" si="7"/>
        <v>0</v>
      </c>
      <c r="P13" s="9">
        <f t="shared" si="8"/>
        <v>8624</v>
      </c>
      <c r="Q13" s="11"/>
    </row>
    <row r="14" spans="1:17" ht="25.5" customHeight="1">
      <c r="A14" s="46">
        <v>2344555</v>
      </c>
      <c r="B14" s="46" t="s">
        <v>1229</v>
      </c>
      <c r="C14" s="46" t="s">
        <v>1711</v>
      </c>
      <c r="D14" s="46" t="s">
        <v>2046</v>
      </c>
      <c r="E14" s="46" t="s">
        <v>2051</v>
      </c>
      <c r="F14" s="36">
        <v>24.5</v>
      </c>
      <c r="G14" s="9">
        <f t="shared" si="3"/>
        <v>4312</v>
      </c>
      <c r="H14" s="16">
        <f t="shared" si="4"/>
        <v>4312</v>
      </c>
      <c r="I14" s="16">
        <f t="shared" si="5"/>
        <v>4312</v>
      </c>
      <c r="J14" s="16"/>
      <c r="K14" s="16"/>
      <c r="L14" s="16"/>
      <c r="M14" s="16"/>
      <c r="N14" s="10">
        <f t="shared" si="6"/>
        <v>8624</v>
      </c>
      <c r="O14" s="10">
        <f t="shared" si="7"/>
        <v>0</v>
      </c>
      <c r="P14" s="9">
        <f t="shared" si="8"/>
        <v>8624</v>
      </c>
      <c r="Q14" s="11"/>
    </row>
    <row r="15" spans="1:17" ht="25.5" customHeight="1">
      <c r="A15" s="46">
        <v>2055582</v>
      </c>
      <c r="B15" s="46" t="s">
        <v>2053</v>
      </c>
      <c r="C15" s="46" t="s">
        <v>1711</v>
      </c>
      <c r="D15" s="46" t="s">
        <v>2046</v>
      </c>
      <c r="E15" s="46" t="s">
        <v>2054</v>
      </c>
      <c r="F15" s="36">
        <v>21.58</v>
      </c>
      <c r="G15" s="9">
        <f t="shared" si="3"/>
        <v>3798.08</v>
      </c>
      <c r="H15" s="16">
        <f t="shared" si="4"/>
        <v>3798.08</v>
      </c>
      <c r="I15" s="16">
        <f t="shared" si="5"/>
        <v>3798.08</v>
      </c>
      <c r="J15" s="16"/>
      <c r="K15" s="16"/>
      <c r="L15" s="16"/>
      <c r="M15" s="16"/>
      <c r="N15" s="10">
        <f t="shared" si="6"/>
        <v>7596.16</v>
      </c>
      <c r="O15" s="10">
        <f t="shared" si="7"/>
        <v>0</v>
      </c>
      <c r="P15" s="9">
        <f t="shared" si="8"/>
        <v>7596.16</v>
      </c>
      <c r="Q15" s="11"/>
    </row>
    <row r="16" spans="1:17" ht="25.5" customHeight="1">
      <c r="A16" s="46">
        <v>2100600</v>
      </c>
      <c r="B16" s="46" t="s">
        <v>2055</v>
      </c>
      <c r="C16" s="46" t="s">
        <v>1711</v>
      </c>
      <c r="D16" s="46" t="s">
        <v>2046</v>
      </c>
      <c r="E16" s="46" t="s">
        <v>2056</v>
      </c>
      <c r="F16" s="36">
        <v>20.14</v>
      </c>
      <c r="G16" s="9">
        <f t="shared" si="3"/>
        <v>3544.6400000000003</v>
      </c>
      <c r="H16" s="16">
        <f t="shared" si="4"/>
        <v>3544.6400000000003</v>
      </c>
      <c r="I16" s="16">
        <f t="shared" si="5"/>
        <v>3544.6400000000003</v>
      </c>
      <c r="J16" s="16"/>
      <c r="K16" s="16"/>
      <c r="L16" s="16"/>
      <c r="M16" s="16"/>
      <c r="N16" s="10">
        <f t="shared" si="6"/>
        <v>7089.2800000000007</v>
      </c>
      <c r="O16" s="10">
        <f t="shared" si="7"/>
        <v>0</v>
      </c>
      <c r="P16" s="9">
        <f t="shared" si="8"/>
        <v>7089.2800000000007</v>
      </c>
      <c r="Q16" s="11"/>
    </row>
    <row r="17" spans="1:17" ht="25.5" customHeight="1">
      <c r="A17" s="46">
        <v>2352633</v>
      </c>
      <c r="B17" s="46" t="s">
        <v>1524</v>
      </c>
      <c r="C17" s="46" t="s">
        <v>1711</v>
      </c>
      <c r="D17" s="46" t="s">
        <v>2046</v>
      </c>
      <c r="E17" s="46" t="s">
        <v>2057</v>
      </c>
      <c r="F17" s="36">
        <v>20.14</v>
      </c>
      <c r="G17" s="9">
        <f t="shared" si="3"/>
        <v>3544.6400000000003</v>
      </c>
      <c r="H17" s="16">
        <f t="shared" si="4"/>
        <v>3544.6400000000003</v>
      </c>
      <c r="I17" s="16">
        <f t="shared" si="5"/>
        <v>3544.6400000000003</v>
      </c>
      <c r="J17" s="16"/>
      <c r="K17" s="16"/>
      <c r="L17" s="16"/>
      <c r="M17" s="16"/>
      <c r="N17" s="10">
        <f t="shared" si="6"/>
        <v>7089.2800000000007</v>
      </c>
      <c r="O17" s="10">
        <f t="shared" si="7"/>
        <v>0</v>
      </c>
      <c r="P17" s="9">
        <f t="shared" si="8"/>
        <v>7089.2800000000007</v>
      </c>
      <c r="Q17" s="11"/>
    </row>
    <row r="18" spans="1:17" ht="25.5" customHeight="1">
      <c r="A18" s="46">
        <v>604742</v>
      </c>
      <c r="B18" s="46" t="s">
        <v>2045</v>
      </c>
      <c r="C18" s="46" t="s">
        <v>1711</v>
      </c>
      <c r="D18" s="46" t="s">
        <v>2046</v>
      </c>
      <c r="E18" s="46" t="s">
        <v>2058</v>
      </c>
      <c r="F18" s="36">
        <v>23.134146341463413</v>
      </c>
      <c r="G18" s="9">
        <f t="shared" si="3"/>
        <v>4071.6097560975609</v>
      </c>
      <c r="H18" s="16"/>
      <c r="I18" s="16"/>
      <c r="J18" s="16">
        <f t="shared" ref="J18:J26" si="9">F18*176</f>
        <v>4071.6097560975609</v>
      </c>
      <c r="K18" s="16">
        <f>F18*176</f>
        <v>4071.6097560975609</v>
      </c>
      <c r="L18" s="16">
        <f>F18*176</f>
        <v>4071.6097560975609</v>
      </c>
      <c r="M18" s="16">
        <f>F18*176</f>
        <v>4071.6097560975609</v>
      </c>
      <c r="N18" s="10">
        <f t="shared" si="6"/>
        <v>4071.6097560975609</v>
      </c>
      <c r="O18" s="10">
        <f t="shared" ref="O18" si="10">SUM(I18:K18)</f>
        <v>8143.2195121951218</v>
      </c>
      <c r="P18" s="10">
        <f t="shared" ref="P18" si="11">SUM(L18:N18)</f>
        <v>12214.829268292682</v>
      </c>
      <c r="Q18" s="11"/>
    </row>
    <row r="19" spans="1:17" ht="25.5" customHeight="1">
      <c r="A19" s="46">
        <v>2396639</v>
      </c>
      <c r="B19" s="46" t="s">
        <v>2059</v>
      </c>
      <c r="C19" s="46" t="s">
        <v>1711</v>
      </c>
      <c r="D19" s="46" t="s">
        <v>2046</v>
      </c>
      <c r="E19" s="46" t="s">
        <v>2060</v>
      </c>
      <c r="F19" s="36">
        <v>25.048780487804876</v>
      </c>
      <c r="G19" s="9">
        <f t="shared" si="3"/>
        <v>4408.585365853658</v>
      </c>
      <c r="H19" s="16"/>
      <c r="I19" s="16"/>
      <c r="J19" s="16">
        <f t="shared" si="9"/>
        <v>4408.585365853658</v>
      </c>
      <c r="K19" s="16">
        <f t="shared" ref="K19:K26" si="12">F19*176</f>
        <v>4408.585365853658</v>
      </c>
      <c r="L19" s="16">
        <f t="shared" ref="L19:L26" si="13">F19*176</f>
        <v>4408.585365853658</v>
      </c>
      <c r="M19" s="16">
        <f t="shared" ref="M19:M26" si="14">F19*176</f>
        <v>4408.585365853658</v>
      </c>
      <c r="N19" s="10">
        <f t="shared" si="6"/>
        <v>4408.585365853658</v>
      </c>
      <c r="O19" s="10">
        <f t="shared" si="7"/>
        <v>13225.756097560974</v>
      </c>
      <c r="P19" s="9">
        <f t="shared" si="8"/>
        <v>17634.341463414632</v>
      </c>
      <c r="Q19" s="11"/>
    </row>
    <row r="20" spans="1:17" ht="25.5" customHeight="1">
      <c r="A20" s="46">
        <v>2365988</v>
      </c>
      <c r="B20" s="46" t="s">
        <v>2050</v>
      </c>
      <c r="C20" s="46" t="s">
        <v>1711</v>
      </c>
      <c r="D20" s="46" t="s">
        <v>2046</v>
      </c>
      <c r="E20" s="46" t="s">
        <v>2060</v>
      </c>
      <c r="F20" s="36">
        <v>25.048780487804876</v>
      </c>
      <c r="G20" s="9">
        <f t="shared" si="3"/>
        <v>4408.585365853658</v>
      </c>
      <c r="H20" s="16"/>
      <c r="I20" s="16"/>
      <c r="J20" s="16">
        <f t="shared" si="9"/>
        <v>4408.585365853658</v>
      </c>
      <c r="K20" s="16">
        <f t="shared" si="12"/>
        <v>4408.585365853658</v>
      </c>
      <c r="L20" s="16">
        <f t="shared" si="13"/>
        <v>4408.585365853658</v>
      </c>
      <c r="M20" s="16">
        <f t="shared" si="14"/>
        <v>4408.585365853658</v>
      </c>
      <c r="N20" s="10">
        <f t="shared" si="6"/>
        <v>4408.585365853658</v>
      </c>
      <c r="O20" s="10">
        <f t="shared" si="7"/>
        <v>13225.756097560974</v>
      </c>
      <c r="P20" s="9">
        <f t="shared" si="8"/>
        <v>17634.341463414632</v>
      </c>
      <c r="Q20" s="11"/>
    </row>
    <row r="21" spans="1:17" ht="25.5" customHeight="1">
      <c r="A21" s="46">
        <v>2401797</v>
      </c>
      <c r="B21" s="46" t="s">
        <v>2061</v>
      </c>
      <c r="C21" s="46" t="s">
        <v>1711</v>
      </c>
      <c r="D21" s="46" t="s">
        <v>2046</v>
      </c>
      <c r="E21" s="46" t="s">
        <v>2062</v>
      </c>
      <c r="F21" s="36">
        <v>21.512195121951219</v>
      </c>
      <c r="G21" s="9">
        <f t="shared" si="3"/>
        <v>3786.1463414634145</v>
      </c>
      <c r="H21" s="16"/>
      <c r="I21" s="16"/>
      <c r="J21" s="16">
        <f t="shared" si="9"/>
        <v>3786.1463414634145</v>
      </c>
      <c r="K21" s="16">
        <f t="shared" si="12"/>
        <v>3786.1463414634145</v>
      </c>
      <c r="L21" s="16">
        <f t="shared" si="13"/>
        <v>3786.1463414634145</v>
      </c>
      <c r="M21" s="16">
        <f t="shared" si="14"/>
        <v>3786.1463414634145</v>
      </c>
      <c r="N21" s="10">
        <f t="shared" si="6"/>
        <v>3786.1463414634145</v>
      </c>
      <c r="O21" s="10">
        <f t="shared" si="7"/>
        <v>11358.439024390244</v>
      </c>
      <c r="P21" s="9">
        <f t="shared" si="8"/>
        <v>15144.585365853658</v>
      </c>
      <c r="Q21" s="11"/>
    </row>
    <row r="22" spans="1:17" ht="25.5" customHeight="1">
      <c r="A22" s="46">
        <v>2324969</v>
      </c>
      <c r="B22" s="46" t="s">
        <v>2052</v>
      </c>
      <c r="C22" s="46" t="s">
        <v>1711</v>
      </c>
      <c r="D22" s="46" t="s">
        <v>2046</v>
      </c>
      <c r="E22" s="46" t="s">
        <v>2062</v>
      </c>
      <c r="F22" s="36">
        <v>21.512195121951219</v>
      </c>
      <c r="G22" s="9">
        <f t="shared" si="3"/>
        <v>3786.1463414634145</v>
      </c>
      <c r="H22" s="16"/>
      <c r="I22" s="16"/>
      <c r="J22" s="16">
        <f t="shared" si="9"/>
        <v>3786.1463414634145</v>
      </c>
      <c r="K22" s="16">
        <f t="shared" si="12"/>
        <v>3786.1463414634145</v>
      </c>
      <c r="L22" s="16">
        <f t="shared" si="13"/>
        <v>3786.1463414634145</v>
      </c>
      <c r="M22" s="16">
        <f t="shared" si="14"/>
        <v>3786.1463414634145</v>
      </c>
      <c r="N22" s="10">
        <f t="shared" si="6"/>
        <v>3786.1463414634145</v>
      </c>
      <c r="O22" s="10">
        <f t="shared" si="7"/>
        <v>11358.439024390244</v>
      </c>
      <c r="P22" s="9">
        <f t="shared" si="8"/>
        <v>15144.585365853658</v>
      </c>
      <c r="Q22" s="11"/>
    </row>
    <row r="23" spans="1:17" ht="25.5" customHeight="1">
      <c r="A23" s="46">
        <v>2344555</v>
      </c>
      <c r="B23" s="46" t="s">
        <v>1229</v>
      </c>
      <c r="C23" s="46" t="s">
        <v>1711</v>
      </c>
      <c r="D23" s="46" t="s">
        <v>2046</v>
      </c>
      <c r="E23" s="46" t="s">
        <v>2060</v>
      </c>
      <c r="F23" s="36">
        <v>25.048780487804876</v>
      </c>
      <c r="G23" s="9">
        <f t="shared" si="3"/>
        <v>4408.585365853658</v>
      </c>
      <c r="H23" s="16"/>
      <c r="I23" s="16"/>
      <c r="J23" s="16">
        <f t="shared" si="9"/>
        <v>4408.585365853658</v>
      </c>
      <c r="K23" s="16">
        <f t="shared" si="12"/>
        <v>4408.585365853658</v>
      </c>
      <c r="L23" s="16">
        <f t="shared" si="13"/>
        <v>4408.585365853658</v>
      </c>
      <c r="M23" s="16">
        <f t="shared" si="14"/>
        <v>4408.585365853658</v>
      </c>
      <c r="N23" s="10">
        <f t="shared" si="6"/>
        <v>4408.585365853658</v>
      </c>
      <c r="O23" s="10">
        <f t="shared" si="7"/>
        <v>13225.756097560974</v>
      </c>
      <c r="P23" s="9">
        <f t="shared" si="8"/>
        <v>17634.341463414632</v>
      </c>
      <c r="Q23" s="11"/>
    </row>
    <row r="24" spans="1:17" ht="25.5" customHeight="1">
      <c r="A24" s="46"/>
      <c r="B24" s="46"/>
      <c r="C24" s="46" t="s">
        <v>1711</v>
      </c>
      <c r="D24" s="46" t="s">
        <v>2046</v>
      </c>
      <c r="E24" s="46" t="s">
        <v>2063</v>
      </c>
      <c r="F24" s="36">
        <v>21.512195121951219</v>
      </c>
      <c r="G24" s="9">
        <f t="shared" si="3"/>
        <v>3786.1463414634145</v>
      </c>
      <c r="H24" s="16"/>
      <c r="I24" s="16"/>
      <c r="J24" s="16">
        <f t="shared" si="9"/>
        <v>3786.1463414634145</v>
      </c>
      <c r="K24" s="16">
        <f t="shared" si="12"/>
        <v>3786.1463414634145</v>
      </c>
      <c r="L24" s="16">
        <f t="shared" si="13"/>
        <v>3786.1463414634145</v>
      </c>
      <c r="M24" s="16">
        <f t="shared" si="14"/>
        <v>3786.1463414634145</v>
      </c>
      <c r="N24" s="10">
        <f t="shared" si="6"/>
        <v>3786.1463414634145</v>
      </c>
      <c r="O24" s="10">
        <f t="shared" si="7"/>
        <v>11358.439024390244</v>
      </c>
      <c r="P24" s="9">
        <f t="shared" si="8"/>
        <v>15144.585365853658</v>
      </c>
      <c r="Q24" s="11"/>
    </row>
    <row r="25" spans="1:17" ht="25.5" customHeight="1">
      <c r="A25" s="46">
        <v>2100600</v>
      </c>
      <c r="B25" s="46" t="s">
        <v>2055</v>
      </c>
      <c r="C25" s="46" t="s">
        <v>1711</v>
      </c>
      <c r="D25" s="46" t="s">
        <v>2046</v>
      </c>
      <c r="E25" s="46" t="s">
        <v>2064</v>
      </c>
      <c r="F25" s="36">
        <v>20.195121951219512</v>
      </c>
      <c r="G25" s="9">
        <f t="shared" si="3"/>
        <v>3554.3414634146343</v>
      </c>
      <c r="H25" s="16"/>
      <c r="I25" s="16"/>
      <c r="J25" s="16">
        <f t="shared" si="9"/>
        <v>3554.3414634146343</v>
      </c>
      <c r="K25" s="16">
        <f t="shared" si="12"/>
        <v>3554.3414634146343</v>
      </c>
      <c r="L25" s="16">
        <f t="shared" si="13"/>
        <v>3554.3414634146343</v>
      </c>
      <c r="M25" s="16">
        <f t="shared" si="14"/>
        <v>3554.3414634146343</v>
      </c>
      <c r="N25" s="10">
        <f t="shared" si="6"/>
        <v>3554.3414634146343</v>
      </c>
      <c r="O25" s="10">
        <f t="shared" si="7"/>
        <v>10663.024390243903</v>
      </c>
      <c r="P25" s="9">
        <f t="shared" si="8"/>
        <v>14217.365853658537</v>
      </c>
      <c r="Q25" s="11"/>
    </row>
    <row r="26" spans="1:17" ht="25.5" customHeight="1">
      <c r="A26" s="46">
        <v>2055582</v>
      </c>
      <c r="B26" s="46" t="s">
        <v>2053</v>
      </c>
      <c r="C26" s="46" t="s">
        <v>1711</v>
      </c>
      <c r="D26" s="46" t="s">
        <v>2046</v>
      </c>
      <c r="E26" s="46" t="s">
        <v>2064</v>
      </c>
      <c r="F26" s="36">
        <v>20.195121951219512</v>
      </c>
      <c r="G26" s="9">
        <f t="shared" si="3"/>
        <v>3554.3414634146343</v>
      </c>
      <c r="H26" s="16"/>
      <c r="I26" s="16"/>
      <c r="J26" s="16">
        <f t="shared" si="9"/>
        <v>3554.3414634146343</v>
      </c>
      <c r="K26" s="16">
        <f t="shared" si="12"/>
        <v>3554.3414634146343</v>
      </c>
      <c r="L26" s="16">
        <f t="shared" si="13"/>
        <v>3554.3414634146343</v>
      </c>
      <c r="M26" s="16">
        <f t="shared" si="14"/>
        <v>3554.3414634146343</v>
      </c>
      <c r="N26" s="10">
        <f t="shared" si="6"/>
        <v>3554.3414634146343</v>
      </c>
      <c r="O26" s="10">
        <f t="shared" si="7"/>
        <v>10663.024390243903</v>
      </c>
      <c r="P26" s="9">
        <f t="shared" si="8"/>
        <v>14217.365853658537</v>
      </c>
      <c r="Q26" s="11"/>
    </row>
    <row r="27" spans="1:17">
      <c r="A27" s="850" t="s">
        <v>1506</v>
      </c>
      <c r="B27" s="850"/>
      <c r="C27" s="850"/>
      <c r="D27" s="850"/>
      <c r="E27" s="850"/>
      <c r="F27" s="850"/>
      <c r="G27" s="850"/>
      <c r="H27" s="5">
        <f t="shared" ref="H27:P27" si="15">SUM(H9:H26)</f>
        <v>37489.760000000002</v>
      </c>
      <c r="I27" s="5">
        <f t="shared" si="15"/>
        <v>37489.760000000002</v>
      </c>
      <c r="J27" s="5">
        <f t="shared" si="15"/>
        <v>35764.487804878045</v>
      </c>
      <c r="K27" s="5">
        <f t="shared" si="15"/>
        <v>35764.487804878045</v>
      </c>
      <c r="L27" s="5">
        <f t="shared" si="15"/>
        <v>35764.487804878045</v>
      </c>
      <c r="M27" s="5">
        <f t="shared" si="15"/>
        <v>35764.487804878045</v>
      </c>
      <c r="N27" s="5">
        <f t="shared" si="15"/>
        <v>110744.00780487804</v>
      </c>
      <c r="O27" s="5">
        <f t="shared" si="15"/>
        <v>103221.85365853657</v>
      </c>
      <c r="P27" s="5">
        <f t="shared" si="15"/>
        <v>213965.86146341459</v>
      </c>
      <c r="Q27" s="12"/>
    </row>
  </sheetData>
  <mergeCells count="15">
    <mergeCell ref="H7:J7"/>
    <mergeCell ref="K7:M7"/>
    <mergeCell ref="A27:G27"/>
    <mergeCell ref="A4:B4"/>
    <mergeCell ref="C4:F4"/>
    <mergeCell ref="A5:B5"/>
    <mergeCell ref="C5:F5"/>
    <mergeCell ref="A6:B6"/>
    <mergeCell ref="C6:F6"/>
    <mergeCell ref="A1:B1"/>
    <mergeCell ref="C1:F1"/>
    <mergeCell ref="A2:B2"/>
    <mergeCell ref="C2:F2"/>
    <mergeCell ref="A3:B3"/>
    <mergeCell ref="C3:F3"/>
  </mergeCells>
  <phoneticPr fontId="8" type="noConversion"/>
  <dataValidations count="1">
    <dataValidation type="list" allowBlank="1" showInputMessage="1" showErrorMessage="1" sqref="E9:E26" xr:uid="{52501C01-3861-4DCD-ABA8-E12DA79F9C69}">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C267-449B-427E-B81E-EB89794AFEE6}">
  <sheetPr codeName="Sheet28">
    <tabColor rgb="FFC00000"/>
  </sheetPr>
  <dimension ref="A1:Q96"/>
  <sheetViews>
    <sheetView topLeftCell="A7" zoomScale="90" zoomScaleNormal="90" workbookViewId="0">
      <selection activeCell="A7" sqref="A7"/>
    </sheetView>
  </sheetViews>
  <sheetFormatPr defaultColWidth="31.453125" defaultRowHeight="14"/>
  <cols>
    <col min="1" max="1" width="14.54296875" style="23" customWidth="1"/>
    <col min="2" max="2" width="29.54296875" style="23" bestFit="1" customWidth="1"/>
    <col min="3" max="3" width="11.453125" style="23" customWidth="1"/>
    <col min="4" max="4" width="10.5429687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4"/>
      <c r="E3" s="854"/>
      <c r="F3" s="855"/>
    </row>
    <row r="4" spans="1:17" ht="14.9" customHeight="1">
      <c r="A4" s="852" t="s">
        <v>10</v>
      </c>
      <c r="B4" s="852"/>
      <c r="C4" s="853" t="s">
        <v>88</v>
      </c>
      <c r="D4" s="854"/>
      <c r="E4" s="854"/>
      <c r="F4" s="855"/>
    </row>
    <row r="5" spans="1:17" ht="14.9" customHeight="1">
      <c r="A5" s="856" t="s">
        <v>1445</v>
      </c>
      <c r="B5" s="857"/>
      <c r="C5" s="853" t="s">
        <v>89</v>
      </c>
      <c r="D5" s="854"/>
      <c r="E5" s="854"/>
      <c r="F5" s="855"/>
      <c r="G5" s="48" t="s">
        <v>2044</v>
      </c>
    </row>
    <row r="6" spans="1:17" ht="14.9" customHeight="1">
      <c r="A6" s="856" t="s">
        <v>1446</v>
      </c>
      <c r="B6" s="857"/>
      <c r="C6" s="853" t="s">
        <v>1947</v>
      </c>
      <c r="D6" s="854"/>
      <c r="E6" s="854"/>
      <c r="F6" s="855"/>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201246</v>
      </c>
      <c r="B9" s="46" t="s">
        <v>2065</v>
      </c>
      <c r="C9" s="46" t="s">
        <v>1711</v>
      </c>
      <c r="D9" s="46" t="s">
        <v>378</v>
      </c>
      <c r="E9" s="46" t="s">
        <v>2066</v>
      </c>
      <c r="F9" s="36">
        <v>28.65</v>
      </c>
      <c r="G9" s="9">
        <f>F9*176</f>
        <v>5042.3999999999996</v>
      </c>
      <c r="H9" s="16">
        <f>F9*176</f>
        <v>5042.3999999999996</v>
      </c>
      <c r="I9" s="16">
        <f>F9*176</f>
        <v>5042.3999999999996</v>
      </c>
      <c r="J9" s="16">
        <v>0</v>
      </c>
      <c r="K9" s="16">
        <v>0</v>
      </c>
      <c r="L9" s="16">
        <v>0</v>
      </c>
      <c r="M9" s="16">
        <v>0</v>
      </c>
      <c r="N9" s="10">
        <f t="shared" ref="N9" si="0">SUM(H9:J9)</f>
        <v>10084.799999999999</v>
      </c>
      <c r="O9" s="10">
        <f t="shared" ref="O9" si="1">SUM(K9:M9)</f>
        <v>0</v>
      </c>
      <c r="P9" s="9">
        <f t="shared" ref="P9" si="2">SUM(H9:M9)</f>
        <v>10084.799999999999</v>
      </c>
      <c r="Q9" s="11"/>
    </row>
    <row r="10" spans="1:17" ht="25.5" customHeight="1">
      <c r="A10" s="46">
        <v>307464</v>
      </c>
      <c r="B10" s="46" t="s">
        <v>1172</v>
      </c>
      <c r="C10" s="46" t="s">
        <v>1711</v>
      </c>
      <c r="D10" s="46" t="s">
        <v>102</v>
      </c>
      <c r="E10" s="46" t="s">
        <v>2067</v>
      </c>
      <c r="F10" s="36">
        <v>27.787500000000001</v>
      </c>
      <c r="G10" s="9">
        <f t="shared" ref="G10:G73" si="3">F10*176</f>
        <v>4890.6000000000004</v>
      </c>
      <c r="H10" s="16">
        <f t="shared" ref="H10:H73" si="4">F10*176</f>
        <v>4890.6000000000004</v>
      </c>
      <c r="I10" s="16">
        <f t="shared" ref="I10:I73" si="5">F10*176</f>
        <v>4890.6000000000004</v>
      </c>
      <c r="J10" s="16">
        <v>0</v>
      </c>
      <c r="K10" s="16">
        <v>0</v>
      </c>
      <c r="L10" s="16">
        <v>0</v>
      </c>
      <c r="M10" s="16">
        <v>0</v>
      </c>
      <c r="N10" s="10">
        <f t="shared" ref="N10:N73" si="6">SUM(H10:J10)</f>
        <v>9781.2000000000007</v>
      </c>
      <c r="O10" s="10">
        <f t="shared" ref="O10:O73" si="7">SUM(K10:M10)</f>
        <v>0</v>
      </c>
      <c r="P10" s="9">
        <f t="shared" ref="P10:P73" si="8">SUM(H10:M10)</f>
        <v>9781.2000000000007</v>
      </c>
      <c r="Q10" s="11"/>
    </row>
    <row r="11" spans="1:17" ht="25.5" customHeight="1">
      <c r="A11" s="46">
        <v>2029189</v>
      </c>
      <c r="B11" s="46" t="s">
        <v>1154</v>
      </c>
      <c r="C11" s="46" t="s">
        <v>1711</v>
      </c>
      <c r="D11" s="46" t="s">
        <v>102</v>
      </c>
      <c r="E11" s="46" t="s">
        <v>2068</v>
      </c>
      <c r="F11" s="36">
        <v>22.024999999999999</v>
      </c>
      <c r="G11" s="9">
        <f t="shared" si="3"/>
        <v>3876.3999999999996</v>
      </c>
      <c r="H11" s="16">
        <f t="shared" si="4"/>
        <v>3876.3999999999996</v>
      </c>
      <c r="I11" s="16">
        <f t="shared" si="5"/>
        <v>3876.3999999999996</v>
      </c>
      <c r="J11" s="16">
        <v>0</v>
      </c>
      <c r="K11" s="16">
        <v>0</v>
      </c>
      <c r="L11" s="16">
        <v>0</v>
      </c>
      <c r="M11" s="16">
        <v>0</v>
      </c>
      <c r="N11" s="10">
        <f t="shared" si="6"/>
        <v>7752.7999999999993</v>
      </c>
      <c r="O11" s="10">
        <f t="shared" si="7"/>
        <v>0</v>
      </c>
      <c r="P11" s="9">
        <f t="shared" si="8"/>
        <v>7752.7999999999993</v>
      </c>
      <c r="Q11" s="11"/>
    </row>
    <row r="12" spans="1:17" ht="25.5" customHeight="1">
      <c r="A12" s="46">
        <v>616521</v>
      </c>
      <c r="B12" s="46" t="s">
        <v>2069</v>
      </c>
      <c r="C12" s="46" t="s">
        <v>1711</v>
      </c>
      <c r="D12" s="46" t="s">
        <v>102</v>
      </c>
      <c r="E12" s="46" t="s">
        <v>2070</v>
      </c>
      <c r="F12" s="36">
        <v>21.975000000000001</v>
      </c>
      <c r="G12" s="9">
        <f t="shared" si="3"/>
        <v>3867.6000000000004</v>
      </c>
      <c r="H12" s="16">
        <f t="shared" si="4"/>
        <v>3867.6000000000004</v>
      </c>
      <c r="I12" s="16">
        <f t="shared" si="5"/>
        <v>3867.6000000000004</v>
      </c>
      <c r="J12" s="16">
        <v>0</v>
      </c>
      <c r="K12" s="16">
        <v>0</v>
      </c>
      <c r="L12" s="16">
        <v>0</v>
      </c>
      <c r="M12" s="16">
        <v>0</v>
      </c>
      <c r="N12" s="10">
        <f t="shared" si="6"/>
        <v>7735.2000000000007</v>
      </c>
      <c r="O12" s="10">
        <f t="shared" si="7"/>
        <v>0</v>
      </c>
      <c r="P12" s="9">
        <f t="shared" si="8"/>
        <v>7735.2000000000007</v>
      </c>
      <c r="Q12" s="11"/>
    </row>
    <row r="13" spans="1:17" ht="25.5" customHeight="1">
      <c r="A13" s="46">
        <v>2277441</v>
      </c>
      <c r="B13" s="46" t="s">
        <v>2071</v>
      </c>
      <c r="C13" s="46" t="s">
        <v>1711</v>
      </c>
      <c r="D13" s="46" t="s">
        <v>102</v>
      </c>
      <c r="E13" s="46" t="s">
        <v>2070</v>
      </c>
      <c r="F13" s="36">
        <v>21.975000000000001</v>
      </c>
      <c r="G13" s="9">
        <f t="shared" si="3"/>
        <v>3867.6000000000004</v>
      </c>
      <c r="H13" s="16">
        <f t="shared" si="4"/>
        <v>3867.6000000000004</v>
      </c>
      <c r="I13" s="16">
        <f t="shared" si="5"/>
        <v>3867.6000000000004</v>
      </c>
      <c r="J13" s="16">
        <v>0</v>
      </c>
      <c r="K13" s="16">
        <v>0</v>
      </c>
      <c r="L13" s="16">
        <v>0</v>
      </c>
      <c r="M13" s="16">
        <v>0</v>
      </c>
      <c r="N13" s="10">
        <f t="shared" si="6"/>
        <v>7735.2000000000007</v>
      </c>
      <c r="O13" s="10">
        <f t="shared" si="7"/>
        <v>0</v>
      </c>
      <c r="P13" s="9">
        <f t="shared" si="8"/>
        <v>7735.2000000000007</v>
      </c>
      <c r="Q13" s="11"/>
    </row>
    <row r="14" spans="1:17" ht="25.5" customHeight="1">
      <c r="A14" s="46">
        <v>260253</v>
      </c>
      <c r="B14" s="46" t="s">
        <v>2072</v>
      </c>
      <c r="C14" s="46" t="s">
        <v>1711</v>
      </c>
      <c r="D14" s="46" t="s">
        <v>102</v>
      </c>
      <c r="E14" s="46" t="s">
        <v>2073</v>
      </c>
      <c r="F14" s="36">
        <v>22.024999999999999</v>
      </c>
      <c r="G14" s="9">
        <f t="shared" si="3"/>
        <v>3876.3999999999996</v>
      </c>
      <c r="H14" s="16">
        <f t="shared" si="4"/>
        <v>3876.3999999999996</v>
      </c>
      <c r="I14" s="16">
        <f t="shared" si="5"/>
        <v>3876.3999999999996</v>
      </c>
      <c r="J14" s="16">
        <v>0</v>
      </c>
      <c r="K14" s="16">
        <v>0</v>
      </c>
      <c r="L14" s="16">
        <v>0</v>
      </c>
      <c r="M14" s="16">
        <v>0</v>
      </c>
      <c r="N14" s="10">
        <f t="shared" si="6"/>
        <v>7752.7999999999993</v>
      </c>
      <c r="O14" s="10">
        <f t="shared" si="7"/>
        <v>0</v>
      </c>
      <c r="P14" s="9">
        <f t="shared" si="8"/>
        <v>7752.7999999999993</v>
      </c>
      <c r="Q14" s="11"/>
    </row>
    <row r="15" spans="1:17" ht="25.5" customHeight="1">
      <c r="A15" s="46">
        <v>890446</v>
      </c>
      <c r="B15" s="46" t="s">
        <v>2074</v>
      </c>
      <c r="C15" s="46" t="s">
        <v>1711</v>
      </c>
      <c r="D15" s="46" t="s">
        <v>102</v>
      </c>
      <c r="E15" s="46" t="s">
        <v>2075</v>
      </c>
      <c r="F15" s="36">
        <v>24.5</v>
      </c>
      <c r="G15" s="9">
        <f t="shared" si="3"/>
        <v>4312</v>
      </c>
      <c r="H15" s="16">
        <f t="shared" si="4"/>
        <v>4312</v>
      </c>
      <c r="I15" s="16">
        <f t="shared" si="5"/>
        <v>4312</v>
      </c>
      <c r="J15" s="16">
        <v>0</v>
      </c>
      <c r="K15" s="16">
        <v>0</v>
      </c>
      <c r="L15" s="16">
        <v>0</v>
      </c>
      <c r="M15" s="16">
        <v>0</v>
      </c>
      <c r="N15" s="10">
        <f t="shared" si="6"/>
        <v>8624</v>
      </c>
      <c r="O15" s="10">
        <f t="shared" si="7"/>
        <v>0</v>
      </c>
      <c r="P15" s="9">
        <f t="shared" si="8"/>
        <v>8624</v>
      </c>
      <c r="Q15" s="11"/>
    </row>
    <row r="16" spans="1:17" ht="25.5" customHeight="1">
      <c r="A16" s="46">
        <v>839719</v>
      </c>
      <c r="B16" s="46" t="s">
        <v>1174</v>
      </c>
      <c r="C16" s="46" t="s">
        <v>1711</v>
      </c>
      <c r="D16" s="46" t="s">
        <v>102</v>
      </c>
      <c r="E16" s="46" t="s">
        <v>2075</v>
      </c>
      <c r="F16" s="36">
        <v>24.5</v>
      </c>
      <c r="G16" s="9">
        <f t="shared" si="3"/>
        <v>4312</v>
      </c>
      <c r="H16" s="16">
        <f t="shared" si="4"/>
        <v>4312</v>
      </c>
      <c r="I16" s="16">
        <f t="shared" si="5"/>
        <v>4312</v>
      </c>
      <c r="J16" s="16">
        <v>0</v>
      </c>
      <c r="K16" s="16">
        <v>0</v>
      </c>
      <c r="L16" s="16">
        <v>0</v>
      </c>
      <c r="M16" s="16">
        <v>0</v>
      </c>
      <c r="N16" s="10">
        <f t="shared" si="6"/>
        <v>8624</v>
      </c>
      <c r="O16" s="10">
        <f t="shared" si="7"/>
        <v>0</v>
      </c>
      <c r="P16" s="9">
        <f t="shared" si="8"/>
        <v>8624</v>
      </c>
      <c r="Q16" s="11"/>
    </row>
    <row r="17" spans="1:17" ht="25.5" customHeight="1">
      <c r="A17" s="46">
        <v>2134843</v>
      </c>
      <c r="B17" s="46" t="s">
        <v>2076</v>
      </c>
      <c r="C17" s="46" t="s">
        <v>1711</v>
      </c>
      <c r="D17" s="46" t="s">
        <v>102</v>
      </c>
      <c r="E17" s="46" t="s">
        <v>2077</v>
      </c>
      <c r="F17" s="36">
        <v>21.212499999999999</v>
      </c>
      <c r="G17" s="9">
        <f t="shared" si="3"/>
        <v>3733.3999999999996</v>
      </c>
      <c r="H17" s="16">
        <f t="shared" si="4"/>
        <v>3733.3999999999996</v>
      </c>
      <c r="I17" s="16">
        <f t="shared" si="5"/>
        <v>3733.3999999999996</v>
      </c>
      <c r="J17" s="16">
        <v>0</v>
      </c>
      <c r="K17" s="16">
        <v>0</v>
      </c>
      <c r="L17" s="16">
        <v>0</v>
      </c>
      <c r="M17" s="16">
        <v>0</v>
      </c>
      <c r="N17" s="10">
        <f t="shared" si="6"/>
        <v>7466.7999999999993</v>
      </c>
      <c r="O17" s="10">
        <f t="shared" si="7"/>
        <v>0</v>
      </c>
      <c r="P17" s="9">
        <f t="shared" si="8"/>
        <v>7466.7999999999993</v>
      </c>
      <c r="Q17" s="11"/>
    </row>
    <row r="18" spans="1:17" ht="25.5" customHeight="1">
      <c r="A18" s="46">
        <v>2134602</v>
      </c>
      <c r="B18" s="46" t="s">
        <v>1159</v>
      </c>
      <c r="C18" s="46" t="s">
        <v>1711</v>
      </c>
      <c r="D18" s="46" t="s">
        <v>102</v>
      </c>
      <c r="E18" s="46" t="s">
        <v>2077</v>
      </c>
      <c r="F18" s="36">
        <v>21.212499999999999</v>
      </c>
      <c r="G18" s="9">
        <f t="shared" si="3"/>
        <v>3733.3999999999996</v>
      </c>
      <c r="H18" s="16">
        <f t="shared" si="4"/>
        <v>3733.3999999999996</v>
      </c>
      <c r="I18" s="16">
        <f t="shared" si="5"/>
        <v>3733.3999999999996</v>
      </c>
      <c r="J18" s="16">
        <v>0</v>
      </c>
      <c r="K18" s="16">
        <v>0</v>
      </c>
      <c r="L18" s="16">
        <v>0</v>
      </c>
      <c r="M18" s="16">
        <v>0</v>
      </c>
      <c r="N18" s="10">
        <f t="shared" si="6"/>
        <v>7466.7999999999993</v>
      </c>
      <c r="O18" s="10">
        <f t="shared" si="7"/>
        <v>0</v>
      </c>
      <c r="P18" s="9">
        <f t="shared" si="8"/>
        <v>7466.7999999999993</v>
      </c>
      <c r="Q18" s="11"/>
    </row>
    <row r="19" spans="1:17" ht="25.5" customHeight="1">
      <c r="A19" s="46">
        <v>2134910</v>
      </c>
      <c r="B19" s="46" t="s">
        <v>1161</v>
      </c>
      <c r="C19" s="46" t="s">
        <v>1711</v>
      </c>
      <c r="D19" s="46" t="s">
        <v>102</v>
      </c>
      <c r="E19" s="46" t="s">
        <v>2078</v>
      </c>
      <c r="F19" s="36">
        <v>21.212499999999999</v>
      </c>
      <c r="G19" s="9">
        <f t="shared" si="3"/>
        <v>3733.3999999999996</v>
      </c>
      <c r="H19" s="16">
        <f t="shared" si="4"/>
        <v>3733.3999999999996</v>
      </c>
      <c r="I19" s="16">
        <f t="shared" si="5"/>
        <v>3733.3999999999996</v>
      </c>
      <c r="J19" s="16">
        <v>0</v>
      </c>
      <c r="K19" s="16">
        <v>0</v>
      </c>
      <c r="L19" s="16">
        <v>0</v>
      </c>
      <c r="M19" s="16">
        <v>0</v>
      </c>
      <c r="N19" s="10">
        <f t="shared" si="6"/>
        <v>7466.7999999999993</v>
      </c>
      <c r="O19" s="10">
        <f t="shared" si="7"/>
        <v>0</v>
      </c>
      <c r="P19" s="9">
        <f t="shared" si="8"/>
        <v>7466.7999999999993</v>
      </c>
      <c r="Q19" s="11"/>
    </row>
    <row r="20" spans="1:17" ht="25.5" customHeight="1">
      <c r="A20" s="46">
        <v>904809</v>
      </c>
      <c r="B20" s="46" t="s">
        <v>1176</v>
      </c>
      <c r="C20" s="46" t="s">
        <v>1711</v>
      </c>
      <c r="D20" s="46" t="s">
        <v>102</v>
      </c>
      <c r="E20" s="46" t="s">
        <v>2078</v>
      </c>
      <c r="F20" s="36">
        <v>21.212499999999999</v>
      </c>
      <c r="G20" s="9">
        <f t="shared" si="3"/>
        <v>3733.3999999999996</v>
      </c>
      <c r="H20" s="16">
        <f t="shared" si="4"/>
        <v>3733.3999999999996</v>
      </c>
      <c r="I20" s="16">
        <f t="shared" si="5"/>
        <v>3733.3999999999996</v>
      </c>
      <c r="J20" s="16">
        <v>0</v>
      </c>
      <c r="K20" s="16">
        <v>0</v>
      </c>
      <c r="L20" s="16">
        <v>0</v>
      </c>
      <c r="M20" s="16">
        <v>0</v>
      </c>
      <c r="N20" s="10">
        <f t="shared" si="6"/>
        <v>7466.7999999999993</v>
      </c>
      <c r="O20" s="10">
        <f t="shared" si="7"/>
        <v>0</v>
      </c>
      <c r="P20" s="9">
        <f t="shared" si="8"/>
        <v>7466.7999999999993</v>
      </c>
      <c r="Q20" s="11"/>
    </row>
    <row r="21" spans="1:17" ht="25.5" customHeight="1">
      <c r="A21" s="46">
        <v>894920</v>
      </c>
      <c r="B21" s="46" t="s">
        <v>1175</v>
      </c>
      <c r="C21" s="46" t="s">
        <v>1711</v>
      </c>
      <c r="D21" s="46" t="s">
        <v>102</v>
      </c>
      <c r="E21" s="46" t="s">
        <v>2078</v>
      </c>
      <c r="F21" s="36">
        <v>21.212499999999999</v>
      </c>
      <c r="G21" s="9">
        <f t="shared" si="3"/>
        <v>3733.3999999999996</v>
      </c>
      <c r="H21" s="16">
        <f t="shared" si="4"/>
        <v>3733.3999999999996</v>
      </c>
      <c r="I21" s="16">
        <f t="shared" si="5"/>
        <v>3733.3999999999996</v>
      </c>
      <c r="J21" s="16">
        <v>0</v>
      </c>
      <c r="K21" s="16">
        <v>0</v>
      </c>
      <c r="L21" s="16">
        <v>0</v>
      </c>
      <c r="M21" s="16">
        <v>0</v>
      </c>
      <c r="N21" s="10">
        <f t="shared" si="6"/>
        <v>7466.7999999999993</v>
      </c>
      <c r="O21" s="10">
        <f t="shared" si="7"/>
        <v>0</v>
      </c>
      <c r="P21" s="9">
        <f t="shared" si="8"/>
        <v>7466.7999999999993</v>
      </c>
      <c r="Q21" s="11"/>
    </row>
    <row r="22" spans="1:17" ht="25.5" customHeight="1">
      <c r="A22" s="46">
        <v>2088567</v>
      </c>
      <c r="B22" s="46" t="s">
        <v>1155</v>
      </c>
      <c r="C22" s="46" t="s">
        <v>1711</v>
      </c>
      <c r="D22" s="46" t="s">
        <v>102</v>
      </c>
      <c r="E22" s="46" t="s">
        <v>2078</v>
      </c>
      <c r="F22" s="36">
        <v>21.212499999999999</v>
      </c>
      <c r="G22" s="9">
        <f t="shared" si="3"/>
        <v>3733.3999999999996</v>
      </c>
      <c r="H22" s="16">
        <f t="shared" si="4"/>
        <v>3733.3999999999996</v>
      </c>
      <c r="I22" s="16">
        <f t="shared" si="5"/>
        <v>3733.3999999999996</v>
      </c>
      <c r="J22" s="16">
        <v>0</v>
      </c>
      <c r="K22" s="16">
        <v>0</v>
      </c>
      <c r="L22" s="16">
        <v>0</v>
      </c>
      <c r="M22" s="16">
        <v>0</v>
      </c>
      <c r="N22" s="10">
        <f t="shared" si="6"/>
        <v>7466.7999999999993</v>
      </c>
      <c r="O22" s="10">
        <f t="shared" si="7"/>
        <v>0</v>
      </c>
      <c r="P22" s="9">
        <f t="shared" si="8"/>
        <v>7466.7999999999993</v>
      </c>
      <c r="Q22" s="11"/>
    </row>
    <row r="23" spans="1:17" ht="25.5" customHeight="1">
      <c r="A23" s="46">
        <v>2088629</v>
      </c>
      <c r="B23" s="46" t="s">
        <v>1156</v>
      </c>
      <c r="C23" s="46" t="s">
        <v>1711</v>
      </c>
      <c r="D23" s="46" t="s">
        <v>102</v>
      </c>
      <c r="E23" s="46" t="s">
        <v>2078</v>
      </c>
      <c r="F23" s="36">
        <v>21.212499999999999</v>
      </c>
      <c r="G23" s="9">
        <f t="shared" si="3"/>
        <v>3733.3999999999996</v>
      </c>
      <c r="H23" s="16">
        <f t="shared" si="4"/>
        <v>3733.3999999999996</v>
      </c>
      <c r="I23" s="16">
        <f t="shared" si="5"/>
        <v>3733.3999999999996</v>
      </c>
      <c r="J23" s="16">
        <v>0</v>
      </c>
      <c r="K23" s="16">
        <v>0</v>
      </c>
      <c r="L23" s="16">
        <v>0</v>
      </c>
      <c r="M23" s="16">
        <v>0</v>
      </c>
      <c r="N23" s="10">
        <f t="shared" si="6"/>
        <v>7466.7999999999993</v>
      </c>
      <c r="O23" s="10">
        <f t="shared" si="7"/>
        <v>0</v>
      </c>
      <c r="P23" s="9">
        <f t="shared" si="8"/>
        <v>7466.7999999999993</v>
      </c>
      <c r="Q23" s="11"/>
    </row>
    <row r="24" spans="1:17" ht="25.5" customHeight="1">
      <c r="A24" s="46">
        <v>2247861</v>
      </c>
      <c r="B24" s="46" t="s">
        <v>1166</v>
      </c>
      <c r="C24" s="46" t="s">
        <v>1711</v>
      </c>
      <c r="D24" s="46" t="s">
        <v>102</v>
      </c>
      <c r="E24" s="46" t="s">
        <v>2079</v>
      </c>
      <c r="F24" s="36">
        <v>24.5</v>
      </c>
      <c r="G24" s="9">
        <f t="shared" si="3"/>
        <v>4312</v>
      </c>
      <c r="H24" s="16">
        <f t="shared" si="4"/>
        <v>4312</v>
      </c>
      <c r="I24" s="16">
        <f t="shared" si="5"/>
        <v>4312</v>
      </c>
      <c r="J24" s="16">
        <v>0</v>
      </c>
      <c r="K24" s="16">
        <v>0</v>
      </c>
      <c r="L24" s="16">
        <v>0</v>
      </c>
      <c r="M24" s="16">
        <v>0</v>
      </c>
      <c r="N24" s="10">
        <f t="shared" si="6"/>
        <v>8624</v>
      </c>
      <c r="O24" s="10">
        <f t="shared" si="7"/>
        <v>0</v>
      </c>
      <c r="P24" s="9">
        <f t="shared" si="8"/>
        <v>8624</v>
      </c>
      <c r="Q24" s="11"/>
    </row>
    <row r="25" spans="1:17" ht="25.5" customHeight="1">
      <c r="A25" s="46">
        <v>2298112</v>
      </c>
      <c r="B25" s="46" t="s">
        <v>2080</v>
      </c>
      <c r="C25" s="46" t="s">
        <v>1711</v>
      </c>
      <c r="D25" s="46" t="s">
        <v>102</v>
      </c>
      <c r="E25" s="46" t="s">
        <v>2079</v>
      </c>
      <c r="F25" s="36">
        <v>24.5</v>
      </c>
      <c r="G25" s="9">
        <f t="shared" si="3"/>
        <v>4312</v>
      </c>
      <c r="H25" s="16">
        <f t="shared" si="4"/>
        <v>4312</v>
      </c>
      <c r="I25" s="16">
        <f t="shared" si="5"/>
        <v>4312</v>
      </c>
      <c r="J25" s="16">
        <v>0</v>
      </c>
      <c r="K25" s="16">
        <v>0</v>
      </c>
      <c r="L25" s="16">
        <v>0</v>
      </c>
      <c r="M25" s="16">
        <v>0</v>
      </c>
      <c r="N25" s="10">
        <f t="shared" si="6"/>
        <v>8624</v>
      </c>
      <c r="O25" s="10">
        <f t="shared" si="7"/>
        <v>0</v>
      </c>
      <c r="P25" s="9">
        <f t="shared" si="8"/>
        <v>8624</v>
      </c>
      <c r="Q25" s="11"/>
    </row>
    <row r="26" spans="1:17" ht="25.5" customHeight="1">
      <c r="A26" s="46">
        <v>2100194</v>
      </c>
      <c r="B26" s="46" t="s">
        <v>2081</v>
      </c>
      <c r="C26" s="46" t="s">
        <v>1711</v>
      </c>
      <c r="D26" s="46" t="s">
        <v>102</v>
      </c>
      <c r="E26" s="46" t="s">
        <v>2082</v>
      </c>
      <c r="F26" s="36">
        <v>20.862500000000001</v>
      </c>
      <c r="G26" s="9">
        <f t="shared" si="3"/>
        <v>3671.8</v>
      </c>
      <c r="H26" s="16">
        <f t="shared" si="4"/>
        <v>3671.8</v>
      </c>
      <c r="I26" s="16">
        <f t="shared" si="5"/>
        <v>3671.8</v>
      </c>
      <c r="J26" s="16">
        <v>0</v>
      </c>
      <c r="K26" s="16">
        <v>0</v>
      </c>
      <c r="L26" s="16">
        <v>0</v>
      </c>
      <c r="M26" s="16">
        <v>0</v>
      </c>
      <c r="N26" s="10">
        <f t="shared" si="6"/>
        <v>7343.6</v>
      </c>
      <c r="O26" s="10">
        <f t="shared" si="7"/>
        <v>0</v>
      </c>
      <c r="P26" s="9">
        <f t="shared" si="8"/>
        <v>7343.6</v>
      </c>
      <c r="Q26" s="11"/>
    </row>
    <row r="27" spans="1:17" ht="25.5" customHeight="1">
      <c r="A27" s="46">
        <v>2201330</v>
      </c>
      <c r="B27" s="46" t="s">
        <v>1031</v>
      </c>
      <c r="C27" s="46" t="s">
        <v>1711</v>
      </c>
      <c r="D27" s="46" t="s">
        <v>357</v>
      </c>
      <c r="E27" s="46" t="s">
        <v>2083</v>
      </c>
      <c r="F27" s="36">
        <v>21.975000000000001</v>
      </c>
      <c r="G27" s="9">
        <f t="shared" si="3"/>
        <v>3867.6000000000004</v>
      </c>
      <c r="H27" s="16">
        <f t="shared" si="4"/>
        <v>3867.6000000000004</v>
      </c>
      <c r="I27" s="16">
        <f t="shared" si="5"/>
        <v>3867.6000000000004</v>
      </c>
      <c r="J27" s="16">
        <v>0</v>
      </c>
      <c r="K27" s="16">
        <v>0</v>
      </c>
      <c r="L27" s="16">
        <v>0</v>
      </c>
      <c r="M27" s="16">
        <v>0</v>
      </c>
      <c r="N27" s="10">
        <f t="shared" si="6"/>
        <v>7735.2000000000007</v>
      </c>
      <c r="O27" s="10">
        <f t="shared" si="7"/>
        <v>0</v>
      </c>
      <c r="P27" s="9">
        <f t="shared" si="8"/>
        <v>7735.2000000000007</v>
      </c>
      <c r="Q27" s="11"/>
    </row>
    <row r="28" spans="1:17" ht="25.5" customHeight="1">
      <c r="A28" s="46">
        <v>2156132</v>
      </c>
      <c r="B28" s="46" t="s">
        <v>1029</v>
      </c>
      <c r="C28" s="46" t="s">
        <v>1711</v>
      </c>
      <c r="D28" s="46" t="s">
        <v>357</v>
      </c>
      <c r="E28" s="46" t="s">
        <v>2084</v>
      </c>
      <c r="F28" s="36">
        <v>21.212499999999999</v>
      </c>
      <c r="G28" s="9">
        <f t="shared" si="3"/>
        <v>3733.3999999999996</v>
      </c>
      <c r="H28" s="16">
        <f t="shared" si="4"/>
        <v>3733.3999999999996</v>
      </c>
      <c r="I28" s="16">
        <f t="shared" si="5"/>
        <v>3733.3999999999996</v>
      </c>
      <c r="J28" s="16">
        <v>0</v>
      </c>
      <c r="K28" s="16">
        <v>0</v>
      </c>
      <c r="L28" s="16">
        <v>0</v>
      </c>
      <c r="M28" s="16">
        <v>0</v>
      </c>
      <c r="N28" s="10">
        <f t="shared" si="6"/>
        <v>7466.7999999999993</v>
      </c>
      <c r="O28" s="10">
        <f t="shared" si="7"/>
        <v>0</v>
      </c>
      <c r="P28" s="9">
        <f t="shared" si="8"/>
        <v>7466.7999999999993</v>
      </c>
      <c r="Q28" s="11"/>
    </row>
    <row r="29" spans="1:17" ht="25.5" customHeight="1">
      <c r="A29" s="46">
        <v>121470</v>
      </c>
      <c r="B29" s="46" t="s">
        <v>1012</v>
      </c>
      <c r="C29" s="46" t="s">
        <v>1711</v>
      </c>
      <c r="D29" s="46" t="s">
        <v>378</v>
      </c>
      <c r="E29" s="46" t="s">
        <v>2085</v>
      </c>
      <c r="F29" s="36">
        <v>0</v>
      </c>
      <c r="G29" s="9">
        <f t="shared" si="3"/>
        <v>0</v>
      </c>
      <c r="H29" s="16">
        <f t="shared" si="4"/>
        <v>0</v>
      </c>
      <c r="I29" s="16">
        <f t="shared" si="5"/>
        <v>0</v>
      </c>
      <c r="J29" s="16">
        <v>0</v>
      </c>
      <c r="K29" s="16">
        <v>0</v>
      </c>
      <c r="L29" s="16">
        <v>0</v>
      </c>
      <c r="M29" s="16">
        <v>0</v>
      </c>
      <c r="N29" s="10">
        <f t="shared" si="6"/>
        <v>0</v>
      </c>
      <c r="O29" s="10">
        <f t="shared" si="7"/>
        <v>0</v>
      </c>
      <c r="P29" s="9">
        <f t="shared" si="8"/>
        <v>0</v>
      </c>
      <c r="Q29" s="11"/>
    </row>
    <row r="30" spans="1:17" ht="25.5" customHeight="1">
      <c r="A30" s="46">
        <v>169770</v>
      </c>
      <c r="B30" s="46" t="s">
        <v>1102</v>
      </c>
      <c r="C30" s="46" t="s">
        <v>1711</v>
      </c>
      <c r="D30" s="46" t="s">
        <v>378</v>
      </c>
      <c r="E30" s="46" t="s">
        <v>2085</v>
      </c>
      <c r="F30" s="36">
        <v>0</v>
      </c>
      <c r="G30" s="9">
        <f t="shared" si="3"/>
        <v>0</v>
      </c>
      <c r="H30" s="16">
        <f t="shared" si="4"/>
        <v>0</v>
      </c>
      <c r="I30" s="16">
        <f t="shared" si="5"/>
        <v>0</v>
      </c>
      <c r="J30" s="16">
        <v>0</v>
      </c>
      <c r="K30" s="16">
        <v>0</v>
      </c>
      <c r="L30" s="16">
        <v>0</v>
      </c>
      <c r="M30" s="16">
        <v>0</v>
      </c>
      <c r="N30" s="10">
        <f t="shared" si="6"/>
        <v>0</v>
      </c>
      <c r="O30" s="10">
        <f t="shared" si="7"/>
        <v>0</v>
      </c>
      <c r="P30" s="9">
        <f t="shared" si="8"/>
        <v>0</v>
      </c>
      <c r="Q30" s="11"/>
    </row>
    <row r="31" spans="1:17" ht="25.5" customHeight="1">
      <c r="A31" s="46">
        <v>2037344</v>
      </c>
      <c r="B31" s="46" t="s">
        <v>2086</v>
      </c>
      <c r="C31" s="46" t="s">
        <v>1711</v>
      </c>
      <c r="D31" s="46" t="s">
        <v>378</v>
      </c>
      <c r="E31" s="46" t="s">
        <v>2085</v>
      </c>
      <c r="F31" s="36">
        <v>0</v>
      </c>
      <c r="G31" s="9">
        <f t="shared" si="3"/>
        <v>0</v>
      </c>
      <c r="H31" s="16">
        <f t="shared" si="4"/>
        <v>0</v>
      </c>
      <c r="I31" s="16">
        <f t="shared" si="5"/>
        <v>0</v>
      </c>
      <c r="J31" s="16">
        <v>0</v>
      </c>
      <c r="K31" s="16">
        <v>0</v>
      </c>
      <c r="L31" s="16">
        <v>0</v>
      </c>
      <c r="M31" s="16">
        <v>0</v>
      </c>
      <c r="N31" s="10">
        <f t="shared" si="6"/>
        <v>0</v>
      </c>
      <c r="O31" s="10">
        <f t="shared" si="7"/>
        <v>0</v>
      </c>
      <c r="P31" s="9">
        <f t="shared" si="8"/>
        <v>0</v>
      </c>
      <c r="Q31" s="11"/>
    </row>
    <row r="32" spans="1:17" ht="25.5" customHeight="1">
      <c r="A32" s="46">
        <v>2332367</v>
      </c>
      <c r="B32" s="46" t="s">
        <v>2087</v>
      </c>
      <c r="C32" s="46" t="s">
        <v>1711</v>
      </c>
      <c r="D32" s="46" t="s">
        <v>378</v>
      </c>
      <c r="E32" s="46" t="s">
        <v>2085</v>
      </c>
      <c r="F32" s="36">
        <v>0</v>
      </c>
      <c r="G32" s="9">
        <f t="shared" si="3"/>
        <v>0</v>
      </c>
      <c r="H32" s="16">
        <f t="shared" si="4"/>
        <v>0</v>
      </c>
      <c r="I32" s="16">
        <f t="shared" si="5"/>
        <v>0</v>
      </c>
      <c r="J32" s="16">
        <v>0</v>
      </c>
      <c r="K32" s="16">
        <v>0</v>
      </c>
      <c r="L32" s="16">
        <v>0</v>
      </c>
      <c r="M32" s="16">
        <v>0</v>
      </c>
      <c r="N32" s="10">
        <f t="shared" si="6"/>
        <v>0</v>
      </c>
      <c r="O32" s="10">
        <f t="shared" si="7"/>
        <v>0</v>
      </c>
      <c r="P32" s="9">
        <f t="shared" si="8"/>
        <v>0</v>
      </c>
      <c r="Q32" s="11"/>
    </row>
    <row r="33" spans="1:17" ht="25.5" customHeight="1">
      <c r="A33" s="46">
        <v>2072344</v>
      </c>
      <c r="B33" s="46" t="s">
        <v>1103</v>
      </c>
      <c r="C33" s="46" t="s">
        <v>1711</v>
      </c>
      <c r="D33" s="46" t="s">
        <v>378</v>
      </c>
      <c r="E33" s="46" t="s">
        <v>2085</v>
      </c>
      <c r="F33" s="36">
        <v>0</v>
      </c>
      <c r="G33" s="9">
        <f t="shared" si="3"/>
        <v>0</v>
      </c>
      <c r="H33" s="16">
        <f t="shared" si="4"/>
        <v>0</v>
      </c>
      <c r="I33" s="16">
        <f t="shared" si="5"/>
        <v>0</v>
      </c>
      <c r="J33" s="16">
        <v>0</v>
      </c>
      <c r="K33" s="16">
        <v>0</v>
      </c>
      <c r="L33" s="16">
        <v>0</v>
      </c>
      <c r="M33" s="16">
        <v>0</v>
      </c>
      <c r="N33" s="10">
        <f t="shared" si="6"/>
        <v>0</v>
      </c>
      <c r="O33" s="10">
        <f t="shared" si="7"/>
        <v>0</v>
      </c>
      <c r="P33" s="9">
        <f t="shared" si="8"/>
        <v>0</v>
      </c>
      <c r="Q33" s="11"/>
    </row>
    <row r="34" spans="1:17" ht="25.5" customHeight="1">
      <c r="A34" s="46">
        <v>2077344</v>
      </c>
      <c r="B34" s="46" t="s">
        <v>2088</v>
      </c>
      <c r="C34" s="46" t="s">
        <v>1711</v>
      </c>
      <c r="D34" s="46" t="s">
        <v>378</v>
      </c>
      <c r="E34" s="46" t="s">
        <v>2085</v>
      </c>
      <c r="F34" s="36">
        <v>0</v>
      </c>
      <c r="G34" s="9">
        <f t="shared" si="3"/>
        <v>0</v>
      </c>
      <c r="H34" s="16">
        <f t="shared" si="4"/>
        <v>0</v>
      </c>
      <c r="I34" s="16">
        <f t="shared" si="5"/>
        <v>0</v>
      </c>
      <c r="J34" s="16">
        <v>0</v>
      </c>
      <c r="K34" s="16">
        <v>0</v>
      </c>
      <c r="L34" s="16">
        <v>0</v>
      </c>
      <c r="M34" s="16">
        <v>0</v>
      </c>
      <c r="N34" s="10">
        <f t="shared" si="6"/>
        <v>0</v>
      </c>
      <c r="O34" s="10">
        <f t="shared" si="7"/>
        <v>0</v>
      </c>
      <c r="P34" s="9">
        <f t="shared" si="8"/>
        <v>0</v>
      </c>
      <c r="Q34" s="11"/>
    </row>
    <row r="35" spans="1:17" ht="25.5" customHeight="1">
      <c r="A35" s="46">
        <v>2082949</v>
      </c>
      <c r="B35" s="46" t="s">
        <v>2089</v>
      </c>
      <c r="C35" s="46" t="s">
        <v>1711</v>
      </c>
      <c r="D35" s="46" t="s">
        <v>378</v>
      </c>
      <c r="E35" s="46" t="s">
        <v>2085</v>
      </c>
      <c r="F35" s="36">
        <v>0</v>
      </c>
      <c r="G35" s="9">
        <f t="shared" si="3"/>
        <v>0</v>
      </c>
      <c r="H35" s="16">
        <f t="shared" si="4"/>
        <v>0</v>
      </c>
      <c r="I35" s="16">
        <f t="shared" si="5"/>
        <v>0</v>
      </c>
      <c r="J35" s="16">
        <v>0</v>
      </c>
      <c r="K35" s="16">
        <v>0</v>
      </c>
      <c r="L35" s="16">
        <v>0</v>
      </c>
      <c r="M35" s="16">
        <v>0</v>
      </c>
      <c r="N35" s="10">
        <f t="shared" si="6"/>
        <v>0</v>
      </c>
      <c r="O35" s="10">
        <f t="shared" si="7"/>
        <v>0</v>
      </c>
      <c r="P35" s="9">
        <f t="shared" si="8"/>
        <v>0</v>
      </c>
      <c r="Q35" s="11"/>
    </row>
    <row r="36" spans="1:17" ht="25.5" customHeight="1">
      <c r="A36" s="46">
        <v>2090798</v>
      </c>
      <c r="B36" s="46" t="s">
        <v>2090</v>
      </c>
      <c r="C36" s="46" t="s">
        <v>1711</v>
      </c>
      <c r="D36" s="46" t="s">
        <v>378</v>
      </c>
      <c r="E36" s="46" t="s">
        <v>2085</v>
      </c>
      <c r="F36" s="36">
        <v>0</v>
      </c>
      <c r="G36" s="9">
        <f t="shared" si="3"/>
        <v>0</v>
      </c>
      <c r="H36" s="16">
        <f t="shared" si="4"/>
        <v>0</v>
      </c>
      <c r="I36" s="16">
        <f t="shared" si="5"/>
        <v>0</v>
      </c>
      <c r="J36" s="16">
        <v>0</v>
      </c>
      <c r="K36" s="16">
        <v>0</v>
      </c>
      <c r="L36" s="16">
        <v>0</v>
      </c>
      <c r="M36" s="16">
        <v>0</v>
      </c>
      <c r="N36" s="10">
        <f t="shared" si="6"/>
        <v>0</v>
      </c>
      <c r="O36" s="10">
        <f t="shared" si="7"/>
        <v>0</v>
      </c>
      <c r="P36" s="9">
        <f t="shared" si="8"/>
        <v>0</v>
      </c>
      <c r="Q36" s="11"/>
    </row>
    <row r="37" spans="1:17" ht="25.5" customHeight="1">
      <c r="A37" s="46">
        <v>2098033</v>
      </c>
      <c r="B37" s="46" t="s">
        <v>1495</v>
      </c>
      <c r="C37" s="46" t="s">
        <v>1711</v>
      </c>
      <c r="D37" s="46" t="s">
        <v>378</v>
      </c>
      <c r="E37" s="46" t="s">
        <v>2085</v>
      </c>
      <c r="F37" s="36">
        <v>0</v>
      </c>
      <c r="G37" s="9">
        <f t="shared" si="3"/>
        <v>0</v>
      </c>
      <c r="H37" s="16">
        <f t="shared" si="4"/>
        <v>0</v>
      </c>
      <c r="I37" s="16">
        <f t="shared" si="5"/>
        <v>0</v>
      </c>
      <c r="J37" s="16">
        <v>0</v>
      </c>
      <c r="K37" s="16">
        <v>0</v>
      </c>
      <c r="L37" s="16">
        <v>0</v>
      </c>
      <c r="M37" s="16">
        <v>0</v>
      </c>
      <c r="N37" s="10">
        <f t="shared" si="6"/>
        <v>0</v>
      </c>
      <c r="O37" s="10">
        <f t="shared" si="7"/>
        <v>0</v>
      </c>
      <c r="P37" s="9">
        <f t="shared" si="8"/>
        <v>0</v>
      </c>
      <c r="Q37" s="11"/>
    </row>
    <row r="38" spans="1:17" ht="25.5" customHeight="1">
      <c r="A38" s="46">
        <v>2098923</v>
      </c>
      <c r="B38" s="46" t="s">
        <v>1104</v>
      </c>
      <c r="C38" s="46" t="s">
        <v>1711</v>
      </c>
      <c r="D38" s="46" t="s">
        <v>378</v>
      </c>
      <c r="E38" s="46" t="s">
        <v>2085</v>
      </c>
      <c r="F38" s="36">
        <v>0</v>
      </c>
      <c r="G38" s="9">
        <f t="shared" si="3"/>
        <v>0</v>
      </c>
      <c r="H38" s="16">
        <f t="shared" si="4"/>
        <v>0</v>
      </c>
      <c r="I38" s="16">
        <f t="shared" si="5"/>
        <v>0</v>
      </c>
      <c r="J38" s="16">
        <v>0</v>
      </c>
      <c r="K38" s="16">
        <v>0</v>
      </c>
      <c r="L38" s="16">
        <v>0</v>
      </c>
      <c r="M38" s="16">
        <v>0</v>
      </c>
      <c r="N38" s="10">
        <f t="shared" si="6"/>
        <v>0</v>
      </c>
      <c r="O38" s="10">
        <f t="shared" si="7"/>
        <v>0</v>
      </c>
      <c r="P38" s="9">
        <f t="shared" si="8"/>
        <v>0</v>
      </c>
      <c r="Q38" s="11"/>
    </row>
    <row r="39" spans="1:17" ht="25.5" customHeight="1">
      <c r="A39" s="46">
        <v>2137296</v>
      </c>
      <c r="B39" s="46" t="s">
        <v>1105</v>
      </c>
      <c r="C39" s="46" t="s">
        <v>1711</v>
      </c>
      <c r="D39" s="46" t="s">
        <v>378</v>
      </c>
      <c r="E39" s="46" t="s">
        <v>2085</v>
      </c>
      <c r="F39" s="36">
        <v>0</v>
      </c>
      <c r="G39" s="9">
        <f t="shared" si="3"/>
        <v>0</v>
      </c>
      <c r="H39" s="16">
        <f t="shared" si="4"/>
        <v>0</v>
      </c>
      <c r="I39" s="16">
        <f t="shared" si="5"/>
        <v>0</v>
      </c>
      <c r="J39" s="16">
        <v>0</v>
      </c>
      <c r="K39" s="16">
        <v>0</v>
      </c>
      <c r="L39" s="16">
        <v>0</v>
      </c>
      <c r="M39" s="16">
        <v>0</v>
      </c>
      <c r="N39" s="10">
        <f t="shared" si="6"/>
        <v>0</v>
      </c>
      <c r="O39" s="10">
        <f t="shared" si="7"/>
        <v>0</v>
      </c>
      <c r="P39" s="9">
        <f t="shared" si="8"/>
        <v>0</v>
      </c>
      <c r="Q39" s="11"/>
    </row>
    <row r="40" spans="1:17" ht="25.5" customHeight="1">
      <c r="A40" s="46">
        <v>2144211</v>
      </c>
      <c r="B40" s="46" t="s">
        <v>2091</v>
      </c>
      <c r="C40" s="46" t="s">
        <v>1711</v>
      </c>
      <c r="D40" s="46" t="s">
        <v>777</v>
      </c>
      <c r="E40" s="46" t="s">
        <v>2085</v>
      </c>
      <c r="F40" s="36">
        <v>0</v>
      </c>
      <c r="G40" s="9">
        <f t="shared" si="3"/>
        <v>0</v>
      </c>
      <c r="H40" s="16">
        <f t="shared" si="4"/>
        <v>0</v>
      </c>
      <c r="I40" s="16">
        <f t="shared" si="5"/>
        <v>0</v>
      </c>
      <c r="J40" s="16">
        <v>0</v>
      </c>
      <c r="K40" s="16">
        <v>0</v>
      </c>
      <c r="L40" s="16">
        <v>0</v>
      </c>
      <c r="M40" s="16">
        <v>0</v>
      </c>
      <c r="N40" s="10">
        <f t="shared" si="6"/>
        <v>0</v>
      </c>
      <c r="O40" s="10">
        <f t="shared" si="7"/>
        <v>0</v>
      </c>
      <c r="P40" s="9">
        <f t="shared" si="8"/>
        <v>0</v>
      </c>
      <c r="Q40" s="11"/>
    </row>
    <row r="41" spans="1:17" ht="25.5" customHeight="1">
      <c r="A41" s="46">
        <v>2167481</v>
      </c>
      <c r="B41" s="46" t="s">
        <v>1106</v>
      </c>
      <c r="C41" s="46" t="s">
        <v>1711</v>
      </c>
      <c r="D41" s="46" t="s">
        <v>378</v>
      </c>
      <c r="E41" s="46" t="s">
        <v>2085</v>
      </c>
      <c r="F41" s="36">
        <v>0</v>
      </c>
      <c r="G41" s="9">
        <f t="shared" si="3"/>
        <v>0</v>
      </c>
      <c r="H41" s="16">
        <f t="shared" si="4"/>
        <v>0</v>
      </c>
      <c r="I41" s="16">
        <f t="shared" si="5"/>
        <v>0</v>
      </c>
      <c r="J41" s="16">
        <v>0</v>
      </c>
      <c r="K41" s="16">
        <v>0</v>
      </c>
      <c r="L41" s="16">
        <v>0</v>
      </c>
      <c r="M41" s="16">
        <v>0</v>
      </c>
      <c r="N41" s="10">
        <f t="shared" si="6"/>
        <v>0</v>
      </c>
      <c r="O41" s="10">
        <f t="shared" si="7"/>
        <v>0</v>
      </c>
      <c r="P41" s="9">
        <f t="shared" si="8"/>
        <v>0</v>
      </c>
      <c r="Q41" s="11"/>
    </row>
    <row r="42" spans="1:17" ht="25.5" customHeight="1">
      <c r="A42" s="46">
        <v>2177005</v>
      </c>
      <c r="B42" s="46" t="s">
        <v>2092</v>
      </c>
      <c r="C42" s="46" t="s">
        <v>1711</v>
      </c>
      <c r="D42" s="46" t="s">
        <v>378</v>
      </c>
      <c r="E42" s="46" t="s">
        <v>2085</v>
      </c>
      <c r="F42" s="36">
        <v>0</v>
      </c>
      <c r="G42" s="9">
        <f t="shared" si="3"/>
        <v>0</v>
      </c>
      <c r="H42" s="16">
        <f t="shared" si="4"/>
        <v>0</v>
      </c>
      <c r="I42" s="16">
        <f t="shared" si="5"/>
        <v>0</v>
      </c>
      <c r="J42" s="16">
        <v>0</v>
      </c>
      <c r="K42" s="16">
        <v>0</v>
      </c>
      <c r="L42" s="16">
        <v>0</v>
      </c>
      <c r="M42" s="16">
        <v>0</v>
      </c>
      <c r="N42" s="10">
        <f t="shared" si="6"/>
        <v>0</v>
      </c>
      <c r="O42" s="10">
        <f t="shared" si="7"/>
        <v>0</v>
      </c>
      <c r="P42" s="9">
        <f t="shared" si="8"/>
        <v>0</v>
      </c>
      <c r="Q42" s="11"/>
    </row>
    <row r="43" spans="1:17" ht="25.5" customHeight="1">
      <c r="A43" s="46">
        <v>2223392</v>
      </c>
      <c r="B43" s="46" t="s">
        <v>2093</v>
      </c>
      <c r="C43" s="46" t="s">
        <v>1711</v>
      </c>
      <c r="D43" s="46" t="s">
        <v>378</v>
      </c>
      <c r="E43" s="46" t="s">
        <v>2085</v>
      </c>
      <c r="F43" s="36">
        <v>0</v>
      </c>
      <c r="G43" s="9">
        <f t="shared" si="3"/>
        <v>0</v>
      </c>
      <c r="H43" s="16">
        <f t="shared" si="4"/>
        <v>0</v>
      </c>
      <c r="I43" s="16">
        <f t="shared" si="5"/>
        <v>0</v>
      </c>
      <c r="J43" s="16">
        <v>0</v>
      </c>
      <c r="K43" s="16">
        <v>0</v>
      </c>
      <c r="L43" s="16">
        <v>0</v>
      </c>
      <c r="M43" s="16">
        <v>0</v>
      </c>
      <c r="N43" s="10">
        <f t="shared" si="6"/>
        <v>0</v>
      </c>
      <c r="O43" s="10">
        <f t="shared" si="7"/>
        <v>0</v>
      </c>
      <c r="P43" s="9">
        <f t="shared" si="8"/>
        <v>0</v>
      </c>
      <c r="Q43" s="11"/>
    </row>
    <row r="44" spans="1:17" ht="25.5" customHeight="1">
      <c r="A44" s="46">
        <v>2245125</v>
      </c>
      <c r="B44" s="46" t="s">
        <v>2094</v>
      </c>
      <c r="C44" s="46" t="s">
        <v>1711</v>
      </c>
      <c r="D44" s="46" t="s">
        <v>378</v>
      </c>
      <c r="E44" s="46" t="s">
        <v>2085</v>
      </c>
      <c r="F44" s="36">
        <v>0</v>
      </c>
      <c r="G44" s="9">
        <f t="shared" si="3"/>
        <v>0</v>
      </c>
      <c r="H44" s="16">
        <f t="shared" si="4"/>
        <v>0</v>
      </c>
      <c r="I44" s="16">
        <f t="shared" si="5"/>
        <v>0</v>
      </c>
      <c r="J44" s="16">
        <v>0</v>
      </c>
      <c r="K44" s="16">
        <v>0</v>
      </c>
      <c r="L44" s="16">
        <v>0</v>
      </c>
      <c r="M44" s="16">
        <v>0</v>
      </c>
      <c r="N44" s="10">
        <f t="shared" si="6"/>
        <v>0</v>
      </c>
      <c r="O44" s="10">
        <f t="shared" si="7"/>
        <v>0</v>
      </c>
      <c r="P44" s="9">
        <f t="shared" si="8"/>
        <v>0</v>
      </c>
      <c r="Q44" s="11"/>
    </row>
    <row r="45" spans="1:17" ht="25.5" customHeight="1">
      <c r="A45" s="46">
        <v>2271442</v>
      </c>
      <c r="B45" s="46" t="s">
        <v>1110</v>
      </c>
      <c r="C45" s="46" t="s">
        <v>1711</v>
      </c>
      <c r="D45" s="46" t="s">
        <v>378</v>
      </c>
      <c r="E45" s="46" t="s">
        <v>2085</v>
      </c>
      <c r="F45" s="36">
        <v>0</v>
      </c>
      <c r="G45" s="9">
        <f t="shared" si="3"/>
        <v>0</v>
      </c>
      <c r="H45" s="16">
        <f t="shared" si="4"/>
        <v>0</v>
      </c>
      <c r="I45" s="16">
        <f t="shared" si="5"/>
        <v>0</v>
      </c>
      <c r="J45" s="16">
        <v>0</v>
      </c>
      <c r="K45" s="16">
        <v>0</v>
      </c>
      <c r="L45" s="16">
        <v>0</v>
      </c>
      <c r="M45" s="16">
        <v>0</v>
      </c>
      <c r="N45" s="10">
        <f t="shared" si="6"/>
        <v>0</v>
      </c>
      <c r="O45" s="10">
        <f t="shared" si="7"/>
        <v>0</v>
      </c>
      <c r="P45" s="9">
        <f t="shared" si="8"/>
        <v>0</v>
      </c>
      <c r="Q45" s="11"/>
    </row>
    <row r="46" spans="1:17" ht="25.5" customHeight="1">
      <c r="A46" s="46">
        <v>2338214</v>
      </c>
      <c r="B46" s="46" t="s">
        <v>2095</v>
      </c>
      <c r="C46" s="46" t="s">
        <v>1711</v>
      </c>
      <c r="D46" s="46" t="s">
        <v>378</v>
      </c>
      <c r="E46" s="46" t="s">
        <v>2085</v>
      </c>
      <c r="F46" s="36">
        <v>0</v>
      </c>
      <c r="G46" s="9">
        <f t="shared" si="3"/>
        <v>0</v>
      </c>
      <c r="H46" s="16">
        <f t="shared" si="4"/>
        <v>0</v>
      </c>
      <c r="I46" s="16">
        <f t="shared" si="5"/>
        <v>0</v>
      </c>
      <c r="J46" s="16">
        <v>0</v>
      </c>
      <c r="K46" s="16">
        <v>0</v>
      </c>
      <c r="L46" s="16">
        <v>0</v>
      </c>
      <c r="M46" s="16">
        <v>0</v>
      </c>
      <c r="N46" s="10">
        <f t="shared" si="6"/>
        <v>0</v>
      </c>
      <c r="O46" s="10">
        <f t="shared" si="7"/>
        <v>0</v>
      </c>
      <c r="P46" s="9">
        <f t="shared" si="8"/>
        <v>0</v>
      </c>
      <c r="Q46" s="11"/>
    </row>
    <row r="47" spans="1:17" ht="25.5" customHeight="1">
      <c r="A47" s="46">
        <v>2304870</v>
      </c>
      <c r="B47" s="46" t="s">
        <v>2096</v>
      </c>
      <c r="C47" s="46" t="s">
        <v>1711</v>
      </c>
      <c r="D47" s="46" t="s">
        <v>378</v>
      </c>
      <c r="E47" s="46" t="s">
        <v>2085</v>
      </c>
      <c r="F47" s="36">
        <v>0</v>
      </c>
      <c r="G47" s="9">
        <f t="shared" si="3"/>
        <v>0</v>
      </c>
      <c r="H47" s="16">
        <f t="shared" si="4"/>
        <v>0</v>
      </c>
      <c r="I47" s="16">
        <f t="shared" si="5"/>
        <v>0</v>
      </c>
      <c r="J47" s="16">
        <v>0</v>
      </c>
      <c r="K47" s="16">
        <v>0</v>
      </c>
      <c r="L47" s="16">
        <v>0</v>
      </c>
      <c r="M47" s="16">
        <v>0</v>
      </c>
      <c r="N47" s="10">
        <f t="shared" si="6"/>
        <v>0</v>
      </c>
      <c r="O47" s="10">
        <f t="shared" si="7"/>
        <v>0</v>
      </c>
      <c r="P47" s="9">
        <f t="shared" si="8"/>
        <v>0</v>
      </c>
      <c r="Q47" s="11"/>
    </row>
    <row r="48" spans="1:17" ht="25.5" customHeight="1">
      <c r="A48" s="46">
        <v>2306502</v>
      </c>
      <c r="B48" s="46" t="s">
        <v>2097</v>
      </c>
      <c r="C48" s="46" t="s">
        <v>1711</v>
      </c>
      <c r="D48" s="46" t="s">
        <v>378</v>
      </c>
      <c r="E48" s="46" t="s">
        <v>2085</v>
      </c>
      <c r="F48" s="36">
        <v>0</v>
      </c>
      <c r="G48" s="9">
        <f t="shared" si="3"/>
        <v>0</v>
      </c>
      <c r="H48" s="16">
        <f t="shared" si="4"/>
        <v>0</v>
      </c>
      <c r="I48" s="16">
        <f t="shared" si="5"/>
        <v>0</v>
      </c>
      <c r="J48" s="16">
        <v>0</v>
      </c>
      <c r="K48" s="16">
        <v>0</v>
      </c>
      <c r="L48" s="16">
        <v>0</v>
      </c>
      <c r="M48" s="16">
        <v>0</v>
      </c>
      <c r="N48" s="10">
        <f t="shared" si="6"/>
        <v>0</v>
      </c>
      <c r="O48" s="10">
        <f t="shared" si="7"/>
        <v>0</v>
      </c>
      <c r="P48" s="9">
        <f t="shared" si="8"/>
        <v>0</v>
      </c>
      <c r="Q48" s="11"/>
    </row>
    <row r="49" spans="1:17" ht="25.5" customHeight="1">
      <c r="A49" s="46">
        <v>2307254</v>
      </c>
      <c r="B49" s="46" t="s">
        <v>2098</v>
      </c>
      <c r="C49" s="46" t="s">
        <v>1711</v>
      </c>
      <c r="D49" s="46" t="s">
        <v>378</v>
      </c>
      <c r="E49" s="46" t="s">
        <v>2085</v>
      </c>
      <c r="F49" s="36">
        <v>0</v>
      </c>
      <c r="G49" s="9">
        <f t="shared" si="3"/>
        <v>0</v>
      </c>
      <c r="H49" s="16">
        <f t="shared" si="4"/>
        <v>0</v>
      </c>
      <c r="I49" s="16">
        <f t="shared" si="5"/>
        <v>0</v>
      </c>
      <c r="J49" s="16">
        <v>0</v>
      </c>
      <c r="K49" s="16">
        <v>0</v>
      </c>
      <c r="L49" s="16">
        <v>0</v>
      </c>
      <c r="M49" s="16">
        <v>0</v>
      </c>
      <c r="N49" s="10">
        <f t="shared" si="6"/>
        <v>0</v>
      </c>
      <c r="O49" s="10">
        <f t="shared" si="7"/>
        <v>0</v>
      </c>
      <c r="P49" s="9">
        <f t="shared" si="8"/>
        <v>0</v>
      </c>
      <c r="Q49" s="11"/>
    </row>
    <row r="50" spans="1:17" ht="25.5" customHeight="1">
      <c r="A50" s="46">
        <v>863460</v>
      </c>
      <c r="B50" s="46" t="s">
        <v>2099</v>
      </c>
      <c r="C50" s="46" t="s">
        <v>1711</v>
      </c>
      <c r="D50" s="46" t="s">
        <v>378</v>
      </c>
      <c r="E50" s="46" t="s">
        <v>2085</v>
      </c>
      <c r="F50" s="36">
        <v>0</v>
      </c>
      <c r="G50" s="9">
        <f t="shared" si="3"/>
        <v>0</v>
      </c>
      <c r="H50" s="16">
        <f t="shared" si="4"/>
        <v>0</v>
      </c>
      <c r="I50" s="16">
        <f t="shared" si="5"/>
        <v>0</v>
      </c>
      <c r="J50" s="16">
        <v>0</v>
      </c>
      <c r="K50" s="16">
        <v>0</v>
      </c>
      <c r="L50" s="16">
        <v>0</v>
      </c>
      <c r="M50" s="16">
        <v>0</v>
      </c>
      <c r="N50" s="10">
        <f t="shared" si="6"/>
        <v>0</v>
      </c>
      <c r="O50" s="10">
        <f t="shared" si="7"/>
        <v>0</v>
      </c>
      <c r="P50" s="9">
        <f t="shared" si="8"/>
        <v>0</v>
      </c>
      <c r="Q50" s="11"/>
    </row>
    <row r="51" spans="1:17" ht="25.5" customHeight="1">
      <c r="A51" s="46">
        <v>2313893</v>
      </c>
      <c r="B51" s="46" t="s">
        <v>1169</v>
      </c>
      <c r="C51" s="46" t="s">
        <v>1711</v>
      </c>
      <c r="D51" s="46" t="s">
        <v>102</v>
      </c>
      <c r="E51" s="46" t="s">
        <v>2085</v>
      </c>
      <c r="F51" s="36">
        <v>0</v>
      </c>
      <c r="G51" s="9">
        <f t="shared" si="3"/>
        <v>0</v>
      </c>
      <c r="H51" s="16">
        <f t="shared" si="4"/>
        <v>0</v>
      </c>
      <c r="I51" s="16">
        <f t="shared" si="5"/>
        <v>0</v>
      </c>
      <c r="J51" s="16">
        <v>0</v>
      </c>
      <c r="K51" s="16">
        <v>0</v>
      </c>
      <c r="L51" s="16">
        <v>0</v>
      </c>
      <c r="M51" s="16">
        <v>0</v>
      </c>
      <c r="N51" s="10">
        <f t="shared" si="6"/>
        <v>0</v>
      </c>
      <c r="O51" s="10">
        <f t="shared" si="7"/>
        <v>0</v>
      </c>
      <c r="P51" s="9">
        <f t="shared" si="8"/>
        <v>0</v>
      </c>
      <c r="Q51" s="11"/>
    </row>
    <row r="52" spans="1:17" ht="25.5" customHeight="1">
      <c r="A52" s="46">
        <v>2233127</v>
      </c>
      <c r="B52" s="46" t="s">
        <v>2100</v>
      </c>
      <c r="C52" s="46" t="s">
        <v>1711</v>
      </c>
      <c r="D52" s="46" t="s">
        <v>378</v>
      </c>
      <c r="E52" s="46" t="s">
        <v>2085</v>
      </c>
      <c r="F52" s="36">
        <v>0</v>
      </c>
      <c r="G52" s="9">
        <f t="shared" si="3"/>
        <v>0</v>
      </c>
      <c r="H52" s="16">
        <f t="shared" si="4"/>
        <v>0</v>
      </c>
      <c r="I52" s="16">
        <f t="shared" si="5"/>
        <v>0</v>
      </c>
      <c r="J52" s="16">
        <v>0</v>
      </c>
      <c r="K52" s="16">
        <v>0</v>
      </c>
      <c r="L52" s="16">
        <v>0</v>
      </c>
      <c r="M52" s="16">
        <v>0</v>
      </c>
      <c r="N52" s="10">
        <f t="shared" si="6"/>
        <v>0</v>
      </c>
      <c r="O52" s="10">
        <f t="shared" si="7"/>
        <v>0</v>
      </c>
      <c r="P52" s="9">
        <f t="shared" si="8"/>
        <v>0</v>
      </c>
      <c r="Q52" s="11"/>
    </row>
    <row r="53" spans="1:17" ht="25.5" customHeight="1">
      <c r="A53" s="46">
        <v>2324970</v>
      </c>
      <c r="B53" s="46" t="s">
        <v>2101</v>
      </c>
      <c r="C53" s="46" t="s">
        <v>1711</v>
      </c>
      <c r="D53" s="46" t="s">
        <v>378</v>
      </c>
      <c r="E53" s="46" t="s">
        <v>2085</v>
      </c>
      <c r="F53" s="36">
        <v>0</v>
      </c>
      <c r="G53" s="9">
        <f t="shared" si="3"/>
        <v>0</v>
      </c>
      <c r="H53" s="16">
        <f t="shared" si="4"/>
        <v>0</v>
      </c>
      <c r="I53" s="16">
        <f t="shared" si="5"/>
        <v>0</v>
      </c>
      <c r="J53" s="16">
        <v>0</v>
      </c>
      <c r="K53" s="16">
        <v>0</v>
      </c>
      <c r="L53" s="16">
        <v>0</v>
      </c>
      <c r="M53" s="16">
        <v>0</v>
      </c>
      <c r="N53" s="10">
        <f t="shared" si="6"/>
        <v>0</v>
      </c>
      <c r="O53" s="10">
        <f t="shared" si="7"/>
        <v>0</v>
      </c>
      <c r="P53" s="9">
        <f t="shared" si="8"/>
        <v>0</v>
      </c>
      <c r="Q53" s="11"/>
    </row>
    <row r="54" spans="1:17" ht="25.5" customHeight="1">
      <c r="A54" s="46">
        <v>2337858</v>
      </c>
      <c r="B54" s="46" t="s">
        <v>1111</v>
      </c>
      <c r="C54" s="46" t="s">
        <v>1711</v>
      </c>
      <c r="D54" s="46" t="s">
        <v>378</v>
      </c>
      <c r="E54" s="46" t="s">
        <v>2085</v>
      </c>
      <c r="F54" s="36">
        <v>0</v>
      </c>
      <c r="G54" s="9">
        <f t="shared" si="3"/>
        <v>0</v>
      </c>
      <c r="H54" s="16">
        <f t="shared" si="4"/>
        <v>0</v>
      </c>
      <c r="I54" s="16">
        <f t="shared" si="5"/>
        <v>0</v>
      </c>
      <c r="J54" s="16">
        <v>0</v>
      </c>
      <c r="K54" s="16">
        <v>0</v>
      </c>
      <c r="L54" s="16">
        <v>0</v>
      </c>
      <c r="M54" s="16">
        <v>0</v>
      </c>
      <c r="N54" s="10">
        <f t="shared" si="6"/>
        <v>0</v>
      </c>
      <c r="O54" s="10">
        <f t="shared" si="7"/>
        <v>0</v>
      </c>
      <c r="P54" s="9">
        <f t="shared" si="8"/>
        <v>0</v>
      </c>
      <c r="Q54" s="11"/>
    </row>
    <row r="55" spans="1:17" ht="25.5" customHeight="1">
      <c r="A55" s="46">
        <v>2341405</v>
      </c>
      <c r="B55" s="46" t="s">
        <v>2102</v>
      </c>
      <c r="C55" s="46" t="s">
        <v>1711</v>
      </c>
      <c r="D55" s="46" t="s">
        <v>378</v>
      </c>
      <c r="E55" s="46" t="s">
        <v>2085</v>
      </c>
      <c r="F55" s="36">
        <v>0</v>
      </c>
      <c r="G55" s="9">
        <f t="shared" si="3"/>
        <v>0</v>
      </c>
      <c r="H55" s="16">
        <f t="shared" si="4"/>
        <v>0</v>
      </c>
      <c r="I55" s="16">
        <f t="shared" si="5"/>
        <v>0</v>
      </c>
      <c r="J55" s="16">
        <v>0</v>
      </c>
      <c r="K55" s="16">
        <v>0</v>
      </c>
      <c r="L55" s="16">
        <v>0</v>
      </c>
      <c r="M55" s="16">
        <v>0</v>
      </c>
      <c r="N55" s="10">
        <f t="shared" si="6"/>
        <v>0</v>
      </c>
      <c r="O55" s="10">
        <f t="shared" si="7"/>
        <v>0</v>
      </c>
      <c r="P55" s="9">
        <f t="shared" si="8"/>
        <v>0</v>
      </c>
      <c r="Q55" s="11"/>
    </row>
    <row r="56" spans="1:17" ht="25.5" customHeight="1">
      <c r="A56" s="46">
        <v>253285</v>
      </c>
      <c r="B56" s="46" t="s">
        <v>1112</v>
      </c>
      <c r="C56" s="46" t="s">
        <v>1711</v>
      </c>
      <c r="D56" s="46" t="s">
        <v>378</v>
      </c>
      <c r="E56" s="46" t="s">
        <v>2085</v>
      </c>
      <c r="F56" s="36">
        <v>0</v>
      </c>
      <c r="G56" s="9">
        <f t="shared" si="3"/>
        <v>0</v>
      </c>
      <c r="H56" s="16">
        <f t="shared" si="4"/>
        <v>0</v>
      </c>
      <c r="I56" s="16">
        <f t="shared" si="5"/>
        <v>0</v>
      </c>
      <c r="J56" s="16">
        <v>0</v>
      </c>
      <c r="K56" s="16">
        <v>0</v>
      </c>
      <c r="L56" s="16">
        <v>0</v>
      </c>
      <c r="M56" s="16">
        <v>0</v>
      </c>
      <c r="N56" s="10">
        <f t="shared" si="6"/>
        <v>0</v>
      </c>
      <c r="O56" s="10">
        <f t="shared" si="7"/>
        <v>0</v>
      </c>
      <c r="P56" s="9">
        <f t="shared" si="8"/>
        <v>0</v>
      </c>
      <c r="Q56" s="11"/>
    </row>
    <row r="57" spans="1:17" ht="25.5" customHeight="1">
      <c r="A57" s="46">
        <v>2050559</v>
      </c>
      <c r="B57" s="46" t="s">
        <v>2103</v>
      </c>
      <c r="C57" s="46" t="s">
        <v>1711</v>
      </c>
      <c r="D57" s="46" t="s">
        <v>378</v>
      </c>
      <c r="E57" s="46" t="s">
        <v>2085</v>
      </c>
      <c r="F57" s="36">
        <v>0</v>
      </c>
      <c r="G57" s="9">
        <f t="shared" si="3"/>
        <v>0</v>
      </c>
      <c r="H57" s="16">
        <f t="shared" si="4"/>
        <v>0</v>
      </c>
      <c r="I57" s="16">
        <f t="shared" si="5"/>
        <v>0</v>
      </c>
      <c r="J57" s="16">
        <v>0</v>
      </c>
      <c r="K57" s="16">
        <v>0</v>
      </c>
      <c r="L57" s="16">
        <v>0</v>
      </c>
      <c r="M57" s="16">
        <v>0</v>
      </c>
      <c r="N57" s="10">
        <f t="shared" si="6"/>
        <v>0</v>
      </c>
      <c r="O57" s="10">
        <f t="shared" si="7"/>
        <v>0</v>
      </c>
      <c r="P57" s="9">
        <f t="shared" si="8"/>
        <v>0</v>
      </c>
      <c r="Q57" s="11"/>
    </row>
    <row r="58" spans="1:17" ht="25.5" customHeight="1">
      <c r="A58" s="46">
        <v>265346</v>
      </c>
      <c r="B58" s="46" t="s">
        <v>2104</v>
      </c>
      <c r="C58" s="46" t="s">
        <v>1711</v>
      </c>
      <c r="D58" s="46" t="s">
        <v>378</v>
      </c>
      <c r="E58" s="46" t="s">
        <v>2085</v>
      </c>
      <c r="F58" s="36">
        <v>0</v>
      </c>
      <c r="G58" s="9">
        <f t="shared" si="3"/>
        <v>0</v>
      </c>
      <c r="H58" s="16">
        <f t="shared" si="4"/>
        <v>0</v>
      </c>
      <c r="I58" s="16">
        <f t="shared" si="5"/>
        <v>0</v>
      </c>
      <c r="J58" s="16">
        <v>0</v>
      </c>
      <c r="K58" s="16">
        <v>0</v>
      </c>
      <c r="L58" s="16">
        <v>0</v>
      </c>
      <c r="M58" s="16">
        <v>0</v>
      </c>
      <c r="N58" s="10">
        <f t="shared" si="6"/>
        <v>0</v>
      </c>
      <c r="O58" s="10">
        <f t="shared" si="7"/>
        <v>0</v>
      </c>
      <c r="P58" s="9">
        <f t="shared" si="8"/>
        <v>0</v>
      </c>
      <c r="Q58" s="11"/>
    </row>
    <row r="59" spans="1:17" ht="25.5" customHeight="1">
      <c r="A59" s="46">
        <v>421484</v>
      </c>
      <c r="B59" s="46" t="s">
        <v>2105</v>
      </c>
      <c r="C59" s="46" t="s">
        <v>1711</v>
      </c>
      <c r="D59" s="46" t="s">
        <v>378</v>
      </c>
      <c r="E59" s="46" t="s">
        <v>2085</v>
      </c>
      <c r="F59" s="36">
        <v>0</v>
      </c>
      <c r="G59" s="9">
        <f t="shared" si="3"/>
        <v>0</v>
      </c>
      <c r="H59" s="16">
        <f t="shared" si="4"/>
        <v>0</v>
      </c>
      <c r="I59" s="16">
        <f t="shared" si="5"/>
        <v>0</v>
      </c>
      <c r="J59" s="16">
        <v>0</v>
      </c>
      <c r="K59" s="16">
        <v>0</v>
      </c>
      <c r="L59" s="16">
        <v>0</v>
      </c>
      <c r="M59" s="16">
        <v>0</v>
      </c>
      <c r="N59" s="10">
        <f t="shared" si="6"/>
        <v>0</v>
      </c>
      <c r="O59" s="10">
        <f t="shared" si="7"/>
        <v>0</v>
      </c>
      <c r="P59" s="9">
        <f t="shared" si="8"/>
        <v>0</v>
      </c>
      <c r="Q59" s="11"/>
    </row>
    <row r="60" spans="1:17" ht="25.5" customHeight="1">
      <c r="A60" s="46">
        <v>452650</v>
      </c>
      <c r="B60" s="46" t="s">
        <v>2106</v>
      </c>
      <c r="C60" s="46" t="s">
        <v>1711</v>
      </c>
      <c r="D60" s="46" t="s">
        <v>378</v>
      </c>
      <c r="E60" s="46" t="s">
        <v>2085</v>
      </c>
      <c r="F60" s="36">
        <v>0</v>
      </c>
      <c r="G60" s="9">
        <f t="shared" si="3"/>
        <v>0</v>
      </c>
      <c r="H60" s="16">
        <f t="shared" si="4"/>
        <v>0</v>
      </c>
      <c r="I60" s="16">
        <f t="shared" si="5"/>
        <v>0</v>
      </c>
      <c r="J60" s="16">
        <v>0</v>
      </c>
      <c r="K60" s="16">
        <v>0</v>
      </c>
      <c r="L60" s="16">
        <v>0</v>
      </c>
      <c r="M60" s="16">
        <v>0</v>
      </c>
      <c r="N60" s="10">
        <f t="shared" si="6"/>
        <v>0</v>
      </c>
      <c r="O60" s="10">
        <f t="shared" si="7"/>
        <v>0</v>
      </c>
      <c r="P60" s="9">
        <f t="shared" si="8"/>
        <v>0</v>
      </c>
      <c r="Q60" s="11"/>
    </row>
    <row r="61" spans="1:17" ht="25.5" customHeight="1">
      <c r="A61" s="46">
        <v>621931</v>
      </c>
      <c r="B61" s="46" t="s">
        <v>1121</v>
      </c>
      <c r="C61" s="46" t="s">
        <v>1711</v>
      </c>
      <c r="D61" s="46" t="s">
        <v>378</v>
      </c>
      <c r="E61" s="46" t="s">
        <v>2085</v>
      </c>
      <c r="F61" s="36">
        <v>0</v>
      </c>
      <c r="G61" s="9">
        <f t="shared" si="3"/>
        <v>0</v>
      </c>
      <c r="H61" s="16">
        <f t="shared" si="4"/>
        <v>0</v>
      </c>
      <c r="I61" s="16">
        <f t="shared" si="5"/>
        <v>0</v>
      </c>
      <c r="J61" s="16">
        <v>0</v>
      </c>
      <c r="K61" s="16">
        <v>0</v>
      </c>
      <c r="L61" s="16">
        <v>0</v>
      </c>
      <c r="M61" s="16">
        <v>0</v>
      </c>
      <c r="N61" s="10">
        <f t="shared" si="6"/>
        <v>0</v>
      </c>
      <c r="O61" s="10">
        <f t="shared" si="7"/>
        <v>0</v>
      </c>
      <c r="P61" s="9">
        <f t="shared" si="8"/>
        <v>0</v>
      </c>
      <c r="Q61" s="11"/>
    </row>
    <row r="62" spans="1:17" ht="25.5" customHeight="1">
      <c r="A62" s="46">
        <v>717615</v>
      </c>
      <c r="B62" s="46" t="s">
        <v>2107</v>
      </c>
      <c r="C62" s="46" t="s">
        <v>1711</v>
      </c>
      <c r="D62" s="46" t="s">
        <v>378</v>
      </c>
      <c r="E62" s="46" t="s">
        <v>2085</v>
      </c>
      <c r="F62" s="36">
        <v>0</v>
      </c>
      <c r="G62" s="9">
        <f t="shared" si="3"/>
        <v>0</v>
      </c>
      <c r="H62" s="16">
        <f t="shared" si="4"/>
        <v>0</v>
      </c>
      <c r="I62" s="16">
        <f t="shared" si="5"/>
        <v>0</v>
      </c>
      <c r="J62" s="16">
        <v>0</v>
      </c>
      <c r="K62" s="16">
        <v>0</v>
      </c>
      <c r="L62" s="16">
        <v>0</v>
      </c>
      <c r="M62" s="16">
        <v>0</v>
      </c>
      <c r="N62" s="10">
        <f t="shared" si="6"/>
        <v>0</v>
      </c>
      <c r="O62" s="10">
        <f t="shared" si="7"/>
        <v>0</v>
      </c>
      <c r="P62" s="9">
        <f t="shared" si="8"/>
        <v>0</v>
      </c>
      <c r="Q62" s="11"/>
    </row>
    <row r="63" spans="1:17" ht="25.5" customHeight="1">
      <c r="A63" s="46">
        <v>772115</v>
      </c>
      <c r="B63" s="46" t="s">
        <v>2108</v>
      </c>
      <c r="C63" s="46" t="s">
        <v>1711</v>
      </c>
      <c r="D63" s="46" t="s">
        <v>378</v>
      </c>
      <c r="E63" s="46" t="s">
        <v>2085</v>
      </c>
      <c r="F63" s="36">
        <v>0</v>
      </c>
      <c r="G63" s="9">
        <f t="shared" si="3"/>
        <v>0</v>
      </c>
      <c r="H63" s="16">
        <f t="shared" si="4"/>
        <v>0</v>
      </c>
      <c r="I63" s="16">
        <f t="shared" si="5"/>
        <v>0</v>
      </c>
      <c r="J63" s="16">
        <v>0</v>
      </c>
      <c r="K63" s="16">
        <v>0</v>
      </c>
      <c r="L63" s="16">
        <v>0</v>
      </c>
      <c r="M63" s="16">
        <v>0</v>
      </c>
      <c r="N63" s="10">
        <f t="shared" si="6"/>
        <v>0</v>
      </c>
      <c r="O63" s="10">
        <f t="shared" si="7"/>
        <v>0</v>
      </c>
      <c r="P63" s="9">
        <f t="shared" si="8"/>
        <v>0</v>
      </c>
      <c r="Q63" s="11"/>
    </row>
    <row r="64" spans="1:17" ht="25.5" customHeight="1">
      <c r="A64" s="46">
        <v>790327</v>
      </c>
      <c r="B64" s="46" t="s">
        <v>2109</v>
      </c>
      <c r="C64" s="46" t="s">
        <v>1711</v>
      </c>
      <c r="D64" s="46" t="s">
        <v>378</v>
      </c>
      <c r="E64" s="46" t="s">
        <v>2085</v>
      </c>
      <c r="F64" s="36">
        <v>0</v>
      </c>
      <c r="G64" s="9">
        <f t="shared" si="3"/>
        <v>0</v>
      </c>
      <c r="H64" s="16">
        <f t="shared" si="4"/>
        <v>0</v>
      </c>
      <c r="I64" s="16">
        <f t="shared" si="5"/>
        <v>0</v>
      </c>
      <c r="J64" s="16">
        <v>0</v>
      </c>
      <c r="K64" s="16">
        <v>0</v>
      </c>
      <c r="L64" s="16">
        <v>0</v>
      </c>
      <c r="M64" s="16">
        <v>0</v>
      </c>
      <c r="N64" s="10">
        <f t="shared" si="6"/>
        <v>0</v>
      </c>
      <c r="O64" s="10">
        <f t="shared" si="7"/>
        <v>0</v>
      </c>
      <c r="P64" s="9">
        <f t="shared" si="8"/>
        <v>0</v>
      </c>
      <c r="Q64" s="11"/>
    </row>
    <row r="65" spans="1:17" ht="25.5" customHeight="1">
      <c r="A65" s="46">
        <v>823924</v>
      </c>
      <c r="B65" s="46" t="s">
        <v>1117</v>
      </c>
      <c r="C65" s="46" t="s">
        <v>1711</v>
      </c>
      <c r="D65" s="46" t="s">
        <v>378</v>
      </c>
      <c r="E65" s="46" t="s">
        <v>2085</v>
      </c>
      <c r="F65" s="36">
        <v>0</v>
      </c>
      <c r="G65" s="9">
        <f t="shared" si="3"/>
        <v>0</v>
      </c>
      <c r="H65" s="16">
        <f t="shared" si="4"/>
        <v>0</v>
      </c>
      <c r="I65" s="16">
        <f t="shared" si="5"/>
        <v>0</v>
      </c>
      <c r="J65" s="16">
        <v>0</v>
      </c>
      <c r="K65" s="16">
        <v>0</v>
      </c>
      <c r="L65" s="16">
        <v>0</v>
      </c>
      <c r="M65" s="16">
        <v>0</v>
      </c>
      <c r="N65" s="10">
        <f t="shared" si="6"/>
        <v>0</v>
      </c>
      <c r="O65" s="10">
        <f t="shared" si="7"/>
        <v>0</v>
      </c>
      <c r="P65" s="9">
        <f t="shared" si="8"/>
        <v>0</v>
      </c>
      <c r="Q65" s="11"/>
    </row>
    <row r="66" spans="1:17" ht="25.5" customHeight="1">
      <c r="A66" s="46">
        <v>858254</v>
      </c>
      <c r="B66" s="46" t="s">
        <v>2110</v>
      </c>
      <c r="C66" s="46" t="s">
        <v>1711</v>
      </c>
      <c r="D66" s="46" t="s">
        <v>378</v>
      </c>
      <c r="E66" s="46" t="s">
        <v>2085</v>
      </c>
      <c r="F66" s="36">
        <v>0</v>
      </c>
      <c r="G66" s="9">
        <f t="shared" si="3"/>
        <v>0</v>
      </c>
      <c r="H66" s="16">
        <f t="shared" si="4"/>
        <v>0</v>
      </c>
      <c r="I66" s="16">
        <f t="shared" si="5"/>
        <v>0</v>
      </c>
      <c r="J66" s="16">
        <v>0</v>
      </c>
      <c r="K66" s="16">
        <v>0</v>
      </c>
      <c r="L66" s="16">
        <v>0</v>
      </c>
      <c r="M66" s="16">
        <v>0</v>
      </c>
      <c r="N66" s="10">
        <f t="shared" si="6"/>
        <v>0</v>
      </c>
      <c r="O66" s="10">
        <f t="shared" si="7"/>
        <v>0</v>
      </c>
      <c r="P66" s="9">
        <f t="shared" si="8"/>
        <v>0</v>
      </c>
      <c r="Q66" s="11"/>
    </row>
    <row r="67" spans="1:17" ht="25.5" customHeight="1">
      <c r="A67" s="46"/>
      <c r="B67" s="46"/>
      <c r="C67" s="46" t="s">
        <v>1711</v>
      </c>
      <c r="D67" s="46"/>
      <c r="E67" s="46" t="s">
        <v>2085</v>
      </c>
      <c r="F67" s="36">
        <v>0</v>
      </c>
      <c r="G67" s="9">
        <f t="shared" si="3"/>
        <v>0</v>
      </c>
      <c r="H67" s="16">
        <f t="shared" si="4"/>
        <v>0</v>
      </c>
      <c r="I67" s="16">
        <f t="shared" si="5"/>
        <v>0</v>
      </c>
      <c r="J67" s="16">
        <v>0</v>
      </c>
      <c r="K67" s="16">
        <v>0</v>
      </c>
      <c r="L67" s="16">
        <v>0</v>
      </c>
      <c r="M67" s="16">
        <v>0</v>
      </c>
      <c r="N67" s="10">
        <f t="shared" si="6"/>
        <v>0</v>
      </c>
      <c r="O67" s="10">
        <f t="shared" si="7"/>
        <v>0</v>
      </c>
      <c r="P67" s="9">
        <f t="shared" si="8"/>
        <v>0</v>
      </c>
      <c r="Q67" s="11"/>
    </row>
    <row r="68" spans="1:17" ht="25.5" customHeight="1">
      <c r="A68" s="46">
        <v>888089</v>
      </c>
      <c r="B68" s="46" t="s">
        <v>1122</v>
      </c>
      <c r="C68" s="46" t="s">
        <v>1711</v>
      </c>
      <c r="D68" s="46" t="s">
        <v>378</v>
      </c>
      <c r="E68" s="46" t="s">
        <v>2085</v>
      </c>
      <c r="F68" s="36">
        <v>0</v>
      </c>
      <c r="G68" s="9">
        <f t="shared" si="3"/>
        <v>0</v>
      </c>
      <c r="H68" s="16">
        <f t="shared" si="4"/>
        <v>0</v>
      </c>
      <c r="I68" s="16">
        <f t="shared" si="5"/>
        <v>0</v>
      </c>
      <c r="J68" s="16">
        <v>0</v>
      </c>
      <c r="K68" s="16">
        <v>0</v>
      </c>
      <c r="L68" s="16">
        <v>0</v>
      </c>
      <c r="M68" s="16">
        <v>0</v>
      </c>
      <c r="N68" s="10">
        <f t="shared" si="6"/>
        <v>0</v>
      </c>
      <c r="O68" s="10">
        <f t="shared" si="7"/>
        <v>0</v>
      </c>
      <c r="P68" s="9">
        <f t="shared" si="8"/>
        <v>0</v>
      </c>
      <c r="Q68" s="11"/>
    </row>
    <row r="69" spans="1:17" ht="25.5" customHeight="1">
      <c r="A69" s="46">
        <v>892566</v>
      </c>
      <c r="B69" s="46" t="s">
        <v>2111</v>
      </c>
      <c r="C69" s="46" t="s">
        <v>1711</v>
      </c>
      <c r="D69" s="46" t="s">
        <v>378</v>
      </c>
      <c r="E69" s="46" t="s">
        <v>2085</v>
      </c>
      <c r="F69" s="36">
        <v>0</v>
      </c>
      <c r="G69" s="9">
        <f t="shared" si="3"/>
        <v>0</v>
      </c>
      <c r="H69" s="16">
        <f t="shared" si="4"/>
        <v>0</v>
      </c>
      <c r="I69" s="16">
        <f t="shared" si="5"/>
        <v>0</v>
      </c>
      <c r="J69" s="16">
        <v>0</v>
      </c>
      <c r="K69" s="16">
        <v>0</v>
      </c>
      <c r="L69" s="16">
        <v>0</v>
      </c>
      <c r="M69" s="16">
        <v>0</v>
      </c>
      <c r="N69" s="10">
        <f t="shared" si="6"/>
        <v>0</v>
      </c>
      <c r="O69" s="10">
        <f t="shared" si="7"/>
        <v>0</v>
      </c>
      <c r="P69" s="9">
        <f t="shared" si="8"/>
        <v>0</v>
      </c>
      <c r="Q69" s="11"/>
    </row>
    <row r="70" spans="1:17" ht="25.5" customHeight="1">
      <c r="A70" s="46">
        <v>919558</v>
      </c>
      <c r="B70" s="46" t="s">
        <v>1119</v>
      </c>
      <c r="C70" s="46" t="s">
        <v>1711</v>
      </c>
      <c r="D70" s="46" t="s">
        <v>378</v>
      </c>
      <c r="E70" s="46" t="s">
        <v>2085</v>
      </c>
      <c r="F70" s="36">
        <v>0</v>
      </c>
      <c r="G70" s="9">
        <f t="shared" si="3"/>
        <v>0</v>
      </c>
      <c r="H70" s="16">
        <f t="shared" si="4"/>
        <v>0</v>
      </c>
      <c r="I70" s="16">
        <f t="shared" si="5"/>
        <v>0</v>
      </c>
      <c r="J70" s="16">
        <v>0</v>
      </c>
      <c r="K70" s="16">
        <v>0</v>
      </c>
      <c r="L70" s="16">
        <v>0</v>
      </c>
      <c r="M70" s="16">
        <v>0</v>
      </c>
      <c r="N70" s="10">
        <f t="shared" si="6"/>
        <v>0</v>
      </c>
      <c r="O70" s="10">
        <f t="shared" si="7"/>
        <v>0</v>
      </c>
      <c r="P70" s="9">
        <f t="shared" si="8"/>
        <v>0</v>
      </c>
      <c r="Q70" s="11"/>
    </row>
    <row r="71" spans="1:17" ht="25.5" customHeight="1">
      <c r="A71" s="46">
        <v>948652</v>
      </c>
      <c r="B71" s="46" t="s">
        <v>2112</v>
      </c>
      <c r="C71" s="46" t="s">
        <v>1711</v>
      </c>
      <c r="D71" s="46" t="s">
        <v>378</v>
      </c>
      <c r="E71" s="46" t="s">
        <v>2085</v>
      </c>
      <c r="F71" s="36">
        <v>0</v>
      </c>
      <c r="G71" s="9">
        <f t="shared" si="3"/>
        <v>0</v>
      </c>
      <c r="H71" s="16">
        <f t="shared" si="4"/>
        <v>0</v>
      </c>
      <c r="I71" s="16">
        <f t="shared" si="5"/>
        <v>0</v>
      </c>
      <c r="J71" s="16">
        <v>0</v>
      </c>
      <c r="K71" s="16">
        <v>0</v>
      </c>
      <c r="L71" s="16">
        <v>0</v>
      </c>
      <c r="M71" s="16">
        <v>0</v>
      </c>
      <c r="N71" s="10">
        <f t="shared" si="6"/>
        <v>0</v>
      </c>
      <c r="O71" s="10">
        <f t="shared" si="7"/>
        <v>0</v>
      </c>
      <c r="P71" s="9">
        <f t="shared" si="8"/>
        <v>0</v>
      </c>
      <c r="Q71" s="11"/>
    </row>
    <row r="72" spans="1:17" ht="25.5" customHeight="1">
      <c r="A72" s="46">
        <v>2135505</v>
      </c>
      <c r="B72" s="46" t="s">
        <v>1092</v>
      </c>
      <c r="C72" s="46" t="s">
        <v>1711</v>
      </c>
      <c r="D72" s="46" t="s">
        <v>378</v>
      </c>
      <c r="E72" s="46" t="s">
        <v>2085</v>
      </c>
      <c r="F72" s="36">
        <v>0</v>
      </c>
      <c r="G72" s="9">
        <f t="shared" si="3"/>
        <v>0</v>
      </c>
      <c r="H72" s="16">
        <f t="shared" si="4"/>
        <v>0</v>
      </c>
      <c r="I72" s="16">
        <f t="shared" si="5"/>
        <v>0</v>
      </c>
      <c r="J72" s="16">
        <v>0</v>
      </c>
      <c r="K72" s="16">
        <v>0</v>
      </c>
      <c r="L72" s="16">
        <v>0</v>
      </c>
      <c r="M72" s="16">
        <v>0</v>
      </c>
      <c r="N72" s="10">
        <f t="shared" si="6"/>
        <v>0</v>
      </c>
      <c r="O72" s="10">
        <f t="shared" si="7"/>
        <v>0</v>
      </c>
      <c r="P72" s="9">
        <f t="shared" si="8"/>
        <v>0</v>
      </c>
      <c r="Q72" s="11"/>
    </row>
    <row r="73" spans="1:17" ht="25.5" customHeight="1">
      <c r="A73" s="46">
        <v>2143409</v>
      </c>
      <c r="B73" s="46" t="s">
        <v>2113</v>
      </c>
      <c r="C73" s="46" t="s">
        <v>1711</v>
      </c>
      <c r="D73" s="46" t="s">
        <v>378</v>
      </c>
      <c r="E73" s="46" t="s">
        <v>2085</v>
      </c>
      <c r="F73" s="36">
        <v>0</v>
      </c>
      <c r="G73" s="9">
        <f t="shared" si="3"/>
        <v>0</v>
      </c>
      <c r="H73" s="16">
        <f t="shared" si="4"/>
        <v>0</v>
      </c>
      <c r="I73" s="16">
        <f t="shared" si="5"/>
        <v>0</v>
      </c>
      <c r="J73" s="16">
        <v>0</v>
      </c>
      <c r="K73" s="16">
        <v>0</v>
      </c>
      <c r="L73" s="16">
        <v>0</v>
      </c>
      <c r="M73" s="16">
        <v>0</v>
      </c>
      <c r="N73" s="10">
        <f t="shared" si="6"/>
        <v>0</v>
      </c>
      <c r="O73" s="10">
        <f t="shared" si="7"/>
        <v>0</v>
      </c>
      <c r="P73" s="9">
        <f t="shared" si="8"/>
        <v>0</v>
      </c>
      <c r="Q73" s="11"/>
    </row>
    <row r="74" spans="1:17" ht="25.5" customHeight="1">
      <c r="A74" s="46">
        <v>201246</v>
      </c>
      <c r="B74" s="46" t="s">
        <v>2065</v>
      </c>
      <c r="C74" s="46" t="s">
        <v>1711</v>
      </c>
      <c r="D74" s="46" t="s">
        <v>378</v>
      </c>
      <c r="E74" s="46" t="s">
        <v>2114</v>
      </c>
      <c r="F74" s="36">
        <v>23.134146341463413</v>
      </c>
      <c r="G74" s="9">
        <f t="shared" ref="G74:G93" si="9">F74*176</f>
        <v>4071.6097560975609</v>
      </c>
      <c r="H74" s="16">
        <v>0</v>
      </c>
      <c r="I74" s="16">
        <v>0</v>
      </c>
      <c r="J74" s="16">
        <f>F74*176</f>
        <v>4071.6097560975609</v>
      </c>
      <c r="K74" s="16">
        <f>F74*176</f>
        <v>4071.6097560975609</v>
      </c>
      <c r="L74" s="16">
        <f>F74*176</f>
        <v>4071.6097560975609</v>
      </c>
      <c r="M74" s="16">
        <f>F74*176</f>
        <v>4071.6097560975609</v>
      </c>
      <c r="N74" s="10">
        <f t="shared" ref="N74:N93" si="10">SUM(H74:J74)</f>
        <v>4071.6097560975609</v>
      </c>
      <c r="O74" s="10">
        <f t="shared" ref="O74:O93" si="11">SUM(K74:M74)</f>
        <v>12214.829268292682</v>
      </c>
      <c r="P74" s="9">
        <f t="shared" ref="P74:P93" si="12">SUM(H74:M74)</f>
        <v>16286.439024390244</v>
      </c>
      <c r="Q74" s="11"/>
    </row>
    <row r="75" spans="1:17" ht="25.5" customHeight="1">
      <c r="A75" s="46">
        <v>307464</v>
      </c>
      <c r="B75" s="46" t="s">
        <v>1172</v>
      </c>
      <c r="C75" s="46" t="s">
        <v>1711</v>
      </c>
      <c r="D75" s="46" t="s">
        <v>102</v>
      </c>
      <c r="E75" s="46" t="s">
        <v>2115</v>
      </c>
      <c r="F75" s="36">
        <v>25.048780487804876</v>
      </c>
      <c r="G75" s="9">
        <f t="shared" si="9"/>
        <v>4408.585365853658</v>
      </c>
      <c r="H75" s="16">
        <v>0</v>
      </c>
      <c r="I75" s="16">
        <v>0</v>
      </c>
      <c r="J75" s="16">
        <f t="shared" ref="J75:J93" si="13">F75*176</f>
        <v>4408.585365853658</v>
      </c>
      <c r="K75" s="16">
        <f t="shared" ref="K75:K93" si="14">F75*176</f>
        <v>4408.585365853658</v>
      </c>
      <c r="L75" s="16">
        <f t="shared" ref="L75:L93" si="15">F75*176</f>
        <v>4408.585365853658</v>
      </c>
      <c r="M75" s="16">
        <f t="shared" ref="M75:M93" si="16">F75*176</f>
        <v>4408.585365853658</v>
      </c>
      <c r="N75" s="10">
        <f t="shared" si="10"/>
        <v>4408.585365853658</v>
      </c>
      <c r="O75" s="10">
        <f t="shared" si="11"/>
        <v>13225.756097560974</v>
      </c>
      <c r="P75" s="9">
        <f t="shared" si="12"/>
        <v>17634.341463414632</v>
      </c>
      <c r="Q75" s="11"/>
    </row>
    <row r="76" spans="1:17" ht="25.5" customHeight="1">
      <c r="A76" s="46">
        <v>2029189</v>
      </c>
      <c r="B76" s="46" t="s">
        <v>1154</v>
      </c>
      <c r="C76" s="46" t="s">
        <v>1711</v>
      </c>
      <c r="D76" s="46" t="s">
        <v>102</v>
      </c>
      <c r="E76" s="46" t="s">
        <v>2116</v>
      </c>
      <c r="F76" s="36">
        <v>25.048780487804876</v>
      </c>
      <c r="G76" s="9">
        <f t="shared" si="9"/>
        <v>4408.585365853658</v>
      </c>
      <c r="H76" s="16">
        <v>0</v>
      </c>
      <c r="I76" s="16">
        <v>0</v>
      </c>
      <c r="J76" s="16">
        <f t="shared" si="13"/>
        <v>4408.585365853658</v>
      </c>
      <c r="K76" s="16">
        <f t="shared" si="14"/>
        <v>4408.585365853658</v>
      </c>
      <c r="L76" s="16">
        <f t="shared" si="15"/>
        <v>4408.585365853658</v>
      </c>
      <c r="M76" s="16">
        <f t="shared" si="16"/>
        <v>4408.585365853658</v>
      </c>
      <c r="N76" s="10">
        <f t="shared" si="10"/>
        <v>4408.585365853658</v>
      </c>
      <c r="O76" s="10">
        <f t="shared" si="11"/>
        <v>13225.756097560974</v>
      </c>
      <c r="P76" s="9">
        <f t="shared" si="12"/>
        <v>17634.341463414632</v>
      </c>
      <c r="Q76" s="11"/>
    </row>
    <row r="77" spans="1:17" ht="25.5" customHeight="1">
      <c r="A77" s="46">
        <v>616521</v>
      </c>
      <c r="B77" s="46" t="s">
        <v>2069</v>
      </c>
      <c r="C77" s="46" t="s">
        <v>1711</v>
      </c>
      <c r="D77" s="46" t="s">
        <v>102</v>
      </c>
      <c r="E77" s="46" t="s">
        <v>2117</v>
      </c>
      <c r="F77" s="36">
        <v>25.048780487804876</v>
      </c>
      <c r="G77" s="9">
        <f t="shared" si="9"/>
        <v>4408.585365853658</v>
      </c>
      <c r="H77" s="16">
        <v>0</v>
      </c>
      <c r="I77" s="16">
        <v>0</v>
      </c>
      <c r="J77" s="16">
        <f t="shared" si="13"/>
        <v>4408.585365853658</v>
      </c>
      <c r="K77" s="16">
        <f t="shared" si="14"/>
        <v>4408.585365853658</v>
      </c>
      <c r="L77" s="16">
        <f t="shared" si="15"/>
        <v>4408.585365853658</v>
      </c>
      <c r="M77" s="16">
        <f t="shared" si="16"/>
        <v>4408.585365853658</v>
      </c>
      <c r="N77" s="10">
        <f t="shared" si="10"/>
        <v>4408.585365853658</v>
      </c>
      <c r="O77" s="10">
        <f t="shared" si="11"/>
        <v>13225.756097560974</v>
      </c>
      <c r="P77" s="9">
        <f t="shared" si="12"/>
        <v>17634.341463414632</v>
      </c>
      <c r="Q77" s="11"/>
    </row>
    <row r="78" spans="1:17" ht="25.5" customHeight="1">
      <c r="A78" s="46">
        <v>2277441</v>
      </c>
      <c r="B78" s="46" t="s">
        <v>2071</v>
      </c>
      <c r="C78" s="46" t="s">
        <v>1711</v>
      </c>
      <c r="D78" s="46" t="s">
        <v>102</v>
      </c>
      <c r="E78" s="46" t="s">
        <v>2117</v>
      </c>
      <c r="F78" s="36">
        <v>25.048780487804876</v>
      </c>
      <c r="G78" s="9">
        <f t="shared" si="9"/>
        <v>4408.585365853658</v>
      </c>
      <c r="H78" s="16">
        <v>0</v>
      </c>
      <c r="I78" s="16">
        <v>0</v>
      </c>
      <c r="J78" s="16">
        <f t="shared" si="13"/>
        <v>4408.585365853658</v>
      </c>
      <c r="K78" s="16">
        <f t="shared" si="14"/>
        <v>4408.585365853658</v>
      </c>
      <c r="L78" s="16">
        <f t="shared" si="15"/>
        <v>4408.585365853658</v>
      </c>
      <c r="M78" s="16">
        <f t="shared" si="16"/>
        <v>4408.585365853658</v>
      </c>
      <c r="N78" s="10">
        <f t="shared" si="10"/>
        <v>4408.585365853658</v>
      </c>
      <c r="O78" s="10">
        <f t="shared" si="11"/>
        <v>13225.756097560974</v>
      </c>
      <c r="P78" s="9">
        <f t="shared" si="12"/>
        <v>17634.341463414632</v>
      </c>
      <c r="Q78" s="11"/>
    </row>
    <row r="79" spans="1:17" ht="25.5" customHeight="1">
      <c r="A79" s="46">
        <v>260253</v>
      </c>
      <c r="B79" s="46" t="s">
        <v>2072</v>
      </c>
      <c r="C79" s="46" t="s">
        <v>1711</v>
      </c>
      <c r="D79" s="46" t="s">
        <v>102</v>
      </c>
      <c r="E79" s="46" t="s">
        <v>2118</v>
      </c>
      <c r="F79" s="36">
        <v>25.048780487804876</v>
      </c>
      <c r="G79" s="9">
        <f t="shared" si="9"/>
        <v>4408.585365853658</v>
      </c>
      <c r="H79" s="16">
        <v>0</v>
      </c>
      <c r="I79" s="16">
        <v>0</v>
      </c>
      <c r="J79" s="16">
        <f t="shared" si="13"/>
        <v>4408.585365853658</v>
      </c>
      <c r="K79" s="16">
        <f t="shared" si="14"/>
        <v>4408.585365853658</v>
      </c>
      <c r="L79" s="16">
        <f t="shared" si="15"/>
        <v>4408.585365853658</v>
      </c>
      <c r="M79" s="16">
        <f t="shared" si="16"/>
        <v>4408.585365853658</v>
      </c>
      <c r="N79" s="10">
        <f t="shared" si="10"/>
        <v>4408.585365853658</v>
      </c>
      <c r="O79" s="10">
        <f t="shared" si="11"/>
        <v>13225.756097560974</v>
      </c>
      <c r="P79" s="9">
        <f t="shared" si="12"/>
        <v>17634.341463414632</v>
      </c>
      <c r="Q79" s="11"/>
    </row>
    <row r="80" spans="1:17" ht="25.5" customHeight="1">
      <c r="A80" s="46">
        <v>890446</v>
      </c>
      <c r="B80" s="46" t="s">
        <v>2074</v>
      </c>
      <c r="C80" s="46" t="s">
        <v>1711</v>
      </c>
      <c r="D80" s="46" t="s">
        <v>102</v>
      </c>
      <c r="E80" s="46" t="s">
        <v>2119</v>
      </c>
      <c r="F80" s="36">
        <v>25.048780487804876</v>
      </c>
      <c r="G80" s="9">
        <f t="shared" si="9"/>
        <v>4408.585365853658</v>
      </c>
      <c r="H80" s="16">
        <v>0</v>
      </c>
      <c r="I80" s="16">
        <v>0</v>
      </c>
      <c r="J80" s="16">
        <f t="shared" si="13"/>
        <v>4408.585365853658</v>
      </c>
      <c r="K80" s="16">
        <f t="shared" si="14"/>
        <v>4408.585365853658</v>
      </c>
      <c r="L80" s="16">
        <f t="shared" si="15"/>
        <v>4408.585365853658</v>
      </c>
      <c r="M80" s="16">
        <f t="shared" si="16"/>
        <v>4408.585365853658</v>
      </c>
      <c r="N80" s="10">
        <f t="shared" si="10"/>
        <v>4408.585365853658</v>
      </c>
      <c r="O80" s="10">
        <f t="shared" si="11"/>
        <v>13225.756097560974</v>
      </c>
      <c r="P80" s="9">
        <f t="shared" si="12"/>
        <v>17634.341463414632</v>
      </c>
      <c r="Q80" s="11"/>
    </row>
    <row r="81" spans="1:17" ht="25.5" customHeight="1">
      <c r="A81" s="46">
        <v>839719</v>
      </c>
      <c r="B81" s="46" t="s">
        <v>1174</v>
      </c>
      <c r="C81" s="46" t="s">
        <v>1711</v>
      </c>
      <c r="D81" s="46" t="s">
        <v>102</v>
      </c>
      <c r="E81" s="46" t="s">
        <v>2119</v>
      </c>
      <c r="F81" s="36">
        <v>25.048780487804876</v>
      </c>
      <c r="G81" s="9">
        <f t="shared" si="9"/>
        <v>4408.585365853658</v>
      </c>
      <c r="H81" s="16">
        <v>0</v>
      </c>
      <c r="I81" s="16">
        <v>0</v>
      </c>
      <c r="J81" s="16">
        <f t="shared" si="13"/>
        <v>4408.585365853658</v>
      </c>
      <c r="K81" s="16">
        <f t="shared" si="14"/>
        <v>4408.585365853658</v>
      </c>
      <c r="L81" s="16">
        <f t="shared" si="15"/>
        <v>4408.585365853658</v>
      </c>
      <c r="M81" s="16">
        <f t="shared" si="16"/>
        <v>4408.585365853658</v>
      </c>
      <c r="N81" s="10">
        <f t="shared" si="10"/>
        <v>4408.585365853658</v>
      </c>
      <c r="O81" s="10">
        <f t="shared" si="11"/>
        <v>13225.756097560974</v>
      </c>
      <c r="P81" s="9">
        <f t="shared" si="12"/>
        <v>17634.341463414632</v>
      </c>
      <c r="Q81" s="11"/>
    </row>
    <row r="82" spans="1:17" ht="25.5" customHeight="1">
      <c r="A82" s="46">
        <v>2134843</v>
      </c>
      <c r="B82" s="46" t="s">
        <v>2076</v>
      </c>
      <c r="C82" s="46" t="s">
        <v>1711</v>
      </c>
      <c r="D82" s="46" t="s">
        <v>102</v>
      </c>
      <c r="E82" s="46" t="s">
        <v>2120</v>
      </c>
      <c r="F82" s="36">
        <v>17.670731707317074</v>
      </c>
      <c r="G82" s="9">
        <f t="shared" si="9"/>
        <v>3110.0487804878048</v>
      </c>
      <c r="H82" s="16">
        <v>0</v>
      </c>
      <c r="I82" s="16">
        <v>0</v>
      </c>
      <c r="J82" s="16">
        <f t="shared" si="13"/>
        <v>3110.0487804878048</v>
      </c>
      <c r="K82" s="16">
        <f t="shared" si="14"/>
        <v>3110.0487804878048</v>
      </c>
      <c r="L82" s="16">
        <f t="shared" si="15"/>
        <v>3110.0487804878048</v>
      </c>
      <c r="M82" s="16">
        <f t="shared" si="16"/>
        <v>3110.0487804878048</v>
      </c>
      <c r="N82" s="10">
        <f t="shared" si="10"/>
        <v>3110.0487804878048</v>
      </c>
      <c r="O82" s="10">
        <f t="shared" si="11"/>
        <v>9330.1463414634145</v>
      </c>
      <c r="P82" s="9">
        <f t="shared" si="12"/>
        <v>12440.195121951219</v>
      </c>
      <c r="Q82" s="11"/>
    </row>
    <row r="83" spans="1:17" ht="25.5" customHeight="1">
      <c r="A83" s="46">
        <v>2134602</v>
      </c>
      <c r="B83" s="46" t="s">
        <v>1159</v>
      </c>
      <c r="C83" s="46" t="s">
        <v>1711</v>
      </c>
      <c r="D83" s="46" t="s">
        <v>102</v>
      </c>
      <c r="E83" s="46" t="s">
        <v>2120</v>
      </c>
      <c r="F83" s="36">
        <v>17.670731707317074</v>
      </c>
      <c r="G83" s="9">
        <f t="shared" si="9"/>
        <v>3110.0487804878048</v>
      </c>
      <c r="H83" s="16">
        <v>0</v>
      </c>
      <c r="I83" s="16">
        <v>0</v>
      </c>
      <c r="J83" s="16">
        <f t="shared" si="13"/>
        <v>3110.0487804878048</v>
      </c>
      <c r="K83" s="16">
        <f t="shared" si="14"/>
        <v>3110.0487804878048</v>
      </c>
      <c r="L83" s="16">
        <f t="shared" si="15"/>
        <v>3110.0487804878048</v>
      </c>
      <c r="M83" s="16">
        <f t="shared" si="16"/>
        <v>3110.0487804878048</v>
      </c>
      <c r="N83" s="10">
        <f t="shared" si="10"/>
        <v>3110.0487804878048</v>
      </c>
      <c r="O83" s="10">
        <f t="shared" si="11"/>
        <v>9330.1463414634145</v>
      </c>
      <c r="P83" s="9">
        <f t="shared" si="12"/>
        <v>12440.195121951219</v>
      </c>
      <c r="Q83" s="11"/>
    </row>
    <row r="84" spans="1:17" ht="25.5" customHeight="1">
      <c r="A84" s="46">
        <v>2134910</v>
      </c>
      <c r="B84" s="46" t="s">
        <v>1161</v>
      </c>
      <c r="C84" s="46" t="s">
        <v>1711</v>
      </c>
      <c r="D84" s="46" t="s">
        <v>102</v>
      </c>
      <c r="E84" s="46" t="s">
        <v>2121</v>
      </c>
      <c r="F84" s="36">
        <v>17.670731707317074</v>
      </c>
      <c r="G84" s="9">
        <f t="shared" si="9"/>
        <v>3110.0487804878048</v>
      </c>
      <c r="H84" s="16">
        <v>0</v>
      </c>
      <c r="I84" s="16">
        <v>0</v>
      </c>
      <c r="J84" s="16">
        <f t="shared" si="13"/>
        <v>3110.0487804878048</v>
      </c>
      <c r="K84" s="16">
        <f t="shared" si="14"/>
        <v>3110.0487804878048</v>
      </c>
      <c r="L84" s="16">
        <f t="shared" si="15"/>
        <v>3110.0487804878048</v>
      </c>
      <c r="M84" s="16">
        <f t="shared" si="16"/>
        <v>3110.0487804878048</v>
      </c>
      <c r="N84" s="10">
        <f t="shared" si="10"/>
        <v>3110.0487804878048</v>
      </c>
      <c r="O84" s="10">
        <f t="shared" si="11"/>
        <v>9330.1463414634145</v>
      </c>
      <c r="P84" s="9">
        <f t="shared" si="12"/>
        <v>12440.195121951219</v>
      </c>
      <c r="Q84" s="11"/>
    </row>
    <row r="85" spans="1:17" ht="25.5" customHeight="1">
      <c r="A85" s="46">
        <v>904809</v>
      </c>
      <c r="B85" s="46" t="s">
        <v>1176</v>
      </c>
      <c r="C85" s="46" t="s">
        <v>1711</v>
      </c>
      <c r="D85" s="46" t="s">
        <v>102</v>
      </c>
      <c r="E85" s="46" t="s">
        <v>2121</v>
      </c>
      <c r="F85" s="36">
        <v>17.670731707317074</v>
      </c>
      <c r="G85" s="9">
        <f t="shared" si="9"/>
        <v>3110.0487804878048</v>
      </c>
      <c r="H85" s="16">
        <v>0</v>
      </c>
      <c r="I85" s="16">
        <v>0</v>
      </c>
      <c r="J85" s="16">
        <f t="shared" si="13"/>
        <v>3110.0487804878048</v>
      </c>
      <c r="K85" s="16">
        <f t="shared" si="14"/>
        <v>3110.0487804878048</v>
      </c>
      <c r="L85" s="16">
        <f t="shared" si="15"/>
        <v>3110.0487804878048</v>
      </c>
      <c r="M85" s="16">
        <f t="shared" si="16"/>
        <v>3110.0487804878048</v>
      </c>
      <c r="N85" s="10">
        <f t="shared" si="10"/>
        <v>3110.0487804878048</v>
      </c>
      <c r="O85" s="10">
        <f t="shared" si="11"/>
        <v>9330.1463414634145</v>
      </c>
      <c r="P85" s="9">
        <f t="shared" si="12"/>
        <v>12440.195121951219</v>
      </c>
      <c r="Q85" s="11"/>
    </row>
    <row r="86" spans="1:17" ht="25.5" customHeight="1">
      <c r="A86" s="46">
        <v>894920</v>
      </c>
      <c r="B86" s="46" t="s">
        <v>1175</v>
      </c>
      <c r="C86" s="46" t="s">
        <v>1711</v>
      </c>
      <c r="D86" s="46" t="s">
        <v>102</v>
      </c>
      <c r="E86" s="46" t="s">
        <v>2121</v>
      </c>
      <c r="F86" s="36">
        <v>17.670731707317074</v>
      </c>
      <c r="G86" s="9">
        <f t="shared" si="9"/>
        <v>3110.0487804878048</v>
      </c>
      <c r="H86" s="16">
        <v>0</v>
      </c>
      <c r="I86" s="16">
        <v>0</v>
      </c>
      <c r="J86" s="16">
        <f t="shared" si="13"/>
        <v>3110.0487804878048</v>
      </c>
      <c r="K86" s="16">
        <f t="shared" si="14"/>
        <v>3110.0487804878048</v>
      </c>
      <c r="L86" s="16">
        <f t="shared" si="15"/>
        <v>3110.0487804878048</v>
      </c>
      <c r="M86" s="16">
        <f t="shared" si="16"/>
        <v>3110.0487804878048</v>
      </c>
      <c r="N86" s="10">
        <f t="shared" si="10"/>
        <v>3110.0487804878048</v>
      </c>
      <c r="O86" s="10">
        <f t="shared" si="11"/>
        <v>9330.1463414634145</v>
      </c>
      <c r="P86" s="9">
        <f t="shared" si="12"/>
        <v>12440.195121951219</v>
      </c>
      <c r="Q86" s="11"/>
    </row>
    <row r="87" spans="1:17" ht="25.5" customHeight="1">
      <c r="A87" s="46">
        <v>2088567</v>
      </c>
      <c r="B87" s="46" t="s">
        <v>1155</v>
      </c>
      <c r="C87" s="46" t="s">
        <v>1711</v>
      </c>
      <c r="D87" s="46" t="s">
        <v>102</v>
      </c>
      <c r="E87" s="46" t="s">
        <v>2121</v>
      </c>
      <c r="F87" s="36">
        <v>17.670731707317074</v>
      </c>
      <c r="G87" s="9">
        <f t="shared" si="9"/>
        <v>3110.0487804878048</v>
      </c>
      <c r="H87" s="16">
        <v>0</v>
      </c>
      <c r="I87" s="16">
        <v>0</v>
      </c>
      <c r="J87" s="16">
        <f t="shared" si="13"/>
        <v>3110.0487804878048</v>
      </c>
      <c r="K87" s="16">
        <f t="shared" si="14"/>
        <v>3110.0487804878048</v>
      </c>
      <c r="L87" s="16">
        <f t="shared" si="15"/>
        <v>3110.0487804878048</v>
      </c>
      <c r="M87" s="16">
        <f t="shared" si="16"/>
        <v>3110.0487804878048</v>
      </c>
      <c r="N87" s="10">
        <f t="shared" si="10"/>
        <v>3110.0487804878048</v>
      </c>
      <c r="O87" s="10">
        <f t="shared" si="11"/>
        <v>9330.1463414634145</v>
      </c>
      <c r="P87" s="9">
        <f t="shared" si="12"/>
        <v>12440.195121951219</v>
      </c>
      <c r="Q87" s="11"/>
    </row>
    <row r="88" spans="1:17" ht="25.5" customHeight="1">
      <c r="A88" s="46">
        <v>2088629</v>
      </c>
      <c r="B88" s="46" t="s">
        <v>1156</v>
      </c>
      <c r="C88" s="46" t="s">
        <v>1711</v>
      </c>
      <c r="D88" s="46" t="s">
        <v>102</v>
      </c>
      <c r="E88" s="46" t="s">
        <v>2122</v>
      </c>
      <c r="F88" s="36">
        <v>21.512195121951219</v>
      </c>
      <c r="G88" s="9">
        <f t="shared" si="9"/>
        <v>3786.1463414634145</v>
      </c>
      <c r="H88" s="16">
        <v>0</v>
      </c>
      <c r="I88" s="16">
        <v>0</v>
      </c>
      <c r="J88" s="16">
        <f t="shared" si="13"/>
        <v>3786.1463414634145</v>
      </c>
      <c r="K88" s="16">
        <f t="shared" si="14"/>
        <v>3786.1463414634145</v>
      </c>
      <c r="L88" s="16">
        <f t="shared" si="15"/>
        <v>3786.1463414634145</v>
      </c>
      <c r="M88" s="16">
        <f t="shared" si="16"/>
        <v>3786.1463414634145</v>
      </c>
      <c r="N88" s="10">
        <f t="shared" si="10"/>
        <v>3786.1463414634145</v>
      </c>
      <c r="O88" s="10">
        <f t="shared" si="11"/>
        <v>11358.439024390244</v>
      </c>
      <c r="P88" s="9">
        <f t="shared" si="12"/>
        <v>15144.585365853658</v>
      </c>
      <c r="Q88" s="11"/>
    </row>
    <row r="89" spans="1:17" ht="25.5" customHeight="1">
      <c r="A89" s="46">
        <v>2247861</v>
      </c>
      <c r="B89" s="46" t="s">
        <v>1166</v>
      </c>
      <c r="C89" s="46" t="s">
        <v>1711</v>
      </c>
      <c r="D89" s="46" t="s">
        <v>102</v>
      </c>
      <c r="E89" s="46" t="s">
        <v>2123</v>
      </c>
      <c r="F89" s="36">
        <v>21.512195121951219</v>
      </c>
      <c r="G89" s="9">
        <f t="shared" si="9"/>
        <v>3786.1463414634145</v>
      </c>
      <c r="H89" s="16">
        <v>0</v>
      </c>
      <c r="I89" s="16">
        <v>0</v>
      </c>
      <c r="J89" s="16">
        <f t="shared" si="13"/>
        <v>3786.1463414634145</v>
      </c>
      <c r="K89" s="16">
        <f t="shared" si="14"/>
        <v>3786.1463414634145</v>
      </c>
      <c r="L89" s="16">
        <f t="shared" si="15"/>
        <v>3786.1463414634145</v>
      </c>
      <c r="M89" s="16">
        <f t="shared" si="16"/>
        <v>3786.1463414634145</v>
      </c>
      <c r="N89" s="10">
        <f t="shared" si="10"/>
        <v>3786.1463414634145</v>
      </c>
      <c r="O89" s="10">
        <f t="shared" si="11"/>
        <v>11358.439024390244</v>
      </c>
      <c r="P89" s="9">
        <f t="shared" si="12"/>
        <v>15144.585365853658</v>
      </c>
      <c r="Q89" s="11"/>
    </row>
    <row r="90" spans="1:17" ht="25.5" customHeight="1">
      <c r="A90" s="46">
        <v>2298112</v>
      </c>
      <c r="B90" s="46" t="s">
        <v>2080</v>
      </c>
      <c r="C90" s="46" t="s">
        <v>1711</v>
      </c>
      <c r="D90" s="46" t="s">
        <v>102</v>
      </c>
      <c r="E90" s="46" t="s">
        <v>2124</v>
      </c>
      <c r="F90" s="36">
        <v>17.670731707317074</v>
      </c>
      <c r="G90" s="9">
        <f t="shared" si="9"/>
        <v>3110.0487804878048</v>
      </c>
      <c r="H90" s="16">
        <v>0</v>
      </c>
      <c r="I90" s="16">
        <v>0</v>
      </c>
      <c r="J90" s="16">
        <f t="shared" si="13"/>
        <v>3110.0487804878048</v>
      </c>
      <c r="K90" s="16">
        <f t="shared" si="14"/>
        <v>3110.0487804878048</v>
      </c>
      <c r="L90" s="16">
        <f t="shared" si="15"/>
        <v>3110.0487804878048</v>
      </c>
      <c r="M90" s="16">
        <f t="shared" si="16"/>
        <v>3110.0487804878048</v>
      </c>
      <c r="N90" s="10">
        <f t="shared" si="10"/>
        <v>3110.0487804878048</v>
      </c>
      <c r="O90" s="10">
        <f t="shared" si="11"/>
        <v>9330.1463414634145</v>
      </c>
      <c r="P90" s="9">
        <f t="shared" si="12"/>
        <v>12440.195121951219</v>
      </c>
      <c r="Q90" s="11"/>
    </row>
    <row r="91" spans="1:17" ht="25.5" customHeight="1">
      <c r="A91" s="46">
        <v>2100194</v>
      </c>
      <c r="B91" s="46" t="s">
        <v>2081</v>
      </c>
      <c r="C91" s="46" t="s">
        <v>1711</v>
      </c>
      <c r="D91" s="46" t="s">
        <v>102</v>
      </c>
      <c r="E91" s="46" t="s">
        <v>2125</v>
      </c>
      <c r="F91" s="36">
        <v>25.048780487804876</v>
      </c>
      <c r="G91" s="9">
        <f t="shared" si="9"/>
        <v>4408.585365853658</v>
      </c>
      <c r="H91" s="16">
        <v>0</v>
      </c>
      <c r="I91" s="16">
        <v>0</v>
      </c>
      <c r="J91" s="16">
        <f t="shared" si="13"/>
        <v>4408.585365853658</v>
      </c>
      <c r="K91" s="16">
        <f t="shared" si="14"/>
        <v>4408.585365853658</v>
      </c>
      <c r="L91" s="16">
        <f t="shared" si="15"/>
        <v>4408.585365853658</v>
      </c>
      <c r="M91" s="16">
        <f t="shared" si="16"/>
        <v>4408.585365853658</v>
      </c>
      <c r="N91" s="10">
        <f t="shared" si="10"/>
        <v>4408.585365853658</v>
      </c>
      <c r="O91" s="10">
        <f t="shared" si="11"/>
        <v>13225.756097560974</v>
      </c>
      <c r="P91" s="9">
        <f t="shared" si="12"/>
        <v>17634.341463414632</v>
      </c>
      <c r="Q91" s="11"/>
    </row>
    <row r="92" spans="1:17" ht="25.5" customHeight="1">
      <c r="A92" s="46">
        <v>2313893</v>
      </c>
      <c r="B92" s="46" t="s">
        <v>1169</v>
      </c>
      <c r="C92" s="46" t="s">
        <v>1711</v>
      </c>
      <c r="D92" s="46" t="s">
        <v>102</v>
      </c>
      <c r="E92" s="46" t="s">
        <v>2125</v>
      </c>
      <c r="F92" s="36">
        <v>25.048780487804876</v>
      </c>
      <c r="G92" s="9">
        <f t="shared" si="9"/>
        <v>4408.585365853658</v>
      </c>
      <c r="H92" s="16">
        <v>0</v>
      </c>
      <c r="I92" s="16">
        <v>0</v>
      </c>
      <c r="J92" s="16">
        <f t="shared" si="13"/>
        <v>4408.585365853658</v>
      </c>
      <c r="K92" s="16">
        <f t="shared" si="14"/>
        <v>4408.585365853658</v>
      </c>
      <c r="L92" s="16">
        <f t="shared" si="15"/>
        <v>4408.585365853658</v>
      </c>
      <c r="M92" s="16">
        <f t="shared" si="16"/>
        <v>4408.585365853658</v>
      </c>
      <c r="N92" s="10">
        <f t="shared" si="10"/>
        <v>4408.585365853658</v>
      </c>
      <c r="O92" s="10">
        <f t="shared" si="11"/>
        <v>13225.756097560974</v>
      </c>
      <c r="P92" s="9">
        <f t="shared" si="12"/>
        <v>17634.341463414632</v>
      </c>
      <c r="Q92" s="11"/>
    </row>
    <row r="93" spans="1:17" ht="25.5" customHeight="1">
      <c r="A93" s="46">
        <v>2145839</v>
      </c>
      <c r="B93" s="46" t="s">
        <v>1164</v>
      </c>
      <c r="C93" s="46" t="s">
        <v>1711</v>
      </c>
      <c r="D93" s="46" t="s">
        <v>102</v>
      </c>
      <c r="E93" s="46" t="s">
        <v>2126</v>
      </c>
      <c r="F93" s="36">
        <v>17.670731707317099</v>
      </c>
      <c r="G93" s="9">
        <f t="shared" si="9"/>
        <v>3110.0487804878094</v>
      </c>
      <c r="H93" s="16">
        <v>0</v>
      </c>
      <c r="I93" s="16">
        <v>0</v>
      </c>
      <c r="J93" s="16">
        <f t="shared" si="13"/>
        <v>3110.0487804878094</v>
      </c>
      <c r="K93" s="16">
        <f t="shared" si="14"/>
        <v>3110.0487804878094</v>
      </c>
      <c r="L93" s="16">
        <f t="shared" si="15"/>
        <v>3110.0487804878094</v>
      </c>
      <c r="M93" s="16">
        <f t="shared" si="16"/>
        <v>3110.0487804878094</v>
      </c>
      <c r="N93" s="10">
        <f t="shared" si="10"/>
        <v>3110.0487804878094</v>
      </c>
      <c r="O93" s="10">
        <f t="shared" si="11"/>
        <v>9330.1463414634272</v>
      </c>
      <c r="P93" s="9">
        <f t="shared" si="12"/>
        <v>12440.195121951238</v>
      </c>
      <c r="Q93" s="11"/>
    </row>
    <row r="94" spans="1:17" ht="25.5" customHeight="1">
      <c r="A94" s="437">
        <v>2094417</v>
      </c>
      <c r="B94" s="403" t="s">
        <v>2127</v>
      </c>
      <c r="C94" s="46" t="s">
        <v>1711</v>
      </c>
      <c r="D94" s="46" t="s">
        <v>102</v>
      </c>
      <c r="E94" s="46" t="s">
        <v>428</v>
      </c>
      <c r="F94" s="36">
        <v>17.670731707317099</v>
      </c>
      <c r="G94" s="9">
        <f t="shared" ref="G94" si="17">F94*176</f>
        <v>3110.0487804878094</v>
      </c>
      <c r="H94" s="16">
        <v>0</v>
      </c>
      <c r="I94" s="16">
        <v>0</v>
      </c>
      <c r="J94" s="16">
        <f t="shared" ref="J94" si="18">F94*176</f>
        <v>3110.0487804878094</v>
      </c>
      <c r="K94" s="16">
        <f t="shared" ref="K94" si="19">F94*176</f>
        <v>3110.0487804878094</v>
      </c>
      <c r="L94" s="16">
        <f t="shared" ref="L94" si="20">F94*176</f>
        <v>3110.0487804878094</v>
      </c>
      <c r="M94" s="16">
        <f t="shared" ref="M94" si="21">F94*176</f>
        <v>3110.0487804878094</v>
      </c>
      <c r="N94" s="10">
        <f t="shared" ref="N94" si="22">SUM(H94:J94)</f>
        <v>3110.0487804878094</v>
      </c>
      <c r="O94" s="10">
        <f t="shared" ref="O94" si="23">SUM(K94:M94)</f>
        <v>9330.1463414634272</v>
      </c>
      <c r="P94" s="9">
        <f t="shared" ref="P94" si="24">SUM(H94:M94)</f>
        <v>12440.195121951238</v>
      </c>
      <c r="Q94" s="11"/>
    </row>
    <row r="95" spans="1:17" ht="25.5" customHeight="1">
      <c r="A95" s="46">
        <v>2358640</v>
      </c>
      <c r="B95" s="46" t="s">
        <v>2128</v>
      </c>
      <c r="C95" s="46" t="s">
        <v>1711</v>
      </c>
      <c r="D95" s="46" t="s">
        <v>102</v>
      </c>
      <c r="E95" s="46" t="s">
        <v>2121</v>
      </c>
      <c r="F95" s="36">
        <v>17.670731707317074</v>
      </c>
      <c r="G95" s="9">
        <f>F95*176</f>
        <v>3110.0487804878048</v>
      </c>
      <c r="H95" s="16">
        <v>0</v>
      </c>
      <c r="I95" s="16">
        <v>0</v>
      </c>
      <c r="J95" s="16">
        <f>F95*176</f>
        <v>3110.0487804878048</v>
      </c>
      <c r="K95" s="16">
        <f>F95*176</f>
        <v>3110.0487804878048</v>
      </c>
      <c r="L95" s="16">
        <f>F95*176</f>
        <v>3110.0487804878048</v>
      </c>
      <c r="M95" s="16">
        <f>F95*176</f>
        <v>3110.0487804878048</v>
      </c>
      <c r="N95" s="10">
        <f>SUM(H95:J95)</f>
        <v>3110.0487804878048</v>
      </c>
      <c r="O95" s="10">
        <f>SUM(K95:M95)</f>
        <v>9330.1463414634145</v>
      </c>
      <c r="P95" s="9">
        <f>SUM(H95:M95)</f>
        <v>12440.195121951219</v>
      </c>
      <c r="Q95" s="11"/>
    </row>
    <row r="96" spans="1:17">
      <c r="A96" s="850" t="s">
        <v>1506</v>
      </c>
      <c r="B96" s="850"/>
      <c r="C96" s="850"/>
      <c r="D96" s="850"/>
      <c r="E96" s="850"/>
      <c r="F96" s="850"/>
      <c r="G96" s="850"/>
      <c r="H96" s="5">
        <f t="shared" ref="H96:P96" si="25">SUM(H9:H93)</f>
        <v>80075.60000000002</v>
      </c>
      <c r="I96" s="5">
        <f t="shared" si="25"/>
        <v>80075.60000000002</v>
      </c>
      <c r="J96" s="5">
        <f t="shared" si="25"/>
        <v>76201.560975609769</v>
      </c>
      <c r="K96" s="5">
        <f t="shared" si="25"/>
        <v>76201.560975609769</v>
      </c>
      <c r="L96" s="5">
        <f t="shared" si="25"/>
        <v>76201.560975609769</v>
      </c>
      <c r="M96" s="5">
        <f t="shared" si="25"/>
        <v>76201.560975609769</v>
      </c>
      <c r="N96" s="5">
        <f t="shared" si="25"/>
        <v>236352.76097560962</v>
      </c>
      <c r="O96" s="5">
        <f t="shared" si="25"/>
        <v>228604.68292682926</v>
      </c>
      <c r="P96" s="5">
        <f t="shared" si="25"/>
        <v>464957.44390243915</v>
      </c>
      <c r="Q96" s="12"/>
    </row>
  </sheetData>
  <mergeCells count="15">
    <mergeCell ref="H7:J7"/>
    <mergeCell ref="K7:M7"/>
    <mergeCell ref="A96:G96"/>
    <mergeCell ref="A4:B4"/>
    <mergeCell ref="C4:F4"/>
    <mergeCell ref="A5:B5"/>
    <mergeCell ref="C5:F5"/>
    <mergeCell ref="A6:B6"/>
    <mergeCell ref="C6:F6"/>
    <mergeCell ref="A1:B1"/>
    <mergeCell ref="C1:F1"/>
    <mergeCell ref="A2:B2"/>
    <mergeCell ref="C2:F2"/>
    <mergeCell ref="A3:B3"/>
    <mergeCell ref="C3:F3"/>
  </mergeCells>
  <conditionalFormatting sqref="A94:B94">
    <cfRule type="duplicateValues" dxfId="6" priority="1"/>
    <cfRule type="duplicateValues" dxfId="5" priority="2"/>
    <cfRule type="duplicateValues" dxfId="4" priority="3"/>
    <cfRule type="duplicateValues" dxfId="3" priority="4"/>
    <cfRule type="duplicateValues" dxfId="2" priority="5"/>
  </conditionalFormatting>
  <dataValidations count="1">
    <dataValidation type="list" allowBlank="1" showInputMessage="1" showErrorMessage="1" sqref="E9:E95" xr:uid="{3FC1B92D-0792-45E7-B3FE-2D94B4270C0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0F0B-7B78-4F29-A362-C787EB8C9EF4}">
  <sheetPr codeName="Sheet29">
    <tabColor theme="8" tint="0.59999389629810485"/>
  </sheetPr>
  <dimension ref="A1:Q147"/>
  <sheetViews>
    <sheetView topLeftCell="A56" zoomScaleNormal="100" workbookViewId="0">
      <selection activeCell="C69" sqref="C69"/>
    </sheetView>
  </sheetViews>
  <sheetFormatPr defaultColWidth="31.453125" defaultRowHeight="11.5"/>
  <cols>
    <col min="1" max="1" width="14.54296875" style="63" customWidth="1"/>
    <col min="2" max="2" width="29.54296875" style="63" bestFit="1" customWidth="1"/>
    <col min="3" max="3" width="11.453125" style="63" customWidth="1"/>
    <col min="4" max="4" width="8.453125" style="63" customWidth="1"/>
    <col min="5" max="5" width="50.453125" style="63" bestFit="1" customWidth="1"/>
    <col min="6" max="7" width="12.54296875" style="62" customWidth="1"/>
    <col min="8" max="8" width="16.54296875" style="62" bestFit="1" customWidth="1"/>
    <col min="9" max="10" width="17.453125" style="62" bestFit="1" customWidth="1"/>
    <col min="11" max="15" width="17.453125" style="62" customWidth="1"/>
    <col min="16" max="16" width="16.453125" style="63" customWidth="1"/>
    <col min="17" max="17" width="61.453125" style="63" bestFit="1" customWidth="1"/>
    <col min="18" max="16384" width="31.453125" style="63"/>
  </cols>
  <sheetData>
    <row r="1" spans="1:17" ht="14.9" customHeight="1">
      <c r="A1" s="806" t="s">
        <v>1440</v>
      </c>
      <c r="B1" s="806"/>
      <c r="C1" s="809" t="s">
        <v>1943</v>
      </c>
      <c r="D1" s="809"/>
      <c r="E1" s="809"/>
      <c r="F1" s="809"/>
    </row>
    <row r="2" spans="1:17" ht="14.9" customHeight="1">
      <c r="A2" s="806" t="s">
        <v>1441</v>
      </c>
      <c r="B2" s="806"/>
      <c r="C2" s="809" t="s">
        <v>1944</v>
      </c>
      <c r="D2" s="809"/>
      <c r="E2" s="809"/>
      <c r="F2" s="809"/>
    </row>
    <row r="3" spans="1:17" ht="14.9" customHeight="1">
      <c r="A3" s="806" t="s">
        <v>1443</v>
      </c>
      <c r="B3" s="806"/>
      <c r="C3" s="808"/>
      <c r="D3" s="819"/>
      <c r="E3" s="819"/>
      <c r="F3" s="820"/>
    </row>
    <row r="4" spans="1:17" ht="14.9" customHeight="1">
      <c r="A4" s="806" t="s">
        <v>10</v>
      </c>
      <c r="B4" s="806"/>
      <c r="C4" s="808" t="s">
        <v>88</v>
      </c>
      <c r="D4" s="819"/>
      <c r="E4" s="819"/>
      <c r="F4" s="820"/>
    </row>
    <row r="5" spans="1:17" ht="14.9" customHeight="1">
      <c r="A5" s="807" t="s">
        <v>1445</v>
      </c>
      <c r="B5" s="818"/>
      <c r="C5" s="808" t="s">
        <v>89</v>
      </c>
      <c r="D5" s="819"/>
      <c r="E5" s="819"/>
      <c r="F5" s="820"/>
      <c r="G5" s="62" t="s">
        <v>2044</v>
      </c>
    </row>
    <row r="6" spans="1:17" ht="14.9" customHeight="1">
      <c r="A6" s="807" t="s">
        <v>1446</v>
      </c>
      <c r="B6" s="818"/>
      <c r="C6" s="808" t="s">
        <v>1947</v>
      </c>
      <c r="D6" s="819"/>
      <c r="E6" s="819"/>
      <c r="F6" s="820"/>
    </row>
    <row r="7" spans="1:17">
      <c r="H7" s="878" t="s">
        <v>0</v>
      </c>
      <c r="I7" s="878"/>
      <c r="J7" s="878"/>
      <c r="K7" s="879" t="s">
        <v>1</v>
      </c>
      <c r="L7" s="879"/>
      <c r="M7" s="879"/>
      <c r="N7" s="63"/>
      <c r="O7" s="63"/>
    </row>
    <row r="8" spans="1:17" ht="25.5" customHeight="1">
      <c r="A8" s="125" t="s">
        <v>5</v>
      </c>
      <c r="B8" s="125" t="s">
        <v>6</v>
      </c>
      <c r="C8" s="125" t="s">
        <v>7</v>
      </c>
      <c r="D8" s="125" t="s">
        <v>8</v>
      </c>
      <c r="E8" s="125" t="s">
        <v>9</v>
      </c>
      <c r="F8" s="126" t="s">
        <v>15</v>
      </c>
      <c r="G8" s="126" t="s">
        <v>16</v>
      </c>
      <c r="H8" s="110">
        <v>45658</v>
      </c>
      <c r="I8" s="110">
        <v>45689</v>
      </c>
      <c r="J8" s="110">
        <v>45717</v>
      </c>
      <c r="K8" s="110">
        <v>45748</v>
      </c>
      <c r="L8" s="110">
        <v>45778</v>
      </c>
      <c r="M8" s="110">
        <v>45809</v>
      </c>
      <c r="N8" s="110" t="s">
        <v>2</v>
      </c>
      <c r="O8" s="110" t="s">
        <v>17</v>
      </c>
      <c r="P8" s="127" t="s">
        <v>18</v>
      </c>
      <c r="Q8" s="127" t="s">
        <v>19</v>
      </c>
    </row>
    <row r="9" spans="1:17" ht="25.5" customHeight="1">
      <c r="A9" s="46">
        <v>281641</v>
      </c>
      <c r="B9" s="46" t="s">
        <v>294</v>
      </c>
      <c r="C9" s="46" t="s">
        <v>1932</v>
      </c>
      <c r="D9" s="46" t="s">
        <v>1285</v>
      </c>
      <c r="E9" s="46" t="s">
        <v>2129</v>
      </c>
      <c r="F9" s="36">
        <v>27.787500000000005</v>
      </c>
      <c r="G9" s="128">
        <f>F9*176</f>
        <v>4890.6000000000013</v>
      </c>
      <c r="H9" s="124">
        <f t="shared" ref="H9:H69" si="0">F9*176</f>
        <v>4890.6000000000013</v>
      </c>
      <c r="I9" s="124">
        <f t="shared" ref="I9:I69" si="1">F9*176</f>
        <v>4890.6000000000013</v>
      </c>
      <c r="J9" s="124">
        <v>0</v>
      </c>
      <c r="K9" s="124">
        <v>0</v>
      </c>
      <c r="L9" s="124">
        <v>0</v>
      </c>
      <c r="M9" s="124">
        <v>0</v>
      </c>
      <c r="N9" s="10">
        <f t="shared" ref="N9" si="2">SUM(H9:J9)</f>
        <v>9781.2000000000025</v>
      </c>
      <c r="O9" s="10">
        <f t="shared" ref="O9" si="3">SUM(K9:M9)</f>
        <v>0</v>
      </c>
      <c r="P9" s="128">
        <f t="shared" ref="P9" si="4">SUM(H9:M9)</f>
        <v>9781.2000000000025</v>
      </c>
      <c r="Q9" s="129"/>
    </row>
    <row r="10" spans="1:17" ht="25.5" customHeight="1">
      <c r="A10" s="46">
        <v>2341207</v>
      </c>
      <c r="B10" s="46" t="s">
        <v>1311</v>
      </c>
      <c r="C10" s="46" t="s">
        <v>1932</v>
      </c>
      <c r="D10" s="46" t="s">
        <v>1264</v>
      </c>
      <c r="E10" s="46" t="s">
        <v>2130</v>
      </c>
      <c r="F10" s="36">
        <v>26.762500000000003</v>
      </c>
      <c r="G10" s="128">
        <f t="shared" ref="G10:G73" si="5">F10*176</f>
        <v>4710.2000000000007</v>
      </c>
      <c r="H10" s="124">
        <f t="shared" si="0"/>
        <v>4710.2000000000007</v>
      </c>
      <c r="I10" s="124">
        <f t="shared" si="1"/>
        <v>4710.2000000000007</v>
      </c>
      <c r="J10" s="124">
        <v>0</v>
      </c>
      <c r="K10" s="124">
        <v>0</v>
      </c>
      <c r="L10" s="124">
        <v>0</v>
      </c>
      <c r="M10" s="124">
        <v>0</v>
      </c>
      <c r="N10" s="10">
        <f t="shared" ref="N10:N73" si="6">SUM(H10:J10)</f>
        <v>9420.4000000000015</v>
      </c>
      <c r="O10" s="10">
        <f t="shared" ref="O10:O73" si="7">SUM(K10:M10)</f>
        <v>0</v>
      </c>
      <c r="P10" s="128">
        <f t="shared" ref="P10:P73" si="8">SUM(H10:M10)</f>
        <v>9420.4000000000015</v>
      </c>
      <c r="Q10" s="129"/>
    </row>
    <row r="11" spans="1:17" ht="25.5" customHeight="1">
      <c r="A11" s="46">
        <v>2275000</v>
      </c>
      <c r="B11" s="46" t="s">
        <v>1337</v>
      </c>
      <c r="C11" s="46" t="s">
        <v>1932</v>
      </c>
      <c r="D11" s="46" t="s">
        <v>1349</v>
      </c>
      <c r="E11" s="46" t="s">
        <v>2130</v>
      </c>
      <c r="F11" s="36">
        <v>26.762500000000003</v>
      </c>
      <c r="G11" s="128">
        <f t="shared" si="5"/>
        <v>4710.2000000000007</v>
      </c>
      <c r="H11" s="124">
        <f t="shared" si="0"/>
        <v>4710.2000000000007</v>
      </c>
      <c r="I11" s="124">
        <f t="shared" si="1"/>
        <v>4710.2000000000007</v>
      </c>
      <c r="J11" s="124">
        <v>0</v>
      </c>
      <c r="K11" s="124">
        <v>0</v>
      </c>
      <c r="L11" s="124">
        <v>0</v>
      </c>
      <c r="M11" s="124">
        <v>0</v>
      </c>
      <c r="N11" s="10">
        <f t="shared" si="6"/>
        <v>9420.4000000000015</v>
      </c>
      <c r="O11" s="10">
        <f t="shared" si="7"/>
        <v>0</v>
      </c>
      <c r="P11" s="128">
        <f t="shared" si="8"/>
        <v>9420.4000000000015</v>
      </c>
      <c r="Q11" s="129"/>
    </row>
    <row r="12" spans="1:17" ht="25.5" customHeight="1">
      <c r="A12" s="46">
        <v>596567</v>
      </c>
      <c r="B12" s="46" t="s">
        <v>1298</v>
      </c>
      <c r="C12" s="46" t="s">
        <v>1932</v>
      </c>
      <c r="D12" s="46" t="s">
        <v>1285</v>
      </c>
      <c r="E12" s="46" t="s">
        <v>2130</v>
      </c>
      <c r="F12" s="36">
        <v>26.762500000000003</v>
      </c>
      <c r="G12" s="128">
        <f t="shared" si="5"/>
        <v>4710.2000000000007</v>
      </c>
      <c r="H12" s="124">
        <f t="shared" si="0"/>
        <v>4710.2000000000007</v>
      </c>
      <c r="I12" s="124">
        <f t="shared" si="1"/>
        <v>4710.2000000000007</v>
      </c>
      <c r="J12" s="124">
        <v>0</v>
      </c>
      <c r="K12" s="124">
        <v>0</v>
      </c>
      <c r="L12" s="124">
        <v>0</v>
      </c>
      <c r="M12" s="124">
        <v>0</v>
      </c>
      <c r="N12" s="10">
        <f t="shared" si="6"/>
        <v>9420.4000000000015</v>
      </c>
      <c r="O12" s="10">
        <f t="shared" si="7"/>
        <v>0</v>
      </c>
      <c r="P12" s="128">
        <f t="shared" si="8"/>
        <v>9420.4000000000015</v>
      </c>
      <c r="Q12" s="129"/>
    </row>
    <row r="13" spans="1:17" ht="25.5" customHeight="1">
      <c r="A13" s="46">
        <v>2202180</v>
      </c>
      <c r="B13" s="46" t="s">
        <v>1332</v>
      </c>
      <c r="C13" s="46" t="s">
        <v>1932</v>
      </c>
      <c r="D13" s="46" t="s">
        <v>1349</v>
      </c>
      <c r="E13" s="46" t="s">
        <v>2130</v>
      </c>
      <c r="F13" s="36">
        <v>26.762500000000003</v>
      </c>
      <c r="G13" s="128">
        <f t="shared" si="5"/>
        <v>4710.2000000000007</v>
      </c>
      <c r="H13" s="124">
        <f t="shared" si="0"/>
        <v>4710.2000000000007</v>
      </c>
      <c r="I13" s="124">
        <f t="shared" si="1"/>
        <v>4710.2000000000007</v>
      </c>
      <c r="J13" s="124">
        <v>0</v>
      </c>
      <c r="K13" s="124">
        <v>0</v>
      </c>
      <c r="L13" s="124">
        <v>0</v>
      </c>
      <c r="M13" s="124">
        <v>0</v>
      </c>
      <c r="N13" s="10">
        <f t="shared" si="6"/>
        <v>9420.4000000000015</v>
      </c>
      <c r="O13" s="10">
        <f t="shared" si="7"/>
        <v>0</v>
      </c>
      <c r="P13" s="128">
        <f t="shared" si="8"/>
        <v>9420.4000000000015</v>
      </c>
      <c r="Q13" s="129"/>
    </row>
    <row r="14" spans="1:17" ht="25.5" customHeight="1">
      <c r="A14" s="46">
        <v>456292</v>
      </c>
      <c r="B14" s="46" t="s">
        <v>2131</v>
      </c>
      <c r="C14" s="46" t="s">
        <v>1932</v>
      </c>
      <c r="D14" s="46" t="s">
        <v>1285</v>
      </c>
      <c r="E14" s="46" t="s">
        <v>2130</v>
      </c>
      <c r="F14" s="36">
        <v>26.762500000000003</v>
      </c>
      <c r="G14" s="128">
        <f t="shared" si="5"/>
        <v>4710.2000000000007</v>
      </c>
      <c r="H14" s="124">
        <f t="shared" si="0"/>
        <v>4710.2000000000007</v>
      </c>
      <c r="I14" s="124">
        <f t="shared" si="1"/>
        <v>4710.2000000000007</v>
      </c>
      <c r="J14" s="124">
        <v>0</v>
      </c>
      <c r="K14" s="124">
        <v>0</v>
      </c>
      <c r="L14" s="124">
        <v>0</v>
      </c>
      <c r="M14" s="124">
        <v>0</v>
      </c>
      <c r="N14" s="10">
        <f t="shared" si="6"/>
        <v>9420.4000000000015</v>
      </c>
      <c r="O14" s="10">
        <f t="shared" si="7"/>
        <v>0</v>
      </c>
      <c r="P14" s="128">
        <f t="shared" si="8"/>
        <v>9420.4000000000015</v>
      </c>
      <c r="Q14" s="129"/>
    </row>
    <row r="15" spans="1:17" ht="25.5" customHeight="1">
      <c r="A15" s="46">
        <v>2331791</v>
      </c>
      <c r="B15" s="46" t="s">
        <v>1308</v>
      </c>
      <c r="C15" s="46" t="s">
        <v>1932</v>
      </c>
      <c r="D15" s="46" t="s">
        <v>1264</v>
      </c>
      <c r="E15" s="46" t="s">
        <v>2132</v>
      </c>
      <c r="F15" s="36">
        <v>28.425000000000004</v>
      </c>
      <c r="G15" s="128">
        <f t="shared" si="5"/>
        <v>5002.8000000000011</v>
      </c>
      <c r="H15" s="124">
        <f t="shared" si="0"/>
        <v>5002.8000000000011</v>
      </c>
      <c r="I15" s="124">
        <f t="shared" si="1"/>
        <v>5002.8000000000011</v>
      </c>
      <c r="J15" s="124">
        <v>0</v>
      </c>
      <c r="K15" s="124">
        <v>0</v>
      </c>
      <c r="L15" s="124">
        <v>0</v>
      </c>
      <c r="M15" s="124">
        <v>0</v>
      </c>
      <c r="N15" s="10">
        <f t="shared" si="6"/>
        <v>10005.600000000002</v>
      </c>
      <c r="O15" s="10">
        <f t="shared" si="7"/>
        <v>0</v>
      </c>
      <c r="P15" s="128">
        <f t="shared" si="8"/>
        <v>10005.600000000002</v>
      </c>
      <c r="Q15" s="129"/>
    </row>
    <row r="16" spans="1:17" ht="25.5" customHeight="1">
      <c r="A16" s="46">
        <v>425957</v>
      </c>
      <c r="B16" s="46" t="s">
        <v>1260</v>
      </c>
      <c r="C16" s="46" t="s">
        <v>1932</v>
      </c>
      <c r="D16" s="46" t="s">
        <v>1285</v>
      </c>
      <c r="E16" s="46" t="s">
        <v>2132</v>
      </c>
      <c r="F16" s="36">
        <v>28.425000000000004</v>
      </c>
      <c r="G16" s="128">
        <f t="shared" si="5"/>
        <v>5002.8000000000011</v>
      </c>
      <c r="H16" s="124">
        <f t="shared" si="0"/>
        <v>5002.8000000000011</v>
      </c>
      <c r="I16" s="124">
        <f t="shared" si="1"/>
        <v>5002.8000000000011</v>
      </c>
      <c r="J16" s="124">
        <v>0</v>
      </c>
      <c r="K16" s="124">
        <v>0</v>
      </c>
      <c r="L16" s="124">
        <v>0</v>
      </c>
      <c r="M16" s="124">
        <v>0</v>
      </c>
      <c r="N16" s="10">
        <f t="shared" si="6"/>
        <v>10005.600000000002</v>
      </c>
      <c r="O16" s="10">
        <f t="shared" si="7"/>
        <v>0</v>
      </c>
      <c r="P16" s="128">
        <f t="shared" si="8"/>
        <v>10005.600000000002</v>
      </c>
      <c r="Q16" s="129"/>
    </row>
    <row r="17" spans="1:17" ht="25.5" customHeight="1">
      <c r="A17" s="46">
        <v>2200071</v>
      </c>
      <c r="B17" s="46" t="s">
        <v>1300</v>
      </c>
      <c r="C17" s="46" t="s">
        <v>1932</v>
      </c>
      <c r="D17" s="46" t="s">
        <v>1349</v>
      </c>
      <c r="E17" s="46" t="s">
        <v>2133</v>
      </c>
      <c r="F17" s="36">
        <v>22</v>
      </c>
      <c r="G17" s="128">
        <f t="shared" si="5"/>
        <v>3872</v>
      </c>
      <c r="H17" s="124">
        <f t="shared" si="0"/>
        <v>3872</v>
      </c>
      <c r="I17" s="124">
        <f t="shared" si="1"/>
        <v>3872</v>
      </c>
      <c r="J17" s="124">
        <v>0</v>
      </c>
      <c r="K17" s="124">
        <v>0</v>
      </c>
      <c r="L17" s="124">
        <v>0</v>
      </c>
      <c r="M17" s="124">
        <v>0</v>
      </c>
      <c r="N17" s="10">
        <f t="shared" si="6"/>
        <v>7744</v>
      </c>
      <c r="O17" s="10">
        <f t="shared" si="7"/>
        <v>0</v>
      </c>
      <c r="P17" s="128">
        <f t="shared" si="8"/>
        <v>7744</v>
      </c>
      <c r="Q17" s="129"/>
    </row>
    <row r="18" spans="1:17" ht="25.5" customHeight="1">
      <c r="A18" s="46">
        <v>544514</v>
      </c>
      <c r="B18" s="46" t="s">
        <v>2134</v>
      </c>
      <c r="C18" s="46" t="s">
        <v>1932</v>
      </c>
      <c r="D18" s="46" t="s">
        <v>1285</v>
      </c>
      <c r="E18" s="46" t="s">
        <v>2133</v>
      </c>
      <c r="F18" s="36">
        <v>22</v>
      </c>
      <c r="G18" s="128">
        <f t="shared" si="5"/>
        <v>3872</v>
      </c>
      <c r="H18" s="124">
        <f t="shared" si="0"/>
        <v>3872</v>
      </c>
      <c r="I18" s="124">
        <f t="shared" si="1"/>
        <v>3872</v>
      </c>
      <c r="J18" s="124">
        <v>0</v>
      </c>
      <c r="K18" s="124">
        <v>0</v>
      </c>
      <c r="L18" s="124">
        <v>0</v>
      </c>
      <c r="M18" s="124">
        <v>0</v>
      </c>
      <c r="N18" s="10">
        <f t="shared" si="6"/>
        <v>7744</v>
      </c>
      <c r="O18" s="10">
        <f t="shared" si="7"/>
        <v>0</v>
      </c>
      <c r="P18" s="128">
        <f t="shared" si="8"/>
        <v>7744</v>
      </c>
      <c r="Q18" s="129"/>
    </row>
    <row r="19" spans="1:17" ht="25.5" customHeight="1">
      <c r="A19" s="46">
        <v>834850</v>
      </c>
      <c r="B19" s="46" t="s">
        <v>1307</v>
      </c>
      <c r="C19" s="46" t="s">
        <v>1932</v>
      </c>
      <c r="D19" s="46" t="s">
        <v>1306</v>
      </c>
      <c r="E19" s="46" t="s">
        <v>2133</v>
      </c>
      <c r="F19" s="36">
        <v>22</v>
      </c>
      <c r="G19" s="128">
        <f t="shared" si="5"/>
        <v>3872</v>
      </c>
      <c r="H19" s="124">
        <f t="shared" si="0"/>
        <v>3872</v>
      </c>
      <c r="I19" s="124">
        <f t="shared" si="1"/>
        <v>3872</v>
      </c>
      <c r="J19" s="124">
        <v>0</v>
      </c>
      <c r="K19" s="124">
        <v>0</v>
      </c>
      <c r="L19" s="124">
        <v>0</v>
      </c>
      <c r="M19" s="124">
        <v>0</v>
      </c>
      <c r="N19" s="10">
        <f t="shared" si="6"/>
        <v>7744</v>
      </c>
      <c r="O19" s="10">
        <f t="shared" si="7"/>
        <v>0</v>
      </c>
      <c r="P19" s="128">
        <f t="shared" si="8"/>
        <v>7744</v>
      </c>
      <c r="Q19" s="129"/>
    </row>
    <row r="20" spans="1:17" ht="25.5" customHeight="1">
      <c r="A20" s="46">
        <v>2227156</v>
      </c>
      <c r="B20" s="46" t="s">
        <v>1315</v>
      </c>
      <c r="C20" s="46" t="s">
        <v>1932</v>
      </c>
      <c r="D20" s="46" t="s">
        <v>1349</v>
      </c>
      <c r="E20" s="46" t="s">
        <v>2133</v>
      </c>
      <c r="F20" s="36">
        <v>22</v>
      </c>
      <c r="G20" s="128">
        <f t="shared" si="5"/>
        <v>3872</v>
      </c>
      <c r="H20" s="124">
        <f t="shared" si="0"/>
        <v>3872</v>
      </c>
      <c r="I20" s="124">
        <f t="shared" si="1"/>
        <v>3872</v>
      </c>
      <c r="J20" s="124">
        <v>0</v>
      </c>
      <c r="K20" s="124">
        <v>0</v>
      </c>
      <c r="L20" s="124">
        <v>0</v>
      </c>
      <c r="M20" s="124">
        <v>0</v>
      </c>
      <c r="N20" s="10">
        <f t="shared" si="6"/>
        <v>7744</v>
      </c>
      <c r="O20" s="10">
        <f t="shared" si="7"/>
        <v>0</v>
      </c>
      <c r="P20" s="128">
        <f t="shared" si="8"/>
        <v>7744</v>
      </c>
      <c r="Q20" s="129"/>
    </row>
    <row r="21" spans="1:17" ht="25.5" customHeight="1">
      <c r="A21" s="46">
        <v>910204</v>
      </c>
      <c r="B21" s="46" t="s">
        <v>1324</v>
      </c>
      <c r="C21" s="46" t="s">
        <v>1932</v>
      </c>
      <c r="D21" s="46" t="s">
        <v>1316</v>
      </c>
      <c r="E21" s="46" t="s">
        <v>2133</v>
      </c>
      <c r="F21" s="36">
        <v>22</v>
      </c>
      <c r="G21" s="128">
        <f t="shared" si="5"/>
        <v>3872</v>
      </c>
      <c r="H21" s="124">
        <f t="shared" si="0"/>
        <v>3872</v>
      </c>
      <c r="I21" s="124">
        <f t="shared" si="1"/>
        <v>3872</v>
      </c>
      <c r="J21" s="124">
        <v>0</v>
      </c>
      <c r="K21" s="124">
        <v>0</v>
      </c>
      <c r="L21" s="124">
        <v>0</v>
      </c>
      <c r="M21" s="124">
        <v>0</v>
      </c>
      <c r="N21" s="10">
        <f t="shared" si="6"/>
        <v>7744</v>
      </c>
      <c r="O21" s="10">
        <f t="shared" si="7"/>
        <v>0</v>
      </c>
      <c r="P21" s="128">
        <f t="shared" si="8"/>
        <v>7744</v>
      </c>
      <c r="Q21" s="129"/>
    </row>
    <row r="22" spans="1:17" ht="25.5" customHeight="1">
      <c r="A22" s="46">
        <v>2154601</v>
      </c>
      <c r="B22" s="46" t="s">
        <v>1297</v>
      </c>
      <c r="C22" s="46" t="s">
        <v>1932</v>
      </c>
      <c r="D22" s="46" t="s">
        <v>1304</v>
      </c>
      <c r="E22" s="46" t="s">
        <v>2133</v>
      </c>
      <c r="F22" s="36">
        <v>22</v>
      </c>
      <c r="G22" s="128">
        <f t="shared" si="5"/>
        <v>3872</v>
      </c>
      <c r="H22" s="124">
        <f t="shared" si="0"/>
        <v>3872</v>
      </c>
      <c r="I22" s="124">
        <f t="shared" si="1"/>
        <v>3872</v>
      </c>
      <c r="J22" s="124">
        <v>0</v>
      </c>
      <c r="K22" s="124">
        <v>0</v>
      </c>
      <c r="L22" s="124">
        <v>0</v>
      </c>
      <c r="M22" s="124">
        <v>0</v>
      </c>
      <c r="N22" s="10">
        <f t="shared" si="6"/>
        <v>7744</v>
      </c>
      <c r="O22" s="10">
        <f t="shared" si="7"/>
        <v>0</v>
      </c>
      <c r="P22" s="128">
        <f t="shared" si="8"/>
        <v>7744</v>
      </c>
      <c r="Q22" s="129"/>
    </row>
    <row r="23" spans="1:17" ht="25.5" customHeight="1">
      <c r="A23" s="46">
        <v>2298758</v>
      </c>
      <c r="B23" s="46" t="s">
        <v>1291</v>
      </c>
      <c r="C23" s="46" t="s">
        <v>1932</v>
      </c>
      <c r="D23" s="46" t="s">
        <v>1349</v>
      </c>
      <c r="E23" s="46" t="s">
        <v>2135</v>
      </c>
      <c r="F23" s="36">
        <v>18.925000000000001</v>
      </c>
      <c r="G23" s="128">
        <f t="shared" si="5"/>
        <v>3330.8</v>
      </c>
      <c r="H23" s="124">
        <f t="shared" si="0"/>
        <v>3330.8</v>
      </c>
      <c r="I23" s="124">
        <f t="shared" si="1"/>
        <v>3330.8</v>
      </c>
      <c r="J23" s="124">
        <v>0</v>
      </c>
      <c r="K23" s="124">
        <v>0</v>
      </c>
      <c r="L23" s="124">
        <v>0</v>
      </c>
      <c r="M23" s="124">
        <v>0</v>
      </c>
      <c r="N23" s="10">
        <f t="shared" si="6"/>
        <v>6661.6</v>
      </c>
      <c r="O23" s="10">
        <f t="shared" si="7"/>
        <v>0</v>
      </c>
      <c r="P23" s="128">
        <f t="shared" si="8"/>
        <v>6661.6</v>
      </c>
      <c r="Q23" s="129"/>
    </row>
    <row r="24" spans="1:17" ht="25.5" customHeight="1">
      <c r="A24" s="46">
        <v>856838</v>
      </c>
      <c r="B24" s="46" t="s">
        <v>1341</v>
      </c>
      <c r="C24" s="46" t="s">
        <v>1932</v>
      </c>
      <c r="D24" s="46" t="s">
        <v>1306</v>
      </c>
      <c r="E24" s="46" t="s">
        <v>2135</v>
      </c>
      <c r="F24" s="36">
        <v>18.925000000000001</v>
      </c>
      <c r="G24" s="128">
        <f t="shared" si="5"/>
        <v>3330.8</v>
      </c>
      <c r="H24" s="124">
        <f t="shared" si="0"/>
        <v>3330.8</v>
      </c>
      <c r="I24" s="124">
        <f t="shared" si="1"/>
        <v>3330.8</v>
      </c>
      <c r="J24" s="124">
        <v>0</v>
      </c>
      <c r="K24" s="124">
        <v>0</v>
      </c>
      <c r="L24" s="124">
        <v>0</v>
      </c>
      <c r="M24" s="124">
        <v>0</v>
      </c>
      <c r="N24" s="10">
        <f t="shared" si="6"/>
        <v>6661.6</v>
      </c>
      <c r="O24" s="10">
        <f t="shared" si="7"/>
        <v>0</v>
      </c>
      <c r="P24" s="128">
        <f t="shared" si="8"/>
        <v>6661.6</v>
      </c>
      <c r="Q24" s="129"/>
    </row>
    <row r="25" spans="1:17" ht="25.5" customHeight="1">
      <c r="A25" s="46">
        <v>2139599</v>
      </c>
      <c r="B25" s="46" t="s">
        <v>1336</v>
      </c>
      <c r="C25" s="46" t="s">
        <v>1932</v>
      </c>
      <c r="D25" s="46" t="s">
        <v>1304</v>
      </c>
      <c r="E25" s="46" t="s">
        <v>2135</v>
      </c>
      <c r="F25" s="36">
        <v>18.925000000000001</v>
      </c>
      <c r="G25" s="128">
        <f t="shared" si="5"/>
        <v>3330.8</v>
      </c>
      <c r="H25" s="124">
        <f t="shared" si="0"/>
        <v>3330.8</v>
      </c>
      <c r="I25" s="124">
        <f t="shared" si="1"/>
        <v>3330.8</v>
      </c>
      <c r="J25" s="124">
        <v>0</v>
      </c>
      <c r="K25" s="124">
        <v>0</v>
      </c>
      <c r="L25" s="124">
        <v>0</v>
      </c>
      <c r="M25" s="124">
        <v>0</v>
      </c>
      <c r="N25" s="10">
        <f t="shared" si="6"/>
        <v>6661.6</v>
      </c>
      <c r="O25" s="10">
        <f t="shared" si="7"/>
        <v>0</v>
      </c>
      <c r="P25" s="128">
        <f t="shared" si="8"/>
        <v>6661.6</v>
      </c>
      <c r="Q25" s="129"/>
    </row>
    <row r="26" spans="1:17" ht="25.5" customHeight="1">
      <c r="A26" s="46">
        <v>2073135</v>
      </c>
      <c r="B26" s="46" t="s">
        <v>2136</v>
      </c>
      <c r="C26" s="46" t="s">
        <v>1932</v>
      </c>
      <c r="D26" s="46" t="s">
        <v>1304</v>
      </c>
      <c r="E26" s="46" t="s">
        <v>2135</v>
      </c>
      <c r="F26" s="36">
        <v>18.925000000000001</v>
      </c>
      <c r="G26" s="128">
        <f t="shared" si="5"/>
        <v>3330.8</v>
      </c>
      <c r="H26" s="124">
        <f t="shared" si="0"/>
        <v>3330.8</v>
      </c>
      <c r="I26" s="124">
        <f t="shared" si="1"/>
        <v>3330.8</v>
      </c>
      <c r="J26" s="124">
        <v>0</v>
      </c>
      <c r="K26" s="124">
        <v>0</v>
      </c>
      <c r="L26" s="124">
        <v>0</v>
      </c>
      <c r="M26" s="124">
        <v>0</v>
      </c>
      <c r="N26" s="10">
        <f t="shared" si="6"/>
        <v>6661.6</v>
      </c>
      <c r="O26" s="10">
        <f t="shared" si="7"/>
        <v>0</v>
      </c>
      <c r="P26" s="128">
        <f t="shared" si="8"/>
        <v>6661.6</v>
      </c>
      <c r="Q26" s="129"/>
    </row>
    <row r="27" spans="1:17" ht="25.5" customHeight="1">
      <c r="A27" s="46">
        <v>2124484</v>
      </c>
      <c r="B27" s="46" t="s">
        <v>1312</v>
      </c>
      <c r="C27" s="46" t="s">
        <v>1932</v>
      </c>
      <c r="D27" s="46" t="s">
        <v>1304</v>
      </c>
      <c r="E27" s="46" t="s">
        <v>2135</v>
      </c>
      <c r="F27" s="36">
        <v>18.925000000000001</v>
      </c>
      <c r="G27" s="128">
        <f t="shared" si="5"/>
        <v>3330.8</v>
      </c>
      <c r="H27" s="124">
        <f t="shared" si="0"/>
        <v>3330.8</v>
      </c>
      <c r="I27" s="124">
        <f t="shared" si="1"/>
        <v>3330.8</v>
      </c>
      <c r="J27" s="124">
        <v>0</v>
      </c>
      <c r="K27" s="124">
        <v>0</v>
      </c>
      <c r="L27" s="124">
        <v>0</v>
      </c>
      <c r="M27" s="124">
        <v>0</v>
      </c>
      <c r="N27" s="10">
        <f t="shared" si="6"/>
        <v>6661.6</v>
      </c>
      <c r="O27" s="10">
        <f t="shared" si="7"/>
        <v>0</v>
      </c>
      <c r="P27" s="128">
        <f t="shared" si="8"/>
        <v>6661.6</v>
      </c>
      <c r="Q27" s="129"/>
    </row>
    <row r="28" spans="1:17" ht="25.5" customHeight="1">
      <c r="A28" s="46">
        <v>2166940</v>
      </c>
      <c r="B28" s="46" t="s">
        <v>2137</v>
      </c>
      <c r="C28" s="46" t="s">
        <v>1932</v>
      </c>
      <c r="D28" s="46" t="s">
        <v>1304</v>
      </c>
      <c r="E28" s="46" t="s">
        <v>2135</v>
      </c>
      <c r="F28" s="36">
        <v>18.925000000000001</v>
      </c>
      <c r="G28" s="128">
        <f t="shared" si="5"/>
        <v>3330.8</v>
      </c>
      <c r="H28" s="124">
        <f t="shared" si="0"/>
        <v>3330.8</v>
      </c>
      <c r="I28" s="124">
        <f t="shared" si="1"/>
        <v>3330.8</v>
      </c>
      <c r="J28" s="124">
        <v>0</v>
      </c>
      <c r="K28" s="124">
        <v>0</v>
      </c>
      <c r="L28" s="124">
        <v>0</v>
      </c>
      <c r="M28" s="124">
        <v>0</v>
      </c>
      <c r="N28" s="10">
        <f t="shared" si="6"/>
        <v>6661.6</v>
      </c>
      <c r="O28" s="10">
        <f t="shared" si="7"/>
        <v>0</v>
      </c>
      <c r="P28" s="128">
        <f t="shared" si="8"/>
        <v>6661.6</v>
      </c>
      <c r="Q28" s="129"/>
    </row>
    <row r="29" spans="1:17" ht="25.5" customHeight="1">
      <c r="A29" s="46">
        <v>906847</v>
      </c>
      <c r="B29" s="46" t="s">
        <v>2138</v>
      </c>
      <c r="C29" s="46" t="s">
        <v>1932</v>
      </c>
      <c r="D29" s="46" t="s">
        <v>1306</v>
      </c>
      <c r="E29" s="46" t="s">
        <v>2135</v>
      </c>
      <c r="F29" s="36">
        <v>18.925000000000001</v>
      </c>
      <c r="G29" s="128">
        <f t="shared" si="5"/>
        <v>3330.8</v>
      </c>
      <c r="H29" s="124">
        <f t="shared" si="0"/>
        <v>3330.8</v>
      </c>
      <c r="I29" s="124">
        <f t="shared" si="1"/>
        <v>3330.8</v>
      </c>
      <c r="J29" s="124">
        <v>0</v>
      </c>
      <c r="K29" s="124">
        <v>0</v>
      </c>
      <c r="L29" s="124">
        <v>0</v>
      </c>
      <c r="M29" s="124">
        <v>0</v>
      </c>
      <c r="N29" s="10">
        <f t="shared" si="6"/>
        <v>6661.6</v>
      </c>
      <c r="O29" s="10">
        <f t="shared" si="7"/>
        <v>0</v>
      </c>
      <c r="P29" s="128">
        <f t="shared" si="8"/>
        <v>6661.6</v>
      </c>
      <c r="Q29" s="129"/>
    </row>
    <row r="30" spans="1:17" ht="25.5" customHeight="1">
      <c r="A30" s="46">
        <v>2220095</v>
      </c>
      <c r="B30" s="46" t="s">
        <v>1309</v>
      </c>
      <c r="C30" s="46" t="s">
        <v>1932</v>
      </c>
      <c r="D30" s="46" t="s">
        <v>1349</v>
      </c>
      <c r="E30" s="46" t="s">
        <v>2139</v>
      </c>
      <c r="F30" s="36">
        <v>28.425000000000004</v>
      </c>
      <c r="G30" s="128">
        <f t="shared" si="5"/>
        <v>5002.8000000000011</v>
      </c>
      <c r="H30" s="124">
        <f t="shared" si="0"/>
        <v>5002.8000000000011</v>
      </c>
      <c r="I30" s="124">
        <f t="shared" si="1"/>
        <v>5002.8000000000011</v>
      </c>
      <c r="J30" s="124">
        <v>0</v>
      </c>
      <c r="K30" s="124">
        <v>0</v>
      </c>
      <c r="L30" s="124">
        <v>0</v>
      </c>
      <c r="M30" s="124">
        <v>0</v>
      </c>
      <c r="N30" s="10">
        <f t="shared" si="6"/>
        <v>10005.600000000002</v>
      </c>
      <c r="O30" s="10">
        <f t="shared" si="7"/>
        <v>0</v>
      </c>
      <c r="P30" s="128">
        <f t="shared" si="8"/>
        <v>10005.600000000002</v>
      </c>
      <c r="Q30" s="129"/>
    </row>
    <row r="31" spans="1:17" ht="25.5" customHeight="1">
      <c r="A31" s="46">
        <v>856822</v>
      </c>
      <c r="B31" s="46" t="s">
        <v>1296</v>
      </c>
      <c r="C31" s="46" t="s">
        <v>1932</v>
      </c>
      <c r="D31" s="46" t="s">
        <v>1306</v>
      </c>
      <c r="E31" s="46" t="s">
        <v>2140</v>
      </c>
      <c r="F31" s="36">
        <v>21.975000000000005</v>
      </c>
      <c r="G31" s="128">
        <f t="shared" si="5"/>
        <v>3867.6000000000008</v>
      </c>
      <c r="H31" s="124">
        <f t="shared" si="0"/>
        <v>3867.6000000000008</v>
      </c>
      <c r="I31" s="124">
        <f t="shared" si="1"/>
        <v>3867.6000000000008</v>
      </c>
      <c r="J31" s="124">
        <v>0</v>
      </c>
      <c r="K31" s="124">
        <v>0</v>
      </c>
      <c r="L31" s="124">
        <v>0</v>
      </c>
      <c r="M31" s="124">
        <v>0</v>
      </c>
      <c r="N31" s="10">
        <f t="shared" si="6"/>
        <v>7735.2000000000016</v>
      </c>
      <c r="O31" s="10">
        <f t="shared" si="7"/>
        <v>0</v>
      </c>
      <c r="P31" s="128">
        <f t="shared" si="8"/>
        <v>7735.2000000000016</v>
      </c>
      <c r="Q31" s="129"/>
    </row>
    <row r="32" spans="1:17" ht="25.5" customHeight="1">
      <c r="A32" s="46">
        <v>2007058</v>
      </c>
      <c r="B32" s="46" t="s">
        <v>1302</v>
      </c>
      <c r="C32" s="46" t="s">
        <v>1932</v>
      </c>
      <c r="D32" s="46" t="s">
        <v>1304</v>
      </c>
      <c r="E32" s="46" t="s">
        <v>2140</v>
      </c>
      <c r="F32" s="36">
        <v>21.975000000000005</v>
      </c>
      <c r="G32" s="128">
        <f t="shared" si="5"/>
        <v>3867.6000000000008</v>
      </c>
      <c r="H32" s="124">
        <f t="shared" si="0"/>
        <v>3867.6000000000008</v>
      </c>
      <c r="I32" s="124">
        <f t="shared" si="1"/>
        <v>3867.6000000000008</v>
      </c>
      <c r="J32" s="124">
        <v>0</v>
      </c>
      <c r="K32" s="124">
        <v>0</v>
      </c>
      <c r="L32" s="124">
        <v>0</v>
      </c>
      <c r="M32" s="124">
        <v>0</v>
      </c>
      <c r="N32" s="10">
        <f t="shared" si="6"/>
        <v>7735.2000000000016</v>
      </c>
      <c r="O32" s="10">
        <f t="shared" si="7"/>
        <v>0</v>
      </c>
      <c r="P32" s="128">
        <f t="shared" si="8"/>
        <v>7735.2000000000016</v>
      </c>
      <c r="Q32" s="129"/>
    </row>
    <row r="33" spans="1:17" ht="25.5" customHeight="1">
      <c r="A33" s="46">
        <v>2005041</v>
      </c>
      <c r="B33" s="46" t="s">
        <v>2141</v>
      </c>
      <c r="C33" s="46" t="s">
        <v>1932</v>
      </c>
      <c r="D33" s="46" t="s">
        <v>1304</v>
      </c>
      <c r="E33" s="46" t="s">
        <v>2140</v>
      </c>
      <c r="F33" s="36">
        <v>21.975000000000005</v>
      </c>
      <c r="G33" s="128">
        <f t="shared" si="5"/>
        <v>3867.6000000000008</v>
      </c>
      <c r="H33" s="124">
        <f t="shared" si="0"/>
        <v>3867.6000000000008</v>
      </c>
      <c r="I33" s="124">
        <f t="shared" si="1"/>
        <v>3867.6000000000008</v>
      </c>
      <c r="J33" s="124">
        <v>0</v>
      </c>
      <c r="K33" s="124">
        <v>0</v>
      </c>
      <c r="L33" s="124">
        <v>0</v>
      </c>
      <c r="M33" s="124">
        <v>0</v>
      </c>
      <c r="N33" s="10">
        <f t="shared" si="6"/>
        <v>7735.2000000000016</v>
      </c>
      <c r="O33" s="10">
        <f t="shared" si="7"/>
        <v>0</v>
      </c>
      <c r="P33" s="128">
        <f t="shared" si="8"/>
        <v>7735.2000000000016</v>
      </c>
      <c r="Q33" s="129"/>
    </row>
    <row r="34" spans="1:17" ht="25.5" customHeight="1">
      <c r="A34" s="46">
        <v>936704</v>
      </c>
      <c r="B34" s="46" t="s">
        <v>1376</v>
      </c>
      <c r="C34" s="46" t="s">
        <v>1932</v>
      </c>
      <c r="D34" s="46" t="s">
        <v>1304</v>
      </c>
      <c r="E34" s="46" t="s">
        <v>2140</v>
      </c>
      <c r="F34" s="36">
        <v>21.975000000000005</v>
      </c>
      <c r="G34" s="128">
        <f t="shared" si="5"/>
        <v>3867.6000000000008</v>
      </c>
      <c r="H34" s="124">
        <f t="shared" si="0"/>
        <v>3867.6000000000008</v>
      </c>
      <c r="I34" s="124">
        <f t="shared" si="1"/>
        <v>3867.6000000000008</v>
      </c>
      <c r="J34" s="124">
        <v>0</v>
      </c>
      <c r="K34" s="124">
        <v>0</v>
      </c>
      <c r="L34" s="124">
        <v>0</v>
      </c>
      <c r="M34" s="124">
        <v>0</v>
      </c>
      <c r="N34" s="10">
        <f t="shared" si="6"/>
        <v>7735.2000000000016</v>
      </c>
      <c r="O34" s="10">
        <f t="shared" si="7"/>
        <v>0</v>
      </c>
      <c r="P34" s="128">
        <f t="shared" si="8"/>
        <v>7735.2000000000016</v>
      </c>
      <c r="Q34" s="129"/>
    </row>
    <row r="35" spans="1:17" ht="25.5" customHeight="1">
      <c r="A35" s="46">
        <v>2152205</v>
      </c>
      <c r="B35" s="46" t="s">
        <v>1323</v>
      </c>
      <c r="C35" s="46" t="s">
        <v>1932</v>
      </c>
      <c r="D35" s="46" t="s">
        <v>1304</v>
      </c>
      <c r="E35" s="46" t="s">
        <v>2140</v>
      </c>
      <c r="F35" s="36">
        <v>21.975000000000005</v>
      </c>
      <c r="G35" s="128">
        <f t="shared" si="5"/>
        <v>3867.6000000000008</v>
      </c>
      <c r="H35" s="124">
        <f t="shared" si="0"/>
        <v>3867.6000000000008</v>
      </c>
      <c r="I35" s="124">
        <f t="shared" si="1"/>
        <v>3867.6000000000008</v>
      </c>
      <c r="J35" s="124">
        <v>0</v>
      </c>
      <c r="K35" s="124">
        <v>0</v>
      </c>
      <c r="L35" s="124">
        <v>0</v>
      </c>
      <c r="M35" s="124">
        <v>0</v>
      </c>
      <c r="N35" s="10">
        <f t="shared" si="6"/>
        <v>7735.2000000000016</v>
      </c>
      <c r="O35" s="10">
        <f t="shared" si="7"/>
        <v>0</v>
      </c>
      <c r="P35" s="128">
        <f t="shared" si="8"/>
        <v>7735.2000000000016</v>
      </c>
      <c r="Q35" s="129"/>
    </row>
    <row r="36" spans="1:17" ht="25.5" customHeight="1">
      <c r="A36" s="46">
        <v>919882</v>
      </c>
      <c r="B36" s="46" t="s">
        <v>1333</v>
      </c>
      <c r="C36" s="46" t="s">
        <v>1932</v>
      </c>
      <c r="D36" s="46" t="s">
        <v>1304</v>
      </c>
      <c r="E36" s="46" t="s">
        <v>2140</v>
      </c>
      <c r="F36" s="36">
        <v>21.975000000000005</v>
      </c>
      <c r="G36" s="128">
        <f t="shared" si="5"/>
        <v>3867.6000000000008</v>
      </c>
      <c r="H36" s="124">
        <f t="shared" si="0"/>
        <v>3867.6000000000008</v>
      </c>
      <c r="I36" s="124">
        <f t="shared" si="1"/>
        <v>3867.6000000000008</v>
      </c>
      <c r="J36" s="124">
        <v>0</v>
      </c>
      <c r="K36" s="124">
        <v>0</v>
      </c>
      <c r="L36" s="124">
        <v>0</v>
      </c>
      <c r="M36" s="124">
        <v>0</v>
      </c>
      <c r="N36" s="10">
        <f t="shared" si="6"/>
        <v>7735.2000000000016</v>
      </c>
      <c r="O36" s="10">
        <f t="shared" si="7"/>
        <v>0</v>
      </c>
      <c r="P36" s="128">
        <f t="shared" si="8"/>
        <v>7735.2000000000016</v>
      </c>
      <c r="Q36" s="129"/>
    </row>
    <row r="37" spans="1:17" ht="25.5" customHeight="1">
      <c r="A37" s="46">
        <v>2040212</v>
      </c>
      <c r="B37" s="46" t="s">
        <v>1335</v>
      </c>
      <c r="C37" s="46" t="s">
        <v>1932</v>
      </c>
      <c r="D37" s="46" t="s">
        <v>1304</v>
      </c>
      <c r="E37" s="46" t="s">
        <v>2140</v>
      </c>
      <c r="F37" s="36">
        <v>21.975000000000005</v>
      </c>
      <c r="G37" s="128">
        <f t="shared" si="5"/>
        <v>3867.6000000000008</v>
      </c>
      <c r="H37" s="124">
        <f t="shared" si="0"/>
        <v>3867.6000000000008</v>
      </c>
      <c r="I37" s="124">
        <f t="shared" si="1"/>
        <v>3867.6000000000008</v>
      </c>
      <c r="J37" s="124">
        <v>0</v>
      </c>
      <c r="K37" s="124">
        <v>0</v>
      </c>
      <c r="L37" s="124">
        <v>0</v>
      </c>
      <c r="M37" s="124">
        <v>0</v>
      </c>
      <c r="N37" s="10">
        <f t="shared" si="6"/>
        <v>7735.2000000000016</v>
      </c>
      <c r="O37" s="10">
        <f t="shared" si="7"/>
        <v>0</v>
      </c>
      <c r="P37" s="128">
        <f t="shared" si="8"/>
        <v>7735.2000000000016</v>
      </c>
      <c r="Q37" s="129"/>
    </row>
    <row r="38" spans="1:17" ht="25.5" customHeight="1">
      <c r="A38" s="46">
        <v>581702</v>
      </c>
      <c r="B38" s="46" t="s">
        <v>2142</v>
      </c>
      <c r="C38" s="46" t="s">
        <v>1932</v>
      </c>
      <c r="D38" s="46" t="s">
        <v>1285</v>
      </c>
      <c r="E38" s="46" t="s">
        <v>2140</v>
      </c>
      <c r="F38" s="36">
        <v>21.975000000000005</v>
      </c>
      <c r="G38" s="128">
        <f t="shared" si="5"/>
        <v>3867.6000000000008</v>
      </c>
      <c r="H38" s="124">
        <f t="shared" si="0"/>
        <v>3867.6000000000008</v>
      </c>
      <c r="I38" s="124">
        <f t="shared" si="1"/>
        <v>3867.6000000000008</v>
      </c>
      <c r="J38" s="124">
        <v>0</v>
      </c>
      <c r="K38" s="124">
        <v>0</v>
      </c>
      <c r="L38" s="124">
        <v>0</v>
      </c>
      <c r="M38" s="124">
        <v>0</v>
      </c>
      <c r="N38" s="10">
        <f t="shared" si="6"/>
        <v>7735.2000000000016</v>
      </c>
      <c r="O38" s="10">
        <f t="shared" si="7"/>
        <v>0</v>
      </c>
      <c r="P38" s="128">
        <f t="shared" si="8"/>
        <v>7735.2000000000016</v>
      </c>
      <c r="Q38" s="129"/>
    </row>
    <row r="39" spans="1:17" ht="25.5" customHeight="1">
      <c r="A39" s="46">
        <v>905287</v>
      </c>
      <c r="B39" s="46" t="s">
        <v>1317</v>
      </c>
      <c r="C39" s="46" t="s">
        <v>1932</v>
      </c>
      <c r="D39" s="46" t="s">
        <v>1306</v>
      </c>
      <c r="E39" s="46" t="s">
        <v>2143</v>
      </c>
      <c r="F39" s="36">
        <v>21.212499999999999</v>
      </c>
      <c r="G39" s="128">
        <f t="shared" si="5"/>
        <v>3733.3999999999996</v>
      </c>
      <c r="H39" s="124">
        <f t="shared" si="0"/>
        <v>3733.3999999999996</v>
      </c>
      <c r="I39" s="124">
        <f t="shared" si="1"/>
        <v>3733.3999999999996</v>
      </c>
      <c r="J39" s="124">
        <v>0</v>
      </c>
      <c r="K39" s="124">
        <v>0</v>
      </c>
      <c r="L39" s="124">
        <v>0</v>
      </c>
      <c r="M39" s="124">
        <v>0</v>
      </c>
      <c r="N39" s="10">
        <f t="shared" si="6"/>
        <v>7466.7999999999993</v>
      </c>
      <c r="O39" s="10">
        <f t="shared" si="7"/>
        <v>0</v>
      </c>
      <c r="P39" s="128">
        <f t="shared" si="8"/>
        <v>7466.7999999999993</v>
      </c>
      <c r="Q39" s="129"/>
    </row>
    <row r="40" spans="1:17" ht="25.5" customHeight="1">
      <c r="A40" s="46">
        <v>2136226</v>
      </c>
      <c r="B40" s="46" t="s">
        <v>1318</v>
      </c>
      <c r="C40" s="46" t="s">
        <v>1932</v>
      </c>
      <c r="D40" s="46" t="s">
        <v>1304</v>
      </c>
      <c r="E40" s="46" t="s">
        <v>2143</v>
      </c>
      <c r="F40" s="36">
        <v>21.212499999999999</v>
      </c>
      <c r="G40" s="128">
        <f t="shared" si="5"/>
        <v>3733.3999999999996</v>
      </c>
      <c r="H40" s="124">
        <f t="shared" si="0"/>
        <v>3733.3999999999996</v>
      </c>
      <c r="I40" s="124">
        <f t="shared" si="1"/>
        <v>3733.3999999999996</v>
      </c>
      <c r="J40" s="124">
        <v>0</v>
      </c>
      <c r="K40" s="124">
        <v>0</v>
      </c>
      <c r="L40" s="124">
        <v>0</v>
      </c>
      <c r="M40" s="124">
        <v>0</v>
      </c>
      <c r="N40" s="10">
        <f t="shared" si="6"/>
        <v>7466.7999999999993</v>
      </c>
      <c r="O40" s="10">
        <f t="shared" si="7"/>
        <v>0</v>
      </c>
      <c r="P40" s="128">
        <f t="shared" si="8"/>
        <v>7466.7999999999993</v>
      </c>
      <c r="Q40" s="129"/>
    </row>
    <row r="41" spans="1:17" ht="25.5" customHeight="1">
      <c r="A41" s="46">
        <v>2083108</v>
      </c>
      <c r="B41" s="46" t="s">
        <v>2144</v>
      </c>
      <c r="C41" s="46" t="s">
        <v>1932</v>
      </c>
      <c r="D41" s="46" t="s">
        <v>1304</v>
      </c>
      <c r="E41" s="46" t="s">
        <v>2143</v>
      </c>
      <c r="F41" s="36">
        <v>21.212499999999999</v>
      </c>
      <c r="G41" s="128">
        <f t="shared" si="5"/>
        <v>3733.3999999999996</v>
      </c>
      <c r="H41" s="124">
        <f t="shared" si="0"/>
        <v>3733.3999999999996</v>
      </c>
      <c r="I41" s="124">
        <f t="shared" si="1"/>
        <v>3733.3999999999996</v>
      </c>
      <c r="J41" s="124">
        <v>0</v>
      </c>
      <c r="K41" s="124">
        <v>0</v>
      </c>
      <c r="L41" s="124">
        <v>0</v>
      </c>
      <c r="M41" s="124">
        <v>0</v>
      </c>
      <c r="N41" s="10">
        <f t="shared" si="6"/>
        <v>7466.7999999999993</v>
      </c>
      <c r="O41" s="10">
        <f t="shared" si="7"/>
        <v>0</v>
      </c>
      <c r="P41" s="128">
        <f t="shared" si="8"/>
        <v>7466.7999999999993</v>
      </c>
      <c r="Q41" s="129"/>
    </row>
    <row r="42" spans="1:17" ht="25.5" customHeight="1">
      <c r="A42" s="46">
        <v>2101057</v>
      </c>
      <c r="B42" s="46" t="s">
        <v>1338</v>
      </c>
      <c r="C42" s="46" t="s">
        <v>1932</v>
      </c>
      <c r="D42" s="46" t="s">
        <v>1304</v>
      </c>
      <c r="E42" s="46" t="s">
        <v>2143</v>
      </c>
      <c r="F42" s="36">
        <v>21.212499999999999</v>
      </c>
      <c r="G42" s="128">
        <f t="shared" si="5"/>
        <v>3733.3999999999996</v>
      </c>
      <c r="H42" s="124">
        <f t="shared" si="0"/>
        <v>3733.3999999999996</v>
      </c>
      <c r="I42" s="124">
        <f t="shared" si="1"/>
        <v>3733.3999999999996</v>
      </c>
      <c r="J42" s="124">
        <v>0</v>
      </c>
      <c r="K42" s="124">
        <v>0</v>
      </c>
      <c r="L42" s="124">
        <v>0</v>
      </c>
      <c r="M42" s="124">
        <v>0</v>
      </c>
      <c r="N42" s="10">
        <f t="shared" si="6"/>
        <v>7466.7999999999993</v>
      </c>
      <c r="O42" s="10">
        <f t="shared" si="7"/>
        <v>0</v>
      </c>
      <c r="P42" s="128">
        <f t="shared" si="8"/>
        <v>7466.7999999999993</v>
      </c>
      <c r="Q42" s="129"/>
    </row>
    <row r="43" spans="1:17" ht="25.5" customHeight="1">
      <c r="A43" s="46">
        <v>2126604</v>
      </c>
      <c r="B43" s="46" t="s">
        <v>1377</v>
      </c>
      <c r="C43" s="46" t="s">
        <v>1932</v>
      </c>
      <c r="D43" s="46" t="s">
        <v>1304</v>
      </c>
      <c r="E43" s="46" t="s">
        <v>2143</v>
      </c>
      <c r="F43" s="36">
        <v>21.212499999999999</v>
      </c>
      <c r="G43" s="128">
        <f t="shared" si="5"/>
        <v>3733.3999999999996</v>
      </c>
      <c r="H43" s="124">
        <f t="shared" si="0"/>
        <v>3733.3999999999996</v>
      </c>
      <c r="I43" s="124">
        <f t="shared" si="1"/>
        <v>3733.3999999999996</v>
      </c>
      <c r="J43" s="124">
        <v>0</v>
      </c>
      <c r="K43" s="124">
        <v>0</v>
      </c>
      <c r="L43" s="124">
        <v>0</v>
      </c>
      <c r="M43" s="124">
        <v>0</v>
      </c>
      <c r="N43" s="10">
        <f t="shared" si="6"/>
        <v>7466.7999999999993</v>
      </c>
      <c r="O43" s="10">
        <f t="shared" si="7"/>
        <v>0</v>
      </c>
      <c r="P43" s="128">
        <f t="shared" si="8"/>
        <v>7466.7999999999993</v>
      </c>
      <c r="Q43" s="129"/>
    </row>
    <row r="44" spans="1:17" ht="25.5" customHeight="1">
      <c r="A44" s="46">
        <v>2314354</v>
      </c>
      <c r="B44" s="46" t="s">
        <v>2145</v>
      </c>
      <c r="C44" s="46" t="s">
        <v>1932</v>
      </c>
      <c r="D44" s="46" t="s">
        <v>1349</v>
      </c>
      <c r="E44" s="46" t="s">
        <v>2146</v>
      </c>
      <c r="F44" s="36">
        <v>22.162500000000005</v>
      </c>
      <c r="G44" s="128">
        <f t="shared" si="5"/>
        <v>3900.6000000000008</v>
      </c>
      <c r="H44" s="124">
        <f t="shared" si="0"/>
        <v>3900.6000000000008</v>
      </c>
      <c r="I44" s="124">
        <f t="shared" si="1"/>
        <v>3900.6000000000008</v>
      </c>
      <c r="J44" s="124">
        <v>0</v>
      </c>
      <c r="K44" s="124">
        <v>0</v>
      </c>
      <c r="L44" s="124">
        <v>0</v>
      </c>
      <c r="M44" s="124">
        <v>0</v>
      </c>
      <c r="N44" s="10">
        <f t="shared" si="6"/>
        <v>7801.2000000000016</v>
      </c>
      <c r="O44" s="10">
        <f t="shared" si="7"/>
        <v>0</v>
      </c>
      <c r="P44" s="128">
        <f t="shared" si="8"/>
        <v>7801.2000000000016</v>
      </c>
      <c r="Q44" s="129"/>
    </row>
    <row r="45" spans="1:17" ht="25.5" customHeight="1">
      <c r="A45" s="46">
        <v>902120</v>
      </c>
      <c r="B45" s="46" t="s">
        <v>2147</v>
      </c>
      <c r="C45" s="46" t="s">
        <v>1932</v>
      </c>
      <c r="D45" s="46" t="s">
        <v>1306</v>
      </c>
      <c r="E45" s="46" t="s">
        <v>2146</v>
      </c>
      <c r="F45" s="36">
        <v>22.162500000000005</v>
      </c>
      <c r="G45" s="128">
        <f t="shared" si="5"/>
        <v>3900.6000000000008</v>
      </c>
      <c r="H45" s="124">
        <f t="shared" si="0"/>
        <v>3900.6000000000008</v>
      </c>
      <c r="I45" s="124">
        <f t="shared" si="1"/>
        <v>3900.6000000000008</v>
      </c>
      <c r="J45" s="124">
        <v>0</v>
      </c>
      <c r="K45" s="124">
        <v>0</v>
      </c>
      <c r="L45" s="124">
        <v>0</v>
      </c>
      <c r="M45" s="124">
        <v>0</v>
      </c>
      <c r="N45" s="10">
        <f t="shared" si="6"/>
        <v>7801.2000000000016</v>
      </c>
      <c r="O45" s="10">
        <f t="shared" si="7"/>
        <v>0</v>
      </c>
      <c r="P45" s="128">
        <f t="shared" si="8"/>
        <v>7801.2000000000016</v>
      </c>
      <c r="Q45" s="129"/>
    </row>
    <row r="46" spans="1:17" ht="25.5" customHeight="1">
      <c r="A46" s="46">
        <v>2270122</v>
      </c>
      <c r="B46" s="46" t="s">
        <v>2148</v>
      </c>
      <c r="C46" s="46" t="s">
        <v>1932</v>
      </c>
      <c r="D46" s="46" t="s">
        <v>1349</v>
      </c>
      <c r="E46" s="46" t="s">
        <v>2146</v>
      </c>
      <c r="F46" s="36">
        <v>22.162500000000005</v>
      </c>
      <c r="G46" s="128">
        <f t="shared" si="5"/>
        <v>3900.6000000000008</v>
      </c>
      <c r="H46" s="124">
        <f t="shared" si="0"/>
        <v>3900.6000000000008</v>
      </c>
      <c r="I46" s="124">
        <f t="shared" si="1"/>
        <v>3900.6000000000008</v>
      </c>
      <c r="J46" s="124">
        <v>0</v>
      </c>
      <c r="K46" s="124">
        <v>0</v>
      </c>
      <c r="L46" s="124">
        <v>0</v>
      </c>
      <c r="M46" s="124">
        <v>0</v>
      </c>
      <c r="N46" s="10">
        <f t="shared" si="6"/>
        <v>7801.2000000000016</v>
      </c>
      <c r="O46" s="10">
        <f t="shared" si="7"/>
        <v>0</v>
      </c>
      <c r="P46" s="128">
        <f t="shared" si="8"/>
        <v>7801.2000000000016</v>
      </c>
      <c r="Q46" s="129"/>
    </row>
    <row r="47" spans="1:17" ht="25.5" customHeight="1">
      <c r="A47" s="46">
        <v>2144398</v>
      </c>
      <c r="B47" s="46" t="s">
        <v>1340</v>
      </c>
      <c r="C47" s="46" t="s">
        <v>1932</v>
      </c>
      <c r="D47" s="46" t="s">
        <v>1304</v>
      </c>
      <c r="E47" s="46" t="s">
        <v>2146</v>
      </c>
      <c r="F47" s="36">
        <v>22.162500000000005</v>
      </c>
      <c r="G47" s="128">
        <f t="shared" si="5"/>
        <v>3900.6000000000008</v>
      </c>
      <c r="H47" s="124">
        <f t="shared" si="0"/>
        <v>3900.6000000000008</v>
      </c>
      <c r="I47" s="124">
        <f t="shared" si="1"/>
        <v>3900.6000000000008</v>
      </c>
      <c r="J47" s="124">
        <v>0</v>
      </c>
      <c r="K47" s="124">
        <v>0</v>
      </c>
      <c r="L47" s="124">
        <v>0</v>
      </c>
      <c r="M47" s="124">
        <v>0</v>
      </c>
      <c r="N47" s="10">
        <f t="shared" si="6"/>
        <v>7801.2000000000016</v>
      </c>
      <c r="O47" s="10">
        <f t="shared" si="7"/>
        <v>0</v>
      </c>
      <c r="P47" s="128">
        <f t="shared" si="8"/>
        <v>7801.2000000000016</v>
      </c>
      <c r="Q47" s="129"/>
    </row>
    <row r="48" spans="1:17" ht="25.5" customHeight="1">
      <c r="A48" s="46">
        <v>2117817</v>
      </c>
      <c r="B48" s="46" t="s">
        <v>2149</v>
      </c>
      <c r="C48" s="46" t="s">
        <v>1932</v>
      </c>
      <c r="D48" s="46" t="s">
        <v>1304</v>
      </c>
      <c r="E48" s="46" t="s">
        <v>2150</v>
      </c>
      <c r="F48" s="36">
        <v>20.137499999999999</v>
      </c>
      <c r="G48" s="128">
        <f t="shared" si="5"/>
        <v>3544.2</v>
      </c>
      <c r="H48" s="124">
        <f t="shared" si="0"/>
        <v>3544.2</v>
      </c>
      <c r="I48" s="124">
        <f t="shared" si="1"/>
        <v>3544.2</v>
      </c>
      <c r="J48" s="124">
        <v>0</v>
      </c>
      <c r="K48" s="124">
        <v>0</v>
      </c>
      <c r="L48" s="124">
        <v>0</v>
      </c>
      <c r="M48" s="124">
        <v>0</v>
      </c>
      <c r="N48" s="10">
        <f t="shared" si="6"/>
        <v>7088.4</v>
      </c>
      <c r="O48" s="10">
        <f t="shared" si="7"/>
        <v>0</v>
      </c>
      <c r="P48" s="128">
        <f t="shared" si="8"/>
        <v>7088.4</v>
      </c>
      <c r="Q48" s="129"/>
    </row>
    <row r="49" spans="1:17" ht="25.5" customHeight="1">
      <c r="A49" s="46">
        <v>545968</v>
      </c>
      <c r="B49" s="46" t="s">
        <v>2151</v>
      </c>
      <c r="C49" s="46" t="s">
        <v>1932</v>
      </c>
      <c r="D49" s="46" t="s">
        <v>1285</v>
      </c>
      <c r="E49" s="46" t="s">
        <v>2150</v>
      </c>
      <c r="F49" s="36">
        <v>20.137499999999999</v>
      </c>
      <c r="G49" s="128">
        <f t="shared" si="5"/>
        <v>3544.2</v>
      </c>
      <c r="H49" s="124">
        <f t="shared" si="0"/>
        <v>3544.2</v>
      </c>
      <c r="I49" s="124">
        <f t="shared" si="1"/>
        <v>3544.2</v>
      </c>
      <c r="J49" s="124">
        <v>0</v>
      </c>
      <c r="K49" s="124">
        <v>0</v>
      </c>
      <c r="L49" s="124">
        <v>0</v>
      </c>
      <c r="M49" s="124">
        <v>0</v>
      </c>
      <c r="N49" s="10">
        <f t="shared" si="6"/>
        <v>7088.4</v>
      </c>
      <c r="O49" s="10">
        <f t="shared" si="7"/>
        <v>0</v>
      </c>
      <c r="P49" s="128">
        <f t="shared" si="8"/>
        <v>7088.4</v>
      </c>
      <c r="Q49" s="129"/>
    </row>
    <row r="50" spans="1:17" ht="25.5" customHeight="1">
      <c r="A50" s="46">
        <v>2218369</v>
      </c>
      <c r="B50" s="46" t="s">
        <v>1255</v>
      </c>
      <c r="C50" s="46" t="s">
        <v>1932</v>
      </c>
      <c r="D50" s="46" t="s">
        <v>1349</v>
      </c>
      <c r="E50" s="46" t="s">
        <v>2150</v>
      </c>
      <c r="F50" s="36">
        <v>20.137499999999999</v>
      </c>
      <c r="G50" s="128">
        <f t="shared" si="5"/>
        <v>3544.2</v>
      </c>
      <c r="H50" s="124">
        <f t="shared" si="0"/>
        <v>3544.2</v>
      </c>
      <c r="I50" s="124">
        <f t="shared" si="1"/>
        <v>3544.2</v>
      </c>
      <c r="J50" s="124">
        <v>0</v>
      </c>
      <c r="K50" s="124">
        <v>0</v>
      </c>
      <c r="L50" s="124">
        <v>0</v>
      </c>
      <c r="M50" s="124">
        <v>0</v>
      </c>
      <c r="N50" s="10">
        <f t="shared" si="6"/>
        <v>7088.4</v>
      </c>
      <c r="O50" s="10">
        <f t="shared" si="7"/>
        <v>0</v>
      </c>
      <c r="P50" s="128">
        <f t="shared" si="8"/>
        <v>7088.4</v>
      </c>
      <c r="Q50" s="129"/>
    </row>
    <row r="51" spans="1:17" ht="25.5" customHeight="1">
      <c r="A51" s="46">
        <v>2271050</v>
      </c>
      <c r="B51" s="46" t="s">
        <v>1314</v>
      </c>
      <c r="C51" s="46" t="s">
        <v>1932</v>
      </c>
      <c r="D51" s="46" t="s">
        <v>1349</v>
      </c>
      <c r="E51" s="46" t="s">
        <v>2150</v>
      </c>
      <c r="F51" s="36">
        <v>20.137499999999999</v>
      </c>
      <c r="G51" s="128">
        <f t="shared" si="5"/>
        <v>3544.2</v>
      </c>
      <c r="H51" s="124">
        <f t="shared" si="0"/>
        <v>3544.2</v>
      </c>
      <c r="I51" s="124">
        <f t="shared" si="1"/>
        <v>3544.2</v>
      </c>
      <c r="J51" s="124">
        <v>0</v>
      </c>
      <c r="K51" s="124">
        <v>0</v>
      </c>
      <c r="L51" s="124">
        <v>0</v>
      </c>
      <c r="M51" s="124">
        <v>0</v>
      </c>
      <c r="N51" s="10">
        <f t="shared" si="6"/>
        <v>7088.4</v>
      </c>
      <c r="O51" s="10">
        <f t="shared" si="7"/>
        <v>0</v>
      </c>
      <c r="P51" s="128">
        <f t="shared" si="8"/>
        <v>7088.4</v>
      </c>
      <c r="Q51" s="129"/>
    </row>
    <row r="52" spans="1:17" ht="25.5" customHeight="1">
      <c r="A52" s="46">
        <v>2041116</v>
      </c>
      <c r="B52" s="46" t="s">
        <v>1339</v>
      </c>
      <c r="C52" s="46" t="s">
        <v>1932</v>
      </c>
      <c r="D52" s="46" t="s">
        <v>1304</v>
      </c>
      <c r="E52" s="46" t="s">
        <v>2150</v>
      </c>
      <c r="F52" s="36">
        <v>20.137499999999999</v>
      </c>
      <c r="G52" s="128">
        <f t="shared" si="5"/>
        <v>3544.2</v>
      </c>
      <c r="H52" s="124">
        <f t="shared" si="0"/>
        <v>3544.2</v>
      </c>
      <c r="I52" s="124">
        <f t="shared" si="1"/>
        <v>3544.2</v>
      </c>
      <c r="J52" s="124">
        <v>0</v>
      </c>
      <c r="K52" s="124">
        <v>0</v>
      </c>
      <c r="L52" s="124">
        <v>0</v>
      </c>
      <c r="M52" s="124">
        <v>0</v>
      </c>
      <c r="N52" s="10">
        <f t="shared" si="6"/>
        <v>7088.4</v>
      </c>
      <c r="O52" s="10">
        <f t="shared" si="7"/>
        <v>0</v>
      </c>
      <c r="P52" s="128">
        <f t="shared" si="8"/>
        <v>7088.4</v>
      </c>
      <c r="Q52" s="129"/>
    </row>
    <row r="53" spans="1:17" ht="25.5" customHeight="1">
      <c r="A53" s="46">
        <v>2199512</v>
      </c>
      <c r="B53" s="46" t="s">
        <v>1321</v>
      </c>
      <c r="C53" s="46" t="s">
        <v>1932</v>
      </c>
      <c r="D53" s="46" t="s">
        <v>1349</v>
      </c>
      <c r="E53" s="46" t="s">
        <v>2150</v>
      </c>
      <c r="F53" s="36">
        <v>20.137499999999999</v>
      </c>
      <c r="G53" s="128">
        <f t="shared" si="5"/>
        <v>3544.2</v>
      </c>
      <c r="H53" s="124">
        <f t="shared" si="0"/>
        <v>3544.2</v>
      </c>
      <c r="I53" s="124">
        <f t="shared" si="1"/>
        <v>3544.2</v>
      </c>
      <c r="J53" s="124">
        <v>0</v>
      </c>
      <c r="K53" s="124">
        <v>0</v>
      </c>
      <c r="L53" s="124">
        <v>0</v>
      </c>
      <c r="M53" s="124">
        <v>0</v>
      </c>
      <c r="N53" s="10">
        <f t="shared" si="6"/>
        <v>7088.4</v>
      </c>
      <c r="O53" s="10">
        <f t="shared" si="7"/>
        <v>0</v>
      </c>
      <c r="P53" s="128">
        <f t="shared" si="8"/>
        <v>7088.4</v>
      </c>
      <c r="Q53" s="129"/>
    </row>
    <row r="54" spans="1:17" ht="25.5" customHeight="1">
      <c r="A54" s="46">
        <v>2163758</v>
      </c>
      <c r="B54" s="46" t="s">
        <v>2152</v>
      </c>
      <c r="C54" s="46" t="s">
        <v>1932</v>
      </c>
      <c r="D54" s="46" t="s">
        <v>1304</v>
      </c>
      <c r="E54" s="46" t="s">
        <v>2150</v>
      </c>
      <c r="F54" s="36">
        <v>20.137499999999999</v>
      </c>
      <c r="G54" s="128">
        <f t="shared" si="5"/>
        <v>3544.2</v>
      </c>
      <c r="H54" s="124">
        <f t="shared" si="0"/>
        <v>3544.2</v>
      </c>
      <c r="I54" s="124">
        <f t="shared" si="1"/>
        <v>3544.2</v>
      </c>
      <c r="J54" s="124">
        <v>0</v>
      </c>
      <c r="K54" s="124">
        <v>0</v>
      </c>
      <c r="L54" s="124">
        <v>0</v>
      </c>
      <c r="M54" s="124">
        <v>0</v>
      </c>
      <c r="N54" s="10">
        <f t="shared" si="6"/>
        <v>7088.4</v>
      </c>
      <c r="O54" s="10">
        <f t="shared" si="7"/>
        <v>0</v>
      </c>
      <c r="P54" s="128">
        <f t="shared" si="8"/>
        <v>7088.4</v>
      </c>
      <c r="Q54" s="129"/>
    </row>
    <row r="55" spans="1:17" ht="25.5" customHeight="1">
      <c r="A55" s="46">
        <v>2019872</v>
      </c>
      <c r="B55" s="46" t="s">
        <v>2153</v>
      </c>
      <c r="C55" s="46" t="s">
        <v>1932</v>
      </c>
      <c r="D55" s="46" t="s">
        <v>1304</v>
      </c>
      <c r="E55" s="46" t="s">
        <v>2150</v>
      </c>
      <c r="F55" s="36">
        <v>20.137499999999999</v>
      </c>
      <c r="G55" s="128">
        <f t="shared" si="5"/>
        <v>3544.2</v>
      </c>
      <c r="H55" s="124">
        <f t="shared" si="0"/>
        <v>3544.2</v>
      </c>
      <c r="I55" s="124">
        <f t="shared" si="1"/>
        <v>3544.2</v>
      </c>
      <c r="J55" s="124">
        <v>0</v>
      </c>
      <c r="K55" s="124">
        <v>0</v>
      </c>
      <c r="L55" s="124">
        <v>0</v>
      </c>
      <c r="M55" s="124">
        <v>0</v>
      </c>
      <c r="N55" s="10">
        <f t="shared" si="6"/>
        <v>7088.4</v>
      </c>
      <c r="O55" s="10">
        <f t="shared" si="7"/>
        <v>0</v>
      </c>
      <c r="P55" s="128">
        <f t="shared" si="8"/>
        <v>7088.4</v>
      </c>
      <c r="Q55" s="129"/>
    </row>
    <row r="56" spans="1:17" ht="25.5" customHeight="1">
      <c r="A56" s="46">
        <v>2073263</v>
      </c>
      <c r="B56" s="46" t="s">
        <v>1353</v>
      </c>
      <c r="C56" s="46" t="s">
        <v>1932</v>
      </c>
      <c r="D56" s="46" t="s">
        <v>1304</v>
      </c>
      <c r="E56" s="46" t="s">
        <v>2150</v>
      </c>
      <c r="F56" s="36">
        <v>20.137499999999999</v>
      </c>
      <c r="G56" s="128">
        <f t="shared" si="5"/>
        <v>3544.2</v>
      </c>
      <c r="H56" s="124">
        <f t="shared" si="0"/>
        <v>3544.2</v>
      </c>
      <c r="I56" s="124">
        <f t="shared" si="1"/>
        <v>3544.2</v>
      </c>
      <c r="J56" s="124">
        <v>0</v>
      </c>
      <c r="K56" s="124">
        <v>0</v>
      </c>
      <c r="L56" s="124">
        <v>0</v>
      </c>
      <c r="M56" s="124">
        <v>0</v>
      </c>
      <c r="N56" s="10">
        <f t="shared" si="6"/>
        <v>7088.4</v>
      </c>
      <c r="O56" s="10">
        <f t="shared" si="7"/>
        <v>0</v>
      </c>
      <c r="P56" s="128">
        <f t="shared" si="8"/>
        <v>7088.4</v>
      </c>
      <c r="Q56" s="129"/>
    </row>
    <row r="57" spans="1:17" ht="25.5" customHeight="1">
      <c r="A57" s="46">
        <v>2333294</v>
      </c>
      <c r="B57" s="46" t="s">
        <v>1293</v>
      </c>
      <c r="C57" s="46" t="s">
        <v>1932</v>
      </c>
      <c r="D57" s="46" t="s">
        <v>1264</v>
      </c>
      <c r="E57" s="46" t="s">
        <v>2150</v>
      </c>
      <c r="F57" s="36">
        <v>20.137499999999999</v>
      </c>
      <c r="G57" s="128">
        <f t="shared" si="5"/>
        <v>3544.2</v>
      </c>
      <c r="H57" s="124">
        <f t="shared" si="0"/>
        <v>3544.2</v>
      </c>
      <c r="I57" s="124">
        <f t="shared" si="1"/>
        <v>3544.2</v>
      </c>
      <c r="J57" s="124">
        <v>0</v>
      </c>
      <c r="K57" s="124">
        <v>0</v>
      </c>
      <c r="L57" s="124">
        <v>0</v>
      </c>
      <c r="M57" s="124">
        <v>0</v>
      </c>
      <c r="N57" s="10">
        <f t="shared" si="6"/>
        <v>7088.4</v>
      </c>
      <c r="O57" s="10">
        <f t="shared" si="7"/>
        <v>0</v>
      </c>
      <c r="P57" s="128">
        <f t="shared" si="8"/>
        <v>7088.4</v>
      </c>
      <c r="Q57" s="129"/>
    </row>
    <row r="58" spans="1:17" ht="25.5" customHeight="1">
      <c r="A58" s="46">
        <v>177349</v>
      </c>
      <c r="B58" s="46" t="s">
        <v>2154</v>
      </c>
      <c r="C58" s="46" t="s">
        <v>1932</v>
      </c>
      <c r="D58" s="46" t="s">
        <v>1271</v>
      </c>
      <c r="E58" s="46" t="s">
        <v>2155</v>
      </c>
      <c r="F58" s="36">
        <v>23.537500000000005</v>
      </c>
      <c r="G58" s="128">
        <f t="shared" si="5"/>
        <v>4142.6000000000013</v>
      </c>
      <c r="H58" s="124">
        <f t="shared" si="0"/>
        <v>4142.6000000000013</v>
      </c>
      <c r="I58" s="124">
        <f t="shared" si="1"/>
        <v>4142.6000000000013</v>
      </c>
      <c r="J58" s="124">
        <v>0</v>
      </c>
      <c r="K58" s="124">
        <v>0</v>
      </c>
      <c r="L58" s="124">
        <v>0</v>
      </c>
      <c r="M58" s="124">
        <v>0</v>
      </c>
      <c r="N58" s="10">
        <f t="shared" si="6"/>
        <v>8285.2000000000025</v>
      </c>
      <c r="O58" s="10">
        <f t="shared" si="7"/>
        <v>0</v>
      </c>
      <c r="P58" s="128">
        <f t="shared" si="8"/>
        <v>8285.2000000000025</v>
      </c>
      <c r="Q58" s="129"/>
    </row>
    <row r="59" spans="1:17" ht="25.5" customHeight="1">
      <c r="A59" s="46">
        <v>2298324</v>
      </c>
      <c r="B59" s="46" t="s">
        <v>1301</v>
      </c>
      <c r="C59" s="46" t="s">
        <v>1932</v>
      </c>
      <c r="D59" s="46" t="s">
        <v>1349</v>
      </c>
      <c r="E59" s="46" t="s">
        <v>2155</v>
      </c>
      <c r="F59" s="36">
        <v>23.537500000000005</v>
      </c>
      <c r="G59" s="128">
        <f t="shared" si="5"/>
        <v>4142.6000000000013</v>
      </c>
      <c r="H59" s="124">
        <f t="shared" si="0"/>
        <v>4142.6000000000013</v>
      </c>
      <c r="I59" s="124">
        <f t="shared" si="1"/>
        <v>4142.6000000000013</v>
      </c>
      <c r="J59" s="124">
        <v>0</v>
      </c>
      <c r="K59" s="124">
        <v>0</v>
      </c>
      <c r="L59" s="124">
        <v>0</v>
      </c>
      <c r="M59" s="124">
        <v>0</v>
      </c>
      <c r="N59" s="10">
        <f t="shared" si="6"/>
        <v>8285.2000000000025</v>
      </c>
      <c r="O59" s="10">
        <f t="shared" si="7"/>
        <v>0</v>
      </c>
      <c r="P59" s="128">
        <f t="shared" si="8"/>
        <v>8285.2000000000025</v>
      </c>
      <c r="Q59" s="129"/>
    </row>
    <row r="60" spans="1:17" ht="25.5" customHeight="1">
      <c r="A60" s="46">
        <v>907221</v>
      </c>
      <c r="B60" s="46" t="s">
        <v>1354</v>
      </c>
      <c r="C60" s="46" t="s">
        <v>1932</v>
      </c>
      <c r="D60" s="46" t="s">
        <v>1306</v>
      </c>
      <c r="E60" s="46" t="s">
        <v>2156</v>
      </c>
      <c r="F60" s="36">
        <v>18.337499999999999</v>
      </c>
      <c r="G60" s="128">
        <f t="shared" si="5"/>
        <v>3227.3999999999996</v>
      </c>
      <c r="H60" s="124">
        <f t="shared" si="0"/>
        <v>3227.3999999999996</v>
      </c>
      <c r="I60" s="124">
        <f t="shared" si="1"/>
        <v>3227.3999999999996</v>
      </c>
      <c r="J60" s="124">
        <v>0</v>
      </c>
      <c r="K60" s="124">
        <v>0</v>
      </c>
      <c r="L60" s="124">
        <v>0</v>
      </c>
      <c r="M60" s="124">
        <v>0</v>
      </c>
      <c r="N60" s="10">
        <f t="shared" si="6"/>
        <v>6454.7999999999993</v>
      </c>
      <c r="O60" s="10">
        <f t="shared" si="7"/>
        <v>0</v>
      </c>
      <c r="P60" s="128">
        <f t="shared" si="8"/>
        <v>6454.7999999999993</v>
      </c>
      <c r="Q60" s="129"/>
    </row>
    <row r="61" spans="1:17" ht="25.5" customHeight="1">
      <c r="A61" s="46">
        <v>2163759</v>
      </c>
      <c r="B61" s="46" t="s">
        <v>1334</v>
      </c>
      <c r="C61" s="46" t="s">
        <v>1932</v>
      </c>
      <c r="D61" s="46" t="s">
        <v>1304</v>
      </c>
      <c r="E61" s="46" t="s">
        <v>2156</v>
      </c>
      <c r="F61" s="36">
        <v>18.337499999999999</v>
      </c>
      <c r="G61" s="128">
        <f t="shared" si="5"/>
        <v>3227.3999999999996</v>
      </c>
      <c r="H61" s="124">
        <f t="shared" si="0"/>
        <v>3227.3999999999996</v>
      </c>
      <c r="I61" s="124">
        <f t="shared" si="1"/>
        <v>3227.3999999999996</v>
      </c>
      <c r="J61" s="124">
        <v>0</v>
      </c>
      <c r="K61" s="124">
        <v>0</v>
      </c>
      <c r="L61" s="124">
        <v>0</v>
      </c>
      <c r="M61" s="124">
        <v>0</v>
      </c>
      <c r="N61" s="10">
        <f t="shared" si="6"/>
        <v>6454.7999999999993</v>
      </c>
      <c r="O61" s="10">
        <f t="shared" si="7"/>
        <v>0</v>
      </c>
      <c r="P61" s="128">
        <f t="shared" si="8"/>
        <v>6454.7999999999993</v>
      </c>
      <c r="Q61" s="129"/>
    </row>
    <row r="62" spans="1:17" ht="25.5" customHeight="1">
      <c r="A62" s="46">
        <v>2041437</v>
      </c>
      <c r="B62" s="46" t="s">
        <v>2157</v>
      </c>
      <c r="C62" s="46" t="s">
        <v>1932</v>
      </c>
      <c r="D62" s="46" t="s">
        <v>1304</v>
      </c>
      <c r="E62" s="46" t="s">
        <v>2156</v>
      </c>
      <c r="F62" s="36">
        <v>18.337499999999999</v>
      </c>
      <c r="G62" s="128">
        <f t="shared" si="5"/>
        <v>3227.3999999999996</v>
      </c>
      <c r="H62" s="124">
        <f t="shared" si="0"/>
        <v>3227.3999999999996</v>
      </c>
      <c r="I62" s="124">
        <f t="shared" si="1"/>
        <v>3227.3999999999996</v>
      </c>
      <c r="J62" s="124">
        <v>0</v>
      </c>
      <c r="K62" s="124">
        <v>0</v>
      </c>
      <c r="L62" s="124">
        <v>0</v>
      </c>
      <c r="M62" s="124">
        <v>0</v>
      </c>
      <c r="N62" s="10">
        <f t="shared" si="6"/>
        <v>6454.7999999999993</v>
      </c>
      <c r="O62" s="10">
        <f t="shared" si="7"/>
        <v>0</v>
      </c>
      <c r="P62" s="128">
        <f t="shared" si="8"/>
        <v>6454.7999999999993</v>
      </c>
      <c r="Q62" s="129"/>
    </row>
    <row r="63" spans="1:17" ht="25.5" customHeight="1">
      <c r="A63" s="46">
        <v>2126881</v>
      </c>
      <c r="B63" s="46" t="s">
        <v>2158</v>
      </c>
      <c r="C63" s="46" t="s">
        <v>1932</v>
      </c>
      <c r="D63" s="46" t="s">
        <v>1304</v>
      </c>
      <c r="E63" s="46" t="s">
        <v>2156</v>
      </c>
      <c r="F63" s="36">
        <v>18.337499999999999</v>
      </c>
      <c r="G63" s="128">
        <f t="shared" si="5"/>
        <v>3227.3999999999996</v>
      </c>
      <c r="H63" s="124">
        <f t="shared" si="0"/>
        <v>3227.3999999999996</v>
      </c>
      <c r="I63" s="124">
        <f t="shared" si="1"/>
        <v>3227.3999999999996</v>
      </c>
      <c r="J63" s="124">
        <v>0</v>
      </c>
      <c r="K63" s="124">
        <v>0</v>
      </c>
      <c r="L63" s="124">
        <v>0</v>
      </c>
      <c r="M63" s="124">
        <v>0</v>
      </c>
      <c r="N63" s="10">
        <f t="shared" si="6"/>
        <v>6454.7999999999993</v>
      </c>
      <c r="O63" s="10">
        <f t="shared" si="7"/>
        <v>0</v>
      </c>
      <c r="P63" s="128">
        <f t="shared" si="8"/>
        <v>6454.7999999999993</v>
      </c>
      <c r="Q63" s="129"/>
    </row>
    <row r="64" spans="1:17" ht="25.5" customHeight="1">
      <c r="A64" s="46">
        <v>2303879</v>
      </c>
      <c r="B64" s="46" t="s">
        <v>2159</v>
      </c>
      <c r="C64" s="46" t="s">
        <v>1932</v>
      </c>
      <c r="D64" s="46" t="s">
        <v>1349</v>
      </c>
      <c r="E64" s="46" t="s">
        <v>2156</v>
      </c>
      <c r="F64" s="36">
        <v>18.337499999999999</v>
      </c>
      <c r="G64" s="128">
        <f t="shared" si="5"/>
        <v>3227.3999999999996</v>
      </c>
      <c r="H64" s="124">
        <f t="shared" si="0"/>
        <v>3227.3999999999996</v>
      </c>
      <c r="I64" s="124">
        <f t="shared" si="1"/>
        <v>3227.3999999999996</v>
      </c>
      <c r="J64" s="124">
        <v>0</v>
      </c>
      <c r="K64" s="124">
        <v>0</v>
      </c>
      <c r="L64" s="124">
        <v>0</v>
      </c>
      <c r="M64" s="124">
        <v>0</v>
      </c>
      <c r="N64" s="10">
        <f t="shared" si="6"/>
        <v>6454.7999999999993</v>
      </c>
      <c r="O64" s="10">
        <f t="shared" si="7"/>
        <v>0</v>
      </c>
      <c r="P64" s="128">
        <f t="shared" si="8"/>
        <v>6454.7999999999993</v>
      </c>
      <c r="Q64" s="129"/>
    </row>
    <row r="65" spans="1:17" ht="25.5" customHeight="1">
      <c r="A65" s="46">
        <v>2108228</v>
      </c>
      <c r="B65" s="46" t="s">
        <v>2160</v>
      </c>
      <c r="C65" s="46" t="s">
        <v>1932</v>
      </c>
      <c r="D65" s="46" t="s">
        <v>1304</v>
      </c>
      <c r="E65" s="46" t="s">
        <v>2156</v>
      </c>
      <c r="F65" s="36">
        <v>18.337499999999999</v>
      </c>
      <c r="G65" s="128">
        <f t="shared" si="5"/>
        <v>3227.3999999999996</v>
      </c>
      <c r="H65" s="124">
        <f t="shared" si="0"/>
        <v>3227.3999999999996</v>
      </c>
      <c r="I65" s="124">
        <f t="shared" si="1"/>
        <v>3227.3999999999996</v>
      </c>
      <c r="J65" s="124">
        <v>0</v>
      </c>
      <c r="K65" s="124">
        <v>0</v>
      </c>
      <c r="L65" s="124">
        <v>0</v>
      </c>
      <c r="M65" s="124">
        <v>0</v>
      </c>
      <c r="N65" s="10">
        <f t="shared" si="6"/>
        <v>6454.7999999999993</v>
      </c>
      <c r="O65" s="10">
        <f t="shared" si="7"/>
        <v>0</v>
      </c>
      <c r="P65" s="128">
        <f t="shared" si="8"/>
        <v>6454.7999999999993</v>
      </c>
      <c r="Q65" s="129"/>
    </row>
    <row r="66" spans="1:17" ht="25.5" customHeight="1">
      <c r="A66" s="46">
        <v>2276503</v>
      </c>
      <c r="B66" s="46" t="s">
        <v>2161</v>
      </c>
      <c r="C66" s="46" t="s">
        <v>1932</v>
      </c>
      <c r="D66" s="46" t="s">
        <v>1349</v>
      </c>
      <c r="E66" s="46" t="s">
        <v>2162</v>
      </c>
      <c r="F66" s="36">
        <v>22.475000000000005</v>
      </c>
      <c r="G66" s="128">
        <f t="shared" si="5"/>
        <v>3955.6000000000008</v>
      </c>
      <c r="H66" s="124">
        <f t="shared" si="0"/>
        <v>3955.6000000000008</v>
      </c>
      <c r="I66" s="124">
        <f t="shared" si="1"/>
        <v>3955.6000000000008</v>
      </c>
      <c r="J66" s="124">
        <v>0</v>
      </c>
      <c r="K66" s="124">
        <v>0</v>
      </c>
      <c r="L66" s="124">
        <v>0</v>
      </c>
      <c r="M66" s="124">
        <v>0</v>
      </c>
      <c r="N66" s="10">
        <f t="shared" si="6"/>
        <v>7911.2000000000016</v>
      </c>
      <c r="O66" s="10">
        <f t="shared" si="7"/>
        <v>0</v>
      </c>
      <c r="P66" s="128">
        <f t="shared" si="8"/>
        <v>7911.2000000000016</v>
      </c>
      <c r="Q66" s="129"/>
    </row>
    <row r="67" spans="1:17" ht="25.5" customHeight="1">
      <c r="A67" s="46">
        <v>2079528</v>
      </c>
      <c r="B67" s="46" t="s">
        <v>1616</v>
      </c>
      <c r="C67" s="46" t="s">
        <v>1932</v>
      </c>
      <c r="D67" s="46" t="s">
        <v>1304</v>
      </c>
      <c r="E67" s="46" t="s">
        <v>2163</v>
      </c>
      <c r="F67" s="36">
        <v>29.425000000000004</v>
      </c>
      <c r="G67" s="128">
        <f t="shared" si="5"/>
        <v>5178.8000000000011</v>
      </c>
      <c r="H67" s="124">
        <f t="shared" si="0"/>
        <v>5178.8000000000011</v>
      </c>
      <c r="I67" s="124">
        <f t="shared" si="1"/>
        <v>5178.8000000000011</v>
      </c>
      <c r="J67" s="124">
        <v>0</v>
      </c>
      <c r="K67" s="124">
        <v>0</v>
      </c>
      <c r="L67" s="124">
        <v>0</v>
      </c>
      <c r="M67" s="124">
        <v>0</v>
      </c>
      <c r="N67" s="10">
        <f t="shared" si="6"/>
        <v>10357.600000000002</v>
      </c>
      <c r="O67" s="10">
        <f t="shared" si="7"/>
        <v>0</v>
      </c>
      <c r="P67" s="128">
        <f t="shared" si="8"/>
        <v>10357.600000000002</v>
      </c>
      <c r="Q67" s="129"/>
    </row>
    <row r="68" spans="1:17" ht="25.5" customHeight="1">
      <c r="A68" s="46">
        <v>2344709</v>
      </c>
      <c r="B68" s="46" t="s">
        <v>1622</v>
      </c>
      <c r="C68" s="46" t="s">
        <v>1932</v>
      </c>
      <c r="D68" s="46" t="s">
        <v>1264</v>
      </c>
      <c r="E68" s="46" t="s">
        <v>2163</v>
      </c>
      <c r="F68" s="36">
        <v>29.425000000000004</v>
      </c>
      <c r="G68" s="128">
        <f t="shared" si="5"/>
        <v>5178.8000000000011</v>
      </c>
      <c r="H68" s="124">
        <f t="shared" si="0"/>
        <v>5178.8000000000011</v>
      </c>
      <c r="I68" s="124">
        <f t="shared" si="1"/>
        <v>5178.8000000000011</v>
      </c>
      <c r="J68" s="124">
        <v>0</v>
      </c>
      <c r="K68" s="124">
        <v>0</v>
      </c>
      <c r="L68" s="124">
        <v>0</v>
      </c>
      <c r="M68" s="124">
        <v>0</v>
      </c>
      <c r="N68" s="10">
        <f t="shared" si="6"/>
        <v>10357.600000000002</v>
      </c>
      <c r="O68" s="10">
        <f t="shared" si="7"/>
        <v>0</v>
      </c>
      <c r="P68" s="128">
        <f t="shared" si="8"/>
        <v>10357.600000000002</v>
      </c>
      <c r="Q68" s="129"/>
    </row>
    <row r="69" spans="1:17" ht="25.5" customHeight="1">
      <c r="A69" s="46">
        <v>2165999</v>
      </c>
      <c r="B69" s="46" t="s">
        <v>2164</v>
      </c>
      <c r="C69" s="46" t="s">
        <v>1932</v>
      </c>
      <c r="D69" s="46" t="s">
        <v>1304</v>
      </c>
      <c r="E69" s="46" t="s">
        <v>2163</v>
      </c>
      <c r="F69" s="36">
        <v>29.425000000000004</v>
      </c>
      <c r="G69" s="128">
        <f t="shared" si="5"/>
        <v>5178.8000000000011</v>
      </c>
      <c r="H69" s="124">
        <f t="shared" si="0"/>
        <v>5178.8000000000011</v>
      </c>
      <c r="I69" s="124">
        <f t="shared" si="1"/>
        <v>5178.8000000000011</v>
      </c>
      <c r="J69" s="124">
        <v>0</v>
      </c>
      <c r="K69" s="124">
        <v>0</v>
      </c>
      <c r="L69" s="124">
        <v>0</v>
      </c>
      <c r="M69" s="124">
        <v>0</v>
      </c>
      <c r="N69" s="10">
        <f t="shared" si="6"/>
        <v>10357.600000000002</v>
      </c>
      <c r="O69" s="10">
        <f t="shared" si="7"/>
        <v>0</v>
      </c>
      <c r="P69" s="128">
        <f t="shared" si="8"/>
        <v>10357.600000000002</v>
      </c>
      <c r="Q69" s="129"/>
    </row>
    <row r="70" spans="1:17" ht="25.5" customHeight="1">
      <c r="A70" s="46">
        <v>2091027</v>
      </c>
      <c r="B70" s="46" t="s">
        <v>1617</v>
      </c>
      <c r="C70" s="46" t="s">
        <v>1932</v>
      </c>
      <c r="D70" s="46" t="s">
        <v>1304</v>
      </c>
      <c r="E70" s="46" t="s">
        <v>2163</v>
      </c>
      <c r="F70" s="36">
        <v>29.425000000000004</v>
      </c>
      <c r="G70" s="128">
        <f t="shared" si="5"/>
        <v>5178.8000000000011</v>
      </c>
      <c r="H70" s="124">
        <f t="shared" ref="H70" si="9">F70*176</f>
        <v>5178.8000000000011</v>
      </c>
      <c r="I70" s="124">
        <f t="shared" ref="I70" si="10">F70*176</f>
        <v>5178.8000000000011</v>
      </c>
      <c r="J70" s="124">
        <v>0</v>
      </c>
      <c r="K70" s="124">
        <v>0</v>
      </c>
      <c r="L70" s="124">
        <v>0</v>
      </c>
      <c r="M70" s="124">
        <v>0</v>
      </c>
      <c r="N70" s="10">
        <f t="shared" si="6"/>
        <v>10357.600000000002</v>
      </c>
      <c r="O70" s="10">
        <f t="shared" si="7"/>
        <v>0</v>
      </c>
      <c r="P70" s="128">
        <f t="shared" si="8"/>
        <v>10357.600000000002</v>
      </c>
      <c r="Q70" s="129"/>
    </row>
    <row r="71" spans="1:17" ht="25.5" customHeight="1">
      <c r="A71" s="46">
        <v>2331791</v>
      </c>
      <c r="B71" s="46" t="s">
        <v>1308</v>
      </c>
      <c r="C71" s="46" t="s">
        <v>1932</v>
      </c>
      <c r="D71" s="46"/>
      <c r="E71" s="46" t="s">
        <v>2165</v>
      </c>
      <c r="F71" s="36">
        <v>23.134146341463413</v>
      </c>
      <c r="G71" s="128">
        <f t="shared" si="5"/>
        <v>4071.6097560975609</v>
      </c>
      <c r="H71" s="124">
        <v>0</v>
      </c>
      <c r="I71" s="124">
        <v>0</v>
      </c>
      <c r="J71" s="124">
        <f t="shared" ref="J71" si="11">F71*176</f>
        <v>4071.6097560975609</v>
      </c>
      <c r="K71" s="124">
        <f t="shared" ref="K71" si="12">F71*176</f>
        <v>4071.6097560975609</v>
      </c>
      <c r="L71" s="124">
        <f t="shared" ref="L71" si="13">F71*176</f>
        <v>4071.6097560975609</v>
      </c>
      <c r="M71" s="124">
        <f t="shared" ref="M71" si="14">F71*176</f>
        <v>4071.6097560975609</v>
      </c>
      <c r="N71" s="10">
        <f t="shared" si="6"/>
        <v>4071.6097560975609</v>
      </c>
      <c r="O71" s="10">
        <f t="shared" si="7"/>
        <v>12214.829268292682</v>
      </c>
      <c r="P71" s="128">
        <f t="shared" si="8"/>
        <v>16286.439024390244</v>
      </c>
      <c r="Q71" s="129"/>
    </row>
    <row r="72" spans="1:17" ht="25.5" customHeight="1">
      <c r="A72" s="46">
        <v>281641</v>
      </c>
      <c r="B72" s="46" t="s">
        <v>294</v>
      </c>
      <c r="C72" s="46" t="s">
        <v>1932</v>
      </c>
      <c r="D72" s="46"/>
      <c r="E72" s="46" t="s">
        <v>2165</v>
      </c>
      <c r="F72" s="36">
        <v>23.134146341463413</v>
      </c>
      <c r="G72" s="128">
        <f t="shared" si="5"/>
        <v>4071.6097560975609</v>
      </c>
      <c r="H72" s="124">
        <v>0</v>
      </c>
      <c r="I72" s="124">
        <v>0</v>
      </c>
      <c r="J72" s="124">
        <f t="shared" ref="J72:J85" si="15">F72*176</f>
        <v>4071.6097560975609</v>
      </c>
      <c r="K72" s="124">
        <f t="shared" ref="K72:K85" si="16">F72*176</f>
        <v>4071.6097560975609</v>
      </c>
      <c r="L72" s="124">
        <f t="shared" ref="L72:L85" si="17">F72*176</f>
        <v>4071.6097560975609</v>
      </c>
      <c r="M72" s="124">
        <f t="shared" ref="M72:M85" si="18">F72*176</f>
        <v>4071.6097560975609</v>
      </c>
      <c r="N72" s="10">
        <f t="shared" si="6"/>
        <v>4071.6097560975609</v>
      </c>
      <c r="O72" s="10">
        <f t="shared" si="7"/>
        <v>12214.829268292682</v>
      </c>
      <c r="P72" s="128">
        <f t="shared" si="8"/>
        <v>16286.439024390244</v>
      </c>
      <c r="Q72" s="129"/>
    </row>
    <row r="73" spans="1:17" ht="25.5" customHeight="1">
      <c r="A73" s="46">
        <v>2202180</v>
      </c>
      <c r="B73" s="46" t="s">
        <v>1332</v>
      </c>
      <c r="C73" s="46" t="s">
        <v>1932</v>
      </c>
      <c r="D73" s="46"/>
      <c r="E73" s="46" t="s">
        <v>2165</v>
      </c>
      <c r="F73" s="36">
        <v>23.134146341463413</v>
      </c>
      <c r="G73" s="128">
        <f t="shared" si="5"/>
        <v>4071.6097560975609</v>
      </c>
      <c r="H73" s="124">
        <v>0</v>
      </c>
      <c r="I73" s="124">
        <v>0</v>
      </c>
      <c r="J73" s="124">
        <f t="shared" si="15"/>
        <v>4071.6097560975609</v>
      </c>
      <c r="K73" s="124">
        <f t="shared" si="16"/>
        <v>4071.6097560975609</v>
      </c>
      <c r="L73" s="124">
        <f t="shared" si="17"/>
        <v>4071.6097560975609</v>
      </c>
      <c r="M73" s="124">
        <f t="shared" si="18"/>
        <v>4071.6097560975609</v>
      </c>
      <c r="N73" s="10">
        <f t="shared" si="6"/>
        <v>4071.6097560975609</v>
      </c>
      <c r="O73" s="10">
        <f t="shared" si="7"/>
        <v>12214.829268292682</v>
      </c>
      <c r="P73" s="128">
        <f t="shared" si="8"/>
        <v>16286.439024390244</v>
      </c>
      <c r="Q73" s="129"/>
    </row>
    <row r="74" spans="1:17" ht="25.5" customHeight="1">
      <c r="A74" s="46">
        <v>425957</v>
      </c>
      <c r="B74" s="46" t="s">
        <v>1260</v>
      </c>
      <c r="C74" s="46" t="s">
        <v>1932</v>
      </c>
      <c r="D74" s="46"/>
      <c r="E74" s="46" t="s">
        <v>2165</v>
      </c>
      <c r="F74" s="36">
        <v>23.134146341463413</v>
      </c>
      <c r="G74" s="128">
        <f t="shared" ref="G74:G116" si="19">F74*176</f>
        <v>4071.6097560975609</v>
      </c>
      <c r="H74" s="124">
        <v>0</v>
      </c>
      <c r="I74" s="124">
        <v>0</v>
      </c>
      <c r="J74" s="124">
        <f t="shared" si="15"/>
        <v>4071.6097560975609</v>
      </c>
      <c r="K74" s="124">
        <f t="shared" si="16"/>
        <v>4071.6097560975609</v>
      </c>
      <c r="L74" s="124">
        <f t="shared" si="17"/>
        <v>4071.6097560975609</v>
      </c>
      <c r="M74" s="124">
        <f t="shared" si="18"/>
        <v>4071.6097560975609</v>
      </c>
      <c r="N74" s="10">
        <f t="shared" ref="N74:N137" si="20">SUM(H74:J74)</f>
        <v>4071.6097560975609</v>
      </c>
      <c r="O74" s="10">
        <f t="shared" ref="O74:O137" si="21">SUM(K74:M74)</f>
        <v>12214.829268292682</v>
      </c>
      <c r="P74" s="128">
        <f t="shared" ref="P74:P137" si="22">SUM(H74:M74)</f>
        <v>16286.439024390244</v>
      </c>
      <c r="Q74" s="129"/>
    </row>
    <row r="75" spans="1:17" ht="25.5" customHeight="1">
      <c r="A75" s="46">
        <v>456292</v>
      </c>
      <c r="B75" s="46" t="s">
        <v>2131</v>
      </c>
      <c r="C75" s="46" t="s">
        <v>1932</v>
      </c>
      <c r="D75" s="46"/>
      <c r="E75" s="46" t="s">
        <v>2165</v>
      </c>
      <c r="F75" s="36">
        <v>23.134146341463413</v>
      </c>
      <c r="G75" s="128">
        <f t="shared" si="19"/>
        <v>4071.6097560975609</v>
      </c>
      <c r="H75" s="124">
        <v>0</v>
      </c>
      <c r="I75" s="124">
        <v>0</v>
      </c>
      <c r="J75" s="124">
        <f t="shared" si="15"/>
        <v>4071.6097560975609</v>
      </c>
      <c r="K75" s="124">
        <f t="shared" si="16"/>
        <v>4071.6097560975609</v>
      </c>
      <c r="L75" s="124">
        <f t="shared" si="17"/>
        <v>4071.6097560975609</v>
      </c>
      <c r="M75" s="124">
        <f t="shared" si="18"/>
        <v>4071.6097560975609</v>
      </c>
      <c r="N75" s="10">
        <f t="shared" si="20"/>
        <v>4071.6097560975609</v>
      </c>
      <c r="O75" s="10">
        <f t="shared" si="21"/>
        <v>12214.829268292682</v>
      </c>
      <c r="P75" s="128">
        <f t="shared" si="22"/>
        <v>16286.439024390244</v>
      </c>
      <c r="Q75" s="129"/>
    </row>
    <row r="76" spans="1:17" ht="25.5" customHeight="1">
      <c r="A76" s="46">
        <v>2275000</v>
      </c>
      <c r="B76" s="46" t="s">
        <v>1337</v>
      </c>
      <c r="C76" s="46" t="s">
        <v>1932</v>
      </c>
      <c r="D76" s="46"/>
      <c r="E76" s="46" t="s">
        <v>2166</v>
      </c>
      <c r="F76" s="36">
        <v>20.195121951219512</v>
      </c>
      <c r="G76" s="128">
        <f t="shared" si="19"/>
        <v>3554.3414634146343</v>
      </c>
      <c r="H76" s="124">
        <v>0</v>
      </c>
      <c r="I76" s="124">
        <v>0</v>
      </c>
      <c r="J76" s="124">
        <f t="shared" si="15"/>
        <v>3554.3414634146343</v>
      </c>
      <c r="K76" s="124">
        <f t="shared" si="16"/>
        <v>3554.3414634146343</v>
      </c>
      <c r="L76" s="124">
        <f t="shared" si="17"/>
        <v>3554.3414634146343</v>
      </c>
      <c r="M76" s="124">
        <f t="shared" si="18"/>
        <v>3554.3414634146343</v>
      </c>
      <c r="N76" s="10">
        <f t="shared" si="20"/>
        <v>3554.3414634146343</v>
      </c>
      <c r="O76" s="10">
        <f t="shared" si="21"/>
        <v>10663.024390243903</v>
      </c>
      <c r="P76" s="128">
        <f t="shared" si="22"/>
        <v>14217.365853658537</v>
      </c>
      <c r="Q76" s="129"/>
    </row>
    <row r="77" spans="1:17" ht="25.5" customHeight="1">
      <c r="A77" s="46">
        <v>2298758</v>
      </c>
      <c r="B77" s="46" t="s">
        <v>1291</v>
      </c>
      <c r="C77" s="46" t="s">
        <v>1932</v>
      </c>
      <c r="D77" s="46"/>
      <c r="E77" s="46" t="s">
        <v>2166</v>
      </c>
      <c r="F77" s="36">
        <v>20.195121951219512</v>
      </c>
      <c r="G77" s="128">
        <f t="shared" si="19"/>
        <v>3554.3414634146343</v>
      </c>
      <c r="H77" s="124">
        <v>0</v>
      </c>
      <c r="I77" s="124">
        <v>0</v>
      </c>
      <c r="J77" s="124">
        <f t="shared" si="15"/>
        <v>3554.3414634146343</v>
      </c>
      <c r="K77" s="124">
        <f t="shared" si="16"/>
        <v>3554.3414634146343</v>
      </c>
      <c r="L77" s="124">
        <f t="shared" si="17"/>
        <v>3554.3414634146343</v>
      </c>
      <c r="M77" s="124">
        <f t="shared" si="18"/>
        <v>3554.3414634146343</v>
      </c>
      <c r="N77" s="10">
        <f t="shared" si="20"/>
        <v>3554.3414634146343</v>
      </c>
      <c r="O77" s="10">
        <f t="shared" si="21"/>
        <v>10663.024390243903</v>
      </c>
      <c r="P77" s="128">
        <f t="shared" si="22"/>
        <v>14217.365853658537</v>
      </c>
      <c r="Q77" s="129"/>
    </row>
    <row r="78" spans="1:17" ht="25.5" customHeight="1">
      <c r="A78" s="46">
        <v>2005041</v>
      </c>
      <c r="B78" s="46" t="s">
        <v>2141</v>
      </c>
      <c r="C78" s="46" t="s">
        <v>1932</v>
      </c>
      <c r="D78" s="46"/>
      <c r="E78" s="46" t="s">
        <v>2166</v>
      </c>
      <c r="F78" s="36">
        <v>20.195121951219512</v>
      </c>
      <c r="G78" s="128">
        <f t="shared" si="19"/>
        <v>3554.3414634146343</v>
      </c>
      <c r="H78" s="124">
        <v>0</v>
      </c>
      <c r="I78" s="124">
        <v>0</v>
      </c>
      <c r="J78" s="124">
        <f t="shared" si="15"/>
        <v>3554.3414634146343</v>
      </c>
      <c r="K78" s="124">
        <f t="shared" si="16"/>
        <v>3554.3414634146343</v>
      </c>
      <c r="L78" s="124">
        <f t="shared" si="17"/>
        <v>3554.3414634146343</v>
      </c>
      <c r="M78" s="124">
        <f t="shared" si="18"/>
        <v>3554.3414634146343</v>
      </c>
      <c r="N78" s="10">
        <f t="shared" si="20"/>
        <v>3554.3414634146343</v>
      </c>
      <c r="O78" s="10">
        <f t="shared" si="21"/>
        <v>10663.024390243903</v>
      </c>
      <c r="P78" s="128">
        <f t="shared" si="22"/>
        <v>14217.365853658537</v>
      </c>
      <c r="Q78" s="129"/>
    </row>
    <row r="79" spans="1:17" ht="25.5" customHeight="1">
      <c r="A79" s="46">
        <v>2007058</v>
      </c>
      <c r="B79" s="46" t="s">
        <v>1302</v>
      </c>
      <c r="C79" s="46" t="s">
        <v>1932</v>
      </c>
      <c r="D79" s="46"/>
      <c r="E79" s="46" t="s">
        <v>2166</v>
      </c>
      <c r="F79" s="36">
        <v>20.195121951219512</v>
      </c>
      <c r="G79" s="128">
        <f t="shared" si="19"/>
        <v>3554.3414634146343</v>
      </c>
      <c r="H79" s="124">
        <v>0</v>
      </c>
      <c r="I79" s="124">
        <v>0</v>
      </c>
      <c r="J79" s="124">
        <f t="shared" si="15"/>
        <v>3554.3414634146343</v>
      </c>
      <c r="K79" s="124">
        <f t="shared" si="16"/>
        <v>3554.3414634146343</v>
      </c>
      <c r="L79" s="124">
        <f t="shared" si="17"/>
        <v>3554.3414634146343</v>
      </c>
      <c r="M79" s="124">
        <f t="shared" si="18"/>
        <v>3554.3414634146343</v>
      </c>
      <c r="N79" s="10">
        <f t="shared" si="20"/>
        <v>3554.3414634146343</v>
      </c>
      <c r="O79" s="10">
        <f t="shared" si="21"/>
        <v>10663.024390243903</v>
      </c>
      <c r="P79" s="128">
        <f t="shared" si="22"/>
        <v>14217.365853658537</v>
      </c>
      <c r="Q79" s="129"/>
    </row>
    <row r="80" spans="1:17" ht="25.5" customHeight="1">
      <c r="A80" s="46">
        <v>2154601</v>
      </c>
      <c r="B80" s="46" t="s">
        <v>1297</v>
      </c>
      <c r="C80" s="46" t="s">
        <v>1932</v>
      </c>
      <c r="D80" s="46"/>
      <c r="E80" s="46" t="s">
        <v>2167</v>
      </c>
      <c r="F80" s="36">
        <v>23.134146341463413</v>
      </c>
      <c r="G80" s="128">
        <f t="shared" si="19"/>
        <v>4071.6097560975609</v>
      </c>
      <c r="H80" s="124">
        <v>0</v>
      </c>
      <c r="I80" s="124">
        <v>0</v>
      </c>
      <c r="J80" s="124">
        <f t="shared" si="15"/>
        <v>4071.6097560975609</v>
      </c>
      <c r="K80" s="124">
        <f t="shared" si="16"/>
        <v>4071.6097560975609</v>
      </c>
      <c r="L80" s="124">
        <f t="shared" si="17"/>
        <v>4071.6097560975609</v>
      </c>
      <c r="M80" s="124">
        <f t="shared" si="18"/>
        <v>4071.6097560975609</v>
      </c>
      <c r="N80" s="10">
        <f t="shared" si="20"/>
        <v>4071.6097560975609</v>
      </c>
      <c r="O80" s="10">
        <f t="shared" si="21"/>
        <v>12214.829268292682</v>
      </c>
      <c r="P80" s="128">
        <f t="shared" si="22"/>
        <v>16286.439024390244</v>
      </c>
      <c r="Q80" s="129"/>
    </row>
    <row r="81" spans="1:17" ht="25.5" customHeight="1">
      <c r="A81" s="46">
        <v>2200071</v>
      </c>
      <c r="B81" s="46" t="s">
        <v>1300</v>
      </c>
      <c r="C81" s="46" t="s">
        <v>1932</v>
      </c>
      <c r="D81" s="46"/>
      <c r="E81" s="46" t="s">
        <v>2167</v>
      </c>
      <c r="F81" s="36">
        <v>23.134146341463413</v>
      </c>
      <c r="G81" s="128">
        <f t="shared" si="19"/>
        <v>4071.6097560975609</v>
      </c>
      <c r="H81" s="124">
        <v>0</v>
      </c>
      <c r="I81" s="124">
        <v>0</v>
      </c>
      <c r="J81" s="124">
        <f t="shared" si="15"/>
        <v>4071.6097560975609</v>
      </c>
      <c r="K81" s="124">
        <f t="shared" si="16"/>
        <v>4071.6097560975609</v>
      </c>
      <c r="L81" s="124">
        <f t="shared" si="17"/>
        <v>4071.6097560975609</v>
      </c>
      <c r="M81" s="124">
        <f t="shared" si="18"/>
        <v>4071.6097560975609</v>
      </c>
      <c r="N81" s="10">
        <f t="shared" si="20"/>
        <v>4071.6097560975609</v>
      </c>
      <c r="O81" s="10">
        <f t="shared" si="21"/>
        <v>12214.829268292682</v>
      </c>
      <c r="P81" s="128">
        <f t="shared" si="22"/>
        <v>16286.439024390244</v>
      </c>
      <c r="Q81" s="129"/>
    </row>
    <row r="82" spans="1:17" ht="25.5" customHeight="1">
      <c r="A82" s="46">
        <v>2227156</v>
      </c>
      <c r="B82" s="46" t="s">
        <v>1315</v>
      </c>
      <c r="C82" s="46" t="s">
        <v>1932</v>
      </c>
      <c r="D82" s="46"/>
      <c r="E82" s="46" t="s">
        <v>2167</v>
      </c>
      <c r="F82" s="36">
        <v>23.134146341463413</v>
      </c>
      <c r="G82" s="128">
        <f t="shared" si="19"/>
        <v>4071.6097560975609</v>
      </c>
      <c r="H82" s="124">
        <v>0</v>
      </c>
      <c r="I82" s="124">
        <v>0</v>
      </c>
      <c r="J82" s="124">
        <f t="shared" si="15"/>
        <v>4071.6097560975609</v>
      </c>
      <c r="K82" s="124">
        <f t="shared" si="16"/>
        <v>4071.6097560975609</v>
      </c>
      <c r="L82" s="124">
        <f t="shared" si="17"/>
        <v>4071.6097560975609</v>
      </c>
      <c r="M82" s="124">
        <f t="shared" si="18"/>
        <v>4071.6097560975609</v>
      </c>
      <c r="N82" s="10">
        <f t="shared" si="20"/>
        <v>4071.6097560975609</v>
      </c>
      <c r="O82" s="10">
        <f t="shared" si="21"/>
        <v>12214.829268292682</v>
      </c>
      <c r="P82" s="128">
        <f t="shared" si="22"/>
        <v>16286.439024390244</v>
      </c>
      <c r="Q82" s="129"/>
    </row>
    <row r="83" spans="1:17" ht="25.5" customHeight="1">
      <c r="A83" s="46">
        <v>2302427</v>
      </c>
      <c r="B83" s="46" t="s">
        <v>2168</v>
      </c>
      <c r="C83" s="46" t="s">
        <v>1932</v>
      </c>
      <c r="D83" s="46"/>
      <c r="E83" s="46" t="s">
        <v>2167</v>
      </c>
      <c r="F83" s="36">
        <v>23.134146341463413</v>
      </c>
      <c r="G83" s="128">
        <f t="shared" si="19"/>
        <v>4071.6097560975609</v>
      </c>
      <c r="H83" s="124">
        <v>0</v>
      </c>
      <c r="I83" s="124">
        <v>0</v>
      </c>
      <c r="J83" s="124">
        <f t="shared" si="15"/>
        <v>4071.6097560975609</v>
      </c>
      <c r="K83" s="124">
        <f t="shared" si="16"/>
        <v>4071.6097560975609</v>
      </c>
      <c r="L83" s="124">
        <f t="shared" si="17"/>
        <v>4071.6097560975609</v>
      </c>
      <c r="M83" s="124">
        <f t="shared" si="18"/>
        <v>4071.6097560975609</v>
      </c>
      <c r="N83" s="10">
        <f t="shared" si="20"/>
        <v>4071.6097560975609</v>
      </c>
      <c r="O83" s="10">
        <f t="shared" si="21"/>
        <v>12214.829268292682</v>
      </c>
      <c r="P83" s="128">
        <f t="shared" si="22"/>
        <v>16286.439024390244</v>
      </c>
      <c r="Q83" s="129"/>
    </row>
    <row r="84" spans="1:17" ht="25.5" customHeight="1">
      <c r="A84" s="46">
        <v>544514</v>
      </c>
      <c r="B84" s="46" t="s">
        <v>2134</v>
      </c>
      <c r="C84" s="46" t="s">
        <v>1932</v>
      </c>
      <c r="D84" s="46"/>
      <c r="E84" s="46" t="s">
        <v>2169</v>
      </c>
      <c r="F84" s="36">
        <v>21.512195121951219</v>
      </c>
      <c r="G84" s="128">
        <f t="shared" si="19"/>
        <v>3786.1463414634145</v>
      </c>
      <c r="H84" s="124">
        <v>0</v>
      </c>
      <c r="I84" s="124">
        <v>0</v>
      </c>
      <c r="J84" s="124">
        <f t="shared" si="15"/>
        <v>3786.1463414634145</v>
      </c>
      <c r="K84" s="124">
        <f t="shared" si="16"/>
        <v>3786.1463414634145</v>
      </c>
      <c r="L84" s="124">
        <f t="shared" si="17"/>
        <v>3786.1463414634145</v>
      </c>
      <c r="M84" s="124">
        <f t="shared" si="18"/>
        <v>3786.1463414634145</v>
      </c>
      <c r="N84" s="10">
        <f t="shared" si="20"/>
        <v>3786.1463414634145</v>
      </c>
      <c r="O84" s="10">
        <f t="shared" si="21"/>
        <v>11358.439024390244</v>
      </c>
      <c r="P84" s="128">
        <f t="shared" si="22"/>
        <v>15144.585365853658</v>
      </c>
      <c r="Q84" s="129"/>
    </row>
    <row r="85" spans="1:17" ht="25.5" customHeight="1">
      <c r="A85" s="46">
        <v>581702</v>
      </c>
      <c r="B85" s="46" t="s">
        <v>2142</v>
      </c>
      <c r="C85" s="46" t="s">
        <v>1932</v>
      </c>
      <c r="D85" s="46"/>
      <c r="E85" s="46" t="s">
        <v>2169</v>
      </c>
      <c r="F85" s="36">
        <v>21.512195121951219</v>
      </c>
      <c r="G85" s="128">
        <f t="shared" si="19"/>
        <v>3786.1463414634145</v>
      </c>
      <c r="H85" s="124">
        <v>0</v>
      </c>
      <c r="I85" s="124">
        <v>0</v>
      </c>
      <c r="J85" s="124">
        <f t="shared" si="15"/>
        <v>3786.1463414634145</v>
      </c>
      <c r="K85" s="124">
        <f t="shared" si="16"/>
        <v>3786.1463414634145</v>
      </c>
      <c r="L85" s="124">
        <f t="shared" si="17"/>
        <v>3786.1463414634145</v>
      </c>
      <c r="M85" s="124">
        <f t="shared" si="18"/>
        <v>3786.1463414634145</v>
      </c>
      <c r="N85" s="10">
        <f t="shared" si="20"/>
        <v>3786.1463414634145</v>
      </c>
      <c r="O85" s="10">
        <f t="shared" si="21"/>
        <v>11358.439024390244</v>
      </c>
      <c r="P85" s="128">
        <f t="shared" si="22"/>
        <v>15144.585365853658</v>
      </c>
      <c r="Q85" s="129"/>
    </row>
    <row r="86" spans="1:17" ht="25.5" customHeight="1">
      <c r="A86" s="46">
        <v>2118715</v>
      </c>
      <c r="B86" s="46" t="s">
        <v>2170</v>
      </c>
      <c r="C86" s="46" t="s">
        <v>1932</v>
      </c>
      <c r="D86" s="46"/>
      <c r="E86" s="46" t="s">
        <v>2171</v>
      </c>
      <c r="F86" s="36">
        <v>17.670731707317074</v>
      </c>
      <c r="G86" s="128">
        <f t="shared" si="19"/>
        <v>3110.0487804878048</v>
      </c>
      <c r="H86" s="124">
        <v>0</v>
      </c>
      <c r="I86" s="124">
        <v>0</v>
      </c>
      <c r="J86" s="124">
        <f>F86*176</f>
        <v>3110.0487804878048</v>
      </c>
      <c r="K86" s="124">
        <f>F86*176</f>
        <v>3110.0487804878048</v>
      </c>
      <c r="L86" s="124">
        <f>F86*176</f>
        <v>3110.0487804878048</v>
      </c>
      <c r="M86" s="124">
        <f>F86*176</f>
        <v>3110.0487804878048</v>
      </c>
      <c r="N86" s="10">
        <f t="shared" si="20"/>
        <v>3110.0487804878048</v>
      </c>
      <c r="O86" s="10">
        <f t="shared" si="21"/>
        <v>9330.1463414634145</v>
      </c>
      <c r="P86" s="128">
        <f t="shared" si="22"/>
        <v>12440.195121951219</v>
      </c>
      <c r="Q86" s="129"/>
    </row>
    <row r="87" spans="1:17" ht="25.5" customHeight="1">
      <c r="A87" s="46">
        <v>2101057</v>
      </c>
      <c r="B87" s="46" t="s">
        <v>1338</v>
      </c>
      <c r="C87" s="46" t="s">
        <v>1932</v>
      </c>
      <c r="D87" s="46"/>
      <c r="E87" s="46" t="s">
        <v>2171</v>
      </c>
      <c r="F87" s="36">
        <v>17.670731707317074</v>
      </c>
      <c r="G87" s="128">
        <f t="shared" si="19"/>
        <v>3110.0487804878048</v>
      </c>
      <c r="H87" s="124">
        <v>0</v>
      </c>
      <c r="I87" s="124">
        <v>0</v>
      </c>
      <c r="J87" s="124">
        <f t="shared" ref="J87:J139" si="23">F87*176</f>
        <v>3110.0487804878048</v>
      </c>
      <c r="K87" s="124">
        <f t="shared" ref="K87:K139" si="24">F87*176</f>
        <v>3110.0487804878048</v>
      </c>
      <c r="L87" s="124">
        <f t="shared" ref="L87:L139" si="25">F87*176</f>
        <v>3110.0487804878048</v>
      </c>
      <c r="M87" s="124">
        <f t="shared" ref="M87:M139" si="26">F87*176</f>
        <v>3110.0487804878048</v>
      </c>
      <c r="N87" s="10">
        <f t="shared" si="20"/>
        <v>3110.0487804878048</v>
      </c>
      <c r="O87" s="10">
        <f t="shared" si="21"/>
        <v>9330.1463414634145</v>
      </c>
      <c r="P87" s="128">
        <f t="shared" si="22"/>
        <v>12440.195121951219</v>
      </c>
      <c r="Q87" s="129"/>
    </row>
    <row r="88" spans="1:17" ht="25.5" customHeight="1">
      <c r="A88" s="46">
        <v>2124484</v>
      </c>
      <c r="B88" s="46" t="s">
        <v>1312</v>
      </c>
      <c r="C88" s="46" t="s">
        <v>1932</v>
      </c>
      <c r="D88" s="46"/>
      <c r="E88" s="46" t="s">
        <v>2171</v>
      </c>
      <c r="F88" s="36">
        <v>17.670731707317074</v>
      </c>
      <c r="G88" s="128">
        <f t="shared" si="19"/>
        <v>3110.0487804878048</v>
      </c>
      <c r="H88" s="124">
        <v>0</v>
      </c>
      <c r="I88" s="124">
        <v>0</v>
      </c>
      <c r="J88" s="124">
        <f t="shared" si="23"/>
        <v>3110.0487804878048</v>
      </c>
      <c r="K88" s="124">
        <f t="shared" si="24"/>
        <v>3110.0487804878048</v>
      </c>
      <c r="L88" s="124">
        <f t="shared" si="25"/>
        <v>3110.0487804878048</v>
      </c>
      <c r="M88" s="124">
        <f t="shared" si="26"/>
        <v>3110.0487804878048</v>
      </c>
      <c r="N88" s="10">
        <f t="shared" si="20"/>
        <v>3110.0487804878048</v>
      </c>
      <c r="O88" s="10">
        <f t="shared" si="21"/>
        <v>9330.1463414634145</v>
      </c>
      <c r="P88" s="128">
        <f t="shared" si="22"/>
        <v>12440.195121951219</v>
      </c>
      <c r="Q88" s="129"/>
    </row>
    <row r="89" spans="1:17" ht="25.5" customHeight="1">
      <c r="A89" s="46">
        <v>2139599</v>
      </c>
      <c r="B89" s="46" t="s">
        <v>1336</v>
      </c>
      <c r="C89" s="46" t="s">
        <v>1932</v>
      </c>
      <c r="D89" s="46"/>
      <c r="E89" s="46" t="s">
        <v>2171</v>
      </c>
      <c r="F89" s="36">
        <v>17.670731707317074</v>
      </c>
      <c r="G89" s="128">
        <f t="shared" si="19"/>
        <v>3110.0487804878048</v>
      </c>
      <c r="H89" s="124">
        <v>0</v>
      </c>
      <c r="I89" s="124">
        <v>0</v>
      </c>
      <c r="J89" s="124">
        <f t="shared" si="23"/>
        <v>3110.0487804878048</v>
      </c>
      <c r="K89" s="124">
        <f t="shared" si="24"/>
        <v>3110.0487804878048</v>
      </c>
      <c r="L89" s="124">
        <f t="shared" si="25"/>
        <v>3110.0487804878048</v>
      </c>
      <c r="M89" s="124">
        <f t="shared" si="26"/>
        <v>3110.0487804878048</v>
      </c>
      <c r="N89" s="10">
        <f t="shared" si="20"/>
        <v>3110.0487804878048</v>
      </c>
      <c r="O89" s="10">
        <f t="shared" si="21"/>
        <v>9330.1463414634145</v>
      </c>
      <c r="P89" s="128">
        <f t="shared" si="22"/>
        <v>12440.195121951219</v>
      </c>
      <c r="Q89" s="129"/>
    </row>
    <row r="90" spans="1:17" ht="25.5" customHeight="1">
      <c r="A90" s="46">
        <v>2166940</v>
      </c>
      <c r="B90" s="46" t="s">
        <v>2137</v>
      </c>
      <c r="C90" s="46" t="s">
        <v>1932</v>
      </c>
      <c r="D90" s="46"/>
      <c r="E90" s="46" t="s">
        <v>2171</v>
      </c>
      <c r="F90" s="36">
        <v>17.670731707317074</v>
      </c>
      <c r="G90" s="128">
        <f t="shared" si="19"/>
        <v>3110.0487804878048</v>
      </c>
      <c r="H90" s="124">
        <v>0</v>
      </c>
      <c r="I90" s="124">
        <v>0</v>
      </c>
      <c r="J90" s="124">
        <f t="shared" si="23"/>
        <v>3110.0487804878048</v>
      </c>
      <c r="K90" s="124">
        <f t="shared" si="24"/>
        <v>3110.0487804878048</v>
      </c>
      <c r="L90" s="124">
        <f t="shared" si="25"/>
        <v>3110.0487804878048</v>
      </c>
      <c r="M90" s="124">
        <f t="shared" si="26"/>
        <v>3110.0487804878048</v>
      </c>
      <c r="N90" s="10">
        <f t="shared" si="20"/>
        <v>3110.0487804878048</v>
      </c>
      <c r="O90" s="10">
        <f t="shared" si="21"/>
        <v>9330.1463414634145</v>
      </c>
      <c r="P90" s="128">
        <f t="shared" si="22"/>
        <v>12440.195121951219</v>
      </c>
      <c r="Q90" s="129"/>
    </row>
    <row r="91" spans="1:17" ht="25.5" customHeight="1">
      <c r="A91" s="46">
        <v>2341207</v>
      </c>
      <c r="B91" s="46" t="s">
        <v>1311</v>
      </c>
      <c r="C91" s="46" t="s">
        <v>1932</v>
      </c>
      <c r="D91" s="46"/>
      <c r="E91" s="46" t="s">
        <v>2171</v>
      </c>
      <c r="F91" s="36">
        <v>17.670731707317074</v>
      </c>
      <c r="G91" s="128">
        <f t="shared" si="19"/>
        <v>3110.0487804878048</v>
      </c>
      <c r="H91" s="124">
        <v>0</v>
      </c>
      <c r="I91" s="124">
        <v>0</v>
      </c>
      <c r="J91" s="124">
        <f t="shared" si="23"/>
        <v>3110.0487804878048</v>
      </c>
      <c r="K91" s="124">
        <f t="shared" si="24"/>
        <v>3110.0487804878048</v>
      </c>
      <c r="L91" s="124">
        <f t="shared" si="25"/>
        <v>3110.0487804878048</v>
      </c>
      <c r="M91" s="124">
        <f t="shared" si="26"/>
        <v>3110.0487804878048</v>
      </c>
      <c r="N91" s="10">
        <f t="shared" si="20"/>
        <v>3110.0487804878048</v>
      </c>
      <c r="O91" s="10">
        <f t="shared" si="21"/>
        <v>9330.1463414634145</v>
      </c>
      <c r="P91" s="128">
        <f t="shared" si="22"/>
        <v>12440.195121951219</v>
      </c>
      <c r="Q91" s="129"/>
    </row>
    <row r="92" spans="1:17" ht="25.5" customHeight="1">
      <c r="A92" s="46">
        <v>835440</v>
      </c>
      <c r="B92" s="46" t="s">
        <v>2172</v>
      </c>
      <c r="C92" s="46" t="s">
        <v>1932</v>
      </c>
      <c r="D92" s="46"/>
      <c r="E92" s="46" t="s">
        <v>2171</v>
      </c>
      <c r="F92" s="36">
        <v>17.670731707317074</v>
      </c>
      <c r="G92" s="128">
        <f t="shared" si="19"/>
        <v>3110.0487804878048</v>
      </c>
      <c r="H92" s="124">
        <v>0</v>
      </c>
      <c r="I92" s="124">
        <v>0</v>
      </c>
      <c r="J92" s="124">
        <f t="shared" si="23"/>
        <v>3110.0487804878048</v>
      </c>
      <c r="K92" s="124">
        <f t="shared" si="24"/>
        <v>3110.0487804878048</v>
      </c>
      <c r="L92" s="124">
        <f t="shared" si="25"/>
        <v>3110.0487804878048</v>
      </c>
      <c r="M92" s="124">
        <f t="shared" si="26"/>
        <v>3110.0487804878048</v>
      </c>
      <c r="N92" s="10">
        <f t="shared" si="20"/>
        <v>3110.0487804878048</v>
      </c>
      <c r="O92" s="10">
        <f t="shared" si="21"/>
        <v>9330.1463414634145</v>
      </c>
      <c r="P92" s="128">
        <f t="shared" si="22"/>
        <v>12440.195121951219</v>
      </c>
      <c r="Q92" s="129"/>
    </row>
    <row r="93" spans="1:17" ht="25.5" customHeight="1">
      <c r="A93" s="46">
        <v>856822</v>
      </c>
      <c r="B93" s="46" t="s">
        <v>1296</v>
      </c>
      <c r="C93" s="46" t="s">
        <v>1932</v>
      </c>
      <c r="D93" s="46"/>
      <c r="E93" s="46" t="s">
        <v>2171</v>
      </c>
      <c r="F93" s="36">
        <v>17.670731707317074</v>
      </c>
      <c r="G93" s="128">
        <f t="shared" si="19"/>
        <v>3110.0487804878048</v>
      </c>
      <c r="H93" s="124">
        <v>0</v>
      </c>
      <c r="I93" s="124">
        <v>0</v>
      </c>
      <c r="J93" s="124">
        <f t="shared" si="23"/>
        <v>3110.0487804878048</v>
      </c>
      <c r="K93" s="124">
        <f t="shared" si="24"/>
        <v>3110.0487804878048</v>
      </c>
      <c r="L93" s="124">
        <f t="shared" si="25"/>
        <v>3110.0487804878048</v>
      </c>
      <c r="M93" s="124">
        <f t="shared" si="26"/>
        <v>3110.0487804878048</v>
      </c>
      <c r="N93" s="10">
        <f t="shared" si="20"/>
        <v>3110.0487804878048</v>
      </c>
      <c r="O93" s="10">
        <f t="shared" si="21"/>
        <v>9330.1463414634145</v>
      </c>
      <c r="P93" s="128">
        <f t="shared" si="22"/>
        <v>12440.195121951219</v>
      </c>
      <c r="Q93" s="129"/>
    </row>
    <row r="94" spans="1:17" ht="25.5" customHeight="1">
      <c r="A94" s="46">
        <v>856838</v>
      </c>
      <c r="B94" s="46" t="s">
        <v>1341</v>
      </c>
      <c r="C94" s="46" t="s">
        <v>1932</v>
      </c>
      <c r="D94" s="46"/>
      <c r="E94" s="46" t="s">
        <v>2171</v>
      </c>
      <c r="F94" s="36">
        <v>17.670731707317074</v>
      </c>
      <c r="G94" s="128">
        <f t="shared" si="19"/>
        <v>3110.0487804878048</v>
      </c>
      <c r="H94" s="124">
        <v>0</v>
      </c>
      <c r="I94" s="124">
        <v>0</v>
      </c>
      <c r="J94" s="124">
        <f t="shared" si="23"/>
        <v>3110.0487804878048</v>
      </c>
      <c r="K94" s="124">
        <f t="shared" si="24"/>
        <v>3110.0487804878048</v>
      </c>
      <c r="L94" s="124">
        <f t="shared" si="25"/>
        <v>3110.0487804878048</v>
      </c>
      <c r="M94" s="124">
        <f t="shared" si="26"/>
        <v>3110.0487804878048</v>
      </c>
      <c r="N94" s="10">
        <f t="shared" si="20"/>
        <v>3110.0487804878048</v>
      </c>
      <c r="O94" s="10">
        <f t="shared" si="21"/>
        <v>9330.1463414634145</v>
      </c>
      <c r="P94" s="128">
        <f t="shared" si="22"/>
        <v>12440.195121951219</v>
      </c>
      <c r="Q94" s="129"/>
    </row>
    <row r="95" spans="1:17" ht="25.5" customHeight="1">
      <c r="A95" s="46">
        <v>905287</v>
      </c>
      <c r="B95" s="46" t="s">
        <v>1317</v>
      </c>
      <c r="C95" s="46" t="s">
        <v>1932</v>
      </c>
      <c r="D95" s="46"/>
      <c r="E95" s="46" t="s">
        <v>2171</v>
      </c>
      <c r="F95" s="36">
        <v>17.670731707317074</v>
      </c>
      <c r="G95" s="128">
        <f t="shared" si="19"/>
        <v>3110.0487804878048</v>
      </c>
      <c r="H95" s="124">
        <v>0</v>
      </c>
      <c r="I95" s="124">
        <v>0</v>
      </c>
      <c r="J95" s="124">
        <f t="shared" si="23"/>
        <v>3110.0487804878048</v>
      </c>
      <c r="K95" s="124">
        <f t="shared" si="24"/>
        <v>3110.0487804878048</v>
      </c>
      <c r="L95" s="124">
        <f t="shared" si="25"/>
        <v>3110.0487804878048</v>
      </c>
      <c r="M95" s="124">
        <f t="shared" si="26"/>
        <v>3110.0487804878048</v>
      </c>
      <c r="N95" s="10">
        <f t="shared" si="20"/>
        <v>3110.0487804878048</v>
      </c>
      <c r="O95" s="10">
        <f t="shared" si="21"/>
        <v>9330.1463414634145</v>
      </c>
      <c r="P95" s="128">
        <f t="shared" si="22"/>
        <v>12440.195121951219</v>
      </c>
      <c r="Q95" s="129"/>
    </row>
    <row r="96" spans="1:17" ht="25.5" customHeight="1">
      <c r="A96" s="46">
        <v>596567</v>
      </c>
      <c r="B96" s="46" t="s">
        <v>1298</v>
      </c>
      <c r="C96" s="46" t="s">
        <v>1932</v>
      </c>
      <c r="D96" s="46"/>
      <c r="E96" s="46" t="s">
        <v>2173</v>
      </c>
      <c r="F96" s="36">
        <v>25.048780487804876</v>
      </c>
      <c r="G96" s="128">
        <f t="shared" si="19"/>
        <v>4408.585365853658</v>
      </c>
      <c r="H96" s="124">
        <v>0</v>
      </c>
      <c r="I96" s="124">
        <v>0</v>
      </c>
      <c r="J96" s="124">
        <f t="shared" si="23"/>
        <v>4408.585365853658</v>
      </c>
      <c r="K96" s="124">
        <f t="shared" si="24"/>
        <v>4408.585365853658</v>
      </c>
      <c r="L96" s="124">
        <f t="shared" si="25"/>
        <v>4408.585365853658</v>
      </c>
      <c r="M96" s="124">
        <f t="shared" si="26"/>
        <v>4408.585365853658</v>
      </c>
      <c r="N96" s="10">
        <f t="shared" si="20"/>
        <v>4408.585365853658</v>
      </c>
      <c r="O96" s="10">
        <f t="shared" si="21"/>
        <v>13225.756097560974</v>
      </c>
      <c r="P96" s="128">
        <f t="shared" si="22"/>
        <v>17634.341463414632</v>
      </c>
      <c r="Q96" s="129"/>
    </row>
    <row r="97" spans="1:17" ht="25.5" customHeight="1">
      <c r="A97" s="46">
        <v>2382828</v>
      </c>
      <c r="B97" s="46" t="s">
        <v>2174</v>
      </c>
      <c r="C97" s="46" t="s">
        <v>1932</v>
      </c>
      <c r="D97" s="46"/>
      <c r="E97" s="46" t="s">
        <v>2173</v>
      </c>
      <c r="F97" s="36">
        <v>25.048780487804876</v>
      </c>
      <c r="G97" s="128">
        <f t="shared" si="19"/>
        <v>4408.585365853658</v>
      </c>
      <c r="H97" s="124">
        <v>0</v>
      </c>
      <c r="I97" s="124">
        <v>0</v>
      </c>
      <c r="J97" s="124">
        <f t="shared" si="23"/>
        <v>4408.585365853658</v>
      </c>
      <c r="K97" s="124">
        <f t="shared" si="24"/>
        <v>4408.585365853658</v>
      </c>
      <c r="L97" s="124">
        <f t="shared" si="25"/>
        <v>4408.585365853658</v>
      </c>
      <c r="M97" s="124">
        <f t="shared" si="26"/>
        <v>4408.585365853658</v>
      </c>
      <c r="N97" s="10">
        <f t="shared" si="20"/>
        <v>4408.585365853658</v>
      </c>
      <c r="O97" s="10">
        <f t="shared" si="21"/>
        <v>13225.756097560974</v>
      </c>
      <c r="P97" s="128">
        <f t="shared" si="22"/>
        <v>17634.341463414632</v>
      </c>
      <c r="Q97" s="129"/>
    </row>
    <row r="98" spans="1:17" ht="25.5" customHeight="1">
      <c r="A98" s="46">
        <v>772043</v>
      </c>
      <c r="B98" s="46" t="s">
        <v>1305</v>
      </c>
      <c r="C98" s="46" t="s">
        <v>1932</v>
      </c>
      <c r="D98" s="46"/>
      <c r="E98" s="46" t="s">
        <v>2173</v>
      </c>
      <c r="F98" s="36">
        <v>25.048780487804876</v>
      </c>
      <c r="G98" s="128">
        <f t="shared" si="19"/>
        <v>4408.585365853658</v>
      </c>
      <c r="H98" s="124">
        <v>0</v>
      </c>
      <c r="I98" s="124">
        <v>0</v>
      </c>
      <c r="J98" s="124">
        <f t="shared" si="23"/>
        <v>4408.585365853658</v>
      </c>
      <c r="K98" s="124">
        <f t="shared" si="24"/>
        <v>4408.585365853658</v>
      </c>
      <c r="L98" s="124">
        <f t="shared" si="25"/>
        <v>4408.585365853658</v>
      </c>
      <c r="M98" s="124">
        <f t="shared" si="26"/>
        <v>4408.585365853658</v>
      </c>
      <c r="N98" s="10">
        <f t="shared" si="20"/>
        <v>4408.585365853658</v>
      </c>
      <c r="O98" s="10">
        <f t="shared" si="21"/>
        <v>13225.756097560974</v>
      </c>
      <c r="P98" s="128">
        <f t="shared" si="22"/>
        <v>17634.341463414632</v>
      </c>
      <c r="Q98" s="129"/>
    </row>
    <row r="99" spans="1:17" ht="25.5" customHeight="1">
      <c r="A99" s="46">
        <v>834850</v>
      </c>
      <c r="B99" s="46" t="s">
        <v>1307</v>
      </c>
      <c r="C99" s="46" t="s">
        <v>1932</v>
      </c>
      <c r="D99" s="46"/>
      <c r="E99" s="46" t="s">
        <v>2175</v>
      </c>
      <c r="F99" s="36">
        <v>21.512195121951219</v>
      </c>
      <c r="G99" s="128">
        <f t="shared" si="19"/>
        <v>3786.1463414634145</v>
      </c>
      <c r="H99" s="124">
        <v>0</v>
      </c>
      <c r="I99" s="124">
        <v>0</v>
      </c>
      <c r="J99" s="124">
        <f t="shared" si="23"/>
        <v>3786.1463414634145</v>
      </c>
      <c r="K99" s="124">
        <f t="shared" si="24"/>
        <v>3786.1463414634145</v>
      </c>
      <c r="L99" s="124">
        <f t="shared" si="25"/>
        <v>3786.1463414634145</v>
      </c>
      <c r="M99" s="124">
        <f t="shared" si="26"/>
        <v>3786.1463414634145</v>
      </c>
      <c r="N99" s="10">
        <f t="shared" si="20"/>
        <v>3786.1463414634145</v>
      </c>
      <c r="O99" s="10">
        <f t="shared" si="21"/>
        <v>11358.439024390244</v>
      </c>
      <c r="P99" s="128">
        <f t="shared" si="22"/>
        <v>15144.585365853658</v>
      </c>
      <c r="Q99" s="129"/>
    </row>
    <row r="100" spans="1:17" ht="25.5" customHeight="1">
      <c r="A100" s="46">
        <v>910204</v>
      </c>
      <c r="B100" s="46" t="s">
        <v>1324</v>
      </c>
      <c r="C100" s="46" t="s">
        <v>1932</v>
      </c>
      <c r="D100" s="46"/>
      <c r="E100" s="46" t="s">
        <v>2175</v>
      </c>
      <c r="F100" s="36">
        <v>21.512195121951219</v>
      </c>
      <c r="G100" s="128">
        <f t="shared" si="19"/>
        <v>3786.1463414634145</v>
      </c>
      <c r="H100" s="124">
        <v>0</v>
      </c>
      <c r="I100" s="124">
        <v>0</v>
      </c>
      <c r="J100" s="124">
        <f t="shared" si="23"/>
        <v>3786.1463414634145</v>
      </c>
      <c r="K100" s="124">
        <f t="shared" si="24"/>
        <v>3786.1463414634145</v>
      </c>
      <c r="L100" s="124">
        <f t="shared" si="25"/>
        <v>3786.1463414634145</v>
      </c>
      <c r="M100" s="124">
        <f t="shared" si="26"/>
        <v>3786.1463414634145</v>
      </c>
      <c r="N100" s="10">
        <f t="shared" si="20"/>
        <v>3786.1463414634145</v>
      </c>
      <c r="O100" s="10">
        <f t="shared" si="21"/>
        <v>11358.439024390244</v>
      </c>
      <c r="P100" s="128">
        <f t="shared" si="22"/>
        <v>15144.585365853658</v>
      </c>
      <c r="Q100" s="129"/>
    </row>
    <row r="101" spans="1:17" ht="25.5" customHeight="1">
      <c r="A101" s="46">
        <v>919882</v>
      </c>
      <c r="B101" s="46" t="s">
        <v>1333</v>
      </c>
      <c r="C101" s="46" t="s">
        <v>1932</v>
      </c>
      <c r="D101" s="46"/>
      <c r="E101" s="46" t="s">
        <v>2175</v>
      </c>
      <c r="F101" s="36">
        <v>21.512195121951219</v>
      </c>
      <c r="G101" s="128">
        <f t="shared" si="19"/>
        <v>3786.1463414634145</v>
      </c>
      <c r="H101" s="124">
        <v>0</v>
      </c>
      <c r="I101" s="124">
        <v>0</v>
      </c>
      <c r="J101" s="124">
        <f t="shared" si="23"/>
        <v>3786.1463414634145</v>
      </c>
      <c r="K101" s="124">
        <f t="shared" si="24"/>
        <v>3786.1463414634145</v>
      </c>
      <c r="L101" s="124">
        <f t="shared" si="25"/>
        <v>3786.1463414634145</v>
      </c>
      <c r="M101" s="124">
        <f t="shared" si="26"/>
        <v>3786.1463414634145</v>
      </c>
      <c r="N101" s="10">
        <f t="shared" si="20"/>
        <v>3786.1463414634145</v>
      </c>
      <c r="O101" s="10">
        <f t="shared" si="21"/>
        <v>11358.439024390244</v>
      </c>
      <c r="P101" s="128">
        <f t="shared" si="22"/>
        <v>15144.585365853658</v>
      </c>
      <c r="Q101" s="129"/>
    </row>
    <row r="102" spans="1:17" ht="25.5" customHeight="1">
      <c r="A102" s="46">
        <v>936704</v>
      </c>
      <c r="B102" s="46" t="s">
        <v>1376</v>
      </c>
      <c r="C102" s="46" t="s">
        <v>1932</v>
      </c>
      <c r="D102" s="46"/>
      <c r="E102" s="46" t="s">
        <v>2175</v>
      </c>
      <c r="F102" s="36">
        <v>21.512195121951219</v>
      </c>
      <c r="G102" s="128">
        <f t="shared" si="19"/>
        <v>3786.1463414634145</v>
      </c>
      <c r="H102" s="124">
        <v>0</v>
      </c>
      <c r="I102" s="124">
        <v>0</v>
      </c>
      <c r="J102" s="124">
        <f t="shared" si="23"/>
        <v>3786.1463414634145</v>
      </c>
      <c r="K102" s="124">
        <f t="shared" si="24"/>
        <v>3786.1463414634145</v>
      </c>
      <c r="L102" s="124">
        <f t="shared" si="25"/>
        <v>3786.1463414634145</v>
      </c>
      <c r="M102" s="124">
        <f t="shared" si="26"/>
        <v>3786.1463414634145</v>
      </c>
      <c r="N102" s="10">
        <f t="shared" si="20"/>
        <v>3786.1463414634145</v>
      </c>
      <c r="O102" s="10">
        <f t="shared" si="21"/>
        <v>11358.439024390244</v>
      </c>
      <c r="P102" s="128">
        <f t="shared" si="22"/>
        <v>15144.585365853658</v>
      </c>
      <c r="Q102" s="129"/>
    </row>
    <row r="103" spans="1:17" ht="25.5" customHeight="1">
      <c r="A103" s="46">
        <v>2126604</v>
      </c>
      <c r="B103" s="46" t="s">
        <v>1377</v>
      </c>
      <c r="C103" s="46" t="s">
        <v>1932</v>
      </c>
      <c r="D103" s="46"/>
      <c r="E103" s="46" t="s">
        <v>2175</v>
      </c>
      <c r="F103" s="36">
        <v>21.512195121951219</v>
      </c>
      <c r="G103" s="128">
        <f t="shared" si="19"/>
        <v>3786.1463414634145</v>
      </c>
      <c r="H103" s="124">
        <v>0</v>
      </c>
      <c r="I103" s="124">
        <v>0</v>
      </c>
      <c r="J103" s="124">
        <f t="shared" si="23"/>
        <v>3786.1463414634145</v>
      </c>
      <c r="K103" s="124">
        <f t="shared" si="24"/>
        <v>3786.1463414634145</v>
      </c>
      <c r="L103" s="124">
        <f t="shared" si="25"/>
        <v>3786.1463414634145</v>
      </c>
      <c r="M103" s="124">
        <f t="shared" si="26"/>
        <v>3786.1463414634145</v>
      </c>
      <c r="N103" s="10">
        <f t="shared" si="20"/>
        <v>3786.1463414634145</v>
      </c>
      <c r="O103" s="10">
        <f t="shared" si="21"/>
        <v>11358.439024390244</v>
      </c>
      <c r="P103" s="128">
        <f t="shared" si="22"/>
        <v>15144.585365853658</v>
      </c>
      <c r="Q103" s="129"/>
    </row>
    <row r="104" spans="1:17" ht="25.5" customHeight="1">
      <c r="A104" s="46">
        <v>2134698</v>
      </c>
      <c r="B104" s="46" t="s">
        <v>1351</v>
      </c>
      <c r="C104" s="46" t="s">
        <v>1932</v>
      </c>
      <c r="D104" s="46"/>
      <c r="E104" s="46" t="s">
        <v>2175</v>
      </c>
      <c r="F104" s="36">
        <v>19.365853658536587</v>
      </c>
      <c r="G104" s="128">
        <f t="shared" si="19"/>
        <v>3408.3902439024391</v>
      </c>
      <c r="H104" s="124">
        <v>0</v>
      </c>
      <c r="I104" s="124">
        <v>0</v>
      </c>
      <c r="J104" s="124">
        <f t="shared" si="23"/>
        <v>3408.3902439024391</v>
      </c>
      <c r="K104" s="124">
        <f t="shared" si="24"/>
        <v>3408.3902439024391</v>
      </c>
      <c r="L104" s="124">
        <f t="shared" si="25"/>
        <v>3408.3902439024391</v>
      </c>
      <c r="M104" s="124">
        <f t="shared" si="26"/>
        <v>3408.3902439024391</v>
      </c>
      <c r="N104" s="10">
        <f t="shared" si="20"/>
        <v>3408.3902439024391</v>
      </c>
      <c r="O104" s="10">
        <f t="shared" si="21"/>
        <v>10225.170731707318</v>
      </c>
      <c r="P104" s="128">
        <f t="shared" si="22"/>
        <v>13633.560975609756</v>
      </c>
      <c r="Q104" s="129"/>
    </row>
    <row r="105" spans="1:17" ht="25.5" customHeight="1">
      <c r="A105" s="46">
        <v>2136226</v>
      </c>
      <c r="B105" s="46" t="s">
        <v>1318</v>
      </c>
      <c r="C105" s="46" t="s">
        <v>1932</v>
      </c>
      <c r="D105" s="46"/>
      <c r="E105" s="46" t="s">
        <v>2175</v>
      </c>
      <c r="F105" s="36">
        <v>19.365853658536587</v>
      </c>
      <c r="G105" s="128">
        <f t="shared" si="19"/>
        <v>3408.3902439024391</v>
      </c>
      <c r="H105" s="124">
        <v>0</v>
      </c>
      <c r="I105" s="124">
        <v>0</v>
      </c>
      <c r="J105" s="124">
        <f t="shared" si="23"/>
        <v>3408.3902439024391</v>
      </c>
      <c r="K105" s="124">
        <f t="shared" si="24"/>
        <v>3408.3902439024391</v>
      </c>
      <c r="L105" s="124">
        <f t="shared" si="25"/>
        <v>3408.3902439024391</v>
      </c>
      <c r="M105" s="124">
        <f t="shared" si="26"/>
        <v>3408.3902439024391</v>
      </c>
      <c r="N105" s="10">
        <f t="shared" si="20"/>
        <v>3408.3902439024391</v>
      </c>
      <c r="O105" s="10">
        <f t="shared" si="21"/>
        <v>10225.170731707318</v>
      </c>
      <c r="P105" s="128">
        <f t="shared" si="22"/>
        <v>13633.560975609756</v>
      </c>
      <c r="Q105" s="129"/>
    </row>
    <row r="106" spans="1:17" ht="25.5" customHeight="1">
      <c r="A106" s="46">
        <v>2152205</v>
      </c>
      <c r="B106" s="46" t="s">
        <v>1323</v>
      </c>
      <c r="C106" s="46" t="s">
        <v>1932</v>
      </c>
      <c r="D106" s="46"/>
      <c r="E106" s="46" t="s">
        <v>2176</v>
      </c>
      <c r="F106" s="36">
        <v>17.670731707317074</v>
      </c>
      <c r="G106" s="128">
        <f t="shared" si="19"/>
        <v>3110.0487804878048</v>
      </c>
      <c r="H106" s="124">
        <v>0</v>
      </c>
      <c r="I106" s="124">
        <v>0</v>
      </c>
      <c r="J106" s="124">
        <f t="shared" si="23"/>
        <v>3110.0487804878048</v>
      </c>
      <c r="K106" s="124">
        <f t="shared" si="24"/>
        <v>3110.0487804878048</v>
      </c>
      <c r="L106" s="124">
        <f t="shared" si="25"/>
        <v>3110.0487804878048</v>
      </c>
      <c r="M106" s="124">
        <f t="shared" si="26"/>
        <v>3110.0487804878048</v>
      </c>
      <c r="N106" s="10">
        <f t="shared" si="20"/>
        <v>3110.0487804878048</v>
      </c>
      <c r="O106" s="10">
        <f t="shared" si="21"/>
        <v>9330.1463414634145</v>
      </c>
      <c r="P106" s="128">
        <f t="shared" si="22"/>
        <v>12440.195121951219</v>
      </c>
      <c r="Q106" s="129"/>
    </row>
    <row r="107" spans="1:17" ht="25.5" customHeight="1">
      <c r="A107" s="46">
        <v>2263415</v>
      </c>
      <c r="B107" s="46" t="s">
        <v>1326</v>
      </c>
      <c r="C107" s="46" t="s">
        <v>1932</v>
      </c>
      <c r="D107" s="46"/>
      <c r="E107" s="46" t="s">
        <v>2176</v>
      </c>
      <c r="F107" s="36">
        <v>17.670731707317074</v>
      </c>
      <c r="G107" s="128">
        <f t="shared" si="19"/>
        <v>3110.0487804878048</v>
      </c>
      <c r="H107" s="124">
        <v>0</v>
      </c>
      <c r="I107" s="124">
        <v>0</v>
      </c>
      <c r="J107" s="124">
        <f t="shared" si="23"/>
        <v>3110.0487804878048</v>
      </c>
      <c r="K107" s="124">
        <f t="shared" si="24"/>
        <v>3110.0487804878048</v>
      </c>
      <c r="L107" s="124">
        <f t="shared" si="25"/>
        <v>3110.0487804878048</v>
      </c>
      <c r="M107" s="124">
        <f t="shared" si="26"/>
        <v>3110.0487804878048</v>
      </c>
      <c r="N107" s="10">
        <f t="shared" si="20"/>
        <v>3110.0487804878048</v>
      </c>
      <c r="O107" s="10">
        <f t="shared" si="21"/>
        <v>9330.1463414634145</v>
      </c>
      <c r="P107" s="128">
        <f t="shared" si="22"/>
        <v>12440.195121951219</v>
      </c>
      <c r="Q107" s="129"/>
    </row>
    <row r="108" spans="1:17" ht="25.5" customHeight="1">
      <c r="A108" s="46">
        <v>896911</v>
      </c>
      <c r="B108" s="46" t="s">
        <v>1267</v>
      </c>
      <c r="C108" s="46" t="s">
        <v>1932</v>
      </c>
      <c r="D108" s="46"/>
      <c r="E108" s="46" t="s">
        <v>2176</v>
      </c>
      <c r="F108" s="36">
        <v>17.670731707317074</v>
      </c>
      <c r="G108" s="128">
        <f t="shared" si="19"/>
        <v>3110.0487804878048</v>
      </c>
      <c r="H108" s="124">
        <v>0</v>
      </c>
      <c r="I108" s="124">
        <v>0</v>
      </c>
      <c r="J108" s="124">
        <f t="shared" si="23"/>
        <v>3110.0487804878048</v>
      </c>
      <c r="K108" s="124">
        <f t="shared" si="24"/>
        <v>3110.0487804878048</v>
      </c>
      <c r="L108" s="124">
        <f t="shared" si="25"/>
        <v>3110.0487804878048</v>
      </c>
      <c r="M108" s="124">
        <f t="shared" si="26"/>
        <v>3110.0487804878048</v>
      </c>
      <c r="N108" s="10">
        <f t="shared" si="20"/>
        <v>3110.0487804878048</v>
      </c>
      <c r="O108" s="10">
        <f t="shared" si="21"/>
        <v>9330.1463414634145</v>
      </c>
      <c r="P108" s="128">
        <f t="shared" si="22"/>
        <v>12440.195121951219</v>
      </c>
      <c r="Q108" s="129"/>
    </row>
    <row r="109" spans="1:17" ht="25.5" customHeight="1">
      <c r="A109" s="46">
        <v>2207648</v>
      </c>
      <c r="B109" s="46" t="s">
        <v>1266</v>
      </c>
      <c r="C109" s="46" t="s">
        <v>1932</v>
      </c>
      <c r="D109" s="46"/>
      <c r="E109" s="46" t="s">
        <v>2176</v>
      </c>
      <c r="F109" s="36">
        <v>17.670731707317074</v>
      </c>
      <c r="G109" s="128">
        <f t="shared" si="19"/>
        <v>3110.0487804878048</v>
      </c>
      <c r="H109" s="124">
        <v>0</v>
      </c>
      <c r="I109" s="124">
        <v>0</v>
      </c>
      <c r="J109" s="124">
        <f t="shared" si="23"/>
        <v>3110.0487804878048</v>
      </c>
      <c r="K109" s="124">
        <f t="shared" si="24"/>
        <v>3110.0487804878048</v>
      </c>
      <c r="L109" s="124">
        <f t="shared" si="25"/>
        <v>3110.0487804878048</v>
      </c>
      <c r="M109" s="124">
        <f t="shared" si="26"/>
        <v>3110.0487804878048</v>
      </c>
      <c r="N109" s="10">
        <f t="shared" si="20"/>
        <v>3110.0487804878048</v>
      </c>
      <c r="O109" s="10">
        <f t="shared" si="21"/>
        <v>9330.1463414634145</v>
      </c>
      <c r="P109" s="128">
        <f t="shared" si="22"/>
        <v>12440.195121951219</v>
      </c>
      <c r="Q109" s="129"/>
    </row>
    <row r="110" spans="1:17" ht="25.5" customHeight="1">
      <c r="A110" s="46">
        <v>2135311</v>
      </c>
      <c r="B110" s="46" t="s">
        <v>1263</v>
      </c>
      <c r="C110" s="46" t="s">
        <v>1932</v>
      </c>
      <c r="D110" s="46"/>
      <c r="E110" s="46" t="s">
        <v>2176</v>
      </c>
      <c r="F110" s="36">
        <v>17.670731707317074</v>
      </c>
      <c r="G110" s="128">
        <f t="shared" si="19"/>
        <v>3110.0487804878048</v>
      </c>
      <c r="H110" s="124">
        <v>0</v>
      </c>
      <c r="I110" s="124">
        <v>0</v>
      </c>
      <c r="J110" s="124">
        <f t="shared" si="23"/>
        <v>3110.0487804878048</v>
      </c>
      <c r="K110" s="124">
        <f t="shared" si="24"/>
        <v>3110.0487804878048</v>
      </c>
      <c r="L110" s="124">
        <f t="shared" si="25"/>
        <v>3110.0487804878048</v>
      </c>
      <c r="M110" s="124">
        <f t="shared" si="26"/>
        <v>3110.0487804878048</v>
      </c>
      <c r="N110" s="10">
        <f t="shared" si="20"/>
        <v>3110.0487804878048</v>
      </c>
      <c r="O110" s="10">
        <f t="shared" si="21"/>
        <v>9330.1463414634145</v>
      </c>
      <c r="P110" s="128">
        <f t="shared" si="22"/>
        <v>12440.195121951219</v>
      </c>
      <c r="Q110" s="129"/>
    </row>
    <row r="111" spans="1:17" ht="25.5" customHeight="1">
      <c r="A111" s="46">
        <v>2329772</v>
      </c>
      <c r="B111" s="46" t="s">
        <v>1268</v>
      </c>
      <c r="C111" s="46" t="s">
        <v>1932</v>
      </c>
      <c r="D111" s="46"/>
      <c r="E111" s="46" t="s">
        <v>2176</v>
      </c>
      <c r="F111" s="36">
        <v>17.670731707317074</v>
      </c>
      <c r="G111" s="128">
        <f t="shared" si="19"/>
        <v>3110.0487804878048</v>
      </c>
      <c r="H111" s="124">
        <v>0</v>
      </c>
      <c r="I111" s="124">
        <v>0</v>
      </c>
      <c r="J111" s="124">
        <f t="shared" si="23"/>
        <v>3110.0487804878048</v>
      </c>
      <c r="K111" s="124">
        <f t="shared" si="24"/>
        <v>3110.0487804878048</v>
      </c>
      <c r="L111" s="124">
        <f t="shared" si="25"/>
        <v>3110.0487804878048</v>
      </c>
      <c r="M111" s="124">
        <f t="shared" si="26"/>
        <v>3110.0487804878048</v>
      </c>
      <c r="N111" s="10">
        <f t="shared" si="20"/>
        <v>3110.0487804878048</v>
      </c>
      <c r="O111" s="10">
        <f t="shared" si="21"/>
        <v>9330.1463414634145</v>
      </c>
      <c r="P111" s="128">
        <f t="shared" si="22"/>
        <v>12440.195121951219</v>
      </c>
      <c r="Q111" s="129"/>
    </row>
    <row r="112" spans="1:17" ht="25.5" customHeight="1">
      <c r="A112" s="46">
        <v>645969</v>
      </c>
      <c r="B112" s="46" t="s">
        <v>2177</v>
      </c>
      <c r="C112" s="46" t="s">
        <v>1932</v>
      </c>
      <c r="D112" s="46"/>
      <c r="E112" s="46" t="s">
        <v>2176</v>
      </c>
      <c r="F112" s="36">
        <v>17.670731707317074</v>
      </c>
      <c r="G112" s="128">
        <f t="shared" si="19"/>
        <v>3110.0487804878048</v>
      </c>
      <c r="H112" s="124">
        <v>0</v>
      </c>
      <c r="I112" s="124">
        <v>0</v>
      </c>
      <c r="J112" s="124">
        <f t="shared" si="23"/>
        <v>3110.0487804878048</v>
      </c>
      <c r="K112" s="124">
        <f t="shared" si="24"/>
        <v>3110.0487804878048</v>
      </c>
      <c r="L112" s="124">
        <f t="shared" si="25"/>
        <v>3110.0487804878048</v>
      </c>
      <c r="M112" s="124">
        <f t="shared" si="26"/>
        <v>3110.0487804878048</v>
      </c>
      <c r="N112" s="10">
        <f t="shared" si="20"/>
        <v>3110.0487804878048</v>
      </c>
      <c r="O112" s="10">
        <f t="shared" si="21"/>
        <v>9330.1463414634145</v>
      </c>
      <c r="P112" s="128">
        <f t="shared" si="22"/>
        <v>12440.195121951219</v>
      </c>
      <c r="Q112" s="129"/>
    </row>
    <row r="113" spans="1:17" ht="25.5" customHeight="1">
      <c r="A113" s="46">
        <v>775337</v>
      </c>
      <c r="B113" s="46" t="s">
        <v>2178</v>
      </c>
      <c r="C113" s="46" t="s">
        <v>1932</v>
      </c>
      <c r="D113" s="46"/>
      <c r="E113" s="46" t="s">
        <v>2176</v>
      </c>
      <c r="F113" s="36">
        <v>17.670731707317074</v>
      </c>
      <c r="G113" s="128">
        <f t="shared" si="19"/>
        <v>3110.0487804878048</v>
      </c>
      <c r="H113" s="124">
        <v>0</v>
      </c>
      <c r="I113" s="124">
        <v>0</v>
      </c>
      <c r="J113" s="124">
        <f t="shared" si="23"/>
        <v>3110.0487804878048</v>
      </c>
      <c r="K113" s="124">
        <f t="shared" si="24"/>
        <v>3110.0487804878048</v>
      </c>
      <c r="L113" s="124">
        <f t="shared" si="25"/>
        <v>3110.0487804878048</v>
      </c>
      <c r="M113" s="124">
        <f t="shared" si="26"/>
        <v>3110.0487804878048</v>
      </c>
      <c r="N113" s="10">
        <f t="shared" si="20"/>
        <v>3110.0487804878048</v>
      </c>
      <c r="O113" s="10">
        <f t="shared" si="21"/>
        <v>9330.1463414634145</v>
      </c>
      <c r="P113" s="128">
        <f t="shared" si="22"/>
        <v>12440.195121951219</v>
      </c>
      <c r="Q113" s="129"/>
    </row>
    <row r="114" spans="1:17" ht="25.5" customHeight="1">
      <c r="A114" s="46">
        <v>2249542</v>
      </c>
      <c r="B114" s="46" t="s">
        <v>2179</v>
      </c>
      <c r="C114" s="46" t="s">
        <v>1932</v>
      </c>
      <c r="D114" s="46"/>
      <c r="E114" s="46" t="s">
        <v>2176</v>
      </c>
      <c r="F114" s="36">
        <v>17.670731707317074</v>
      </c>
      <c r="G114" s="128">
        <f t="shared" si="19"/>
        <v>3110.0487804878048</v>
      </c>
      <c r="H114" s="124">
        <v>0</v>
      </c>
      <c r="I114" s="124">
        <v>0</v>
      </c>
      <c r="J114" s="124">
        <f t="shared" si="23"/>
        <v>3110.0487804878048</v>
      </c>
      <c r="K114" s="124">
        <f t="shared" si="24"/>
        <v>3110.0487804878048</v>
      </c>
      <c r="L114" s="124">
        <f t="shared" si="25"/>
        <v>3110.0487804878048</v>
      </c>
      <c r="M114" s="124">
        <f t="shared" si="26"/>
        <v>3110.0487804878048</v>
      </c>
      <c r="N114" s="10">
        <f t="shared" si="20"/>
        <v>3110.0487804878048</v>
      </c>
      <c r="O114" s="10">
        <f t="shared" si="21"/>
        <v>9330.1463414634145</v>
      </c>
      <c r="P114" s="128">
        <f t="shared" si="22"/>
        <v>12440.195121951219</v>
      </c>
      <c r="Q114" s="129"/>
    </row>
    <row r="115" spans="1:17" ht="25.5" customHeight="1">
      <c r="A115" s="46">
        <v>2152722</v>
      </c>
      <c r="B115" s="46" t="s">
        <v>2180</v>
      </c>
      <c r="C115" s="46" t="s">
        <v>1932</v>
      </c>
      <c r="D115" s="46"/>
      <c r="E115" s="46" t="s">
        <v>2176</v>
      </c>
      <c r="F115" s="36">
        <v>17.670731707317074</v>
      </c>
      <c r="G115" s="128">
        <f t="shared" si="19"/>
        <v>3110.0487804878048</v>
      </c>
      <c r="H115" s="124">
        <v>0</v>
      </c>
      <c r="I115" s="124">
        <v>0</v>
      </c>
      <c r="J115" s="124">
        <f t="shared" si="23"/>
        <v>3110.0487804878048</v>
      </c>
      <c r="K115" s="124">
        <f t="shared" si="24"/>
        <v>3110.0487804878048</v>
      </c>
      <c r="L115" s="124">
        <f t="shared" si="25"/>
        <v>3110.0487804878048</v>
      </c>
      <c r="M115" s="124">
        <f t="shared" si="26"/>
        <v>3110.0487804878048</v>
      </c>
      <c r="N115" s="10">
        <f t="shared" si="20"/>
        <v>3110.0487804878048</v>
      </c>
      <c r="O115" s="10">
        <f t="shared" si="21"/>
        <v>9330.1463414634145</v>
      </c>
      <c r="P115" s="128">
        <f t="shared" si="22"/>
        <v>12440.195121951219</v>
      </c>
      <c r="Q115" s="129"/>
    </row>
    <row r="116" spans="1:17" ht="25.5" customHeight="1">
      <c r="A116" s="46">
        <v>438282</v>
      </c>
      <c r="B116" s="46" t="s">
        <v>2181</v>
      </c>
      <c r="C116" s="46" t="s">
        <v>1932</v>
      </c>
      <c r="D116" s="46"/>
      <c r="E116" s="46" t="s">
        <v>2176</v>
      </c>
      <c r="F116" s="36">
        <v>17.670731707317074</v>
      </c>
      <c r="G116" s="128">
        <f t="shared" si="19"/>
        <v>3110.0487804878048</v>
      </c>
      <c r="H116" s="124">
        <v>0</v>
      </c>
      <c r="I116" s="124">
        <v>0</v>
      </c>
      <c r="J116" s="124">
        <f t="shared" si="23"/>
        <v>3110.0487804878048</v>
      </c>
      <c r="K116" s="124">
        <f t="shared" si="24"/>
        <v>3110.0487804878048</v>
      </c>
      <c r="L116" s="124">
        <f t="shared" si="25"/>
        <v>3110.0487804878048</v>
      </c>
      <c r="M116" s="124">
        <f t="shared" si="26"/>
        <v>3110.0487804878048</v>
      </c>
      <c r="N116" s="10">
        <f t="shared" si="20"/>
        <v>3110.0487804878048</v>
      </c>
      <c r="O116" s="10">
        <f t="shared" si="21"/>
        <v>9330.1463414634145</v>
      </c>
      <c r="P116" s="128">
        <f t="shared" si="22"/>
        <v>12440.195121951219</v>
      </c>
      <c r="Q116" s="129"/>
    </row>
    <row r="117" spans="1:17" ht="25.5" customHeight="1">
      <c r="A117" s="46">
        <v>919559</v>
      </c>
      <c r="B117" s="46" t="s">
        <v>2182</v>
      </c>
      <c r="C117" s="46" t="s">
        <v>1932</v>
      </c>
      <c r="D117" s="46"/>
      <c r="E117" s="46" t="s">
        <v>2176</v>
      </c>
      <c r="F117" s="36">
        <v>17.670731707317074</v>
      </c>
      <c r="G117" s="128">
        <f t="shared" ref="G117:G139" si="27">F117*176</f>
        <v>3110.0487804878048</v>
      </c>
      <c r="H117" s="124">
        <v>0</v>
      </c>
      <c r="I117" s="124">
        <v>0</v>
      </c>
      <c r="J117" s="124">
        <f t="shared" si="23"/>
        <v>3110.0487804878048</v>
      </c>
      <c r="K117" s="124">
        <f t="shared" si="24"/>
        <v>3110.0487804878048</v>
      </c>
      <c r="L117" s="124">
        <f t="shared" si="25"/>
        <v>3110.0487804878048</v>
      </c>
      <c r="M117" s="124">
        <f t="shared" si="26"/>
        <v>3110.0487804878048</v>
      </c>
      <c r="N117" s="10">
        <f t="shared" si="20"/>
        <v>3110.0487804878048</v>
      </c>
      <c r="O117" s="10">
        <f t="shared" si="21"/>
        <v>9330.1463414634145</v>
      </c>
      <c r="P117" s="128">
        <f t="shared" si="22"/>
        <v>12440.195121951219</v>
      </c>
      <c r="Q117" s="129"/>
    </row>
    <row r="118" spans="1:17" ht="25.5" customHeight="1">
      <c r="A118" s="46">
        <v>2192999</v>
      </c>
      <c r="B118" s="46" t="s">
        <v>1342</v>
      </c>
      <c r="C118" s="46" t="s">
        <v>1932</v>
      </c>
      <c r="D118" s="46"/>
      <c r="E118" s="46" t="s">
        <v>2176</v>
      </c>
      <c r="F118" s="36">
        <v>17.670731707317074</v>
      </c>
      <c r="G118" s="128">
        <f t="shared" si="27"/>
        <v>3110.0487804878048</v>
      </c>
      <c r="H118" s="124">
        <v>0</v>
      </c>
      <c r="I118" s="124">
        <v>0</v>
      </c>
      <c r="J118" s="124">
        <f t="shared" si="23"/>
        <v>3110.0487804878048</v>
      </c>
      <c r="K118" s="124">
        <f t="shared" si="24"/>
        <v>3110.0487804878048</v>
      </c>
      <c r="L118" s="124">
        <f t="shared" si="25"/>
        <v>3110.0487804878048</v>
      </c>
      <c r="M118" s="124">
        <f t="shared" si="26"/>
        <v>3110.0487804878048</v>
      </c>
      <c r="N118" s="10">
        <f t="shared" si="20"/>
        <v>3110.0487804878048</v>
      </c>
      <c r="O118" s="10">
        <f t="shared" si="21"/>
        <v>9330.1463414634145</v>
      </c>
      <c r="P118" s="128">
        <f t="shared" si="22"/>
        <v>12440.195121951219</v>
      </c>
      <c r="Q118" s="129"/>
    </row>
    <row r="119" spans="1:17" ht="25.5" customHeight="1">
      <c r="A119" s="46">
        <v>2270122</v>
      </c>
      <c r="B119" s="46" t="s">
        <v>2148</v>
      </c>
      <c r="C119" s="46" t="s">
        <v>1932</v>
      </c>
      <c r="D119" s="46"/>
      <c r="E119" s="46" t="s">
        <v>2183</v>
      </c>
      <c r="F119" s="36">
        <v>20.195121951219512</v>
      </c>
      <c r="G119" s="128">
        <f t="shared" si="27"/>
        <v>3554.3414634146343</v>
      </c>
      <c r="H119" s="124">
        <v>0</v>
      </c>
      <c r="I119" s="124">
        <v>0</v>
      </c>
      <c r="J119" s="124">
        <f t="shared" si="23"/>
        <v>3554.3414634146343</v>
      </c>
      <c r="K119" s="124">
        <f t="shared" si="24"/>
        <v>3554.3414634146343</v>
      </c>
      <c r="L119" s="124">
        <f t="shared" si="25"/>
        <v>3554.3414634146343</v>
      </c>
      <c r="M119" s="124">
        <f t="shared" si="26"/>
        <v>3554.3414634146343</v>
      </c>
      <c r="N119" s="10">
        <f t="shared" si="20"/>
        <v>3554.3414634146343</v>
      </c>
      <c r="O119" s="10">
        <f t="shared" si="21"/>
        <v>10663.024390243903</v>
      </c>
      <c r="P119" s="128">
        <f t="shared" si="22"/>
        <v>14217.365853658537</v>
      </c>
      <c r="Q119" s="129"/>
    </row>
    <row r="120" spans="1:17" ht="25.5" customHeight="1">
      <c r="A120" s="46">
        <v>2041437</v>
      </c>
      <c r="B120" s="46" t="s">
        <v>1320</v>
      </c>
      <c r="C120" s="46" t="s">
        <v>1932</v>
      </c>
      <c r="D120" s="46"/>
      <c r="E120" s="46" t="s">
        <v>2183</v>
      </c>
      <c r="F120" s="36">
        <v>20.195121951219512</v>
      </c>
      <c r="G120" s="128">
        <f t="shared" si="27"/>
        <v>3554.3414634146343</v>
      </c>
      <c r="H120" s="124">
        <v>0</v>
      </c>
      <c r="I120" s="124">
        <v>0</v>
      </c>
      <c r="J120" s="124">
        <f t="shared" si="23"/>
        <v>3554.3414634146343</v>
      </c>
      <c r="K120" s="124">
        <f t="shared" si="24"/>
        <v>3554.3414634146343</v>
      </c>
      <c r="L120" s="124">
        <f t="shared" si="25"/>
        <v>3554.3414634146343</v>
      </c>
      <c r="M120" s="124">
        <f t="shared" si="26"/>
        <v>3554.3414634146343</v>
      </c>
      <c r="N120" s="10">
        <f t="shared" si="20"/>
        <v>3554.3414634146343</v>
      </c>
      <c r="O120" s="10">
        <f t="shared" si="21"/>
        <v>10663.024390243903</v>
      </c>
      <c r="P120" s="128">
        <f t="shared" si="22"/>
        <v>14217.365853658537</v>
      </c>
      <c r="Q120" s="129"/>
    </row>
    <row r="121" spans="1:17" ht="25.5" customHeight="1">
      <c r="A121" s="46">
        <v>2019872</v>
      </c>
      <c r="B121" s="46" t="s">
        <v>1310</v>
      </c>
      <c r="C121" s="46" t="s">
        <v>1932</v>
      </c>
      <c r="D121" s="46"/>
      <c r="E121" s="46" t="s">
        <v>2183</v>
      </c>
      <c r="F121" s="36">
        <v>20.195121951219512</v>
      </c>
      <c r="G121" s="128">
        <f t="shared" si="27"/>
        <v>3554.3414634146343</v>
      </c>
      <c r="H121" s="124">
        <v>0</v>
      </c>
      <c r="I121" s="124">
        <v>0</v>
      </c>
      <c r="J121" s="124">
        <f t="shared" si="23"/>
        <v>3554.3414634146343</v>
      </c>
      <c r="K121" s="124">
        <f t="shared" si="24"/>
        <v>3554.3414634146343</v>
      </c>
      <c r="L121" s="124">
        <f t="shared" si="25"/>
        <v>3554.3414634146343</v>
      </c>
      <c r="M121" s="124">
        <f t="shared" si="26"/>
        <v>3554.3414634146343</v>
      </c>
      <c r="N121" s="10">
        <f t="shared" si="20"/>
        <v>3554.3414634146343</v>
      </c>
      <c r="O121" s="10">
        <f t="shared" si="21"/>
        <v>10663.024390243903</v>
      </c>
      <c r="P121" s="128">
        <f t="shared" si="22"/>
        <v>14217.365853658537</v>
      </c>
      <c r="Q121" s="129"/>
    </row>
    <row r="122" spans="1:17" ht="25.5" customHeight="1">
      <c r="A122" s="46">
        <v>2041116</v>
      </c>
      <c r="B122" s="46" t="s">
        <v>1339</v>
      </c>
      <c r="C122" s="46" t="s">
        <v>1932</v>
      </c>
      <c r="D122" s="46"/>
      <c r="E122" s="46" t="s">
        <v>2184</v>
      </c>
      <c r="F122" s="36">
        <v>20.195121951219512</v>
      </c>
      <c r="G122" s="128">
        <f t="shared" si="27"/>
        <v>3554.3414634146343</v>
      </c>
      <c r="H122" s="124">
        <v>0</v>
      </c>
      <c r="I122" s="124">
        <v>0</v>
      </c>
      <c r="J122" s="124">
        <f t="shared" si="23"/>
        <v>3554.3414634146343</v>
      </c>
      <c r="K122" s="124">
        <f t="shared" si="24"/>
        <v>3554.3414634146343</v>
      </c>
      <c r="L122" s="124">
        <f t="shared" si="25"/>
        <v>3554.3414634146343</v>
      </c>
      <c r="M122" s="124">
        <f t="shared" si="26"/>
        <v>3554.3414634146343</v>
      </c>
      <c r="N122" s="10">
        <f t="shared" si="20"/>
        <v>3554.3414634146343</v>
      </c>
      <c r="O122" s="10">
        <f t="shared" si="21"/>
        <v>10663.024390243903</v>
      </c>
      <c r="P122" s="128">
        <f t="shared" si="22"/>
        <v>14217.365853658537</v>
      </c>
      <c r="Q122" s="129"/>
    </row>
    <row r="123" spans="1:17" ht="25.5" customHeight="1">
      <c r="A123" s="46">
        <v>2199512</v>
      </c>
      <c r="B123" s="46" t="s">
        <v>1321</v>
      </c>
      <c r="C123" s="46" t="s">
        <v>1932</v>
      </c>
      <c r="D123" s="46"/>
      <c r="E123" s="46" t="s">
        <v>2184</v>
      </c>
      <c r="F123" s="36">
        <v>20.195121951219512</v>
      </c>
      <c r="G123" s="128">
        <f t="shared" si="27"/>
        <v>3554.3414634146343</v>
      </c>
      <c r="H123" s="124">
        <v>0</v>
      </c>
      <c r="I123" s="124">
        <v>0</v>
      </c>
      <c r="J123" s="124">
        <f t="shared" si="23"/>
        <v>3554.3414634146343</v>
      </c>
      <c r="K123" s="124">
        <f t="shared" si="24"/>
        <v>3554.3414634146343</v>
      </c>
      <c r="L123" s="124">
        <f t="shared" si="25"/>
        <v>3554.3414634146343</v>
      </c>
      <c r="M123" s="124">
        <f t="shared" si="26"/>
        <v>3554.3414634146343</v>
      </c>
      <c r="N123" s="10">
        <f t="shared" si="20"/>
        <v>3554.3414634146343</v>
      </c>
      <c r="O123" s="10">
        <f t="shared" si="21"/>
        <v>10663.024390243903</v>
      </c>
      <c r="P123" s="128">
        <f t="shared" si="22"/>
        <v>14217.365853658537</v>
      </c>
      <c r="Q123" s="129"/>
    </row>
    <row r="124" spans="1:17" ht="25.5" customHeight="1">
      <c r="A124" s="46">
        <v>2271050</v>
      </c>
      <c r="B124" s="46" t="s">
        <v>1314</v>
      </c>
      <c r="C124" s="46" t="s">
        <v>1932</v>
      </c>
      <c r="D124" s="46"/>
      <c r="E124" s="46" t="s">
        <v>2184</v>
      </c>
      <c r="F124" s="36">
        <v>20.195121951219512</v>
      </c>
      <c r="G124" s="128">
        <f t="shared" si="27"/>
        <v>3554.3414634146343</v>
      </c>
      <c r="H124" s="124">
        <v>0</v>
      </c>
      <c r="I124" s="124">
        <v>0</v>
      </c>
      <c r="J124" s="124">
        <f t="shared" si="23"/>
        <v>3554.3414634146343</v>
      </c>
      <c r="K124" s="124">
        <f t="shared" si="24"/>
        <v>3554.3414634146343</v>
      </c>
      <c r="L124" s="124">
        <f t="shared" si="25"/>
        <v>3554.3414634146343</v>
      </c>
      <c r="M124" s="124">
        <f t="shared" si="26"/>
        <v>3554.3414634146343</v>
      </c>
      <c r="N124" s="10">
        <f t="shared" si="20"/>
        <v>3554.3414634146343</v>
      </c>
      <c r="O124" s="10">
        <f t="shared" si="21"/>
        <v>10663.024390243903</v>
      </c>
      <c r="P124" s="128">
        <f t="shared" si="22"/>
        <v>14217.365853658537</v>
      </c>
      <c r="Q124" s="129"/>
    </row>
    <row r="125" spans="1:17" ht="25.5" customHeight="1">
      <c r="A125" s="46">
        <v>545968</v>
      </c>
      <c r="B125" s="46" t="s">
        <v>2151</v>
      </c>
      <c r="C125" s="46" t="s">
        <v>1932</v>
      </c>
      <c r="D125" s="46"/>
      <c r="E125" s="46" t="s">
        <v>2184</v>
      </c>
      <c r="F125" s="36">
        <v>20.195121951219512</v>
      </c>
      <c r="G125" s="128">
        <f t="shared" si="27"/>
        <v>3554.3414634146343</v>
      </c>
      <c r="H125" s="124">
        <v>0</v>
      </c>
      <c r="I125" s="124">
        <v>0</v>
      </c>
      <c r="J125" s="124">
        <f t="shared" si="23"/>
        <v>3554.3414634146343</v>
      </c>
      <c r="K125" s="124">
        <f t="shared" si="24"/>
        <v>3554.3414634146343</v>
      </c>
      <c r="L125" s="124">
        <f t="shared" si="25"/>
        <v>3554.3414634146343</v>
      </c>
      <c r="M125" s="124">
        <f t="shared" si="26"/>
        <v>3554.3414634146343</v>
      </c>
      <c r="N125" s="10">
        <f t="shared" si="20"/>
        <v>3554.3414634146343</v>
      </c>
      <c r="O125" s="10">
        <f t="shared" si="21"/>
        <v>10663.024390243903</v>
      </c>
      <c r="P125" s="128">
        <f t="shared" si="22"/>
        <v>14217.365853658537</v>
      </c>
      <c r="Q125" s="129"/>
    </row>
    <row r="126" spans="1:17" ht="25.5" customHeight="1">
      <c r="A126" s="46">
        <v>2163759</v>
      </c>
      <c r="B126" s="46" t="s">
        <v>1334</v>
      </c>
      <c r="C126" s="46" t="s">
        <v>1932</v>
      </c>
      <c r="D126" s="46"/>
      <c r="E126" s="46" t="s">
        <v>2185</v>
      </c>
      <c r="F126" s="36">
        <v>23.134146341463413</v>
      </c>
      <c r="G126" s="128">
        <f t="shared" si="27"/>
        <v>4071.6097560975609</v>
      </c>
      <c r="H126" s="124">
        <v>0</v>
      </c>
      <c r="I126" s="124">
        <v>0</v>
      </c>
      <c r="J126" s="124">
        <f t="shared" si="23"/>
        <v>4071.6097560975609</v>
      </c>
      <c r="K126" s="124">
        <f t="shared" si="24"/>
        <v>4071.6097560975609</v>
      </c>
      <c r="L126" s="124">
        <f t="shared" si="25"/>
        <v>4071.6097560975609</v>
      </c>
      <c r="M126" s="124">
        <f t="shared" si="26"/>
        <v>4071.6097560975609</v>
      </c>
      <c r="N126" s="10">
        <f t="shared" si="20"/>
        <v>4071.6097560975609</v>
      </c>
      <c r="O126" s="10">
        <f t="shared" si="21"/>
        <v>12214.829268292682</v>
      </c>
      <c r="P126" s="128">
        <f t="shared" si="22"/>
        <v>16286.439024390244</v>
      </c>
      <c r="Q126" s="129"/>
    </row>
    <row r="127" spans="1:17" ht="25.5" customHeight="1">
      <c r="A127" s="46">
        <v>2163758</v>
      </c>
      <c r="B127" s="46" t="s">
        <v>2152</v>
      </c>
      <c r="C127" s="46" t="s">
        <v>1932</v>
      </c>
      <c r="D127" s="46"/>
      <c r="E127" s="46" t="s">
        <v>2184</v>
      </c>
      <c r="F127" s="36">
        <v>18.182926829268293</v>
      </c>
      <c r="G127" s="128">
        <f t="shared" si="27"/>
        <v>3200.1951219512198</v>
      </c>
      <c r="H127" s="124">
        <v>0</v>
      </c>
      <c r="I127" s="124">
        <v>0</v>
      </c>
      <c r="J127" s="124">
        <f t="shared" si="23"/>
        <v>3200.1951219512198</v>
      </c>
      <c r="K127" s="124">
        <f t="shared" si="24"/>
        <v>3200.1951219512198</v>
      </c>
      <c r="L127" s="124">
        <f t="shared" si="25"/>
        <v>3200.1951219512198</v>
      </c>
      <c r="M127" s="124">
        <f t="shared" si="26"/>
        <v>3200.1951219512198</v>
      </c>
      <c r="N127" s="10">
        <f t="shared" si="20"/>
        <v>3200.1951219512198</v>
      </c>
      <c r="O127" s="10">
        <f t="shared" si="21"/>
        <v>9600.5853658536598</v>
      </c>
      <c r="P127" s="128">
        <f t="shared" si="22"/>
        <v>12800.780487804879</v>
      </c>
      <c r="Q127" s="129"/>
    </row>
    <row r="128" spans="1:17" ht="25.5" customHeight="1">
      <c r="A128" s="46">
        <v>2144398</v>
      </c>
      <c r="B128" s="46" t="s">
        <v>1340</v>
      </c>
      <c r="C128" s="46" t="s">
        <v>1932</v>
      </c>
      <c r="D128" s="46"/>
      <c r="E128" s="46" t="s">
        <v>2184</v>
      </c>
      <c r="F128" s="36">
        <v>18.182926829268293</v>
      </c>
      <c r="G128" s="128">
        <f t="shared" si="27"/>
        <v>3200.1951219512198</v>
      </c>
      <c r="H128" s="124">
        <v>0</v>
      </c>
      <c r="I128" s="124">
        <v>0</v>
      </c>
      <c r="J128" s="124">
        <f t="shared" si="23"/>
        <v>3200.1951219512198</v>
      </c>
      <c r="K128" s="124">
        <f t="shared" si="24"/>
        <v>3200.1951219512198</v>
      </c>
      <c r="L128" s="124">
        <f t="shared" si="25"/>
        <v>3200.1951219512198</v>
      </c>
      <c r="M128" s="124">
        <f t="shared" si="26"/>
        <v>3200.1951219512198</v>
      </c>
      <c r="N128" s="10">
        <f t="shared" si="20"/>
        <v>3200.1951219512198</v>
      </c>
      <c r="O128" s="10">
        <f t="shared" si="21"/>
        <v>9600.5853658536598</v>
      </c>
      <c r="P128" s="128">
        <f t="shared" si="22"/>
        <v>12800.780487804879</v>
      </c>
      <c r="Q128" s="129"/>
    </row>
    <row r="129" spans="1:17" ht="25.5" customHeight="1">
      <c r="A129" s="46">
        <v>902120</v>
      </c>
      <c r="B129" s="46" t="s">
        <v>2147</v>
      </c>
      <c r="C129" s="46" t="s">
        <v>1932</v>
      </c>
      <c r="D129" s="46"/>
      <c r="E129" s="46" t="s">
        <v>2184</v>
      </c>
      <c r="F129" s="36">
        <v>18.182926829268293</v>
      </c>
      <c r="G129" s="128">
        <f t="shared" si="27"/>
        <v>3200.1951219512198</v>
      </c>
      <c r="H129" s="124">
        <v>0</v>
      </c>
      <c r="I129" s="124">
        <v>0</v>
      </c>
      <c r="J129" s="124">
        <f t="shared" si="23"/>
        <v>3200.1951219512198</v>
      </c>
      <c r="K129" s="124">
        <f t="shared" si="24"/>
        <v>3200.1951219512198</v>
      </c>
      <c r="L129" s="124">
        <f t="shared" si="25"/>
        <v>3200.1951219512198</v>
      </c>
      <c r="M129" s="124">
        <f t="shared" si="26"/>
        <v>3200.1951219512198</v>
      </c>
      <c r="N129" s="10">
        <f t="shared" si="20"/>
        <v>3200.1951219512198</v>
      </c>
      <c r="O129" s="10">
        <f t="shared" si="21"/>
        <v>9600.5853658536598</v>
      </c>
      <c r="P129" s="128">
        <f t="shared" si="22"/>
        <v>12800.780487804879</v>
      </c>
      <c r="Q129" s="129"/>
    </row>
    <row r="130" spans="1:17" ht="25.5" customHeight="1">
      <c r="A130" s="46">
        <v>2025067</v>
      </c>
      <c r="B130" s="46" t="s">
        <v>1343</v>
      </c>
      <c r="C130" s="46" t="s">
        <v>1932</v>
      </c>
      <c r="D130" s="46"/>
      <c r="E130" s="46" t="s">
        <v>2184</v>
      </c>
      <c r="F130" s="36">
        <v>18.182926829268293</v>
      </c>
      <c r="G130" s="128">
        <f t="shared" si="27"/>
        <v>3200.1951219512198</v>
      </c>
      <c r="H130" s="124">
        <v>0</v>
      </c>
      <c r="I130" s="124">
        <v>0</v>
      </c>
      <c r="J130" s="124">
        <f t="shared" si="23"/>
        <v>3200.1951219512198</v>
      </c>
      <c r="K130" s="124">
        <f t="shared" si="24"/>
        <v>3200.1951219512198</v>
      </c>
      <c r="L130" s="124">
        <f t="shared" si="25"/>
        <v>3200.1951219512198</v>
      </c>
      <c r="M130" s="124">
        <f t="shared" si="26"/>
        <v>3200.1951219512198</v>
      </c>
      <c r="N130" s="10">
        <f t="shared" si="20"/>
        <v>3200.1951219512198</v>
      </c>
      <c r="O130" s="10">
        <f t="shared" si="21"/>
        <v>9600.5853658536598</v>
      </c>
      <c r="P130" s="128">
        <f t="shared" si="22"/>
        <v>12800.780487804879</v>
      </c>
      <c r="Q130" s="129"/>
    </row>
    <row r="131" spans="1:17" ht="25.5" customHeight="1">
      <c r="A131" s="46">
        <v>2298324</v>
      </c>
      <c r="B131" s="46" t="s">
        <v>1301</v>
      </c>
      <c r="C131" s="46" t="s">
        <v>1932</v>
      </c>
      <c r="D131" s="46"/>
      <c r="E131" s="46" t="s">
        <v>2184</v>
      </c>
      <c r="F131" s="36">
        <v>18.182926829268293</v>
      </c>
      <c r="G131" s="128">
        <f t="shared" si="27"/>
        <v>3200.1951219512198</v>
      </c>
      <c r="H131" s="124">
        <v>0</v>
      </c>
      <c r="I131" s="124">
        <v>0</v>
      </c>
      <c r="J131" s="124">
        <f t="shared" si="23"/>
        <v>3200.1951219512198</v>
      </c>
      <c r="K131" s="124">
        <f t="shared" si="24"/>
        <v>3200.1951219512198</v>
      </c>
      <c r="L131" s="124">
        <f t="shared" si="25"/>
        <v>3200.1951219512198</v>
      </c>
      <c r="M131" s="124">
        <f t="shared" si="26"/>
        <v>3200.1951219512198</v>
      </c>
      <c r="N131" s="10">
        <f t="shared" si="20"/>
        <v>3200.1951219512198</v>
      </c>
      <c r="O131" s="10">
        <f t="shared" si="21"/>
        <v>9600.5853658536598</v>
      </c>
      <c r="P131" s="128">
        <f t="shared" si="22"/>
        <v>12800.780487804879</v>
      </c>
      <c r="Q131" s="129"/>
    </row>
    <row r="132" spans="1:17" ht="25.5" customHeight="1">
      <c r="A132" s="46">
        <v>2073263</v>
      </c>
      <c r="B132" s="46" t="s">
        <v>1353</v>
      </c>
      <c r="C132" s="46" t="s">
        <v>1932</v>
      </c>
      <c r="D132" s="46"/>
      <c r="E132" s="46" t="s">
        <v>2186</v>
      </c>
      <c r="F132" s="36">
        <v>17.073170731707318</v>
      </c>
      <c r="G132" s="128">
        <f t="shared" si="27"/>
        <v>3004.8780487804879</v>
      </c>
      <c r="H132" s="124">
        <v>0</v>
      </c>
      <c r="I132" s="124">
        <v>0</v>
      </c>
      <c r="J132" s="124">
        <f t="shared" si="23"/>
        <v>3004.8780487804879</v>
      </c>
      <c r="K132" s="124">
        <f t="shared" si="24"/>
        <v>3004.8780487804879</v>
      </c>
      <c r="L132" s="124">
        <f t="shared" si="25"/>
        <v>3004.8780487804879</v>
      </c>
      <c r="M132" s="124">
        <f t="shared" si="26"/>
        <v>3004.8780487804879</v>
      </c>
      <c r="N132" s="10">
        <f t="shared" si="20"/>
        <v>3004.8780487804879</v>
      </c>
      <c r="O132" s="10">
        <f t="shared" si="21"/>
        <v>9014.6341463414647</v>
      </c>
      <c r="P132" s="128">
        <f t="shared" si="22"/>
        <v>12019.512195121952</v>
      </c>
      <c r="Q132" s="129"/>
    </row>
    <row r="133" spans="1:17" ht="25.5" customHeight="1">
      <c r="A133" s="46">
        <v>907221</v>
      </c>
      <c r="B133" s="46" t="s">
        <v>1354</v>
      </c>
      <c r="C133" s="46" t="s">
        <v>1932</v>
      </c>
      <c r="D133" s="46"/>
      <c r="E133" s="46" t="s">
        <v>2186</v>
      </c>
      <c r="F133" s="36">
        <v>17.073170731707318</v>
      </c>
      <c r="G133" s="128">
        <f t="shared" si="27"/>
        <v>3004.8780487804879</v>
      </c>
      <c r="H133" s="124">
        <v>0</v>
      </c>
      <c r="I133" s="124">
        <v>0</v>
      </c>
      <c r="J133" s="124">
        <f t="shared" si="23"/>
        <v>3004.8780487804879</v>
      </c>
      <c r="K133" s="124">
        <f t="shared" si="24"/>
        <v>3004.8780487804879</v>
      </c>
      <c r="L133" s="124">
        <f t="shared" si="25"/>
        <v>3004.8780487804879</v>
      </c>
      <c r="M133" s="124">
        <f t="shared" si="26"/>
        <v>3004.8780487804879</v>
      </c>
      <c r="N133" s="10">
        <f t="shared" si="20"/>
        <v>3004.8780487804879</v>
      </c>
      <c r="O133" s="10">
        <f t="shared" si="21"/>
        <v>9014.6341463414647</v>
      </c>
      <c r="P133" s="128">
        <f t="shared" si="22"/>
        <v>12019.512195121952</v>
      </c>
      <c r="Q133" s="129"/>
    </row>
    <row r="134" spans="1:17" ht="25.5" customHeight="1">
      <c r="A134" s="46">
        <v>2303879</v>
      </c>
      <c r="B134" s="46" t="s">
        <v>2187</v>
      </c>
      <c r="C134" s="46" t="s">
        <v>1932</v>
      </c>
      <c r="D134" s="46"/>
      <c r="E134" s="46" t="s">
        <v>2186</v>
      </c>
      <c r="F134" s="36">
        <v>17.073170731707318</v>
      </c>
      <c r="G134" s="128">
        <f t="shared" si="27"/>
        <v>3004.8780487804879</v>
      </c>
      <c r="H134" s="124">
        <v>0</v>
      </c>
      <c r="I134" s="124">
        <v>0</v>
      </c>
      <c r="J134" s="124">
        <f t="shared" si="23"/>
        <v>3004.8780487804879</v>
      </c>
      <c r="K134" s="124">
        <f t="shared" si="24"/>
        <v>3004.8780487804879</v>
      </c>
      <c r="L134" s="124">
        <f t="shared" si="25"/>
        <v>3004.8780487804879</v>
      </c>
      <c r="M134" s="124">
        <f t="shared" si="26"/>
        <v>3004.8780487804879</v>
      </c>
      <c r="N134" s="10">
        <f t="shared" si="20"/>
        <v>3004.8780487804879</v>
      </c>
      <c r="O134" s="10">
        <f t="shared" si="21"/>
        <v>9014.6341463414647</v>
      </c>
      <c r="P134" s="128">
        <f t="shared" si="22"/>
        <v>12019.512195121952</v>
      </c>
      <c r="Q134" s="129"/>
    </row>
    <row r="135" spans="1:17" ht="25.5" customHeight="1">
      <c r="A135" s="46">
        <v>2333294</v>
      </c>
      <c r="B135" s="46" t="s">
        <v>1293</v>
      </c>
      <c r="C135" s="46" t="s">
        <v>1932</v>
      </c>
      <c r="D135" s="46"/>
      <c r="E135" s="46" t="s">
        <v>2186</v>
      </c>
      <c r="F135" s="36">
        <v>17.073170731707318</v>
      </c>
      <c r="G135" s="128">
        <f t="shared" si="27"/>
        <v>3004.8780487804879</v>
      </c>
      <c r="H135" s="124">
        <v>0</v>
      </c>
      <c r="I135" s="124">
        <v>0</v>
      </c>
      <c r="J135" s="124">
        <f t="shared" si="23"/>
        <v>3004.8780487804879</v>
      </c>
      <c r="K135" s="124">
        <f t="shared" si="24"/>
        <v>3004.8780487804879</v>
      </c>
      <c r="L135" s="124">
        <f t="shared" si="25"/>
        <v>3004.8780487804879</v>
      </c>
      <c r="M135" s="124">
        <f t="shared" si="26"/>
        <v>3004.8780487804879</v>
      </c>
      <c r="N135" s="10">
        <f t="shared" si="20"/>
        <v>3004.8780487804879</v>
      </c>
      <c r="O135" s="10">
        <f t="shared" si="21"/>
        <v>9014.6341463414647</v>
      </c>
      <c r="P135" s="128">
        <f t="shared" si="22"/>
        <v>12019.512195121952</v>
      </c>
      <c r="Q135" s="129"/>
    </row>
    <row r="136" spans="1:17" ht="25.5" customHeight="1">
      <c r="A136" s="46">
        <v>2314354</v>
      </c>
      <c r="B136" s="46" t="s">
        <v>1327</v>
      </c>
      <c r="C136" s="46" t="s">
        <v>1932</v>
      </c>
      <c r="D136" s="46"/>
      <c r="E136" s="46" t="s">
        <v>2186</v>
      </c>
      <c r="F136" s="36">
        <v>17.073170731707318</v>
      </c>
      <c r="G136" s="128">
        <f t="shared" si="27"/>
        <v>3004.8780487804879</v>
      </c>
      <c r="H136" s="124">
        <v>0</v>
      </c>
      <c r="I136" s="124">
        <v>0</v>
      </c>
      <c r="J136" s="124">
        <f t="shared" si="23"/>
        <v>3004.8780487804879</v>
      </c>
      <c r="K136" s="124">
        <f t="shared" si="24"/>
        <v>3004.8780487804879</v>
      </c>
      <c r="L136" s="124">
        <f t="shared" si="25"/>
        <v>3004.8780487804879</v>
      </c>
      <c r="M136" s="124">
        <f t="shared" si="26"/>
        <v>3004.8780487804879</v>
      </c>
      <c r="N136" s="10">
        <f t="shared" si="20"/>
        <v>3004.8780487804879</v>
      </c>
      <c r="O136" s="10">
        <f t="shared" si="21"/>
        <v>9014.6341463414647</v>
      </c>
      <c r="P136" s="128">
        <f t="shared" si="22"/>
        <v>12019.512195121952</v>
      </c>
      <c r="Q136" s="129"/>
    </row>
    <row r="137" spans="1:17" ht="25.5" customHeight="1">
      <c r="A137" s="46">
        <v>2126881</v>
      </c>
      <c r="B137" s="46" t="s">
        <v>2188</v>
      </c>
      <c r="C137" s="46" t="s">
        <v>1932</v>
      </c>
      <c r="D137" s="46"/>
      <c r="E137" s="46" t="s">
        <v>2186</v>
      </c>
      <c r="F137" s="36">
        <v>17.073170731707318</v>
      </c>
      <c r="G137" s="128">
        <f t="shared" si="27"/>
        <v>3004.8780487804879</v>
      </c>
      <c r="H137" s="124">
        <v>0</v>
      </c>
      <c r="I137" s="124">
        <v>0</v>
      </c>
      <c r="J137" s="124">
        <f t="shared" si="23"/>
        <v>3004.8780487804879</v>
      </c>
      <c r="K137" s="124">
        <f t="shared" si="24"/>
        <v>3004.8780487804879</v>
      </c>
      <c r="L137" s="124">
        <f t="shared" si="25"/>
        <v>3004.8780487804879</v>
      </c>
      <c r="M137" s="124">
        <f t="shared" si="26"/>
        <v>3004.8780487804879</v>
      </c>
      <c r="N137" s="10">
        <f t="shared" si="20"/>
        <v>3004.8780487804879</v>
      </c>
      <c r="O137" s="10">
        <f t="shared" si="21"/>
        <v>9014.6341463414647</v>
      </c>
      <c r="P137" s="128">
        <f t="shared" si="22"/>
        <v>12019.512195121952</v>
      </c>
      <c r="Q137" s="129"/>
    </row>
    <row r="138" spans="1:17" ht="25.5" customHeight="1">
      <c r="A138" s="46">
        <v>177349</v>
      </c>
      <c r="B138" s="46" t="s">
        <v>1331</v>
      </c>
      <c r="C138" s="46" t="s">
        <v>1932</v>
      </c>
      <c r="D138" s="46"/>
      <c r="E138" s="46" t="s">
        <v>2186</v>
      </c>
      <c r="F138" s="36">
        <v>17.073170731707318</v>
      </c>
      <c r="G138" s="128">
        <f t="shared" si="27"/>
        <v>3004.8780487804879</v>
      </c>
      <c r="H138" s="124">
        <v>0</v>
      </c>
      <c r="I138" s="124">
        <v>0</v>
      </c>
      <c r="J138" s="124">
        <f t="shared" si="23"/>
        <v>3004.8780487804879</v>
      </c>
      <c r="K138" s="124">
        <f t="shared" si="24"/>
        <v>3004.8780487804879</v>
      </c>
      <c r="L138" s="124">
        <f t="shared" si="25"/>
        <v>3004.8780487804879</v>
      </c>
      <c r="M138" s="124">
        <f t="shared" si="26"/>
        <v>3004.8780487804879</v>
      </c>
      <c r="N138" s="10">
        <f t="shared" ref="N138:N139" si="28">SUM(H138:J138)</f>
        <v>3004.8780487804879</v>
      </c>
      <c r="O138" s="10">
        <f t="shared" ref="O138:O139" si="29">SUM(K138:M138)</f>
        <v>9014.6341463414647</v>
      </c>
      <c r="P138" s="128">
        <f t="shared" ref="P138:P139" si="30">SUM(H138:M138)</f>
        <v>12019.512195121952</v>
      </c>
      <c r="Q138" s="129"/>
    </row>
    <row r="139" spans="1:17" ht="25.5" customHeight="1">
      <c r="A139" s="46">
        <v>2091027</v>
      </c>
      <c r="B139" s="46" t="s">
        <v>1617</v>
      </c>
      <c r="C139" s="46" t="s">
        <v>1932</v>
      </c>
      <c r="D139" s="46"/>
      <c r="E139" s="46" t="s">
        <v>2189</v>
      </c>
      <c r="F139" s="36">
        <v>19.195121951219512</v>
      </c>
      <c r="G139" s="128">
        <f t="shared" si="27"/>
        <v>3378.3414634146343</v>
      </c>
      <c r="H139" s="124">
        <v>0</v>
      </c>
      <c r="I139" s="124">
        <v>0</v>
      </c>
      <c r="J139" s="124">
        <f t="shared" si="23"/>
        <v>3378.3414634146343</v>
      </c>
      <c r="K139" s="124">
        <f t="shared" si="24"/>
        <v>3378.3414634146343</v>
      </c>
      <c r="L139" s="124">
        <f t="shared" si="25"/>
        <v>3378.3414634146343</v>
      </c>
      <c r="M139" s="124">
        <f t="shared" si="26"/>
        <v>3378.3414634146343</v>
      </c>
      <c r="N139" s="10">
        <f t="shared" si="28"/>
        <v>3378.3414634146343</v>
      </c>
      <c r="O139" s="10">
        <f t="shared" si="29"/>
        <v>10135.024390243903</v>
      </c>
      <c r="P139" s="128">
        <f t="shared" si="30"/>
        <v>13513.365853658537</v>
      </c>
      <c r="Q139" s="129"/>
    </row>
    <row r="140" spans="1:17" ht="25.5" customHeight="1">
      <c r="A140" s="46">
        <v>2165999</v>
      </c>
      <c r="B140" s="198" t="s">
        <v>2164</v>
      </c>
      <c r="C140" s="46" t="s">
        <v>1932</v>
      </c>
      <c r="D140" s="46"/>
      <c r="E140" s="46" t="s">
        <v>2189</v>
      </c>
      <c r="F140" s="36">
        <v>19.195121951219512</v>
      </c>
      <c r="G140" s="128">
        <f t="shared" ref="G140:G146" si="31">F140*176</f>
        <v>3378.3414634146343</v>
      </c>
      <c r="H140" s="124">
        <v>0</v>
      </c>
      <c r="I140" s="124">
        <v>0</v>
      </c>
      <c r="J140" s="124">
        <f t="shared" ref="J140:J146" si="32">F140*176</f>
        <v>3378.3414634146343</v>
      </c>
      <c r="K140" s="124">
        <f t="shared" ref="K140:K146" si="33">F140*176</f>
        <v>3378.3414634146343</v>
      </c>
      <c r="L140" s="124">
        <f t="shared" ref="L140:L146" si="34">F140*176</f>
        <v>3378.3414634146343</v>
      </c>
      <c r="M140" s="124">
        <f t="shared" ref="M140:M146" si="35">F140*176</f>
        <v>3378.3414634146343</v>
      </c>
      <c r="N140" s="10">
        <f t="shared" ref="N140:N146" si="36">SUM(H140:J140)</f>
        <v>3378.3414634146343</v>
      </c>
      <c r="O140" s="10">
        <f t="shared" ref="O140:O146" si="37">SUM(K140:M140)</f>
        <v>10135.024390243903</v>
      </c>
      <c r="P140" s="128">
        <f t="shared" ref="P140:P146" si="38">SUM(H140:M140)</f>
        <v>13513.365853658537</v>
      </c>
      <c r="Q140" s="129"/>
    </row>
    <row r="141" spans="1:17" ht="25.5" customHeight="1">
      <c r="A141" s="46">
        <v>2276502</v>
      </c>
      <c r="B141" s="199" t="s">
        <v>2190</v>
      </c>
      <c r="C141" s="46" t="s">
        <v>1932</v>
      </c>
      <c r="D141" s="46"/>
      <c r="E141" s="46" t="s">
        <v>2189</v>
      </c>
      <c r="F141" s="36">
        <v>19.195121951219512</v>
      </c>
      <c r="G141" s="128">
        <f t="shared" si="31"/>
        <v>3378.3414634146343</v>
      </c>
      <c r="H141" s="124">
        <v>0</v>
      </c>
      <c r="I141" s="124">
        <v>0</v>
      </c>
      <c r="J141" s="124">
        <f t="shared" si="32"/>
        <v>3378.3414634146343</v>
      </c>
      <c r="K141" s="124">
        <f t="shared" si="33"/>
        <v>3378.3414634146343</v>
      </c>
      <c r="L141" s="124">
        <f t="shared" si="34"/>
        <v>3378.3414634146343</v>
      </c>
      <c r="M141" s="124">
        <f t="shared" si="35"/>
        <v>3378.3414634146343</v>
      </c>
      <c r="N141" s="10">
        <f t="shared" si="36"/>
        <v>3378.3414634146343</v>
      </c>
      <c r="O141" s="10">
        <f t="shared" si="37"/>
        <v>10135.024390243903</v>
      </c>
      <c r="P141" s="128">
        <f t="shared" si="38"/>
        <v>13513.365853658537</v>
      </c>
      <c r="Q141" s="129"/>
    </row>
    <row r="142" spans="1:17" ht="25.5" customHeight="1">
      <c r="A142" s="46">
        <v>2276503</v>
      </c>
      <c r="B142" s="46" t="s">
        <v>2161</v>
      </c>
      <c r="C142" s="46" t="s">
        <v>1932</v>
      </c>
      <c r="D142" s="46"/>
      <c r="E142" s="46" t="s">
        <v>2189</v>
      </c>
      <c r="F142" s="36">
        <v>19.195121951219512</v>
      </c>
      <c r="G142" s="128">
        <f t="shared" si="31"/>
        <v>3378.3414634146343</v>
      </c>
      <c r="H142" s="124">
        <v>0</v>
      </c>
      <c r="I142" s="124">
        <v>0</v>
      </c>
      <c r="J142" s="124">
        <f t="shared" si="32"/>
        <v>3378.3414634146343</v>
      </c>
      <c r="K142" s="124">
        <f t="shared" si="33"/>
        <v>3378.3414634146343</v>
      </c>
      <c r="L142" s="124">
        <f t="shared" si="34"/>
        <v>3378.3414634146343</v>
      </c>
      <c r="M142" s="124">
        <f t="shared" si="35"/>
        <v>3378.3414634146343</v>
      </c>
      <c r="N142" s="10">
        <f t="shared" si="36"/>
        <v>3378.3414634146343</v>
      </c>
      <c r="O142" s="10">
        <f t="shared" si="37"/>
        <v>10135.024390243903</v>
      </c>
      <c r="P142" s="128">
        <f t="shared" si="38"/>
        <v>13513.365853658537</v>
      </c>
      <c r="Q142" s="129"/>
    </row>
    <row r="143" spans="1:17" ht="25.5" customHeight="1">
      <c r="A143" s="46">
        <v>2344709</v>
      </c>
      <c r="B143" s="199" t="s">
        <v>1622</v>
      </c>
      <c r="C143" s="46" t="s">
        <v>1932</v>
      </c>
      <c r="D143" s="46"/>
      <c r="E143" s="46" t="s">
        <v>2189</v>
      </c>
      <c r="F143" s="36">
        <v>19.195121951219512</v>
      </c>
      <c r="G143" s="128">
        <f t="shared" si="31"/>
        <v>3378.3414634146343</v>
      </c>
      <c r="H143" s="124">
        <v>0</v>
      </c>
      <c r="I143" s="124">
        <v>0</v>
      </c>
      <c r="J143" s="124">
        <f t="shared" si="32"/>
        <v>3378.3414634146343</v>
      </c>
      <c r="K143" s="124">
        <f t="shared" si="33"/>
        <v>3378.3414634146343</v>
      </c>
      <c r="L143" s="124">
        <f t="shared" si="34"/>
        <v>3378.3414634146343</v>
      </c>
      <c r="M143" s="124">
        <f t="shared" si="35"/>
        <v>3378.3414634146343</v>
      </c>
      <c r="N143" s="10">
        <f t="shared" si="36"/>
        <v>3378.3414634146343</v>
      </c>
      <c r="O143" s="10">
        <f t="shared" si="37"/>
        <v>10135.024390243903</v>
      </c>
      <c r="P143" s="128">
        <f t="shared" si="38"/>
        <v>13513.365853658537</v>
      </c>
      <c r="Q143" s="129"/>
    </row>
    <row r="144" spans="1:17" ht="25.5" customHeight="1">
      <c r="A144" s="46">
        <v>2373396</v>
      </c>
      <c r="B144" s="198" t="s">
        <v>1623</v>
      </c>
      <c r="C144" s="46" t="s">
        <v>1932</v>
      </c>
      <c r="D144" s="46"/>
      <c r="E144" s="46" t="s">
        <v>2189</v>
      </c>
      <c r="F144" s="36">
        <v>19.195121951219512</v>
      </c>
      <c r="G144" s="128">
        <f t="shared" si="31"/>
        <v>3378.3414634146343</v>
      </c>
      <c r="H144" s="124">
        <v>0</v>
      </c>
      <c r="I144" s="124">
        <v>0</v>
      </c>
      <c r="J144" s="124">
        <f t="shared" si="32"/>
        <v>3378.3414634146343</v>
      </c>
      <c r="K144" s="124">
        <f t="shared" si="33"/>
        <v>3378.3414634146343</v>
      </c>
      <c r="L144" s="124">
        <f t="shared" si="34"/>
        <v>3378.3414634146343</v>
      </c>
      <c r="M144" s="124">
        <f t="shared" si="35"/>
        <v>3378.3414634146343</v>
      </c>
      <c r="N144" s="10">
        <f t="shared" si="36"/>
        <v>3378.3414634146343</v>
      </c>
      <c r="O144" s="10">
        <f t="shared" si="37"/>
        <v>10135.024390243903</v>
      </c>
      <c r="P144" s="128">
        <f t="shared" si="38"/>
        <v>13513.365853658537</v>
      </c>
      <c r="Q144" s="129"/>
    </row>
    <row r="145" spans="1:17" ht="25.5" customHeight="1">
      <c r="A145" s="46">
        <v>2391705</v>
      </c>
      <c r="B145" s="198" t="s">
        <v>998</v>
      </c>
      <c r="C145" s="46" t="s">
        <v>1932</v>
      </c>
      <c r="D145" s="46"/>
      <c r="E145" s="46" t="s">
        <v>2189</v>
      </c>
      <c r="F145" s="36">
        <v>19.195121951219512</v>
      </c>
      <c r="G145" s="128">
        <f t="shared" si="31"/>
        <v>3378.3414634146343</v>
      </c>
      <c r="H145" s="124">
        <v>0</v>
      </c>
      <c r="I145" s="124">
        <v>0</v>
      </c>
      <c r="J145" s="124">
        <f t="shared" si="32"/>
        <v>3378.3414634146343</v>
      </c>
      <c r="K145" s="124">
        <f t="shared" si="33"/>
        <v>3378.3414634146343</v>
      </c>
      <c r="L145" s="124">
        <f t="shared" si="34"/>
        <v>3378.3414634146343</v>
      </c>
      <c r="M145" s="124">
        <f t="shared" si="35"/>
        <v>3378.3414634146343</v>
      </c>
      <c r="N145" s="10">
        <f t="shared" si="36"/>
        <v>3378.3414634146343</v>
      </c>
      <c r="O145" s="10">
        <f t="shared" si="37"/>
        <v>10135.024390243903</v>
      </c>
      <c r="P145" s="128">
        <f t="shared" si="38"/>
        <v>13513.365853658537</v>
      </c>
      <c r="Q145" s="129"/>
    </row>
    <row r="146" spans="1:17" ht="25.5" customHeight="1">
      <c r="A146" s="46">
        <v>923824</v>
      </c>
      <c r="B146" s="46" t="s">
        <v>1637</v>
      </c>
      <c r="C146" s="46" t="s">
        <v>1932</v>
      </c>
      <c r="D146" s="46"/>
      <c r="E146" s="46" t="s">
        <v>2191</v>
      </c>
      <c r="F146" s="36">
        <v>23.024390243902438</v>
      </c>
      <c r="G146" s="128">
        <f t="shared" si="31"/>
        <v>4052.292682926829</v>
      </c>
      <c r="H146" s="124">
        <v>0</v>
      </c>
      <c r="I146" s="124">
        <v>0</v>
      </c>
      <c r="J146" s="124">
        <f t="shared" si="32"/>
        <v>4052.292682926829</v>
      </c>
      <c r="K146" s="124">
        <f t="shared" si="33"/>
        <v>4052.292682926829</v>
      </c>
      <c r="L146" s="124">
        <f t="shared" si="34"/>
        <v>4052.292682926829</v>
      </c>
      <c r="M146" s="124">
        <f t="shared" si="35"/>
        <v>4052.292682926829</v>
      </c>
      <c r="N146" s="10">
        <f t="shared" si="36"/>
        <v>4052.292682926829</v>
      </c>
      <c r="O146" s="10">
        <f t="shared" si="37"/>
        <v>12156.878048780487</v>
      </c>
      <c r="P146" s="128">
        <f t="shared" si="38"/>
        <v>16209.170731707316</v>
      </c>
      <c r="Q146" s="129"/>
    </row>
    <row r="147" spans="1:17">
      <c r="A147" s="817" t="s">
        <v>1506</v>
      </c>
      <c r="B147" s="817"/>
      <c r="C147" s="817"/>
      <c r="D147" s="817"/>
      <c r="E147" s="817"/>
      <c r="F147" s="817"/>
      <c r="G147" s="817"/>
      <c r="H147" s="126">
        <f t="shared" ref="H147:P147" si="39">SUM(H9:H146)</f>
        <v>242970.20000000013</v>
      </c>
      <c r="I147" s="126">
        <f t="shared" si="39"/>
        <v>242970.20000000013</v>
      </c>
      <c r="J147" s="126">
        <f t="shared" si="39"/>
        <v>262626.34146341449</v>
      </c>
      <c r="K147" s="126">
        <f t="shared" si="39"/>
        <v>262626.34146341449</v>
      </c>
      <c r="L147" s="126">
        <f t="shared" si="39"/>
        <v>262626.34146341449</v>
      </c>
      <c r="M147" s="126">
        <f t="shared" si="39"/>
        <v>262626.34146341449</v>
      </c>
      <c r="N147" s="126">
        <f t="shared" si="39"/>
        <v>748566.74146341532</v>
      </c>
      <c r="O147" s="126">
        <f t="shared" si="39"/>
        <v>787879.02439024416</v>
      </c>
      <c r="P147" s="126">
        <f t="shared" si="39"/>
        <v>1536445.7658536586</v>
      </c>
      <c r="Q147" s="130"/>
    </row>
  </sheetData>
  <mergeCells count="15">
    <mergeCell ref="H7:J7"/>
    <mergeCell ref="K7:M7"/>
    <mergeCell ref="A147:G147"/>
    <mergeCell ref="A4:B4"/>
    <mergeCell ref="C4:F4"/>
    <mergeCell ref="A5:B5"/>
    <mergeCell ref="C5:F5"/>
    <mergeCell ref="A6:B6"/>
    <mergeCell ref="C6:F6"/>
    <mergeCell ref="A1:B1"/>
    <mergeCell ref="C1:F1"/>
    <mergeCell ref="A2:B2"/>
    <mergeCell ref="C2:F2"/>
    <mergeCell ref="A3:B3"/>
    <mergeCell ref="C3:F3"/>
  </mergeCells>
  <dataValidations count="1">
    <dataValidation type="list" allowBlank="1" showInputMessage="1" showErrorMessage="1" sqref="E9:E146" xr:uid="{B1C78CFD-70F9-437A-A5B8-DB4FF6D99F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EEC1-792B-4FB0-BFEB-DDB4AB8F7B42}">
  <sheetPr codeName="Sheet30">
    <tabColor theme="8" tint="0.59999389629810485"/>
  </sheetPr>
  <dimension ref="A1:Q117"/>
  <sheetViews>
    <sheetView zoomScaleNormal="100" workbookViewId="0">
      <selection activeCell="I18" sqref="I18"/>
    </sheetView>
  </sheetViews>
  <sheetFormatPr defaultColWidth="31.453125" defaultRowHeight="14"/>
  <cols>
    <col min="1" max="1" width="14.54296875" style="23" customWidth="1"/>
    <col min="2" max="2" width="29.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3"/>
      <c r="E3" s="853"/>
      <c r="F3" s="853"/>
    </row>
    <row r="4" spans="1:17" ht="14.9" customHeight="1">
      <c r="A4" s="852" t="s">
        <v>10</v>
      </c>
      <c r="B4" s="852"/>
      <c r="C4" s="853" t="s">
        <v>88</v>
      </c>
      <c r="D4" s="853"/>
      <c r="E4" s="853"/>
      <c r="F4" s="853"/>
    </row>
    <row r="5" spans="1:17" ht="14.9" customHeight="1">
      <c r="A5" s="856" t="s">
        <v>1445</v>
      </c>
      <c r="B5" s="856"/>
      <c r="C5" s="853" t="s">
        <v>89</v>
      </c>
      <c r="D5" s="853"/>
      <c r="E5" s="853"/>
      <c r="F5" s="853"/>
      <c r="G5" s="48" t="s">
        <v>2044</v>
      </c>
    </row>
    <row r="6" spans="1:17" ht="14.9" customHeight="1">
      <c r="A6" s="856" t="s">
        <v>1446</v>
      </c>
      <c r="B6" s="856"/>
      <c r="C6" s="853" t="s">
        <v>1947</v>
      </c>
      <c r="D6" s="853"/>
      <c r="E6" s="853"/>
      <c r="F6" s="853"/>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2382354</v>
      </c>
      <c r="B9" s="46" t="s">
        <v>1358</v>
      </c>
      <c r="C9" s="46" t="s">
        <v>1932</v>
      </c>
      <c r="D9" s="46" t="s">
        <v>1264</v>
      </c>
      <c r="E9" s="46" t="s">
        <v>2192</v>
      </c>
      <c r="F9" s="36">
        <v>27.787500000000005</v>
      </c>
      <c r="G9" s="9">
        <f>F9*176</f>
        <v>4890.6000000000013</v>
      </c>
      <c r="H9" s="16">
        <f t="shared" ref="H9:H45" si="0">F9*176</f>
        <v>4890.6000000000013</v>
      </c>
      <c r="I9" s="16">
        <f t="shared" ref="I9:I45" si="1">F9*176</f>
        <v>4890.6000000000013</v>
      </c>
      <c r="J9" s="16">
        <v>0</v>
      </c>
      <c r="K9" s="16">
        <v>0</v>
      </c>
      <c r="L9" s="16">
        <v>0</v>
      </c>
      <c r="M9" s="16">
        <v>0</v>
      </c>
      <c r="N9" s="10">
        <f t="shared" ref="N9" si="2">SUM(H9:J9)</f>
        <v>9781.2000000000025</v>
      </c>
      <c r="O9" s="10">
        <f t="shared" ref="O9" si="3">SUM(K9:M9)</f>
        <v>0</v>
      </c>
      <c r="P9" s="9">
        <f t="shared" ref="P9" si="4">SUM(H9:M9)</f>
        <v>9781.2000000000025</v>
      </c>
      <c r="Q9" s="11"/>
    </row>
    <row r="10" spans="1:17" ht="25.5" customHeight="1">
      <c r="A10" s="46">
        <v>224342</v>
      </c>
      <c r="B10" s="46" t="s">
        <v>1365</v>
      </c>
      <c r="C10" s="46" t="s">
        <v>1932</v>
      </c>
      <c r="D10" s="46" t="s">
        <v>1285</v>
      </c>
      <c r="E10" s="46" t="s">
        <v>2193</v>
      </c>
      <c r="F10" s="36">
        <v>26.762500000000003</v>
      </c>
      <c r="G10" s="9">
        <f t="shared" ref="G10:G46" si="5">F10*176</f>
        <v>4710.2000000000007</v>
      </c>
      <c r="H10" s="16">
        <f t="shared" si="0"/>
        <v>4710.2000000000007</v>
      </c>
      <c r="I10" s="16">
        <f t="shared" si="1"/>
        <v>4710.2000000000007</v>
      </c>
      <c r="J10" s="16">
        <v>0</v>
      </c>
      <c r="K10" s="16">
        <v>0</v>
      </c>
      <c r="L10" s="16">
        <v>0</v>
      </c>
      <c r="M10" s="16">
        <v>0</v>
      </c>
      <c r="N10" s="10">
        <f t="shared" ref="N10:N88" si="6">SUM(H10:J10)</f>
        <v>9420.4000000000015</v>
      </c>
      <c r="O10" s="10">
        <f t="shared" ref="O10:O88" si="7">SUM(K10:M10)</f>
        <v>0</v>
      </c>
      <c r="P10" s="9">
        <f t="shared" ref="P10:P88" si="8">SUM(H10:M10)</f>
        <v>9420.4000000000015</v>
      </c>
      <c r="Q10" s="11"/>
    </row>
    <row r="11" spans="1:17" ht="25.5" customHeight="1">
      <c r="A11" s="46">
        <v>2184200</v>
      </c>
      <c r="B11" s="46" t="s">
        <v>1346</v>
      </c>
      <c r="C11" s="46" t="s">
        <v>1932</v>
      </c>
      <c r="D11" s="46" t="s">
        <v>1352</v>
      </c>
      <c r="E11" s="46" t="s">
        <v>2193</v>
      </c>
      <c r="F11" s="36">
        <v>26.762500000000003</v>
      </c>
      <c r="G11" s="9">
        <f t="shared" si="5"/>
        <v>4710.2000000000007</v>
      </c>
      <c r="H11" s="16">
        <f t="shared" si="0"/>
        <v>4710.2000000000007</v>
      </c>
      <c r="I11" s="16">
        <f t="shared" si="1"/>
        <v>4710.2000000000007</v>
      </c>
      <c r="J11" s="16">
        <v>0</v>
      </c>
      <c r="K11" s="16">
        <v>0</v>
      </c>
      <c r="L11" s="16">
        <v>0</v>
      </c>
      <c r="M11" s="16">
        <v>0</v>
      </c>
      <c r="N11" s="10">
        <f t="shared" si="6"/>
        <v>9420.4000000000015</v>
      </c>
      <c r="O11" s="10">
        <f t="shared" si="7"/>
        <v>0</v>
      </c>
      <c r="P11" s="9">
        <f t="shared" si="8"/>
        <v>9420.4000000000015</v>
      </c>
      <c r="Q11" s="11"/>
    </row>
    <row r="12" spans="1:17" ht="25.5" customHeight="1">
      <c r="A12" s="46">
        <v>630083</v>
      </c>
      <c r="B12" s="46" t="s">
        <v>2194</v>
      </c>
      <c r="C12" s="46" t="s">
        <v>1932</v>
      </c>
      <c r="D12" s="46" t="s">
        <v>1285</v>
      </c>
      <c r="E12" s="46" t="s">
        <v>2195</v>
      </c>
      <c r="F12" s="36">
        <v>28.425000000000004</v>
      </c>
      <c r="G12" s="9">
        <f t="shared" si="5"/>
        <v>5002.8000000000011</v>
      </c>
      <c r="H12" s="16">
        <f t="shared" si="0"/>
        <v>5002.8000000000011</v>
      </c>
      <c r="I12" s="16">
        <f t="shared" si="1"/>
        <v>5002.8000000000011</v>
      </c>
      <c r="J12" s="16">
        <v>0</v>
      </c>
      <c r="K12" s="16">
        <v>0</v>
      </c>
      <c r="L12" s="16">
        <v>0</v>
      </c>
      <c r="M12" s="16">
        <v>0</v>
      </c>
      <c r="N12" s="10">
        <f t="shared" si="6"/>
        <v>10005.600000000002</v>
      </c>
      <c r="O12" s="10">
        <f t="shared" si="7"/>
        <v>0</v>
      </c>
      <c r="P12" s="9">
        <f t="shared" si="8"/>
        <v>10005.600000000002</v>
      </c>
      <c r="Q12" s="11"/>
    </row>
    <row r="13" spans="1:17" ht="25.5" customHeight="1">
      <c r="A13" s="46">
        <v>860221</v>
      </c>
      <c r="B13" s="46" t="s">
        <v>1279</v>
      </c>
      <c r="C13" s="46" t="s">
        <v>1932</v>
      </c>
      <c r="D13" s="46" t="s">
        <v>1306</v>
      </c>
      <c r="E13" s="46" t="s">
        <v>2196</v>
      </c>
      <c r="F13" s="36">
        <v>28.425000000000004</v>
      </c>
      <c r="G13" s="9">
        <f t="shared" si="5"/>
        <v>5002.8000000000011</v>
      </c>
      <c r="H13" s="16">
        <f t="shared" si="0"/>
        <v>5002.8000000000011</v>
      </c>
      <c r="I13" s="16">
        <f t="shared" si="1"/>
        <v>5002.8000000000011</v>
      </c>
      <c r="J13" s="16">
        <v>0</v>
      </c>
      <c r="K13" s="16">
        <v>0</v>
      </c>
      <c r="L13" s="16">
        <v>0</v>
      </c>
      <c r="M13" s="16">
        <v>0</v>
      </c>
      <c r="N13" s="10">
        <f t="shared" si="6"/>
        <v>10005.600000000002</v>
      </c>
      <c r="O13" s="10">
        <f t="shared" si="7"/>
        <v>0</v>
      </c>
      <c r="P13" s="9">
        <f t="shared" si="8"/>
        <v>10005.600000000002</v>
      </c>
      <c r="Q13" s="11"/>
    </row>
    <row r="14" spans="1:17" ht="25.5" customHeight="1">
      <c r="A14" s="46">
        <v>2328233</v>
      </c>
      <c r="B14" s="46" t="s">
        <v>1367</v>
      </c>
      <c r="C14" s="46" t="s">
        <v>1932</v>
      </c>
      <c r="D14" s="46" t="s">
        <v>1264</v>
      </c>
      <c r="E14" s="46" t="s">
        <v>2196</v>
      </c>
      <c r="F14" s="36">
        <v>28.425000000000004</v>
      </c>
      <c r="G14" s="9">
        <f t="shared" si="5"/>
        <v>5002.8000000000011</v>
      </c>
      <c r="H14" s="16">
        <f t="shared" si="0"/>
        <v>5002.8000000000011</v>
      </c>
      <c r="I14" s="16">
        <f t="shared" si="1"/>
        <v>5002.8000000000011</v>
      </c>
      <c r="J14" s="16">
        <v>0</v>
      </c>
      <c r="K14" s="16">
        <v>0</v>
      </c>
      <c r="L14" s="16">
        <v>0</v>
      </c>
      <c r="M14" s="16">
        <v>0</v>
      </c>
      <c r="N14" s="10">
        <f t="shared" si="6"/>
        <v>10005.600000000002</v>
      </c>
      <c r="O14" s="10">
        <f t="shared" si="7"/>
        <v>0</v>
      </c>
      <c r="P14" s="9">
        <f t="shared" si="8"/>
        <v>10005.600000000002</v>
      </c>
      <c r="Q14" s="11"/>
    </row>
    <row r="15" spans="1:17" ht="25.5" customHeight="1">
      <c r="A15" s="46">
        <v>912369</v>
      </c>
      <c r="B15" s="46" t="s">
        <v>2197</v>
      </c>
      <c r="C15" s="46" t="s">
        <v>1932</v>
      </c>
      <c r="D15" s="46" t="s">
        <v>1316</v>
      </c>
      <c r="E15" s="46" t="s">
        <v>2198</v>
      </c>
      <c r="F15" s="36">
        <v>22</v>
      </c>
      <c r="G15" s="9">
        <f t="shared" si="5"/>
        <v>3872</v>
      </c>
      <c r="H15" s="16">
        <f t="shared" si="0"/>
        <v>3872</v>
      </c>
      <c r="I15" s="16">
        <f t="shared" si="1"/>
        <v>3872</v>
      </c>
      <c r="J15" s="16">
        <v>0</v>
      </c>
      <c r="K15" s="16">
        <v>0</v>
      </c>
      <c r="L15" s="16">
        <v>0</v>
      </c>
      <c r="M15" s="16">
        <v>0</v>
      </c>
      <c r="N15" s="10">
        <f t="shared" si="6"/>
        <v>7744</v>
      </c>
      <c r="O15" s="10">
        <f t="shared" si="7"/>
        <v>0</v>
      </c>
      <c r="P15" s="9">
        <f t="shared" si="8"/>
        <v>7744</v>
      </c>
      <c r="Q15" s="11"/>
    </row>
    <row r="16" spans="1:17" ht="25.5" customHeight="1">
      <c r="A16" s="46">
        <v>2134656</v>
      </c>
      <c r="B16" s="46" t="s">
        <v>1254</v>
      </c>
      <c r="C16" s="46" t="s">
        <v>1932</v>
      </c>
      <c r="D16" s="46" t="s">
        <v>1304</v>
      </c>
      <c r="E16" s="46" t="s">
        <v>2198</v>
      </c>
      <c r="F16" s="36">
        <v>22</v>
      </c>
      <c r="G16" s="9">
        <f t="shared" si="5"/>
        <v>3872</v>
      </c>
      <c r="H16" s="16">
        <f t="shared" si="0"/>
        <v>3872</v>
      </c>
      <c r="I16" s="16">
        <f t="shared" si="1"/>
        <v>3872</v>
      </c>
      <c r="J16" s="16">
        <v>0</v>
      </c>
      <c r="K16" s="16">
        <v>0</v>
      </c>
      <c r="L16" s="16">
        <v>0</v>
      </c>
      <c r="M16" s="16">
        <v>0</v>
      </c>
      <c r="N16" s="10">
        <f t="shared" si="6"/>
        <v>7744</v>
      </c>
      <c r="O16" s="10">
        <f t="shared" si="7"/>
        <v>0</v>
      </c>
      <c r="P16" s="9">
        <f t="shared" si="8"/>
        <v>7744</v>
      </c>
      <c r="Q16" s="11"/>
    </row>
    <row r="17" spans="1:17" ht="25.5" customHeight="1">
      <c r="A17" s="46">
        <v>2222686</v>
      </c>
      <c r="B17" s="46" t="s">
        <v>1278</v>
      </c>
      <c r="C17" s="46" t="s">
        <v>1932</v>
      </c>
      <c r="D17" s="46" t="s">
        <v>1349</v>
      </c>
      <c r="E17" s="46" t="s">
        <v>2199</v>
      </c>
      <c r="F17" s="36">
        <v>18.925000000000001</v>
      </c>
      <c r="G17" s="9">
        <f t="shared" si="5"/>
        <v>3330.8</v>
      </c>
      <c r="H17" s="16">
        <f t="shared" si="0"/>
        <v>3330.8</v>
      </c>
      <c r="I17" s="16">
        <f t="shared" si="1"/>
        <v>3330.8</v>
      </c>
      <c r="J17" s="16">
        <v>0</v>
      </c>
      <c r="K17" s="16">
        <v>0</v>
      </c>
      <c r="L17" s="16">
        <v>0</v>
      </c>
      <c r="M17" s="16">
        <v>0</v>
      </c>
      <c r="N17" s="10">
        <f t="shared" si="6"/>
        <v>6661.6</v>
      </c>
      <c r="O17" s="10">
        <f t="shared" si="7"/>
        <v>0</v>
      </c>
      <c r="P17" s="9">
        <f t="shared" si="8"/>
        <v>6661.6</v>
      </c>
      <c r="Q17" s="11"/>
    </row>
    <row r="18" spans="1:17" ht="25.5" customHeight="1">
      <c r="A18" s="46">
        <v>2263415</v>
      </c>
      <c r="B18" s="46" t="s">
        <v>1326</v>
      </c>
      <c r="C18" s="46" t="s">
        <v>1932</v>
      </c>
      <c r="D18" s="46" t="s">
        <v>1349</v>
      </c>
      <c r="E18" s="46" t="s">
        <v>2199</v>
      </c>
      <c r="F18" s="36">
        <v>18.925000000000001</v>
      </c>
      <c r="G18" s="9">
        <f t="shared" si="5"/>
        <v>3330.8</v>
      </c>
      <c r="H18" s="16">
        <f t="shared" si="0"/>
        <v>3330.8</v>
      </c>
      <c r="I18" s="16">
        <f t="shared" si="1"/>
        <v>3330.8</v>
      </c>
      <c r="J18" s="16">
        <v>0</v>
      </c>
      <c r="K18" s="16">
        <v>0</v>
      </c>
      <c r="L18" s="16">
        <v>0</v>
      </c>
      <c r="M18" s="16">
        <v>0</v>
      </c>
      <c r="N18" s="10">
        <f t="shared" si="6"/>
        <v>6661.6</v>
      </c>
      <c r="O18" s="10">
        <f t="shared" si="7"/>
        <v>0</v>
      </c>
      <c r="P18" s="9">
        <f t="shared" si="8"/>
        <v>6661.6</v>
      </c>
      <c r="Q18" s="11"/>
    </row>
    <row r="19" spans="1:17" ht="25.5" customHeight="1">
      <c r="A19" s="46">
        <v>2134698</v>
      </c>
      <c r="B19" s="46" t="s">
        <v>1351</v>
      </c>
      <c r="C19" s="46" t="s">
        <v>1932</v>
      </c>
      <c r="D19" s="46" t="s">
        <v>1304</v>
      </c>
      <c r="E19" s="46" t="s">
        <v>2199</v>
      </c>
      <c r="F19" s="36">
        <v>18.925000000000001</v>
      </c>
      <c r="G19" s="9">
        <f t="shared" si="5"/>
        <v>3330.8</v>
      </c>
      <c r="H19" s="16">
        <f t="shared" si="0"/>
        <v>3330.8</v>
      </c>
      <c r="I19" s="16">
        <f t="shared" si="1"/>
        <v>3330.8</v>
      </c>
      <c r="J19" s="16">
        <v>0</v>
      </c>
      <c r="K19" s="16">
        <v>0</v>
      </c>
      <c r="L19" s="16">
        <v>0</v>
      </c>
      <c r="M19" s="16">
        <v>0</v>
      </c>
      <c r="N19" s="10">
        <f t="shared" si="6"/>
        <v>6661.6</v>
      </c>
      <c r="O19" s="10">
        <f t="shared" si="7"/>
        <v>0</v>
      </c>
      <c r="P19" s="9">
        <f t="shared" si="8"/>
        <v>6661.6</v>
      </c>
      <c r="Q19" s="11"/>
    </row>
    <row r="20" spans="1:17" ht="25.5" customHeight="1">
      <c r="A20" s="46">
        <v>849289</v>
      </c>
      <c r="B20" s="46" t="s">
        <v>1288</v>
      </c>
      <c r="C20" s="46" t="s">
        <v>1932</v>
      </c>
      <c r="D20" s="46" t="s">
        <v>1306</v>
      </c>
      <c r="E20" s="46" t="s">
        <v>2200</v>
      </c>
      <c r="F20" s="36">
        <v>28.425000000000004</v>
      </c>
      <c r="G20" s="9">
        <f t="shared" si="5"/>
        <v>5002.8000000000011</v>
      </c>
      <c r="H20" s="16">
        <f t="shared" si="0"/>
        <v>5002.8000000000011</v>
      </c>
      <c r="I20" s="16">
        <f t="shared" si="1"/>
        <v>5002.8000000000011</v>
      </c>
      <c r="J20" s="16">
        <v>0</v>
      </c>
      <c r="K20" s="16">
        <v>0</v>
      </c>
      <c r="L20" s="16">
        <v>0</v>
      </c>
      <c r="M20" s="16">
        <v>0</v>
      </c>
      <c r="N20" s="10">
        <f t="shared" si="6"/>
        <v>10005.600000000002</v>
      </c>
      <c r="O20" s="10">
        <f t="shared" si="7"/>
        <v>0</v>
      </c>
      <c r="P20" s="9">
        <f t="shared" si="8"/>
        <v>10005.600000000002</v>
      </c>
      <c r="Q20" s="11"/>
    </row>
    <row r="21" spans="1:17" ht="25.5" customHeight="1">
      <c r="A21" s="46">
        <v>2066818</v>
      </c>
      <c r="B21" s="46" t="s">
        <v>1348</v>
      </c>
      <c r="C21" s="46" t="s">
        <v>1932</v>
      </c>
      <c r="D21" s="46" t="s">
        <v>1304</v>
      </c>
      <c r="E21" s="46" t="s">
        <v>2201</v>
      </c>
      <c r="F21" s="36">
        <v>21.975000000000005</v>
      </c>
      <c r="G21" s="9">
        <f t="shared" si="5"/>
        <v>3867.6000000000008</v>
      </c>
      <c r="H21" s="16">
        <f t="shared" si="0"/>
        <v>3867.6000000000008</v>
      </c>
      <c r="I21" s="16">
        <f t="shared" si="1"/>
        <v>3867.6000000000008</v>
      </c>
      <c r="J21" s="16">
        <v>0</v>
      </c>
      <c r="K21" s="16">
        <v>0</v>
      </c>
      <c r="L21" s="16">
        <v>0</v>
      </c>
      <c r="M21" s="16">
        <v>0</v>
      </c>
      <c r="N21" s="10">
        <f t="shared" si="6"/>
        <v>7735.2000000000016</v>
      </c>
      <c r="O21" s="10">
        <f t="shared" si="7"/>
        <v>0</v>
      </c>
      <c r="P21" s="9">
        <f t="shared" si="8"/>
        <v>7735.2000000000016</v>
      </c>
      <c r="Q21" s="11"/>
    </row>
    <row r="22" spans="1:17" ht="25.5" customHeight="1">
      <c r="A22" s="46">
        <v>2101660</v>
      </c>
      <c r="B22" s="46" t="s">
        <v>1289</v>
      </c>
      <c r="C22" s="46" t="s">
        <v>1932</v>
      </c>
      <c r="D22" s="46" t="s">
        <v>1304</v>
      </c>
      <c r="E22" s="46" t="s">
        <v>2201</v>
      </c>
      <c r="F22" s="36">
        <v>21.975000000000005</v>
      </c>
      <c r="G22" s="9">
        <f t="shared" si="5"/>
        <v>3867.6000000000008</v>
      </c>
      <c r="H22" s="16">
        <f t="shared" si="0"/>
        <v>3867.6000000000008</v>
      </c>
      <c r="I22" s="16">
        <f t="shared" si="1"/>
        <v>3867.6000000000008</v>
      </c>
      <c r="J22" s="16">
        <v>0</v>
      </c>
      <c r="K22" s="16">
        <v>0</v>
      </c>
      <c r="L22" s="16">
        <v>0</v>
      </c>
      <c r="M22" s="16">
        <v>0</v>
      </c>
      <c r="N22" s="10">
        <f t="shared" si="6"/>
        <v>7735.2000000000016</v>
      </c>
      <c r="O22" s="10">
        <f t="shared" si="7"/>
        <v>0</v>
      </c>
      <c r="P22" s="9">
        <f t="shared" si="8"/>
        <v>7735.2000000000016</v>
      </c>
      <c r="Q22" s="11"/>
    </row>
    <row r="23" spans="1:17" ht="25.5" customHeight="1">
      <c r="A23" s="46">
        <v>2168632</v>
      </c>
      <c r="B23" s="46" t="s">
        <v>2202</v>
      </c>
      <c r="C23" s="46" t="s">
        <v>1932</v>
      </c>
      <c r="D23" s="46" t="s">
        <v>1304</v>
      </c>
      <c r="E23" s="46" t="s">
        <v>2201</v>
      </c>
      <c r="F23" s="36">
        <v>21.975000000000005</v>
      </c>
      <c r="G23" s="9">
        <f t="shared" si="5"/>
        <v>3867.6000000000008</v>
      </c>
      <c r="H23" s="16">
        <f t="shared" si="0"/>
        <v>3867.6000000000008</v>
      </c>
      <c r="I23" s="16">
        <f t="shared" si="1"/>
        <v>3867.6000000000008</v>
      </c>
      <c r="J23" s="16">
        <v>0</v>
      </c>
      <c r="K23" s="16">
        <v>0</v>
      </c>
      <c r="L23" s="16">
        <v>0</v>
      </c>
      <c r="M23" s="16">
        <v>0</v>
      </c>
      <c r="N23" s="10">
        <f t="shared" si="6"/>
        <v>7735.2000000000016</v>
      </c>
      <c r="O23" s="10">
        <f t="shared" si="7"/>
        <v>0</v>
      </c>
      <c r="P23" s="9">
        <f t="shared" si="8"/>
        <v>7735.2000000000016</v>
      </c>
      <c r="Q23" s="11"/>
    </row>
    <row r="24" spans="1:17" ht="25.5" customHeight="1">
      <c r="A24" s="46">
        <v>2048887</v>
      </c>
      <c r="B24" s="46" t="s">
        <v>2203</v>
      </c>
      <c r="C24" s="46" t="s">
        <v>1932</v>
      </c>
      <c r="D24" s="46" t="s">
        <v>1304</v>
      </c>
      <c r="E24" s="46" t="s">
        <v>2201</v>
      </c>
      <c r="F24" s="36">
        <v>21.975000000000005</v>
      </c>
      <c r="G24" s="9">
        <f t="shared" si="5"/>
        <v>3867.6000000000008</v>
      </c>
      <c r="H24" s="16">
        <f t="shared" si="0"/>
        <v>3867.6000000000008</v>
      </c>
      <c r="I24" s="16">
        <f t="shared" si="1"/>
        <v>3867.6000000000008</v>
      </c>
      <c r="J24" s="16">
        <v>0</v>
      </c>
      <c r="K24" s="16">
        <v>0</v>
      </c>
      <c r="L24" s="16">
        <v>0</v>
      </c>
      <c r="M24" s="16">
        <v>0</v>
      </c>
      <c r="N24" s="10">
        <f t="shared" si="6"/>
        <v>7735.2000000000016</v>
      </c>
      <c r="O24" s="10">
        <f t="shared" si="7"/>
        <v>0</v>
      </c>
      <c r="P24" s="9">
        <f t="shared" si="8"/>
        <v>7735.2000000000016</v>
      </c>
      <c r="Q24" s="11"/>
    </row>
    <row r="25" spans="1:17" ht="25.5" customHeight="1">
      <c r="A25" s="46">
        <v>922530</v>
      </c>
      <c r="B25" s="46" t="s">
        <v>1280</v>
      </c>
      <c r="C25" s="46" t="s">
        <v>1932</v>
      </c>
      <c r="D25" s="46" t="s">
        <v>1304</v>
      </c>
      <c r="E25" s="46" t="s">
        <v>2201</v>
      </c>
      <c r="F25" s="36">
        <v>21.975000000000005</v>
      </c>
      <c r="G25" s="9">
        <f t="shared" si="5"/>
        <v>3867.6000000000008</v>
      </c>
      <c r="H25" s="16">
        <f t="shared" si="0"/>
        <v>3867.6000000000008</v>
      </c>
      <c r="I25" s="16">
        <f t="shared" si="1"/>
        <v>3867.6000000000008</v>
      </c>
      <c r="J25" s="16">
        <v>0</v>
      </c>
      <c r="K25" s="16">
        <v>0</v>
      </c>
      <c r="L25" s="16">
        <v>0</v>
      </c>
      <c r="M25" s="16">
        <v>0</v>
      </c>
      <c r="N25" s="10">
        <f t="shared" si="6"/>
        <v>7735.2000000000016</v>
      </c>
      <c r="O25" s="10">
        <f t="shared" si="7"/>
        <v>0</v>
      </c>
      <c r="P25" s="9">
        <f t="shared" si="8"/>
        <v>7735.2000000000016</v>
      </c>
      <c r="Q25" s="11"/>
    </row>
    <row r="26" spans="1:17" ht="25.5" customHeight="1">
      <c r="A26" s="46">
        <v>2107951</v>
      </c>
      <c r="B26" s="46" t="s">
        <v>1253</v>
      </c>
      <c r="C26" s="46" t="s">
        <v>1932</v>
      </c>
      <c r="D26" s="46" t="s">
        <v>1304</v>
      </c>
      <c r="E26" s="46" t="s">
        <v>2201</v>
      </c>
      <c r="F26" s="36">
        <v>21.975000000000005</v>
      </c>
      <c r="G26" s="9">
        <f t="shared" si="5"/>
        <v>3867.6000000000008</v>
      </c>
      <c r="H26" s="16">
        <f t="shared" si="0"/>
        <v>3867.6000000000008</v>
      </c>
      <c r="I26" s="16">
        <f t="shared" si="1"/>
        <v>3867.6000000000008</v>
      </c>
      <c r="J26" s="16">
        <v>0</v>
      </c>
      <c r="K26" s="16">
        <v>0</v>
      </c>
      <c r="L26" s="16">
        <v>0</v>
      </c>
      <c r="M26" s="16">
        <v>0</v>
      </c>
      <c r="N26" s="10">
        <f t="shared" si="6"/>
        <v>7735.2000000000016</v>
      </c>
      <c r="O26" s="10">
        <f t="shared" si="7"/>
        <v>0</v>
      </c>
      <c r="P26" s="9">
        <f t="shared" si="8"/>
        <v>7735.2000000000016</v>
      </c>
      <c r="Q26" s="11"/>
    </row>
    <row r="27" spans="1:17" ht="25.5" customHeight="1">
      <c r="A27" s="46">
        <v>2302427</v>
      </c>
      <c r="B27" s="46" t="s">
        <v>2168</v>
      </c>
      <c r="C27" s="46" t="s">
        <v>1932</v>
      </c>
      <c r="D27" s="46" t="s">
        <v>1349</v>
      </c>
      <c r="E27" s="46" t="s">
        <v>2201</v>
      </c>
      <c r="F27" s="36">
        <v>21.975000000000005</v>
      </c>
      <c r="G27" s="9">
        <f t="shared" si="5"/>
        <v>3867.6000000000008</v>
      </c>
      <c r="H27" s="16">
        <f t="shared" si="0"/>
        <v>3867.6000000000008</v>
      </c>
      <c r="I27" s="16">
        <f t="shared" si="1"/>
        <v>3867.6000000000008</v>
      </c>
      <c r="J27" s="16">
        <v>0</v>
      </c>
      <c r="K27" s="16">
        <v>0</v>
      </c>
      <c r="L27" s="16">
        <v>0</v>
      </c>
      <c r="M27" s="16">
        <v>0</v>
      </c>
      <c r="N27" s="10">
        <f t="shared" si="6"/>
        <v>7735.2000000000016</v>
      </c>
      <c r="O27" s="10">
        <f t="shared" si="7"/>
        <v>0</v>
      </c>
      <c r="P27" s="9">
        <f t="shared" si="8"/>
        <v>7735.2000000000016</v>
      </c>
      <c r="Q27" s="11"/>
    </row>
    <row r="28" spans="1:17" ht="25.5" customHeight="1">
      <c r="A28" s="46">
        <v>2054890</v>
      </c>
      <c r="B28" s="46" t="s">
        <v>1249</v>
      </c>
      <c r="C28" s="46" t="s">
        <v>1932</v>
      </c>
      <c r="D28" s="46" t="s">
        <v>1304</v>
      </c>
      <c r="E28" s="46" t="s">
        <v>2201</v>
      </c>
      <c r="F28" s="36">
        <v>21.975000000000005</v>
      </c>
      <c r="G28" s="9">
        <f t="shared" si="5"/>
        <v>3867.6000000000008</v>
      </c>
      <c r="H28" s="16">
        <f t="shared" si="0"/>
        <v>3867.6000000000008</v>
      </c>
      <c r="I28" s="16">
        <f t="shared" si="1"/>
        <v>3867.6000000000008</v>
      </c>
      <c r="J28" s="16">
        <v>0</v>
      </c>
      <c r="K28" s="16">
        <v>0</v>
      </c>
      <c r="L28" s="16">
        <v>0</v>
      </c>
      <c r="M28" s="16">
        <v>0</v>
      </c>
      <c r="N28" s="10">
        <f t="shared" si="6"/>
        <v>7735.2000000000016</v>
      </c>
      <c r="O28" s="10">
        <f t="shared" si="7"/>
        <v>0</v>
      </c>
      <c r="P28" s="9">
        <f t="shared" si="8"/>
        <v>7735.2000000000016</v>
      </c>
      <c r="Q28" s="11"/>
    </row>
    <row r="29" spans="1:17" ht="25.5" customHeight="1">
      <c r="A29" s="46">
        <v>2102244</v>
      </c>
      <c r="B29" s="46" t="s">
        <v>2204</v>
      </c>
      <c r="C29" s="46" t="s">
        <v>1932</v>
      </c>
      <c r="D29" s="46" t="s">
        <v>1304</v>
      </c>
      <c r="E29" s="46" t="s">
        <v>2201</v>
      </c>
      <c r="F29" s="36">
        <v>21.975000000000005</v>
      </c>
      <c r="G29" s="9">
        <f t="shared" si="5"/>
        <v>3867.6000000000008</v>
      </c>
      <c r="H29" s="16">
        <f t="shared" si="0"/>
        <v>3867.6000000000008</v>
      </c>
      <c r="I29" s="16">
        <f t="shared" si="1"/>
        <v>3867.6000000000008</v>
      </c>
      <c r="J29" s="16">
        <v>0</v>
      </c>
      <c r="K29" s="16">
        <v>0</v>
      </c>
      <c r="L29" s="16">
        <v>0</v>
      </c>
      <c r="M29" s="16">
        <v>0</v>
      </c>
      <c r="N29" s="10">
        <f t="shared" si="6"/>
        <v>7735.2000000000016</v>
      </c>
      <c r="O29" s="10">
        <f t="shared" si="7"/>
        <v>0</v>
      </c>
      <c r="P29" s="9">
        <f t="shared" si="8"/>
        <v>7735.2000000000016</v>
      </c>
      <c r="Q29" s="11"/>
    </row>
    <row r="30" spans="1:17" ht="25.5" customHeight="1">
      <c r="A30" s="46">
        <v>2122487</v>
      </c>
      <c r="B30" s="46" t="s">
        <v>1290</v>
      </c>
      <c r="C30" s="46" t="s">
        <v>1932</v>
      </c>
      <c r="D30" s="46" t="s">
        <v>1304</v>
      </c>
      <c r="E30" s="46" t="s">
        <v>2201</v>
      </c>
      <c r="F30" s="36">
        <v>21.975000000000005</v>
      </c>
      <c r="G30" s="9">
        <f t="shared" si="5"/>
        <v>3867.6000000000008</v>
      </c>
      <c r="H30" s="16">
        <f t="shared" si="0"/>
        <v>3867.6000000000008</v>
      </c>
      <c r="I30" s="16">
        <f t="shared" si="1"/>
        <v>3867.6000000000008</v>
      </c>
      <c r="J30" s="16">
        <v>0</v>
      </c>
      <c r="K30" s="16">
        <v>0</v>
      </c>
      <c r="L30" s="16">
        <v>0</v>
      </c>
      <c r="M30" s="16">
        <v>0</v>
      </c>
      <c r="N30" s="10">
        <f t="shared" si="6"/>
        <v>7735.2000000000016</v>
      </c>
      <c r="O30" s="10">
        <f t="shared" si="7"/>
        <v>0</v>
      </c>
      <c r="P30" s="9">
        <f t="shared" si="8"/>
        <v>7735.2000000000016</v>
      </c>
      <c r="Q30" s="11"/>
    </row>
    <row r="31" spans="1:17" ht="25.5" customHeight="1">
      <c r="A31" s="46">
        <v>896997</v>
      </c>
      <c r="B31" s="46" t="s">
        <v>1633</v>
      </c>
      <c r="C31" s="46" t="s">
        <v>1932</v>
      </c>
      <c r="D31" s="46" t="s">
        <v>1306</v>
      </c>
      <c r="E31" s="46" t="s">
        <v>2201</v>
      </c>
      <c r="F31" s="36">
        <v>21.975000000000005</v>
      </c>
      <c r="G31" s="9">
        <f t="shared" si="5"/>
        <v>3867.6000000000008</v>
      </c>
      <c r="H31" s="16">
        <f t="shared" si="0"/>
        <v>3867.6000000000008</v>
      </c>
      <c r="I31" s="16">
        <f t="shared" si="1"/>
        <v>3867.6000000000008</v>
      </c>
      <c r="J31" s="16">
        <v>0</v>
      </c>
      <c r="K31" s="16">
        <v>0</v>
      </c>
      <c r="L31" s="16">
        <v>0</v>
      </c>
      <c r="M31" s="16">
        <v>0</v>
      </c>
      <c r="N31" s="10">
        <f t="shared" si="6"/>
        <v>7735.2000000000016</v>
      </c>
      <c r="O31" s="10">
        <f t="shared" si="7"/>
        <v>0</v>
      </c>
      <c r="P31" s="9">
        <f t="shared" si="8"/>
        <v>7735.2000000000016</v>
      </c>
      <c r="Q31" s="11"/>
    </row>
    <row r="32" spans="1:17" ht="25.5" customHeight="1">
      <c r="A32" s="46">
        <v>919559</v>
      </c>
      <c r="B32" s="46" t="s">
        <v>2182</v>
      </c>
      <c r="C32" s="46" t="s">
        <v>1932</v>
      </c>
      <c r="D32" s="46" t="s">
        <v>1316</v>
      </c>
      <c r="E32" s="46" t="s">
        <v>2201</v>
      </c>
      <c r="F32" s="36">
        <v>21.975000000000005</v>
      </c>
      <c r="G32" s="9">
        <f t="shared" si="5"/>
        <v>3867.6000000000008</v>
      </c>
      <c r="H32" s="16">
        <f t="shared" si="0"/>
        <v>3867.6000000000008</v>
      </c>
      <c r="I32" s="16">
        <f t="shared" si="1"/>
        <v>3867.6000000000008</v>
      </c>
      <c r="J32" s="16">
        <v>0</v>
      </c>
      <c r="K32" s="16">
        <v>0</v>
      </c>
      <c r="L32" s="16">
        <v>0</v>
      </c>
      <c r="M32" s="16">
        <v>0</v>
      </c>
      <c r="N32" s="10">
        <f t="shared" si="6"/>
        <v>7735.2000000000016</v>
      </c>
      <c r="O32" s="10">
        <f t="shared" si="7"/>
        <v>0</v>
      </c>
      <c r="P32" s="9">
        <f t="shared" si="8"/>
        <v>7735.2000000000016</v>
      </c>
      <c r="Q32" s="11"/>
    </row>
    <row r="33" spans="1:17" ht="25.5" customHeight="1">
      <c r="A33" s="46">
        <v>772043</v>
      </c>
      <c r="B33" s="46" t="s">
        <v>1305</v>
      </c>
      <c r="C33" s="46" t="s">
        <v>1932</v>
      </c>
      <c r="D33" s="46" t="s">
        <v>1306</v>
      </c>
      <c r="E33" s="46" t="s">
        <v>2201</v>
      </c>
      <c r="F33" s="36">
        <v>21.975000000000005</v>
      </c>
      <c r="G33" s="9">
        <f t="shared" si="5"/>
        <v>3867.6000000000008</v>
      </c>
      <c r="H33" s="16">
        <f t="shared" si="0"/>
        <v>3867.6000000000008</v>
      </c>
      <c r="I33" s="16">
        <f t="shared" si="1"/>
        <v>3867.6000000000008</v>
      </c>
      <c r="J33" s="16">
        <v>0</v>
      </c>
      <c r="K33" s="16">
        <v>0</v>
      </c>
      <c r="L33" s="16">
        <v>0</v>
      </c>
      <c r="M33" s="16">
        <v>0</v>
      </c>
      <c r="N33" s="10">
        <f t="shared" si="6"/>
        <v>7735.2000000000016</v>
      </c>
      <c r="O33" s="10">
        <f t="shared" si="7"/>
        <v>0</v>
      </c>
      <c r="P33" s="9">
        <f t="shared" si="8"/>
        <v>7735.2000000000016</v>
      </c>
      <c r="Q33" s="11"/>
    </row>
    <row r="34" spans="1:17" ht="25.5" customHeight="1">
      <c r="A34" s="46">
        <v>295052</v>
      </c>
      <c r="B34" s="46" t="s">
        <v>2205</v>
      </c>
      <c r="C34" s="46" t="s">
        <v>1932</v>
      </c>
      <c r="D34" s="46" t="s">
        <v>1285</v>
      </c>
      <c r="E34" s="46" t="s">
        <v>2201</v>
      </c>
      <c r="F34" s="36">
        <v>21.975000000000005</v>
      </c>
      <c r="G34" s="9">
        <f t="shared" si="5"/>
        <v>3867.6000000000008</v>
      </c>
      <c r="H34" s="16">
        <f t="shared" si="0"/>
        <v>3867.6000000000008</v>
      </c>
      <c r="I34" s="16">
        <f t="shared" si="1"/>
        <v>3867.6000000000008</v>
      </c>
      <c r="J34" s="16">
        <v>0</v>
      </c>
      <c r="K34" s="16">
        <v>0</v>
      </c>
      <c r="L34" s="16">
        <v>0</v>
      </c>
      <c r="M34" s="16">
        <v>0</v>
      </c>
      <c r="N34" s="10">
        <f t="shared" si="6"/>
        <v>7735.2000000000016</v>
      </c>
      <c r="O34" s="10">
        <f t="shared" si="7"/>
        <v>0</v>
      </c>
      <c r="P34" s="9">
        <f t="shared" si="8"/>
        <v>7735.2000000000016</v>
      </c>
      <c r="Q34" s="11"/>
    </row>
    <row r="35" spans="1:17" ht="25.5" customHeight="1">
      <c r="A35" s="46">
        <v>2276027</v>
      </c>
      <c r="B35" s="46" t="s">
        <v>1275</v>
      </c>
      <c r="C35" s="46" t="s">
        <v>1932</v>
      </c>
      <c r="D35" s="46" t="s">
        <v>1349</v>
      </c>
      <c r="E35" s="46" t="s">
        <v>2146</v>
      </c>
      <c r="F35" s="36">
        <v>22.162500000000001</v>
      </c>
      <c r="G35" s="9">
        <f t="shared" si="5"/>
        <v>3900.6000000000004</v>
      </c>
      <c r="H35" s="16">
        <f t="shared" si="0"/>
        <v>3900.6000000000004</v>
      </c>
      <c r="I35" s="16">
        <f t="shared" si="1"/>
        <v>3900.6000000000004</v>
      </c>
      <c r="J35" s="16">
        <v>0</v>
      </c>
      <c r="K35" s="16">
        <v>0</v>
      </c>
      <c r="L35" s="16">
        <v>0</v>
      </c>
      <c r="M35" s="16">
        <v>0</v>
      </c>
      <c r="N35" s="10">
        <f t="shared" si="6"/>
        <v>7801.2000000000007</v>
      </c>
      <c r="O35" s="10">
        <f t="shared" si="7"/>
        <v>0</v>
      </c>
      <c r="P35" s="9">
        <f t="shared" si="8"/>
        <v>7801.2000000000007</v>
      </c>
      <c r="Q35" s="11"/>
    </row>
    <row r="36" spans="1:17" ht="25.5" customHeight="1">
      <c r="A36" s="46">
        <v>835284</v>
      </c>
      <c r="B36" s="46" t="s">
        <v>1345</v>
      </c>
      <c r="C36" s="46" t="s">
        <v>1932</v>
      </c>
      <c r="D36" s="46" t="s">
        <v>1306</v>
      </c>
      <c r="E36" s="46" t="s">
        <v>2146</v>
      </c>
      <c r="F36" s="36">
        <v>22.162500000000001</v>
      </c>
      <c r="G36" s="9">
        <f t="shared" si="5"/>
        <v>3900.6000000000004</v>
      </c>
      <c r="H36" s="16">
        <f t="shared" si="0"/>
        <v>3900.6000000000004</v>
      </c>
      <c r="I36" s="16">
        <f t="shared" si="1"/>
        <v>3900.6000000000004</v>
      </c>
      <c r="J36" s="16">
        <v>0</v>
      </c>
      <c r="K36" s="16">
        <v>0</v>
      </c>
      <c r="L36" s="16">
        <v>0</v>
      </c>
      <c r="M36" s="16">
        <v>0</v>
      </c>
      <c r="N36" s="10">
        <f t="shared" si="6"/>
        <v>7801.2000000000007</v>
      </c>
      <c r="O36" s="10">
        <f t="shared" si="7"/>
        <v>0</v>
      </c>
      <c r="P36" s="9">
        <f t="shared" si="8"/>
        <v>7801.2000000000007</v>
      </c>
      <c r="Q36" s="11"/>
    </row>
    <row r="37" spans="1:17" ht="25.5" customHeight="1">
      <c r="A37" s="46">
        <v>2273002</v>
      </c>
      <c r="B37" s="46" t="s">
        <v>1284</v>
      </c>
      <c r="C37" s="46" t="s">
        <v>1932</v>
      </c>
      <c r="D37" s="46" t="s">
        <v>1349</v>
      </c>
      <c r="E37" s="46" t="s">
        <v>2146</v>
      </c>
      <c r="F37" s="36">
        <v>22.162500000000001</v>
      </c>
      <c r="G37" s="9">
        <f t="shared" si="5"/>
        <v>3900.6000000000004</v>
      </c>
      <c r="H37" s="16">
        <f t="shared" si="0"/>
        <v>3900.6000000000004</v>
      </c>
      <c r="I37" s="16">
        <f t="shared" si="1"/>
        <v>3900.6000000000004</v>
      </c>
      <c r="J37" s="16">
        <v>0</v>
      </c>
      <c r="K37" s="16">
        <v>0</v>
      </c>
      <c r="L37" s="16">
        <v>0</v>
      </c>
      <c r="M37" s="16">
        <v>0</v>
      </c>
      <c r="N37" s="10">
        <f t="shared" si="6"/>
        <v>7801.2000000000007</v>
      </c>
      <c r="O37" s="10">
        <f t="shared" si="7"/>
        <v>0</v>
      </c>
      <c r="P37" s="9">
        <f t="shared" si="8"/>
        <v>7801.2000000000007</v>
      </c>
      <c r="Q37" s="11"/>
    </row>
    <row r="38" spans="1:17" ht="25.5" customHeight="1">
      <c r="A38" s="46">
        <v>896816</v>
      </c>
      <c r="B38" s="46" t="s">
        <v>1363</v>
      </c>
      <c r="C38" s="46" t="s">
        <v>1932</v>
      </c>
      <c r="D38" s="46" t="s">
        <v>1306</v>
      </c>
      <c r="E38" s="46" t="s">
        <v>2146</v>
      </c>
      <c r="F38" s="36">
        <v>22.162500000000001</v>
      </c>
      <c r="G38" s="9">
        <f t="shared" si="5"/>
        <v>3900.6000000000004</v>
      </c>
      <c r="H38" s="16">
        <f t="shared" si="0"/>
        <v>3900.6000000000004</v>
      </c>
      <c r="I38" s="16">
        <f t="shared" si="1"/>
        <v>3900.6000000000004</v>
      </c>
      <c r="J38" s="16">
        <v>0</v>
      </c>
      <c r="K38" s="16">
        <v>0</v>
      </c>
      <c r="L38" s="16">
        <v>0</v>
      </c>
      <c r="M38" s="16">
        <v>0</v>
      </c>
      <c r="N38" s="10">
        <f t="shared" si="6"/>
        <v>7801.2000000000007</v>
      </c>
      <c r="O38" s="10">
        <f t="shared" si="7"/>
        <v>0</v>
      </c>
      <c r="P38" s="9">
        <f t="shared" si="8"/>
        <v>7801.2000000000007</v>
      </c>
      <c r="Q38" s="11"/>
    </row>
    <row r="39" spans="1:17" ht="25.5" customHeight="1">
      <c r="A39" s="46">
        <v>2183562</v>
      </c>
      <c r="B39" s="46" t="s">
        <v>1256</v>
      </c>
      <c r="C39" s="46" t="s">
        <v>1932</v>
      </c>
      <c r="D39" s="46" t="s">
        <v>1352</v>
      </c>
      <c r="E39" s="46" t="s">
        <v>2146</v>
      </c>
      <c r="F39" s="36">
        <v>22.162500000000001</v>
      </c>
      <c r="G39" s="9">
        <f t="shared" si="5"/>
        <v>3900.6000000000004</v>
      </c>
      <c r="H39" s="16">
        <f t="shared" si="0"/>
        <v>3900.6000000000004</v>
      </c>
      <c r="I39" s="16">
        <f t="shared" si="1"/>
        <v>3900.6000000000004</v>
      </c>
      <c r="J39" s="16">
        <v>0</v>
      </c>
      <c r="K39" s="16">
        <v>0</v>
      </c>
      <c r="L39" s="16">
        <v>0</v>
      </c>
      <c r="M39" s="16">
        <v>0</v>
      </c>
      <c r="N39" s="10">
        <f t="shared" si="6"/>
        <v>7801.2000000000007</v>
      </c>
      <c r="O39" s="10">
        <f t="shared" si="7"/>
        <v>0</v>
      </c>
      <c r="P39" s="9">
        <f t="shared" si="8"/>
        <v>7801.2000000000007</v>
      </c>
      <c r="Q39" s="11"/>
    </row>
    <row r="40" spans="1:17" ht="25.5" customHeight="1">
      <c r="A40" s="46">
        <v>2335164</v>
      </c>
      <c r="B40" s="46" t="s">
        <v>1257</v>
      </c>
      <c r="C40" s="46" t="s">
        <v>1932</v>
      </c>
      <c r="D40" s="46" t="s">
        <v>1264</v>
      </c>
      <c r="E40" s="46" t="s">
        <v>2206</v>
      </c>
      <c r="F40" s="36">
        <v>20.137499999999999</v>
      </c>
      <c r="G40" s="9">
        <f t="shared" si="5"/>
        <v>3544.2</v>
      </c>
      <c r="H40" s="16">
        <f t="shared" si="0"/>
        <v>3544.2</v>
      </c>
      <c r="I40" s="16">
        <f t="shared" si="1"/>
        <v>3544.2</v>
      </c>
      <c r="J40" s="16">
        <v>0</v>
      </c>
      <c r="K40" s="16">
        <v>0</v>
      </c>
      <c r="L40" s="16">
        <v>0</v>
      </c>
      <c r="M40" s="16">
        <v>0</v>
      </c>
      <c r="N40" s="10">
        <f t="shared" si="6"/>
        <v>7088.4</v>
      </c>
      <c r="O40" s="10">
        <f t="shared" si="7"/>
        <v>0</v>
      </c>
      <c r="P40" s="9">
        <f t="shared" si="8"/>
        <v>7088.4</v>
      </c>
      <c r="Q40" s="11"/>
    </row>
    <row r="41" spans="1:17" ht="25.5" customHeight="1">
      <c r="A41" s="46">
        <v>2160556</v>
      </c>
      <c r="B41" s="46" t="s">
        <v>2207</v>
      </c>
      <c r="C41" s="46" t="s">
        <v>1932</v>
      </c>
      <c r="D41" s="46" t="s">
        <v>1304</v>
      </c>
      <c r="E41" s="46" t="s">
        <v>2206</v>
      </c>
      <c r="F41" s="36">
        <v>20.137499999999999</v>
      </c>
      <c r="G41" s="9">
        <f t="shared" si="5"/>
        <v>3544.2</v>
      </c>
      <c r="H41" s="16">
        <f t="shared" si="0"/>
        <v>3544.2</v>
      </c>
      <c r="I41" s="16">
        <f t="shared" si="1"/>
        <v>3544.2</v>
      </c>
      <c r="J41" s="16">
        <v>0</v>
      </c>
      <c r="K41" s="16">
        <v>0</v>
      </c>
      <c r="L41" s="16">
        <v>0</v>
      </c>
      <c r="M41" s="16">
        <v>0</v>
      </c>
      <c r="N41" s="10">
        <f t="shared" si="6"/>
        <v>7088.4</v>
      </c>
      <c r="O41" s="10">
        <f t="shared" si="7"/>
        <v>0</v>
      </c>
      <c r="P41" s="9">
        <f t="shared" si="8"/>
        <v>7088.4</v>
      </c>
      <c r="Q41" s="11"/>
    </row>
    <row r="42" spans="1:17" ht="25.5" customHeight="1">
      <c r="A42" s="46">
        <v>2123675</v>
      </c>
      <c r="B42" s="46" t="s">
        <v>1364</v>
      </c>
      <c r="C42" s="46" t="s">
        <v>1932</v>
      </c>
      <c r="D42" s="46" t="s">
        <v>1304</v>
      </c>
      <c r="E42" s="46" t="s">
        <v>2206</v>
      </c>
      <c r="F42" s="36">
        <v>20.137499999999999</v>
      </c>
      <c r="G42" s="9">
        <f t="shared" si="5"/>
        <v>3544.2</v>
      </c>
      <c r="H42" s="16">
        <f t="shared" si="0"/>
        <v>3544.2</v>
      </c>
      <c r="I42" s="16">
        <f t="shared" si="1"/>
        <v>3544.2</v>
      </c>
      <c r="J42" s="16">
        <v>0</v>
      </c>
      <c r="K42" s="16">
        <v>0</v>
      </c>
      <c r="L42" s="16">
        <v>0</v>
      </c>
      <c r="M42" s="16">
        <v>0</v>
      </c>
      <c r="N42" s="10">
        <f t="shared" si="6"/>
        <v>7088.4</v>
      </c>
      <c r="O42" s="10">
        <f t="shared" si="7"/>
        <v>0</v>
      </c>
      <c r="P42" s="9">
        <f t="shared" si="8"/>
        <v>7088.4</v>
      </c>
      <c r="Q42" s="11"/>
    </row>
    <row r="43" spans="1:17" ht="25.5" customHeight="1">
      <c r="A43" s="46">
        <v>2145738</v>
      </c>
      <c r="B43" s="46" t="s">
        <v>1282</v>
      </c>
      <c r="C43" s="46" t="s">
        <v>1932</v>
      </c>
      <c r="D43" s="46" t="s">
        <v>1304</v>
      </c>
      <c r="E43" s="46" t="s">
        <v>2206</v>
      </c>
      <c r="F43" s="36">
        <v>20.137499999999999</v>
      </c>
      <c r="G43" s="9">
        <f t="shared" si="5"/>
        <v>3544.2</v>
      </c>
      <c r="H43" s="16">
        <f t="shared" si="0"/>
        <v>3544.2</v>
      </c>
      <c r="I43" s="16">
        <f t="shared" si="1"/>
        <v>3544.2</v>
      </c>
      <c r="J43" s="16">
        <v>0</v>
      </c>
      <c r="K43" s="16">
        <v>0</v>
      </c>
      <c r="L43" s="16">
        <v>0</v>
      </c>
      <c r="M43" s="16">
        <v>0</v>
      </c>
      <c r="N43" s="10">
        <f t="shared" si="6"/>
        <v>7088.4</v>
      </c>
      <c r="O43" s="10">
        <f t="shared" si="7"/>
        <v>0</v>
      </c>
      <c r="P43" s="9">
        <f t="shared" si="8"/>
        <v>7088.4</v>
      </c>
      <c r="Q43" s="11"/>
    </row>
    <row r="44" spans="1:17" ht="25.5" customHeight="1">
      <c r="A44" s="46">
        <v>2229265</v>
      </c>
      <c r="B44" s="46" t="s">
        <v>2208</v>
      </c>
      <c r="C44" s="46" t="s">
        <v>1932</v>
      </c>
      <c r="D44" s="46" t="s">
        <v>1349</v>
      </c>
      <c r="E44" s="46" t="s">
        <v>2206</v>
      </c>
      <c r="F44" s="36">
        <v>20.137499999999999</v>
      </c>
      <c r="G44" s="9">
        <f t="shared" si="5"/>
        <v>3544.2</v>
      </c>
      <c r="H44" s="16">
        <f t="shared" si="0"/>
        <v>3544.2</v>
      </c>
      <c r="I44" s="16">
        <f t="shared" si="1"/>
        <v>3544.2</v>
      </c>
      <c r="J44" s="16">
        <v>0</v>
      </c>
      <c r="K44" s="16">
        <v>0</v>
      </c>
      <c r="L44" s="16">
        <v>0</v>
      </c>
      <c r="M44" s="16">
        <v>0</v>
      </c>
      <c r="N44" s="10">
        <f t="shared" si="6"/>
        <v>7088.4</v>
      </c>
      <c r="O44" s="10">
        <f t="shared" si="7"/>
        <v>0</v>
      </c>
      <c r="P44" s="9">
        <f t="shared" si="8"/>
        <v>7088.4</v>
      </c>
      <c r="Q44" s="11"/>
    </row>
    <row r="45" spans="1:17" ht="25.5" customHeight="1">
      <c r="A45" s="46">
        <v>2160890</v>
      </c>
      <c r="B45" s="46" t="s">
        <v>2209</v>
      </c>
      <c r="C45" s="46" t="s">
        <v>1932</v>
      </c>
      <c r="D45" s="46" t="s">
        <v>1304</v>
      </c>
      <c r="E45" s="46" t="s">
        <v>2206</v>
      </c>
      <c r="F45" s="36">
        <v>20.137499999999999</v>
      </c>
      <c r="G45" s="9">
        <f t="shared" si="5"/>
        <v>3544.2</v>
      </c>
      <c r="H45" s="16">
        <f t="shared" si="0"/>
        <v>3544.2</v>
      </c>
      <c r="I45" s="16">
        <f t="shared" si="1"/>
        <v>3544.2</v>
      </c>
      <c r="J45" s="16">
        <v>0</v>
      </c>
      <c r="K45" s="16">
        <v>0</v>
      </c>
      <c r="L45" s="16">
        <v>0</v>
      </c>
      <c r="M45" s="16">
        <v>0</v>
      </c>
      <c r="N45" s="10">
        <f t="shared" si="6"/>
        <v>7088.4</v>
      </c>
      <c r="O45" s="10">
        <f t="shared" si="7"/>
        <v>0</v>
      </c>
      <c r="P45" s="9">
        <f t="shared" si="8"/>
        <v>7088.4</v>
      </c>
      <c r="Q45" s="11"/>
    </row>
    <row r="46" spans="1:17" ht="25.5" customHeight="1">
      <c r="A46" s="46">
        <v>2117817</v>
      </c>
      <c r="B46" s="46" t="s">
        <v>2210</v>
      </c>
      <c r="C46" s="46" t="s">
        <v>1932</v>
      </c>
      <c r="D46" s="46" t="s">
        <v>1304</v>
      </c>
      <c r="E46" s="46" t="s">
        <v>2211</v>
      </c>
      <c r="F46" s="36">
        <v>23.537500000000001</v>
      </c>
      <c r="G46" s="9">
        <f t="shared" si="5"/>
        <v>4142.6000000000004</v>
      </c>
      <c r="H46" s="16">
        <f>F46*176</f>
        <v>4142.6000000000004</v>
      </c>
      <c r="I46" s="16">
        <f>F46*176</f>
        <v>4142.6000000000004</v>
      </c>
      <c r="J46" s="16">
        <v>0</v>
      </c>
      <c r="K46" s="16">
        <v>0</v>
      </c>
      <c r="L46" s="16">
        <v>0</v>
      </c>
      <c r="M46" s="16">
        <v>0</v>
      </c>
      <c r="N46" s="10">
        <f t="shared" si="6"/>
        <v>8285.2000000000007</v>
      </c>
      <c r="O46" s="10">
        <f t="shared" si="7"/>
        <v>0</v>
      </c>
      <c r="P46" s="9">
        <f t="shared" si="8"/>
        <v>8285.2000000000007</v>
      </c>
      <c r="Q46" s="11"/>
    </row>
    <row r="47" spans="1:17" ht="25.5" customHeight="1">
      <c r="A47" s="46">
        <v>2048887</v>
      </c>
      <c r="B47" s="46" t="s">
        <v>2203</v>
      </c>
      <c r="C47" s="46" t="s">
        <v>1932</v>
      </c>
      <c r="D47" s="46"/>
      <c r="E47" s="46" t="s">
        <v>2212</v>
      </c>
      <c r="F47" s="36">
        <v>23.134146341463413</v>
      </c>
      <c r="G47" s="9">
        <f t="shared" ref="G47:G78" si="9">F47*176</f>
        <v>4071.6097560975609</v>
      </c>
      <c r="H47" s="16">
        <v>0</v>
      </c>
      <c r="I47" s="16">
        <v>0</v>
      </c>
      <c r="J47" s="16">
        <f t="shared" ref="J47:J75" si="10">F47*176</f>
        <v>4071.6097560975609</v>
      </c>
      <c r="K47" s="16">
        <f t="shared" ref="K47:K75" si="11">F47*176</f>
        <v>4071.6097560975609</v>
      </c>
      <c r="L47" s="16">
        <f t="shared" ref="L47:L75" si="12">F47*176</f>
        <v>4071.6097560975609</v>
      </c>
      <c r="M47" s="16">
        <f t="shared" ref="M47:M75" si="13">F47*176</f>
        <v>4071.6097560975609</v>
      </c>
      <c r="N47" s="10">
        <f t="shared" ref="N47:N75" si="14">SUM(H47:J47)</f>
        <v>4071.6097560975609</v>
      </c>
      <c r="O47" s="10">
        <f t="shared" ref="O47:O75" si="15">SUM(K47:M47)</f>
        <v>12214.829268292682</v>
      </c>
      <c r="P47" s="9">
        <f t="shared" ref="P47:P75" si="16">SUM(H47:M47)</f>
        <v>16286.439024390244</v>
      </c>
      <c r="Q47" s="11"/>
    </row>
    <row r="48" spans="1:17" ht="25.5" customHeight="1">
      <c r="A48" s="46">
        <v>2054890</v>
      </c>
      <c r="B48" s="46" t="s">
        <v>1249</v>
      </c>
      <c r="C48" s="46" t="s">
        <v>1932</v>
      </c>
      <c r="D48" s="46"/>
      <c r="E48" s="46" t="s">
        <v>2212</v>
      </c>
      <c r="F48" s="36">
        <v>23.134146341463413</v>
      </c>
      <c r="G48" s="9">
        <f t="shared" si="9"/>
        <v>4071.6097560975609</v>
      </c>
      <c r="H48" s="16">
        <v>0</v>
      </c>
      <c r="I48" s="16">
        <v>0</v>
      </c>
      <c r="J48" s="16">
        <f t="shared" si="10"/>
        <v>4071.6097560975609</v>
      </c>
      <c r="K48" s="16">
        <f t="shared" si="11"/>
        <v>4071.6097560975609</v>
      </c>
      <c r="L48" s="16">
        <f t="shared" si="12"/>
        <v>4071.6097560975609</v>
      </c>
      <c r="M48" s="16">
        <f t="shared" si="13"/>
        <v>4071.6097560975609</v>
      </c>
      <c r="N48" s="10">
        <f t="shared" si="14"/>
        <v>4071.6097560975609</v>
      </c>
      <c r="O48" s="10">
        <f t="shared" si="15"/>
        <v>12214.829268292682</v>
      </c>
      <c r="P48" s="9">
        <f t="shared" si="16"/>
        <v>16286.439024390244</v>
      </c>
      <c r="Q48" s="11"/>
    </row>
    <row r="49" spans="1:17" ht="25.5" customHeight="1">
      <c r="A49" s="46">
        <v>2066818</v>
      </c>
      <c r="B49" s="46" t="s">
        <v>1348</v>
      </c>
      <c r="C49" s="46" t="s">
        <v>1932</v>
      </c>
      <c r="D49" s="46"/>
      <c r="E49" s="46" t="s">
        <v>2213</v>
      </c>
      <c r="F49" s="36">
        <v>20.195121951219512</v>
      </c>
      <c r="G49" s="9">
        <f t="shared" si="9"/>
        <v>3554.3414634146343</v>
      </c>
      <c r="H49" s="16">
        <v>0</v>
      </c>
      <c r="I49" s="16">
        <v>0</v>
      </c>
      <c r="J49" s="16">
        <f t="shared" si="10"/>
        <v>3554.3414634146343</v>
      </c>
      <c r="K49" s="16">
        <f t="shared" si="11"/>
        <v>3554.3414634146343</v>
      </c>
      <c r="L49" s="16">
        <f t="shared" si="12"/>
        <v>3554.3414634146343</v>
      </c>
      <c r="M49" s="16">
        <f t="shared" si="13"/>
        <v>3554.3414634146343</v>
      </c>
      <c r="N49" s="10">
        <f t="shared" si="14"/>
        <v>3554.3414634146343</v>
      </c>
      <c r="O49" s="10">
        <f t="shared" si="15"/>
        <v>10663.024390243903</v>
      </c>
      <c r="P49" s="9">
        <f t="shared" si="16"/>
        <v>14217.365853658537</v>
      </c>
      <c r="Q49" s="11"/>
    </row>
    <row r="50" spans="1:17" ht="25.5" customHeight="1">
      <c r="A50" s="46">
        <v>2101660</v>
      </c>
      <c r="B50" s="46" t="s">
        <v>1289</v>
      </c>
      <c r="C50" s="46" t="s">
        <v>1932</v>
      </c>
      <c r="D50" s="46"/>
      <c r="E50" s="46" t="s">
        <v>2214</v>
      </c>
      <c r="F50" s="36">
        <v>25.048780487804876</v>
      </c>
      <c r="G50" s="9">
        <f t="shared" si="9"/>
        <v>4408.585365853658</v>
      </c>
      <c r="H50" s="16">
        <v>0</v>
      </c>
      <c r="I50" s="16">
        <v>0</v>
      </c>
      <c r="J50" s="16">
        <f t="shared" si="10"/>
        <v>4408.585365853658</v>
      </c>
      <c r="K50" s="16">
        <f t="shared" si="11"/>
        <v>4408.585365853658</v>
      </c>
      <c r="L50" s="16">
        <f t="shared" si="12"/>
        <v>4408.585365853658</v>
      </c>
      <c r="M50" s="16">
        <f t="shared" si="13"/>
        <v>4408.585365853658</v>
      </c>
      <c r="N50" s="10">
        <f t="shared" si="14"/>
        <v>4408.585365853658</v>
      </c>
      <c r="O50" s="10">
        <f t="shared" si="15"/>
        <v>13225.756097560974</v>
      </c>
      <c r="P50" s="9">
        <f t="shared" si="16"/>
        <v>17634.341463414632</v>
      </c>
      <c r="Q50" s="11"/>
    </row>
    <row r="51" spans="1:17" ht="25.5" customHeight="1">
      <c r="A51" s="46">
        <v>2107951</v>
      </c>
      <c r="B51" s="46" t="s">
        <v>1253</v>
      </c>
      <c r="C51" s="46" t="s">
        <v>1932</v>
      </c>
      <c r="D51" s="46"/>
      <c r="E51" s="46" t="s">
        <v>2215</v>
      </c>
      <c r="F51" s="36">
        <v>25.048780487804876</v>
      </c>
      <c r="G51" s="9">
        <f t="shared" si="9"/>
        <v>4408.585365853658</v>
      </c>
      <c r="H51" s="16">
        <v>0</v>
      </c>
      <c r="I51" s="16">
        <v>0</v>
      </c>
      <c r="J51" s="16">
        <f t="shared" si="10"/>
        <v>4408.585365853658</v>
      </c>
      <c r="K51" s="16">
        <f t="shared" si="11"/>
        <v>4408.585365853658</v>
      </c>
      <c r="L51" s="16">
        <f t="shared" si="12"/>
        <v>4408.585365853658</v>
      </c>
      <c r="M51" s="16">
        <f t="shared" si="13"/>
        <v>4408.585365853658</v>
      </c>
      <c r="N51" s="10">
        <f t="shared" si="14"/>
        <v>4408.585365853658</v>
      </c>
      <c r="O51" s="10">
        <f t="shared" si="15"/>
        <v>13225.756097560974</v>
      </c>
      <c r="P51" s="9">
        <f t="shared" si="16"/>
        <v>17634.341463414632</v>
      </c>
      <c r="Q51" s="11"/>
    </row>
    <row r="52" spans="1:17" ht="25.5" customHeight="1">
      <c r="A52" s="46">
        <v>2122487</v>
      </c>
      <c r="B52" s="46" t="s">
        <v>1290</v>
      </c>
      <c r="C52" s="46" t="s">
        <v>1932</v>
      </c>
      <c r="D52" s="46"/>
      <c r="E52" s="46" t="s">
        <v>2215</v>
      </c>
      <c r="F52" s="36">
        <v>25.048780487804876</v>
      </c>
      <c r="G52" s="9">
        <f t="shared" si="9"/>
        <v>4408.585365853658</v>
      </c>
      <c r="H52" s="16">
        <v>0</v>
      </c>
      <c r="I52" s="16">
        <v>0</v>
      </c>
      <c r="J52" s="16">
        <f t="shared" si="10"/>
        <v>4408.585365853658</v>
      </c>
      <c r="K52" s="16">
        <f t="shared" si="11"/>
        <v>4408.585365853658</v>
      </c>
      <c r="L52" s="16">
        <f t="shared" si="12"/>
        <v>4408.585365853658</v>
      </c>
      <c r="M52" s="16">
        <f t="shared" si="13"/>
        <v>4408.585365853658</v>
      </c>
      <c r="N52" s="10">
        <f t="shared" si="14"/>
        <v>4408.585365853658</v>
      </c>
      <c r="O52" s="10">
        <f t="shared" si="15"/>
        <v>13225.756097560974</v>
      </c>
      <c r="P52" s="9">
        <f t="shared" si="16"/>
        <v>17634.341463414632</v>
      </c>
      <c r="Q52" s="11"/>
    </row>
    <row r="53" spans="1:17" ht="25.5" customHeight="1">
      <c r="A53" s="46">
        <v>2134656</v>
      </c>
      <c r="B53" s="46" t="s">
        <v>1254</v>
      </c>
      <c r="C53" s="46" t="s">
        <v>1932</v>
      </c>
      <c r="D53" s="46"/>
      <c r="E53" s="46" t="s">
        <v>2216</v>
      </c>
      <c r="F53" s="36">
        <v>21.512195121951219</v>
      </c>
      <c r="G53" s="9">
        <f t="shared" si="9"/>
        <v>3786.1463414634145</v>
      </c>
      <c r="H53" s="16">
        <v>0</v>
      </c>
      <c r="I53" s="16">
        <v>0</v>
      </c>
      <c r="J53" s="16">
        <f t="shared" si="10"/>
        <v>3786.1463414634145</v>
      </c>
      <c r="K53" s="16">
        <f t="shared" si="11"/>
        <v>3786.1463414634145</v>
      </c>
      <c r="L53" s="16">
        <f t="shared" si="12"/>
        <v>3786.1463414634145</v>
      </c>
      <c r="M53" s="16">
        <f t="shared" si="13"/>
        <v>3786.1463414634145</v>
      </c>
      <c r="N53" s="10">
        <f t="shared" si="14"/>
        <v>3786.1463414634145</v>
      </c>
      <c r="O53" s="10">
        <f t="shared" si="15"/>
        <v>11358.439024390244</v>
      </c>
      <c r="P53" s="9">
        <f t="shared" si="16"/>
        <v>15144.585365853658</v>
      </c>
      <c r="Q53" s="11"/>
    </row>
    <row r="54" spans="1:17" ht="25.5" customHeight="1">
      <c r="A54" s="46">
        <v>2168632</v>
      </c>
      <c r="B54" s="46" t="s">
        <v>2202</v>
      </c>
      <c r="C54" s="46" t="s">
        <v>1932</v>
      </c>
      <c r="D54" s="46"/>
      <c r="E54" s="46" t="s">
        <v>2216</v>
      </c>
      <c r="F54" s="36">
        <v>21.512195121951219</v>
      </c>
      <c r="G54" s="9">
        <f t="shared" si="9"/>
        <v>3786.1463414634145</v>
      </c>
      <c r="H54" s="16">
        <v>0</v>
      </c>
      <c r="I54" s="16">
        <v>0</v>
      </c>
      <c r="J54" s="16">
        <f t="shared" si="10"/>
        <v>3786.1463414634145</v>
      </c>
      <c r="K54" s="16">
        <f t="shared" si="11"/>
        <v>3786.1463414634145</v>
      </c>
      <c r="L54" s="16">
        <f t="shared" si="12"/>
        <v>3786.1463414634145</v>
      </c>
      <c r="M54" s="16">
        <f t="shared" si="13"/>
        <v>3786.1463414634145</v>
      </c>
      <c r="N54" s="10">
        <f t="shared" si="14"/>
        <v>3786.1463414634145</v>
      </c>
      <c r="O54" s="10">
        <f t="shared" si="15"/>
        <v>11358.439024390244</v>
      </c>
      <c r="P54" s="9">
        <f t="shared" si="16"/>
        <v>15144.585365853658</v>
      </c>
      <c r="Q54" s="11"/>
    </row>
    <row r="55" spans="1:17" ht="25.5" customHeight="1">
      <c r="A55" s="46">
        <v>573873</v>
      </c>
      <c r="B55" s="46" t="s">
        <v>2217</v>
      </c>
      <c r="C55" s="46" t="s">
        <v>1932</v>
      </c>
      <c r="D55" s="46"/>
      <c r="E55" s="46" t="s">
        <v>2218</v>
      </c>
      <c r="F55" s="36">
        <v>17.670731707317074</v>
      </c>
      <c r="G55" s="9">
        <f t="shared" si="9"/>
        <v>3110.0487804878048</v>
      </c>
      <c r="H55" s="16">
        <v>0</v>
      </c>
      <c r="I55" s="16">
        <v>0</v>
      </c>
      <c r="J55" s="16">
        <f t="shared" si="10"/>
        <v>3110.0487804878048</v>
      </c>
      <c r="K55" s="16">
        <f t="shared" si="11"/>
        <v>3110.0487804878048</v>
      </c>
      <c r="L55" s="16">
        <f t="shared" si="12"/>
        <v>3110.0487804878048</v>
      </c>
      <c r="M55" s="16">
        <f t="shared" si="13"/>
        <v>3110.0487804878048</v>
      </c>
      <c r="N55" s="10">
        <f t="shared" si="14"/>
        <v>3110.0487804878048</v>
      </c>
      <c r="O55" s="10">
        <f t="shared" si="15"/>
        <v>9330.1463414634145</v>
      </c>
      <c r="P55" s="9">
        <f t="shared" si="16"/>
        <v>12440.195121951219</v>
      </c>
      <c r="Q55" s="11"/>
    </row>
    <row r="56" spans="1:17" ht="25.5" customHeight="1">
      <c r="A56" s="46">
        <v>2184200</v>
      </c>
      <c r="B56" s="46" t="s">
        <v>1346</v>
      </c>
      <c r="C56" s="46" t="s">
        <v>1932</v>
      </c>
      <c r="D56" s="46"/>
      <c r="E56" s="46" t="s">
        <v>2218</v>
      </c>
      <c r="F56" s="36">
        <v>17.670731707317074</v>
      </c>
      <c r="G56" s="9">
        <f t="shared" si="9"/>
        <v>3110.0487804878048</v>
      </c>
      <c r="H56" s="16">
        <v>0</v>
      </c>
      <c r="I56" s="16">
        <v>0</v>
      </c>
      <c r="J56" s="16">
        <f t="shared" si="10"/>
        <v>3110.0487804878048</v>
      </c>
      <c r="K56" s="16">
        <f t="shared" si="11"/>
        <v>3110.0487804878048</v>
      </c>
      <c r="L56" s="16">
        <f t="shared" si="12"/>
        <v>3110.0487804878048</v>
      </c>
      <c r="M56" s="16">
        <f t="shared" si="13"/>
        <v>3110.0487804878048</v>
      </c>
      <c r="N56" s="10">
        <f t="shared" si="14"/>
        <v>3110.0487804878048</v>
      </c>
      <c r="O56" s="10">
        <f t="shared" si="15"/>
        <v>9330.1463414634145</v>
      </c>
      <c r="P56" s="9">
        <f t="shared" si="16"/>
        <v>12440.195121951219</v>
      </c>
      <c r="Q56" s="11"/>
    </row>
    <row r="57" spans="1:17" ht="25.5" customHeight="1">
      <c r="A57" s="46">
        <v>2222686</v>
      </c>
      <c r="B57" s="46" t="s">
        <v>1278</v>
      </c>
      <c r="C57" s="46" t="s">
        <v>1932</v>
      </c>
      <c r="D57" s="46"/>
      <c r="E57" s="46" t="s">
        <v>2218</v>
      </c>
      <c r="F57" s="36">
        <v>17.670731707317074</v>
      </c>
      <c r="G57" s="9">
        <f t="shared" si="9"/>
        <v>3110.0487804878048</v>
      </c>
      <c r="H57" s="16">
        <v>0</v>
      </c>
      <c r="I57" s="16">
        <v>0</v>
      </c>
      <c r="J57" s="16">
        <f t="shared" si="10"/>
        <v>3110.0487804878048</v>
      </c>
      <c r="K57" s="16">
        <f t="shared" si="11"/>
        <v>3110.0487804878048</v>
      </c>
      <c r="L57" s="16">
        <f t="shared" si="12"/>
        <v>3110.0487804878048</v>
      </c>
      <c r="M57" s="16">
        <f t="shared" si="13"/>
        <v>3110.0487804878048</v>
      </c>
      <c r="N57" s="10">
        <f t="shared" si="14"/>
        <v>3110.0487804878048</v>
      </c>
      <c r="O57" s="10">
        <f t="shared" si="15"/>
        <v>9330.1463414634145</v>
      </c>
      <c r="P57" s="9">
        <f t="shared" si="16"/>
        <v>12440.195121951219</v>
      </c>
      <c r="Q57" s="11"/>
    </row>
    <row r="58" spans="1:17" ht="25.5" customHeight="1">
      <c r="A58" s="46">
        <v>224342</v>
      </c>
      <c r="B58" s="46" t="s">
        <v>1365</v>
      </c>
      <c r="C58" s="46" t="s">
        <v>1932</v>
      </c>
      <c r="D58" s="46"/>
      <c r="E58" s="46" t="s">
        <v>2219</v>
      </c>
      <c r="F58" s="36">
        <v>25.048780487804876</v>
      </c>
      <c r="G58" s="9">
        <f t="shared" si="9"/>
        <v>4408.585365853658</v>
      </c>
      <c r="H58" s="16">
        <v>0</v>
      </c>
      <c r="I58" s="16">
        <v>0</v>
      </c>
      <c r="J58" s="16">
        <f t="shared" si="10"/>
        <v>4408.585365853658</v>
      </c>
      <c r="K58" s="16">
        <f t="shared" si="11"/>
        <v>4408.585365853658</v>
      </c>
      <c r="L58" s="16">
        <f t="shared" si="12"/>
        <v>4408.585365853658</v>
      </c>
      <c r="M58" s="16">
        <f t="shared" si="13"/>
        <v>4408.585365853658</v>
      </c>
      <c r="N58" s="10">
        <f t="shared" si="14"/>
        <v>4408.585365853658</v>
      </c>
      <c r="O58" s="10">
        <f t="shared" si="15"/>
        <v>13225.756097560974</v>
      </c>
      <c r="P58" s="9">
        <f t="shared" si="16"/>
        <v>17634.341463414632</v>
      </c>
      <c r="Q58" s="11"/>
    </row>
    <row r="59" spans="1:17" ht="25.5" customHeight="1">
      <c r="A59" s="46">
        <v>2328233</v>
      </c>
      <c r="B59" s="46" t="s">
        <v>1367</v>
      </c>
      <c r="C59" s="46" t="s">
        <v>1932</v>
      </c>
      <c r="D59" s="46"/>
      <c r="E59" s="46" t="s">
        <v>2220</v>
      </c>
      <c r="F59" s="36">
        <v>21.512195121951219</v>
      </c>
      <c r="G59" s="9">
        <f t="shared" si="9"/>
        <v>3786.1463414634145</v>
      </c>
      <c r="H59" s="16">
        <v>0</v>
      </c>
      <c r="I59" s="16">
        <v>0</v>
      </c>
      <c r="J59" s="16">
        <f t="shared" si="10"/>
        <v>3786.1463414634145</v>
      </c>
      <c r="K59" s="16">
        <f t="shared" si="11"/>
        <v>3786.1463414634145</v>
      </c>
      <c r="L59" s="16">
        <f t="shared" si="12"/>
        <v>3786.1463414634145</v>
      </c>
      <c r="M59" s="16">
        <f t="shared" si="13"/>
        <v>3786.1463414634145</v>
      </c>
      <c r="N59" s="10">
        <f t="shared" si="14"/>
        <v>3786.1463414634145</v>
      </c>
      <c r="O59" s="10">
        <f t="shared" si="15"/>
        <v>11358.439024390244</v>
      </c>
      <c r="P59" s="9">
        <f t="shared" si="16"/>
        <v>15144.585365853658</v>
      </c>
      <c r="Q59" s="11"/>
    </row>
    <row r="60" spans="1:17" ht="25.5" customHeight="1">
      <c r="A60" s="46">
        <v>630083</v>
      </c>
      <c r="B60" s="46" t="s">
        <v>2194</v>
      </c>
      <c r="C60" s="46" t="s">
        <v>1932</v>
      </c>
      <c r="D60" s="46"/>
      <c r="E60" s="46" t="s">
        <v>2220</v>
      </c>
      <c r="F60" s="36">
        <v>21.512195121951219</v>
      </c>
      <c r="G60" s="9">
        <f t="shared" si="9"/>
        <v>3786.1463414634145</v>
      </c>
      <c r="H60" s="16">
        <v>0</v>
      </c>
      <c r="I60" s="16">
        <v>0</v>
      </c>
      <c r="J60" s="16">
        <f t="shared" si="10"/>
        <v>3786.1463414634145</v>
      </c>
      <c r="K60" s="16">
        <f t="shared" si="11"/>
        <v>3786.1463414634145</v>
      </c>
      <c r="L60" s="16">
        <f t="shared" si="12"/>
        <v>3786.1463414634145</v>
      </c>
      <c r="M60" s="16">
        <f t="shared" si="13"/>
        <v>3786.1463414634145</v>
      </c>
      <c r="N60" s="10">
        <f t="shared" si="14"/>
        <v>3786.1463414634145</v>
      </c>
      <c r="O60" s="10">
        <f t="shared" si="15"/>
        <v>11358.439024390244</v>
      </c>
      <c r="P60" s="9">
        <f t="shared" si="16"/>
        <v>15144.585365853658</v>
      </c>
      <c r="Q60" s="11"/>
    </row>
    <row r="61" spans="1:17" ht="25.5" customHeight="1">
      <c r="A61" s="46">
        <v>849289</v>
      </c>
      <c r="B61" s="46" t="s">
        <v>1288</v>
      </c>
      <c r="C61" s="46" t="s">
        <v>1932</v>
      </c>
      <c r="D61" s="46"/>
      <c r="E61" s="46" t="s">
        <v>2220</v>
      </c>
      <c r="F61" s="36">
        <v>21.512195121951219</v>
      </c>
      <c r="G61" s="9">
        <f t="shared" si="9"/>
        <v>3786.1463414634145</v>
      </c>
      <c r="H61" s="16">
        <v>0</v>
      </c>
      <c r="I61" s="16">
        <v>0</v>
      </c>
      <c r="J61" s="16">
        <f t="shared" si="10"/>
        <v>3786.1463414634145</v>
      </c>
      <c r="K61" s="16">
        <f t="shared" si="11"/>
        <v>3786.1463414634145</v>
      </c>
      <c r="L61" s="16">
        <f t="shared" si="12"/>
        <v>3786.1463414634145</v>
      </c>
      <c r="M61" s="16">
        <f t="shared" si="13"/>
        <v>3786.1463414634145</v>
      </c>
      <c r="N61" s="10">
        <f t="shared" si="14"/>
        <v>3786.1463414634145</v>
      </c>
      <c r="O61" s="10">
        <f t="shared" si="15"/>
        <v>11358.439024390244</v>
      </c>
      <c r="P61" s="9">
        <f t="shared" si="16"/>
        <v>15144.585365853658</v>
      </c>
      <c r="Q61" s="11"/>
    </row>
    <row r="62" spans="1:17" ht="25.5" customHeight="1">
      <c r="A62" s="46">
        <v>860221</v>
      </c>
      <c r="B62" s="46" t="s">
        <v>1279</v>
      </c>
      <c r="C62" s="46" t="s">
        <v>1932</v>
      </c>
      <c r="D62" s="46"/>
      <c r="E62" s="46" t="s">
        <v>2220</v>
      </c>
      <c r="F62" s="36">
        <v>21.512195121951219</v>
      </c>
      <c r="G62" s="9">
        <f t="shared" si="9"/>
        <v>3786.1463414634145</v>
      </c>
      <c r="H62" s="16">
        <v>0</v>
      </c>
      <c r="I62" s="16">
        <v>0</v>
      </c>
      <c r="J62" s="16">
        <f t="shared" si="10"/>
        <v>3786.1463414634145</v>
      </c>
      <c r="K62" s="16">
        <f t="shared" si="11"/>
        <v>3786.1463414634145</v>
      </c>
      <c r="L62" s="16">
        <f t="shared" si="12"/>
        <v>3786.1463414634145</v>
      </c>
      <c r="M62" s="16">
        <f t="shared" si="13"/>
        <v>3786.1463414634145</v>
      </c>
      <c r="N62" s="10">
        <f t="shared" si="14"/>
        <v>3786.1463414634145</v>
      </c>
      <c r="O62" s="10">
        <f t="shared" si="15"/>
        <v>11358.439024390244</v>
      </c>
      <c r="P62" s="9">
        <f t="shared" si="16"/>
        <v>15144.585365853658</v>
      </c>
      <c r="Q62" s="11"/>
    </row>
    <row r="63" spans="1:17" ht="25.5" customHeight="1">
      <c r="A63" s="46">
        <v>912369</v>
      </c>
      <c r="B63" s="46" t="s">
        <v>2197</v>
      </c>
      <c r="C63" s="46" t="s">
        <v>1932</v>
      </c>
      <c r="D63" s="46"/>
      <c r="E63" s="46" t="s">
        <v>2220</v>
      </c>
      <c r="F63" s="36">
        <v>21.512195121951219</v>
      </c>
      <c r="G63" s="9">
        <f t="shared" si="9"/>
        <v>3786.1463414634145</v>
      </c>
      <c r="H63" s="16">
        <v>0</v>
      </c>
      <c r="I63" s="16">
        <v>0</v>
      </c>
      <c r="J63" s="16">
        <f t="shared" si="10"/>
        <v>3786.1463414634145</v>
      </c>
      <c r="K63" s="16">
        <f t="shared" si="11"/>
        <v>3786.1463414634145</v>
      </c>
      <c r="L63" s="16">
        <f t="shared" si="12"/>
        <v>3786.1463414634145</v>
      </c>
      <c r="M63" s="16">
        <f t="shared" si="13"/>
        <v>3786.1463414634145</v>
      </c>
      <c r="N63" s="10">
        <f t="shared" si="14"/>
        <v>3786.1463414634145</v>
      </c>
      <c r="O63" s="10">
        <f t="shared" si="15"/>
        <v>11358.439024390244</v>
      </c>
      <c r="P63" s="9">
        <f t="shared" si="16"/>
        <v>15144.585365853658</v>
      </c>
      <c r="Q63" s="11"/>
    </row>
    <row r="64" spans="1:17" ht="25.5" customHeight="1">
      <c r="A64" s="46">
        <v>922530</v>
      </c>
      <c r="B64" s="46" t="s">
        <v>1280</v>
      </c>
      <c r="C64" s="46" t="s">
        <v>1932</v>
      </c>
      <c r="D64" s="46"/>
      <c r="E64" s="46" t="s">
        <v>2220</v>
      </c>
      <c r="F64" s="36">
        <v>19.365853658536587</v>
      </c>
      <c r="G64" s="9">
        <f t="shared" si="9"/>
        <v>3408.3902439024391</v>
      </c>
      <c r="H64" s="16">
        <v>0</v>
      </c>
      <c r="I64" s="16">
        <v>0</v>
      </c>
      <c r="J64" s="16">
        <f t="shared" si="10"/>
        <v>3408.3902439024391</v>
      </c>
      <c r="K64" s="16">
        <f t="shared" si="11"/>
        <v>3408.3902439024391</v>
      </c>
      <c r="L64" s="16">
        <f t="shared" si="12"/>
        <v>3408.3902439024391</v>
      </c>
      <c r="M64" s="16">
        <f t="shared" si="13"/>
        <v>3408.3902439024391</v>
      </c>
      <c r="N64" s="10">
        <f t="shared" si="14"/>
        <v>3408.3902439024391</v>
      </c>
      <c r="O64" s="10">
        <f t="shared" si="15"/>
        <v>10225.170731707318</v>
      </c>
      <c r="P64" s="9">
        <f t="shared" si="16"/>
        <v>13633.560975609756</v>
      </c>
      <c r="Q64" s="11"/>
    </row>
    <row r="65" spans="1:17" ht="25.5" customHeight="1">
      <c r="A65" s="46">
        <v>2102244</v>
      </c>
      <c r="B65" s="46" t="s">
        <v>2204</v>
      </c>
      <c r="C65" s="46" t="s">
        <v>1932</v>
      </c>
      <c r="D65" s="46"/>
      <c r="E65" s="46" t="s">
        <v>2221</v>
      </c>
      <c r="F65" s="36">
        <v>25.048780487804876</v>
      </c>
      <c r="G65" s="9">
        <f t="shared" si="9"/>
        <v>4408.585365853658</v>
      </c>
      <c r="H65" s="16">
        <v>0</v>
      </c>
      <c r="I65" s="16">
        <v>0</v>
      </c>
      <c r="J65" s="16">
        <f t="shared" si="10"/>
        <v>4408.585365853658</v>
      </c>
      <c r="K65" s="16">
        <f t="shared" si="11"/>
        <v>4408.585365853658</v>
      </c>
      <c r="L65" s="16">
        <f t="shared" si="12"/>
        <v>4408.585365853658</v>
      </c>
      <c r="M65" s="16">
        <f t="shared" si="13"/>
        <v>4408.585365853658</v>
      </c>
      <c r="N65" s="10">
        <f t="shared" si="14"/>
        <v>4408.585365853658</v>
      </c>
      <c r="O65" s="10">
        <f t="shared" si="15"/>
        <v>13225.756097560974</v>
      </c>
      <c r="P65" s="9">
        <f t="shared" si="16"/>
        <v>17634.341463414632</v>
      </c>
      <c r="Q65" s="11"/>
    </row>
    <row r="66" spans="1:17" ht="25.5" customHeight="1">
      <c r="A66" s="46">
        <v>896997</v>
      </c>
      <c r="B66" s="46" t="s">
        <v>1633</v>
      </c>
      <c r="C66" s="46" t="s">
        <v>1932</v>
      </c>
      <c r="D66" s="46"/>
      <c r="E66" s="46" t="s">
        <v>2221</v>
      </c>
      <c r="F66" s="36">
        <v>25.048780487804876</v>
      </c>
      <c r="G66" s="9">
        <f t="shared" si="9"/>
        <v>4408.585365853658</v>
      </c>
      <c r="H66" s="16">
        <v>0</v>
      </c>
      <c r="I66" s="16">
        <v>0</v>
      </c>
      <c r="J66" s="16">
        <f t="shared" si="10"/>
        <v>4408.585365853658</v>
      </c>
      <c r="K66" s="16">
        <f t="shared" si="11"/>
        <v>4408.585365853658</v>
      </c>
      <c r="L66" s="16">
        <f t="shared" si="12"/>
        <v>4408.585365853658</v>
      </c>
      <c r="M66" s="16">
        <f t="shared" si="13"/>
        <v>4408.585365853658</v>
      </c>
      <c r="N66" s="10">
        <f t="shared" si="14"/>
        <v>4408.585365853658</v>
      </c>
      <c r="O66" s="10">
        <f t="shared" si="15"/>
        <v>13225.756097560974</v>
      </c>
      <c r="P66" s="9">
        <f t="shared" si="16"/>
        <v>17634.341463414632</v>
      </c>
      <c r="Q66" s="11"/>
    </row>
    <row r="67" spans="1:17" ht="25.5" customHeight="1">
      <c r="A67" s="46">
        <v>210843</v>
      </c>
      <c r="B67" s="46" t="s">
        <v>2222</v>
      </c>
      <c r="C67" s="46" t="s">
        <v>1932</v>
      </c>
      <c r="D67" s="46"/>
      <c r="E67" s="46" t="s">
        <v>2221</v>
      </c>
      <c r="F67" s="36">
        <v>25.048780487804876</v>
      </c>
      <c r="G67" s="9">
        <f t="shared" si="9"/>
        <v>4408.585365853658</v>
      </c>
      <c r="H67" s="16">
        <v>0</v>
      </c>
      <c r="I67" s="16">
        <v>0</v>
      </c>
      <c r="J67" s="16">
        <f t="shared" si="10"/>
        <v>4408.585365853658</v>
      </c>
      <c r="K67" s="16">
        <f t="shared" si="11"/>
        <v>4408.585365853658</v>
      </c>
      <c r="L67" s="16">
        <f t="shared" si="12"/>
        <v>4408.585365853658</v>
      </c>
      <c r="M67" s="16">
        <f t="shared" si="13"/>
        <v>4408.585365853658</v>
      </c>
      <c r="N67" s="10">
        <f t="shared" si="14"/>
        <v>4408.585365853658</v>
      </c>
      <c r="O67" s="10">
        <f t="shared" si="15"/>
        <v>13225.756097560974</v>
      </c>
      <c r="P67" s="9">
        <f t="shared" si="16"/>
        <v>17634.341463414632</v>
      </c>
      <c r="Q67" s="11"/>
    </row>
    <row r="68" spans="1:17" ht="25.5" customHeight="1">
      <c r="A68" s="46">
        <v>2222549</v>
      </c>
      <c r="B68" s="46" t="s">
        <v>1372</v>
      </c>
      <c r="C68" s="46" t="s">
        <v>1932</v>
      </c>
      <c r="D68" s="46"/>
      <c r="E68" s="46" t="s">
        <v>2221</v>
      </c>
      <c r="F68" s="36">
        <v>25.048780487804876</v>
      </c>
      <c r="G68" s="9">
        <f t="shared" si="9"/>
        <v>4408.585365853658</v>
      </c>
      <c r="H68" s="16">
        <v>0</v>
      </c>
      <c r="I68" s="16">
        <v>0</v>
      </c>
      <c r="J68" s="16">
        <f t="shared" si="10"/>
        <v>4408.585365853658</v>
      </c>
      <c r="K68" s="16">
        <f t="shared" si="11"/>
        <v>4408.585365853658</v>
      </c>
      <c r="L68" s="16">
        <f t="shared" si="12"/>
        <v>4408.585365853658</v>
      </c>
      <c r="M68" s="16">
        <f t="shared" si="13"/>
        <v>4408.585365853658</v>
      </c>
      <c r="N68" s="10">
        <f t="shared" si="14"/>
        <v>4408.585365853658</v>
      </c>
      <c r="O68" s="10">
        <f t="shared" si="15"/>
        <v>13225.756097560974</v>
      </c>
      <c r="P68" s="9">
        <f t="shared" si="16"/>
        <v>17634.341463414632</v>
      </c>
      <c r="Q68" s="11"/>
    </row>
    <row r="69" spans="1:17" ht="25.5" customHeight="1">
      <c r="A69" s="46">
        <v>2222571</v>
      </c>
      <c r="B69" s="46" t="s">
        <v>2223</v>
      </c>
      <c r="C69" s="46" t="s">
        <v>1932</v>
      </c>
      <c r="D69" s="46"/>
      <c r="E69" s="46" t="s">
        <v>2221</v>
      </c>
      <c r="F69" s="36">
        <v>25.048780487804876</v>
      </c>
      <c r="G69" s="9">
        <f t="shared" si="9"/>
        <v>4408.585365853658</v>
      </c>
      <c r="H69" s="16">
        <v>0</v>
      </c>
      <c r="I69" s="16">
        <v>0</v>
      </c>
      <c r="J69" s="16">
        <f t="shared" si="10"/>
        <v>4408.585365853658</v>
      </c>
      <c r="K69" s="16">
        <f t="shared" si="11"/>
        <v>4408.585365853658</v>
      </c>
      <c r="L69" s="16">
        <f t="shared" si="12"/>
        <v>4408.585365853658</v>
      </c>
      <c r="M69" s="16">
        <f t="shared" si="13"/>
        <v>4408.585365853658</v>
      </c>
      <c r="N69" s="10">
        <f t="shared" si="14"/>
        <v>4408.585365853658</v>
      </c>
      <c r="O69" s="10">
        <f t="shared" si="15"/>
        <v>13225.756097560974</v>
      </c>
      <c r="P69" s="9">
        <f t="shared" si="16"/>
        <v>17634.341463414632</v>
      </c>
      <c r="Q69" s="11"/>
    </row>
    <row r="70" spans="1:17" ht="25.5" customHeight="1">
      <c r="A70" s="46">
        <v>2117817</v>
      </c>
      <c r="B70" s="46" t="s">
        <v>2210</v>
      </c>
      <c r="C70" s="46" t="s">
        <v>1932</v>
      </c>
      <c r="D70" s="46"/>
      <c r="E70" s="46" t="s">
        <v>2221</v>
      </c>
      <c r="F70" s="36">
        <v>25.048780487804876</v>
      </c>
      <c r="G70" s="9">
        <f t="shared" si="9"/>
        <v>4408.585365853658</v>
      </c>
      <c r="H70" s="16">
        <v>0</v>
      </c>
      <c r="I70" s="16">
        <v>0</v>
      </c>
      <c r="J70" s="16">
        <f t="shared" si="10"/>
        <v>4408.585365853658</v>
      </c>
      <c r="K70" s="16">
        <f t="shared" si="11"/>
        <v>4408.585365853658</v>
      </c>
      <c r="L70" s="16">
        <f t="shared" si="12"/>
        <v>4408.585365853658</v>
      </c>
      <c r="M70" s="16">
        <f t="shared" si="13"/>
        <v>4408.585365853658</v>
      </c>
      <c r="N70" s="10">
        <f t="shared" si="14"/>
        <v>4408.585365853658</v>
      </c>
      <c r="O70" s="10">
        <f t="shared" si="15"/>
        <v>13225.756097560974</v>
      </c>
      <c r="P70" s="9">
        <f t="shared" si="16"/>
        <v>17634.341463414632</v>
      </c>
      <c r="Q70" s="11"/>
    </row>
    <row r="71" spans="1:17" ht="25.5" customHeight="1">
      <c r="A71" s="46">
        <v>2123675</v>
      </c>
      <c r="B71" s="46" t="s">
        <v>1364</v>
      </c>
      <c r="C71" s="46" t="s">
        <v>1932</v>
      </c>
      <c r="D71" s="46"/>
      <c r="E71" s="46" t="s">
        <v>2221</v>
      </c>
      <c r="F71" s="36">
        <v>25.048780487804876</v>
      </c>
      <c r="G71" s="9">
        <f t="shared" si="9"/>
        <v>4408.585365853658</v>
      </c>
      <c r="H71" s="16">
        <v>0</v>
      </c>
      <c r="I71" s="16">
        <v>0</v>
      </c>
      <c r="J71" s="16">
        <f t="shared" si="10"/>
        <v>4408.585365853658</v>
      </c>
      <c r="K71" s="16">
        <f t="shared" si="11"/>
        <v>4408.585365853658</v>
      </c>
      <c r="L71" s="16">
        <f t="shared" si="12"/>
        <v>4408.585365853658</v>
      </c>
      <c r="M71" s="16">
        <f t="shared" si="13"/>
        <v>4408.585365853658</v>
      </c>
      <c r="N71" s="10">
        <f t="shared" si="14"/>
        <v>4408.585365853658</v>
      </c>
      <c r="O71" s="10">
        <f t="shared" si="15"/>
        <v>13225.756097560974</v>
      </c>
      <c r="P71" s="9">
        <f t="shared" si="16"/>
        <v>17634.341463414632</v>
      </c>
      <c r="Q71" s="11"/>
    </row>
    <row r="72" spans="1:17" ht="25.5" customHeight="1">
      <c r="A72" s="46">
        <v>2145738</v>
      </c>
      <c r="B72" s="46" t="s">
        <v>1282</v>
      </c>
      <c r="C72" s="46" t="s">
        <v>1932</v>
      </c>
      <c r="D72" s="46"/>
      <c r="E72" s="46" t="s">
        <v>2221</v>
      </c>
      <c r="F72" s="36">
        <v>25.048780487804876</v>
      </c>
      <c r="G72" s="9">
        <f t="shared" si="9"/>
        <v>4408.585365853658</v>
      </c>
      <c r="H72" s="16">
        <v>0</v>
      </c>
      <c r="I72" s="16">
        <v>0</v>
      </c>
      <c r="J72" s="16">
        <f t="shared" si="10"/>
        <v>4408.585365853658</v>
      </c>
      <c r="K72" s="16">
        <f t="shared" si="11"/>
        <v>4408.585365853658</v>
      </c>
      <c r="L72" s="16">
        <f t="shared" si="12"/>
        <v>4408.585365853658</v>
      </c>
      <c r="M72" s="16">
        <f t="shared" si="13"/>
        <v>4408.585365853658</v>
      </c>
      <c r="N72" s="10">
        <f t="shared" si="14"/>
        <v>4408.585365853658</v>
      </c>
      <c r="O72" s="10">
        <f t="shared" si="15"/>
        <v>13225.756097560974</v>
      </c>
      <c r="P72" s="9">
        <f t="shared" si="16"/>
        <v>17634.341463414632</v>
      </c>
      <c r="Q72" s="11"/>
    </row>
    <row r="73" spans="1:17" ht="25.5" customHeight="1">
      <c r="A73" s="46">
        <v>2160556</v>
      </c>
      <c r="B73" s="46" t="s">
        <v>2224</v>
      </c>
      <c r="C73" s="46" t="s">
        <v>1932</v>
      </c>
      <c r="D73" s="46"/>
      <c r="E73" s="46" t="s">
        <v>2225</v>
      </c>
      <c r="F73" s="36">
        <v>20.195121951219512</v>
      </c>
      <c r="G73" s="9">
        <f t="shared" si="9"/>
        <v>3554.3414634146343</v>
      </c>
      <c r="H73" s="16">
        <v>0</v>
      </c>
      <c r="I73" s="16">
        <v>0</v>
      </c>
      <c r="J73" s="16">
        <f t="shared" si="10"/>
        <v>3554.3414634146343</v>
      </c>
      <c r="K73" s="16">
        <f t="shared" si="11"/>
        <v>3554.3414634146343</v>
      </c>
      <c r="L73" s="16">
        <f t="shared" si="12"/>
        <v>3554.3414634146343</v>
      </c>
      <c r="M73" s="16">
        <f t="shared" si="13"/>
        <v>3554.3414634146343</v>
      </c>
      <c r="N73" s="10">
        <f t="shared" si="14"/>
        <v>3554.3414634146343</v>
      </c>
      <c r="O73" s="10">
        <f t="shared" si="15"/>
        <v>10663.024390243903</v>
      </c>
      <c r="P73" s="9">
        <f t="shared" si="16"/>
        <v>14217.365853658537</v>
      </c>
      <c r="Q73" s="11"/>
    </row>
    <row r="74" spans="1:17" ht="25.5" customHeight="1">
      <c r="A74" s="46">
        <v>2160890</v>
      </c>
      <c r="B74" s="46" t="s">
        <v>2209</v>
      </c>
      <c r="C74" s="46" t="s">
        <v>1932</v>
      </c>
      <c r="D74" s="46"/>
      <c r="E74" s="46" t="s">
        <v>2225</v>
      </c>
      <c r="F74" s="36">
        <v>20.195121951219512</v>
      </c>
      <c r="G74" s="9">
        <f t="shared" si="9"/>
        <v>3554.3414634146343</v>
      </c>
      <c r="H74" s="16">
        <v>0</v>
      </c>
      <c r="I74" s="16">
        <v>0</v>
      </c>
      <c r="J74" s="16">
        <f t="shared" si="10"/>
        <v>3554.3414634146343</v>
      </c>
      <c r="K74" s="16">
        <f t="shared" si="11"/>
        <v>3554.3414634146343</v>
      </c>
      <c r="L74" s="16">
        <f t="shared" si="12"/>
        <v>3554.3414634146343</v>
      </c>
      <c r="M74" s="16">
        <f t="shared" si="13"/>
        <v>3554.3414634146343</v>
      </c>
      <c r="N74" s="10">
        <f t="shared" si="14"/>
        <v>3554.3414634146343</v>
      </c>
      <c r="O74" s="10">
        <f t="shared" si="15"/>
        <v>10663.024390243903</v>
      </c>
      <c r="P74" s="9">
        <f t="shared" si="16"/>
        <v>14217.365853658537</v>
      </c>
      <c r="Q74" s="11"/>
    </row>
    <row r="75" spans="1:17" ht="25.5" customHeight="1">
      <c r="A75" s="46">
        <v>2183562</v>
      </c>
      <c r="B75" s="46" t="s">
        <v>1256</v>
      </c>
      <c r="C75" s="46" t="s">
        <v>1932</v>
      </c>
      <c r="D75" s="46"/>
      <c r="E75" s="46" t="s">
        <v>2225</v>
      </c>
      <c r="F75" s="36">
        <v>20.195121951219512</v>
      </c>
      <c r="G75" s="9">
        <f t="shared" si="9"/>
        <v>3554.3414634146343</v>
      </c>
      <c r="H75" s="16">
        <v>0</v>
      </c>
      <c r="I75" s="16">
        <v>0</v>
      </c>
      <c r="J75" s="16">
        <f t="shared" si="10"/>
        <v>3554.3414634146343</v>
      </c>
      <c r="K75" s="16">
        <f t="shared" si="11"/>
        <v>3554.3414634146343</v>
      </c>
      <c r="L75" s="16">
        <f t="shared" si="12"/>
        <v>3554.3414634146343</v>
      </c>
      <c r="M75" s="16">
        <f t="shared" si="13"/>
        <v>3554.3414634146343</v>
      </c>
      <c r="N75" s="10">
        <f t="shared" si="14"/>
        <v>3554.3414634146343</v>
      </c>
      <c r="O75" s="10">
        <f t="shared" si="15"/>
        <v>10663.024390243903</v>
      </c>
      <c r="P75" s="9">
        <f t="shared" si="16"/>
        <v>14217.365853658537</v>
      </c>
      <c r="Q75" s="11"/>
    </row>
    <row r="76" spans="1:17" ht="25.5" customHeight="1">
      <c r="A76" s="46">
        <v>2229265</v>
      </c>
      <c r="B76" s="46" t="s">
        <v>2208</v>
      </c>
      <c r="C76" s="46" t="s">
        <v>1932</v>
      </c>
      <c r="D76" s="46"/>
      <c r="E76" s="46" t="s">
        <v>2225</v>
      </c>
      <c r="F76" s="36">
        <v>20.195121951219512</v>
      </c>
      <c r="G76" s="9">
        <f t="shared" si="9"/>
        <v>3554.3414634146343</v>
      </c>
      <c r="H76" s="16">
        <v>0</v>
      </c>
      <c r="I76" s="16">
        <v>0</v>
      </c>
      <c r="J76" s="16">
        <f t="shared" ref="J76:J116" si="17">F76*176</f>
        <v>3554.3414634146343</v>
      </c>
      <c r="K76" s="16">
        <f t="shared" ref="K76:K116" si="18">F76*176</f>
        <v>3554.3414634146343</v>
      </c>
      <c r="L76" s="16">
        <f t="shared" ref="L76:L116" si="19">F76*176</f>
        <v>3554.3414634146343</v>
      </c>
      <c r="M76" s="16">
        <f t="shared" ref="M76:M116" si="20">F76*176</f>
        <v>3554.3414634146343</v>
      </c>
      <c r="N76" s="10">
        <f t="shared" si="6"/>
        <v>3554.3414634146343</v>
      </c>
      <c r="O76" s="10">
        <f t="shared" si="7"/>
        <v>10663.024390243903</v>
      </c>
      <c r="P76" s="9">
        <f t="shared" si="8"/>
        <v>14217.365853658537</v>
      </c>
      <c r="Q76" s="11"/>
    </row>
    <row r="77" spans="1:17" ht="25.5" customHeight="1">
      <c r="A77" s="46">
        <v>2230404</v>
      </c>
      <c r="B77" s="46" t="s">
        <v>2226</v>
      </c>
      <c r="C77" s="46" t="s">
        <v>1932</v>
      </c>
      <c r="D77" s="46"/>
      <c r="E77" s="46" t="s">
        <v>2225</v>
      </c>
      <c r="F77" s="36">
        <v>20.195121951219512</v>
      </c>
      <c r="G77" s="9">
        <f t="shared" si="9"/>
        <v>3554.3414634146343</v>
      </c>
      <c r="H77" s="16">
        <v>0</v>
      </c>
      <c r="I77" s="16">
        <v>0</v>
      </c>
      <c r="J77" s="16">
        <f t="shared" si="17"/>
        <v>3554.3414634146343</v>
      </c>
      <c r="K77" s="16">
        <f t="shared" si="18"/>
        <v>3554.3414634146343</v>
      </c>
      <c r="L77" s="16">
        <f t="shared" si="19"/>
        <v>3554.3414634146343</v>
      </c>
      <c r="M77" s="16">
        <f t="shared" si="20"/>
        <v>3554.3414634146343</v>
      </c>
      <c r="N77" s="10">
        <f t="shared" si="6"/>
        <v>3554.3414634146343</v>
      </c>
      <c r="O77" s="10">
        <f t="shared" si="7"/>
        <v>10663.024390243903</v>
      </c>
      <c r="P77" s="9">
        <f t="shared" si="8"/>
        <v>14217.365853658537</v>
      </c>
      <c r="Q77" s="11"/>
    </row>
    <row r="78" spans="1:17" ht="25.5" customHeight="1">
      <c r="A78" s="46">
        <v>2273002</v>
      </c>
      <c r="B78" s="46" t="s">
        <v>1284</v>
      </c>
      <c r="C78" s="46" t="s">
        <v>1932</v>
      </c>
      <c r="D78" s="46"/>
      <c r="E78" s="46" t="s">
        <v>2227</v>
      </c>
      <c r="F78" s="36">
        <v>20.195121951219512</v>
      </c>
      <c r="G78" s="9">
        <f t="shared" si="9"/>
        <v>3554.3414634146343</v>
      </c>
      <c r="H78" s="16">
        <v>0</v>
      </c>
      <c r="I78" s="16">
        <v>0</v>
      </c>
      <c r="J78" s="16">
        <f t="shared" si="17"/>
        <v>3554.3414634146343</v>
      </c>
      <c r="K78" s="16">
        <f t="shared" si="18"/>
        <v>3554.3414634146343</v>
      </c>
      <c r="L78" s="16">
        <f t="shared" si="19"/>
        <v>3554.3414634146343</v>
      </c>
      <c r="M78" s="16">
        <f t="shared" si="20"/>
        <v>3554.3414634146343</v>
      </c>
      <c r="N78" s="10">
        <f t="shared" si="6"/>
        <v>3554.3414634146343</v>
      </c>
      <c r="O78" s="10">
        <f t="shared" si="7"/>
        <v>10663.024390243903</v>
      </c>
      <c r="P78" s="9">
        <f t="shared" si="8"/>
        <v>14217.365853658537</v>
      </c>
      <c r="Q78" s="11"/>
    </row>
    <row r="79" spans="1:17" ht="25.5" customHeight="1">
      <c r="A79" s="46">
        <v>2276027</v>
      </c>
      <c r="B79" s="46" t="s">
        <v>1275</v>
      </c>
      <c r="C79" s="46" t="s">
        <v>1932</v>
      </c>
      <c r="D79" s="46"/>
      <c r="E79" s="46" t="s">
        <v>2227</v>
      </c>
      <c r="F79" s="36">
        <v>20.195121951219512</v>
      </c>
      <c r="G79" s="9">
        <f t="shared" ref="G79:G110" si="21">F79*176</f>
        <v>3554.3414634146343</v>
      </c>
      <c r="H79" s="16">
        <v>0</v>
      </c>
      <c r="I79" s="16">
        <v>0</v>
      </c>
      <c r="J79" s="16">
        <f t="shared" si="17"/>
        <v>3554.3414634146343</v>
      </c>
      <c r="K79" s="16">
        <f t="shared" si="18"/>
        <v>3554.3414634146343</v>
      </c>
      <c r="L79" s="16">
        <f t="shared" si="19"/>
        <v>3554.3414634146343</v>
      </c>
      <c r="M79" s="16">
        <f t="shared" si="20"/>
        <v>3554.3414634146343</v>
      </c>
      <c r="N79" s="10">
        <f t="shared" si="6"/>
        <v>3554.3414634146343</v>
      </c>
      <c r="O79" s="10">
        <f t="shared" si="7"/>
        <v>10663.024390243903</v>
      </c>
      <c r="P79" s="9">
        <f t="shared" si="8"/>
        <v>14217.365853658537</v>
      </c>
      <c r="Q79" s="11"/>
    </row>
    <row r="80" spans="1:17" ht="25.5" customHeight="1">
      <c r="A80" s="46">
        <v>2303877</v>
      </c>
      <c r="B80" s="46" t="s">
        <v>2228</v>
      </c>
      <c r="C80" s="46" t="s">
        <v>1932</v>
      </c>
      <c r="D80" s="46"/>
      <c r="E80" s="46" t="s">
        <v>2227</v>
      </c>
      <c r="F80" s="36">
        <v>20.195121951219512</v>
      </c>
      <c r="G80" s="9">
        <f t="shared" si="21"/>
        <v>3554.3414634146343</v>
      </c>
      <c r="H80" s="16">
        <v>0</v>
      </c>
      <c r="I80" s="16">
        <v>0</v>
      </c>
      <c r="J80" s="16">
        <f t="shared" si="17"/>
        <v>3554.3414634146343</v>
      </c>
      <c r="K80" s="16">
        <f t="shared" si="18"/>
        <v>3554.3414634146343</v>
      </c>
      <c r="L80" s="16">
        <f t="shared" si="19"/>
        <v>3554.3414634146343</v>
      </c>
      <c r="M80" s="16">
        <f t="shared" si="20"/>
        <v>3554.3414634146343</v>
      </c>
      <c r="N80" s="10">
        <f t="shared" si="6"/>
        <v>3554.3414634146343</v>
      </c>
      <c r="O80" s="10">
        <f t="shared" si="7"/>
        <v>10663.024390243903</v>
      </c>
      <c r="P80" s="9">
        <f t="shared" si="8"/>
        <v>14217.365853658537</v>
      </c>
      <c r="Q80" s="11"/>
    </row>
    <row r="81" spans="1:17" ht="25.5" customHeight="1">
      <c r="A81" s="46">
        <v>2335164</v>
      </c>
      <c r="B81" s="46" t="s">
        <v>1257</v>
      </c>
      <c r="C81" s="46" t="s">
        <v>1932</v>
      </c>
      <c r="D81" s="46"/>
      <c r="E81" s="46" t="s">
        <v>2227</v>
      </c>
      <c r="F81" s="36">
        <v>20.195121951219512</v>
      </c>
      <c r="G81" s="9">
        <f t="shared" si="21"/>
        <v>3554.3414634146343</v>
      </c>
      <c r="H81" s="16">
        <v>0</v>
      </c>
      <c r="I81" s="16">
        <v>0</v>
      </c>
      <c r="J81" s="16">
        <f t="shared" si="17"/>
        <v>3554.3414634146343</v>
      </c>
      <c r="K81" s="16">
        <f t="shared" si="18"/>
        <v>3554.3414634146343</v>
      </c>
      <c r="L81" s="16">
        <f t="shared" si="19"/>
        <v>3554.3414634146343</v>
      </c>
      <c r="M81" s="16">
        <f t="shared" si="20"/>
        <v>3554.3414634146343</v>
      </c>
      <c r="N81" s="10">
        <f t="shared" si="6"/>
        <v>3554.3414634146343</v>
      </c>
      <c r="O81" s="10">
        <f t="shared" si="7"/>
        <v>10663.024390243903</v>
      </c>
      <c r="P81" s="9">
        <f t="shared" si="8"/>
        <v>14217.365853658537</v>
      </c>
      <c r="Q81" s="11"/>
    </row>
    <row r="82" spans="1:17" ht="25.5" customHeight="1">
      <c r="A82" s="46">
        <v>295052</v>
      </c>
      <c r="B82" s="46" t="s">
        <v>1281</v>
      </c>
      <c r="C82" s="46" t="s">
        <v>1932</v>
      </c>
      <c r="D82" s="46"/>
      <c r="E82" s="46" t="s">
        <v>2227</v>
      </c>
      <c r="F82" s="36">
        <v>20.195121951219512</v>
      </c>
      <c r="G82" s="9">
        <f t="shared" si="21"/>
        <v>3554.3414634146343</v>
      </c>
      <c r="H82" s="16">
        <v>0</v>
      </c>
      <c r="I82" s="16">
        <v>0</v>
      </c>
      <c r="J82" s="16">
        <f t="shared" si="17"/>
        <v>3554.3414634146343</v>
      </c>
      <c r="K82" s="16">
        <f t="shared" si="18"/>
        <v>3554.3414634146343</v>
      </c>
      <c r="L82" s="16">
        <f t="shared" si="19"/>
        <v>3554.3414634146343</v>
      </c>
      <c r="M82" s="16">
        <f t="shared" si="20"/>
        <v>3554.3414634146343</v>
      </c>
      <c r="N82" s="10">
        <f t="shared" si="6"/>
        <v>3554.3414634146343</v>
      </c>
      <c r="O82" s="10">
        <f t="shared" si="7"/>
        <v>10663.024390243903</v>
      </c>
      <c r="P82" s="9">
        <f t="shared" si="8"/>
        <v>14217.365853658537</v>
      </c>
      <c r="Q82" s="11"/>
    </row>
    <row r="83" spans="1:17" ht="25.5" customHeight="1">
      <c r="A83" s="46">
        <v>835284</v>
      </c>
      <c r="B83" s="46" t="s">
        <v>1345</v>
      </c>
      <c r="C83" s="46" t="s">
        <v>1932</v>
      </c>
      <c r="D83" s="46"/>
      <c r="E83" s="46" t="s">
        <v>2227</v>
      </c>
      <c r="F83" s="36">
        <v>20.195121951219512</v>
      </c>
      <c r="G83" s="9">
        <f t="shared" si="21"/>
        <v>3554.3414634146343</v>
      </c>
      <c r="H83" s="16">
        <v>0</v>
      </c>
      <c r="I83" s="16">
        <v>0</v>
      </c>
      <c r="J83" s="16">
        <f t="shared" si="17"/>
        <v>3554.3414634146343</v>
      </c>
      <c r="K83" s="16">
        <f t="shared" si="18"/>
        <v>3554.3414634146343</v>
      </c>
      <c r="L83" s="16">
        <f t="shared" si="19"/>
        <v>3554.3414634146343</v>
      </c>
      <c r="M83" s="16">
        <f t="shared" si="20"/>
        <v>3554.3414634146343</v>
      </c>
      <c r="N83" s="10">
        <f t="shared" si="6"/>
        <v>3554.3414634146343</v>
      </c>
      <c r="O83" s="10">
        <f t="shared" si="7"/>
        <v>10663.024390243903</v>
      </c>
      <c r="P83" s="9">
        <f t="shared" si="8"/>
        <v>14217.365853658537</v>
      </c>
      <c r="Q83" s="11"/>
    </row>
    <row r="84" spans="1:17" ht="25.5" customHeight="1">
      <c r="A84" s="46">
        <v>896816</v>
      </c>
      <c r="B84" s="46" t="s">
        <v>1363</v>
      </c>
      <c r="C84" s="46" t="s">
        <v>1932</v>
      </c>
      <c r="D84" s="46"/>
      <c r="E84" s="46" t="s">
        <v>2229</v>
      </c>
      <c r="F84" s="36">
        <v>23.134146341463413</v>
      </c>
      <c r="G84" s="9">
        <f t="shared" si="21"/>
        <v>4071.6097560975609</v>
      </c>
      <c r="H84" s="16">
        <v>0</v>
      </c>
      <c r="I84" s="16">
        <v>0</v>
      </c>
      <c r="J84" s="16">
        <f t="shared" si="17"/>
        <v>4071.6097560975609</v>
      </c>
      <c r="K84" s="16">
        <f t="shared" si="18"/>
        <v>4071.6097560975609</v>
      </c>
      <c r="L84" s="16">
        <f t="shared" si="19"/>
        <v>4071.6097560975609</v>
      </c>
      <c r="M84" s="16">
        <f t="shared" si="20"/>
        <v>4071.6097560975609</v>
      </c>
      <c r="N84" s="10">
        <f t="shared" si="6"/>
        <v>4071.6097560975609</v>
      </c>
      <c r="O84" s="10">
        <f t="shared" si="7"/>
        <v>12214.829268292682</v>
      </c>
      <c r="P84" s="9">
        <f t="shared" si="8"/>
        <v>16286.439024390244</v>
      </c>
      <c r="Q84" s="11"/>
    </row>
    <row r="85" spans="1:17" ht="25.5" customHeight="1">
      <c r="A85" s="46">
        <v>480084</v>
      </c>
      <c r="B85" s="46" t="s">
        <v>2230</v>
      </c>
      <c r="C85" s="46" t="s">
        <v>1932</v>
      </c>
      <c r="D85" s="46"/>
      <c r="E85" s="46" t="s">
        <v>2231</v>
      </c>
      <c r="F85" s="36">
        <v>20.195121951219512</v>
      </c>
      <c r="G85" s="9">
        <f t="shared" si="21"/>
        <v>3554.3414634146343</v>
      </c>
      <c r="H85" s="16">
        <v>0</v>
      </c>
      <c r="I85" s="16">
        <v>0</v>
      </c>
      <c r="J85" s="16">
        <f t="shared" si="17"/>
        <v>3554.3414634146343</v>
      </c>
      <c r="K85" s="16">
        <f t="shared" si="18"/>
        <v>3554.3414634146343</v>
      </c>
      <c r="L85" s="16">
        <f t="shared" si="19"/>
        <v>3554.3414634146343</v>
      </c>
      <c r="M85" s="16">
        <f t="shared" si="20"/>
        <v>3554.3414634146343</v>
      </c>
      <c r="N85" s="10">
        <f t="shared" si="6"/>
        <v>3554.3414634146343</v>
      </c>
      <c r="O85" s="10">
        <f t="shared" si="7"/>
        <v>10663.024390243903</v>
      </c>
      <c r="P85" s="9">
        <f t="shared" si="8"/>
        <v>14217.365853658537</v>
      </c>
      <c r="Q85" s="11"/>
    </row>
    <row r="86" spans="1:17" ht="25.5" customHeight="1">
      <c r="A86" s="46">
        <v>2117540</v>
      </c>
      <c r="B86" s="46" t="s">
        <v>2232</v>
      </c>
      <c r="C86" s="46" t="s">
        <v>1932</v>
      </c>
      <c r="D86" s="46"/>
      <c r="E86" s="46" t="s">
        <v>2231</v>
      </c>
      <c r="F86" s="36">
        <v>20.195121951219512</v>
      </c>
      <c r="G86" s="9">
        <f t="shared" si="21"/>
        <v>3554.3414634146343</v>
      </c>
      <c r="H86" s="16">
        <v>0</v>
      </c>
      <c r="I86" s="16">
        <v>0</v>
      </c>
      <c r="J86" s="16">
        <f t="shared" si="17"/>
        <v>3554.3414634146343</v>
      </c>
      <c r="K86" s="16">
        <f t="shared" si="18"/>
        <v>3554.3414634146343</v>
      </c>
      <c r="L86" s="16">
        <f t="shared" si="19"/>
        <v>3554.3414634146343</v>
      </c>
      <c r="M86" s="16">
        <f t="shared" si="20"/>
        <v>3554.3414634146343</v>
      </c>
      <c r="N86" s="10">
        <f t="shared" si="6"/>
        <v>3554.3414634146343</v>
      </c>
      <c r="O86" s="10">
        <f t="shared" si="7"/>
        <v>10663.024390243903</v>
      </c>
      <c r="P86" s="9">
        <f t="shared" si="8"/>
        <v>14217.365853658537</v>
      </c>
      <c r="Q86" s="11"/>
    </row>
    <row r="87" spans="1:17" ht="25.5" customHeight="1">
      <c r="A87" s="46">
        <v>2135862</v>
      </c>
      <c r="B87" s="46" t="s">
        <v>2233</v>
      </c>
      <c r="C87" s="46" t="s">
        <v>1932</v>
      </c>
      <c r="D87" s="46"/>
      <c r="E87" s="46" t="s">
        <v>2231</v>
      </c>
      <c r="F87" s="36">
        <v>20.195121951219512</v>
      </c>
      <c r="G87" s="9">
        <f t="shared" si="21"/>
        <v>3554.3414634146343</v>
      </c>
      <c r="H87" s="16">
        <v>0</v>
      </c>
      <c r="I87" s="16">
        <v>0</v>
      </c>
      <c r="J87" s="16">
        <f t="shared" si="17"/>
        <v>3554.3414634146343</v>
      </c>
      <c r="K87" s="16">
        <f t="shared" si="18"/>
        <v>3554.3414634146343</v>
      </c>
      <c r="L87" s="16">
        <f t="shared" si="19"/>
        <v>3554.3414634146343</v>
      </c>
      <c r="M87" s="16">
        <f t="shared" si="20"/>
        <v>3554.3414634146343</v>
      </c>
      <c r="N87" s="10">
        <f t="shared" si="6"/>
        <v>3554.3414634146343</v>
      </c>
      <c r="O87" s="10">
        <f t="shared" si="7"/>
        <v>10663.024390243903</v>
      </c>
      <c r="P87" s="9">
        <f t="shared" si="8"/>
        <v>14217.365853658537</v>
      </c>
      <c r="Q87" s="11"/>
    </row>
    <row r="88" spans="1:17" ht="25.5" customHeight="1">
      <c r="A88" s="46">
        <v>2155167</v>
      </c>
      <c r="B88" s="46" t="s">
        <v>2234</v>
      </c>
      <c r="C88" s="46" t="s">
        <v>1932</v>
      </c>
      <c r="D88" s="46"/>
      <c r="E88" s="46" t="s">
        <v>2231</v>
      </c>
      <c r="F88" s="36">
        <v>18.182926829268293</v>
      </c>
      <c r="G88" s="9">
        <f t="shared" si="21"/>
        <v>3200.1951219512198</v>
      </c>
      <c r="H88" s="16">
        <v>0</v>
      </c>
      <c r="I88" s="16">
        <v>0</v>
      </c>
      <c r="J88" s="16">
        <f t="shared" si="17"/>
        <v>3200.1951219512198</v>
      </c>
      <c r="K88" s="16">
        <f t="shared" si="18"/>
        <v>3200.1951219512198</v>
      </c>
      <c r="L88" s="16">
        <f t="shared" si="19"/>
        <v>3200.1951219512198</v>
      </c>
      <c r="M88" s="16">
        <f t="shared" si="20"/>
        <v>3200.1951219512198</v>
      </c>
      <c r="N88" s="10">
        <f t="shared" si="6"/>
        <v>3200.1951219512198</v>
      </c>
      <c r="O88" s="10">
        <f t="shared" si="7"/>
        <v>9600.5853658536598</v>
      </c>
      <c r="P88" s="9">
        <f t="shared" si="8"/>
        <v>12800.780487804879</v>
      </c>
      <c r="Q88" s="11"/>
    </row>
    <row r="89" spans="1:17" ht="25.5" customHeight="1">
      <c r="A89" s="46">
        <v>2162817</v>
      </c>
      <c r="B89" s="46" t="s">
        <v>2235</v>
      </c>
      <c r="C89" s="46" t="s">
        <v>1932</v>
      </c>
      <c r="D89" s="46"/>
      <c r="E89" s="46" t="s">
        <v>2231</v>
      </c>
      <c r="F89" s="36">
        <v>18.182926829268293</v>
      </c>
      <c r="G89" s="9">
        <f t="shared" si="21"/>
        <v>3200.1951219512198</v>
      </c>
      <c r="H89" s="16">
        <v>0</v>
      </c>
      <c r="I89" s="16">
        <v>0</v>
      </c>
      <c r="J89" s="16">
        <f t="shared" si="17"/>
        <v>3200.1951219512198</v>
      </c>
      <c r="K89" s="16">
        <f t="shared" si="18"/>
        <v>3200.1951219512198</v>
      </c>
      <c r="L89" s="16">
        <f t="shared" si="19"/>
        <v>3200.1951219512198</v>
      </c>
      <c r="M89" s="16">
        <f t="shared" si="20"/>
        <v>3200.1951219512198</v>
      </c>
      <c r="N89" s="10">
        <f t="shared" ref="N89:N116" si="22">SUM(H89:J89)</f>
        <v>3200.1951219512198</v>
      </c>
      <c r="O89" s="10">
        <f t="shared" ref="O89:O116" si="23">SUM(K89:M89)</f>
        <v>9600.5853658536598</v>
      </c>
      <c r="P89" s="9">
        <f t="shared" ref="P89:P116" si="24">SUM(H89:M89)</f>
        <v>12800.780487804879</v>
      </c>
      <c r="Q89" s="11"/>
    </row>
    <row r="90" spans="1:17" ht="25.5" customHeight="1">
      <c r="A90" s="46">
        <v>2257902</v>
      </c>
      <c r="B90" s="46" t="s">
        <v>956</v>
      </c>
      <c r="C90" s="46" t="s">
        <v>1932</v>
      </c>
      <c r="D90" s="46"/>
      <c r="E90" s="46" t="s">
        <v>2236</v>
      </c>
      <c r="F90" s="36">
        <v>21.512195121951219</v>
      </c>
      <c r="G90" s="9">
        <f t="shared" si="21"/>
        <v>3786.1463414634145</v>
      </c>
      <c r="H90" s="16">
        <v>0</v>
      </c>
      <c r="I90" s="16">
        <v>0</v>
      </c>
      <c r="J90" s="16">
        <f t="shared" si="17"/>
        <v>3786.1463414634145</v>
      </c>
      <c r="K90" s="16">
        <f t="shared" si="18"/>
        <v>3786.1463414634145</v>
      </c>
      <c r="L90" s="16">
        <f t="shared" si="19"/>
        <v>3786.1463414634145</v>
      </c>
      <c r="M90" s="16">
        <f t="shared" si="20"/>
        <v>3786.1463414634145</v>
      </c>
      <c r="N90" s="10">
        <f t="shared" si="22"/>
        <v>3786.1463414634145</v>
      </c>
      <c r="O90" s="10">
        <f t="shared" si="23"/>
        <v>11358.439024390244</v>
      </c>
      <c r="P90" s="9">
        <f t="shared" si="24"/>
        <v>15144.585365853658</v>
      </c>
      <c r="Q90" s="11"/>
    </row>
    <row r="91" spans="1:17" ht="25.5" customHeight="1">
      <c r="A91" s="46">
        <v>2273259</v>
      </c>
      <c r="B91" s="46" t="s">
        <v>2237</v>
      </c>
      <c r="C91" s="46" t="s">
        <v>1932</v>
      </c>
      <c r="D91" s="46"/>
      <c r="E91" s="46" t="s">
        <v>2236</v>
      </c>
      <c r="F91" s="36">
        <v>21.512195121951219</v>
      </c>
      <c r="G91" s="9">
        <f t="shared" si="21"/>
        <v>3786.1463414634145</v>
      </c>
      <c r="H91" s="16">
        <v>0</v>
      </c>
      <c r="I91" s="16">
        <v>0</v>
      </c>
      <c r="J91" s="16">
        <f t="shared" si="17"/>
        <v>3786.1463414634145</v>
      </c>
      <c r="K91" s="16">
        <f t="shared" si="18"/>
        <v>3786.1463414634145</v>
      </c>
      <c r="L91" s="16">
        <f t="shared" si="19"/>
        <v>3786.1463414634145</v>
      </c>
      <c r="M91" s="16">
        <f t="shared" si="20"/>
        <v>3786.1463414634145</v>
      </c>
      <c r="N91" s="10">
        <f t="shared" si="22"/>
        <v>3786.1463414634145</v>
      </c>
      <c r="O91" s="10">
        <f t="shared" si="23"/>
        <v>11358.439024390244</v>
      </c>
      <c r="P91" s="9">
        <f t="shared" si="24"/>
        <v>15144.585365853658</v>
      </c>
      <c r="Q91" s="11"/>
    </row>
    <row r="92" spans="1:17" ht="25.5" customHeight="1">
      <c r="A92" s="46">
        <v>2312624</v>
      </c>
      <c r="B92" s="46" t="s">
        <v>2238</v>
      </c>
      <c r="C92" s="46" t="s">
        <v>1932</v>
      </c>
      <c r="D92" s="46"/>
      <c r="E92" s="46" t="s">
        <v>2239</v>
      </c>
      <c r="F92" s="36">
        <v>21.512195121951219</v>
      </c>
      <c r="G92" s="9">
        <f t="shared" si="21"/>
        <v>3786.1463414634145</v>
      </c>
      <c r="H92" s="16">
        <v>0</v>
      </c>
      <c r="I92" s="16">
        <v>0</v>
      </c>
      <c r="J92" s="16">
        <f t="shared" si="17"/>
        <v>3786.1463414634145</v>
      </c>
      <c r="K92" s="16">
        <f t="shared" si="18"/>
        <v>3786.1463414634145</v>
      </c>
      <c r="L92" s="16">
        <f t="shared" si="19"/>
        <v>3786.1463414634145</v>
      </c>
      <c r="M92" s="16">
        <f t="shared" si="20"/>
        <v>3786.1463414634145</v>
      </c>
      <c r="N92" s="10">
        <f t="shared" si="22"/>
        <v>3786.1463414634145</v>
      </c>
      <c r="O92" s="10">
        <f t="shared" si="23"/>
        <v>11358.439024390244</v>
      </c>
      <c r="P92" s="9">
        <f t="shared" si="24"/>
        <v>15144.585365853658</v>
      </c>
      <c r="Q92" s="11"/>
    </row>
    <row r="93" spans="1:17" ht="25.5" customHeight="1">
      <c r="A93" s="46">
        <v>2312867</v>
      </c>
      <c r="B93" s="46" t="s">
        <v>2240</v>
      </c>
      <c r="C93" s="46" t="s">
        <v>1932</v>
      </c>
      <c r="D93" s="46"/>
      <c r="E93" s="46" t="s">
        <v>2239</v>
      </c>
      <c r="F93" s="36">
        <v>21.512195121951219</v>
      </c>
      <c r="G93" s="9">
        <f t="shared" si="21"/>
        <v>3786.1463414634145</v>
      </c>
      <c r="H93" s="16">
        <v>0</v>
      </c>
      <c r="I93" s="16">
        <v>0</v>
      </c>
      <c r="J93" s="16">
        <f t="shared" si="17"/>
        <v>3786.1463414634145</v>
      </c>
      <c r="K93" s="16">
        <f t="shared" si="18"/>
        <v>3786.1463414634145</v>
      </c>
      <c r="L93" s="16">
        <f t="shared" si="19"/>
        <v>3786.1463414634145</v>
      </c>
      <c r="M93" s="16">
        <f t="shared" si="20"/>
        <v>3786.1463414634145</v>
      </c>
      <c r="N93" s="10">
        <f t="shared" si="22"/>
        <v>3786.1463414634145</v>
      </c>
      <c r="O93" s="10">
        <f t="shared" si="23"/>
        <v>11358.439024390244</v>
      </c>
      <c r="P93" s="9">
        <f t="shared" si="24"/>
        <v>15144.585365853658</v>
      </c>
      <c r="Q93" s="11"/>
    </row>
    <row r="94" spans="1:17" ht="25.5" customHeight="1">
      <c r="A94" s="46">
        <v>2322364</v>
      </c>
      <c r="B94" s="46" t="s">
        <v>2241</v>
      </c>
      <c r="C94" s="46" t="s">
        <v>1932</v>
      </c>
      <c r="D94" s="46"/>
      <c r="E94" s="46" t="s">
        <v>2220</v>
      </c>
      <c r="F94" s="36">
        <v>19.365853658536587</v>
      </c>
      <c r="G94" s="9">
        <f t="shared" si="21"/>
        <v>3408.3902439024391</v>
      </c>
      <c r="H94" s="16">
        <v>0</v>
      </c>
      <c r="I94" s="16">
        <v>0</v>
      </c>
      <c r="J94" s="16">
        <f t="shared" si="17"/>
        <v>3408.3902439024391</v>
      </c>
      <c r="K94" s="16">
        <f t="shared" si="18"/>
        <v>3408.3902439024391</v>
      </c>
      <c r="L94" s="16">
        <f t="shared" si="19"/>
        <v>3408.3902439024391</v>
      </c>
      <c r="M94" s="16">
        <f t="shared" si="20"/>
        <v>3408.3902439024391</v>
      </c>
      <c r="N94" s="10">
        <f t="shared" si="22"/>
        <v>3408.3902439024391</v>
      </c>
      <c r="O94" s="10">
        <f t="shared" si="23"/>
        <v>10225.170731707318</v>
      </c>
      <c r="P94" s="9">
        <f t="shared" si="24"/>
        <v>13633.560975609756</v>
      </c>
      <c r="Q94" s="11"/>
    </row>
    <row r="95" spans="1:17" ht="25.5" customHeight="1">
      <c r="A95" s="46">
        <v>2322378</v>
      </c>
      <c r="B95" s="46" t="s">
        <v>2242</v>
      </c>
      <c r="C95" s="46" t="s">
        <v>1932</v>
      </c>
      <c r="D95" s="46"/>
      <c r="E95" s="46" t="s">
        <v>2220</v>
      </c>
      <c r="F95" s="36">
        <v>19.365853658536587</v>
      </c>
      <c r="G95" s="9">
        <f t="shared" si="21"/>
        <v>3408.3902439024391</v>
      </c>
      <c r="H95" s="16">
        <v>0</v>
      </c>
      <c r="I95" s="16">
        <v>0</v>
      </c>
      <c r="J95" s="16">
        <f t="shared" si="17"/>
        <v>3408.3902439024391</v>
      </c>
      <c r="K95" s="16">
        <f t="shared" si="18"/>
        <v>3408.3902439024391</v>
      </c>
      <c r="L95" s="16">
        <f t="shared" si="19"/>
        <v>3408.3902439024391</v>
      </c>
      <c r="M95" s="16">
        <f t="shared" si="20"/>
        <v>3408.3902439024391</v>
      </c>
      <c r="N95" s="10">
        <f t="shared" si="22"/>
        <v>3408.3902439024391</v>
      </c>
      <c r="O95" s="10">
        <f t="shared" si="23"/>
        <v>10225.170731707318</v>
      </c>
      <c r="P95" s="9">
        <f t="shared" si="24"/>
        <v>13633.560975609756</v>
      </c>
      <c r="Q95" s="11"/>
    </row>
    <row r="96" spans="1:17" ht="25.5" customHeight="1">
      <c r="A96" s="46">
        <v>2324236</v>
      </c>
      <c r="B96" s="46" t="s">
        <v>2243</v>
      </c>
      <c r="C96" s="46" t="s">
        <v>1932</v>
      </c>
      <c r="D96" s="46"/>
      <c r="E96" s="46" t="s">
        <v>2244</v>
      </c>
      <c r="F96" s="36">
        <v>18.182926829268293</v>
      </c>
      <c r="G96" s="9">
        <f t="shared" si="21"/>
        <v>3200.1951219512198</v>
      </c>
      <c r="H96" s="16">
        <v>0</v>
      </c>
      <c r="I96" s="16">
        <v>0</v>
      </c>
      <c r="J96" s="16">
        <f t="shared" si="17"/>
        <v>3200.1951219512198</v>
      </c>
      <c r="K96" s="16">
        <f t="shared" si="18"/>
        <v>3200.1951219512198</v>
      </c>
      <c r="L96" s="16">
        <f t="shared" si="19"/>
        <v>3200.1951219512198</v>
      </c>
      <c r="M96" s="16">
        <f t="shared" si="20"/>
        <v>3200.1951219512198</v>
      </c>
      <c r="N96" s="10">
        <f t="shared" si="22"/>
        <v>3200.1951219512198</v>
      </c>
      <c r="O96" s="10">
        <f t="shared" si="23"/>
        <v>9600.5853658536598</v>
      </c>
      <c r="P96" s="9">
        <f t="shared" si="24"/>
        <v>12800.780487804879</v>
      </c>
      <c r="Q96" s="11"/>
    </row>
    <row r="97" spans="1:17" ht="25.5" customHeight="1">
      <c r="A97" s="46">
        <v>2218369</v>
      </c>
      <c r="B97" s="46" t="s">
        <v>1255</v>
      </c>
      <c r="C97" s="46" t="s">
        <v>1932</v>
      </c>
      <c r="D97" s="46"/>
      <c r="E97" s="46" t="s">
        <v>2245</v>
      </c>
      <c r="F97" s="36">
        <v>17.073170731707318</v>
      </c>
      <c r="G97" s="9">
        <f t="shared" si="21"/>
        <v>3004.8780487804879</v>
      </c>
      <c r="H97" s="16">
        <v>0</v>
      </c>
      <c r="I97" s="16">
        <v>0</v>
      </c>
      <c r="J97" s="16">
        <f t="shared" si="17"/>
        <v>3004.8780487804879</v>
      </c>
      <c r="K97" s="16">
        <f t="shared" si="18"/>
        <v>3004.8780487804879</v>
      </c>
      <c r="L97" s="16">
        <f t="shared" si="19"/>
        <v>3004.8780487804879</v>
      </c>
      <c r="M97" s="16">
        <f t="shared" si="20"/>
        <v>3004.8780487804879</v>
      </c>
      <c r="N97" s="10">
        <f t="shared" si="22"/>
        <v>3004.8780487804879</v>
      </c>
      <c r="O97" s="10">
        <f t="shared" si="23"/>
        <v>9014.6341463414647</v>
      </c>
      <c r="P97" s="9">
        <f t="shared" si="24"/>
        <v>12019.512195121952</v>
      </c>
      <c r="Q97" s="11"/>
    </row>
    <row r="98" spans="1:17" ht="25.5" customHeight="1">
      <c r="A98" s="46">
        <v>2216501</v>
      </c>
      <c r="B98" s="46" t="s">
        <v>1389</v>
      </c>
      <c r="C98" s="46" t="s">
        <v>1932</v>
      </c>
      <c r="D98" s="46"/>
      <c r="E98" s="46" t="s">
        <v>2246</v>
      </c>
      <c r="F98" s="36">
        <v>23.134146341463413</v>
      </c>
      <c r="G98" s="9">
        <f t="shared" si="21"/>
        <v>4071.6097560975609</v>
      </c>
      <c r="H98" s="16">
        <v>0</v>
      </c>
      <c r="I98" s="16">
        <v>0</v>
      </c>
      <c r="J98" s="16">
        <f t="shared" si="17"/>
        <v>4071.6097560975609</v>
      </c>
      <c r="K98" s="16">
        <f t="shared" si="18"/>
        <v>4071.6097560975609</v>
      </c>
      <c r="L98" s="16">
        <f t="shared" si="19"/>
        <v>4071.6097560975609</v>
      </c>
      <c r="M98" s="16">
        <f t="shared" si="20"/>
        <v>4071.6097560975609</v>
      </c>
      <c r="N98" s="10">
        <f t="shared" si="22"/>
        <v>4071.6097560975609</v>
      </c>
      <c r="O98" s="10">
        <f t="shared" si="23"/>
        <v>12214.829268292682</v>
      </c>
      <c r="P98" s="9">
        <f t="shared" si="24"/>
        <v>16286.439024390244</v>
      </c>
      <c r="Q98" s="11"/>
    </row>
    <row r="99" spans="1:17" ht="25.5" customHeight="1">
      <c r="A99" s="46">
        <v>688458</v>
      </c>
      <c r="B99" s="46" t="s">
        <v>2247</v>
      </c>
      <c r="C99" s="46" t="s">
        <v>1932</v>
      </c>
      <c r="D99" s="46"/>
      <c r="E99" s="46" t="s">
        <v>2248</v>
      </c>
      <c r="F99" s="36">
        <v>25.048780487804876</v>
      </c>
      <c r="G99" s="9">
        <f t="shared" si="21"/>
        <v>4408.585365853658</v>
      </c>
      <c r="H99" s="16">
        <v>0</v>
      </c>
      <c r="I99" s="16">
        <v>0</v>
      </c>
      <c r="J99" s="16">
        <f t="shared" si="17"/>
        <v>4408.585365853658</v>
      </c>
      <c r="K99" s="16">
        <f t="shared" si="18"/>
        <v>4408.585365853658</v>
      </c>
      <c r="L99" s="16">
        <f t="shared" si="19"/>
        <v>4408.585365853658</v>
      </c>
      <c r="M99" s="16">
        <f t="shared" si="20"/>
        <v>4408.585365853658</v>
      </c>
      <c r="N99" s="10">
        <f t="shared" si="22"/>
        <v>4408.585365853658</v>
      </c>
      <c r="O99" s="10">
        <f t="shared" si="23"/>
        <v>13225.756097560974</v>
      </c>
      <c r="P99" s="9">
        <f t="shared" si="24"/>
        <v>17634.341463414632</v>
      </c>
      <c r="Q99" s="11"/>
    </row>
    <row r="100" spans="1:17" ht="25.5" customHeight="1">
      <c r="A100" s="46">
        <v>2062979</v>
      </c>
      <c r="B100" s="46" t="s">
        <v>1378</v>
      </c>
      <c r="C100" s="46" t="s">
        <v>1932</v>
      </c>
      <c r="D100" s="46"/>
      <c r="E100" s="46" t="s">
        <v>2248</v>
      </c>
      <c r="F100" s="36">
        <v>25.048780487804876</v>
      </c>
      <c r="G100" s="9">
        <f t="shared" si="21"/>
        <v>4408.585365853658</v>
      </c>
      <c r="H100" s="16">
        <v>0</v>
      </c>
      <c r="I100" s="16">
        <v>0</v>
      </c>
      <c r="J100" s="16">
        <f t="shared" si="17"/>
        <v>4408.585365853658</v>
      </c>
      <c r="K100" s="16">
        <f t="shared" si="18"/>
        <v>4408.585365853658</v>
      </c>
      <c r="L100" s="16">
        <f t="shared" si="19"/>
        <v>4408.585365853658</v>
      </c>
      <c r="M100" s="16">
        <f t="shared" si="20"/>
        <v>4408.585365853658</v>
      </c>
      <c r="N100" s="10">
        <f t="shared" si="22"/>
        <v>4408.585365853658</v>
      </c>
      <c r="O100" s="10">
        <f t="shared" si="23"/>
        <v>13225.756097560974</v>
      </c>
      <c r="P100" s="9">
        <f t="shared" si="24"/>
        <v>17634.341463414632</v>
      </c>
      <c r="Q100" s="11"/>
    </row>
    <row r="101" spans="1:17" ht="25.5" customHeight="1">
      <c r="A101" s="46">
        <v>2333285</v>
      </c>
      <c r="B101" s="46" t="s">
        <v>2249</v>
      </c>
      <c r="C101" s="46" t="s">
        <v>1932</v>
      </c>
      <c r="D101" s="46"/>
      <c r="E101" s="46" t="s">
        <v>2248</v>
      </c>
      <c r="F101" s="36">
        <v>25.048780487804876</v>
      </c>
      <c r="G101" s="9">
        <f t="shared" si="21"/>
        <v>4408.585365853658</v>
      </c>
      <c r="H101" s="16">
        <v>0</v>
      </c>
      <c r="I101" s="16">
        <v>0</v>
      </c>
      <c r="J101" s="16">
        <f t="shared" si="17"/>
        <v>4408.585365853658</v>
      </c>
      <c r="K101" s="16">
        <f t="shared" si="18"/>
        <v>4408.585365853658</v>
      </c>
      <c r="L101" s="16">
        <f t="shared" si="19"/>
        <v>4408.585365853658</v>
      </c>
      <c r="M101" s="16">
        <f t="shared" si="20"/>
        <v>4408.585365853658</v>
      </c>
      <c r="N101" s="10">
        <f t="shared" si="22"/>
        <v>4408.585365853658</v>
      </c>
      <c r="O101" s="10">
        <f t="shared" si="23"/>
        <v>13225.756097560974</v>
      </c>
      <c r="P101" s="9">
        <f t="shared" si="24"/>
        <v>17634.341463414632</v>
      </c>
      <c r="Q101" s="11"/>
    </row>
    <row r="102" spans="1:17" ht="25.5" customHeight="1">
      <c r="A102" s="46">
        <v>666194</v>
      </c>
      <c r="B102" s="46" t="s">
        <v>2250</v>
      </c>
      <c r="C102" s="46" t="s">
        <v>1932</v>
      </c>
      <c r="D102" s="46"/>
      <c r="E102" s="46" t="s">
        <v>2248</v>
      </c>
      <c r="F102" s="36">
        <v>25.048780487804876</v>
      </c>
      <c r="G102" s="9">
        <f t="shared" si="21"/>
        <v>4408.585365853658</v>
      </c>
      <c r="H102" s="16">
        <v>0</v>
      </c>
      <c r="I102" s="16">
        <v>0</v>
      </c>
      <c r="J102" s="16">
        <f t="shared" si="17"/>
        <v>4408.585365853658</v>
      </c>
      <c r="K102" s="16">
        <f t="shared" si="18"/>
        <v>4408.585365853658</v>
      </c>
      <c r="L102" s="16">
        <f t="shared" si="19"/>
        <v>4408.585365853658</v>
      </c>
      <c r="M102" s="16">
        <f t="shared" si="20"/>
        <v>4408.585365853658</v>
      </c>
      <c r="N102" s="10">
        <f t="shared" si="22"/>
        <v>4408.585365853658</v>
      </c>
      <c r="O102" s="10">
        <f t="shared" si="23"/>
        <v>13225.756097560974</v>
      </c>
      <c r="P102" s="9">
        <f t="shared" si="24"/>
        <v>17634.341463414632</v>
      </c>
      <c r="Q102" s="11"/>
    </row>
    <row r="103" spans="1:17" ht="25.5" customHeight="1">
      <c r="A103" s="46">
        <v>2036078</v>
      </c>
      <c r="B103" s="46" t="s">
        <v>2251</v>
      </c>
      <c r="C103" s="46" t="s">
        <v>1932</v>
      </c>
      <c r="D103" s="46"/>
      <c r="E103" s="46" t="s">
        <v>2252</v>
      </c>
      <c r="F103" s="36">
        <v>20.195121951219512</v>
      </c>
      <c r="G103" s="9">
        <f t="shared" si="21"/>
        <v>3554.3414634146343</v>
      </c>
      <c r="H103" s="16">
        <v>0</v>
      </c>
      <c r="I103" s="16">
        <v>0</v>
      </c>
      <c r="J103" s="16">
        <f t="shared" si="17"/>
        <v>3554.3414634146343</v>
      </c>
      <c r="K103" s="16">
        <f t="shared" si="18"/>
        <v>3554.3414634146343</v>
      </c>
      <c r="L103" s="16">
        <f t="shared" si="19"/>
        <v>3554.3414634146343</v>
      </c>
      <c r="M103" s="16">
        <f t="shared" si="20"/>
        <v>3554.3414634146343</v>
      </c>
      <c r="N103" s="10">
        <f t="shared" si="22"/>
        <v>3554.3414634146343</v>
      </c>
      <c r="O103" s="10">
        <f t="shared" si="23"/>
        <v>10663.024390243903</v>
      </c>
      <c r="P103" s="9">
        <f t="shared" si="24"/>
        <v>14217.365853658537</v>
      </c>
      <c r="Q103" s="11"/>
    </row>
    <row r="104" spans="1:17" ht="25.5" customHeight="1">
      <c r="A104" s="46">
        <v>2073959</v>
      </c>
      <c r="B104" s="46" t="s">
        <v>1385</v>
      </c>
      <c r="C104" s="46" t="s">
        <v>1932</v>
      </c>
      <c r="D104" s="46"/>
      <c r="E104" s="46" t="s">
        <v>2252</v>
      </c>
      <c r="F104" s="36">
        <v>20.195121951219512</v>
      </c>
      <c r="G104" s="9">
        <f t="shared" si="21"/>
        <v>3554.3414634146343</v>
      </c>
      <c r="H104" s="16">
        <v>0</v>
      </c>
      <c r="I104" s="16">
        <v>0</v>
      </c>
      <c r="J104" s="16">
        <f t="shared" si="17"/>
        <v>3554.3414634146343</v>
      </c>
      <c r="K104" s="16">
        <f t="shared" si="18"/>
        <v>3554.3414634146343</v>
      </c>
      <c r="L104" s="16">
        <f t="shared" si="19"/>
        <v>3554.3414634146343</v>
      </c>
      <c r="M104" s="16">
        <f t="shared" si="20"/>
        <v>3554.3414634146343</v>
      </c>
      <c r="N104" s="10">
        <f t="shared" si="22"/>
        <v>3554.3414634146343</v>
      </c>
      <c r="O104" s="10">
        <f t="shared" si="23"/>
        <v>10663.024390243903</v>
      </c>
      <c r="P104" s="9">
        <f t="shared" si="24"/>
        <v>14217.365853658537</v>
      </c>
      <c r="Q104" s="11"/>
    </row>
    <row r="105" spans="1:17" ht="25.5" customHeight="1">
      <c r="A105" s="46">
        <v>2078834</v>
      </c>
      <c r="B105" s="46" t="s">
        <v>1386</v>
      </c>
      <c r="C105" s="46" t="s">
        <v>1932</v>
      </c>
      <c r="D105" s="46"/>
      <c r="E105" s="46" t="s">
        <v>2253</v>
      </c>
      <c r="F105" s="36">
        <v>19.365853658536587</v>
      </c>
      <c r="G105" s="9">
        <f t="shared" si="21"/>
        <v>3408.3902439024391</v>
      </c>
      <c r="H105" s="16">
        <v>0</v>
      </c>
      <c r="I105" s="16">
        <v>0</v>
      </c>
      <c r="J105" s="16">
        <f t="shared" si="17"/>
        <v>3408.3902439024391</v>
      </c>
      <c r="K105" s="16">
        <f t="shared" si="18"/>
        <v>3408.3902439024391</v>
      </c>
      <c r="L105" s="16">
        <f t="shared" si="19"/>
        <v>3408.3902439024391</v>
      </c>
      <c r="M105" s="16">
        <f t="shared" si="20"/>
        <v>3408.3902439024391</v>
      </c>
      <c r="N105" s="10">
        <f t="shared" si="22"/>
        <v>3408.3902439024391</v>
      </c>
      <c r="O105" s="10">
        <f t="shared" si="23"/>
        <v>10225.170731707318</v>
      </c>
      <c r="P105" s="9">
        <f t="shared" si="24"/>
        <v>13633.560975609756</v>
      </c>
      <c r="Q105" s="11"/>
    </row>
    <row r="106" spans="1:17" ht="25.5" customHeight="1">
      <c r="A106" s="46">
        <v>2101406</v>
      </c>
      <c r="B106" s="46" t="s">
        <v>2254</v>
      </c>
      <c r="C106" s="46" t="s">
        <v>1932</v>
      </c>
      <c r="D106" s="46"/>
      <c r="E106" s="46" t="s">
        <v>2253</v>
      </c>
      <c r="F106" s="36">
        <v>21.512195121951219</v>
      </c>
      <c r="G106" s="9">
        <f t="shared" si="21"/>
        <v>3786.1463414634145</v>
      </c>
      <c r="H106" s="16">
        <v>0</v>
      </c>
      <c r="I106" s="16">
        <v>0</v>
      </c>
      <c r="J106" s="16">
        <f t="shared" si="17"/>
        <v>3786.1463414634145</v>
      </c>
      <c r="K106" s="16">
        <f t="shared" si="18"/>
        <v>3786.1463414634145</v>
      </c>
      <c r="L106" s="16">
        <f t="shared" si="19"/>
        <v>3786.1463414634145</v>
      </c>
      <c r="M106" s="16">
        <f t="shared" si="20"/>
        <v>3786.1463414634145</v>
      </c>
      <c r="N106" s="10">
        <f t="shared" si="22"/>
        <v>3786.1463414634145</v>
      </c>
      <c r="O106" s="10">
        <f t="shared" si="23"/>
        <v>11358.439024390244</v>
      </c>
      <c r="P106" s="9">
        <f t="shared" si="24"/>
        <v>15144.585365853658</v>
      </c>
      <c r="Q106" s="11"/>
    </row>
    <row r="107" spans="1:17" ht="25.5" customHeight="1">
      <c r="A107" s="46">
        <v>2290046</v>
      </c>
      <c r="B107" s="46" t="s">
        <v>1390</v>
      </c>
      <c r="C107" s="46" t="s">
        <v>1932</v>
      </c>
      <c r="D107" s="46"/>
      <c r="E107" s="46" t="s">
        <v>2253</v>
      </c>
      <c r="F107" s="36">
        <v>21.512195121951219</v>
      </c>
      <c r="G107" s="9">
        <f t="shared" si="21"/>
        <v>3786.1463414634145</v>
      </c>
      <c r="H107" s="16">
        <v>0</v>
      </c>
      <c r="I107" s="16">
        <v>0</v>
      </c>
      <c r="J107" s="16">
        <f t="shared" si="17"/>
        <v>3786.1463414634145</v>
      </c>
      <c r="K107" s="16">
        <f t="shared" si="18"/>
        <v>3786.1463414634145</v>
      </c>
      <c r="L107" s="16">
        <f t="shared" si="19"/>
        <v>3786.1463414634145</v>
      </c>
      <c r="M107" s="16">
        <f t="shared" si="20"/>
        <v>3786.1463414634145</v>
      </c>
      <c r="N107" s="10">
        <f t="shared" si="22"/>
        <v>3786.1463414634145</v>
      </c>
      <c r="O107" s="10">
        <f t="shared" si="23"/>
        <v>11358.439024390244</v>
      </c>
      <c r="P107" s="9">
        <f t="shared" si="24"/>
        <v>15144.585365853658</v>
      </c>
      <c r="Q107" s="11"/>
    </row>
    <row r="108" spans="1:17" ht="25.5" customHeight="1">
      <c r="A108" s="46">
        <v>2293100</v>
      </c>
      <c r="B108" s="46" t="s">
        <v>1391</v>
      </c>
      <c r="C108" s="46" t="s">
        <v>1932</v>
      </c>
      <c r="D108" s="46"/>
      <c r="E108" s="46" t="s">
        <v>2253</v>
      </c>
      <c r="F108" s="36">
        <v>21.512195121951219</v>
      </c>
      <c r="G108" s="9">
        <f t="shared" si="21"/>
        <v>3786.1463414634145</v>
      </c>
      <c r="H108" s="16">
        <v>0</v>
      </c>
      <c r="I108" s="16">
        <v>0</v>
      </c>
      <c r="J108" s="16">
        <f t="shared" si="17"/>
        <v>3786.1463414634145</v>
      </c>
      <c r="K108" s="16">
        <f t="shared" si="18"/>
        <v>3786.1463414634145</v>
      </c>
      <c r="L108" s="16">
        <f t="shared" si="19"/>
        <v>3786.1463414634145</v>
      </c>
      <c r="M108" s="16">
        <f t="shared" si="20"/>
        <v>3786.1463414634145</v>
      </c>
      <c r="N108" s="10">
        <f t="shared" si="22"/>
        <v>3786.1463414634145</v>
      </c>
      <c r="O108" s="10">
        <f t="shared" si="23"/>
        <v>11358.439024390244</v>
      </c>
      <c r="P108" s="9">
        <f t="shared" si="24"/>
        <v>15144.585365853658</v>
      </c>
      <c r="Q108" s="11"/>
    </row>
    <row r="109" spans="1:17" ht="25.5" customHeight="1">
      <c r="A109" s="46">
        <v>2326129</v>
      </c>
      <c r="B109" s="46" t="s">
        <v>1392</v>
      </c>
      <c r="C109" s="46" t="s">
        <v>1932</v>
      </c>
      <c r="D109" s="46"/>
      <c r="E109" s="46" t="s">
        <v>2255</v>
      </c>
      <c r="F109" s="36">
        <v>17.670731707317074</v>
      </c>
      <c r="G109" s="9">
        <f t="shared" si="21"/>
        <v>3110.0487804878048</v>
      </c>
      <c r="H109" s="16">
        <v>0</v>
      </c>
      <c r="I109" s="16">
        <v>0</v>
      </c>
      <c r="J109" s="16">
        <f t="shared" si="17"/>
        <v>3110.0487804878048</v>
      </c>
      <c r="K109" s="16">
        <f t="shared" si="18"/>
        <v>3110.0487804878048</v>
      </c>
      <c r="L109" s="16">
        <f t="shared" si="19"/>
        <v>3110.0487804878048</v>
      </c>
      <c r="M109" s="16">
        <f t="shared" si="20"/>
        <v>3110.0487804878048</v>
      </c>
      <c r="N109" s="10">
        <f t="shared" si="22"/>
        <v>3110.0487804878048</v>
      </c>
      <c r="O109" s="10">
        <f t="shared" si="23"/>
        <v>9330.1463414634145</v>
      </c>
      <c r="P109" s="9">
        <f t="shared" si="24"/>
        <v>12440.195121951219</v>
      </c>
      <c r="Q109" s="11"/>
    </row>
    <row r="110" spans="1:17" ht="25.5" customHeight="1">
      <c r="A110" s="46">
        <v>2347315</v>
      </c>
      <c r="B110" s="46" t="s">
        <v>1393</v>
      </c>
      <c r="C110" s="46" t="s">
        <v>1932</v>
      </c>
      <c r="D110" s="46"/>
      <c r="E110" s="46" t="s">
        <v>2255</v>
      </c>
      <c r="F110" s="36">
        <v>17.670731707317074</v>
      </c>
      <c r="G110" s="9">
        <f t="shared" si="21"/>
        <v>3110.0487804878048</v>
      </c>
      <c r="H110" s="16">
        <v>0</v>
      </c>
      <c r="I110" s="16">
        <v>0</v>
      </c>
      <c r="J110" s="16">
        <f t="shared" si="17"/>
        <v>3110.0487804878048</v>
      </c>
      <c r="K110" s="16">
        <f t="shared" si="18"/>
        <v>3110.0487804878048</v>
      </c>
      <c r="L110" s="16">
        <f t="shared" si="19"/>
        <v>3110.0487804878048</v>
      </c>
      <c r="M110" s="16">
        <f t="shared" si="20"/>
        <v>3110.0487804878048</v>
      </c>
      <c r="N110" s="10">
        <f t="shared" si="22"/>
        <v>3110.0487804878048</v>
      </c>
      <c r="O110" s="10">
        <f t="shared" si="23"/>
        <v>9330.1463414634145</v>
      </c>
      <c r="P110" s="9">
        <f t="shared" si="24"/>
        <v>12440.195121951219</v>
      </c>
      <c r="Q110" s="11"/>
    </row>
    <row r="111" spans="1:17" ht="25.5" customHeight="1">
      <c r="A111" s="46">
        <v>797589</v>
      </c>
      <c r="B111" s="46" t="s">
        <v>1394</v>
      </c>
      <c r="C111" s="46" t="s">
        <v>1932</v>
      </c>
      <c r="D111" s="46"/>
      <c r="E111" s="46" t="s">
        <v>2255</v>
      </c>
      <c r="F111" s="36">
        <v>17.670731707317074</v>
      </c>
      <c r="G111" s="9">
        <f t="shared" ref="G111:G116" si="25">F111*176</f>
        <v>3110.0487804878048</v>
      </c>
      <c r="H111" s="16">
        <v>0</v>
      </c>
      <c r="I111" s="16">
        <v>0</v>
      </c>
      <c r="J111" s="16">
        <f t="shared" si="17"/>
        <v>3110.0487804878048</v>
      </c>
      <c r="K111" s="16">
        <f t="shared" si="18"/>
        <v>3110.0487804878048</v>
      </c>
      <c r="L111" s="16">
        <f t="shared" si="19"/>
        <v>3110.0487804878048</v>
      </c>
      <c r="M111" s="16">
        <f t="shared" si="20"/>
        <v>3110.0487804878048</v>
      </c>
      <c r="N111" s="10">
        <f t="shared" si="22"/>
        <v>3110.0487804878048</v>
      </c>
      <c r="O111" s="10">
        <f t="shared" si="23"/>
        <v>9330.1463414634145</v>
      </c>
      <c r="P111" s="9">
        <f t="shared" si="24"/>
        <v>12440.195121951219</v>
      </c>
      <c r="Q111" s="11"/>
    </row>
    <row r="112" spans="1:17" ht="25.5" customHeight="1">
      <c r="A112" s="46">
        <v>801839</v>
      </c>
      <c r="B112" s="46" t="s">
        <v>1395</v>
      </c>
      <c r="C112" s="46" t="s">
        <v>1932</v>
      </c>
      <c r="D112" s="46"/>
      <c r="E112" s="46" t="s">
        <v>2255</v>
      </c>
      <c r="F112" s="36">
        <v>17.670731707317074</v>
      </c>
      <c r="G112" s="9">
        <f t="shared" si="25"/>
        <v>3110.0487804878048</v>
      </c>
      <c r="H112" s="16">
        <v>0</v>
      </c>
      <c r="I112" s="16">
        <v>0</v>
      </c>
      <c r="J112" s="16">
        <f t="shared" si="17"/>
        <v>3110.0487804878048</v>
      </c>
      <c r="K112" s="16">
        <f t="shared" si="18"/>
        <v>3110.0487804878048</v>
      </c>
      <c r="L112" s="16">
        <f t="shared" si="19"/>
        <v>3110.0487804878048</v>
      </c>
      <c r="M112" s="16">
        <f t="shared" si="20"/>
        <v>3110.0487804878048</v>
      </c>
      <c r="N112" s="10">
        <f t="shared" si="22"/>
        <v>3110.0487804878048</v>
      </c>
      <c r="O112" s="10">
        <f t="shared" si="23"/>
        <v>9330.1463414634145</v>
      </c>
      <c r="P112" s="9">
        <f t="shared" si="24"/>
        <v>12440.195121951219</v>
      </c>
      <c r="Q112" s="11"/>
    </row>
    <row r="113" spans="1:17" ht="25.5" customHeight="1">
      <c r="A113" s="46">
        <v>909428</v>
      </c>
      <c r="B113" s="46" t="s">
        <v>1396</v>
      </c>
      <c r="C113" s="46" t="s">
        <v>1932</v>
      </c>
      <c r="D113" s="46"/>
      <c r="E113" s="46" t="s">
        <v>2253</v>
      </c>
      <c r="F113" s="36">
        <v>19.365853658536587</v>
      </c>
      <c r="G113" s="9">
        <f t="shared" si="25"/>
        <v>3408.3902439024391</v>
      </c>
      <c r="H113" s="16">
        <v>0</v>
      </c>
      <c r="I113" s="16">
        <v>0</v>
      </c>
      <c r="J113" s="16">
        <f t="shared" si="17"/>
        <v>3408.3902439024391</v>
      </c>
      <c r="K113" s="16">
        <f t="shared" si="18"/>
        <v>3408.3902439024391</v>
      </c>
      <c r="L113" s="16">
        <f t="shared" si="19"/>
        <v>3408.3902439024391</v>
      </c>
      <c r="M113" s="16">
        <f t="shared" si="20"/>
        <v>3408.3902439024391</v>
      </c>
      <c r="N113" s="10">
        <f t="shared" si="22"/>
        <v>3408.3902439024391</v>
      </c>
      <c r="O113" s="10">
        <f t="shared" si="23"/>
        <v>10225.170731707318</v>
      </c>
      <c r="P113" s="9">
        <f t="shared" si="24"/>
        <v>13633.560975609756</v>
      </c>
      <c r="Q113" s="11"/>
    </row>
    <row r="114" spans="1:17" ht="25.5" customHeight="1">
      <c r="A114" s="46">
        <v>940053</v>
      </c>
      <c r="B114" s="46" t="s">
        <v>1397</v>
      </c>
      <c r="C114" s="46" t="s">
        <v>1932</v>
      </c>
      <c r="D114" s="46"/>
      <c r="E114" s="46" t="s">
        <v>2253</v>
      </c>
      <c r="F114" s="36">
        <v>19.365853658536587</v>
      </c>
      <c r="G114" s="9">
        <f t="shared" si="25"/>
        <v>3408.3902439024391</v>
      </c>
      <c r="H114" s="16">
        <v>0</v>
      </c>
      <c r="I114" s="16">
        <v>0</v>
      </c>
      <c r="J114" s="16">
        <f t="shared" si="17"/>
        <v>3408.3902439024391</v>
      </c>
      <c r="K114" s="16">
        <f t="shared" si="18"/>
        <v>3408.3902439024391</v>
      </c>
      <c r="L114" s="16">
        <f t="shared" si="19"/>
        <v>3408.3902439024391</v>
      </c>
      <c r="M114" s="16">
        <f t="shared" si="20"/>
        <v>3408.3902439024391</v>
      </c>
      <c r="N114" s="10">
        <f t="shared" si="22"/>
        <v>3408.3902439024391</v>
      </c>
      <c r="O114" s="10">
        <f t="shared" si="23"/>
        <v>10225.170731707318</v>
      </c>
      <c r="P114" s="9">
        <f t="shared" si="24"/>
        <v>13633.560975609756</v>
      </c>
      <c r="Q114" s="11"/>
    </row>
    <row r="115" spans="1:17" ht="25.5" customHeight="1">
      <c r="A115" s="46">
        <v>206141</v>
      </c>
      <c r="B115" s="46" t="s">
        <v>2256</v>
      </c>
      <c r="C115" s="46" t="s">
        <v>1932</v>
      </c>
      <c r="D115" s="46"/>
      <c r="E115" s="46" t="s">
        <v>2245</v>
      </c>
      <c r="F115" s="36">
        <v>17.073170731707318</v>
      </c>
      <c r="G115" s="9">
        <f t="shared" si="25"/>
        <v>3004.8780487804879</v>
      </c>
      <c r="H115" s="16">
        <v>0</v>
      </c>
      <c r="I115" s="16">
        <v>0</v>
      </c>
      <c r="J115" s="16">
        <f t="shared" si="17"/>
        <v>3004.8780487804879</v>
      </c>
      <c r="K115" s="16">
        <f t="shared" si="18"/>
        <v>3004.8780487804879</v>
      </c>
      <c r="L115" s="16">
        <f t="shared" si="19"/>
        <v>3004.8780487804879</v>
      </c>
      <c r="M115" s="16">
        <f t="shared" si="20"/>
        <v>3004.8780487804879</v>
      </c>
      <c r="N115" s="10">
        <f t="shared" si="22"/>
        <v>3004.8780487804879</v>
      </c>
      <c r="O115" s="10">
        <f t="shared" si="23"/>
        <v>9014.6341463414647</v>
      </c>
      <c r="P115" s="9">
        <f t="shared" si="24"/>
        <v>12019.512195121952</v>
      </c>
      <c r="Q115" s="11"/>
    </row>
    <row r="116" spans="1:17" ht="25.5" customHeight="1">
      <c r="A116" s="46">
        <v>484985</v>
      </c>
      <c r="B116" s="46" t="s">
        <v>1375</v>
      </c>
      <c r="C116" s="46" t="s">
        <v>1932</v>
      </c>
      <c r="D116" s="46"/>
      <c r="E116" s="46" t="s">
        <v>2245</v>
      </c>
      <c r="F116" s="36">
        <v>17.073170731707318</v>
      </c>
      <c r="G116" s="9">
        <f t="shared" si="25"/>
        <v>3004.8780487804879</v>
      </c>
      <c r="H116" s="16">
        <v>0</v>
      </c>
      <c r="I116" s="16">
        <v>0</v>
      </c>
      <c r="J116" s="16">
        <f t="shared" si="17"/>
        <v>3004.8780487804879</v>
      </c>
      <c r="K116" s="16">
        <f t="shared" si="18"/>
        <v>3004.8780487804879</v>
      </c>
      <c r="L116" s="16">
        <f t="shared" si="19"/>
        <v>3004.8780487804879</v>
      </c>
      <c r="M116" s="16">
        <f t="shared" si="20"/>
        <v>3004.8780487804879</v>
      </c>
      <c r="N116" s="10">
        <f t="shared" si="22"/>
        <v>3004.8780487804879</v>
      </c>
      <c r="O116" s="10">
        <f t="shared" si="23"/>
        <v>9014.6341463414647</v>
      </c>
      <c r="P116" s="9">
        <f t="shared" si="24"/>
        <v>12019.512195121952</v>
      </c>
      <c r="Q116" s="11"/>
    </row>
    <row r="117" spans="1:17">
      <c r="A117" s="850" t="s">
        <v>1506</v>
      </c>
      <c r="B117" s="850"/>
      <c r="C117" s="850"/>
      <c r="D117" s="850"/>
      <c r="E117" s="850"/>
      <c r="F117" s="850"/>
      <c r="G117" s="850"/>
      <c r="H117" s="5">
        <f t="shared" ref="H117:P117" si="26">SUM(H9:H116)</f>
        <v>151115.80000000016</v>
      </c>
      <c r="I117" s="5">
        <f t="shared" si="26"/>
        <v>151115.80000000016</v>
      </c>
      <c r="J117" s="5">
        <f t="shared" si="26"/>
        <v>261089.56097560958</v>
      </c>
      <c r="K117" s="5">
        <f t="shared" si="26"/>
        <v>261089.56097560958</v>
      </c>
      <c r="L117" s="5">
        <f t="shared" si="26"/>
        <v>261089.56097560958</v>
      </c>
      <c r="M117" s="5">
        <f t="shared" si="26"/>
        <v>261089.56097560958</v>
      </c>
      <c r="N117" s="5">
        <f t="shared" si="26"/>
        <v>563321.1609756113</v>
      </c>
      <c r="O117" s="5">
        <f t="shared" si="26"/>
        <v>783268.68292682979</v>
      </c>
      <c r="P117" s="5">
        <f t="shared" si="26"/>
        <v>1346589.8439024396</v>
      </c>
      <c r="Q117" s="12"/>
    </row>
  </sheetData>
  <autoFilter ref="A8:Q8" xr:uid="{CD73EEC1-792B-4FB0-BFEB-DDB4AB8F7B42}"/>
  <mergeCells count="15">
    <mergeCell ref="H7:J7"/>
    <mergeCell ref="K7:M7"/>
    <mergeCell ref="A117:G117"/>
    <mergeCell ref="A4:B4"/>
    <mergeCell ref="C4:F4"/>
    <mergeCell ref="A5:B5"/>
    <mergeCell ref="C5:F5"/>
    <mergeCell ref="A6:B6"/>
    <mergeCell ref="C6:F6"/>
    <mergeCell ref="A1:B1"/>
    <mergeCell ref="C1:F1"/>
    <mergeCell ref="A2:B2"/>
    <mergeCell ref="C2:F2"/>
    <mergeCell ref="A3:B3"/>
    <mergeCell ref="C3:F3"/>
  </mergeCells>
  <dataValidations count="1">
    <dataValidation type="list" allowBlank="1" showInputMessage="1" showErrorMessage="1" sqref="E9:E116" xr:uid="{BA924F59-7829-457F-B8FB-C554CABB671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4BEE-4889-415B-A2CA-ACFE84BBAACC}">
  <sheetPr codeName="Sheet31" filterMode="1">
    <tabColor rgb="FFFFC000"/>
  </sheetPr>
  <dimension ref="A1:Q118"/>
  <sheetViews>
    <sheetView topLeftCell="A88" zoomScaleNormal="100" workbookViewId="0">
      <selection activeCell="F103" sqref="A1:Q118"/>
    </sheetView>
  </sheetViews>
  <sheetFormatPr defaultColWidth="31.453125" defaultRowHeight="14"/>
  <cols>
    <col min="1" max="1" width="14.54296875" style="23" customWidth="1"/>
    <col min="2" max="2" width="30.45312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52" t="s">
        <v>1440</v>
      </c>
      <c r="B1" s="852"/>
      <c r="C1" s="858" t="s">
        <v>1943</v>
      </c>
      <c r="D1" s="858"/>
      <c r="E1" s="858"/>
      <c r="F1" s="858"/>
    </row>
    <row r="2" spans="1:17" ht="14.9" customHeight="1">
      <c r="A2" s="852" t="s">
        <v>1441</v>
      </c>
      <c r="B2" s="852"/>
      <c r="C2" s="858" t="s">
        <v>1944</v>
      </c>
      <c r="D2" s="858"/>
      <c r="E2" s="858"/>
      <c r="F2" s="858"/>
    </row>
    <row r="3" spans="1:17" ht="14.9" customHeight="1">
      <c r="A3" s="852" t="s">
        <v>1443</v>
      </c>
      <c r="B3" s="852"/>
      <c r="C3" s="853"/>
      <c r="D3" s="854"/>
      <c r="E3" s="854"/>
      <c r="F3" s="855"/>
    </row>
    <row r="4" spans="1:17" ht="14.9" customHeight="1">
      <c r="A4" s="852" t="s">
        <v>10</v>
      </c>
      <c r="B4" s="852"/>
      <c r="C4" s="853" t="s">
        <v>88</v>
      </c>
      <c r="D4" s="854"/>
      <c r="E4" s="854"/>
      <c r="F4" s="855"/>
    </row>
    <row r="5" spans="1:17" ht="14.9" customHeight="1">
      <c r="A5" s="856" t="s">
        <v>1445</v>
      </c>
      <c r="B5" s="857"/>
      <c r="C5" s="853" t="s">
        <v>89</v>
      </c>
      <c r="D5" s="854"/>
      <c r="E5" s="854"/>
      <c r="F5" s="855"/>
      <c r="G5" s="48" t="s">
        <v>2044</v>
      </c>
    </row>
    <row r="6" spans="1:17" ht="14.9" customHeight="1">
      <c r="A6" s="856" t="s">
        <v>1446</v>
      </c>
      <c r="B6" s="857"/>
      <c r="C6" s="853" t="s">
        <v>1947</v>
      </c>
      <c r="D6" s="854"/>
      <c r="E6" s="854"/>
      <c r="F6" s="855"/>
    </row>
    <row r="7" spans="1:17">
      <c r="H7" s="876" t="s">
        <v>0</v>
      </c>
      <c r="I7" s="876"/>
      <c r="J7" s="876"/>
      <c r="K7" s="877" t="s">
        <v>1</v>
      </c>
      <c r="L7" s="877"/>
      <c r="M7" s="877"/>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hidden="1" customHeight="1">
      <c r="A9" s="46">
        <v>645969</v>
      </c>
      <c r="B9" s="46" t="s">
        <v>2177</v>
      </c>
      <c r="C9" s="46" t="s">
        <v>1711</v>
      </c>
      <c r="D9" s="46"/>
      <c r="E9" s="46" t="s">
        <v>359</v>
      </c>
      <c r="F9" s="36">
        <v>27.787500000000005</v>
      </c>
      <c r="G9" s="9">
        <f>F9*176</f>
        <v>4890.6000000000013</v>
      </c>
      <c r="H9" s="16">
        <f t="shared" ref="H9:H66" si="0">F9*176</f>
        <v>4890.6000000000013</v>
      </c>
      <c r="I9" s="16">
        <f t="shared" ref="I9:I66" si="1">F9*176</f>
        <v>4890.6000000000013</v>
      </c>
      <c r="J9" s="16">
        <v>0</v>
      </c>
      <c r="K9" s="16">
        <v>0</v>
      </c>
      <c r="L9" s="16">
        <v>0</v>
      </c>
      <c r="M9" s="16">
        <v>0</v>
      </c>
      <c r="N9" s="10">
        <f t="shared" ref="N9:N100" si="2">SUM(H9:J9)</f>
        <v>9781.2000000000025</v>
      </c>
      <c r="O9" s="10">
        <f t="shared" ref="O9:O100" si="3">SUM(K9:M9)</f>
        <v>0</v>
      </c>
      <c r="P9" s="9">
        <f t="shared" ref="P9:P100" si="4">SUM(H9:M9)</f>
        <v>9781.2000000000025</v>
      </c>
      <c r="Q9" s="11"/>
    </row>
    <row r="10" spans="1:17" ht="25.5" hidden="1" customHeight="1">
      <c r="A10" s="46">
        <v>775337</v>
      </c>
      <c r="B10" s="46" t="s">
        <v>2178</v>
      </c>
      <c r="C10" s="46" t="s">
        <v>1711</v>
      </c>
      <c r="D10" s="46"/>
      <c r="E10" s="46" t="s">
        <v>359</v>
      </c>
      <c r="F10" s="36">
        <v>27.787500000000005</v>
      </c>
      <c r="G10" s="9">
        <f t="shared" ref="G10:G73" si="5">F10*176</f>
        <v>4890.6000000000013</v>
      </c>
      <c r="H10" s="16">
        <f t="shared" si="0"/>
        <v>4890.6000000000013</v>
      </c>
      <c r="I10" s="16">
        <f t="shared" si="1"/>
        <v>4890.6000000000013</v>
      </c>
      <c r="J10" s="16">
        <v>0</v>
      </c>
      <c r="K10" s="16">
        <v>0</v>
      </c>
      <c r="L10" s="16">
        <v>0</v>
      </c>
      <c r="M10" s="16">
        <v>0</v>
      </c>
      <c r="N10" s="10">
        <f t="shared" si="2"/>
        <v>9781.2000000000025</v>
      </c>
      <c r="O10" s="10">
        <f t="shared" si="3"/>
        <v>0</v>
      </c>
      <c r="P10" s="9">
        <f t="shared" si="4"/>
        <v>9781.2000000000025</v>
      </c>
      <c r="Q10" s="11"/>
    </row>
    <row r="11" spans="1:17" ht="25.5" hidden="1" customHeight="1">
      <c r="A11" s="46">
        <v>2249542</v>
      </c>
      <c r="B11" s="46" t="s">
        <v>2179</v>
      </c>
      <c r="C11" s="46" t="s">
        <v>1711</v>
      </c>
      <c r="D11" s="46"/>
      <c r="E11" s="46" t="s">
        <v>359</v>
      </c>
      <c r="F11" s="36">
        <v>26.762500000000003</v>
      </c>
      <c r="G11" s="9">
        <f t="shared" si="5"/>
        <v>4710.2000000000007</v>
      </c>
      <c r="H11" s="16">
        <f t="shared" si="0"/>
        <v>4710.2000000000007</v>
      </c>
      <c r="I11" s="16">
        <f t="shared" si="1"/>
        <v>4710.2000000000007</v>
      </c>
      <c r="J11" s="16">
        <v>0</v>
      </c>
      <c r="K11" s="16">
        <v>0</v>
      </c>
      <c r="L11" s="16">
        <v>0</v>
      </c>
      <c r="M11" s="16">
        <v>0</v>
      </c>
      <c r="N11" s="10">
        <f t="shared" si="2"/>
        <v>9420.4000000000015</v>
      </c>
      <c r="O11" s="10">
        <f t="shared" si="3"/>
        <v>0</v>
      </c>
      <c r="P11" s="9">
        <f t="shared" si="4"/>
        <v>9420.4000000000015</v>
      </c>
      <c r="Q11" s="11"/>
    </row>
    <row r="12" spans="1:17" ht="25.5" hidden="1" customHeight="1">
      <c r="A12" s="46">
        <v>2254287</v>
      </c>
      <c r="B12" s="46" t="s">
        <v>2257</v>
      </c>
      <c r="C12" s="46" t="s">
        <v>1711</v>
      </c>
      <c r="D12" s="46" t="s">
        <v>801</v>
      </c>
      <c r="E12" s="46" t="s">
        <v>359</v>
      </c>
      <c r="F12" s="36">
        <v>26.762500000000003</v>
      </c>
      <c r="G12" s="9">
        <f t="shared" si="5"/>
        <v>4710.2000000000007</v>
      </c>
      <c r="H12" s="16">
        <f t="shared" si="0"/>
        <v>4710.2000000000007</v>
      </c>
      <c r="I12" s="16">
        <f t="shared" si="1"/>
        <v>4710.2000000000007</v>
      </c>
      <c r="J12" s="16">
        <v>0</v>
      </c>
      <c r="K12" s="16">
        <v>0</v>
      </c>
      <c r="L12" s="16">
        <v>0</v>
      </c>
      <c r="M12" s="16">
        <v>0</v>
      </c>
      <c r="N12" s="10">
        <f t="shared" si="2"/>
        <v>9420.4000000000015</v>
      </c>
      <c r="O12" s="10">
        <f t="shared" si="3"/>
        <v>0</v>
      </c>
      <c r="P12" s="9">
        <f t="shared" si="4"/>
        <v>9420.4000000000015</v>
      </c>
      <c r="Q12" s="11"/>
    </row>
    <row r="13" spans="1:17" ht="25.5" hidden="1" customHeight="1">
      <c r="A13" s="46">
        <v>288101</v>
      </c>
      <c r="B13" s="46" t="s">
        <v>2258</v>
      </c>
      <c r="C13" s="46" t="s">
        <v>1711</v>
      </c>
      <c r="D13" s="46" t="s">
        <v>801</v>
      </c>
      <c r="E13" s="46" t="s">
        <v>346</v>
      </c>
      <c r="F13" s="36">
        <v>28.425000000000004</v>
      </c>
      <c r="G13" s="9">
        <f t="shared" si="5"/>
        <v>5002.8000000000011</v>
      </c>
      <c r="H13" s="16">
        <f t="shared" si="0"/>
        <v>5002.8000000000011</v>
      </c>
      <c r="I13" s="16">
        <f t="shared" si="1"/>
        <v>5002.8000000000011</v>
      </c>
      <c r="J13" s="16">
        <v>0</v>
      </c>
      <c r="K13" s="16">
        <v>0</v>
      </c>
      <c r="L13" s="16">
        <v>0</v>
      </c>
      <c r="M13" s="16">
        <v>0</v>
      </c>
      <c r="N13" s="10">
        <f t="shared" si="2"/>
        <v>10005.600000000002</v>
      </c>
      <c r="O13" s="10">
        <f t="shared" si="3"/>
        <v>0</v>
      </c>
      <c r="P13" s="9">
        <f t="shared" si="4"/>
        <v>10005.600000000002</v>
      </c>
      <c r="Q13" s="11"/>
    </row>
    <row r="14" spans="1:17" ht="25.5" hidden="1" customHeight="1">
      <c r="A14" s="46">
        <v>188687</v>
      </c>
      <c r="B14" s="46" t="s">
        <v>2259</v>
      </c>
      <c r="C14" s="46" t="s">
        <v>1711</v>
      </c>
      <c r="D14" s="46" t="s">
        <v>902</v>
      </c>
      <c r="E14" s="46" t="s">
        <v>346</v>
      </c>
      <c r="F14" s="36">
        <v>28.425000000000004</v>
      </c>
      <c r="G14" s="9">
        <f t="shared" si="5"/>
        <v>5002.8000000000011</v>
      </c>
      <c r="H14" s="16">
        <f t="shared" si="0"/>
        <v>5002.8000000000011</v>
      </c>
      <c r="I14" s="16">
        <f t="shared" si="1"/>
        <v>5002.8000000000011</v>
      </c>
      <c r="J14" s="16">
        <v>0</v>
      </c>
      <c r="K14" s="16">
        <v>0</v>
      </c>
      <c r="L14" s="16">
        <v>0</v>
      </c>
      <c r="M14" s="16">
        <v>0</v>
      </c>
      <c r="N14" s="10">
        <f t="shared" si="2"/>
        <v>10005.600000000002</v>
      </c>
      <c r="O14" s="10">
        <f t="shared" si="3"/>
        <v>0</v>
      </c>
      <c r="P14" s="9">
        <f t="shared" si="4"/>
        <v>10005.600000000002</v>
      </c>
      <c r="Q14" s="11"/>
    </row>
    <row r="15" spans="1:17" ht="25.5" hidden="1" customHeight="1">
      <c r="A15" s="46">
        <v>2324686</v>
      </c>
      <c r="B15" s="46" t="s">
        <v>2260</v>
      </c>
      <c r="C15" s="46" t="s">
        <v>1711</v>
      </c>
      <c r="D15" s="46" t="s">
        <v>902</v>
      </c>
      <c r="E15" s="46" t="s">
        <v>20</v>
      </c>
      <c r="F15" s="36">
        <v>22</v>
      </c>
      <c r="G15" s="9">
        <f t="shared" si="5"/>
        <v>3872</v>
      </c>
      <c r="H15" s="16">
        <f t="shared" si="0"/>
        <v>3872</v>
      </c>
      <c r="I15" s="16">
        <f t="shared" si="1"/>
        <v>3872</v>
      </c>
      <c r="J15" s="16">
        <v>0</v>
      </c>
      <c r="K15" s="16">
        <v>0</v>
      </c>
      <c r="L15" s="16">
        <v>0</v>
      </c>
      <c r="M15" s="16">
        <v>0</v>
      </c>
      <c r="N15" s="10">
        <f t="shared" si="2"/>
        <v>7744</v>
      </c>
      <c r="O15" s="10">
        <f t="shared" si="3"/>
        <v>0</v>
      </c>
      <c r="P15" s="9">
        <f t="shared" si="4"/>
        <v>7744</v>
      </c>
      <c r="Q15" s="11"/>
    </row>
    <row r="16" spans="1:17" ht="25.5" hidden="1" customHeight="1">
      <c r="A16" s="46">
        <v>904233</v>
      </c>
      <c r="B16" s="46" t="s">
        <v>2261</v>
      </c>
      <c r="C16" s="46" t="s">
        <v>1711</v>
      </c>
      <c r="D16" s="46" t="s">
        <v>902</v>
      </c>
      <c r="E16" s="46" t="s">
        <v>20</v>
      </c>
      <c r="F16" s="36">
        <v>22</v>
      </c>
      <c r="G16" s="9">
        <f t="shared" si="5"/>
        <v>3872</v>
      </c>
      <c r="H16" s="16">
        <f t="shared" si="0"/>
        <v>3872</v>
      </c>
      <c r="I16" s="16">
        <f t="shared" si="1"/>
        <v>3872</v>
      </c>
      <c r="J16" s="16">
        <v>0</v>
      </c>
      <c r="K16" s="16">
        <v>0</v>
      </c>
      <c r="L16" s="16">
        <v>0</v>
      </c>
      <c r="M16" s="16">
        <v>0</v>
      </c>
      <c r="N16" s="10">
        <f t="shared" si="2"/>
        <v>7744</v>
      </c>
      <c r="O16" s="10">
        <f t="shared" si="3"/>
        <v>0</v>
      </c>
      <c r="P16" s="9">
        <f t="shared" si="4"/>
        <v>7744</v>
      </c>
      <c r="Q16" s="11"/>
    </row>
    <row r="17" spans="1:17" ht="25.5" hidden="1" customHeight="1">
      <c r="A17" s="46">
        <v>2330921</v>
      </c>
      <c r="B17" s="46" t="s">
        <v>2262</v>
      </c>
      <c r="C17" s="46" t="s">
        <v>1711</v>
      </c>
      <c r="D17" s="46" t="s">
        <v>902</v>
      </c>
      <c r="E17" s="46" t="s">
        <v>20</v>
      </c>
      <c r="F17" s="36">
        <v>22</v>
      </c>
      <c r="G17" s="9">
        <f t="shared" si="5"/>
        <v>3872</v>
      </c>
      <c r="H17" s="16">
        <f t="shared" si="0"/>
        <v>3872</v>
      </c>
      <c r="I17" s="16">
        <f t="shared" si="1"/>
        <v>3872</v>
      </c>
      <c r="J17" s="16">
        <v>0</v>
      </c>
      <c r="K17" s="16">
        <v>0</v>
      </c>
      <c r="L17" s="16">
        <v>0</v>
      </c>
      <c r="M17" s="16">
        <v>0</v>
      </c>
      <c r="N17" s="10">
        <f t="shared" si="2"/>
        <v>7744</v>
      </c>
      <c r="O17" s="10">
        <f t="shared" si="3"/>
        <v>0</v>
      </c>
      <c r="P17" s="9">
        <f t="shared" si="4"/>
        <v>7744</v>
      </c>
      <c r="Q17" s="11"/>
    </row>
    <row r="18" spans="1:17" ht="25.5" hidden="1" customHeight="1">
      <c r="A18" s="46">
        <v>438282</v>
      </c>
      <c r="B18" s="46" t="s">
        <v>2263</v>
      </c>
      <c r="C18" s="46" t="s">
        <v>1711</v>
      </c>
      <c r="D18" s="46"/>
      <c r="E18" s="46" t="s">
        <v>346</v>
      </c>
      <c r="F18" s="36">
        <v>22</v>
      </c>
      <c r="G18" s="9">
        <f t="shared" si="5"/>
        <v>3872</v>
      </c>
      <c r="H18" s="16">
        <f t="shared" si="0"/>
        <v>3872</v>
      </c>
      <c r="I18" s="16">
        <f t="shared" si="1"/>
        <v>3872</v>
      </c>
      <c r="J18" s="16">
        <v>0</v>
      </c>
      <c r="K18" s="16">
        <v>0</v>
      </c>
      <c r="L18" s="16">
        <v>0</v>
      </c>
      <c r="M18" s="16">
        <v>0</v>
      </c>
      <c r="N18" s="10">
        <f t="shared" si="2"/>
        <v>7744</v>
      </c>
      <c r="O18" s="10">
        <f t="shared" si="3"/>
        <v>0</v>
      </c>
      <c r="P18" s="9">
        <f t="shared" si="4"/>
        <v>7744</v>
      </c>
      <c r="Q18" s="11"/>
    </row>
    <row r="19" spans="1:17" ht="25.5" hidden="1" customHeight="1">
      <c r="A19" s="46">
        <v>560353</v>
      </c>
      <c r="B19" s="46" t="s">
        <v>2264</v>
      </c>
      <c r="C19" s="46" t="s">
        <v>1711</v>
      </c>
      <c r="D19" s="46" t="s">
        <v>801</v>
      </c>
      <c r="E19" s="46" t="s">
        <v>20</v>
      </c>
      <c r="F19" s="36">
        <v>22</v>
      </c>
      <c r="G19" s="9">
        <f t="shared" si="5"/>
        <v>3872</v>
      </c>
      <c r="H19" s="16">
        <f t="shared" si="0"/>
        <v>3872</v>
      </c>
      <c r="I19" s="16">
        <f t="shared" si="1"/>
        <v>3872</v>
      </c>
      <c r="J19" s="16">
        <v>0</v>
      </c>
      <c r="K19" s="16">
        <v>0</v>
      </c>
      <c r="L19" s="16">
        <v>0</v>
      </c>
      <c r="M19" s="16">
        <v>0</v>
      </c>
      <c r="N19" s="10">
        <f t="shared" si="2"/>
        <v>7744</v>
      </c>
      <c r="O19" s="10">
        <f t="shared" si="3"/>
        <v>0</v>
      </c>
      <c r="P19" s="9">
        <f t="shared" si="4"/>
        <v>7744</v>
      </c>
      <c r="Q19" s="11"/>
    </row>
    <row r="20" spans="1:17" ht="25.5" hidden="1" customHeight="1">
      <c r="A20" s="46">
        <v>2181397</v>
      </c>
      <c r="B20" s="46" t="s">
        <v>2265</v>
      </c>
      <c r="C20" s="46" t="s">
        <v>1711</v>
      </c>
      <c r="D20" s="46" t="s">
        <v>902</v>
      </c>
      <c r="E20" s="46" t="s">
        <v>428</v>
      </c>
      <c r="F20" s="36">
        <v>22</v>
      </c>
      <c r="G20" s="9">
        <f t="shared" si="5"/>
        <v>3872</v>
      </c>
      <c r="H20" s="16">
        <f t="shared" si="0"/>
        <v>3872</v>
      </c>
      <c r="I20" s="16">
        <f t="shared" si="1"/>
        <v>3872</v>
      </c>
      <c r="J20" s="16">
        <v>0</v>
      </c>
      <c r="K20" s="16">
        <v>0</v>
      </c>
      <c r="L20" s="16">
        <v>0</v>
      </c>
      <c r="M20" s="16">
        <v>0</v>
      </c>
      <c r="N20" s="10">
        <f t="shared" si="2"/>
        <v>7744</v>
      </c>
      <c r="O20" s="10">
        <f t="shared" si="3"/>
        <v>0</v>
      </c>
      <c r="P20" s="9">
        <f t="shared" si="4"/>
        <v>7744</v>
      </c>
      <c r="Q20" s="11"/>
    </row>
    <row r="21" spans="1:17" ht="25.5" hidden="1" customHeight="1">
      <c r="A21" s="46">
        <v>748537</v>
      </c>
      <c r="B21" s="46" t="s">
        <v>2266</v>
      </c>
      <c r="C21" s="46" t="s">
        <v>1711</v>
      </c>
      <c r="D21" s="46" t="s">
        <v>902</v>
      </c>
      <c r="E21" s="46" t="s">
        <v>428</v>
      </c>
      <c r="F21" s="36">
        <v>22</v>
      </c>
      <c r="G21" s="9">
        <f t="shared" si="5"/>
        <v>3872</v>
      </c>
      <c r="H21" s="16">
        <f t="shared" si="0"/>
        <v>3872</v>
      </c>
      <c r="I21" s="16">
        <f t="shared" si="1"/>
        <v>3872</v>
      </c>
      <c r="J21" s="16">
        <v>0</v>
      </c>
      <c r="K21" s="16">
        <v>0</v>
      </c>
      <c r="L21" s="16">
        <v>0</v>
      </c>
      <c r="M21" s="16">
        <v>0</v>
      </c>
      <c r="N21" s="10">
        <f t="shared" si="2"/>
        <v>7744</v>
      </c>
      <c r="O21" s="10">
        <f t="shared" si="3"/>
        <v>0</v>
      </c>
      <c r="P21" s="9">
        <f t="shared" si="4"/>
        <v>7744</v>
      </c>
      <c r="Q21" s="11"/>
    </row>
    <row r="22" spans="1:17" ht="25.5" hidden="1" customHeight="1">
      <c r="A22" s="46">
        <v>734466</v>
      </c>
      <c r="B22" s="46" t="s">
        <v>2267</v>
      </c>
      <c r="C22" s="46" t="s">
        <v>1711</v>
      </c>
      <c r="D22" s="46" t="s">
        <v>902</v>
      </c>
      <c r="E22" s="46" t="s">
        <v>428</v>
      </c>
      <c r="F22" s="36">
        <v>22</v>
      </c>
      <c r="G22" s="9">
        <f t="shared" si="5"/>
        <v>3872</v>
      </c>
      <c r="H22" s="16">
        <f t="shared" si="0"/>
        <v>3872</v>
      </c>
      <c r="I22" s="16">
        <f t="shared" si="1"/>
        <v>3872</v>
      </c>
      <c r="J22" s="16">
        <v>0</v>
      </c>
      <c r="K22" s="16">
        <v>0</v>
      </c>
      <c r="L22" s="16">
        <v>0</v>
      </c>
      <c r="M22" s="16">
        <v>0</v>
      </c>
      <c r="N22" s="10">
        <f t="shared" si="2"/>
        <v>7744</v>
      </c>
      <c r="O22" s="10">
        <f t="shared" si="3"/>
        <v>0</v>
      </c>
      <c r="P22" s="9">
        <f t="shared" si="4"/>
        <v>7744</v>
      </c>
      <c r="Q22" s="11"/>
    </row>
    <row r="23" spans="1:17" ht="25.5" hidden="1" customHeight="1">
      <c r="A23" s="46">
        <v>896911</v>
      </c>
      <c r="B23" s="46" t="s">
        <v>1267</v>
      </c>
      <c r="C23" s="46" t="s">
        <v>1711</v>
      </c>
      <c r="D23" s="46" t="s">
        <v>1352</v>
      </c>
      <c r="E23" s="46" t="s">
        <v>20</v>
      </c>
      <c r="F23" s="36">
        <v>18.925000000000001</v>
      </c>
      <c r="G23" s="9">
        <f t="shared" si="5"/>
        <v>3330.8</v>
      </c>
      <c r="H23" s="16">
        <f t="shared" si="0"/>
        <v>3330.8</v>
      </c>
      <c r="I23" s="16">
        <f t="shared" si="1"/>
        <v>3330.8</v>
      </c>
      <c r="J23" s="16">
        <v>0</v>
      </c>
      <c r="K23" s="16">
        <v>0</v>
      </c>
      <c r="L23" s="16">
        <v>0</v>
      </c>
      <c r="M23" s="16">
        <v>0</v>
      </c>
      <c r="N23" s="10">
        <f t="shared" si="2"/>
        <v>6661.6</v>
      </c>
      <c r="O23" s="10">
        <f t="shared" si="3"/>
        <v>0</v>
      </c>
      <c r="P23" s="9">
        <f t="shared" si="4"/>
        <v>6661.6</v>
      </c>
      <c r="Q23" s="11"/>
    </row>
    <row r="24" spans="1:17" ht="25.5" hidden="1" customHeight="1">
      <c r="A24" s="46">
        <v>2207648</v>
      </c>
      <c r="B24" s="46" t="s">
        <v>1266</v>
      </c>
      <c r="C24" s="46" t="s">
        <v>1711</v>
      </c>
      <c r="D24" s="46" t="s">
        <v>1352</v>
      </c>
      <c r="E24" s="46" t="s">
        <v>20</v>
      </c>
      <c r="F24" s="36">
        <v>18.925000000000001</v>
      </c>
      <c r="G24" s="9">
        <f t="shared" si="5"/>
        <v>3330.8</v>
      </c>
      <c r="H24" s="16">
        <f t="shared" si="0"/>
        <v>3330.8</v>
      </c>
      <c r="I24" s="16">
        <f t="shared" si="1"/>
        <v>3330.8</v>
      </c>
      <c r="J24" s="16">
        <v>0</v>
      </c>
      <c r="K24" s="16">
        <v>0</v>
      </c>
      <c r="L24" s="16">
        <v>0</v>
      </c>
      <c r="M24" s="16">
        <v>0</v>
      </c>
      <c r="N24" s="10">
        <f t="shared" si="2"/>
        <v>6661.6</v>
      </c>
      <c r="O24" s="10">
        <f t="shared" si="3"/>
        <v>0</v>
      </c>
      <c r="P24" s="9">
        <f t="shared" si="4"/>
        <v>6661.6</v>
      </c>
      <c r="Q24" s="11"/>
    </row>
    <row r="25" spans="1:17" ht="25.5" hidden="1" customHeight="1">
      <c r="A25" s="46">
        <v>2135311</v>
      </c>
      <c r="B25" s="46" t="s">
        <v>1263</v>
      </c>
      <c r="C25" s="46" t="s">
        <v>1711</v>
      </c>
      <c r="D25" s="46" t="s">
        <v>1352</v>
      </c>
      <c r="E25" s="46" t="s">
        <v>20</v>
      </c>
      <c r="F25" s="36">
        <v>18.925000000000001</v>
      </c>
      <c r="G25" s="9">
        <f t="shared" si="5"/>
        <v>3330.8</v>
      </c>
      <c r="H25" s="16">
        <f t="shared" si="0"/>
        <v>3330.8</v>
      </c>
      <c r="I25" s="16">
        <f t="shared" si="1"/>
        <v>3330.8</v>
      </c>
      <c r="J25" s="16">
        <v>0</v>
      </c>
      <c r="K25" s="16">
        <v>0</v>
      </c>
      <c r="L25" s="16">
        <v>0</v>
      </c>
      <c r="M25" s="16">
        <v>0</v>
      </c>
      <c r="N25" s="10">
        <f t="shared" si="2"/>
        <v>6661.6</v>
      </c>
      <c r="O25" s="10">
        <f t="shared" si="3"/>
        <v>0</v>
      </c>
      <c r="P25" s="9">
        <f t="shared" si="4"/>
        <v>6661.6</v>
      </c>
      <c r="Q25" s="11"/>
    </row>
    <row r="26" spans="1:17" ht="25.5" hidden="1" customHeight="1">
      <c r="A26" s="46">
        <v>2329772</v>
      </c>
      <c r="B26" s="46" t="s">
        <v>1268</v>
      </c>
      <c r="C26" s="46" t="s">
        <v>1711</v>
      </c>
      <c r="D26" s="46" t="s">
        <v>1352</v>
      </c>
      <c r="E26" s="46" t="s">
        <v>20</v>
      </c>
      <c r="F26" s="36">
        <v>18.925000000000001</v>
      </c>
      <c r="G26" s="9">
        <f t="shared" si="5"/>
        <v>3330.8</v>
      </c>
      <c r="H26" s="16">
        <f t="shared" si="0"/>
        <v>3330.8</v>
      </c>
      <c r="I26" s="16">
        <f t="shared" si="1"/>
        <v>3330.8</v>
      </c>
      <c r="J26" s="16">
        <v>0</v>
      </c>
      <c r="K26" s="16">
        <v>0</v>
      </c>
      <c r="L26" s="16">
        <v>0</v>
      </c>
      <c r="M26" s="16">
        <v>0</v>
      </c>
      <c r="N26" s="10">
        <f t="shared" si="2"/>
        <v>6661.6</v>
      </c>
      <c r="O26" s="10">
        <f t="shared" si="3"/>
        <v>0</v>
      </c>
      <c r="P26" s="9">
        <f t="shared" si="4"/>
        <v>6661.6</v>
      </c>
      <c r="Q26" s="11"/>
    </row>
    <row r="27" spans="1:17" ht="25.5" hidden="1" customHeight="1">
      <c r="A27" s="46">
        <v>2138040</v>
      </c>
      <c r="B27" s="46" t="s">
        <v>2268</v>
      </c>
      <c r="C27" s="46" t="s">
        <v>1711</v>
      </c>
      <c r="D27" s="46" t="s">
        <v>801</v>
      </c>
      <c r="E27" s="46" t="s">
        <v>428</v>
      </c>
      <c r="F27" s="36">
        <v>18.925000000000001</v>
      </c>
      <c r="G27" s="9">
        <f t="shared" si="5"/>
        <v>3330.8</v>
      </c>
      <c r="H27" s="16">
        <f t="shared" si="0"/>
        <v>3330.8</v>
      </c>
      <c r="I27" s="16">
        <f t="shared" si="1"/>
        <v>3330.8</v>
      </c>
      <c r="J27" s="16">
        <v>0</v>
      </c>
      <c r="K27" s="16">
        <v>0</v>
      </c>
      <c r="L27" s="16">
        <v>0</v>
      </c>
      <c r="M27" s="16">
        <v>0</v>
      </c>
      <c r="N27" s="10">
        <f t="shared" si="2"/>
        <v>6661.6</v>
      </c>
      <c r="O27" s="10">
        <f t="shared" si="3"/>
        <v>0</v>
      </c>
      <c r="P27" s="9">
        <f t="shared" si="4"/>
        <v>6661.6</v>
      </c>
      <c r="Q27" s="11"/>
    </row>
    <row r="28" spans="1:17" ht="25.5" hidden="1" customHeight="1">
      <c r="A28" s="46">
        <v>2134052</v>
      </c>
      <c r="B28" s="46" t="s">
        <v>2269</v>
      </c>
      <c r="C28" s="46" t="s">
        <v>1711</v>
      </c>
      <c r="D28" s="46" t="s">
        <v>902</v>
      </c>
      <c r="E28" s="46" t="s">
        <v>20</v>
      </c>
      <c r="F28" s="36">
        <v>18.925000000000001</v>
      </c>
      <c r="G28" s="9">
        <f t="shared" si="5"/>
        <v>3330.8</v>
      </c>
      <c r="H28" s="16">
        <f t="shared" si="0"/>
        <v>3330.8</v>
      </c>
      <c r="I28" s="16">
        <f t="shared" si="1"/>
        <v>3330.8</v>
      </c>
      <c r="J28" s="16">
        <v>0</v>
      </c>
      <c r="K28" s="16">
        <v>0</v>
      </c>
      <c r="L28" s="16">
        <v>0</v>
      </c>
      <c r="M28" s="16">
        <v>0</v>
      </c>
      <c r="N28" s="10">
        <f t="shared" si="2"/>
        <v>6661.6</v>
      </c>
      <c r="O28" s="10">
        <f t="shared" si="3"/>
        <v>0</v>
      </c>
      <c r="P28" s="9">
        <f t="shared" si="4"/>
        <v>6661.6</v>
      </c>
      <c r="Q28" s="11"/>
    </row>
    <row r="29" spans="1:17" ht="25.5" hidden="1" customHeight="1">
      <c r="A29" s="46">
        <v>2048564</v>
      </c>
      <c r="B29" s="46" t="s">
        <v>2270</v>
      </c>
      <c r="C29" s="46" t="s">
        <v>1711</v>
      </c>
      <c r="D29" s="46" t="s">
        <v>801</v>
      </c>
      <c r="E29" s="46" t="s">
        <v>346</v>
      </c>
      <c r="F29" s="36">
        <v>18.925000000000001</v>
      </c>
      <c r="G29" s="9">
        <f t="shared" si="5"/>
        <v>3330.8</v>
      </c>
      <c r="H29" s="16">
        <f t="shared" si="0"/>
        <v>3330.8</v>
      </c>
      <c r="I29" s="16">
        <f t="shared" si="1"/>
        <v>3330.8</v>
      </c>
      <c r="J29" s="16">
        <v>0</v>
      </c>
      <c r="K29" s="16">
        <v>0</v>
      </c>
      <c r="L29" s="16">
        <v>0</v>
      </c>
      <c r="M29" s="16">
        <v>0</v>
      </c>
      <c r="N29" s="10">
        <f t="shared" si="2"/>
        <v>6661.6</v>
      </c>
      <c r="O29" s="10">
        <f t="shared" si="3"/>
        <v>0</v>
      </c>
      <c r="P29" s="9">
        <f t="shared" si="4"/>
        <v>6661.6</v>
      </c>
      <c r="Q29" s="11"/>
    </row>
    <row r="30" spans="1:17" ht="25.5" hidden="1" customHeight="1">
      <c r="A30" s="46">
        <v>2162286</v>
      </c>
      <c r="B30" s="46" t="s">
        <v>2271</v>
      </c>
      <c r="C30" s="46" t="s">
        <v>1711</v>
      </c>
      <c r="D30" s="46" t="s">
        <v>801</v>
      </c>
      <c r="E30" s="46" t="s">
        <v>428</v>
      </c>
      <c r="F30" s="36">
        <v>18.925000000000001</v>
      </c>
      <c r="G30" s="9">
        <f t="shared" si="5"/>
        <v>3330.8</v>
      </c>
      <c r="H30" s="16">
        <f t="shared" si="0"/>
        <v>3330.8</v>
      </c>
      <c r="I30" s="16">
        <f t="shared" si="1"/>
        <v>3330.8</v>
      </c>
      <c r="J30" s="16">
        <v>0</v>
      </c>
      <c r="K30" s="16">
        <v>0</v>
      </c>
      <c r="L30" s="16">
        <v>0</v>
      </c>
      <c r="M30" s="16">
        <v>0</v>
      </c>
      <c r="N30" s="10">
        <f t="shared" si="2"/>
        <v>6661.6</v>
      </c>
      <c r="O30" s="10">
        <f t="shared" si="3"/>
        <v>0</v>
      </c>
      <c r="P30" s="9">
        <f t="shared" si="4"/>
        <v>6661.6</v>
      </c>
      <c r="Q30" s="11"/>
    </row>
    <row r="31" spans="1:17" ht="25.5" hidden="1" customHeight="1">
      <c r="A31" s="46">
        <v>2085375</v>
      </c>
      <c r="B31" s="46" t="s">
        <v>2272</v>
      </c>
      <c r="C31" s="46" t="s">
        <v>1711</v>
      </c>
      <c r="D31" s="46" t="s">
        <v>801</v>
      </c>
      <c r="E31" s="46" t="s">
        <v>428</v>
      </c>
      <c r="F31" s="36">
        <v>28.425000000000004</v>
      </c>
      <c r="G31" s="9">
        <f t="shared" si="5"/>
        <v>5002.8000000000011</v>
      </c>
      <c r="H31" s="16">
        <f t="shared" si="0"/>
        <v>5002.8000000000011</v>
      </c>
      <c r="I31" s="16">
        <f t="shared" si="1"/>
        <v>5002.8000000000011</v>
      </c>
      <c r="J31" s="16">
        <v>0</v>
      </c>
      <c r="K31" s="16">
        <v>0</v>
      </c>
      <c r="L31" s="16">
        <v>0</v>
      </c>
      <c r="M31" s="16">
        <v>0</v>
      </c>
      <c r="N31" s="10">
        <f t="shared" si="2"/>
        <v>10005.600000000002</v>
      </c>
      <c r="O31" s="10">
        <f t="shared" si="3"/>
        <v>0</v>
      </c>
      <c r="P31" s="9">
        <f t="shared" si="4"/>
        <v>10005.600000000002</v>
      </c>
      <c r="Q31" s="11"/>
    </row>
    <row r="32" spans="1:17" ht="25.5" hidden="1" customHeight="1">
      <c r="A32" s="46">
        <v>2102075</v>
      </c>
      <c r="B32" s="46" t="s">
        <v>2273</v>
      </c>
      <c r="C32" s="46" t="s">
        <v>1711</v>
      </c>
      <c r="D32" s="46" t="s">
        <v>801</v>
      </c>
      <c r="E32" s="46" t="s">
        <v>428</v>
      </c>
      <c r="F32" s="36">
        <v>21.975000000000005</v>
      </c>
      <c r="G32" s="9">
        <f t="shared" si="5"/>
        <v>3867.6000000000008</v>
      </c>
      <c r="H32" s="16">
        <f t="shared" si="0"/>
        <v>3867.6000000000008</v>
      </c>
      <c r="I32" s="16">
        <f t="shared" si="1"/>
        <v>3867.6000000000008</v>
      </c>
      <c r="J32" s="16">
        <v>0</v>
      </c>
      <c r="K32" s="16">
        <v>0</v>
      </c>
      <c r="L32" s="16">
        <v>0</v>
      </c>
      <c r="M32" s="16">
        <v>0</v>
      </c>
      <c r="N32" s="10">
        <f t="shared" si="2"/>
        <v>7735.2000000000016</v>
      </c>
      <c r="O32" s="10">
        <f t="shared" si="3"/>
        <v>0</v>
      </c>
      <c r="P32" s="9">
        <f t="shared" si="4"/>
        <v>7735.2000000000016</v>
      </c>
      <c r="Q32" s="11"/>
    </row>
    <row r="33" spans="1:17" ht="25.5" hidden="1" customHeight="1">
      <c r="A33" s="46">
        <v>2310737</v>
      </c>
      <c r="B33" s="46" t="s">
        <v>2274</v>
      </c>
      <c r="C33" s="46" t="s">
        <v>1711</v>
      </c>
      <c r="D33" s="46" t="s">
        <v>801</v>
      </c>
      <c r="E33" s="46" t="s">
        <v>428</v>
      </c>
      <c r="F33" s="36">
        <v>21.975000000000005</v>
      </c>
      <c r="G33" s="9">
        <f t="shared" si="5"/>
        <v>3867.6000000000008</v>
      </c>
      <c r="H33" s="16">
        <f t="shared" si="0"/>
        <v>3867.6000000000008</v>
      </c>
      <c r="I33" s="16">
        <f t="shared" si="1"/>
        <v>3867.6000000000008</v>
      </c>
      <c r="J33" s="16">
        <v>0</v>
      </c>
      <c r="K33" s="16">
        <v>0</v>
      </c>
      <c r="L33" s="16">
        <v>0</v>
      </c>
      <c r="M33" s="16">
        <v>0</v>
      </c>
      <c r="N33" s="10">
        <f t="shared" si="2"/>
        <v>7735.2000000000016</v>
      </c>
      <c r="O33" s="10">
        <f t="shared" si="3"/>
        <v>0</v>
      </c>
      <c r="P33" s="9">
        <f t="shared" si="4"/>
        <v>7735.2000000000016</v>
      </c>
      <c r="Q33" s="11"/>
    </row>
    <row r="34" spans="1:17" ht="25.5" hidden="1" customHeight="1">
      <c r="A34" s="46">
        <v>2170851</v>
      </c>
      <c r="B34" s="46" t="s">
        <v>2275</v>
      </c>
      <c r="C34" s="46" t="s">
        <v>1711</v>
      </c>
      <c r="D34" s="46" t="s">
        <v>801</v>
      </c>
      <c r="E34" s="46" t="s">
        <v>346</v>
      </c>
      <c r="F34" s="36">
        <v>21.975000000000005</v>
      </c>
      <c r="G34" s="9">
        <f t="shared" si="5"/>
        <v>3867.6000000000008</v>
      </c>
      <c r="H34" s="16">
        <f t="shared" si="0"/>
        <v>3867.6000000000008</v>
      </c>
      <c r="I34" s="16">
        <f t="shared" si="1"/>
        <v>3867.6000000000008</v>
      </c>
      <c r="J34" s="16">
        <v>0</v>
      </c>
      <c r="K34" s="16">
        <v>0</v>
      </c>
      <c r="L34" s="16">
        <v>0</v>
      </c>
      <c r="M34" s="16">
        <v>0</v>
      </c>
      <c r="N34" s="10">
        <f t="shared" si="2"/>
        <v>7735.2000000000016</v>
      </c>
      <c r="O34" s="10">
        <f t="shared" si="3"/>
        <v>0</v>
      </c>
      <c r="P34" s="9">
        <f t="shared" si="4"/>
        <v>7735.2000000000016</v>
      </c>
      <c r="Q34" s="11"/>
    </row>
    <row r="35" spans="1:17" ht="25.5" hidden="1" customHeight="1">
      <c r="A35" s="46">
        <v>2153353</v>
      </c>
      <c r="B35" s="46" t="s">
        <v>2276</v>
      </c>
      <c r="C35" s="46" t="s">
        <v>1711</v>
      </c>
      <c r="D35" s="46" t="s">
        <v>801</v>
      </c>
      <c r="E35" s="46" t="s">
        <v>20</v>
      </c>
      <c r="F35" s="36">
        <v>21.975000000000005</v>
      </c>
      <c r="G35" s="9">
        <f t="shared" si="5"/>
        <v>3867.6000000000008</v>
      </c>
      <c r="H35" s="16">
        <f t="shared" si="0"/>
        <v>3867.6000000000008</v>
      </c>
      <c r="I35" s="16">
        <f t="shared" si="1"/>
        <v>3867.6000000000008</v>
      </c>
      <c r="J35" s="16">
        <v>0</v>
      </c>
      <c r="K35" s="16">
        <v>0</v>
      </c>
      <c r="L35" s="16">
        <v>0</v>
      </c>
      <c r="M35" s="16">
        <v>0</v>
      </c>
      <c r="N35" s="10">
        <f t="shared" si="2"/>
        <v>7735.2000000000016</v>
      </c>
      <c r="O35" s="10">
        <f t="shared" si="3"/>
        <v>0</v>
      </c>
      <c r="P35" s="9">
        <f t="shared" si="4"/>
        <v>7735.2000000000016</v>
      </c>
      <c r="Q35" s="11"/>
    </row>
    <row r="36" spans="1:17" ht="25.5" hidden="1" customHeight="1">
      <c r="A36" s="46">
        <v>2178228</v>
      </c>
      <c r="B36" s="46" t="s">
        <v>2277</v>
      </c>
      <c r="C36" s="46" t="s">
        <v>1711</v>
      </c>
      <c r="D36" s="46" t="s">
        <v>1352</v>
      </c>
      <c r="E36" s="46" t="s">
        <v>20</v>
      </c>
      <c r="F36" s="36">
        <v>21.975000000000005</v>
      </c>
      <c r="G36" s="9">
        <f t="shared" si="5"/>
        <v>3867.6000000000008</v>
      </c>
      <c r="H36" s="16">
        <f t="shared" si="0"/>
        <v>3867.6000000000008</v>
      </c>
      <c r="I36" s="16">
        <f t="shared" si="1"/>
        <v>3867.6000000000008</v>
      </c>
      <c r="J36" s="16">
        <v>0</v>
      </c>
      <c r="K36" s="16">
        <v>0</v>
      </c>
      <c r="L36" s="16">
        <v>0</v>
      </c>
      <c r="M36" s="16">
        <v>0</v>
      </c>
      <c r="N36" s="10">
        <f t="shared" si="2"/>
        <v>7735.2000000000016</v>
      </c>
      <c r="O36" s="10">
        <f t="shared" si="3"/>
        <v>0</v>
      </c>
      <c r="P36" s="9">
        <f t="shared" si="4"/>
        <v>7735.2000000000016</v>
      </c>
      <c r="Q36" s="11"/>
    </row>
    <row r="37" spans="1:17" ht="25.5" hidden="1" customHeight="1">
      <c r="A37" s="46">
        <v>2298348</v>
      </c>
      <c r="B37" s="46" t="s">
        <v>2278</v>
      </c>
      <c r="C37" s="46" t="s">
        <v>1711</v>
      </c>
      <c r="D37" s="46" t="s">
        <v>801</v>
      </c>
      <c r="E37" s="46" t="s">
        <v>20</v>
      </c>
      <c r="F37" s="36">
        <v>21.975000000000005</v>
      </c>
      <c r="G37" s="9">
        <f t="shared" si="5"/>
        <v>3867.6000000000008</v>
      </c>
      <c r="H37" s="16">
        <f t="shared" si="0"/>
        <v>3867.6000000000008</v>
      </c>
      <c r="I37" s="16">
        <f t="shared" si="1"/>
        <v>3867.6000000000008</v>
      </c>
      <c r="J37" s="16">
        <v>0</v>
      </c>
      <c r="K37" s="16">
        <v>0</v>
      </c>
      <c r="L37" s="16">
        <v>0</v>
      </c>
      <c r="M37" s="16">
        <v>0</v>
      </c>
      <c r="N37" s="10">
        <f t="shared" si="2"/>
        <v>7735.2000000000016</v>
      </c>
      <c r="O37" s="10">
        <f t="shared" si="3"/>
        <v>0</v>
      </c>
      <c r="P37" s="9">
        <f t="shared" si="4"/>
        <v>7735.2000000000016</v>
      </c>
      <c r="Q37" s="11"/>
    </row>
    <row r="38" spans="1:17" ht="25.5" hidden="1" customHeight="1">
      <c r="A38" s="46">
        <v>835440</v>
      </c>
      <c r="B38" s="46" t="s">
        <v>2172</v>
      </c>
      <c r="C38" s="46" t="s">
        <v>1711</v>
      </c>
      <c r="D38" s="46" t="s">
        <v>801</v>
      </c>
      <c r="E38" s="46" t="s">
        <v>428</v>
      </c>
      <c r="F38" s="36">
        <v>21.975000000000005</v>
      </c>
      <c r="G38" s="9">
        <f t="shared" si="5"/>
        <v>3867.6000000000008</v>
      </c>
      <c r="H38" s="16">
        <f t="shared" si="0"/>
        <v>3867.6000000000008</v>
      </c>
      <c r="I38" s="16">
        <f t="shared" si="1"/>
        <v>3867.6000000000008</v>
      </c>
      <c r="J38" s="16">
        <v>0</v>
      </c>
      <c r="K38" s="16">
        <v>0</v>
      </c>
      <c r="L38" s="16">
        <v>0</v>
      </c>
      <c r="M38" s="16">
        <v>0</v>
      </c>
      <c r="N38" s="10">
        <f t="shared" si="2"/>
        <v>7735.2000000000016</v>
      </c>
      <c r="O38" s="10">
        <f t="shared" si="3"/>
        <v>0</v>
      </c>
      <c r="P38" s="9">
        <f t="shared" si="4"/>
        <v>7735.2000000000016</v>
      </c>
      <c r="Q38" s="11"/>
    </row>
    <row r="39" spans="1:17" ht="25.5" hidden="1" customHeight="1">
      <c r="A39" s="46">
        <v>2116100</v>
      </c>
      <c r="B39" s="46" t="s">
        <v>2279</v>
      </c>
      <c r="C39" s="46" t="s">
        <v>1711</v>
      </c>
      <c r="D39" s="46" t="s">
        <v>801</v>
      </c>
      <c r="E39" s="46" t="s">
        <v>20</v>
      </c>
      <c r="F39" s="36">
        <v>21.212499999999999</v>
      </c>
      <c r="G39" s="9">
        <f t="shared" si="5"/>
        <v>3733.3999999999996</v>
      </c>
      <c r="H39" s="16">
        <f t="shared" si="0"/>
        <v>3733.3999999999996</v>
      </c>
      <c r="I39" s="16">
        <f t="shared" si="1"/>
        <v>3733.3999999999996</v>
      </c>
      <c r="J39" s="16">
        <v>0</v>
      </c>
      <c r="K39" s="16">
        <v>0</v>
      </c>
      <c r="L39" s="16">
        <v>0</v>
      </c>
      <c r="M39" s="16">
        <v>0</v>
      </c>
      <c r="N39" s="10">
        <f t="shared" si="2"/>
        <v>7466.7999999999993</v>
      </c>
      <c r="O39" s="10">
        <f t="shared" si="3"/>
        <v>0</v>
      </c>
      <c r="P39" s="9">
        <f t="shared" si="4"/>
        <v>7466.7999999999993</v>
      </c>
      <c r="Q39" s="11"/>
    </row>
    <row r="40" spans="1:17" ht="25.5" hidden="1" customHeight="1">
      <c r="A40" s="46">
        <v>2063785</v>
      </c>
      <c r="B40" s="46" t="s">
        <v>2280</v>
      </c>
      <c r="C40" s="46" t="s">
        <v>1711</v>
      </c>
      <c r="D40" s="46" t="s">
        <v>902</v>
      </c>
      <c r="E40" s="46" t="s">
        <v>20</v>
      </c>
      <c r="F40" s="36">
        <v>21.212499999999999</v>
      </c>
      <c r="G40" s="9">
        <f t="shared" si="5"/>
        <v>3733.3999999999996</v>
      </c>
      <c r="H40" s="16">
        <f t="shared" si="0"/>
        <v>3733.3999999999996</v>
      </c>
      <c r="I40" s="16">
        <f t="shared" si="1"/>
        <v>3733.3999999999996</v>
      </c>
      <c r="J40" s="16">
        <v>0</v>
      </c>
      <c r="K40" s="16">
        <v>0</v>
      </c>
      <c r="L40" s="16">
        <v>0</v>
      </c>
      <c r="M40" s="16">
        <v>0</v>
      </c>
      <c r="N40" s="10">
        <f t="shared" si="2"/>
        <v>7466.7999999999993</v>
      </c>
      <c r="O40" s="10">
        <f t="shared" si="3"/>
        <v>0</v>
      </c>
      <c r="P40" s="9">
        <f t="shared" si="4"/>
        <v>7466.7999999999993</v>
      </c>
      <c r="Q40" s="11"/>
    </row>
    <row r="41" spans="1:17" ht="25.5" hidden="1" customHeight="1">
      <c r="A41" s="46">
        <v>2226122</v>
      </c>
      <c r="B41" s="46" t="s">
        <v>2281</v>
      </c>
      <c r="C41" s="46" t="s">
        <v>1711</v>
      </c>
      <c r="D41" s="46" t="s">
        <v>1352</v>
      </c>
      <c r="E41" s="46" t="s">
        <v>20</v>
      </c>
      <c r="F41" s="36">
        <v>21.212499999999999</v>
      </c>
      <c r="G41" s="9">
        <f t="shared" si="5"/>
        <v>3733.3999999999996</v>
      </c>
      <c r="H41" s="16">
        <f t="shared" si="0"/>
        <v>3733.3999999999996</v>
      </c>
      <c r="I41" s="16">
        <f t="shared" si="1"/>
        <v>3733.3999999999996</v>
      </c>
      <c r="J41" s="16">
        <v>0</v>
      </c>
      <c r="K41" s="16">
        <v>0</v>
      </c>
      <c r="L41" s="16">
        <v>0</v>
      </c>
      <c r="M41" s="16">
        <v>0</v>
      </c>
      <c r="N41" s="10">
        <f t="shared" si="2"/>
        <v>7466.7999999999993</v>
      </c>
      <c r="O41" s="10">
        <f t="shared" si="3"/>
        <v>0</v>
      </c>
      <c r="P41" s="9">
        <f t="shared" si="4"/>
        <v>7466.7999999999993</v>
      </c>
      <c r="Q41" s="11"/>
    </row>
    <row r="42" spans="1:17" ht="25.5" hidden="1" customHeight="1">
      <c r="A42" s="46">
        <v>2136732</v>
      </c>
      <c r="B42" s="46" t="s">
        <v>2282</v>
      </c>
      <c r="C42" s="46" t="s">
        <v>1711</v>
      </c>
      <c r="D42" s="46" t="s">
        <v>1352</v>
      </c>
      <c r="E42" s="46" t="s">
        <v>20</v>
      </c>
      <c r="F42" s="36">
        <v>21.212499999999999</v>
      </c>
      <c r="G42" s="9">
        <f t="shared" si="5"/>
        <v>3733.3999999999996</v>
      </c>
      <c r="H42" s="16">
        <f t="shared" si="0"/>
        <v>3733.3999999999996</v>
      </c>
      <c r="I42" s="16">
        <f t="shared" si="1"/>
        <v>3733.3999999999996</v>
      </c>
      <c r="J42" s="16">
        <v>0</v>
      </c>
      <c r="K42" s="16">
        <v>0</v>
      </c>
      <c r="L42" s="16">
        <v>0</v>
      </c>
      <c r="M42" s="16">
        <v>0</v>
      </c>
      <c r="N42" s="10">
        <f t="shared" si="2"/>
        <v>7466.7999999999993</v>
      </c>
      <c r="O42" s="10">
        <f t="shared" si="3"/>
        <v>0</v>
      </c>
      <c r="P42" s="9">
        <f t="shared" si="4"/>
        <v>7466.7999999999993</v>
      </c>
      <c r="Q42" s="11"/>
    </row>
    <row r="43" spans="1:17" ht="25.5" hidden="1" customHeight="1">
      <c r="A43" s="46">
        <v>2207351</v>
      </c>
      <c r="B43" s="46" t="s">
        <v>2283</v>
      </c>
      <c r="C43" s="46" t="s">
        <v>1711</v>
      </c>
      <c r="D43" s="46" t="s">
        <v>902</v>
      </c>
      <c r="E43" s="46" t="s">
        <v>428</v>
      </c>
      <c r="F43" s="36">
        <v>21.212499999999999</v>
      </c>
      <c r="G43" s="9">
        <f t="shared" si="5"/>
        <v>3733.3999999999996</v>
      </c>
      <c r="H43" s="16">
        <f t="shared" si="0"/>
        <v>3733.3999999999996</v>
      </c>
      <c r="I43" s="16">
        <f t="shared" si="1"/>
        <v>3733.3999999999996</v>
      </c>
      <c r="J43" s="16">
        <v>0</v>
      </c>
      <c r="K43" s="16">
        <v>0</v>
      </c>
      <c r="L43" s="16">
        <v>0</v>
      </c>
      <c r="M43" s="16">
        <v>0</v>
      </c>
      <c r="N43" s="10">
        <f t="shared" si="2"/>
        <v>7466.7999999999993</v>
      </c>
      <c r="O43" s="10">
        <f t="shared" si="3"/>
        <v>0</v>
      </c>
      <c r="P43" s="9">
        <f t="shared" si="4"/>
        <v>7466.7999999999993</v>
      </c>
      <c r="Q43" s="11"/>
    </row>
    <row r="44" spans="1:17" ht="25.5" hidden="1" customHeight="1">
      <c r="A44" s="46">
        <v>2178381</v>
      </c>
      <c r="B44" s="46" t="s">
        <v>2284</v>
      </c>
      <c r="C44" s="46" t="s">
        <v>1711</v>
      </c>
      <c r="D44" s="46" t="s">
        <v>801</v>
      </c>
      <c r="E44" s="46" t="s">
        <v>25</v>
      </c>
      <c r="F44" s="36">
        <v>22.162500000000005</v>
      </c>
      <c r="G44" s="9">
        <f t="shared" si="5"/>
        <v>3900.6000000000008</v>
      </c>
      <c r="H44" s="16">
        <f t="shared" si="0"/>
        <v>3900.6000000000008</v>
      </c>
      <c r="I44" s="16">
        <f t="shared" si="1"/>
        <v>3900.6000000000008</v>
      </c>
      <c r="J44" s="16">
        <v>0</v>
      </c>
      <c r="K44" s="16">
        <v>0</v>
      </c>
      <c r="L44" s="16">
        <v>0</v>
      </c>
      <c r="M44" s="16">
        <v>0</v>
      </c>
      <c r="N44" s="10">
        <f t="shared" si="2"/>
        <v>7801.2000000000016</v>
      </c>
      <c r="O44" s="10">
        <f t="shared" si="3"/>
        <v>0</v>
      </c>
      <c r="P44" s="9">
        <f t="shared" si="4"/>
        <v>7801.2000000000016</v>
      </c>
      <c r="Q44" s="11"/>
    </row>
    <row r="45" spans="1:17" ht="25.5" hidden="1" customHeight="1">
      <c r="A45" s="46">
        <v>912357</v>
      </c>
      <c r="B45" s="46" t="s">
        <v>2285</v>
      </c>
      <c r="C45" s="46" t="s">
        <v>1711</v>
      </c>
      <c r="D45" s="46" t="s">
        <v>801</v>
      </c>
      <c r="E45" s="46" t="s">
        <v>25</v>
      </c>
      <c r="F45" s="36">
        <v>22.162500000000005</v>
      </c>
      <c r="G45" s="9">
        <f t="shared" si="5"/>
        <v>3900.6000000000008</v>
      </c>
      <c r="H45" s="16">
        <f t="shared" si="0"/>
        <v>3900.6000000000008</v>
      </c>
      <c r="I45" s="16">
        <f t="shared" si="1"/>
        <v>3900.6000000000008</v>
      </c>
      <c r="J45" s="16">
        <v>0</v>
      </c>
      <c r="K45" s="16">
        <v>0</v>
      </c>
      <c r="L45" s="16">
        <v>0</v>
      </c>
      <c r="M45" s="16">
        <v>0</v>
      </c>
      <c r="N45" s="10">
        <f t="shared" si="2"/>
        <v>7801.2000000000016</v>
      </c>
      <c r="O45" s="10">
        <f t="shared" si="3"/>
        <v>0</v>
      </c>
      <c r="P45" s="9">
        <f t="shared" si="4"/>
        <v>7801.2000000000016</v>
      </c>
      <c r="Q45" s="11"/>
    </row>
    <row r="46" spans="1:17" ht="25.5" hidden="1" customHeight="1">
      <c r="A46" s="46">
        <v>2188220</v>
      </c>
      <c r="B46" s="46" t="s">
        <v>2286</v>
      </c>
      <c r="C46" s="46" t="s">
        <v>1711</v>
      </c>
      <c r="D46" s="46" t="s">
        <v>801</v>
      </c>
      <c r="E46" s="46" t="s">
        <v>25</v>
      </c>
      <c r="F46" s="36">
        <v>22.162500000000005</v>
      </c>
      <c r="G46" s="9">
        <f t="shared" si="5"/>
        <v>3900.6000000000008</v>
      </c>
      <c r="H46" s="16">
        <f t="shared" si="0"/>
        <v>3900.6000000000008</v>
      </c>
      <c r="I46" s="16">
        <f t="shared" si="1"/>
        <v>3900.6000000000008</v>
      </c>
      <c r="J46" s="16">
        <v>0</v>
      </c>
      <c r="K46" s="16">
        <v>0</v>
      </c>
      <c r="L46" s="16">
        <v>0</v>
      </c>
      <c r="M46" s="16">
        <v>0</v>
      </c>
      <c r="N46" s="10">
        <f t="shared" si="2"/>
        <v>7801.2000000000016</v>
      </c>
      <c r="O46" s="10">
        <f t="shared" si="3"/>
        <v>0</v>
      </c>
      <c r="P46" s="9">
        <f t="shared" si="4"/>
        <v>7801.2000000000016</v>
      </c>
      <c r="Q46" s="11"/>
    </row>
    <row r="47" spans="1:17" ht="25.5" hidden="1" customHeight="1">
      <c r="A47" s="46">
        <v>2025067</v>
      </c>
      <c r="B47" s="46" t="s">
        <v>1343</v>
      </c>
      <c r="C47" s="46" t="s">
        <v>1711</v>
      </c>
      <c r="D47" s="46" t="s">
        <v>801</v>
      </c>
      <c r="E47" s="46" t="s">
        <v>25</v>
      </c>
      <c r="F47" s="36">
        <v>22.162500000000005</v>
      </c>
      <c r="G47" s="9">
        <f t="shared" si="5"/>
        <v>3900.6000000000008</v>
      </c>
      <c r="H47" s="16">
        <f t="shared" si="0"/>
        <v>3900.6000000000008</v>
      </c>
      <c r="I47" s="16">
        <f t="shared" si="1"/>
        <v>3900.6000000000008</v>
      </c>
      <c r="J47" s="16">
        <v>0</v>
      </c>
      <c r="K47" s="16">
        <v>0</v>
      </c>
      <c r="L47" s="16">
        <v>0</v>
      </c>
      <c r="M47" s="16">
        <v>0</v>
      </c>
      <c r="N47" s="10">
        <f t="shared" si="2"/>
        <v>7801.2000000000016</v>
      </c>
      <c r="O47" s="10">
        <f t="shared" si="3"/>
        <v>0</v>
      </c>
      <c r="P47" s="9">
        <f t="shared" si="4"/>
        <v>7801.2000000000016</v>
      </c>
      <c r="Q47" s="11"/>
    </row>
    <row r="48" spans="1:17" ht="25.5" hidden="1" customHeight="1">
      <c r="A48" s="46">
        <v>2072516</v>
      </c>
      <c r="B48" s="46" t="s">
        <v>2287</v>
      </c>
      <c r="C48" s="46" t="s">
        <v>1711</v>
      </c>
      <c r="D48" s="46" t="s">
        <v>801</v>
      </c>
      <c r="E48" s="46" t="s">
        <v>25</v>
      </c>
      <c r="F48" s="36">
        <v>18.337499999999999</v>
      </c>
      <c r="G48" s="9">
        <f t="shared" si="5"/>
        <v>3227.3999999999996</v>
      </c>
      <c r="H48" s="16">
        <f t="shared" si="0"/>
        <v>3227.3999999999996</v>
      </c>
      <c r="I48" s="16">
        <f t="shared" si="1"/>
        <v>3227.3999999999996</v>
      </c>
      <c r="J48" s="16">
        <v>0</v>
      </c>
      <c r="K48" s="16">
        <v>0</v>
      </c>
      <c r="L48" s="16">
        <v>0</v>
      </c>
      <c r="M48" s="16">
        <v>0</v>
      </c>
      <c r="N48" s="10">
        <f t="shared" si="2"/>
        <v>6454.7999999999993</v>
      </c>
      <c r="O48" s="10">
        <f t="shared" si="3"/>
        <v>0</v>
      </c>
      <c r="P48" s="9">
        <f t="shared" si="4"/>
        <v>6454.7999999999993</v>
      </c>
      <c r="Q48" s="11"/>
    </row>
    <row r="49" spans="1:17" ht="25.5" hidden="1" customHeight="1">
      <c r="A49" s="46">
        <v>630149</v>
      </c>
      <c r="B49" s="46" t="s">
        <v>2288</v>
      </c>
      <c r="C49" s="46" t="s">
        <v>1711</v>
      </c>
      <c r="D49" s="46" t="s">
        <v>801</v>
      </c>
      <c r="E49" s="46" t="s">
        <v>25</v>
      </c>
      <c r="F49" s="36">
        <v>18.337499999999999</v>
      </c>
      <c r="G49" s="9">
        <f t="shared" si="5"/>
        <v>3227.3999999999996</v>
      </c>
      <c r="H49" s="16">
        <f t="shared" si="0"/>
        <v>3227.3999999999996</v>
      </c>
      <c r="I49" s="16">
        <f t="shared" si="1"/>
        <v>3227.3999999999996</v>
      </c>
      <c r="J49" s="16">
        <v>0</v>
      </c>
      <c r="K49" s="16">
        <v>0</v>
      </c>
      <c r="L49" s="16">
        <v>0</v>
      </c>
      <c r="M49" s="16">
        <v>0</v>
      </c>
      <c r="N49" s="10">
        <f t="shared" si="2"/>
        <v>6454.7999999999993</v>
      </c>
      <c r="O49" s="10">
        <f t="shared" si="3"/>
        <v>0</v>
      </c>
      <c r="P49" s="9">
        <f t="shared" si="4"/>
        <v>6454.7999999999993</v>
      </c>
      <c r="Q49" s="11"/>
    </row>
    <row r="50" spans="1:17" ht="25.5" hidden="1" customHeight="1">
      <c r="A50" s="46">
        <v>2102303</v>
      </c>
      <c r="B50" s="46" t="s">
        <v>2289</v>
      </c>
      <c r="C50" s="46" t="s">
        <v>1711</v>
      </c>
      <c r="D50" s="46" t="s">
        <v>801</v>
      </c>
      <c r="E50" s="46" t="s">
        <v>25</v>
      </c>
      <c r="F50" s="36">
        <v>18.337499999999999</v>
      </c>
      <c r="G50" s="9">
        <f t="shared" si="5"/>
        <v>3227.3999999999996</v>
      </c>
      <c r="H50" s="16">
        <f t="shared" si="0"/>
        <v>3227.3999999999996</v>
      </c>
      <c r="I50" s="16">
        <f t="shared" si="1"/>
        <v>3227.3999999999996</v>
      </c>
      <c r="J50" s="16">
        <v>0</v>
      </c>
      <c r="K50" s="16">
        <v>0</v>
      </c>
      <c r="L50" s="16">
        <v>0</v>
      </c>
      <c r="M50" s="16">
        <v>0</v>
      </c>
      <c r="N50" s="10">
        <f t="shared" si="2"/>
        <v>6454.7999999999993</v>
      </c>
      <c r="O50" s="10">
        <f t="shared" si="3"/>
        <v>0</v>
      </c>
      <c r="P50" s="9">
        <f t="shared" si="4"/>
        <v>6454.7999999999993</v>
      </c>
      <c r="Q50" s="11"/>
    </row>
    <row r="51" spans="1:17" ht="25.5" hidden="1" customHeight="1">
      <c r="A51" s="46">
        <v>2015120</v>
      </c>
      <c r="B51" s="46" t="s">
        <v>824</v>
      </c>
      <c r="C51" s="46" t="s">
        <v>1711</v>
      </c>
      <c r="D51" s="46" t="s">
        <v>801</v>
      </c>
      <c r="E51" s="46" t="s">
        <v>25</v>
      </c>
      <c r="F51" s="36">
        <v>18.337499999999999</v>
      </c>
      <c r="G51" s="9">
        <f t="shared" si="5"/>
        <v>3227.3999999999996</v>
      </c>
      <c r="H51" s="16">
        <f t="shared" si="0"/>
        <v>3227.3999999999996</v>
      </c>
      <c r="I51" s="16">
        <f t="shared" si="1"/>
        <v>3227.3999999999996</v>
      </c>
      <c r="J51" s="16">
        <v>0</v>
      </c>
      <c r="K51" s="16">
        <v>0</v>
      </c>
      <c r="L51" s="16">
        <v>0</v>
      </c>
      <c r="M51" s="16">
        <v>0</v>
      </c>
      <c r="N51" s="10">
        <f t="shared" si="2"/>
        <v>6454.7999999999993</v>
      </c>
      <c r="O51" s="10">
        <f t="shared" si="3"/>
        <v>0</v>
      </c>
      <c r="P51" s="9">
        <f t="shared" si="4"/>
        <v>6454.7999999999993</v>
      </c>
      <c r="Q51" s="11"/>
    </row>
    <row r="52" spans="1:17" ht="25.5" hidden="1" customHeight="1">
      <c r="A52" s="46">
        <v>2086996</v>
      </c>
      <c r="B52" s="46" t="s">
        <v>2290</v>
      </c>
      <c r="C52" s="46" t="s">
        <v>1711</v>
      </c>
      <c r="D52" s="46" t="s">
        <v>801</v>
      </c>
      <c r="E52" s="46" t="s">
        <v>25</v>
      </c>
      <c r="F52" s="36">
        <v>18.337499999999999</v>
      </c>
      <c r="G52" s="9">
        <f t="shared" si="5"/>
        <v>3227.3999999999996</v>
      </c>
      <c r="H52" s="16">
        <f t="shared" si="0"/>
        <v>3227.3999999999996</v>
      </c>
      <c r="I52" s="16">
        <f t="shared" si="1"/>
        <v>3227.3999999999996</v>
      </c>
      <c r="J52" s="16">
        <v>0</v>
      </c>
      <c r="K52" s="16">
        <v>0</v>
      </c>
      <c r="L52" s="16">
        <v>0</v>
      </c>
      <c r="M52" s="16">
        <v>0</v>
      </c>
      <c r="N52" s="10">
        <f t="shared" si="2"/>
        <v>6454.7999999999993</v>
      </c>
      <c r="O52" s="10">
        <f t="shared" si="3"/>
        <v>0</v>
      </c>
      <c r="P52" s="9">
        <f t="shared" si="4"/>
        <v>6454.7999999999993</v>
      </c>
      <c r="Q52" s="11"/>
    </row>
    <row r="53" spans="1:17" ht="25.5" hidden="1" customHeight="1">
      <c r="A53" s="46">
        <v>480084</v>
      </c>
      <c r="B53" s="46" t="s">
        <v>2291</v>
      </c>
      <c r="C53" s="46" t="s">
        <v>1711</v>
      </c>
      <c r="D53" s="46" t="s">
        <v>801</v>
      </c>
      <c r="E53" s="46" t="s">
        <v>25</v>
      </c>
      <c r="F53" s="36">
        <v>18.337499999999999</v>
      </c>
      <c r="G53" s="9">
        <f t="shared" si="5"/>
        <v>3227.3999999999996</v>
      </c>
      <c r="H53" s="16">
        <f t="shared" si="0"/>
        <v>3227.3999999999996</v>
      </c>
      <c r="I53" s="16">
        <f t="shared" si="1"/>
        <v>3227.3999999999996</v>
      </c>
      <c r="J53" s="16">
        <v>0</v>
      </c>
      <c r="K53" s="16">
        <v>0</v>
      </c>
      <c r="L53" s="16">
        <v>0</v>
      </c>
      <c r="M53" s="16">
        <v>0</v>
      </c>
      <c r="N53" s="10">
        <f t="shared" si="2"/>
        <v>6454.7999999999993</v>
      </c>
      <c r="O53" s="10">
        <f t="shared" si="3"/>
        <v>0</v>
      </c>
      <c r="P53" s="9">
        <f t="shared" si="4"/>
        <v>6454.7999999999993</v>
      </c>
      <c r="Q53" s="11"/>
    </row>
    <row r="54" spans="1:17" ht="25.5" hidden="1" customHeight="1">
      <c r="A54" s="46">
        <v>2300597</v>
      </c>
      <c r="B54" s="46" t="s">
        <v>2292</v>
      </c>
      <c r="C54" s="46" t="s">
        <v>1711</v>
      </c>
      <c r="D54" s="46" t="s">
        <v>801</v>
      </c>
      <c r="E54" s="46" t="s">
        <v>25</v>
      </c>
      <c r="F54" s="36">
        <v>18.337499999999999</v>
      </c>
      <c r="G54" s="9">
        <f t="shared" si="5"/>
        <v>3227.3999999999996</v>
      </c>
      <c r="H54" s="16">
        <f t="shared" si="0"/>
        <v>3227.3999999999996</v>
      </c>
      <c r="I54" s="16">
        <f t="shared" si="1"/>
        <v>3227.3999999999996</v>
      </c>
      <c r="J54" s="16">
        <v>0</v>
      </c>
      <c r="K54" s="16">
        <v>0</v>
      </c>
      <c r="L54" s="16">
        <v>0</v>
      </c>
      <c r="M54" s="16">
        <v>0</v>
      </c>
      <c r="N54" s="10">
        <f t="shared" si="2"/>
        <v>6454.7999999999993</v>
      </c>
      <c r="O54" s="10">
        <f t="shared" si="3"/>
        <v>0</v>
      </c>
      <c r="P54" s="9">
        <f t="shared" si="4"/>
        <v>6454.7999999999993</v>
      </c>
      <c r="Q54" s="11"/>
    </row>
    <row r="55" spans="1:17" ht="25.5" hidden="1" customHeight="1">
      <c r="A55" s="46">
        <v>2210593</v>
      </c>
      <c r="B55" s="46" t="s">
        <v>2293</v>
      </c>
      <c r="C55" s="46" t="s">
        <v>1711</v>
      </c>
      <c r="D55" s="46" t="s">
        <v>801</v>
      </c>
      <c r="E55" s="46" t="s">
        <v>25</v>
      </c>
      <c r="F55" s="36">
        <v>18.337499999999999</v>
      </c>
      <c r="G55" s="9">
        <f t="shared" si="5"/>
        <v>3227.3999999999996</v>
      </c>
      <c r="H55" s="16">
        <f t="shared" si="0"/>
        <v>3227.3999999999996</v>
      </c>
      <c r="I55" s="16">
        <f t="shared" si="1"/>
        <v>3227.3999999999996</v>
      </c>
      <c r="J55" s="16">
        <v>0</v>
      </c>
      <c r="K55" s="16">
        <v>0</v>
      </c>
      <c r="L55" s="16">
        <v>0</v>
      </c>
      <c r="M55" s="16">
        <v>0</v>
      </c>
      <c r="N55" s="10">
        <f t="shared" si="2"/>
        <v>6454.7999999999993</v>
      </c>
      <c r="O55" s="10">
        <f t="shared" si="3"/>
        <v>0</v>
      </c>
      <c r="P55" s="9">
        <f t="shared" si="4"/>
        <v>6454.7999999999993</v>
      </c>
      <c r="Q55" s="11"/>
    </row>
    <row r="56" spans="1:17" ht="25.5" hidden="1" customHeight="1">
      <c r="A56" s="46">
        <v>2062979</v>
      </c>
      <c r="B56" s="46" t="s">
        <v>2294</v>
      </c>
      <c r="C56" s="46" t="s">
        <v>1711</v>
      </c>
      <c r="D56" s="46" t="s">
        <v>801</v>
      </c>
      <c r="E56" s="46" t="s">
        <v>25</v>
      </c>
      <c r="F56" s="36">
        <v>20.137499999999999</v>
      </c>
      <c r="G56" s="9">
        <f t="shared" si="5"/>
        <v>3544.2</v>
      </c>
      <c r="H56" s="16">
        <f t="shared" si="0"/>
        <v>3544.2</v>
      </c>
      <c r="I56" s="16">
        <f t="shared" si="1"/>
        <v>3544.2</v>
      </c>
      <c r="J56" s="16">
        <v>0</v>
      </c>
      <c r="K56" s="16">
        <v>0</v>
      </c>
      <c r="L56" s="16">
        <v>0</v>
      </c>
      <c r="M56" s="16">
        <v>0</v>
      </c>
      <c r="N56" s="10">
        <f t="shared" si="2"/>
        <v>7088.4</v>
      </c>
      <c r="O56" s="10">
        <f t="shared" si="3"/>
        <v>0</v>
      </c>
      <c r="P56" s="9">
        <f t="shared" si="4"/>
        <v>7088.4</v>
      </c>
      <c r="Q56" s="11"/>
    </row>
    <row r="57" spans="1:17" ht="25.5" hidden="1" customHeight="1">
      <c r="A57" s="46">
        <v>833931</v>
      </c>
      <c r="B57" s="46" t="s">
        <v>2295</v>
      </c>
      <c r="C57" s="46" t="s">
        <v>1711</v>
      </c>
      <c r="D57" s="46" t="s">
        <v>801</v>
      </c>
      <c r="E57" s="46" t="s">
        <v>25</v>
      </c>
      <c r="F57" s="36">
        <v>20.137499999999999</v>
      </c>
      <c r="G57" s="9">
        <f t="shared" si="5"/>
        <v>3544.2</v>
      </c>
      <c r="H57" s="16">
        <f t="shared" si="0"/>
        <v>3544.2</v>
      </c>
      <c r="I57" s="16">
        <f t="shared" si="1"/>
        <v>3544.2</v>
      </c>
      <c r="J57" s="16">
        <v>0</v>
      </c>
      <c r="K57" s="16">
        <v>0</v>
      </c>
      <c r="L57" s="16">
        <v>0</v>
      </c>
      <c r="M57" s="16">
        <v>0</v>
      </c>
      <c r="N57" s="10">
        <f t="shared" si="2"/>
        <v>7088.4</v>
      </c>
      <c r="O57" s="10">
        <f t="shared" si="3"/>
        <v>0</v>
      </c>
      <c r="P57" s="9">
        <f t="shared" si="4"/>
        <v>7088.4</v>
      </c>
      <c r="Q57" s="11"/>
    </row>
    <row r="58" spans="1:17" ht="25.5" hidden="1" customHeight="1">
      <c r="A58" s="46">
        <v>2164726</v>
      </c>
      <c r="B58" s="46" t="s">
        <v>2296</v>
      </c>
      <c r="C58" s="46" t="s">
        <v>1711</v>
      </c>
      <c r="D58" s="46" t="s">
        <v>801</v>
      </c>
      <c r="E58" s="46" t="s">
        <v>25</v>
      </c>
      <c r="F58" s="36">
        <v>20.137499999999999</v>
      </c>
      <c r="G58" s="9">
        <f t="shared" si="5"/>
        <v>3544.2</v>
      </c>
      <c r="H58" s="16">
        <f t="shared" si="0"/>
        <v>3544.2</v>
      </c>
      <c r="I58" s="16">
        <f t="shared" si="1"/>
        <v>3544.2</v>
      </c>
      <c r="J58" s="16">
        <v>0</v>
      </c>
      <c r="K58" s="16">
        <v>0</v>
      </c>
      <c r="L58" s="16">
        <v>0</v>
      </c>
      <c r="M58" s="16">
        <v>0</v>
      </c>
      <c r="N58" s="10">
        <f t="shared" si="2"/>
        <v>7088.4</v>
      </c>
      <c r="O58" s="10">
        <f t="shared" si="3"/>
        <v>0</v>
      </c>
      <c r="P58" s="9">
        <f t="shared" si="4"/>
        <v>7088.4</v>
      </c>
      <c r="Q58" s="11"/>
    </row>
    <row r="59" spans="1:17" ht="25.5" hidden="1" customHeight="1">
      <c r="A59" s="46">
        <v>2073225</v>
      </c>
      <c r="B59" s="46" t="s">
        <v>2297</v>
      </c>
      <c r="C59" s="46" t="s">
        <v>1711</v>
      </c>
      <c r="D59" s="46" t="s">
        <v>801</v>
      </c>
      <c r="E59" s="46" t="s">
        <v>25</v>
      </c>
      <c r="F59" s="36">
        <v>20.137499999999999</v>
      </c>
      <c r="G59" s="9">
        <f t="shared" si="5"/>
        <v>3544.2</v>
      </c>
      <c r="H59" s="16">
        <f t="shared" si="0"/>
        <v>3544.2</v>
      </c>
      <c r="I59" s="16">
        <f t="shared" si="1"/>
        <v>3544.2</v>
      </c>
      <c r="J59" s="16">
        <v>0</v>
      </c>
      <c r="K59" s="16">
        <v>0</v>
      </c>
      <c r="L59" s="16">
        <v>0</v>
      </c>
      <c r="M59" s="16">
        <v>0</v>
      </c>
      <c r="N59" s="10">
        <f t="shared" si="2"/>
        <v>7088.4</v>
      </c>
      <c r="O59" s="10">
        <f t="shared" si="3"/>
        <v>0</v>
      </c>
      <c r="P59" s="9">
        <f t="shared" si="4"/>
        <v>7088.4</v>
      </c>
      <c r="Q59" s="11"/>
    </row>
    <row r="60" spans="1:17" ht="25.5" hidden="1" customHeight="1">
      <c r="A60" s="46">
        <v>2165448</v>
      </c>
      <c r="B60" s="46" t="s">
        <v>1362</v>
      </c>
      <c r="C60" s="46" t="s">
        <v>1711</v>
      </c>
      <c r="D60" s="46" t="s">
        <v>801</v>
      </c>
      <c r="E60" s="46" t="s">
        <v>25</v>
      </c>
      <c r="F60" s="36">
        <v>20.137499999999999</v>
      </c>
      <c r="G60" s="9">
        <f t="shared" si="5"/>
        <v>3544.2</v>
      </c>
      <c r="H60" s="16">
        <f t="shared" si="0"/>
        <v>3544.2</v>
      </c>
      <c r="I60" s="16">
        <f t="shared" si="1"/>
        <v>3544.2</v>
      </c>
      <c r="J60" s="16">
        <v>0</v>
      </c>
      <c r="K60" s="16">
        <v>0</v>
      </c>
      <c r="L60" s="16">
        <v>0</v>
      </c>
      <c r="M60" s="16">
        <v>0</v>
      </c>
      <c r="N60" s="10">
        <f t="shared" si="2"/>
        <v>7088.4</v>
      </c>
      <c r="O60" s="10">
        <f t="shared" si="3"/>
        <v>0</v>
      </c>
      <c r="P60" s="9">
        <f t="shared" si="4"/>
        <v>7088.4</v>
      </c>
      <c r="Q60" s="11"/>
    </row>
    <row r="61" spans="1:17" ht="25.5" hidden="1" customHeight="1">
      <c r="A61" s="46">
        <v>2091529</v>
      </c>
      <c r="B61" s="46" t="s">
        <v>2298</v>
      </c>
      <c r="C61" s="46" t="s">
        <v>1711</v>
      </c>
      <c r="D61" s="46" t="s">
        <v>801</v>
      </c>
      <c r="E61" s="46" t="s">
        <v>25</v>
      </c>
      <c r="F61" s="36">
        <v>23.537500000000005</v>
      </c>
      <c r="G61" s="9">
        <f t="shared" si="5"/>
        <v>4142.6000000000013</v>
      </c>
      <c r="H61" s="16">
        <f t="shared" si="0"/>
        <v>4142.6000000000013</v>
      </c>
      <c r="I61" s="16">
        <f t="shared" si="1"/>
        <v>4142.6000000000013</v>
      </c>
      <c r="J61" s="16">
        <v>0</v>
      </c>
      <c r="K61" s="16">
        <v>0</v>
      </c>
      <c r="L61" s="16">
        <v>0</v>
      </c>
      <c r="M61" s="16">
        <v>0</v>
      </c>
      <c r="N61" s="10">
        <f t="shared" si="2"/>
        <v>8285.2000000000025</v>
      </c>
      <c r="O61" s="10">
        <f t="shared" si="3"/>
        <v>0</v>
      </c>
      <c r="P61" s="9">
        <f t="shared" si="4"/>
        <v>8285.2000000000025</v>
      </c>
      <c r="Q61" s="11"/>
    </row>
    <row r="62" spans="1:17" ht="25.5" hidden="1" customHeight="1">
      <c r="A62" s="46">
        <v>2376857</v>
      </c>
      <c r="B62" s="46" t="s">
        <v>2299</v>
      </c>
      <c r="C62" s="46" t="s">
        <v>1711</v>
      </c>
      <c r="D62" s="46" t="s">
        <v>801</v>
      </c>
      <c r="E62" s="46" t="s">
        <v>341</v>
      </c>
      <c r="F62" s="36">
        <v>22.475000000000005</v>
      </c>
      <c r="G62" s="9">
        <f t="shared" si="5"/>
        <v>3955.6000000000008</v>
      </c>
      <c r="H62" s="16">
        <f t="shared" si="0"/>
        <v>3955.6000000000008</v>
      </c>
      <c r="I62" s="16">
        <f t="shared" si="1"/>
        <v>3955.6000000000008</v>
      </c>
      <c r="J62" s="16">
        <v>0</v>
      </c>
      <c r="K62" s="16">
        <v>0</v>
      </c>
      <c r="L62" s="16">
        <v>0</v>
      </c>
      <c r="M62" s="16">
        <v>0</v>
      </c>
      <c r="N62" s="10">
        <f t="shared" si="2"/>
        <v>7911.2000000000016</v>
      </c>
      <c r="O62" s="10">
        <f t="shared" si="3"/>
        <v>0</v>
      </c>
      <c r="P62" s="9">
        <f t="shared" si="4"/>
        <v>7911.2000000000016</v>
      </c>
      <c r="Q62" s="11"/>
    </row>
    <row r="63" spans="1:17" ht="25.5" hidden="1" customHeight="1">
      <c r="A63" s="46">
        <v>2326541</v>
      </c>
      <c r="B63" s="46" t="s">
        <v>2300</v>
      </c>
      <c r="C63" s="46" t="s">
        <v>1711</v>
      </c>
      <c r="D63" s="46" t="s">
        <v>801</v>
      </c>
      <c r="E63" s="46" t="s">
        <v>341</v>
      </c>
      <c r="F63" s="36">
        <v>22.475000000000005</v>
      </c>
      <c r="G63" s="9">
        <f t="shared" si="5"/>
        <v>3955.6000000000008</v>
      </c>
      <c r="H63" s="16">
        <f t="shared" si="0"/>
        <v>3955.6000000000008</v>
      </c>
      <c r="I63" s="16">
        <f t="shared" si="1"/>
        <v>3955.6000000000008</v>
      </c>
      <c r="J63" s="16">
        <v>0</v>
      </c>
      <c r="K63" s="16">
        <v>0</v>
      </c>
      <c r="L63" s="16">
        <v>0</v>
      </c>
      <c r="M63" s="16">
        <v>0</v>
      </c>
      <c r="N63" s="10">
        <f t="shared" si="2"/>
        <v>7911.2000000000016</v>
      </c>
      <c r="O63" s="10">
        <f t="shared" si="3"/>
        <v>0</v>
      </c>
      <c r="P63" s="9">
        <f t="shared" si="4"/>
        <v>7911.2000000000016</v>
      </c>
      <c r="Q63" s="11"/>
    </row>
    <row r="64" spans="1:17" ht="25.5" hidden="1" customHeight="1">
      <c r="A64" s="46">
        <v>2193474</v>
      </c>
      <c r="B64" s="46" t="s">
        <v>2301</v>
      </c>
      <c r="C64" s="46" t="s">
        <v>1711</v>
      </c>
      <c r="D64" s="46" t="s">
        <v>801</v>
      </c>
      <c r="E64" s="46" t="s">
        <v>341</v>
      </c>
      <c r="F64" s="36">
        <v>22.475000000000005</v>
      </c>
      <c r="G64" s="9">
        <f t="shared" si="5"/>
        <v>3955.6000000000008</v>
      </c>
      <c r="H64" s="16">
        <f t="shared" si="0"/>
        <v>3955.6000000000008</v>
      </c>
      <c r="I64" s="16">
        <f t="shared" si="1"/>
        <v>3955.6000000000008</v>
      </c>
      <c r="J64" s="16">
        <v>0</v>
      </c>
      <c r="K64" s="16">
        <v>0</v>
      </c>
      <c r="L64" s="16">
        <v>0</v>
      </c>
      <c r="M64" s="16">
        <v>0</v>
      </c>
      <c r="N64" s="10">
        <f t="shared" si="2"/>
        <v>7911.2000000000016</v>
      </c>
      <c r="O64" s="10">
        <f t="shared" si="3"/>
        <v>0</v>
      </c>
      <c r="P64" s="9">
        <f t="shared" si="4"/>
        <v>7911.2000000000016</v>
      </c>
      <c r="Q64" s="11"/>
    </row>
    <row r="65" spans="1:17" ht="25.5" hidden="1" customHeight="1">
      <c r="A65" s="46">
        <v>2253998</v>
      </c>
      <c r="B65" s="46" t="s">
        <v>2302</v>
      </c>
      <c r="C65" s="46" t="s">
        <v>1711</v>
      </c>
      <c r="D65" s="46" t="s">
        <v>801</v>
      </c>
      <c r="E65" s="46" t="s">
        <v>341</v>
      </c>
      <c r="F65" s="36">
        <v>29.425000000000004</v>
      </c>
      <c r="G65" s="9">
        <f t="shared" si="5"/>
        <v>5178.8000000000011</v>
      </c>
      <c r="H65" s="16">
        <f t="shared" si="0"/>
        <v>5178.8000000000011</v>
      </c>
      <c r="I65" s="16">
        <f t="shared" si="1"/>
        <v>5178.8000000000011</v>
      </c>
      <c r="J65" s="16">
        <v>0</v>
      </c>
      <c r="K65" s="16">
        <v>0</v>
      </c>
      <c r="L65" s="16">
        <v>0</v>
      </c>
      <c r="M65" s="16">
        <v>0</v>
      </c>
      <c r="N65" s="10">
        <f t="shared" si="2"/>
        <v>10357.600000000002</v>
      </c>
      <c r="O65" s="10">
        <f t="shared" si="3"/>
        <v>0</v>
      </c>
      <c r="P65" s="9">
        <f t="shared" si="4"/>
        <v>10357.600000000002</v>
      </c>
      <c r="Q65" s="11"/>
    </row>
    <row r="66" spans="1:17" ht="25.5" hidden="1" customHeight="1">
      <c r="A66" s="46">
        <v>823296</v>
      </c>
      <c r="B66" s="46" t="s">
        <v>2303</v>
      </c>
      <c r="C66" s="46" t="s">
        <v>1711</v>
      </c>
      <c r="D66" s="46" t="s">
        <v>801</v>
      </c>
      <c r="E66" s="46" t="s">
        <v>341</v>
      </c>
      <c r="F66" s="36">
        <v>33.287500000000009</v>
      </c>
      <c r="G66" s="9">
        <f t="shared" si="5"/>
        <v>5858.6000000000013</v>
      </c>
      <c r="H66" s="16">
        <f t="shared" si="0"/>
        <v>5858.6000000000013</v>
      </c>
      <c r="I66" s="16">
        <f t="shared" si="1"/>
        <v>5858.6000000000013</v>
      </c>
      <c r="J66" s="16">
        <v>0</v>
      </c>
      <c r="K66" s="16">
        <v>0</v>
      </c>
      <c r="L66" s="16">
        <v>0</v>
      </c>
      <c r="M66" s="16">
        <v>0</v>
      </c>
      <c r="N66" s="10">
        <f t="shared" si="2"/>
        <v>11717.200000000003</v>
      </c>
      <c r="O66" s="10">
        <f t="shared" si="3"/>
        <v>0</v>
      </c>
      <c r="P66" s="9">
        <f t="shared" si="4"/>
        <v>11717.200000000003</v>
      </c>
      <c r="Q66" s="11"/>
    </row>
    <row r="67" spans="1:17" ht="25.5" customHeight="1">
      <c r="A67" s="46">
        <v>288101</v>
      </c>
      <c r="B67" s="46" t="s">
        <v>2304</v>
      </c>
      <c r="C67" s="46" t="s">
        <v>1711</v>
      </c>
      <c r="D67" s="46" t="s">
        <v>801</v>
      </c>
      <c r="E67" s="46" t="s">
        <v>346</v>
      </c>
      <c r="F67" s="36">
        <v>23.13</v>
      </c>
      <c r="G67" s="9">
        <f t="shared" si="5"/>
        <v>4070.8799999999997</v>
      </c>
      <c r="H67" s="16">
        <v>0</v>
      </c>
      <c r="I67" s="16">
        <v>0</v>
      </c>
      <c r="J67" s="16">
        <f t="shared" ref="J67:J70" si="6">F67*176</f>
        <v>4070.8799999999997</v>
      </c>
      <c r="K67" s="16">
        <f t="shared" ref="K67:K70" si="7">F67*176</f>
        <v>4070.8799999999997</v>
      </c>
      <c r="L67" s="16">
        <f t="shared" ref="L67:L70" si="8">F67*176</f>
        <v>4070.8799999999997</v>
      </c>
      <c r="M67" s="16">
        <f t="shared" ref="M67:M70" si="9">F67*176</f>
        <v>4070.8799999999997</v>
      </c>
      <c r="N67" s="10">
        <f t="shared" ref="N67:N70" si="10">SUM(H67:J67)</f>
        <v>4070.8799999999997</v>
      </c>
      <c r="O67" s="10">
        <f t="shared" ref="O67:O70" si="11">SUM(K67:M67)</f>
        <v>12212.64</v>
      </c>
      <c r="P67" s="9">
        <f t="shared" ref="P67:P70" si="12">SUM(H67:M67)</f>
        <v>16283.519999999999</v>
      </c>
      <c r="Q67" s="11"/>
    </row>
    <row r="68" spans="1:17" ht="25.5" customHeight="1">
      <c r="A68" s="46">
        <v>2399282</v>
      </c>
      <c r="B68" s="46" t="s">
        <v>1065</v>
      </c>
      <c r="C68" s="46" t="s">
        <v>1711</v>
      </c>
      <c r="D68" s="46" t="s">
        <v>801</v>
      </c>
      <c r="E68" s="46" t="s">
        <v>588</v>
      </c>
      <c r="F68" s="36">
        <v>25.05</v>
      </c>
      <c r="G68" s="9">
        <f t="shared" si="5"/>
        <v>4408.8</v>
      </c>
      <c r="H68" s="16">
        <v>0</v>
      </c>
      <c r="I68" s="16">
        <v>0</v>
      </c>
      <c r="J68" s="16"/>
      <c r="K68" s="16">
        <f>F68*176/2</f>
        <v>2204.4</v>
      </c>
      <c r="L68" s="16">
        <f t="shared" si="8"/>
        <v>4408.8</v>
      </c>
      <c r="M68" s="16">
        <f t="shared" si="9"/>
        <v>4408.8</v>
      </c>
      <c r="N68" s="10">
        <f t="shared" si="10"/>
        <v>0</v>
      </c>
      <c r="O68" s="10">
        <f t="shared" si="11"/>
        <v>11022</v>
      </c>
      <c r="P68" s="9">
        <f t="shared" si="12"/>
        <v>11022</v>
      </c>
      <c r="Q68" s="11"/>
    </row>
    <row r="69" spans="1:17" ht="25.5" customHeight="1">
      <c r="A69" s="46">
        <v>2048564</v>
      </c>
      <c r="B69" s="46" t="s">
        <v>920</v>
      </c>
      <c r="C69" s="46" t="s">
        <v>1711</v>
      </c>
      <c r="D69" s="46" t="s">
        <v>801</v>
      </c>
      <c r="E69" s="46" t="s">
        <v>346</v>
      </c>
      <c r="F69" s="36">
        <v>23.13</v>
      </c>
      <c r="G69" s="9">
        <f t="shared" si="5"/>
        <v>4070.8799999999997</v>
      </c>
      <c r="H69" s="16">
        <v>0</v>
      </c>
      <c r="I69" s="16">
        <v>0</v>
      </c>
      <c r="J69" s="16">
        <f t="shared" si="6"/>
        <v>4070.8799999999997</v>
      </c>
      <c r="K69" s="16">
        <f t="shared" si="7"/>
        <v>4070.8799999999997</v>
      </c>
      <c r="L69" s="16">
        <f t="shared" si="8"/>
        <v>4070.8799999999997</v>
      </c>
      <c r="M69" s="16">
        <f t="shared" si="9"/>
        <v>4070.8799999999997</v>
      </c>
      <c r="N69" s="10">
        <f t="shared" si="10"/>
        <v>4070.8799999999997</v>
      </c>
      <c r="O69" s="10">
        <f t="shared" si="11"/>
        <v>12212.64</v>
      </c>
      <c r="P69" s="9">
        <f t="shared" si="12"/>
        <v>16283.519999999999</v>
      </c>
      <c r="Q69" s="11"/>
    </row>
    <row r="70" spans="1:17" ht="25.5" customHeight="1">
      <c r="A70" s="46">
        <v>2170851</v>
      </c>
      <c r="B70" s="46" t="s">
        <v>2305</v>
      </c>
      <c r="C70" s="46" t="s">
        <v>1711</v>
      </c>
      <c r="D70" s="46" t="s">
        <v>801</v>
      </c>
      <c r="E70" s="46" t="s">
        <v>346</v>
      </c>
      <c r="F70" s="36">
        <v>23.13</v>
      </c>
      <c r="G70" s="9">
        <f t="shared" si="5"/>
        <v>4070.8799999999997</v>
      </c>
      <c r="H70" s="16">
        <v>0</v>
      </c>
      <c r="I70" s="16">
        <v>0</v>
      </c>
      <c r="J70" s="16">
        <f t="shared" si="6"/>
        <v>4070.8799999999997</v>
      </c>
      <c r="K70" s="16">
        <f t="shared" si="7"/>
        <v>4070.8799999999997</v>
      </c>
      <c r="L70" s="16">
        <f t="shared" si="8"/>
        <v>4070.8799999999997</v>
      </c>
      <c r="M70" s="16">
        <f t="shared" si="9"/>
        <v>4070.8799999999997</v>
      </c>
      <c r="N70" s="10">
        <f t="shared" si="10"/>
        <v>4070.8799999999997</v>
      </c>
      <c r="O70" s="10">
        <f t="shared" si="11"/>
        <v>12212.64</v>
      </c>
      <c r="P70" s="9">
        <f t="shared" si="12"/>
        <v>16283.519999999999</v>
      </c>
      <c r="Q70" s="11"/>
    </row>
    <row r="71" spans="1:17" ht="25.5" customHeight="1">
      <c r="A71" s="46">
        <v>215138</v>
      </c>
      <c r="B71" s="46" t="s">
        <v>2306</v>
      </c>
      <c r="C71" s="46" t="s">
        <v>1711</v>
      </c>
      <c r="D71" s="46" t="s">
        <v>801</v>
      </c>
      <c r="E71" s="46" t="s">
        <v>341</v>
      </c>
      <c r="F71" s="36">
        <v>27.78</v>
      </c>
      <c r="G71" s="9">
        <f t="shared" si="5"/>
        <v>4889.2800000000007</v>
      </c>
      <c r="H71" s="16">
        <v>0</v>
      </c>
      <c r="I71" s="16">
        <v>0</v>
      </c>
      <c r="J71" s="16">
        <f t="shared" ref="J71:J85" si="13">F71*176</f>
        <v>4889.2800000000007</v>
      </c>
      <c r="K71" s="16">
        <f t="shared" ref="K71:K85" si="14">F71*176</f>
        <v>4889.2800000000007</v>
      </c>
      <c r="L71" s="16">
        <f t="shared" ref="L71:L85" si="15">F71*176</f>
        <v>4889.2800000000007</v>
      </c>
      <c r="M71" s="16">
        <f t="shared" ref="M71:M85" si="16">F71*176</f>
        <v>4889.2800000000007</v>
      </c>
      <c r="N71" s="10">
        <f t="shared" si="2"/>
        <v>4889.2800000000007</v>
      </c>
      <c r="O71" s="10">
        <f t="shared" si="3"/>
        <v>14667.840000000002</v>
      </c>
      <c r="P71" s="9">
        <f t="shared" si="4"/>
        <v>19557.120000000003</v>
      </c>
      <c r="Q71" s="11"/>
    </row>
    <row r="72" spans="1:17" ht="25.5" customHeight="1">
      <c r="A72" s="46">
        <v>2391433</v>
      </c>
      <c r="B72" s="175" t="s">
        <v>2307</v>
      </c>
      <c r="C72" s="46" t="s">
        <v>1711</v>
      </c>
      <c r="D72" s="46" t="s">
        <v>801</v>
      </c>
      <c r="E72" s="46" t="s">
        <v>341</v>
      </c>
      <c r="F72" s="36">
        <v>23.02</v>
      </c>
      <c r="G72" s="9">
        <f t="shared" si="5"/>
        <v>4051.52</v>
      </c>
      <c r="H72" s="16">
        <v>0</v>
      </c>
      <c r="I72" s="16">
        <v>0</v>
      </c>
      <c r="J72" s="16">
        <f t="shared" si="13"/>
        <v>4051.52</v>
      </c>
      <c r="K72" s="16">
        <f t="shared" si="14"/>
        <v>4051.52</v>
      </c>
      <c r="L72" s="16">
        <f t="shared" si="15"/>
        <v>4051.52</v>
      </c>
      <c r="M72" s="16">
        <f t="shared" si="16"/>
        <v>4051.52</v>
      </c>
      <c r="N72" s="10">
        <f t="shared" si="2"/>
        <v>4051.52</v>
      </c>
      <c r="O72" s="10">
        <f t="shared" si="3"/>
        <v>12154.56</v>
      </c>
      <c r="P72" s="9">
        <f t="shared" si="4"/>
        <v>16206.08</v>
      </c>
      <c r="Q72" s="11"/>
    </row>
    <row r="73" spans="1:17" ht="25.5" customHeight="1">
      <c r="A73" s="46">
        <v>823296</v>
      </c>
      <c r="B73" s="46" t="s">
        <v>2308</v>
      </c>
      <c r="C73" s="46" t="s">
        <v>1711</v>
      </c>
      <c r="D73" s="46" t="s">
        <v>801</v>
      </c>
      <c r="E73" s="46" t="s">
        <v>341</v>
      </c>
      <c r="F73" s="36">
        <v>27.78</v>
      </c>
      <c r="G73" s="9">
        <f t="shared" si="5"/>
        <v>4889.2800000000007</v>
      </c>
      <c r="H73" s="16">
        <v>0</v>
      </c>
      <c r="I73" s="16">
        <v>0</v>
      </c>
      <c r="J73" s="16">
        <f t="shared" si="13"/>
        <v>4889.2800000000007</v>
      </c>
      <c r="K73" s="16">
        <f t="shared" si="14"/>
        <v>4889.2800000000007</v>
      </c>
      <c r="L73" s="16">
        <f t="shared" si="15"/>
        <v>4889.2800000000007</v>
      </c>
      <c r="M73" s="16">
        <f t="shared" si="16"/>
        <v>4889.2800000000007</v>
      </c>
      <c r="N73" s="10">
        <f t="shared" si="2"/>
        <v>4889.2800000000007</v>
      </c>
      <c r="O73" s="10">
        <f t="shared" si="3"/>
        <v>14667.840000000002</v>
      </c>
      <c r="P73" s="9">
        <f t="shared" si="4"/>
        <v>19557.120000000003</v>
      </c>
      <c r="Q73" s="11"/>
    </row>
    <row r="74" spans="1:17" ht="25.5" customHeight="1">
      <c r="A74" s="46">
        <v>2096263</v>
      </c>
      <c r="B74" s="46" t="s">
        <v>2309</v>
      </c>
      <c r="C74" s="46" t="s">
        <v>1711</v>
      </c>
      <c r="D74" s="46" t="s">
        <v>801</v>
      </c>
      <c r="E74" s="46" t="s">
        <v>341</v>
      </c>
      <c r="F74" s="36">
        <v>23.02</v>
      </c>
      <c r="G74" s="9">
        <f t="shared" ref="G74:G100" si="17">F74*176</f>
        <v>4051.52</v>
      </c>
      <c r="H74" s="16">
        <v>0</v>
      </c>
      <c r="I74" s="16">
        <v>0</v>
      </c>
      <c r="J74" s="16">
        <f t="shared" si="13"/>
        <v>4051.52</v>
      </c>
      <c r="K74" s="16">
        <f t="shared" si="14"/>
        <v>4051.52</v>
      </c>
      <c r="L74" s="16">
        <f t="shared" si="15"/>
        <v>4051.52</v>
      </c>
      <c r="M74" s="16">
        <f t="shared" si="16"/>
        <v>4051.52</v>
      </c>
      <c r="N74" s="10">
        <f t="shared" si="2"/>
        <v>4051.52</v>
      </c>
      <c r="O74" s="10">
        <f t="shared" si="3"/>
        <v>12154.56</v>
      </c>
      <c r="P74" s="9">
        <f t="shared" si="4"/>
        <v>16206.08</v>
      </c>
      <c r="Q74" s="11"/>
    </row>
    <row r="75" spans="1:17" ht="25.5" customHeight="1">
      <c r="A75" s="46">
        <v>919552</v>
      </c>
      <c r="B75" s="165" t="s">
        <v>2310</v>
      </c>
      <c r="C75" s="46" t="s">
        <v>1711</v>
      </c>
      <c r="D75" s="46" t="s">
        <v>801</v>
      </c>
      <c r="E75" s="46" t="s">
        <v>341</v>
      </c>
      <c r="F75" s="36">
        <v>23.02</v>
      </c>
      <c r="G75" s="9">
        <f t="shared" si="17"/>
        <v>4051.52</v>
      </c>
      <c r="H75" s="16">
        <v>0</v>
      </c>
      <c r="I75" s="16">
        <v>0</v>
      </c>
      <c r="J75" s="16">
        <f t="shared" si="13"/>
        <v>4051.52</v>
      </c>
      <c r="K75" s="16">
        <f t="shared" si="14"/>
        <v>4051.52</v>
      </c>
      <c r="L75" s="16">
        <f t="shared" si="15"/>
        <v>4051.52</v>
      </c>
      <c r="M75" s="16">
        <f t="shared" si="16"/>
        <v>4051.52</v>
      </c>
      <c r="N75" s="10">
        <f t="shared" si="2"/>
        <v>4051.52</v>
      </c>
      <c r="O75" s="10">
        <f t="shared" si="3"/>
        <v>12154.56</v>
      </c>
      <c r="P75" s="9">
        <f t="shared" si="4"/>
        <v>16206.08</v>
      </c>
      <c r="Q75" s="11"/>
    </row>
    <row r="76" spans="1:17" ht="25.5" customHeight="1">
      <c r="A76" s="46">
        <v>2313667</v>
      </c>
      <c r="B76" s="46" t="s">
        <v>2311</v>
      </c>
      <c r="C76" s="46" t="s">
        <v>1711</v>
      </c>
      <c r="D76" s="46" t="s">
        <v>801</v>
      </c>
      <c r="E76" s="46" t="s">
        <v>341</v>
      </c>
      <c r="F76" s="36">
        <v>19.2</v>
      </c>
      <c r="G76" s="9">
        <f t="shared" si="17"/>
        <v>3379.2</v>
      </c>
      <c r="H76" s="16">
        <v>0</v>
      </c>
      <c r="I76" s="16">
        <v>0</v>
      </c>
      <c r="J76" s="16">
        <f t="shared" si="13"/>
        <v>3379.2</v>
      </c>
      <c r="K76" s="16">
        <f t="shared" si="14"/>
        <v>3379.2</v>
      </c>
      <c r="L76" s="16">
        <f t="shared" si="15"/>
        <v>3379.2</v>
      </c>
      <c r="M76" s="16">
        <f t="shared" si="16"/>
        <v>3379.2</v>
      </c>
      <c r="N76" s="10">
        <f t="shared" si="2"/>
        <v>3379.2</v>
      </c>
      <c r="O76" s="10">
        <f t="shared" si="3"/>
        <v>10137.599999999999</v>
      </c>
      <c r="P76" s="9">
        <f t="shared" si="4"/>
        <v>13516.8</v>
      </c>
      <c r="Q76" s="11"/>
    </row>
    <row r="77" spans="1:17" ht="25.5" customHeight="1">
      <c r="A77" s="46">
        <v>2376857</v>
      </c>
      <c r="B77" s="46" t="s">
        <v>2312</v>
      </c>
      <c r="C77" s="46" t="s">
        <v>1711</v>
      </c>
      <c r="D77" s="46" t="s">
        <v>801</v>
      </c>
      <c r="E77" s="46" t="s">
        <v>341</v>
      </c>
      <c r="F77" s="36">
        <v>19.2</v>
      </c>
      <c r="G77" s="9">
        <f t="shared" si="17"/>
        <v>3379.2</v>
      </c>
      <c r="H77" s="16">
        <v>0</v>
      </c>
      <c r="I77" s="16">
        <v>0</v>
      </c>
      <c r="J77" s="16">
        <f t="shared" si="13"/>
        <v>3379.2</v>
      </c>
      <c r="K77" s="16">
        <f t="shared" si="14"/>
        <v>3379.2</v>
      </c>
      <c r="L77" s="16">
        <f t="shared" si="15"/>
        <v>3379.2</v>
      </c>
      <c r="M77" s="16">
        <f t="shared" si="16"/>
        <v>3379.2</v>
      </c>
      <c r="N77" s="10">
        <f t="shared" si="2"/>
        <v>3379.2</v>
      </c>
      <c r="O77" s="10">
        <f t="shared" si="3"/>
        <v>10137.599999999999</v>
      </c>
      <c r="P77" s="9">
        <f t="shared" si="4"/>
        <v>13516.8</v>
      </c>
      <c r="Q77" s="11"/>
    </row>
    <row r="78" spans="1:17" ht="25.5" customHeight="1">
      <c r="A78" s="46">
        <v>2298348</v>
      </c>
      <c r="B78" s="46" t="s">
        <v>803</v>
      </c>
      <c r="C78" s="46" t="s">
        <v>1711</v>
      </c>
      <c r="D78" s="46" t="s">
        <v>801</v>
      </c>
      <c r="E78" s="46" t="s">
        <v>20</v>
      </c>
      <c r="F78" s="36">
        <v>25.05</v>
      </c>
      <c r="G78" s="9">
        <f t="shared" si="17"/>
        <v>4408.8</v>
      </c>
      <c r="H78" s="16">
        <v>0</v>
      </c>
      <c r="I78" s="16">
        <v>0</v>
      </c>
      <c r="J78" s="16">
        <f t="shared" si="13"/>
        <v>4408.8</v>
      </c>
      <c r="K78" s="16">
        <f t="shared" si="14"/>
        <v>4408.8</v>
      </c>
      <c r="L78" s="16">
        <f t="shared" si="15"/>
        <v>4408.8</v>
      </c>
      <c r="M78" s="16">
        <f t="shared" si="16"/>
        <v>4408.8</v>
      </c>
      <c r="N78" s="10">
        <f t="shared" si="2"/>
        <v>4408.8</v>
      </c>
      <c r="O78" s="10">
        <f t="shared" si="3"/>
        <v>13226.400000000001</v>
      </c>
      <c r="P78" s="9">
        <f t="shared" si="4"/>
        <v>17635.2</v>
      </c>
      <c r="Q78" s="11"/>
    </row>
    <row r="79" spans="1:17" ht="25.5" customHeight="1">
      <c r="A79" s="46">
        <v>858373</v>
      </c>
      <c r="B79" s="46" t="s">
        <v>2313</v>
      </c>
      <c r="C79" s="46" t="s">
        <v>1711</v>
      </c>
      <c r="D79" s="46" t="s">
        <v>801</v>
      </c>
      <c r="E79" s="46" t="s">
        <v>20</v>
      </c>
      <c r="F79" s="36">
        <v>21.51</v>
      </c>
      <c r="G79" s="9">
        <f t="shared" si="17"/>
        <v>3785.76</v>
      </c>
      <c r="H79" s="16">
        <v>0</v>
      </c>
      <c r="I79" s="16">
        <v>0</v>
      </c>
      <c r="J79" s="16">
        <f t="shared" si="13"/>
        <v>3785.76</v>
      </c>
      <c r="K79" s="16">
        <f t="shared" si="14"/>
        <v>3785.76</v>
      </c>
      <c r="L79" s="16">
        <f t="shared" si="15"/>
        <v>3785.76</v>
      </c>
      <c r="M79" s="16">
        <f t="shared" si="16"/>
        <v>3785.76</v>
      </c>
      <c r="N79" s="10">
        <f t="shared" si="2"/>
        <v>3785.76</v>
      </c>
      <c r="O79" s="10">
        <f t="shared" si="3"/>
        <v>11357.28</v>
      </c>
      <c r="P79" s="9">
        <f t="shared" si="4"/>
        <v>15143.04</v>
      </c>
      <c r="Q79" s="11"/>
    </row>
    <row r="80" spans="1:17" ht="25.5" customHeight="1">
      <c r="A80" s="46">
        <v>2153353</v>
      </c>
      <c r="B80" s="46" t="s">
        <v>805</v>
      </c>
      <c r="C80" s="46" t="s">
        <v>1711</v>
      </c>
      <c r="D80" s="46" t="s">
        <v>801</v>
      </c>
      <c r="E80" s="46" t="s">
        <v>20</v>
      </c>
      <c r="F80" s="36">
        <v>17.670000000000002</v>
      </c>
      <c r="G80" s="9">
        <f t="shared" si="17"/>
        <v>3109.92</v>
      </c>
      <c r="H80" s="16">
        <v>0</v>
      </c>
      <c r="I80" s="16">
        <v>0</v>
      </c>
      <c r="J80" s="16">
        <f t="shared" si="13"/>
        <v>3109.92</v>
      </c>
      <c r="K80" s="16">
        <f t="shared" si="14"/>
        <v>3109.92</v>
      </c>
      <c r="L80" s="16">
        <f t="shared" si="15"/>
        <v>3109.92</v>
      </c>
      <c r="M80" s="16">
        <f t="shared" si="16"/>
        <v>3109.92</v>
      </c>
      <c r="N80" s="10">
        <f t="shared" si="2"/>
        <v>3109.92</v>
      </c>
      <c r="O80" s="10">
        <f t="shared" si="3"/>
        <v>9329.76</v>
      </c>
      <c r="P80" s="9">
        <f t="shared" si="4"/>
        <v>12439.68</v>
      </c>
      <c r="Q80" s="11"/>
    </row>
    <row r="81" spans="1:17" ht="25.5" customHeight="1">
      <c r="A81" s="46">
        <v>560353</v>
      </c>
      <c r="B81" s="46" t="s">
        <v>806</v>
      </c>
      <c r="C81" s="46" t="s">
        <v>1711</v>
      </c>
      <c r="D81" s="46" t="s">
        <v>801</v>
      </c>
      <c r="E81" s="46" t="s">
        <v>20</v>
      </c>
      <c r="F81" s="36">
        <v>25.05</v>
      </c>
      <c r="G81" s="9">
        <f t="shared" si="17"/>
        <v>4408.8</v>
      </c>
      <c r="H81" s="16">
        <v>0</v>
      </c>
      <c r="I81" s="16">
        <v>0</v>
      </c>
      <c r="J81" s="16">
        <f t="shared" si="13"/>
        <v>4408.8</v>
      </c>
      <c r="K81" s="16">
        <f t="shared" si="14"/>
        <v>4408.8</v>
      </c>
      <c r="L81" s="16">
        <f t="shared" si="15"/>
        <v>4408.8</v>
      </c>
      <c r="M81" s="16">
        <f t="shared" si="16"/>
        <v>4408.8</v>
      </c>
      <c r="N81" s="10">
        <f t="shared" si="2"/>
        <v>4408.8</v>
      </c>
      <c r="O81" s="10">
        <f t="shared" si="3"/>
        <v>13226.400000000001</v>
      </c>
      <c r="P81" s="9">
        <f t="shared" si="4"/>
        <v>17635.2</v>
      </c>
      <c r="Q81" s="11"/>
    </row>
    <row r="82" spans="1:17" ht="25.5" customHeight="1">
      <c r="A82" s="46">
        <v>2124328</v>
      </c>
      <c r="B82" s="46" t="s">
        <v>808</v>
      </c>
      <c r="C82" s="46" t="s">
        <v>1711</v>
      </c>
      <c r="D82" s="46" t="s">
        <v>801</v>
      </c>
      <c r="E82" s="46" t="s">
        <v>20</v>
      </c>
      <c r="F82" s="36">
        <v>17.670000000000002</v>
      </c>
      <c r="G82" s="9">
        <f t="shared" si="17"/>
        <v>3109.92</v>
      </c>
      <c r="H82" s="16">
        <v>0</v>
      </c>
      <c r="I82" s="16">
        <v>0</v>
      </c>
      <c r="J82" s="16">
        <f t="shared" si="13"/>
        <v>3109.92</v>
      </c>
      <c r="K82" s="16">
        <f t="shared" si="14"/>
        <v>3109.92</v>
      </c>
      <c r="L82" s="16">
        <f t="shared" si="15"/>
        <v>3109.92</v>
      </c>
      <c r="M82" s="16">
        <f t="shared" si="16"/>
        <v>3109.92</v>
      </c>
      <c r="N82" s="10">
        <f t="shared" si="2"/>
        <v>3109.92</v>
      </c>
      <c r="O82" s="10">
        <f t="shared" si="3"/>
        <v>9329.76</v>
      </c>
      <c r="P82" s="9">
        <f t="shared" si="4"/>
        <v>12439.68</v>
      </c>
      <c r="Q82" s="11"/>
    </row>
    <row r="83" spans="1:17" ht="25.5" customHeight="1">
      <c r="A83" s="46">
        <v>2116100</v>
      </c>
      <c r="B83" s="46" t="s">
        <v>809</v>
      </c>
      <c r="C83" s="46" t="s">
        <v>1711</v>
      </c>
      <c r="D83" s="46" t="s">
        <v>801</v>
      </c>
      <c r="E83" s="46" t="s">
        <v>20</v>
      </c>
      <c r="F83" s="36">
        <v>17.670000000000002</v>
      </c>
      <c r="G83" s="9">
        <f t="shared" si="17"/>
        <v>3109.92</v>
      </c>
      <c r="H83" s="16">
        <v>0</v>
      </c>
      <c r="I83" s="16">
        <v>0</v>
      </c>
      <c r="J83" s="16">
        <f t="shared" si="13"/>
        <v>3109.92</v>
      </c>
      <c r="K83" s="16">
        <f t="shared" si="14"/>
        <v>3109.92</v>
      </c>
      <c r="L83" s="16">
        <f t="shared" si="15"/>
        <v>3109.92</v>
      </c>
      <c r="M83" s="16">
        <f t="shared" si="16"/>
        <v>3109.92</v>
      </c>
      <c r="N83" s="10">
        <f t="shared" si="2"/>
        <v>3109.92</v>
      </c>
      <c r="O83" s="10">
        <f t="shared" si="3"/>
        <v>9329.76</v>
      </c>
      <c r="P83" s="9">
        <f t="shared" si="4"/>
        <v>12439.68</v>
      </c>
      <c r="Q83" s="11"/>
    </row>
    <row r="84" spans="1:17" ht="25.5" customHeight="1">
      <c r="A84" s="46">
        <v>2385394</v>
      </c>
      <c r="B84" s="46" t="s">
        <v>811</v>
      </c>
      <c r="C84" s="46" t="s">
        <v>1711</v>
      </c>
      <c r="D84" s="46" t="s">
        <v>801</v>
      </c>
      <c r="E84" s="46" t="s">
        <v>20</v>
      </c>
      <c r="F84" s="36">
        <v>21.51</v>
      </c>
      <c r="G84" s="9">
        <f t="shared" si="17"/>
        <v>3785.76</v>
      </c>
      <c r="H84" s="16">
        <v>0</v>
      </c>
      <c r="I84" s="16">
        <v>0</v>
      </c>
      <c r="J84" s="16">
        <f t="shared" si="13"/>
        <v>3785.76</v>
      </c>
      <c r="K84" s="16">
        <f t="shared" si="14"/>
        <v>3785.76</v>
      </c>
      <c r="L84" s="16">
        <f t="shared" si="15"/>
        <v>3785.76</v>
      </c>
      <c r="M84" s="16">
        <f t="shared" si="16"/>
        <v>3785.76</v>
      </c>
      <c r="N84" s="10">
        <f t="shared" si="2"/>
        <v>3785.76</v>
      </c>
      <c r="O84" s="10">
        <f t="shared" si="3"/>
        <v>11357.28</v>
      </c>
      <c r="P84" s="9">
        <f t="shared" si="4"/>
        <v>15143.04</v>
      </c>
      <c r="Q84" s="11"/>
    </row>
    <row r="85" spans="1:17" ht="25.5" customHeight="1">
      <c r="A85" s="46">
        <v>2162286</v>
      </c>
      <c r="B85" s="46" t="s">
        <v>812</v>
      </c>
      <c r="C85" s="46" t="s">
        <v>1711</v>
      </c>
      <c r="D85" s="46" t="s">
        <v>801</v>
      </c>
      <c r="E85" s="46" t="s">
        <v>428</v>
      </c>
      <c r="F85" s="36">
        <v>21.51</v>
      </c>
      <c r="G85" s="9">
        <f t="shared" si="17"/>
        <v>3785.76</v>
      </c>
      <c r="H85" s="16">
        <v>0</v>
      </c>
      <c r="I85" s="16">
        <v>0</v>
      </c>
      <c r="J85" s="16">
        <f t="shared" si="13"/>
        <v>3785.76</v>
      </c>
      <c r="K85" s="16">
        <f t="shared" si="14"/>
        <v>3785.76</v>
      </c>
      <c r="L85" s="16">
        <f t="shared" si="15"/>
        <v>3785.76</v>
      </c>
      <c r="M85" s="16">
        <f t="shared" si="16"/>
        <v>3785.76</v>
      </c>
      <c r="N85" s="10">
        <f t="shared" si="2"/>
        <v>3785.76</v>
      </c>
      <c r="O85" s="10">
        <f t="shared" si="3"/>
        <v>11357.28</v>
      </c>
      <c r="P85" s="9">
        <f t="shared" si="4"/>
        <v>15143.04</v>
      </c>
      <c r="Q85" s="11"/>
    </row>
    <row r="86" spans="1:17" ht="25.5" customHeight="1">
      <c r="A86" s="46">
        <v>2310737</v>
      </c>
      <c r="B86" s="46" t="s">
        <v>813</v>
      </c>
      <c r="C86" s="46" t="s">
        <v>1711</v>
      </c>
      <c r="D86" s="46" t="s">
        <v>801</v>
      </c>
      <c r="E86" s="46" t="s">
        <v>428</v>
      </c>
      <c r="F86" s="36">
        <v>17.670000000000002</v>
      </c>
      <c r="G86" s="9">
        <f t="shared" si="17"/>
        <v>3109.92</v>
      </c>
      <c r="H86" s="16">
        <v>0</v>
      </c>
      <c r="I86" s="16">
        <v>0</v>
      </c>
      <c r="J86" s="16">
        <f>F86*176</f>
        <v>3109.92</v>
      </c>
      <c r="K86" s="16">
        <f>F86*176</f>
        <v>3109.92</v>
      </c>
      <c r="L86" s="16">
        <f>F86*176</f>
        <v>3109.92</v>
      </c>
      <c r="M86" s="16">
        <f>F86*176</f>
        <v>3109.92</v>
      </c>
      <c r="N86" s="10">
        <f t="shared" si="2"/>
        <v>3109.92</v>
      </c>
      <c r="O86" s="10">
        <f t="shared" si="3"/>
        <v>9329.76</v>
      </c>
      <c r="P86" s="9">
        <f t="shared" si="4"/>
        <v>12439.68</v>
      </c>
      <c r="Q86" s="11"/>
    </row>
    <row r="87" spans="1:17" ht="25.5" customHeight="1">
      <c r="A87" s="46">
        <v>2359998</v>
      </c>
      <c r="B87" s="46" t="s">
        <v>814</v>
      </c>
      <c r="C87" s="46" t="s">
        <v>1711</v>
      </c>
      <c r="D87" s="46" t="s">
        <v>801</v>
      </c>
      <c r="E87" s="46" t="s">
        <v>428</v>
      </c>
      <c r="F87" s="36">
        <v>21.51</v>
      </c>
      <c r="G87" s="9">
        <f t="shared" si="17"/>
        <v>3785.76</v>
      </c>
      <c r="H87" s="16">
        <v>0</v>
      </c>
      <c r="I87" s="16">
        <v>0</v>
      </c>
      <c r="J87" s="16">
        <f t="shared" ref="J87:J117" si="18">F87*176</f>
        <v>3785.76</v>
      </c>
      <c r="K87" s="16">
        <f t="shared" ref="K87:K117" si="19">F87*176</f>
        <v>3785.76</v>
      </c>
      <c r="L87" s="16">
        <f t="shared" ref="L87:L117" si="20">F87*176</f>
        <v>3785.76</v>
      </c>
      <c r="M87" s="16">
        <f t="shared" ref="M87:M117" si="21">F87*176</f>
        <v>3785.76</v>
      </c>
      <c r="N87" s="10">
        <f t="shared" si="2"/>
        <v>3785.76</v>
      </c>
      <c r="O87" s="10">
        <f t="shared" si="3"/>
        <v>11357.28</v>
      </c>
      <c r="P87" s="9">
        <f t="shared" si="4"/>
        <v>15143.04</v>
      </c>
      <c r="Q87" s="11"/>
    </row>
    <row r="88" spans="1:17" ht="25.5" customHeight="1">
      <c r="A88" s="46">
        <v>2175721</v>
      </c>
      <c r="B88" s="46" t="s">
        <v>815</v>
      </c>
      <c r="C88" s="46" t="s">
        <v>1711</v>
      </c>
      <c r="D88" s="46" t="s">
        <v>801</v>
      </c>
      <c r="E88" s="46" t="s">
        <v>428</v>
      </c>
      <c r="F88" s="36">
        <v>25.05</v>
      </c>
      <c r="G88" s="9">
        <f t="shared" si="17"/>
        <v>4408.8</v>
      </c>
      <c r="H88" s="16">
        <v>0</v>
      </c>
      <c r="I88" s="16">
        <v>0</v>
      </c>
      <c r="J88" s="16">
        <f t="shared" si="18"/>
        <v>4408.8</v>
      </c>
      <c r="K88" s="16">
        <f t="shared" si="19"/>
        <v>4408.8</v>
      </c>
      <c r="L88" s="16">
        <f t="shared" si="20"/>
        <v>4408.8</v>
      </c>
      <c r="M88" s="16">
        <f t="shared" si="21"/>
        <v>4408.8</v>
      </c>
      <c r="N88" s="10">
        <f t="shared" si="2"/>
        <v>4408.8</v>
      </c>
      <c r="O88" s="10">
        <f t="shared" si="3"/>
        <v>13226.400000000001</v>
      </c>
      <c r="P88" s="9">
        <f t="shared" si="4"/>
        <v>17635.2</v>
      </c>
      <c r="Q88" s="11"/>
    </row>
    <row r="89" spans="1:17" ht="25.5" customHeight="1">
      <c r="A89" s="46">
        <v>2138040</v>
      </c>
      <c r="B89" s="46" t="s">
        <v>2314</v>
      </c>
      <c r="C89" s="46" t="s">
        <v>1711</v>
      </c>
      <c r="D89" s="46" t="s">
        <v>801</v>
      </c>
      <c r="E89" s="46" t="s">
        <v>428</v>
      </c>
      <c r="F89" s="36">
        <v>17.670000000000002</v>
      </c>
      <c r="G89" s="9">
        <f t="shared" si="17"/>
        <v>3109.92</v>
      </c>
      <c r="H89" s="16">
        <v>0</v>
      </c>
      <c r="I89" s="16">
        <v>0</v>
      </c>
      <c r="J89" s="16">
        <f t="shared" si="18"/>
        <v>3109.92</v>
      </c>
      <c r="K89" s="16">
        <f t="shared" si="19"/>
        <v>3109.92</v>
      </c>
      <c r="L89" s="16">
        <f t="shared" si="20"/>
        <v>3109.92</v>
      </c>
      <c r="M89" s="16">
        <f t="shared" si="21"/>
        <v>3109.92</v>
      </c>
      <c r="N89" s="10">
        <f t="shared" si="2"/>
        <v>3109.92</v>
      </c>
      <c r="O89" s="10">
        <f t="shared" si="3"/>
        <v>9329.76</v>
      </c>
      <c r="P89" s="9">
        <f t="shared" si="4"/>
        <v>12439.68</v>
      </c>
      <c r="Q89" s="11"/>
    </row>
    <row r="90" spans="1:17" ht="25.5" customHeight="1">
      <c r="A90" s="46">
        <v>2102075</v>
      </c>
      <c r="B90" s="46" t="s">
        <v>2315</v>
      </c>
      <c r="C90" s="46" t="s">
        <v>1711</v>
      </c>
      <c r="D90" s="46" t="s">
        <v>801</v>
      </c>
      <c r="E90" s="46" t="s">
        <v>428</v>
      </c>
      <c r="F90" s="36">
        <v>21.51</v>
      </c>
      <c r="G90" s="9">
        <f t="shared" si="17"/>
        <v>3785.76</v>
      </c>
      <c r="H90" s="16">
        <v>0</v>
      </c>
      <c r="I90" s="16">
        <v>0</v>
      </c>
      <c r="J90" s="16">
        <f t="shared" si="18"/>
        <v>3785.76</v>
      </c>
      <c r="K90" s="16">
        <f t="shared" si="19"/>
        <v>3785.76</v>
      </c>
      <c r="L90" s="16">
        <f t="shared" si="20"/>
        <v>3785.76</v>
      </c>
      <c r="M90" s="16">
        <f t="shared" si="21"/>
        <v>3785.76</v>
      </c>
      <c r="N90" s="10">
        <f t="shared" si="2"/>
        <v>3785.76</v>
      </c>
      <c r="O90" s="10">
        <f t="shared" si="3"/>
        <v>11357.28</v>
      </c>
      <c r="P90" s="9">
        <f t="shared" si="4"/>
        <v>15143.04</v>
      </c>
      <c r="Q90" s="11"/>
    </row>
    <row r="91" spans="1:17" ht="25.5" customHeight="1">
      <c r="A91" s="46">
        <v>2085375</v>
      </c>
      <c r="B91" s="46" t="s">
        <v>818</v>
      </c>
      <c r="C91" s="46" t="s">
        <v>1711</v>
      </c>
      <c r="D91" s="46" t="s">
        <v>801</v>
      </c>
      <c r="E91" s="46" t="s">
        <v>428</v>
      </c>
      <c r="F91" s="36">
        <v>17.670000000000002</v>
      </c>
      <c r="G91" s="9">
        <f t="shared" si="17"/>
        <v>3109.92</v>
      </c>
      <c r="H91" s="16">
        <v>0</v>
      </c>
      <c r="I91" s="16">
        <v>0</v>
      </c>
      <c r="J91" s="16">
        <f t="shared" si="18"/>
        <v>3109.92</v>
      </c>
      <c r="K91" s="16">
        <f t="shared" si="19"/>
        <v>3109.92</v>
      </c>
      <c r="L91" s="16">
        <f t="shared" si="20"/>
        <v>3109.92</v>
      </c>
      <c r="M91" s="16">
        <f t="shared" si="21"/>
        <v>3109.92</v>
      </c>
      <c r="N91" s="10">
        <f t="shared" si="2"/>
        <v>3109.92</v>
      </c>
      <c r="O91" s="10">
        <f t="shared" si="3"/>
        <v>9329.76</v>
      </c>
      <c r="P91" s="9">
        <f t="shared" si="4"/>
        <v>12439.68</v>
      </c>
      <c r="Q91" s="11"/>
    </row>
    <row r="92" spans="1:17" ht="25.5" customHeight="1">
      <c r="A92" s="46">
        <v>2073225</v>
      </c>
      <c r="B92" s="46" t="s">
        <v>819</v>
      </c>
      <c r="C92" s="46" t="s">
        <v>1711</v>
      </c>
      <c r="D92" s="46" t="s">
        <v>801</v>
      </c>
      <c r="E92" s="46" t="s">
        <v>25</v>
      </c>
      <c r="F92" s="36">
        <v>17.07</v>
      </c>
      <c r="G92" s="9">
        <f t="shared" si="17"/>
        <v>3004.32</v>
      </c>
      <c r="H92" s="16">
        <v>0</v>
      </c>
      <c r="I92" s="16">
        <v>0</v>
      </c>
      <c r="J92" s="16">
        <f t="shared" si="18"/>
        <v>3004.32</v>
      </c>
      <c r="K92" s="16">
        <f t="shared" si="19"/>
        <v>3004.32</v>
      </c>
      <c r="L92" s="16">
        <f t="shared" si="20"/>
        <v>3004.32</v>
      </c>
      <c r="M92" s="16">
        <f t="shared" si="21"/>
        <v>3004.32</v>
      </c>
      <c r="N92" s="10">
        <f t="shared" si="2"/>
        <v>3004.32</v>
      </c>
      <c r="O92" s="10">
        <f t="shared" si="3"/>
        <v>9012.9600000000009</v>
      </c>
      <c r="P92" s="9">
        <f t="shared" si="4"/>
        <v>12017.28</v>
      </c>
      <c r="Q92" s="11"/>
    </row>
    <row r="93" spans="1:17" ht="25.5" customHeight="1">
      <c r="A93" s="46">
        <v>630149</v>
      </c>
      <c r="B93" s="46" t="s">
        <v>820</v>
      </c>
      <c r="C93" s="46" t="s">
        <v>1711</v>
      </c>
      <c r="D93" s="46" t="s">
        <v>801</v>
      </c>
      <c r="E93" s="46" t="s">
        <v>25</v>
      </c>
      <c r="F93" s="36">
        <v>23.13</v>
      </c>
      <c r="G93" s="9">
        <f t="shared" si="17"/>
        <v>4070.8799999999997</v>
      </c>
      <c r="H93" s="16">
        <v>0</v>
      </c>
      <c r="I93" s="16">
        <v>0</v>
      </c>
      <c r="J93" s="16">
        <f t="shared" si="18"/>
        <v>4070.8799999999997</v>
      </c>
      <c r="K93" s="16">
        <f t="shared" si="19"/>
        <v>4070.8799999999997</v>
      </c>
      <c r="L93" s="16">
        <f t="shared" si="20"/>
        <v>4070.8799999999997</v>
      </c>
      <c r="M93" s="16">
        <f t="shared" si="21"/>
        <v>4070.8799999999997</v>
      </c>
      <c r="N93" s="10">
        <f t="shared" si="2"/>
        <v>4070.8799999999997</v>
      </c>
      <c r="O93" s="10">
        <f t="shared" si="3"/>
        <v>12212.64</v>
      </c>
      <c r="P93" s="9">
        <f t="shared" si="4"/>
        <v>16283.519999999999</v>
      </c>
      <c r="Q93" s="11"/>
    </row>
    <row r="94" spans="1:17" ht="25.5" customHeight="1">
      <c r="A94" s="46">
        <v>2178381</v>
      </c>
      <c r="B94" s="46" t="s">
        <v>821</v>
      </c>
      <c r="C94" s="46" t="s">
        <v>1711</v>
      </c>
      <c r="D94" s="46" t="s">
        <v>801</v>
      </c>
      <c r="E94" s="46" t="s">
        <v>25</v>
      </c>
      <c r="F94" s="36">
        <v>20.2</v>
      </c>
      <c r="G94" s="9">
        <f t="shared" si="17"/>
        <v>3555.2</v>
      </c>
      <c r="H94" s="16">
        <v>0</v>
      </c>
      <c r="I94" s="16">
        <v>0</v>
      </c>
      <c r="J94" s="16">
        <f t="shared" si="18"/>
        <v>3555.2</v>
      </c>
      <c r="K94" s="16">
        <f t="shared" si="19"/>
        <v>3555.2</v>
      </c>
      <c r="L94" s="16">
        <f t="shared" si="20"/>
        <v>3555.2</v>
      </c>
      <c r="M94" s="16">
        <f t="shared" si="21"/>
        <v>3555.2</v>
      </c>
      <c r="N94" s="10">
        <f t="shared" si="2"/>
        <v>3555.2</v>
      </c>
      <c r="O94" s="10">
        <f t="shared" si="3"/>
        <v>10665.599999999999</v>
      </c>
      <c r="P94" s="9">
        <f t="shared" si="4"/>
        <v>14220.8</v>
      </c>
      <c r="Q94" s="11"/>
    </row>
    <row r="95" spans="1:17" ht="25.5" customHeight="1">
      <c r="A95" s="46">
        <v>2300597</v>
      </c>
      <c r="B95" s="46" t="s">
        <v>822</v>
      </c>
      <c r="C95" s="46" t="s">
        <v>1711</v>
      </c>
      <c r="D95" s="46" t="s">
        <v>801</v>
      </c>
      <c r="E95" s="46" t="s">
        <v>25</v>
      </c>
      <c r="F95" s="36">
        <v>20.2</v>
      </c>
      <c r="G95" s="9">
        <f t="shared" si="17"/>
        <v>3555.2</v>
      </c>
      <c r="H95" s="16">
        <v>0</v>
      </c>
      <c r="I95" s="16">
        <v>0</v>
      </c>
      <c r="J95" s="16">
        <f t="shared" si="18"/>
        <v>3555.2</v>
      </c>
      <c r="K95" s="16">
        <f t="shared" si="19"/>
        <v>3555.2</v>
      </c>
      <c r="L95" s="16">
        <f t="shared" si="20"/>
        <v>3555.2</v>
      </c>
      <c r="M95" s="16">
        <f t="shared" si="21"/>
        <v>3555.2</v>
      </c>
      <c r="N95" s="10">
        <f t="shared" si="2"/>
        <v>3555.2</v>
      </c>
      <c r="O95" s="10">
        <f t="shared" si="3"/>
        <v>10665.599999999999</v>
      </c>
      <c r="P95" s="9">
        <f t="shared" si="4"/>
        <v>14220.8</v>
      </c>
      <c r="Q95" s="11"/>
    </row>
    <row r="96" spans="1:17" ht="25.5" customHeight="1">
      <c r="A96" s="46">
        <v>2108228</v>
      </c>
      <c r="B96" s="46" t="s">
        <v>823</v>
      </c>
      <c r="C96" s="46" t="s">
        <v>1711</v>
      </c>
      <c r="D96" s="46" t="s">
        <v>801</v>
      </c>
      <c r="E96" s="46" t="s">
        <v>25</v>
      </c>
      <c r="F96" s="36">
        <v>17.07</v>
      </c>
      <c r="G96" s="9">
        <f t="shared" si="17"/>
        <v>3004.32</v>
      </c>
      <c r="H96" s="16">
        <v>0</v>
      </c>
      <c r="I96" s="16">
        <v>0</v>
      </c>
      <c r="J96" s="16">
        <f t="shared" si="18"/>
        <v>3004.32</v>
      </c>
      <c r="K96" s="16">
        <f t="shared" si="19"/>
        <v>3004.32</v>
      </c>
      <c r="L96" s="16">
        <f t="shared" si="20"/>
        <v>3004.32</v>
      </c>
      <c r="M96" s="16">
        <f t="shared" si="21"/>
        <v>3004.32</v>
      </c>
      <c r="N96" s="10">
        <f t="shared" si="2"/>
        <v>3004.32</v>
      </c>
      <c r="O96" s="10">
        <f t="shared" si="3"/>
        <v>9012.9600000000009</v>
      </c>
      <c r="P96" s="9">
        <f t="shared" si="4"/>
        <v>12017.28</v>
      </c>
      <c r="Q96" s="11"/>
    </row>
    <row r="97" spans="1:17" ht="25.5" customHeight="1">
      <c r="A97" s="46">
        <v>2015120</v>
      </c>
      <c r="B97" s="46" t="s">
        <v>824</v>
      </c>
      <c r="C97" s="46" t="s">
        <v>1711</v>
      </c>
      <c r="D97" s="46" t="s">
        <v>801</v>
      </c>
      <c r="E97" s="46" t="s">
        <v>25</v>
      </c>
      <c r="F97" s="36">
        <v>20.2</v>
      </c>
      <c r="G97" s="9">
        <f t="shared" si="17"/>
        <v>3555.2</v>
      </c>
      <c r="H97" s="16">
        <v>0</v>
      </c>
      <c r="I97" s="16">
        <v>0</v>
      </c>
      <c r="J97" s="16">
        <f t="shared" si="18"/>
        <v>3555.2</v>
      </c>
      <c r="K97" s="16">
        <f t="shared" si="19"/>
        <v>3555.2</v>
      </c>
      <c r="L97" s="16">
        <f t="shared" si="20"/>
        <v>3555.2</v>
      </c>
      <c r="M97" s="16">
        <f t="shared" si="21"/>
        <v>3555.2</v>
      </c>
      <c r="N97" s="10">
        <f t="shared" si="2"/>
        <v>3555.2</v>
      </c>
      <c r="O97" s="10">
        <f t="shared" si="3"/>
        <v>10665.599999999999</v>
      </c>
      <c r="P97" s="9">
        <f t="shared" si="4"/>
        <v>14220.8</v>
      </c>
      <c r="Q97" s="11"/>
    </row>
    <row r="98" spans="1:17" ht="25.5" customHeight="1">
      <c r="A98" s="46">
        <v>833931</v>
      </c>
      <c r="B98" s="46" t="s">
        <v>825</v>
      </c>
      <c r="C98" s="46" t="s">
        <v>1711</v>
      </c>
      <c r="D98" s="46" t="s">
        <v>801</v>
      </c>
      <c r="E98" s="46" t="s">
        <v>25</v>
      </c>
      <c r="F98" s="36">
        <v>18.18</v>
      </c>
      <c r="G98" s="9">
        <f t="shared" si="17"/>
        <v>3199.68</v>
      </c>
      <c r="H98" s="16">
        <v>0</v>
      </c>
      <c r="I98" s="16">
        <v>0</v>
      </c>
      <c r="J98" s="16">
        <f t="shared" si="18"/>
        <v>3199.68</v>
      </c>
      <c r="K98" s="16">
        <f t="shared" si="19"/>
        <v>3199.68</v>
      </c>
      <c r="L98" s="16">
        <f t="shared" si="20"/>
        <v>3199.68</v>
      </c>
      <c r="M98" s="16">
        <f t="shared" si="21"/>
        <v>3199.68</v>
      </c>
      <c r="N98" s="10">
        <f t="shared" si="2"/>
        <v>3199.68</v>
      </c>
      <c r="O98" s="10">
        <f t="shared" si="3"/>
        <v>9599.0399999999991</v>
      </c>
      <c r="P98" s="9">
        <f t="shared" si="4"/>
        <v>12798.72</v>
      </c>
      <c r="Q98" s="11"/>
    </row>
    <row r="99" spans="1:17" ht="25.5" customHeight="1">
      <c r="A99" s="46">
        <v>2091529</v>
      </c>
      <c r="B99" s="46" t="s">
        <v>826</v>
      </c>
      <c r="C99" s="46" t="s">
        <v>1711</v>
      </c>
      <c r="D99" s="46" t="s">
        <v>801</v>
      </c>
      <c r="E99" s="46" t="s">
        <v>25</v>
      </c>
      <c r="F99" s="36">
        <v>18.18</v>
      </c>
      <c r="G99" s="9">
        <f t="shared" si="17"/>
        <v>3199.68</v>
      </c>
      <c r="H99" s="16">
        <v>0</v>
      </c>
      <c r="I99" s="16">
        <v>0</v>
      </c>
      <c r="J99" s="16">
        <f t="shared" si="18"/>
        <v>3199.68</v>
      </c>
      <c r="K99" s="16">
        <f t="shared" si="19"/>
        <v>3199.68</v>
      </c>
      <c r="L99" s="16">
        <f t="shared" si="20"/>
        <v>3199.68</v>
      </c>
      <c r="M99" s="16">
        <f t="shared" si="21"/>
        <v>3199.68</v>
      </c>
      <c r="N99" s="10">
        <f t="shared" si="2"/>
        <v>3199.68</v>
      </c>
      <c r="O99" s="10">
        <f t="shared" si="3"/>
        <v>9599.0399999999991</v>
      </c>
      <c r="P99" s="9">
        <f t="shared" si="4"/>
        <v>12798.72</v>
      </c>
      <c r="Q99" s="11"/>
    </row>
    <row r="100" spans="1:17" ht="25.5" customHeight="1">
      <c r="A100" s="46">
        <v>2102700</v>
      </c>
      <c r="B100" s="46" t="s">
        <v>827</v>
      </c>
      <c r="C100" s="46" t="s">
        <v>1711</v>
      </c>
      <c r="D100" s="46" t="s">
        <v>801</v>
      </c>
      <c r="E100" s="46" t="s">
        <v>25</v>
      </c>
      <c r="F100" s="36">
        <v>17.07</v>
      </c>
      <c r="G100" s="9">
        <f t="shared" si="17"/>
        <v>3004.32</v>
      </c>
      <c r="H100" s="16">
        <v>0</v>
      </c>
      <c r="I100" s="16">
        <v>0</v>
      </c>
      <c r="J100" s="16">
        <f t="shared" si="18"/>
        <v>3004.32</v>
      </c>
      <c r="K100" s="16">
        <f t="shared" si="19"/>
        <v>3004.32</v>
      </c>
      <c r="L100" s="16">
        <f t="shared" si="20"/>
        <v>3004.32</v>
      </c>
      <c r="M100" s="16">
        <f t="shared" si="21"/>
        <v>3004.32</v>
      </c>
      <c r="N100" s="10">
        <f t="shared" si="2"/>
        <v>3004.32</v>
      </c>
      <c r="O100" s="10">
        <f t="shared" si="3"/>
        <v>9012.9600000000009</v>
      </c>
      <c r="P100" s="9">
        <f t="shared" si="4"/>
        <v>12017.28</v>
      </c>
      <c r="Q100" s="11"/>
    </row>
    <row r="101" spans="1:17" ht="25.5" customHeight="1">
      <c r="A101" s="46">
        <v>2339143</v>
      </c>
      <c r="B101" s="46" t="s">
        <v>931</v>
      </c>
      <c r="C101" s="46" t="s">
        <v>1711</v>
      </c>
      <c r="D101" s="46" t="s">
        <v>902</v>
      </c>
      <c r="E101" s="46" t="s">
        <v>346</v>
      </c>
      <c r="F101" s="36">
        <v>20.2</v>
      </c>
      <c r="G101" s="9">
        <f t="shared" ref="G101:G115" si="22">F101*176</f>
        <v>3555.2</v>
      </c>
      <c r="H101" s="16">
        <v>0</v>
      </c>
      <c r="I101" s="16">
        <v>0</v>
      </c>
      <c r="J101" s="16">
        <f t="shared" ref="J101:J116" si="23">F101*176</f>
        <v>3555.2</v>
      </c>
      <c r="K101" s="16">
        <f t="shared" ref="K101:K116" si="24">F101*176</f>
        <v>3555.2</v>
      </c>
      <c r="L101" s="16">
        <f t="shared" ref="L101:L116" si="25">F101*176</f>
        <v>3555.2</v>
      </c>
      <c r="M101" s="16">
        <f t="shared" ref="M101:M116" si="26">F101*176</f>
        <v>3555.2</v>
      </c>
      <c r="N101" s="10">
        <f t="shared" ref="N101:N116" si="27">SUM(H101:J101)</f>
        <v>3555.2</v>
      </c>
      <c r="O101" s="10">
        <f t="shared" ref="O101:O116" si="28">SUM(K101:M101)</f>
        <v>10665.599999999999</v>
      </c>
      <c r="P101" s="9">
        <f t="shared" ref="P101:P116" si="29">SUM(H101:M101)</f>
        <v>14220.8</v>
      </c>
      <c r="Q101" s="11"/>
    </row>
    <row r="102" spans="1:17" ht="25.5" customHeight="1">
      <c r="A102" s="46">
        <v>2330921</v>
      </c>
      <c r="B102" s="46" t="s">
        <v>901</v>
      </c>
      <c r="C102" s="46" t="s">
        <v>1711</v>
      </c>
      <c r="D102" s="46" t="s">
        <v>902</v>
      </c>
      <c r="E102" s="46" t="s">
        <v>20</v>
      </c>
      <c r="F102" s="36">
        <v>19.37</v>
      </c>
      <c r="G102" s="9">
        <f t="shared" si="22"/>
        <v>3409.1200000000003</v>
      </c>
      <c r="H102" s="16">
        <v>0</v>
      </c>
      <c r="I102" s="16">
        <v>0</v>
      </c>
      <c r="J102" s="16">
        <f t="shared" si="23"/>
        <v>3409.1200000000003</v>
      </c>
      <c r="K102" s="16">
        <f t="shared" si="24"/>
        <v>3409.1200000000003</v>
      </c>
      <c r="L102" s="16">
        <f t="shared" si="25"/>
        <v>3409.1200000000003</v>
      </c>
      <c r="M102" s="16">
        <f t="shared" si="26"/>
        <v>3409.1200000000003</v>
      </c>
      <c r="N102" s="10">
        <f t="shared" si="27"/>
        <v>3409.1200000000003</v>
      </c>
      <c r="O102" s="10">
        <f t="shared" si="28"/>
        <v>10227.36</v>
      </c>
      <c r="P102" s="9">
        <f t="shared" si="29"/>
        <v>13636.480000000001</v>
      </c>
      <c r="Q102" s="11"/>
    </row>
    <row r="103" spans="1:17" ht="25.5" customHeight="1">
      <c r="A103" s="46">
        <v>2324686</v>
      </c>
      <c r="B103" s="46" t="s">
        <v>903</v>
      </c>
      <c r="C103" s="46" t="s">
        <v>1711</v>
      </c>
      <c r="D103" s="46" t="s">
        <v>902</v>
      </c>
      <c r="E103" s="46" t="s">
        <v>20</v>
      </c>
      <c r="F103" s="36">
        <v>17.670000000000002</v>
      </c>
      <c r="G103" s="9">
        <f t="shared" si="22"/>
        <v>3109.92</v>
      </c>
      <c r="H103" s="16">
        <v>0</v>
      </c>
      <c r="I103" s="16">
        <v>0</v>
      </c>
      <c r="J103" s="16">
        <f t="shared" si="23"/>
        <v>3109.92</v>
      </c>
      <c r="K103" s="16">
        <f t="shared" si="24"/>
        <v>3109.92</v>
      </c>
      <c r="L103" s="16">
        <f t="shared" si="25"/>
        <v>3109.92</v>
      </c>
      <c r="M103" s="16">
        <f t="shared" si="26"/>
        <v>3109.92</v>
      </c>
      <c r="N103" s="10">
        <f t="shared" si="27"/>
        <v>3109.92</v>
      </c>
      <c r="O103" s="10">
        <f t="shared" si="28"/>
        <v>9329.76</v>
      </c>
      <c r="P103" s="9">
        <f t="shared" si="29"/>
        <v>12439.68</v>
      </c>
      <c r="Q103" s="11"/>
    </row>
    <row r="104" spans="1:17" ht="25.5" customHeight="1">
      <c r="A104" s="46">
        <v>904233</v>
      </c>
      <c r="B104" s="46" t="s">
        <v>904</v>
      </c>
      <c r="C104" s="46" t="s">
        <v>1711</v>
      </c>
      <c r="D104" s="46" t="s">
        <v>902</v>
      </c>
      <c r="E104" s="46" t="s">
        <v>20</v>
      </c>
      <c r="F104" s="36">
        <v>17.670000000000002</v>
      </c>
      <c r="G104" s="9">
        <f t="shared" si="22"/>
        <v>3109.92</v>
      </c>
      <c r="H104" s="16">
        <v>0</v>
      </c>
      <c r="I104" s="16">
        <v>0</v>
      </c>
      <c r="J104" s="16">
        <f t="shared" si="23"/>
        <v>3109.92</v>
      </c>
      <c r="K104" s="16">
        <f t="shared" si="24"/>
        <v>3109.92</v>
      </c>
      <c r="L104" s="16">
        <f t="shared" si="25"/>
        <v>3109.92</v>
      </c>
      <c r="M104" s="16">
        <f t="shared" si="26"/>
        <v>3109.92</v>
      </c>
      <c r="N104" s="10">
        <f t="shared" si="27"/>
        <v>3109.92</v>
      </c>
      <c r="O104" s="10">
        <f t="shared" si="28"/>
        <v>9329.76</v>
      </c>
      <c r="P104" s="9">
        <f t="shared" si="29"/>
        <v>12439.68</v>
      </c>
      <c r="Q104" s="11"/>
    </row>
    <row r="105" spans="1:17" ht="25.5" customHeight="1">
      <c r="A105" s="46">
        <v>2063785</v>
      </c>
      <c r="B105" s="46" t="s">
        <v>905</v>
      </c>
      <c r="C105" s="46" t="s">
        <v>1711</v>
      </c>
      <c r="D105" s="46" t="s">
        <v>902</v>
      </c>
      <c r="E105" s="46" t="s">
        <v>20</v>
      </c>
      <c r="F105" s="36">
        <v>19.37</v>
      </c>
      <c r="G105" s="9">
        <f t="shared" si="22"/>
        <v>3409.1200000000003</v>
      </c>
      <c r="H105" s="16">
        <v>0</v>
      </c>
      <c r="I105" s="16">
        <v>0</v>
      </c>
      <c r="J105" s="16">
        <f t="shared" si="23"/>
        <v>3409.1200000000003</v>
      </c>
      <c r="K105" s="16">
        <f t="shared" si="24"/>
        <v>3409.1200000000003</v>
      </c>
      <c r="L105" s="16">
        <f t="shared" si="25"/>
        <v>3409.1200000000003</v>
      </c>
      <c r="M105" s="16">
        <f t="shared" si="26"/>
        <v>3409.1200000000003</v>
      </c>
      <c r="N105" s="10">
        <f t="shared" si="27"/>
        <v>3409.1200000000003</v>
      </c>
      <c r="O105" s="10">
        <f t="shared" si="28"/>
        <v>10227.36</v>
      </c>
      <c r="P105" s="9">
        <f t="shared" si="29"/>
        <v>13636.480000000001</v>
      </c>
      <c r="Q105" s="11"/>
    </row>
    <row r="106" spans="1:17" ht="25.5" customHeight="1">
      <c r="A106" s="46">
        <v>2134052</v>
      </c>
      <c r="B106" s="46" t="s">
        <v>906</v>
      </c>
      <c r="C106" s="46" t="s">
        <v>1711</v>
      </c>
      <c r="D106" s="46" t="s">
        <v>902</v>
      </c>
      <c r="E106" s="46" t="s">
        <v>20</v>
      </c>
      <c r="F106" s="36">
        <v>17.670000000000002</v>
      </c>
      <c r="G106" s="9">
        <f t="shared" si="22"/>
        <v>3109.92</v>
      </c>
      <c r="H106" s="16">
        <v>0</v>
      </c>
      <c r="I106" s="16">
        <v>0</v>
      </c>
      <c r="J106" s="16">
        <f t="shared" si="23"/>
        <v>3109.92</v>
      </c>
      <c r="K106" s="16">
        <f t="shared" si="24"/>
        <v>3109.92</v>
      </c>
      <c r="L106" s="16">
        <f t="shared" si="25"/>
        <v>3109.92</v>
      </c>
      <c r="M106" s="16">
        <f t="shared" si="26"/>
        <v>3109.92</v>
      </c>
      <c r="N106" s="10">
        <f t="shared" si="27"/>
        <v>3109.92</v>
      </c>
      <c r="O106" s="10">
        <f t="shared" si="28"/>
        <v>9329.76</v>
      </c>
      <c r="P106" s="9">
        <f t="shared" si="29"/>
        <v>12439.68</v>
      </c>
      <c r="Q106" s="11"/>
    </row>
    <row r="107" spans="1:17" ht="25.5" customHeight="1">
      <c r="A107" s="46" t="s">
        <v>2316</v>
      </c>
      <c r="B107" s="46" t="s">
        <v>2317</v>
      </c>
      <c r="C107" s="46" t="s">
        <v>1711</v>
      </c>
      <c r="D107" s="46" t="s">
        <v>902</v>
      </c>
      <c r="E107" s="46" t="s">
        <v>428</v>
      </c>
      <c r="F107" s="36">
        <v>21.51</v>
      </c>
      <c r="G107" s="9">
        <f t="shared" si="22"/>
        <v>3785.76</v>
      </c>
      <c r="H107" s="16">
        <v>0</v>
      </c>
      <c r="I107" s="16">
        <v>0</v>
      </c>
      <c r="J107" s="16">
        <f t="shared" si="23"/>
        <v>3785.76</v>
      </c>
      <c r="K107" s="16">
        <f t="shared" si="24"/>
        <v>3785.76</v>
      </c>
      <c r="L107" s="16">
        <f t="shared" si="25"/>
        <v>3785.76</v>
      </c>
      <c r="M107" s="16">
        <f t="shared" si="26"/>
        <v>3785.76</v>
      </c>
      <c r="N107" s="10">
        <f t="shared" si="27"/>
        <v>3785.76</v>
      </c>
      <c r="O107" s="10">
        <f t="shared" si="28"/>
        <v>11357.28</v>
      </c>
      <c r="P107" s="9">
        <f t="shared" si="29"/>
        <v>15143.04</v>
      </c>
      <c r="Q107" s="11"/>
    </row>
    <row r="108" spans="1:17" ht="25.5" customHeight="1">
      <c r="A108" s="46">
        <v>2144725</v>
      </c>
      <c r="B108" s="46" t="s">
        <v>908</v>
      </c>
      <c r="C108" s="46" t="s">
        <v>1711</v>
      </c>
      <c r="D108" s="46" t="s">
        <v>902</v>
      </c>
      <c r="E108" s="46" t="s">
        <v>428</v>
      </c>
      <c r="F108" s="36">
        <v>21.51</v>
      </c>
      <c r="G108" s="9">
        <f t="shared" si="22"/>
        <v>3785.76</v>
      </c>
      <c r="H108" s="16">
        <v>0</v>
      </c>
      <c r="I108" s="16">
        <v>0</v>
      </c>
      <c r="J108" s="16">
        <f t="shared" si="23"/>
        <v>3785.76</v>
      </c>
      <c r="K108" s="16">
        <f t="shared" si="24"/>
        <v>3785.76</v>
      </c>
      <c r="L108" s="16">
        <f t="shared" si="25"/>
        <v>3785.76</v>
      </c>
      <c r="M108" s="16">
        <f t="shared" si="26"/>
        <v>3785.76</v>
      </c>
      <c r="N108" s="10">
        <f t="shared" si="27"/>
        <v>3785.76</v>
      </c>
      <c r="O108" s="10">
        <f t="shared" si="28"/>
        <v>11357.28</v>
      </c>
      <c r="P108" s="9">
        <f t="shared" si="29"/>
        <v>15143.04</v>
      </c>
      <c r="Q108" s="11"/>
    </row>
    <row r="109" spans="1:17" ht="25.5" customHeight="1">
      <c r="A109" s="46">
        <v>748537</v>
      </c>
      <c r="B109" s="46" t="s">
        <v>909</v>
      </c>
      <c r="C109" s="46" t="s">
        <v>1711</v>
      </c>
      <c r="D109" s="46" t="s">
        <v>902</v>
      </c>
      <c r="E109" s="46" t="s">
        <v>428</v>
      </c>
      <c r="F109" s="36">
        <v>25.05</v>
      </c>
      <c r="G109" s="9">
        <f t="shared" si="22"/>
        <v>4408.8</v>
      </c>
      <c r="H109" s="16">
        <v>0</v>
      </c>
      <c r="I109" s="16">
        <v>0</v>
      </c>
      <c r="J109" s="16">
        <f t="shared" si="23"/>
        <v>4408.8</v>
      </c>
      <c r="K109" s="16">
        <f t="shared" si="24"/>
        <v>4408.8</v>
      </c>
      <c r="L109" s="16">
        <f t="shared" si="25"/>
        <v>4408.8</v>
      </c>
      <c r="M109" s="16">
        <f t="shared" si="26"/>
        <v>4408.8</v>
      </c>
      <c r="N109" s="10">
        <f t="shared" si="27"/>
        <v>4408.8</v>
      </c>
      <c r="O109" s="10">
        <f t="shared" si="28"/>
        <v>13226.400000000001</v>
      </c>
      <c r="P109" s="9">
        <f t="shared" si="29"/>
        <v>17635.2</v>
      </c>
      <c r="Q109" s="11"/>
    </row>
    <row r="110" spans="1:17" ht="25.5" customHeight="1">
      <c r="A110" s="46">
        <v>734466</v>
      </c>
      <c r="B110" s="46" t="s">
        <v>910</v>
      </c>
      <c r="C110" s="46" t="s">
        <v>1711</v>
      </c>
      <c r="D110" s="46" t="s">
        <v>902</v>
      </c>
      <c r="E110" s="46" t="s">
        <v>428</v>
      </c>
      <c r="F110" s="36">
        <v>21.51</v>
      </c>
      <c r="G110" s="9">
        <f t="shared" si="22"/>
        <v>3785.76</v>
      </c>
      <c r="H110" s="16">
        <v>0</v>
      </c>
      <c r="I110" s="16">
        <v>0</v>
      </c>
      <c r="J110" s="16">
        <f t="shared" si="23"/>
        <v>3785.76</v>
      </c>
      <c r="K110" s="16">
        <f t="shared" si="24"/>
        <v>3785.76</v>
      </c>
      <c r="L110" s="16">
        <f t="shared" si="25"/>
        <v>3785.76</v>
      </c>
      <c r="M110" s="16">
        <f t="shared" si="26"/>
        <v>3785.76</v>
      </c>
      <c r="N110" s="10">
        <f t="shared" si="27"/>
        <v>3785.76</v>
      </c>
      <c r="O110" s="10">
        <f t="shared" si="28"/>
        <v>11357.28</v>
      </c>
      <c r="P110" s="9">
        <f t="shared" si="29"/>
        <v>15143.04</v>
      </c>
      <c r="Q110" s="11"/>
    </row>
    <row r="111" spans="1:17" ht="25.5" customHeight="1">
      <c r="A111" s="46">
        <v>2164726</v>
      </c>
      <c r="B111" s="46" t="s">
        <v>911</v>
      </c>
      <c r="C111" s="46" t="s">
        <v>1711</v>
      </c>
      <c r="D111" s="46" t="s">
        <v>902</v>
      </c>
      <c r="E111" s="46" t="s">
        <v>25</v>
      </c>
      <c r="F111" s="36">
        <v>17.07</v>
      </c>
      <c r="G111" s="9">
        <f t="shared" si="22"/>
        <v>3004.32</v>
      </c>
      <c r="H111" s="16">
        <v>0</v>
      </c>
      <c r="I111" s="16">
        <v>0</v>
      </c>
      <c r="J111" s="16">
        <f t="shared" si="23"/>
        <v>3004.32</v>
      </c>
      <c r="K111" s="16">
        <f t="shared" si="24"/>
        <v>3004.32</v>
      </c>
      <c r="L111" s="16">
        <f t="shared" si="25"/>
        <v>3004.32</v>
      </c>
      <c r="M111" s="16">
        <f t="shared" si="26"/>
        <v>3004.32</v>
      </c>
      <c r="N111" s="10">
        <f t="shared" si="27"/>
        <v>3004.32</v>
      </c>
      <c r="O111" s="10">
        <f t="shared" si="28"/>
        <v>9012.9600000000009</v>
      </c>
      <c r="P111" s="9">
        <f t="shared" si="29"/>
        <v>12017.28</v>
      </c>
      <c r="Q111" s="11"/>
    </row>
    <row r="112" spans="1:17" ht="25.5" customHeight="1">
      <c r="A112" s="46">
        <v>2072516</v>
      </c>
      <c r="B112" s="46" t="s">
        <v>912</v>
      </c>
      <c r="C112" s="46" t="s">
        <v>1711</v>
      </c>
      <c r="D112" s="46" t="s">
        <v>902</v>
      </c>
      <c r="E112" s="46" t="s">
        <v>25</v>
      </c>
      <c r="F112" s="36">
        <v>23.13</v>
      </c>
      <c r="G112" s="9">
        <f t="shared" si="22"/>
        <v>4070.8799999999997</v>
      </c>
      <c r="H112" s="16">
        <v>0</v>
      </c>
      <c r="I112" s="16">
        <v>0</v>
      </c>
      <c r="J112" s="16">
        <f t="shared" si="23"/>
        <v>4070.8799999999997</v>
      </c>
      <c r="K112" s="16">
        <f t="shared" si="24"/>
        <v>4070.8799999999997</v>
      </c>
      <c r="L112" s="16">
        <f t="shared" si="25"/>
        <v>4070.8799999999997</v>
      </c>
      <c r="M112" s="16">
        <f t="shared" si="26"/>
        <v>4070.8799999999997</v>
      </c>
      <c r="N112" s="10">
        <f t="shared" si="27"/>
        <v>4070.8799999999997</v>
      </c>
      <c r="O112" s="10">
        <f t="shared" si="28"/>
        <v>12212.64</v>
      </c>
      <c r="P112" s="9">
        <f t="shared" si="29"/>
        <v>16283.519999999999</v>
      </c>
      <c r="Q112" s="11"/>
    </row>
    <row r="113" spans="1:17" ht="25.5" customHeight="1">
      <c r="A113" s="46">
        <v>2210593</v>
      </c>
      <c r="B113" s="46" t="s">
        <v>2318</v>
      </c>
      <c r="C113" s="46" t="s">
        <v>1711</v>
      </c>
      <c r="D113" s="46" t="s">
        <v>902</v>
      </c>
      <c r="E113" s="46" t="s">
        <v>25</v>
      </c>
      <c r="F113" s="36">
        <v>18.18</v>
      </c>
      <c r="G113" s="9">
        <f t="shared" si="22"/>
        <v>3199.68</v>
      </c>
      <c r="H113" s="16">
        <v>0</v>
      </c>
      <c r="I113" s="16">
        <v>0</v>
      </c>
      <c r="J113" s="16">
        <f t="shared" si="23"/>
        <v>3199.68</v>
      </c>
      <c r="K113" s="16">
        <f t="shared" si="24"/>
        <v>3199.68</v>
      </c>
      <c r="L113" s="16">
        <f t="shared" si="25"/>
        <v>3199.68</v>
      </c>
      <c r="M113" s="16">
        <f t="shared" si="26"/>
        <v>3199.68</v>
      </c>
      <c r="N113" s="10">
        <f t="shared" si="27"/>
        <v>3199.68</v>
      </c>
      <c r="O113" s="10">
        <f t="shared" si="28"/>
        <v>9599.0399999999991</v>
      </c>
      <c r="P113" s="9">
        <f t="shared" si="29"/>
        <v>12798.72</v>
      </c>
      <c r="Q113" s="11"/>
    </row>
    <row r="114" spans="1:17" ht="25.5" customHeight="1">
      <c r="A114" s="46">
        <v>2266485</v>
      </c>
      <c r="B114" s="46" t="s">
        <v>913</v>
      </c>
      <c r="C114" s="46" t="s">
        <v>1711</v>
      </c>
      <c r="D114" s="46" t="s">
        <v>902</v>
      </c>
      <c r="E114" s="46" t="s">
        <v>428</v>
      </c>
      <c r="F114" s="36">
        <v>17.670000000000002</v>
      </c>
      <c r="G114" s="9">
        <f t="shared" si="22"/>
        <v>3109.92</v>
      </c>
      <c r="H114" s="16">
        <v>0</v>
      </c>
      <c r="I114" s="16">
        <v>0</v>
      </c>
      <c r="J114" s="16">
        <f t="shared" si="23"/>
        <v>3109.92</v>
      </c>
      <c r="K114" s="16">
        <f t="shared" si="24"/>
        <v>3109.92</v>
      </c>
      <c r="L114" s="16">
        <f t="shared" si="25"/>
        <v>3109.92</v>
      </c>
      <c r="M114" s="16">
        <f t="shared" si="26"/>
        <v>3109.92</v>
      </c>
      <c r="N114" s="10">
        <f t="shared" si="27"/>
        <v>3109.92</v>
      </c>
      <c r="O114" s="10">
        <f t="shared" si="28"/>
        <v>9329.76</v>
      </c>
      <c r="P114" s="9">
        <f t="shared" si="29"/>
        <v>12439.68</v>
      </c>
      <c r="Q114" s="11"/>
    </row>
    <row r="115" spans="1:17" ht="25.5" customHeight="1">
      <c r="A115" s="46">
        <v>2264640</v>
      </c>
      <c r="B115" s="46" t="s">
        <v>914</v>
      </c>
      <c r="C115" s="46" t="s">
        <v>1711</v>
      </c>
      <c r="D115" s="46" t="s">
        <v>902</v>
      </c>
      <c r="E115" s="46" t="s">
        <v>25</v>
      </c>
      <c r="F115" s="36">
        <v>17.07</v>
      </c>
      <c r="G115" s="9">
        <f t="shared" si="22"/>
        <v>3004.32</v>
      </c>
      <c r="H115" s="16">
        <v>0</v>
      </c>
      <c r="I115" s="16">
        <v>0</v>
      </c>
      <c r="J115" s="16">
        <f t="shared" si="23"/>
        <v>3004.32</v>
      </c>
      <c r="K115" s="16">
        <f t="shared" si="24"/>
        <v>3004.32</v>
      </c>
      <c r="L115" s="16">
        <f t="shared" si="25"/>
        <v>3004.32</v>
      </c>
      <c r="M115" s="16">
        <f t="shared" si="26"/>
        <v>3004.32</v>
      </c>
      <c r="N115" s="10">
        <f t="shared" si="27"/>
        <v>3004.32</v>
      </c>
      <c r="O115" s="10">
        <f t="shared" si="28"/>
        <v>9012.9600000000009</v>
      </c>
      <c r="P115" s="9">
        <f t="shared" si="29"/>
        <v>12017.28</v>
      </c>
      <c r="Q115" s="11"/>
    </row>
    <row r="116" spans="1:17" ht="25.5" customHeight="1">
      <c r="A116" s="46"/>
      <c r="B116" s="46"/>
      <c r="C116" s="46"/>
      <c r="D116" s="46"/>
      <c r="E116" s="46"/>
      <c r="F116" s="36"/>
      <c r="G116" s="9"/>
      <c r="H116" s="16">
        <v>0</v>
      </c>
      <c r="I116" s="16">
        <v>0</v>
      </c>
      <c r="J116" s="16">
        <f t="shared" si="23"/>
        <v>0</v>
      </c>
      <c r="K116" s="16">
        <f t="shared" si="24"/>
        <v>0</v>
      </c>
      <c r="L116" s="16">
        <f t="shared" si="25"/>
        <v>0</v>
      </c>
      <c r="M116" s="16">
        <f t="shared" si="26"/>
        <v>0</v>
      </c>
      <c r="N116" s="10">
        <f t="shared" si="27"/>
        <v>0</v>
      </c>
      <c r="O116" s="10">
        <f t="shared" si="28"/>
        <v>0</v>
      </c>
      <c r="P116" s="9">
        <f t="shared" si="29"/>
        <v>0</v>
      </c>
      <c r="Q116" s="11"/>
    </row>
    <row r="117" spans="1:17" ht="25.5" customHeight="1">
      <c r="A117" s="46"/>
      <c r="B117" s="46"/>
      <c r="C117" s="46"/>
      <c r="D117" s="46"/>
      <c r="E117" s="46"/>
      <c r="F117" s="36"/>
      <c r="G117" s="9"/>
      <c r="H117" s="16">
        <v>0</v>
      </c>
      <c r="I117" s="16">
        <v>0</v>
      </c>
      <c r="J117" s="16">
        <f t="shared" si="18"/>
        <v>0</v>
      </c>
      <c r="K117" s="16">
        <f t="shared" si="19"/>
        <v>0</v>
      </c>
      <c r="L117" s="16">
        <f t="shared" si="20"/>
        <v>0</v>
      </c>
      <c r="M117" s="16">
        <f t="shared" si="21"/>
        <v>0</v>
      </c>
      <c r="N117" s="10">
        <f t="shared" ref="N117" si="30">SUM(H117:J117)</f>
        <v>0</v>
      </c>
      <c r="O117" s="10">
        <f t="shared" ref="O117" si="31">SUM(K117:M117)</f>
        <v>0</v>
      </c>
      <c r="P117" s="9">
        <f t="shared" ref="P117" si="32">SUM(H117:M117)</f>
        <v>0</v>
      </c>
      <c r="Q117" s="11"/>
    </row>
    <row r="118" spans="1:17" hidden="1">
      <c r="A118" s="850" t="s">
        <v>1506</v>
      </c>
      <c r="B118" s="850"/>
      <c r="C118" s="850"/>
      <c r="D118" s="850"/>
      <c r="E118" s="850"/>
      <c r="F118" s="850"/>
      <c r="G118" s="850"/>
      <c r="H118" s="5">
        <f t="shared" ref="H118:P118" si="33">SUM(H9:H117)</f>
        <v>223762.00000000012</v>
      </c>
      <c r="I118" s="5">
        <f t="shared" si="33"/>
        <v>223762.00000000012</v>
      </c>
      <c r="J118" s="5">
        <f t="shared" si="33"/>
        <v>173726.08000000005</v>
      </c>
      <c r="K118" s="5">
        <f t="shared" si="33"/>
        <v>175930.48000000004</v>
      </c>
      <c r="L118" s="5">
        <f t="shared" si="33"/>
        <v>178134.88000000006</v>
      </c>
      <c r="M118" s="5">
        <f t="shared" si="33"/>
        <v>178134.88000000006</v>
      </c>
      <c r="N118" s="5">
        <f t="shared" si="33"/>
        <v>621250.08000000042</v>
      </c>
      <c r="O118" s="5">
        <f t="shared" si="33"/>
        <v>532200.24000000011</v>
      </c>
      <c r="P118" s="5">
        <f t="shared" si="33"/>
        <v>1153450.320000001</v>
      </c>
      <c r="Q118" s="12"/>
    </row>
  </sheetData>
  <autoFilter ref="A8:Q118" xr:uid="{4BA44BEE-4889-415B-A2CA-ACFE84BBAACC}">
    <filterColumn colId="7">
      <filters>
        <filter val="$-"/>
      </filters>
    </filterColumn>
  </autoFilter>
  <mergeCells count="15">
    <mergeCell ref="H7:J7"/>
    <mergeCell ref="K7:M7"/>
    <mergeCell ref="A118:G118"/>
    <mergeCell ref="A4:B4"/>
    <mergeCell ref="C4:F4"/>
    <mergeCell ref="A5:B5"/>
    <mergeCell ref="C5:F5"/>
    <mergeCell ref="A6:B6"/>
    <mergeCell ref="C6:F6"/>
    <mergeCell ref="A1:B1"/>
    <mergeCell ref="C1:F1"/>
    <mergeCell ref="A2:B2"/>
    <mergeCell ref="C2:F2"/>
    <mergeCell ref="A3:B3"/>
    <mergeCell ref="C3:F3"/>
  </mergeCells>
  <dataValidations count="1">
    <dataValidation type="list" allowBlank="1" showInputMessage="1" showErrorMessage="1" sqref="E9:E67 E69:E117" xr:uid="{2B027F75-9FC6-4C9C-82E3-085B95B1F9E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9DDB-DE14-40CF-AA88-429D2200F401}">
  <sheetPr codeName="Sheet32">
    <tabColor theme="6"/>
  </sheetPr>
  <dimension ref="A1:Q33"/>
  <sheetViews>
    <sheetView topLeftCell="A26" zoomScale="90" zoomScaleNormal="90" workbookViewId="0">
      <selection activeCell="B37" sqref="B37"/>
    </sheetView>
  </sheetViews>
  <sheetFormatPr defaultColWidth="31.453125" defaultRowHeight="14"/>
  <cols>
    <col min="1" max="1" width="14.54296875" style="92" customWidth="1"/>
    <col min="2" max="2" width="29.54296875" style="92" bestFit="1" customWidth="1"/>
    <col min="3" max="3" width="11.453125" style="92" customWidth="1"/>
    <col min="4" max="4" width="10.54296875" style="92" customWidth="1"/>
    <col min="5" max="5" width="39" style="92" customWidth="1"/>
    <col min="6" max="7" width="12.54296875" style="93" customWidth="1"/>
    <col min="8" max="8" width="16.54296875" style="93" bestFit="1" customWidth="1"/>
    <col min="9" max="10" width="17.453125" style="93" bestFit="1" customWidth="1"/>
    <col min="11" max="15" width="17.453125" style="93" customWidth="1"/>
    <col min="16" max="16" width="16.453125" style="92" customWidth="1"/>
    <col min="17" max="17" width="61.453125" style="92" bestFit="1" customWidth="1"/>
    <col min="18" max="16384" width="31.453125" style="92"/>
  </cols>
  <sheetData>
    <row r="1" spans="1:17" ht="14.9" customHeight="1">
      <c r="A1" s="852" t="s">
        <v>1440</v>
      </c>
      <c r="B1" s="852"/>
      <c r="C1" s="858" t="s">
        <v>1943</v>
      </c>
      <c r="D1" s="858"/>
      <c r="E1" s="858"/>
      <c r="F1" s="858"/>
      <c r="G1" s="22"/>
      <c r="H1" s="22"/>
      <c r="I1" s="22"/>
      <c r="J1" s="22"/>
      <c r="K1" s="22"/>
      <c r="L1" s="22"/>
      <c r="M1" s="22"/>
      <c r="N1" s="22"/>
      <c r="O1" s="22"/>
      <c r="P1" s="23"/>
      <c r="Q1" s="23"/>
    </row>
    <row r="2" spans="1:17" ht="14.9" customHeight="1">
      <c r="A2" s="852" t="s">
        <v>1441</v>
      </c>
      <c r="B2" s="852"/>
      <c r="C2" s="858" t="s">
        <v>1944</v>
      </c>
      <c r="D2" s="858"/>
      <c r="E2" s="858"/>
      <c r="F2" s="858"/>
      <c r="G2" s="22"/>
      <c r="H2" s="22"/>
      <c r="I2" s="22"/>
      <c r="J2" s="22"/>
      <c r="K2" s="22"/>
      <c r="L2" s="22"/>
      <c r="M2" s="22"/>
      <c r="N2" s="22"/>
      <c r="O2" s="22"/>
      <c r="P2" s="23"/>
      <c r="Q2" s="23"/>
    </row>
    <row r="3" spans="1:17" ht="14.9" customHeight="1">
      <c r="A3" s="852" t="s">
        <v>1443</v>
      </c>
      <c r="B3" s="852"/>
      <c r="C3" s="853"/>
      <c r="D3" s="854"/>
      <c r="E3" s="854"/>
      <c r="F3" s="855"/>
      <c r="G3" s="22"/>
      <c r="H3" s="22"/>
      <c r="I3" s="22"/>
      <c r="J3" s="22"/>
      <c r="K3" s="22"/>
      <c r="L3" s="22"/>
      <c r="M3" s="22"/>
      <c r="N3" s="22"/>
      <c r="O3" s="22"/>
      <c r="P3" s="23"/>
      <c r="Q3" s="23"/>
    </row>
    <row r="4" spans="1:17" ht="14.9" customHeight="1">
      <c r="A4" s="852" t="s">
        <v>10</v>
      </c>
      <c r="B4" s="852"/>
      <c r="C4" s="853" t="s">
        <v>88</v>
      </c>
      <c r="D4" s="854"/>
      <c r="E4" s="854"/>
      <c r="F4" s="855"/>
      <c r="G4" s="22"/>
      <c r="H4" s="22"/>
      <c r="I4" s="22"/>
      <c r="J4" s="22"/>
      <c r="K4" s="22"/>
      <c r="L4" s="22"/>
      <c r="M4" s="22"/>
      <c r="N4" s="22"/>
      <c r="O4" s="22"/>
      <c r="P4" s="23"/>
      <c r="Q4" s="23"/>
    </row>
    <row r="5" spans="1:17" ht="14.9" customHeight="1">
      <c r="A5" s="856" t="s">
        <v>1445</v>
      </c>
      <c r="B5" s="857"/>
      <c r="C5" s="853" t="s">
        <v>89</v>
      </c>
      <c r="D5" s="854"/>
      <c r="E5" s="854"/>
      <c r="F5" s="855"/>
      <c r="G5" s="48" t="s">
        <v>2044</v>
      </c>
      <c r="H5" s="22"/>
      <c r="I5" s="22"/>
      <c r="J5" s="22"/>
      <c r="K5" s="22"/>
      <c r="L5" s="22"/>
      <c r="M5" s="22"/>
      <c r="N5" s="22"/>
      <c r="O5" s="22"/>
      <c r="P5" s="23"/>
      <c r="Q5" s="23"/>
    </row>
    <row r="6" spans="1:17" ht="14.9" customHeight="1">
      <c r="A6" s="856" t="s">
        <v>1446</v>
      </c>
      <c r="B6" s="857"/>
      <c r="C6" s="853" t="s">
        <v>1947</v>
      </c>
      <c r="D6" s="854"/>
      <c r="E6" s="854"/>
      <c r="F6" s="855"/>
      <c r="G6" s="22"/>
      <c r="H6" s="22"/>
      <c r="I6" s="22"/>
      <c r="J6" s="22"/>
      <c r="K6" s="22"/>
      <c r="L6" s="22"/>
      <c r="M6" s="22"/>
      <c r="N6" s="22"/>
      <c r="O6" s="22"/>
      <c r="P6" s="23"/>
      <c r="Q6" s="23"/>
    </row>
    <row r="7" spans="1:17">
      <c r="A7" s="23"/>
      <c r="B7" s="23"/>
      <c r="C7" s="23"/>
      <c r="D7" s="23"/>
      <c r="E7" s="23"/>
      <c r="F7" s="22"/>
      <c r="G7" s="22"/>
      <c r="H7" s="876" t="s">
        <v>0</v>
      </c>
      <c r="I7" s="876"/>
      <c r="J7" s="876"/>
      <c r="K7" s="877" t="s">
        <v>1</v>
      </c>
      <c r="L7" s="877"/>
      <c r="M7" s="877"/>
      <c r="N7" s="23"/>
      <c r="O7" s="23"/>
      <c r="P7" s="23"/>
      <c r="Q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254271</v>
      </c>
      <c r="B9" s="46" t="s">
        <v>2319</v>
      </c>
      <c r="C9" s="46" t="s">
        <v>1932</v>
      </c>
      <c r="D9" s="46" t="s">
        <v>2320</v>
      </c>
      <c r="E9" s="46" t="s">
        <v>2321</v>
      </c>
      <c r="F9" s="36">
        <v>28.430000000000003</v>
      </c>
      <c r="G9" s="9">
        <f t="shared" ref="G9:G32" si="0">F9*176</f>
        <v>5003.68</v>
      </c>
      <c r="H9" s="16">
        <f t="shared" ref="H9:H20" si="1">F9*176</f>
        <v>5003.68</v>
      </c>
      <c r="I9" s="16">
        <f t="shared" ref="I9:I20" si="2">F9*176</f>
        <v>5003.68</v>
      </c>
      <c r="J9" s="16">
        <v>0</v>
      </c>
      <c r="K9" s="16">
        <v>0</v>
      </c>
      <c r="L9" s="16">
        <v>0</v>
      </c>
      <c r="M9" s="16">
        <v>0</v>
      </c>
      <c r="N9" s="10">
        <f t="shared" ref="N9:N32" si="3">SUM(H9:J9)</f>
        <v>10007.36</v>
      </c>
      <c r="O9" s="10">
        <f t="shared" ref="O9:O32" si="4">SUM(K9:M9)</f>
        <v>0</v>
      </c>
      <c r="P9" s="9">
        <f t="shared" ref="P9:P32" si="5">SUM(H9:M9)</f>
        <v>10007.36</v>
      </c>
      <c r="Q9" s="11"/>
    </row>
    <row r="10" spans="1:17" ht="25.5" customHeight="1">
      <c r="A10" s="46">
        <v>671010</v>
      </c>
      <c r="B10" s="46" t="s">
        <v>2322</v>
      </c>
      <c r="C10" s="46" t="s">
        <v>1932</v>
      </c>
      <c r="D10" s="46" t="s">
        <v>2320</v>
      </c>
      <c r="E10" s="46" t="s">
        <v>2321</v>
      </c>
      <c r="F10" s="36">
        <v>28.430000000000003</v>
      </c>
      <c r="G10" s="9">
        <f t="shared" si="0"/>
        <v>5003.68</v>
      </c>
      <c r="H10" s="16">
        <f t="shared" si="1"/>
        <v>5003.68</v>
      </c>
      <c r="I10" s="16">
        <f t="shared" si="2"/>
        <v>5003.68</v>
      </c>
      <c r="J10" s="16">
        <v>0</v>
      </c>
      <c r="K10" s="16">
        <v>0</v>
      </c>
      <c r="L10" s="16">
        <v>0</v>
      </c>
      <c r="M10" s="16">
        <v>0</v>
      </c>
      <c r="N10" s="10">
        <f t="shared" si="3"/>
        <v>10007.36</v>
      </c>
      <c r="O10" s="10">
        <f t="shared" si="4"/>
        <v>0</v>
      </c>
      <c r="P10" s="9">
        <f t="shared" si="5"/>
        <v>10007.36</v>
      </c>
      <c r="Q10" s="11"/>
    </row>
    <row r="11" spans="1:17" ht="25.5" customHeight="1">
      <c r="A11" s="46">
        <v>2077379</v>
      </c>
      <c r="B11" s="46" t="s">
        <v>2323</v>
      </c>
      <c r="C11" s="46" t="s">
        <v>1932</v>
      </c>
      <c r="D11" s="46" t="s">
        <v>2324</v>
      </c>
      <c r="E11" s="46" t="s">
        <v>2325</v>
      </c>
      <c r="F11" s="36">
        <v>21.980000000000004</v>
      </c>
      <c r="G11" s="9">
        <f t="shared" si="0"/>
        <v>3868.4800000000005</v>
      </c>
      <c r="H11" s="16">
        <f t="shared" si="1"/>
        <v>3868.4800000000005</v>
      </c>
      <c r="I11" s="16">
        <f t="shared" si="2"/>
        <v>3868.4800000000005</v>
      </c>
      <c r="J11" s="16">
        <v>0</v>
      </c>
      <c r="K11" s="16">
        <v>0</v>
      </c>
      <c r="L11" s="16">
        <v>0</v>
      </c>
      <c r="M11" s="16">
        <v>0</v>
      </c>
      <c r="N11" s="10">
        <f t="shared" si="3"/>
        <v>7736.9600000000009</v>
      </c>
      <c r="O11" s="10">
        <f t="shared" si="4"/>
        <v>0</v>
      </c>
      <c r="P11" s="9">
        <f t="shared" si="5"/>
        <v>7736.9600000000009</v>
      </c>
      <c r="Q11" s="11"/>
    </row>
    <row r="12" spans="1:17" ht="25.5" customHeight="1">
      <c r="A12" s="46">
        <v>2020909</v>
      </c>
      <c r="B12" s="46" t="s">
        <v>2326</v>
      </c>
      <c r="C12" s="46" t="s">
        <v>1932</v>
      </c>
      <c r="D12" s="46" t="s">
        <v>2324</v>
      </c>
      <c r="E12" s="46" t="s">
        <v>2325</v>
      </c>
      <c r="F12" s="36">
        <v>21.980000000000004</v>
      </c>
      <c r="G12" s="9">
        <f t="shared" si="0"/>
        <v>3868.4800000000005</v>
      </c>
      <c r="H12" s="16">
        <f t="shared" si="1"/>
        <v>3868.4800000000005</v>
      </c>
      <c r="I12" s="16">
        <f t="shared" si="2"/>
        <v>3868.4800000000005</v>
      </c>
      <c r="J12" s="16">
        <v>0</v>
      </c>
      <c r="K12" s="16">
        <v>0</v>
      </c>
      <c r="L12" s="16">
        <v>0</v>
      </c>
      <c r="M12" s="16">
        <v>0</v>
      </c>
      <c r="N12" s="10">
        <f t="shared" si="3"/>
        <v>7736.9600000000009</v>
      </c>
      <c r="O12" s="10">
        <f t="shared" si="4"/>
        <v>0</v>
      </c>
      <c r="P12" s="9">
        <f t="shared" si="5"/>
        <v>7736.9600000000009</v>
      </c>
      <c r="Q12" s="11"/>
    </row>
    <row r="13" spans="1:17" ht="25.5" customHeight="1">
      <c r="A13" s="46">
        <v>2127941</v>
      </c>
      <c r="B13" s="46" t="s">
        <v>2327</v>
      </c>
      <c r="C13" s="46" t="s">
        <v>1932</v>
      </c>
      <c r="D13" s="46" t="s">
        <v>2320</v>
      </c>
      <c r="E13" s="46" t="s">
        <v>2328</v>
      </c>
      <c r="F13" s="36">
        <v>21.21</v>
      </c>
      <c r="G13" s="9">
        <f t="shared" si="0"/>
        <v>3732.96</v>
      </c>
      <c r="H13" s="16">
        <f t="shared" si="1"/>
        <v>3732.96</v>
      </c>
      <c r="I13" s="16">
        <f t="shared" si="2"/>
        <v>3732.96</v>
      </c>
      <c r="J13" s="16">
        <v>0</v>
      </c>
      <c r="K13" s="16">
        <v>0</v>
      </c>
      <c r="L13" s="16">
        <v>0</v>
      </c>
      <c r="M13" s="16">
        <v>0</v>
      </c>
      <c r="N13" s="10">
        <f t="shared" si="3"/>
        <v>7465.92</v>
      </c>
      <c r="O13" s="10">
        <f t="shared" si="4"/>
        <v>0</v>
      </c>
      <c r="P13" s="9">
        <f t="shared" si="5"/>
        <v>7465.92</v>
      </c>
      <c r="Q13" s="11"/>
    </row>
    <row r="14" spans="1:17" ht="25.5" customHeight="1">
      <c r="A14" s="46">
        <v>792244</v>
      </c>
      <c r="B14" s="46" t="s">
        <v>2329</v>
      </c>
      <c r="C14" s="46" t="s">
        <v>1932</v>
      </c>
      <c r="D14" s="46" t="s">
        <v>2320</v>
      </c>
      <c r="E14" s="46" t="s">
        <v>2330</v>
      </c>
      <c r="F14" s="36">
        <v>28.430000000000003</v>
      </c>
      <c r="G14" s="9">
        <f t="shared" si="0"/>
        <v>5003.68</v>
      </c>
      <c r="H14" s="16">
        <f t="shared" si="1"/>
        <v>5003.68</v>
      </c>
      <c r="I14" s="16">
        <f t="shared" si="2"/>
        <v>5003.68</v>
      </c>
      <c r="J14" s="16">
        <v>0</v>
      </c>
      <c r="K14" s="16">
        <v>0</v>
      </c>
      <c r="L14" s="16">
        <v>0</v>
      </c>
      <c r="M14" s="16">
        <v>0</v>
      </c>
      <c r="N14" s="10">
        <f t="shared" si="3"/>
        <v>10007.36</v>
      </c>
      <c r="O14" s="10">
        <f t="shared" si="4"/>
        <v>0</v>
      </c>
      <c r="P14" s="9">
        <f t="shared" si="5"/>
        <v>10007.36</v>
      </c>
      <c r="Q14" s="11"/>
    </row>
    <row r="15" spans="1:17" ht="25.5" customHeight="1">
      <c r="A15" s="46">
        <v>913499</v>
      </c>
      <c r="B15" s="46" t="s">
        <v>2331</v>
      </c>
      <c r="C15" s="46" t="s">
        <v>1932</v>
      </c>
      <c r="D15" s="46" t="s">
        <v>2324</v>
      </c>
      <c r="E15" s="46" t="s">
        <v>2330</v>
      </c>
      <c r="F15" s="36">
        <v>28.430000000000003</v>
      </c>
      <c r="G15" s="9">
        <f t="shared" si="0"/>
        <v>5003.68</v>
      </c>
      <c r="H15" s="16">
        <f t="shared" si="1"/>
        <v>5003.68</v>
      </c>
      <c r="I15" s="16">
        <f t="shared" si="2"/>
        <v>5003.68</v>
      </c>
      <c r="J15" s="16">
        <v>0</v>
      </c>
      <c r="K15" s="16">
        <v>0</v>
      </c>
      <c r="L15" s="16">
        <v>0</v>
      </c>
      <c r="M15" s="16">
        <v>0</v>
      </c>
      <c r="N15" s="10">
        <f t="shared" si="3"/>
        <v>10007.36</v>
      </c>
      <c r="O15" s="10">
        <f t="shared" si="4"/>
        <v>0</v>
      </c>
      <c r="P15" s="9">
        <f t="shared" si="5"/>
        <v>10007.36</v>
      </c>
      <c r="Q15" s="11"/>
    </row>
    <row r="16" spans="1:17" ht="25.5" customHeight="1">
      <c r="A16" s="46">
        <v>2339271</v>
      </c>
      <c r="B16" s="46" t="s">
        <v>1429</v>
      </c>
      <c r="C16" s="46" t="s">
        <v>1932</v>
      </c>
      <c r="D16" s="46" t="s">
        <v>2324</v>
      </c>
      <c r="E16" s="46" t="s">
        <v>2332</v>
      </c>
      <c r="F16" s="36">
        <v>21.980000000000004</v>
      </c>
      <c r="G16" s="9">
        <f t="shared" si="0"/>
        <v>3868.4800000000005</v>
      </c>
      <c r="H16" s="16">
        <f t="shared" si="1"/>
        <v>3868.4800000000005</v>
      </c>
      <c r="I16" s="16">
        <f t="shared" si="2"/>
        <v>3868.4800000000005</v>
      </c>
      <c r="J16" s="16">
        <v>0</v>
      </c>
      <c r="K16" s="16">
        <v>0</v>
      </c>
      <c r="L16" s="16">
        <v>0</v>
      </c>
      <c r="M16" s="16">
        <v>0</v>
      </c>
      <c r="N16" s="10">
        <f t="shared" si="3"/>
        <v>7736.9600000000009</v>
      </c>
      <c r="O16" s="10">
        <f t="shared" si="4"/>
        <v>0</v>
      </c>
      <c r="P16" s="9">
        <f t="shared" si="5"/>
        <v>7736.9600000000009</v>
      </c>
      <c r="Q16" s="11"/>
    </row>
    <row r="17" spans="1:17" ht="25.5" customHeight="1">
      <c r="A17" s="46">
        <v>765722</v>
      </c>
      <c r="B17" s="46" t="s">
        <v>1430</v>
      </c>
      <c r="C17" s="46" t="s">
        <v>1932</v>
      </c>
      <c r="D17" s="46" t="s">
        <v>2324</v>
      </c>
      <c r="E17" s="46" t="s">
        <v>2332</v>
      </c>
      <c r="F17" s="36">
        <v>21.980000000000004</v>
      </c>
      <c r="G17" s="9">
        <f t="shared" si="0"/>
        <v>3868.4800000000005</v>
      </c>
      <c r="H17" s="16">
        <f t="shared" si="1"/>
        <v>3868.4800000000005</v>
      </c>
      <c r="I17" s="16">
        <f t="shared" si="2"/>
        <v>3868.4800000000005</v>
      </c>
      <c r="J17" s="16">
        <v>0</v>
      </c>
      <c r="K17" s="16">
        <v>0</v>
      </c>
      <c r="L17" s="16">
        <v>0</v>
      </c>
      <c r="M17" s="16">
        <v>0</v>
      </c>
      <c r="N17" s="10">
        <f t="shared" si="3"/>
        <v>7736.9600000000009</v>
      </c>
      <c r="O17" s="10">
        <f t="shared" si="4"/>
        <v>0</v>
      </c>
      <c r="P17" s="9">
        <f t="shared" si="5"/>
        <v>7736.9600000000009</v>
      </c>
      <c r="Q17" s="11"/>
    </row>
    <row r="18" spans="1:17" ht="25.5" customHeight="1">
      <c r="A18" s="46">
        <v>2075252</v>
      </c>
      <c r="B18" s="46" t="s">
        <v>1435</v>
      </c>
      <c r="C18" s="46" t="s">
        <v>1932</v>
      </c>
      <c r="D18" s="46" t="s">
        <v>2324</v>
      </c>
      <c r="E18" s="46" t="s">
        <v>2332</v>
      </c>
      <c r="F18" s="36">
        <v>21.980000000000004</v>
      </c>
      <c r="G18" s="9">
        <f t="shared" si="0"/>
        <v>3868.4800000000005</v>
      </c>
      <c r="H18" s="16">
        <f t="shared" si="1"/>
        <v>3868.4800000000005</v>
      </c>
      <c r="I18" s="16">
        <f t="shared" si="2"/>
        <v>3868.4800000000005</v>
      </c>
      <c r="J18" s="16">
        <v>0</v>
      </c>
      <c r="K18" s="16">
        <v>0</v>
      </c>
      <c r="L18" s="16">
        <v>0</v>
      </c>
      <c r="M18" s="16">
        <v>0</v>
      </c>
      <c r="N18" s="10">
        <f t="shared" si="3"/>
        <v>7736.9600000000009</v>
      </c>
      <c r="O18" s="10">
        <f t="shared" si="4"/>
        <v>0</v>
      </c>
      <c r="P18" s="9">
        <f t="shared" si="5"/>
        <v>7736.9600000000009</v>
      </c>
      <c r="Q18" s="11"/>
    </row>
    <row r="19" spans="1:17" ht="25.5" customHeight="1">
      <c r="A19" s="46">
        <v>2152177</v>
      </c>
      <c r="B19" s="46" t="s">
        <v>2333</v>
      </c>
      <c r="C19" s="46" t="s">
        <v>1932</v>
      </c>
      <c r="D19" s="46" t="s">
        <v>2324</v>
      </c>
      <c r="E19" s="46" t="s">
        <v>2328</v>
      </c>
      <c r="F19" s="36">
        <v>21.21</v>
      </c>
      <c r="G19" s="9">
        <f t="shared" si="0"/>
        <v>3732.96</v>
      </c>
      <c r="H19" s="16">
        <f t="shared" si="1"/>
        <v>3732.96</v>
      </c>
      <c r="I19" s="16">
        <f t="shared" si="2"/>
        <v>3732.96</v>
      </c>
      <c r="J19" s="16">
        <v>0</v>
      </c>
      <c r="K19" s="16">
        <v>0</v>
      </c>
      <c r="L19" s="16">
        <v>0</v>
      </c>
      <c r="M19" s="16">
        <v>0</v>
      </c>
      <c r="N19" s="10">
        <f t="shared" si="3"/>
        <v>7465.92</v>
      </c>
      <c r="O19" s="10">
        <f t="shared" si="4"/>
        <v>0</v>
      </c>
      <c r="P19" s="9">
        <f t="shared" si="5"/>
        <v>7465.92</v>
      </c>
      <c r="Q19" s="11"/>
    </row>
    <row r="20" spans="1:17" ht="25.5" customHeight="1">
      <c r="A20" s="46">
        <v>839572</v>
      </c>
      <c r="B20" s="46" t="s">
        <v>1436</v>
      </c>
      <c r="C20" s="46" t="s">
        <v>1932</v>
      </c>
      <c r="D20" s="46" t="s">
        <v>2324</v>
      </c>
      <c r="E20" s="46" t="s">
        <v>2328</v>
      </c>
      <c r="F20" s="36">
        <v>21.21</v>
      </c>
      <c r="G20" s="9">
        <f t="shared" si="0"/>
        <v>3732.96</v>
      </c>
      <c r="H20" s="16">
        <f t="shared" si="1"/>
        <v>3732.96</v>
      </c>
      <c r="I20" s="16">
        <f t="shared" si="2"/>
        <v>3732.96</v>
      </c>
      <c r="J20" s="16">
        <v>0</v>
      </c>
      <c r="K20" s="16">
        <v>0</v>
      </c>
      <c r="L20" s="16">
        <v>0</v>
      </c>
      <c r="M20" s="16">
        <v>0</v>
      </c>
      <c r="N20" s="10">
        <f t="shared" si="3"/>
        <v>7465.92</v>
      </c>
      <c r="O20" s="10">
        <f t="shared" si="4"/>
        <v>0</v>
      </c>
      <c r="P20" s="9">
        <f t="shared" si="5"/>
        <v>7465.92</v>
      </c>
      <c r="Q20" s="11"/>
    </row>
    <row r="21" spans="1:17" ht="25.5" customHeight="1">
      <c r="A21" s="46">
        <v>254271</v>
      </c>
      <c r="B21" s="46" t="s">
        <v>2319</v>
      </c>
      <c r="C21" s="46" t="s">
        <v>1932</v>
      </c>
      <c r="D21" s="46" t="s">
        <v>2320</v>
      </c>
      <c r="E21" s="46" t="s">
        <v>2334</v>
      </c>
      <c r="F21" s="36">
        <v>23.134146341463413</v>
      </c>
      <c r="G21" s="9">
        <f t="shared" si="0"/>
        <v>4071.6097560975609</v>
      </c>
      <c r="H21" s="16"/>
      <c r="I21" s="16"/>
      <c r="J21" s="16">
        <f t="shared" ref="J21:J32" si="6">F21*176</f>
        <v>4071.6097560975609</v>
      </c>
      <c r="K21" s="16">
        <f t="shared" ref="K21:K32" si="7">F21*176</f>
        <v>4071.6097560975609</v>
      </c>
      <c r="L21" s="16">
        <f t="shared" ref="L21:L32" si="8">F21*176</f>
        <v>4071.6097560975609</v>
      </c>
      <c r="M21" s="16">
        <f t="shared" ref="M21:M32" si="9">F21*176</f>
        <v>4071.6097560975609</v>
      </c>
      <c r="N21" s="10">
        <f t="shared" si="3"/>
        <v>4071.6097560975609</v>
      </c>
      <c r="O21" s="10">
        <f t="shared" si="4"/>
        <v>12214.829268292682</v>
      </c>
      <c r="P21" s="9">
        <f t="shared" si="5"/>
        <v>16286.439024390244</v>
      </c>
      <c r="Q21" s="11"/>
    </row>
    <row r="22" spans="1:17" ht="25.5" customHeight="1">
      <c r="A22" s="46">
        <v>671010</v>
      </c>
      <c r="B22" s="46" t="s">
        <v>2322</v>
      </c>
      <c r="C22" s="46" t="s">
        <v>1932</v>
      </c>
      <c r="D22" s="46" t="s">
        <v>2320</v>
      </c>
      <c r="E22" s="46" t="s">
        <v>2334</v>
      </c>
      <c r="F22" s="36">
        <v>23.134146341463413</v>
      </c>
      <c r="G22" s="9">
        <f t="shared" si="0"/>
        <v>4071.6097560975609</v>
      </c>
      <c r="H22" s="16"/>
      <c r="I22" s="16"/>
      <c r="J22" s="16">
        <f t="shared" si="6"/>
        <v>4071.6097560975609</v>
      </c>
      <c r="K22" s="16">
        <f t="shared" si="7"/>
        <v>4071.6097560975609</v>
      </c>
      <c r="L22" s="16">
        <f t="shared" si="8"/>
        <v>4071.6097560975609</v>
      </c>
      <c r="M22" s="16">
        <f t="shared" si="9"/>
        <v>4071.6097560975609</v>
      </c>
      <c r="N22" s="10">
        <f t="shared" si="3"/>
        <v>4071.6097560975609</v>
      </c>
      <c r="O22" s="10">
        <f t="shared" si="4"/>
        <v>12214.829268292682</v>
      </c>
      <c r="P22" s="9">
        <f t="shared" si="5"/>
        <v>16286.439024390244</v>
      </c>
      <c r="Q22" s="11"/>
    </row>
    <row r="23" spans="1:17" ht="25.5" customHeight="1">
      <c r="A23" s="46">
        <v>792244</v>
      </c>
      <c r="B23" s="46" t="s">
        <v>2329</v>
      </c>
      <c r="C23" s="46" t="s">
        <v>1932</v>
      </c>
      <c r="D23" s="46" t="s">
        <v>2320</v>
      </c>
      <c r="E23" s="46" t="s">
        <v>2334</v>
      </c>
      <c r="F23" s="36">
        <v>23.134146341463413</v>
      </c>
      <c r="G23" s="9">
        <f t="shared" si="0"/>
        <v>4071.6097560975609</v>
      </c>
      <c r="H23" s="16"/>
      <c r="I23" s="16"/>
      <c r="J23" s="16">
        <f t="shared" si="6"/>
        <v>4071.6097560975609</v>
      </c>
      <c r="K23" s="16">
        <f t="shared" si="7"/>
        <v>4071.6097560975609</v>
      </c>
      <c r="L23" s="16">
        <f t="shared" si="8"/>
        <v>4071.6097560975609</v>
      </c>
      <c r="M23" s="16">
        <f t="shared" si="9"/>
        <v>4071.6097560975609</v>
      </c>
      <c r="N23" s="10">
        <f t="shared" si="3"/>
        <v>4071.6097560975609</v>
      </c>
      <c r="O23" s="10">
        <f t="shared" si="4"/>
        <v>12214.829268292682</v>
      </c>
      <c r="P23" s="9">
        <f t="shared" si="5"/>
        <v>16286.439024390244</v>
      </c>
      <c r="Q23" s="11"/>
    </row>
    <row r="24" spans="1:17" ht="25.5" customHeight="1">
      <c r="A24" s="46">
        <v>2402109</v>
      </c>
      <c r="B24" s="46" t="s">
        <v>1432</v>
      </c>
      <c r="C24" s="46" t="s">
        <v>1932</v>
      </c>
      <c r="D24" s="46" t="s">
        <v>2324</v>
      </c>
      <c r="E24" s="46" t="s">
        <v>2334</v>
      </c>
      <c r="F24" s="36">
        <v>23.134146341463413</v>
      </c>
      <c r="G24" s="9">
        <f t="shared" si="0"/>
        <v>4071.6097560975609</v>
      </c>
      <c r="H24" s="16"/>
      <c r="I24" s="16"/>
      <c r="J24" s="16">
        <f t="shared" si="6"/>
        <v>4071.6097560975609</v>
      </c>
      <c r="K24" s="16">
        <f t="shared" si="7"/>
        <v>4071.6097560975609</v>
      </c>
      <c r="L24" s="16">
        <f t="shared" si="8"/>
        <v>4071.6097560975609</v>
      </c>
      <c r="M24" s="16">
        <f t="shared" si="9"/>
        <v>4071.6097560975609</v>
      </c>
      <c r="N24" s="10">
        <f t="shared" si="3"/>
        <v>4071.6097560975609</v>
      </c>
      <c r="O24" s="10">
        <f t="shared" si="4"/>
        <v>12214.829268292682</v>
      </c>
      <c r="P24" s="9">
        <f t="shared" si="5"/>
        <v>16286.439024390244</v>
      </c>
      <c r="Q24" s="11"/>
    </row>
    <row r="25" spans="1:17" ht="25.5" customHeight="1">
      <c r="A25" s="46">
        <v>2077379</v>
      </c>
      <c r="B25" s="46" t="s">
        <v>2323</v>
      </c>
      <c r="C25" s="46" t="s">
        <v>1932</v>
      </c>
      <c r="D25" s="46" t="s">
        <v>2324</v>
      </c>
      <c r="E25" s="46" t="s">
        <v>2335</v>
      </c>
      <c r="F25" s="36">
        <v>20.195121951219512</v>
      </c>
      <c r="G25" s="9">
        <f t="shared" si="0"/>
        <v>3554.3414634146343</v>
      </c>
      <c r="H25" s="16"/>
      <c r="I25" s="16"/>
      <c r="J25" s="16">
        <f t="shared" si="6"/>
        <v>3554.3414634146343</v>
      </c>
      <c r="K25" s="16">
        <f t="shared" si="7"/>
        <v>3554.3414634146343</v>
      </c>
      <c r="L25" s="16">
        <f t="shared" si="8"/>
        <v>3554.3414634146343</v>
      </c>
      <c r="M25" s="16">
        <f t="shared" si="9"/>
        <v>3554.3414634146343</v>
      </c>
      <c r="N25" s="10">
        <f t="shared" si="3"/>
        <v>3554.3414634146343</v>
      </c>
      <c r="O25" s="10">
        <f t="shared" si="4"/>
        <v>10663.024390243903</v>
      </c>
      <c r="P25" s="9">
        <f t="shared" si="5"/>
        <v>14217.365853658537</v>
      </c>
      <c r="Q25" s="11"/>
    </row>
    <row r="26" spans="1:17" ht="25.5" customHeight="1">
      <c r="A26" s="46">
        <v>2020909</v>
      </c>
      <c r="B26" s="46" t="s">
        <v>2326</v>
      </c>
      <c r="C26" s="46" t="s">
        <v>1932</v>
      </c>
      <c r="D26" s="46" t="s">
        <v>2324</v>
      </c>
      <c r="E26" s="46" t="s">
        <v>2335</v>
      </c>
      <c r="F26" s="36">
        <v>20.195121951219512</v>
      </c>
      <c r="G26" s="9">
        <f t="shared" si="0"/>
        <v>3554.3414634146343</v>
      </c>
      <c r="H26" s="16"/>
      <c r="I26" s="16"/>
      <c r="J26" s="16">
        <f t="shared" si="6"/>
        <v>3554.3414634146343</v>
      </c>
      <c r="K26" s="16">
        <f t="shared" si="7"/>
        <v>3554.3414634146343</v>
      </c>
      <c r="L26" s="16">
        <f t="shared" si="8"/>
        <v>3554.3414634146343</v>
      </c>
      <c r="M26" s="16">
        <f t="shared" si="9"/>
        <v>3554.3414634146343</v>
      </c>
      <c r="N26" s="10">
        <f t="shared" si="3"/>
        <v>3554.3414634146343</v>
      </c>
      <c r="O26" s="10">
        <f t="shared" si="4"/>
        <v>10663.024390243903</v>
      </c>
      <c r="P26" s="9">
        <f t="shared" si="5"/>
        <v>14217.365853658537</v>
      </c>
      <c r="Q26" s="11"/>
    </row>
    <row r="27" spans="1:17" ht="25.5" customHeight="1">
      <c r="A27" s="46">
        <v>2339271</v>
      </c>
      <c r="B27" s="46" t="s">
        <v>1429</v>
      </c>
      <c r="C27" s="46" t="s">
        <v>1932</v>
      </c>
      <c r="D27" s="46" t="s">
        <v>2324</v>
      </c>
      <c r="E27" s="46" t="s">
        <v>2335</v>
      </c>
      <c r="F27" s="36">
        <v>20.195121951219512</v>
      </c>
      <c r="G27" s="9">
        <f t="shared" si="0"/>
        <v>3554.3414634146343</v>
      </c>
      <c r="H27" s="16"/>
      <c r="I27" s="16"/>
      <c r="J27" s="16">
        <f t="shared" si="6"/>
        <v>3554.3414634146343</v>
      </c>
      <c r="K27" s="16">
        <f t="shared" si="7"/>
        <v>3554.3414634146343</v>
      </c>
      <c r="L27" s="16">
        <f t="shared" si="8"/>
        <v>3554.3414634146343</v>
      </c>
      <c r="M27" s="16">
        <f t="shared" si="9"/>
        <v>3554.3414634146343</v>
      </c>
      <c r="N27" s="10">
        <f t="shared" si="3"/>
        <v>3554.3414634146343</v>
      </c>
      <c r="O27" s="10">
        <f t="shared" si="4"/>
        <v>10663.024390243903</v>
      </c>
      <c r="P27" s="9">
        <f t="shared" si="5"/>
        <v>14217.365853658537</v>
      </c>
      <c r="Q27" s="11"/>
    </row>
    <row r="28" spans="1:17" ht="25.5" customHeight="1">
      <c r="A28" s="46">
        <v>765722</v>
      </c>
      <c r="B28" s="46" t="s">
        <v>1430</v>
      </c>
      <c r="C28" s="46" t="s">
        <v>1932</v>
      </c>
      <c r="D28" s="46" t="s">
        <v>2324</v>
      </c>
      <c r="E28" s="46" t="s">
        <v>2335</v>
      </c>
      <c r="F28" s="36">
        <v>20.195121951219512</v>
      </c>
      <c r="G28" s="9">
        <f t="shared" si="0"/>
        <v>3554.3414634146343</v>
      </c>
      <c r="H28" s="16"/>
      <c r="I28" s="16"/>
      <c r="J28" s="16">
        <f t="shared" si="6"/>
        <v>3554.3414634146343</v>
      </c>
      <c r="K28" s="16">
        <f t="shared" si="7"/>
        <v>3554.3414634146343</v>
      </c>
      <c r="L28" s="16">
        <f t="shared" si="8"/>
        <v>3554.3414634146343</v>
      </c>
      <c r="M28" s="16">
        <f t="shared" si="9"/>
        <v>3554.3414634146343</v>
      </c>
      <c r="N28" s="10">
        <f t="shared" si="3"/>
        <v>3554.3414634146343</v>
      </c>
      <c r="O28" s="10">
        <f t="shared" si="4"/>
        <v>10663.024390243903</v>
      </c>
      <c r="P28" s="9">
        <f t="shared" si="5"/>
        <v>14217.365853658537</v>
      </c>
      <c r="Q28" s="11"/>
    </row>
    <row r="29" spans="1:17" ht="25.5" customHeight="1">
      <c r="A29" s="46">
        <v>2075252</v>
      </c>
      <c r="B29" s="46" t="s">
        <v>1435</v>
      </c>
      <c r="C29" s="46" t="s">
        <v>1932</v>
      </c>
      <c r="D29" s="46" t="s">
        <v>2324</v>
      </c>
      <c r="E29" s="46" t="s">
        <v>2335</v>
      </c>
      <c r="F29" s="36">
        <v>20.195121951219512</v>
      </c>
      <c r="G29" s="9">
        <f t="shared" si="0"/>
        <v>3554.3414634146343</v>
      </c>
      <c r="H29" s="16"/>
      <c r="I29" s="16"/>
      <c r="J29" s="16">
        <f t="shared" si="6"/>
        <v>3554.3414634146343</v>
      </c>
      <c r="K29" s="16">
        <f t="shared" si="7"/>
        <v>3554.3414634146343</v>
      </c>
      <c r="L29" s="16">
        <f t="shared" si="8"/>
        <v>3554.3414634146343</v>
      </c>
      <c r="M29" s="16">
        <f t="shared" si="9"/>
        <v>3554.3414634146343</v>
      </c>
      <c r="N29" s="10">
        <f t="shared" si="3"/>
        <v>3554.3414634146343</v>
      </c>
      <c r="O29" s="10">
        <f t="shared" si="4"/>
        <v>10663.024390243903</v>
      </c>
      <c r="P29" s="9">
        <f t="shared" si="5"/>
        <v>14217.365853658537</v>
      </c>
      <c r="Q29" s="11"/>
    </row>
    <row r="30" spans="1:17" ht="25.5" customHeight="1">
      <c r="A30" s="46">
        <v>839572</v>
      </c>
      <c r="B30" s="46" t="s">
        <v>1436</v>
      </c>
      <c r="C30" s="46" t="s">
        <v>1932</v>
      </c>
      <c r="D30" s="46" t="s">
        <v>2324</v>
      </c>
      <c r="E30" s="46" t="s">
        <v>2336</v>
      </c>
      <c r="F30" s="36">
        <v>17.073170731707318</v>
      </c>
      <c r="G30" s="9">
        <f t="shared" si="0"/>
        <v>3004.8780487804879</v>
      </c>
      <c r="H30" s="16"/>
      <c r="I30" s="16"/>
      <c r="J30" s="16">
        <f t="shared" si="6"/>
        <v>3004.8780487804879</v>
      </c>
      <c r="K30" s="16">
        <f t="shared" si="7"/>
        <v>3004.8780487804879</v>
      </c>
      <c r="L30" s="16">
        <f t="shared" si="8"/>
        <v>3004.8780487804879</v>
      </c>
      <c r="M30" s="16">
        <f t="shared" si="9"/>
        <v>3004.8780487804879</v>
      </c>
      <c r="N30" s="10">
        <f t="shared" si="3"/>
        <v>3004.8780487804879</v>
      </c>
      <c r="O30" s="10">
        <f t="shared" si="4"/>
        <v>9014.6341463414647</v>
      </c>
      <c r="P30" s="9">
        <f t="shared" si="5"/>
        <v>12019.512195121952</v>
      </c>
      <c r="Q30" s="11"/>
    </row>
    <row r="31" spans="1:17" ht="25.5" customHeight="1">
      <c r="A31" s="46">
        <v>2152177</v>
      </c>
      <c r="B31" s="46" t="s">
        <v>2333</v>
      </c>
      <c r="C31" s="46" t="s">
        <v>1932</v>
      </c>
      <c r="D31" s="46" t="s">
        <v>2324</v>
      </c>
      <c r="E31" s="46" t="s">
        <v>2336</v>
      </c>
      <c r="F31" s="36">
        <v>17.073170731707318</v>
      </c>
      <c r="G31" s="9">
        <f t="shared" si="0"/>
        <v>3004.8780487804879</v>
      </c>
      <c r="H31" s="16"/>
      <c r="I31" s="16"/>
      <c r="J31" s="16">
        <f t="shared" si="6"/>
        <v>3004.8780487804879</v>
      </c>
      <c r="K31" s="16">
        <f t="shared" si="7"/>
        <v>3004.8780487804879</v>
      </c>
      <c r="L31" s="16">
        <f t="shared" si="8"/>
        <v>3004.8780487804879</v>
      </c>
      <c r="M31" s="16">
        <f t="shared" si="9"/>
        <v>3004.8780487804879</v>
      </c>
      <c r="N31" s="10">
        <f t="shared" si="3"/>
        <v>3004.8780487804879</v>
      </c>
      <c r="O31" s="10">
        <f t="shared" si="4"/>
        <v>9014.6341463414647</v>
      </c>
      <c r="P31" s="9">
        <f t="shared" si="5"/>
        <v>12019.512195121952</v>
      </c>
      <c r="Q31" s="11"/>
    </row>
    <row r="32" spans="1:17" ht="25.5" customHeight="1">
      <c r="A32" s="46">
        <v>2127941</v>
      </c>
      <c r="B32" s="46" t="s">
        <v>2327</v>
      </c>
      <c r="C32" s="46" t="s">
        <v>1932</v>
      </c>
      <c r="D32" s="46" t="s">
        <v>2320</v>
      </c>
      <c r="E32" s="46" t="s">
        <v>2336</v>
      </c>
      <c r="F32" s="36">
        <v>17.073170731707318</v>
      </c>
      <c r="G32" s="9">
        <f t="shared" si="0"/>
        <v>3004.8780487804879</v>
      </c>
      <c r="H32" s="16"/>
      <c r="I32" s="16"/>
      <c r="J32" s="16">
        <f t="shared" si="6"/>
        <v>3004.8780487804879</v>
      </c>
      <c r="K32" s="16">
        <f t="shared" si="7"/>
        <v>3004.8780487804879</v>
      </c>
      <c r="L32" s="16">
        <f t="shared" si="8"/>
        <v>3004.8780487804879</v>
      </c>
      <c r="M32" s="16">
        <f t="shared" si="9"/>
        <v>3004.8780487804879</v>
      </c>
      <c r="N32" s="10">
        <f t="shared" si="3"/>
        <v>3004.8780487804879</v>
      </c>
      <c r="O32" s="10">
        <f t="shared" si="4"/>
        <v>9014.6341463414647</v>
      </c>
      <c r="P32" s="9">
        <f t="shared" si="5"/>
        <v>12019.512195121952</v>
      </c>
      <c r="Q32" s="11"/>
    </row>
    <row r="33" spans="1:17">
      <c r="A33" s="850" t="s">
        <v>1506</v>
      </c>
      <c r="B33" s="850"/>
      <c r="C33" s="850"/>
      <c r="D33" s="850"/>
      <c r="E33" s="850"/>
      <c r="F33" s="850"/>
      <c r="G33" s="850"/>
      <c r="H33" s="5">
        <f t="shared" ref="H33:P33" si="10">SUM(H9:H32)</f>
        <v>50556.000000000007</v>
      </c>
      <c r="I33" s="5">
        <f t="shared" si="10"/>
        <v>50556.000000000007</v>
      </c>
      <c r="J33" s="5">
        <f t="shared" si="10"/>
        <v>43072.780487804892</v>
      </c>
      <c r="K33" s="5">
        <f t="shared" si="10"/>
        <v>43072.780487804892</v>
      </c>
      <c r="L33" s="5">
        <f t="shared" si="10"/>
        <v>43072.780487804892</v>
      </c>
      <c r="M33" s="5">
        <f t="shared" si="10"/>
        <v>43072.780487804892</v>
      </c>
      <c r="N33" s="5">
        <f t="shared" si="10"/>
        <v>144184.78048780491</v>
      </c>
      <c r="O33" s="5">
        <f t="shared" si="10"/>
        <v>129218.34146341463</v>
      </c>
      <c r="P33" s="5">
        <f t="shared" si="10"/>
        <v>273403.12195121951</v>
      </c>
      <c r="Q33" s="12"/>
    </row>
  </sheetData>
  <mergeCells count="15">
    <mergeCell ref="A1:B1"/>
    <mergeCell ref="C1:F1"/>
    <mergeCell ref="A2:B2"/>
    <mergeCell ref="C2:F2"/>
    <mergeCell ref="A3:B3"/>
    <mergeCell ref="C3:F3"/>
    <mergeCell ref="H7:J7"/>
    <mergeCell ref="K7:M7"/>
    <mergeCell ref="A33:G33"/>
    <mergeCell ref="A4:B4"/>
    <mergeCell ref="C4:F4"/>
    <mergeCell ref="A5:B5"/>
    <mergeCell ref="C5:F5"/>
    <mergeCell ref="A6:B6"/>
    <mergeCell ref="C6:F6"/>
  </mergeCells>
  <dataValidations count="1">
    <dataValidation type="list" allowBlank="1" showInputMessage="1" showErrorMessage="1" sqref="E9:E32" xr:uid="{88302238-AF78-402D-91FB-6AB5473083E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BF5E-1BAB-4209-9D59-F12379B871B3}">
  <sheetPr codeName="Sheet69">
    <tabColor theme="8" tint="-0.499984740745262"/>
  </sheetPr>
  <dimension ref="A1:AH25"/>
  <sheetViews>
    <sheetView topLeftCell="H4" zoomScaleNormal="90" workbookViewId="0">
      <selection activeCell="O23" sqref="O23:Q23"/>
    </sheetView>
  </sheetViews>
  <sheetFormatPr defaultColWidth="31.453125" defaultRowHeight="18.649999999999999" customHeight="1"/>
  <cols>
    <col min="1" max="1" width="14.453125" style="63" customWidth="1"/>
    <col min="2" max="2" width="29.54296875" style="63" bestFit="1" customWidth="1"/>
    <col min="3" max="3" width="28.453125" style="63" customWidth="1"/>
    <col min="4" max="4" width="12.453125" style="63" bestFit="1" customWidth="1"/>
    <col min="5" max="5" width="40.453125" style="63" customWidth="1"/>
    <col min="6" max="6" width="23.54296875" style="63" customWidth="1"/>
    <col min="7" max="7" width="16.453125" style="63" customWidth="1"/>
    <col min="8" max="8" width="39" style="63" customWidth="1"/>
    <col min="9" max="9" width="18.54296875" style="63" bestFit="1" customWidth="1"/>
    <col min="10" max="10" width="18.54296875" style="63" customWidth="1"/>
    <col min="11" max="11" width="27.453125" style="63" bestFit="1" customWidth="1"/>
    <col min="12" max="12" width="18.54296875" style="63" customWidth="1"/>
    <col min="13" max="13" width="14.54296875" style="62" customWidth="1"/>
    <col min="14" max="15" width="16.54296875" style="62" customWidth="1"/>
    <col min="16" max="33" width="17.453125" style="62" customWidth="1"/>
    <col min="34" max="34" width="28.453125" style="62" customWidth="1"/>
    <col min="35" max="16376" width="31.453125" style="63" bestFit="1"/>
    <col min="16377" max="16381" width="31.453125" style="63"/>
    <col min="16382" max="16384" width="31.453125" style="63" bestFit="1"/>
  </cols>
  <sheetData>
    <row r="1" spans="1:34" ht="18.649999999999999" customHeight="1">
      <c r="A1" s="806" t="s">
        <v>1440</v>
      </c>
      <c r="B1" s="806"/>
      <c r="C1" s="809" t="s">
        <v>2337</v>
      </c>
      <c r="D1" s="809"/>
      <c r="E1" s="809"/>
      <c r="F1" s="62"/>
      <c r="G1" s="62"/>
      <c r="H1" s="62"/>
      <c r="I1" s="62"/>
      <c r="J1" s="62"/>
      <c r="K1" s="62"/>
      <c r="L1" s="62"/>
    </row>
    <row r="2" spans="1:34" ht="18.649999999999999" customHeight="1">
      <c r="A2" s="806" t="s">
        <v>1441</v>
      </c>
      <c r="B2" s="806"/>
      <c r="C2" s="809" t="s">
        <v>2338</v>
      </c>
      <c r="D2" s="809"/>
      <c r="E2" s="809"/>
      <c r="F2" s="62"/>
      <c r="G2" s="62"/>
      <c r="H2" s="62"/>
      <c r="I2" s="62"/>
      <c r="J2" s="62"/>
      <c r="K2" s="62"/>
      <c r="L2" s="62"/>
    </row>
    <row r="3" spans="1:34" ht="18.649999999999999" customHeight="1">
      <c r="A3" s="806" t="s">
        <v>1443</v>
      </c>
      <c r="B3" s="806"/>
      <c r="C3" s="809" t="s">
        <v>2339</v>
      </c>
      <c r="D3" s="809"/>
      <c r="E3" s="809"/>
      <c r="F3" s="62"/>
      <c r="G3" s="62"/>
      <c r="H3" s="62"/>
      <c r="I3" s="62"/>
      <c r="J3" s="62"/>
      <c r="K3" s="62"/>
      <c r="L3" s="62"/>
    </row>
    <row r="4" spans="1:34" ht="18.649999999999999" customHeight="1">
      <c r="A4" s="806" t="s">
        <v>10</v>
      </c>
      <c r="B4" s="806"/>
      <c r="C4" s="809" t="s">
        <v>2340</v>
      </c>
      <c r="D4" s="809"/>
      <c r="E4" s="809"/>
      <c r="F4" s="62"/>
      <c r="G4" s="62"/>
      <c r="H4" s="62"/>
      <c r="I4" s="62"/>
      <c r="J4" s="62"/>
      <c r="K4" s="62"/>
      <c r="L4" s="62"/>
    </row>
    <row r="5" spans="1:34" ht="18.649999999999999" customHeight="1">
      <c r="A5" s="807" t="s">
        <v>1445</v>
      </c>
      <c r="B5" s="818"/>
      <c r="C5" s="809" t="s">
        <v>2341</v>
      </c>
      <c r="D5" s="809"/>
      <c r="E5" s="809"/>
      <c r="F5" s="62"/>
      <c r="G5" s="62"/>
      <c r="H5" s="62"/>
      <c r="I5" s="62"/>
      <c r="J5" s="62"/>
      <c r="K5" s="62"/>
      <c r="L5" s="62"/>
    </row>
    <row r="6" spans="1:34" ht="18.649999999999999" customHeight="1">
      <c r="A6" s="807" t="s">
        <v>1446</v>
      </c>
      <c r="B6" s="818"/>
      <c r="C6" s="809" t="s">
        <v>1447</v>
      </c>
      <c r="D6" s="809"/>
      <c r="E6" s="809"/>
      <c r="F6" s="365"/>
      <c r="G6" s="365"/>
      <c r="H6" s="365"/>
      <c r="I6" s="365"/>
      <c r="J6" s="365"/>
      <c r="K6" s="365"/>
      <c r="L6" s="365"/>
      <c r="M6" s="365"/>
    </row>
    <row r="7" spans="1:34" ht="18.649999999999999" customHeight="1">
      <c r="O7" s="862" t="s">
        <v>1448</v>
      </c>
      <c r="P7" s="862"/>
      <c r="Q7" s="862"/>
      <c r="R7" s="863" t="s">
        <v>1449</v>
      </c>
      <c r="S7" s="863"/>
      <c r="T7" s="863"/>
      <c r="U7" s="860" t="s">
        <v>1450</v>
      </c>
      <c r="V7" s="860"/>
      <c r="W7" s="860"/>
      <c r="X7" s="861" t="s">
        <v>1451</v>
      </c>
      <c r="Y7" s="861"/>
      <c r="Z7" s="861"/>
      <c r="AA7" s="370"/>
      <c r="AB7" s="370"/>
      <c r="AC7" s="370"/>
      <c r="AD7" s="370"/>
      <c r="AE7" s="370"/>
      <c r="AF7" s="370"/>
      <c r="AG7" s="370"/>
      <c r="AH7" s="370"/>
    </row>
    <row r="8" spans="1:34" ht="18.649999999999999" customHeight="1">
      <c r="A8" s="125" t="s">
        <v>5</v>
      </c>
      <c r="B8" s="125" t="s">
        <v>6</v>
      </c>
      <c r="C8" s="125" t="s">
        <v>7</v>
      </c>
      <c r="D8" s="125" t="s">
        <v>8</v>
      </c>
      <c r="E8" s="125" t="s">
        <v>9</v>
      </c>
      <c r="F8" s="125" t="s">
        <v>311</v>
      </c>
      <c r="G8" s="125" t="s">
        <v>1452</v>
      </c>
      <c r="H8" s="125" t="s">
        <v>1453</v>
      </c>
      <c r="I8" s="125" t="s">
        <v>312</v>
      </c>
      <c r="J8" s="125" t="s">
        <v>12</v>
      </c>
      <c r="K8" s="125" t="s">
        <v>1454</v>
      </c>
      <c r="L8" s="125" t="s">
        <v>313</v>
      </c>
      <c r="M8" s="126" t="s">
        <v>15</v>
      </c>
      <c r="N8" s="126" t="s">
        <v>16</v>
      </c>
      <c r="O8" s="110">
        <v>46023</v>
      </c>
      <c r="P8" s="110">
        <v>46054</v>
      </c>
      <c r="Q8" s="110">
        <v>46082</v>
      </c>
      <c r="R8" s="110">
        <v>46113</v>
      </c>
      <c r="S8" s="110">
        <v>46143</v>
      </c>
      <c r="T8" s="110">
        <v>46174</v>
      </c>
      <c r="U8" s="110">
        <v>46204</v>
      </c>
      <c r="V8" s="110">
        <v>46235</v>
      </c>
      <c r="W8" s="110">
        <v>46266</v>
      </c>
      <c r="X8" s="110">
        <v>46296</v>
      </c>
      <c r="Y8" s="110">
        <v>46327</v>
      </c>
      <c r="Z8" s="110">
        <v>46357</v>
      </c>
      <c r="AA8" s="110" t="s">
        <v>2</v>
      </c>
      <c r="AB8" s="110" t="s">
        <v>3</v>
      </c>
      <c r="AC8" s="110" t="s">
        <v>1456</v>
      </c>
      <c r="AD8" s="110" t="s">
        <v>1457</v>
      </c>
      <c r="AE8" s="110" t="s">
        <v>1458</v>
      </c>
      <c r="AF8" s="127" t="s">
        <v>1507</v>
      </c>
      <c r="AG8" s="127" t="s">
        <v>1460</v>
      </c>
      <c r="AH8" s="127" t="s">
        <v>19</v>
      </c>
    </row>
    <row r="9" spans="1:34" ht="18.649999999999999" customHeight="1">
      <c r="A9" s="14">
        <v>2205401</v>
      </c>
      <c r="B9" s="14" t="s">
        <v>1101</v>
      </c>
      <c r="C9" s="505" t="s">
        <v>327</v>
      </c>
      <c r="D9" s="46" t="s">
        <v>2342</v>
      </c>
      <c r="E9" s="46" t="s">
        <v>25</v>
      </c>
      <c r="F9" s="49" t="s">
        <v>802</v>
      </c>
      <c r="G9" s="49" t="s">
        <v>1464</v>
      </c>
      <c r="H9" s="49" t="str">
        <f t="shared" ref="H9:H21" si="0">CONCATENATE(F9," - ",G9," Skills",C9)</f>
        <v>Level 2 - Standard SkillsIndia</v>
      </c>
      <c r="I9" s="49" t="s">
        <v>324</v>
      </c>
      <c r="J9" s="49">
        <v>1000468713</v>
      </c>
      <c r="K9" s="49" t="s">
        <v>2343</v>
      </c>
      <c r="L9" s="49" t="s">
        <v>26</v>
      </c>
      <c r="M9" s="36">
        <f>VLOOKUP(H9,'New Rate Card'!A:D,4,FALSE)</f>
        <v>20</v>
      </c>
      <c r="N9" s="128">
        <f t="shared" ref="N9:N14" si="1">M9*189</f>
        <v>3780</v>
      </c>
      <c r="O9" s="10">
        <f>M9*189</f>
        <v>3780</v>
      </c>
      <c r="P9" s="10">
        <f>M9*189</f>
        <v>3780</v>
      </c>
      <c r="Q9" s="10">
        <f>M9*189</f>
        <v>3780</v>
      </c>
      <c r="R9" s="10">
        <v>0</v>
      </c>
      <c r="S9" s="10">
        <v>0</v>
      </c>
      <c r="T9" s="10">
        <v>0</v>
      </c>
      <c r="U9" s="10">
        <v>0</v>
      </c>
      <c r="V9" s="10">
        <v>0</v>
      </c>
      <c r="W9" s="10">
        <v>0</v>
      </c>
      <c r="X9" s="10">
        <v>0</v>
      </c>
      <c r="Y9" s="10">
        <v>0</v>
      </c>
      <c r="Z9" s="10">
        <v>0</v>
      </c>
      <c r="AA9" s="10">
        <f t="shared" ref="AA9" si="2">SUM(O9:Q9)</f>
        <v>11340</v>
      </c>
      <c r="AB9" s="10">
        <f t="shared" ref="AB9" si="3">SUM(R9:T9)</f>
        <v>0</v>
      </c>
      <c r="AC9" s="10">
        <f t="shared" ref="AC9" si="4">SUM(U9:W9)</f>
        <v>0</v>
      </c>
      <c r="AD9" s="10">
        <f t="shared" ref="AD9" si="5">SUM(X9:Z9)</f>
        <v>0</v>
      </c>
      <c r="AE9" s="128">
        <f>SUM(AA9:AB9)</f>
        <v>11340</v>
      </c>
      <c r="AF9" s="128">
        <f t="shared" ref="AF9" si="6">SUM(AC9:AD9)</f>
        <v>0</v>
      </c>
      <c r="AG9" s="298">
        <f t="shared" ref="AG9" si="7">SUM(AE9:AF9)</f>
        <v>11340</v>
      </c>
      <c r="AH9" s="129"/>
    </row>
    <row r="10" spans="1:34" ht="18.649999999999999" customHeight="1">
      <c r="A10" s="14">
        <v>2277251</v>
      </c>
      <c r="B10" s="14" t="s">
        <v>2344</v>
      </c>
      <c r="C10" s="505" t="s">
        <v>327</v>
      </c>
      <c r="D10" s="46" t="s">
        <v>2342</v>
      </c>
      <c r="E10" s="46" t="s">
        <v>25</v>
      </c>
      <c r="F10" s="49" t="s">
        <v>802</v>
      </c>
      <c r="G10" s="49" t="s">
        <v>1464</v>
      </c>
      <c r="H10" s="49" t="str">
        <f t="shared" si="0"/>
        <v>Level 2 - Standard SkillsIndia</v>
      </c>
      <c r="I10" s="49" t="s">
        <v>324</v>
      </c>
      <c r="J10" s="49">
        <v>1000468713</v>
      </c>
      <c r="K10" s="49" t="s">
        <v>2343</v>
      </c>
      <c r="L10" s="49" t="s">
        <v>26</v>
      </c>
      <c r="M10" s="36">
        <f>VLOOKUP(H10,'New Rate Card'!A:D,4,FALSE)</f>
        <v>20</v>
      </c>
      <c r="N10" s="128">
        <f t="shared" si="1"/>
        <v>3780</v>
      </c>
      <c r="O10" s="10">
        <f t="shared" ref="O10:O21" si="8">M10*189</f>
        <v>3780</v>
      </c>
      <c r="P10" s="10">
        <f t="shared" ref="P10:P21" si="9">M10*189</f>
        <v>3780</v>
      </c>
      <c r="Q10" s="10">
        <f t="shared" ref="Q10:Q21" si="10">M10*189</f>
        <v>3780</v>
      </c>
      <c r="R10" s="10">
        <v>0</v>
      </c>
      <c r="S10" s="10">
        <v>0</v>
      </c>
      <c r="T10" s="10">
        <v>0</v>
      </c>
      <c r="U10" s="10">
        <v>0</v>
      </c>
      <c r="V10" s="10">
        <v>0</v>
      </c>
      <c r="W10" s="10">
        <v>0</v>
      </c>
      <c r="X10" s="10">
        <v>0</v>
      </c>
      <c r="Y10" s="10">
        <v>0</v>
      </c>
      <c r="Z10" s="10">
        <v>0</v>
      </c>
      <c r="AA10" s="10">
        <f t="shared" ref="AA10:AA21" si="11">SUM(O10:Q10)</f>
        <v>11340</v>
      </c>
      <c r="AB10" s="10">
        <f t="shared" ref="AB10:AB21" si="12">SUM(R10:T10)</f>
        <v>0</v>
      </c>
      <c r="AC10" s="10">
        <f t="shared" ref="AC10:AC21" si="13">SUM(U10:W10)</f>
        <v>0</v>
      </c>
      <c r="AD10" s="10">
        <f t="shared" ref="AD10:AD21" si="14">SUM(X10:Z10)</f>
        <v>0</v>
      </c>
      <c r="AE10" s="128">
        <f t="shared" ref="AE10:AE21" si="15">SUM(AA10:AB10)</f>
        <v>11340</v>
      </c>
      <c r="AF10" s="128">
        <f t="shared" ref="AF10:AF21" si="16">SUM(AC10:AD10)</f>
        <v>0</v>
      </c>
      <c r="AG10" s="298">
        <f t="shared" ref="AG10:AG21" si="17">SUM(AE10:AF10)</f>
        <v>11340</v>
      </c>
      <c r="AH10" s="10"/>
    </row>
    <row r="11" spans="1:34" ht="18.649999999999999" customHeight="1">
      <c r="A11" s="14">
        <v>2401797</v>
      </c>
      <c r="B11" s="14" t="s">
        <v>2345</v>
      </c>
      <c r="C11" s="505" t="s">
        <v>327</v>
      </c>
      <c r="D11" s="46" t="s">
        <v>2342</v>
      </c>
      <c r="E11" s="46" t="s">
        <v>20</v>
      </c>
      <c r="F11" s="49" t="s">
        <v>802</v>
      </c>
      <c r="G11" s="49" t="s">
        <v>1462</v>
      </c>
      <c r="H11" s="49" t="str">
        <f t="shared" si="0"/>
        <v>Level 2 - Premium SkillsIndia</v>
      </c>
      <c r="I11" s="49" t="s">
        <v>324</v>
      </c>
      <c r="J11" s="49">
        <v>1000468713</v>
      </c>
      <c r="K11" s="49" t="s">
        <v>2343</v>
      </c>
      <c r="L11" s="49" t="s">
        <v>24</v>
      </c>
      <c r="M11" s="36">
        <f>VLOOKUP(H11,'New Rate Card'!A:D,4,FALSE)</f>
        <v>21.3</v>
      </c>
      <c r="N11" s="128">
        <f t="shared" si="1"/>
        <v>4025.7000000000003</v>
      </c>
      <c r="O11" s="10">
        <f t="shared" si="8"/>
        <v>4025.7000000000003</v>
      </c>
      <c r="P11" s="10">
        <f t="shared" si="9"/>
        <v>4025.7000000000003</v>
      </c>
      <c r="Q11" s="10">
        <f t="shared" si="10"/>
        <v>4025.7000000000003</v>
      </c>
      <c r="R11" s="10">
        <v>0</v>
      </c>
      <c r="S11" s="10">
        <v>0</v>
      </c>
      <c r="T11" s="10">
        <v>0</v>
      </c>
      <c r="U11" s="10">
        <v>0</v>
      </c>
      <c r="V11" s="10">
        <v>0</v>
      </c>
      <c r="W11" s="10">
        <v>0</v>
      </c>
      <c r="X11" s="10">
        <v>0</v>
      </c>
      <c r="Y11" s="10">
        <v>0</v>
      </c>
      <c r="Z11" s="10">
        <v>0</v>
      </c>
      <c r="AA11" s="10">
        <f t="shared" si="11"/>
        <v>12077.1</v>
      </c>
      <c r="AB11" s="10">
        <f t="shared" si="12"/>
        <v>0</v>
      </c>
      <c r="AC11" s="10">
        <f t="shared" si="13"/>
        <v>0</v>
      </c>
      <c r="AD11" s="10">
        <f t="shared" si="14"/>
        <v>0</v>
      </c>
      <c r="AE11" s="128">
        <f t="shared" si="15"/>
        <v>12077.1</v>
      </c>
      <c r="AF11" s="128">
        <f t="shared" si="16"/>
        <v>0</v>
      </c>
      <c r="AG11" s="298">
        <f t="shared" si="17"/>
        <v>12077.1</v>
      </c>
      <c r="AH11" s="10"/>
    </row>
    <row r="12" spans="1:34" ht="18.649999999999999" customHeight="1">
      <c r="A12" s="14">
        <v>443671</v>
      </c>
      <c r="B12" s="14" t="s">
        <v>2346</v>
      </c>
      <c r="C12" s="505" t="s">
        <v>327</v>
      </c>
      <c r="D12" s="46" t="s">
        <v>2342</v>
      </c>
      <c r="E12" s="46" t="s">
        <v>20</v>
      </c>
      <c r="F12" s="49" t="s">
        <v>804</v>
      </c>
      <c r="G12" s="49" t="s">
        <v>1462</v>
      </c>
      <c r="H12" s="49" t="str">
        <f t="shared" si="0"/>
        <v>Level 3 - Premium SkillsIndia</v>
      </c>
      <c r="I12" s="49" t="s">
        <v>338</v>
      </c>
      <c r="J12" s="49">
        <v>1000468713</v>
      </c>
      <c r="K12" s="49" t="s">
        <v>2343</v>
      </c>
      <c r="L12" s="49" t="s">
        <v>413</v>
      </c>
      <c r="M12" s="36">
        <f>VLOOKUP(H12,'New Rate Card'!A:D,4,FALSE)</f>
        <v>24.8</v>
      </c>
      <c r="N12" s="128">
        <f t="shared" si="1"/>
        <v>4687.2</v>
      </c>
      <c r="O12" s="10">
        <f t="shared" si="8"/>
        <v>4687.2</v>
      </c>
      <c r="P12" s="10">
        <f t="shared" si="9"/>
        <v>4687.2</v>
      </c>
      <c r="Q12" s="10">
        <f t="shared" si="10"/>
        <v>4687.2</v>
      </c>
      <c r="R12" s="10">
        <v>0</v>
      </c>
      <c r="S12" s="10">
        <v>0</v>
      </c>
      <c r="T12" s="10">
        <v>0</v>
      </c>
      <c r="U12" s="10">
        <v>0</v>
      </c>
      <c r="V12" s="10">
        <v>0</v>
      </c>
      <c r="W12" s="10">
        <v>0</v>
      </c>
      <c r="X12" s="10">
        <v>0</v>
      </c>
      <c r="Y12" s="10">
        <v>0</v>
      </c>
      <c r="Z12" s="10">
        <v>0</v>
      </c>
      <c r="AA12" s="10">
        <f t="shared" si="11"/>
        <v>14061.599999999999</v>
      </c>
      <c r="AB12" s="10">
        <f t="shared" si="12"/>
        <v>0</v>
      </c>
      <c r="AC12" s="10">
        <f t="shared" si="13"/>
        <v>0</v>
      </c>
      <c r="AD12" s="10">
        <f t="shared" si="14"/>
        <v>0</v>
      </c>
      <c r="AE12" s="128">
        <f t="shared" si="15"/>
        <v>14061.599999999999</v>
      </c>
      <c r="AF12" s="128">
        <f t="shared" si="16"/>
        <v>0</v>
      </c>
      <c r="AG12" s="298">
        <f t="shared" si="17"/>
        <v>14061.599999999999</v>
      </c>
      <c r="AH12" s="10"/>
    </row>
    <row r="13" spans="1:34" ht="18.649999999999999" customHeight="1">
      <c r="A13" s="14">
        <v>745419</v>
      </c>
      <c r="B13" s="14" t="s">
        <v>2347</v>
      </c>
      <c r="C13" s="505" t="s">
        <v>327</v>
      </c>
      <c r="D13" s="46" t="s">
        <v>2342</v>
      </c>
      <c r="E13" s="46" t="s">
        <v>20</v>
      </c>
      <c r="F13" s="49" t="s">
        <v>804</v>
      </c>
      <c r="G13" s="49" t="s">
        <v>1462</v>
      </c>
      <c r="H13" s="49" t="str">
        <f t="shared" si="0"/>
        <v>Level 3 - Premium SkillsIndia</v>
      </c>
      <c r="I13" s="49" t="s">
        <v>318</v>
      </c>
      <c r="J13" s="49">
        <v>1000468713</v>
      </c>
      <c r="K13" s="49" t="s">
        <v>2343</v>
      </c>
      <c r="L13" s="49" t="s">
        <v>24</v>
      </c>
      <c r="M13" s="36">
        <f>VLOOKUP(H13,'New Rate Card'!A:D,4,FALSE)</f>
        <v>24.8</v>
      </c>
      <c r="N13" s="128">
        <f t="shared" si="1"/>
        <v>4687.2</v>
      </c>
      <c r="O13" s="10">
        <f t="shared" si="8"/>
        <v>4687.2</v>
      </c>
      <c r="P13" s="10">
        <f t="shared" si="9"/>
        <v>4687.2</v>
      </c>
      <c r="Q13" s="10">
        <f t="shared" si="10"/>
        <v>4687.2</v>
      </c>
      <c r="R13" s="10">
        <v>0</v>
      </c>
      <c r="S13" s="10">
        <v>0</v>
      </c>
      <c r="T13" s="10">
        <v>0</v>
      </c>
      <c r="U13" s="10">
        <v>0</v>
      </c>
      <c r="V13" s="10">
        <v>0</v>
      </c>
      <c r="W13" s="10">
        <v>0</v>
      </c>
      <c r="X13" s="10">
        <v>0</v>
      </c>
      <c r="Y13" s="10">
        <v>0</v>
      </c>
      <c r="Z13" s="10">
        <v>0</v>
      </c>
      <c r="AA13" s="10">
        <f t="shared" si="11"/>
        <v>14061.599999999999</v>
      </c>
      <c r="AB13" s="10">
        <f t="shared" si="12"/>
        <v>0</v>
      </c>
      <c r="AC13" s="10">
        <f t="shared" si="13"/>
        <v>0</v>
      </c>
      <c r="AD13" s="10">
        <f t="shared" si="14"/>
        <v>0</v>
      </c>
      <c r="AE13" s="128">
        <f t="shared" si="15"/>
        <v>14061.599999999999</v>
      </c>
      <c r="AF13" s="128">
        <f t="shared" si="16"/>
        <v>0</v>
      </c>
      <c r="AG13" s="298">
        <f t="shared" si="17"/>
        <v>14061.599999999999</v>
      </c>
      <c r="AH13" s="10"/>
    </row>
    <row r="14" spans="1:34" ht="18.649999999999999" customHeight="1">
      <c r="A14" s="14">
        <v>894932</v>
      </c>
      <c r="B14" s="14" t="s">
        <v>2348</v>
      </c>
      <c r="C14" s="505" t="s">
        <v>327</v>
      </c>
      <c r="D14" s="46" t="s">
        <v>2342</v>
      </c>
      <c r="E14" s="46" t="s">
        <v>2349</v>
      </c>
      <c r="F14" s="49" t="s">
        <v>802</v>
      </c>
      <c r="G14" s="49" t="s">
        <v>1462</v>
      </c>
      <c r="H14" s="49" t="str">
        <f t="shared" si="0"/>
        <v>Level 2 - Premium SkillsIndia</v>
      </c>
      <c r="I14" s="49" t="s">
        <v>324</v>
      </c>
      <c r="J14" s="49">
        <v>1000468713</v>
      </c>
      <c r="K14" s="49" t="s">
        <v>2343</v>
      </c>
      <c r="L14" s="49" t="s">
        <v>33</v>
      </c>
      <c r="M14" s="36">
        <f>VLOOKUP(H14,'New Rate Card'!A:D,4,FALSE)</f>
        <v>21.3</v>
      </c>
      <c r="N14" s="128">
        <f t="shared" si="1"/>
        <v>4025.7000000000003</v>
      </c>
      <c r="O14" s="10">
        <f t="shared" si="8"/>
        <v>4025.7000000000003</v>
      </c>
      <c r="P14" s="10">
        <f t="shared" si="9"/>
        <v>4025.7000000000003</v>
      </c>
      <c r="Q14" s="10">
        <f t="shared" si="10"/>
        <v>4025.7000000000003</v>
      </c>
      <c r="R14" s="10">
        <v>0</v>
      </c>
      <c r="S14" s="10">
        <v>0</v>
      </c>
      <c r="T14" s="10">
        <v>0</v>
      </c>
      <c r="U14" s="10">
        <v>0</v>
      </c>
      <c r="V14" s="10">
        <v>0</v>
      </c>
      <c r="W14" s="10">
        <v>0</v>
      </c>
      <c r="X14" s="10">
        <v>0</v>
      </c>
      <c r="Y14" s="10">
        <v>0</v>
      </c>
      <c r="Z14" s="10">
        <v>0</v>
      </c>
      <c r="AA14" s="10">
        <f t="shared" si="11"/>
        <v>12077.1</v>
      </c>
      <c r="AB14" s="10">
        <f t="shared" si="12"/>
        <v>0</v>
      </c>
      <c r="AC14" s="10">
        <f t="shared" si="13"/>
        <v>0</v>
      </c>
      <c r="AD14" s="10">
        <f t="shared" si="14"/>
        <v>0</v>
      </c>
      <c r="AE14" s="128">
        <f t="shared" si="15"/>
        <v>12077.1</v>
      </c>
      <c r="AF14" s="128">
        <f t="shared" si="16"/>
        <v>0</v>
      </c>
      <c r="AG14" s="298">
        <f t="shared" si="17"/>
        <v>12077.1</v>
      </c>
      <c r="AH14" s="10"/>
    </row>
    <row r="15" spans="1:34" ht="18.649999999999999" customHeight="1">
      <c r="A15" s="14">
        <v>958183</v>
      </c>
      <c r="B15" s="14" t="s">
        <v>2350</v>
      </c>
      <c r="C15" s="14" t="s">
        <v>315</v>
      </c>
      <c r="D15" s="46" t="s">
        <v>2342</v>
      </c>
      <c r="E15" s="46" t="s">
        <v>346</v>
      </c>
      <c r="F15" s="49" t="s">
        <v>804</v>
      </c>
      <c r="G15" s="49" t="s">
        <v>1462</v>
      </c>
      <c r="H15" s="49" t="str">
        <f t="shared" si="0"/>
        <v>Level 3 - Premium SkillsOnshore Supplier Location</v>
      </c>
      <c r="I15" s="49" t="s">
        <v>324</v>
      </c>
      <c r="J15" s="49">
        <v>1000468713</v>
      </c>
      <c r="K15" s="49" t="s">
        <v>2343</v>
      </c>
      <c r="L15" s="49" t="s">
        <v>24</v>
      </c>
      <c r="M15" s="36">
        <f>VLOOKUP(H15,'New Rate Card'!A:D,4,FALSE)</f>
        <v>96.56</v>
      </c>
      <c r="N15" s="128">
        <f>M15*168</f>
        <v>16222.08</v>
      </c>
      <c r="O15" s="10">
        <f>M15*168</f>
        <v>16222.08</v>
      </c>
      <c r="P15" s="10">
        <f>M15*168</f>
        <v>16222.08</v>
      </c>
      <c r="Q15" s="10">
        <f>M15*168</f>
        <v>16222.08</v>
      </c>
      <c r="R15" s="10">
        <v>0</v>
      </c>
      <c r="S15" s="10">
        <v>0</v>
      </c>
      <c r="T15" s="10">
        <v>0</v>
      </c>
      <c r="U15" s="10">
        <v>0</v>
      </c>
      <c r="V15" s="10">
        <v>0</v>
      </c>
      <c r="W15" s="10">
        <v>0</v>
      </c>
      <c r="X15" s="10">
        <v>0</v>
      </c>
      <c r="Y15" s="10">
        <v>0</v>
      </c>
      <c r="Z15" s="10">
        <v>0</v>
      </c>
      <c r="AA15" s="10">
        <f t="shared" si="11"/>
        <v>48666.239999999998</v>
      </c>
      <c r="AB15" s="10">
        <f t="shared" si="12"/>
        <v>0</v>
      </c>
      <c r="AC15" s="10">
        <f t="shared" si="13"/>
        <v>0</v>
      </c>
      <c r="AD15" s="10">
        <f t="shared" si="14"/>
        <v>0</v>
      </c>
      <c r="AE15" s="128">
        <f t="shared" si="15"/>
        <v>48666.239999999998</v>
      </c>
      <c r="AF15" s="128">
        <f t="shared" si="16"/>
        <v>0</v>
      </c>
      <c r="AG15" s="298">
        <f t="shared" si="17"/>
        <v>48666.239999999998</v>
      </c>
      <c r="AH15" s="10"/>
    </row>
    <row r="16" spans="1:34" ht="18.649999999999999" customHeight="1">
      <c r="A16" s="14">
        <v>972661</v>
      </c>
      <c r="B16" s="14" t="s">
        <v>2351</v>
      </c>
      <c r="C16" s="14" t="s">
        <v>315</v>
      </c>
      <c r="D16" s="46" t="s">
        <v>2342</v>
      </c>
      <c r="E16" s="46" t="s">
        <v>20</v>
      </c>
      <c r="F16" s="49" t="s">
        <v>927</v>
      </c>
      <c r="G16" s="49" t="s">
        <v>1471</v>
      </c>
      <c r="H16" s="49" t="str">
        <f t="shared" si="0"/>
        <v>Level 4 - Expert SkillsOnshore Supplier Location</v>
      </c>
      <c r="I16" s="49" t="s">
        <v>449</v>
      </c>
      <c r="J16" s="49">
        <v>1000461174</v>
      </c>
      <c r="K16" s="49" t="s">
        <v>2352</v>
      </c>
      <c r="L16" s="49" t="s">
        <v>33</v>
      </c>
      <c r="M16" s="36">
        <f>VLOOKUP(H16,'New Rate Card'!A:D,4,FALSE)</f>
        <v>128</v>
      </c>
      <c r="N16" s="128">
        <f>M16*168</f>
        <v>21504</v>
      </c>
      <c r="O16" s="10">
        <f>M16*168*0.25</f>
        <v>5376</v>
      </c>
      <c r="P16" s="10">
        <f>M16*168*0.25</f>
        <v>5376</v>
      </c>
      <c r="Q16" s="10">
        <f>M16*168*0.25</f>
        <v>5376</v>
      </c>
      <c r="R16" s="10">
        <v>0</v>
      </c>
      <c r="S16" s="10">
        <v>0</v>
      </c>
      <c r="T16" s="10">
        <v>0</v>
      </c>
      <c r="U16" s="10">
        <v>0</v>
      </c>
      <c r="V16" s="10">
        <v>0</v>
      </c>
      <c r="W16" s="10">
        <v>0</v>
      </c>
      <c r="X16" s="10">
        <v>0</v>
      </c>
      <c r="Y16" s="10">
        <v>0</v>
      </c>
      <c r="Z16" s="10">
        <v>0</v>
      </c>
      <c r="AA16" s="10">
        <f t="shared" si="11"/>
        <v>16128</v>
      </c>
      <c r="AB16" s="10">
        <f t="shared" si="12"/>
        <v>0</v>
      </c>
      <c r="AC16" s="10">
        <f t="shared" si="13"/>
        <v>0</v>
      </c>
      <c r="AD16" s="10">
        <f t="shared" si="14"/>
        <v>0</v>
      </c>
      <c r="AE16" s="128">
        <f t="shared" si="15"/>
        <v>16128</v>
      </c>
      <c r="AF16" s="128">
        <f t="shared" si="16"/>
        <v>0</v>
      </c>
      <c r="AG16" s="298">
        <f t="shared" si="17"/>
        <v>16128</v>
      </c>
      <c r="AH16" s="10"/>
    </row>
    <row r="17" spans="1:34" ht="18.649999999999999" customHeight="1">
      <c r="A17" s="14">
        <v>2457576</v>
      </c>
      <c r="B17" s="14" t="s">
        <v>2353</v>
      </c>
      <c r="C17" s="14" t="s">
        <v>315</v>
      </c>
      <c r="D17" s="46" t="s">
        <v>2342</v>
      </c>
      <c r="E17" s="46" t="s">
        <v>20</v>
      </c>
      <c r="F17" s="49" t="s">
        <v>804</v>
      </c>
      <c r="G17" s="49" t="s">
        <v>1462</v>
      </c>
      <c r="H17" s="49" t="str">
        <f t="shared" si="0"/>
        <v>Level 3 - Premium SkillsOnshore Supplier Location</v>
      </c>
      <c r="I17" s="49" t="s">
        <v>331</v>
      </c>
      <c r="J17" s="49">
        <v>1000461174</v>
      </c>
      <c r="K17" s="49" t="s">
        <v>2352</v>
      </c>
      <c r="L17" s="49" t="s">
        <v>24</v>
      </c>
      <c r="M17" s="36">
        <f>VLOOKUP(H17,'New Rate Card'!A:D,4,FALSE)</f>
        <v>96.56</v>
      </c>
      <c r="N17" s="128">
        <f>M17*168</f>
        <v>16222.08</v>
      </c>
      <c r="O17" s="10">
        <f>M17*168</f>
        <v>16222.08</v>
      </c>
      <c r="P17" s="10">
        <f>M17*168</f>
        <v>16222.08</v>
      </c>
      <c r="Q17" s="10">
        <f>M17*168</f>
        <v>16222.08</v>
      </c>
      <c r="R17" s="10">
        <v>0</v>
      </c>
      <c r="S17" s="10">
        <v>0</v>
      </c>
      <c r="T17" s="10">
        <v>0</v>
      </c>
      <c r="U17" s="10">
        <v>0</v>
      </c>
      <c r="V17" s="10">
        <v>0</v>
      </c>
      <c r="W17" s="10">
        <v>0</v>
      </c>
      <c r="X17" s="10">
        <v>0</v>
      </c>
      <c r="Y17" s="10">
        <v>0</v>
      </c>
      <c r="Z17" s="10">
        <v>0</v>
      </c>
      <c r="AA17" s="10">
        <f>SUM(O17:Q17)</f>
        <v>48666.239999999998</v>
      </c>
      <c r="AB17" s="10">
        <f>SUM(R17:T17)</f>
        <v>0</v>
      </c>
      <c r="AC17" s="10">
        <f>SUM(U17:W17)</f>
        <v>0</v>
      </c>
      <c r="AD17" s="10">
        <f>SUM(X17:Z17)</f>
        <v>0</v>
      </c>
      <c r="AE17" s="128">
        <f>SUM(AA17:AB17)</f>
        <v>48666.239999999998</v>
      </c>
      <c r="AF17" s="128">
        <f>SUM(AC17:AD17)</f>
        <v>0</v>
      </c>
      <c r="AG17" s="298">
        <f>SUM(AE17:AF17)</f>
        <v>48666.239999999998</v>
      </c>
      <c r="AH17" s="10"/>
    </row>
    <row r="18" spans="1:34" ht="18.649999999999999" customHeight="1">
      <c r="A18" s="14">
        <v>2457577</v>
      </c>
      <c r="B18" s="14" t="s">
        <v>2354</v>
      </c>
      <c r="C18" s="14" t="s">
        <v>315</v>
      </c>
      <c r="D18" s="46" t="s">
        <v>2342</v>
      </c>
      <c r="E18" s="46" t="s">
        <v>20</v>
      </c>
      <c r="F18" s="49" t="s">
        <v>804</v>
      </c>
      <c r="G18" s="49" t="s">
        <v>1462</v>
      </c>
      <c r="H18" s="49" t="str">
        <f t="shared" si="0"/>
        <v>Level 3 - Premium SkillsOnshore Supplier Location</v>
      </c>
      <c r="I18" s="49" t="s">
        <v>331</v>
      </c>
      <c r="J18" s="49">
        <v>1000461174</v>
      </c>
      <c r="K18" s="49" t="s">
        <v>2352</v>
      </c>
      <c r="L18" s="49" t="s">
        <v>24</v>
      </c>
      <c r="M18" s="36">
        <f>VLOOKUP(H18,'New Rate Card'!A:D,4,FALSE)</f>
        <v>96.56</v>
      </c>
      <c r="N18" s="128">
        <f>M18*168</f>
        <v>16222.08</v>
      </c>
      <c r="O18" s="10">
        <f>M18*168</f>
        <v>16222.08</v>
      </c>
      <c r="P18" s="10">
        <f>M18*168</f>
        <v>16222.08</v>
      </c>
      <c r="Q18" s="10">
        <f>M18*168</f>
        <v>16222.08</v>
      </c>
      <c r="R18" s="10">
        <v>0</v>
      </c>
      <c r="S18" s="10">
        <v>0</v>
      </c>
      <c r="T18" s="10">
        <v>0</v>
      </c>
      <c r="U18" s="10">
        <v>0</v>
      </c>
      <c r="V18" s="10">
        <v>0</v>
      </c>
      <c r="W18" s="10">
        <v>0</v>
      </c>
      <c r="X18" s="10">
        <v>0</v>
      </c>
      <c r="Y18" s="10">
        <v>0</v>
      </c>
      <c r="Z18" s="10">
        <v>0</v>
      </c>
      <c r="AA18" s="10">
        <f>SUM(O18:Q18)</f>
        <v>48666.239999999998</v>
      </c>
      <c r="AB18" s="10">
        <f>SUM(R18:T18)</f>
        <v>0</v>
      </c>
      <c r="AC18" s="10">
        <f>SUM(U18:W18)</f>
        <v>0</v>
      </c>
      <c r="AD18" s="10">
        <f>SUM(X18:Z18)</f>
        <v>0</v>
      </c>
      <c r="AE18" s="128">
        <f>SUM(AA18:AB18)</f>
        <v>48666.239999999998</v>
      </c>
      <c r="AF18" s="128">
        <f>SUM(AC18:AD18)</f>
        <v>0</v>
      </c>
      <c r="AG18" s="298">
        <f>SUM(AE18:AF18)</f>
        <v>48666.239999999998</v>
      </c>
      <c r="AH18" s="10"/>
    </row>
    <row r="19" spans="1:34" ht="18.649999999999999" customHeight="1">
      <c r="A19" s="14">
        <v>2332100</v>
      </c>
      <c r="B19" s="14" t="s">
        <v>866</v>
      </c>
      <c r="C19" s="505" t="s">
        <v>327</v>
      </c>
      <c r="D19" s="46" t="s">
        <v>2342</v>
      </c>
      <c r="E19" s="46" t="s">
        <v>428</v>
      </c>
      <c r="F19" s="49" t="s">
        <v>804</v>
      </c>
      <c r="G19" s="49" t="s">
        <v>1462</v>
      </c>
      <c r="H19" s="49" t="str">
        <f t="shared" si="0"/>
        <v>Level 3 - Premium SkillsIndia</v>
      </c>
      <c r="I19" s="49" t="s">
        <v>338</v>
      </c>
      <c r="J19" s="49" t="e">
        <v>#N/A</v>
      </c>
      <c r="K19" s="49" t="e">
        <v>#N/A</v>
      </c>
      <c r="L19" s="49" t="e">
        <v>#N/A</v>
      </c>
      <c r="M19" s="36">
        <f>VLOOKUP(H19,'New Rate Card'!A:D,4,FALSE)</f>
        <v>24.8</v>
      </c>
      <c r="N19" s="128">
        <f t="shared" ref="N19:N21" si="18">M19*189</f>
        <v>4687.2</v>
      </c>
      <c r="O19" s="10">
        <f t="shared" si="8"/>
        <v>4687.2</v>
      </c>
      <c r="P19" s="10">
        <f t="shared" si="9"/>
        <v>4687.2</v>
      </c>
      <c r="Q19" s="10">
        <f t="shared" si="10"/>
        <v>4687.2</v>
      </c>
      <c r="R19" s="10">
        <v>0</v>
      </c>
      <c r="S19" s="10">
        <v>0</v>
      </c>
      <c r="T19" s="10">
        <v>0</v>
      </c>
      <c r="U19" s="10">
        <v>0</v>
      </c>
      <c r="V19" s="10">
        <v>0</v>
      </c>
      <c r="W19" s="10">
        <v>0</v>
      </c>
      <c r="X19" s="10">
        <v>0</v>
      </c>
      <c r="Y19" s="10">
        <v>0</v>
      </c>
      <c r="Z19" s="10">
        <v>0</v>
      </c>
      <c r="AA19" s="10">
        <f t="shared" si="11"/>
        <v>14061.599999999999</v>
      </c>
      <c r="AB19" s="10">
        <f t="shared" si="12"/>
        <v>0</v>
      </c>
      <c r="AC19" s="10">
        <f t="shared" si="13"/>
        <v>0</v>
      </c>
      <c r="AD19" s="10">
        <f t="shared" si="14"/>
        <v>0</v>
      </c>
      <c r="AE19" s="128">
        <f t="shared" si="15"/>
        <v>14061.599999999999</v>
      </c>
      <c r="AF19" s="128">
        <f t="shared" si="16"/>
        <v>0</v>
      </c>
      <c r="AG19" s="298">
        <f t="shared" si="17"/>
        <v>14061.599999999999</v>
      </c>
      <c r="AH19" s="10"/>
    </row>
    <row r="20" spans="1:34" ht="18.649999999999999" customHeight="1">
      <c r="A20" s="14">
        <v>2055055</v>
      </c>
      <c r="B20" s="14" t="s">
        <v>832</v>
      </c>
      <c r="C20" s="505" t="s">
        <v>327</v>
      </c>
      <c r="D20" s="46" t="s">
        <v>2342</v>
      </c>
      <c r="E20" s="46" t="s">
        <v>20</v>
      </c>
      <c r="F20" s="49" t="s">
        <v>802</v>
      </c>
      <c r="G20" s="49" t="s">
        <v>1462</v>
      </c>
      <c r="H20" s="49" t="str">
        <f t="shared" si="0"/>
        <v>Level 2 - Premium SkillsIndia</v>
      </c>
      <c r="I20" s="49" t="s">
        <v>324</v>
      </c>
      <c r="J20" s="49" t="e">
        <v>#N/A</v>
      </c>
      <c r="K20" s="49" t="e">
        <v>#N/A</v>
      </c>
      <c r="L20" s="49" t="e">
        <v>#N/A</v>
      </c>
      <c r="M20" s="36">
        <f>VLOOKUP(H20,'New Rate Card'!A:D,4,FALSE)</f>
        <v>21.3</v>
      </c>
      <c r="N20" s="128">
        <f t="shared" si="18"/>
        <v>4025.7000000000003</v>
      </c>
      <c r="O20" s="10">
        <f t="shared" si="8"/>
        <v>4025.7000000000003</v>
      </c>
      <c r="P20" s="10">
        <f t="shared" si="9"/>
        <v>4025.7000000000003</v>
      </c>
      <c r="Q20" s="10">
        <f t="shared" si="10"/>
        <v>4025.7000000000003</v>
      </c>
      <c r="R20" s="10">
        <v>0</v>
      </c>
      <c r="S20" s="10">
        <v>0</v>
      </c>
      <c r="T20" s="10">
        <v>0</v>
      </c>
      <c r="U20" s="10">
        <v>0</v>
      </c>
      <c r="V20" s="10">
        <v>0</v>
      </c>
      <c r="W20" s="10">
        <v>0</v>
      </c>
      <c r="X20" s="10">
        <v>0</v>
      </c>
      <c r="Y20" s="10">
        <v>0</v>
      </c>
      <c r="Z20" s="10">
        <v>0</v>
      </c>
      <c r="AA20" s="10">
        <f t="shared" si="11"/>
        <v>12077.1</v>
      </c>
      <c r="AB20" s="10">
        <f t="shared" si="12"/>
        <v>0</v>
      </c>
      <c r="AC20" s="10">
        <f t="shared" si="13"/>
        <v>0</v>
      </c>
      <c r="AD20" s="10">
        <f t="shared" si="14"/>
        <v>0</v>
      </c>
      <c r="AE20" s="128">
        <f t="shared" si="15"/>
        <v>12077.1</v>
      </c>
      <c r="AF20" s="128">
        <f t="shared" si="16"/>
        <v>0</v>
      </c>
      <c r="AG20" s="298">
        <f t="shared" si="17"/>
        <v>12077.1</v>
      </c>
      <c r="AH20" s="10"/>
    </row>
    <row r="21" spans="1:34" ht="18.649999999999999" customHeight="1">
      <c r="A21" s="14">
        <v>2318362</v>
      </c>
      <c r="B21" s="14" t="s">
        <v>2355</v>
      </c>
      <c r="C21" s="505" t="s">
        <v>327</v>
      </c>
      <c r="D21" s="46" t="s">
        <v>2342</v>
      </c>
      <c r="E21" s="46" t="s">
        <v>2356</v>
      </c>
      <c r="F21" s="49" t="s">
        <v>804</v>
      </c>
      <c r="G21" s="49" t="s">
        <v>1493</v>
      </c>
      <c r="H21" s="49" t="str">
        <f t="shared" si="0"/>
        <v>Level 3 - Niche SkillsIndia</v>
      </c>
      <c r="I21" s="49" t="s">
        <v>582</v>
      </c>
      <c r="J21" s="49">
        <v>1000468713</v>
      </c>
      <c r="K21" s="49" t="s">
        <v>2343</v>
      </c>
      <c r="L21" s="49" t="s">
        <v>344</v>
      </c>
      <c r="M21" s="36">
        <f>VLOOKUP(H21,'New Rate Card'!A:D,4,FALSE)</f>
        <v>27.5</v>
      </c>
      <c r="N21" s="128">
        <f t="shared" si="18"/>
        <v>5197.5</v>
      </c>
      <c r="O21" s="10">
        <f t="shared" si="8"/>
        <v>5197.5</v>
      </c>
      <c r="P21" s="10">
        <f t="shared" si="9"/>
        <v>5197.5</v>
      </c>
      <c r="Q21" s="10">
        <f t="shared" si="10"/>
        <v>5197.5</v>
      </c>
      <c r="R21" s="10">
        <v>0</v>
      </c>
      <c r="S21" s="10">
        <v>0</v>
      </c>
      <c r="T21" s="10">
        <v>0</v>
      </c>
      <c r="U21" s="10">
        <v>0</v>
      </c>
      <c r="V21" s="10">
        <v>0</v>
      </c>
      <c r="W21" s="10">
        <v>0</v>
      </c>
      <c r="X21" s="10">
        <v>0</v>
      </c>
      <c r="Y21" s="10">
        <v>0</v>
      </c>
      <c r="Z21" s="10">
        <v>0</v>
      </c>
      <c r="AA21" s="10">
        <f t="shared" si="11"/>
        <v>15592.5</v>
      </c>
      <c r="AB21" s="10">
        <f t="shared" si="12"/>
        <v>0</v>
      </c>
      <c r="AC21" s="10">
        <f t="shared" si="13"/>
        <v>0</v>
      </c>
      <c r="AD21" s="10">
        <f t="shared" si="14"/>
        <v>0</v>
      </c>
      <c r="AE21" s="128">
        <f t="shared" si="15"/>
        <v>15592.5</v>
      </c>
      <c r="AF21" s="128">
        <f t="shared" si="16"/>
        <v>0</v>
      </c>
      <c r="AG21" s="298">
        <f t="shared" si="17"/>
        <v>15592.5</v>
      </c>
      <c r="AH21" s="10"/>
    </row>
    <row r="22" spans="1:34" ht="18.649999999999999" customHeight="1">
      <c r="A22" s="817" t="s">
        <v>1506</v>
      </c>
      <c r="B22" s="817"/>
      <c r="C22" s="817"/>
      <c r="D22" s="817"/>
      <c r="E22" s="817"/>
      <c r="F22" s="817"/>
      <c r="G22" s="817"/>
      <c r="H22" s="817"/>
      <c r="I22" s="817"/>
      <c r="J22" s="817"/>
      <c r="K22" s="817"/>
      <c r="L22" s="817"/>
      <c r="M22" s="817"/>
      <c r="N22" s="817"/>
      <c r="O22" s="126">
        <f t="shared" ref="O22:AG22" si="19">SUM(O9:O21)</f>
        <v>92938.44</v>
      </c>
      <c r="P22" s="126">
        <f t="shared" si="19"/>
        <v>92938.44</v>
      </c>
      <c r="Q22" s="126">
        <f t="shared" si="19"/>
        <v>92938.44</v>
      </c>
      <c r="R22" s="126">
        <f t="shared" si="19"/>
        <v>0</v>
      </c>
      <c r="S22" s="126">
        <f t="shared" si="19"/>
        <v>0</v>
      </c>
      <c r="T22" s="126">
        <f t="shared" si="19"/>
        <v>0</v>
      </c>
      <c r="U22" s="126">
        <f t="shared" si="19"/>
        <v>0</v>
      </c>
      <c r="V22" s="126">
        <f t="shared" si="19"/>
        <v>0</v>
      </c>
      <c r="W22" s="126">
        <f t="shared" si="19"/>
        <v>0</v>
      </c>
      <c r="X22" s="126">
        <f t="shared" si="19"/>
        <v>0</v>
      </c>
      <c r="Y22" s="126">
        <f t="shared" si="19"/>
        <v>0</v>
      </c>
      <c r="Z22" s="126">
        <f t="shared" si="19"/>
        <v>0</v>
      </c>
      <c r="AA22" s="126">
        <f t="shared" si="19"/>
        <v>278815.31999999995</v>
      </c>
      <c r="AB22" s="126">
        <f t="shared" si="19"/>
        <v>0</v>
      </c>
      <c r="AC22" s="126">
        <f t="shared" si="19"/>
        <v>0</v>
      </c>
      <c r="AD22" s="126">
        <f t="shared" si="19"/>
        <v>0</v>
      </c>
      <c r="AE22" s="126">
        <f t="shared" si="19"/>
        <v>278815.31999999995</v>
      </c>
      <c r="AF22" s="126">
        <f t="shared" si="19"/>
        <v>0</v>
      </c>
      <c r="AG22" s="126">
        <f t="shared" si="19"/>
        <v>278815.31999999995</v>
      </c>
      <c r="AH22" s="126"/>
    </row>
    <row r="23" spans="1:34" ht="18.649999999999999" customHeight="1">
      <c r="A23" s="797" t="s">
        <v>1480</v>
      </c>
      <c r="B23" s="798"/>
      <c r="C23" s="798"/>
      <c r="D23" s="798"/>
      <c r="E23" s="798"/>
      <c r="F23" s="798"/>
      <c r="G23" s="798"/>
      <c r="H23" s="798"/>
      <c r="I23" s="798"/>
      <c r="J23" s="798"/>
      <c r="K23" s="798"/>
      <c r="L23" s="798"/>
      <c r="M23" s="798"/>
      <c r="N23" s="799"/>
      <c r="O23" s="680">
        <f t="shared" ref="O23" si="20">O22*90%</f>
        <v>83644.596000000005</v>
      </c>
      <c r="P23" s="680">
        <f t="shared" ref="P23" si="21">P22*90%</f>
        <v>83644.596000000005</v>
      </c>
      <c r="Q23" s="680">
        <f t="shared" ref="Q23" si="22">Q22*90%</f>
        <v>83644.596000000005</v>
      </c>
      <c r="R23" s="680">
        <f t="shared" ref="R23" si="23">R22*90%</f>
        <v>0</v>
      </c>
      <c r="S23" s="680">
        <f t="shared" ref="S23" si="24">S22*90%</f>
        <v>0</v>
      </c>
      <c r="T23" s="680">
        <f t="shared" ref="T23" si="25">T22*90%</f>
        <v>0</v>
      </c>
      <c r="U23" s="680">
        <f t="shared" ref="U23" si="26">U22*90%</f>
        <v>0</v>
      </c>
      <c r="V23" s="680">
        <f t="shared" ref="V23" si="27">V22*90%</f>
        <v>0</v>
      </c>
      <c r="W23" s="680">
        <f t="shared" ref="W23" si="28">W22*90%</f>
        <v>0</v>
      </c>
      <c r="X23" s="680">
        <f t="shared" ref="X23" si="29">X22*90%</f>
        <v>0</v>
      </c>
      <c r="Y23" s="680">
        <f t="shared" ref="Y23" si="30">Y22*90%</f>
        <v>0</v>
      </c>
      <c r="Z23" s="680">
        <f t="shared" ref="Z23" si="31">Z22*90%</f>
        <v>0</v>
      </c>
      <c r="AA23" s="680">
        <f t="shared" ref="AA23" si="32">AA22*90%</f>
        <v>250933.78799999997</v>
      </c>
      <c r="AB23" s="680">
        <f t="shared" ref="AB23" si="33">AB22*90%</f>
        <v>0</v>
      </c>
      <c r="AC23" s="680">
        <f t="shared" ref="AC23" si="34">AC22*90%</f>
        <v>0</v>
      </c>
      <c r="AD23" s="680">
        <f t="shared" ref="AD23" si="35">AD22*90%</f>
        <v>0</v>
      </c>
      <c r="AE23" s="680">
        <f t="shared" ref="AE23" si="36">AE22*90%</f>
        <v>250933.78799999997</v>
      </c>
      <c r="AF23" s="680">
        <f t="shared" ref="AF23" si="37">AF22*90%</f>
        <v>0</v>
      </c>
      <c r="AG23" s="680">
        <f t="shared" ref="AG23" si="38">AG22*90%</f>
        <v>250933.78799999997</v>
      </c>
      <c r="AH23" s="680"/>
    </row>
    <row r="24" spans="1:34" ht="18.649999999999999" customHeight="1">
      <c r="A24" s="845" t="s">
        <v>1481</v>
      </c>
      <c r="B24" s="846"/>
      <c r="C24" s="846"/>
      <c r="D24" s="846"/>
      <c r="E24" s="846"/>
      <c r="F24" s="846"/>
      <c r="G24" s="846"/>
      <c r="H24" s="846"/>
      <c r="I24" s="846"/>
      <c r="J24" s="846"/>
      <c r="K24" s="846"/>
      <c r="L24" s="846"/>
      <c r="M24" s="846"/>
      <c r="N24" s="847"/>
      <c r="O24" s="682">
        <f>O23*94.15%</f>
        <v>78751.387134000004</v>
      </c>
      <c r="P24" s="682">
        <f>P23*94.15%</f>
        <v>78751.387134000004</v>
      </c>
      <c r="Q24" s="682">
        <f>Q23*94.15%</f>
        <v>78751.387134000004</v>
      </c>
      <c r="R24" s="682">
        <f t="shared" ref="R24:AF24" si="39">R22*84.15%</f>
        <v>0</v>
      </c>
      <c r="S24" s="682">
        <f t="shared" si="39"/>
        <v>0</v>
      </c>
      <c r="T24" s="682">
        <f t="shared" si="39"/>
        <v>0</v>
      </c>
      <c r="U24" s="682">
        <f t="shared" si="39"/>
        <v>0</v>
      </c>
      <c r="V24" s="682">
        <f t="shared" si="39"/>
        <v>0</v>
      </c>
      <c r="W24" s="682">
        <f t="shared" si="39"/>
        <v>0</v>
      </c>
      <c r="X24" s="682">
        <f t="shared" si="39"/>
        <v>0</v>
      </c>
      <c r="Y24" s="682">
        <f t="shared" si="39"/>
        <v>0</v>
      </c>
      <c r="Z24" s="682">
        <f t="shared" si="39"/>
        <v>0</v>
      </c>
      <c r="AA24" s="682">
        <f>AA23*94.15%</f>
        <v>236254.16140199997</v>
      </c>
      <c r="AB24" s="682">
        <f t="shared" si="39"/>
        <v>0</v>
      </c>
      <c r="AC24" s="682">
        <f t="shared" si="39"/>
        <v>0</v>
      </c>
      <c r="AD24" s="682">
        <f t="shared" si="39"/>
        <v>0</v>
      </c>
      <c r="AE24" s="682">
        <f>AE23*94.15%</f>
        <v>236254.16140199997</v>
      </c>
      <c r="AF24" s="682">
        <f t="shared" si="39"/>
        <v>0</v>
      </c>
      <c r="AG24" s="682">
        <f>AG23*94.15%</f>
        <v>236254.16140199997</v>
      </c>
      <c r="AH24" s="682"/>
    </row>
    <row r="25" spans="1:34" ht="18.649999999999999" customHeight="1">
      <c r="AA25" s="649"/>
      <c r="AB25" s="649"/>
      <c r="AC25" s="649"/>
      <c r="AD25" s="649"/>
      <c r="AE25" s="649"/>
      <c r="AF25" s="649"/>
      <c r="AG25" s="649"/>
      <c r="AH25" s="649"/>
    </row>
  </sheetData>
  <mergeCells count="19">
    <mergeCell ref="A4:B4"/>
    <mergeCell ref="A5:B5"/>
    <mergeCell ref="A6:B6"/>
    <mergeCell ref="C4:E4"/>
    <mergeCell ref="C5:E5"/>
    <mergeCell ref="C6:E6"/>
    <mergeCell ref="A1:B1"/>
    <mergeCell ref="A2:B2"/>
    <mergeCell ref="A3:B3"/>
    <mergeCell ref="C1:E1"/>
    <mergeCell ref="C2:E2"/>
    <mergeCell ref="C3:E3"/>
    <mergeCell ref="U7:W7"/>
    <mergeCell ref="X7:Z7"/>
    <mergeCell ref="R7:T7"/>
    <mergeCell ref="A23:N23"/>
    <mergeCell ref="A24:N24"/>
    <mergeCell ref="O7:Q7"/>
    <mergeCell ref="A22:N22"/>
  </mergeCells>
  <dataValidations count="1">
    <dataValidation type="list" allowBlank="1" showInputMessage="1" showErrorMessage="1" sqref="E15" xr:uid="{EE4549A5-83E1-42A3-82B6-AFA8776DC4C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8BF9A41-06C7-49F9-8911-CD6E62200C6C}">
          <x14:formula1>
            <xm:f>'New Rate Card India - BFD'!$F$2:$F$537</xm:f>
          </x14:formula1>
          <xm:sqref>C7:C8 C22 C25:C1048576</xm:sqref>
        </x14:dataValidation>
        <x14:dataValidation type="list" allowBlank="1" showInputMessage="1" showErrorMessage="1" xr:uid="{6F2A4192-65E1-458E-A3CD-D6805137D29C}">
          <x14:formula1>
            <xm:f>'New Rate Card India - BFD'!$D$2:$D$537</xm:f>
          </x14:formula1>
          <xm:sqref>G7:G22 G25:G1048576</xm:sqref>
        </x14:dataValidation>
        <x14:dataValidation type="list" allowBlank="1" showInputMessage="1" showErrorMessage="1" xr:uid="{C6A868DE-E3DB-401C-9DED-17D7B3236838}">
          <x14:formula1>
            <xm:f>'New Rate Card India - BFD'!$H$2:$H$537</xm:f>
          </x14:formula1>
          <xm:sqref>F7:F22 F25:F1048576</xm:sqref>
        </x14:dataValidation>
        <x14:dataValidation type="list" allowBlank="1" showInputMessage="1" showErrorMessage="1" xr:uid="{4253D6A0-D4BB-4E5D-9636-C9515048C2D6}">
          <x14:formula1>
            <xm:f>'New Rate Card'!$C$2:$C$51</xm:f>
          </x14:formula1>
          <xm:sqref>C9:C21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4584-EDD4-4B33-B60D-5643E21DD8A5}">
  <sheetPr codeName="Sheet70">
    <tabColor theme="8" tint="-0.499984740745262"/>
  </sheetPr>
  <dimension ref="A1:AH27"/>
  <sheetViews>
    <sheetView topLeftCell="A7" zoomScaleNormal="90" workbookViewId="0">
      <selection activeCell="E35" sqref="E35"/>
    </sheetView>
  </sheetViews>
  <sheetFormatPr defaultColWidth="31.453125" defaultRowHeight="21" customHeight="1"/>
  <cols>
    <col min="1" max="1" width="14.453125" style="63" customWidth="1"/>
    <col min="2" max="2" width="24.453125" style="63" customWidth="1"/>
    <col min="3" max="3" width="14.453125" style="63" customWidth="1"/>
    <col min="4" max="4" width="12.453125" style="63" bestFit="1" customWidth="1"/>
    <col min="5" max="5" width="27" style="63" customWidth="1"/>
    <col min="6" max="6" width="18.54296875" style="63" bestFit="1" customWidth="1"/>
    <col min="7" max="7" width="16.453125" style="63" customWidth="1"/>
    <col min="8" max="8" width="39" style="63" customWidth="1"/>
    <col min="9" max="9" width="18.54296875" style="63" bestFit="1" customWidth="1"/>
    <col min="10" max="10" width="14.54296875" style="62" customWidth="1"/>
    <col min="11" max="11" width="27.453125" style="62" bestFit="1" customWidth="1"/>
    <col min="12" max="12" width="16.54296875" style="62" customWidth="1"/>
    <col min="13" max="21" width="17.453125" style="62" customWidth="1"/>
    <col min="22" max="23" width="17.453125" style="117" customWidth="1"/>
    <col min="24" max="33" width="17.453125" style="62" customWidth="1"/>
    <col min="34" max="34" width="76.453125" style="62" customWidth="1"/>
    <col min="35" max="16382" width="31.453125" style="63" bestFit="1"/>
    <col min="16383" max="16384" width="31.453125" style="63"/>
  </cols>
  <sheetData>
    <row r="1" spans="1:34" ht="21" customHeight="1">
      <c r="A1" s="806" t="s">
        <v>1440</v>
      </c>
      <c r="B1" s="806"/>
      <c r="C1" s="809" t="s">
        <v>2357</v>
      </c>
      <c r="D1" s="809"/>
      <c r="E1" s="809"/>
      <c r="F1" s="62"/>
      <c r="G1" s="62"/>
      <c r="H1" s="62"/>
      <c r="I1" s="62"/>
    </row>
    <row r="2" spans="1:34" ht="21" customHeight="1">
      <c r="A2" s="806" t="s">
        <v>1441</v>
      </c>
      <c r="B2" s="806"/>
      <c r="C2" s="809" t="s">
        <v>2338</v>
      </c>
      <c r="D2" s="809"/>
      <c r="E2" s="809"/>
      <c r="F2" s="62"/>
      <c r="G2" s="62"/>
      <c r="H2" s="62"/>
      <c r="I2" s="62"/>
    </row>
    <row r="3" spans="1:34" ht="21" customHeight="1">
      <c r="A3" s="806" t="s">
        <v>1443</v>
      </c>
      <c r="B3" s="806"/>
      <c r="C3" s="809" t="s">
        <v>2339</v>
      </c>
      <c r="D3" s="809"/>
      <c r="E3" s="809"/>
      <c r="F3" s="62"/>
      <c r="G3" s="62"/>
      <c r="H3" s="62"/>
      <c r="I3" s="62"/>
    </row>
    <row r="4" spans="1:34" ht="21" customHeight="1">
      <c r="A4" s="806" t="s">
        <v>10</v>
      </c>
      <c r="B4" s="806"/>
      <c r="C4" s="809" t="s">
        <v>2358</v>
      </c>
      <c r="D4" s="809"/>
      <c r="E4" s="809"/>
      <c r="F4" s="62"/>
      <c r="G4" s="62"/>
      <c r="H4" s="62"/>
      <c r="I4" s="62"/>
    </row>
    <row r="5" spans="1:34" ht="21" customHeight="1">
      <c r="A5" s="807" t="s">
        <v>1445</v>
      </c>
      <c r="B5" s="807"/>
      <c r="C5" s="809" t="s">
        <v>2341</v>
      </c>
      <c r="D5" s="809"/>
      <c r="E5" s="809"/>
      <c r="F5" s="62"/>
      <c r="G5" s="62"/>
      <c r="H5" s="62"/>
      <c r="I5" s="62"/>
    </row>
    <row r="6" spans="1:34" ht="21" customHeight="1">
      <c r="A6" s="807" t="s">
        <v>1446</v>
      </c>
      <c r="B6" s="807"/>
      <c r="C6" s="809" t="s">
        <v>1447</v>
      </c>
      <c r="D6" s="809"/>
      <c r="E6" s="809"/>
      <c r="F6" s="365"/>
      <c r="G6" s="365"/>
      <c r="H6" s="365"/>
      <c r="I6" s="365"/>
      <c r="J6" s="365"/>
    </row>
    <row r="7" spans="1:34" ht="21" customHeight="1">
      <c r="J7" s="63"/>
      <c r="K7" s="63"/>
      <c r="L7" s="63"/>
      <c r="O7" s="862" t="s">
        <v>1448</v>
      </c>
      <c r="P7" s="862"/>
      <c r="Q7" s="862"/>
      <c r="R7" s="863" t="s">
        <v>1449</v>
      </c>
      <c r="S7" s="863"/>
      <c r="T7" s="863"/>
      <c r="U7" s="860" t="s">
        <v>1450</v>
      </c>
      <c r="V7" s="860"/>
      <c r="W7" s="860"/>
      <c r="X7" s="861" t="s">
        <v>1451</v>
      </c>
      <c r="Y7" s="861"/>
      <c r="Z7" s="861"/>
      <c r="AA7" s="370"/>
      <c r="AB7" s="370"/>
      <c r="AC7" s="370"/>
      <c r="AD7" s="370"/>
      <c r="AE7" s="370"/>
      <c r="AF7" s="370"/>
      <c r="AG7" s="370"/>
      <c r="AH7" s="370"/>
    </row>
    <row r="8" spans="1:34" ht="21" customHeight="1">
      <c r="A8" s="125" t="s">
        <v>5</v>
      </c>
      <c r="B8" s="125" t="s">
        <v>6</v>
      </c>
      <c r="C8" s="125" t="s">
        <v>7</v>
      </c>
      <c r="D8" s="125" t="s">
        <v>8</v>
      </c>
      <c r="E8" s="125" t="s">
        <v>9</v>
      </c>
      <c r="F8" s="125" t="s">
        <v>311</v>
      </c>
      <c r="G8" s="125" t="s">
        <v>1452</v>
      </c>
      <c r="H8" s="125" t="s">
        <v>1453</v>
      </c>
      <c r="I8" s="125" t="s">
        <v>312</v>
      </c>
      <c r="J8" s="125" t="s">
        <v>12</v>
      </c>
      <c r="K8" s="125" t="s">
        <v>1454</v>
      </c>
      <c r="L8" s="125" t="s">
        <v>313</v>
      </c>
      <c r="M8" s="126" t="s">
        <v>15</v>
      </c>
      <c r="N8" s="126" t="s">
        <v>16</v>
      </c>
      <c r="O8" s="110">
        <v>46023</v>
      </c>
      <c r="P8" s="110">
        <v>46054</v>
      </c>
      <c r="Q8" s="110">
        <v>46082</v>
      </c>
      <c r="R8" s="110">
        <v>46113</v>
      </c>
      <c r="S8" s="110">
        <v>46143</v>
      </c>
      <c r="T8" s="110">
        <v>46174</v>
      </c>
      <c r="U8" s="110">
        <v>46204</v>
      </c>
      <c r="V8" s="110">
        <v>46235</v>
      </c>
      <c r="W8" s="110">
        <v>46266</v>
      </c>
      <c r="X8" s="110">
        <v>46296</v>
      </c>
      <c r="Y8" s="110">
        <v>46327</v>
      </c>
      <c r="Z8" s="110">
        <v>46357</v>
      </c>
      <c r="AA8" s="110" t="s">
        <v>2</v>
      </c>
      <c r="AB8" s="110" t="s">
        <v>3</v>
      </c>
      <c r="AC8" s="110" t="s">
        <v>1456</v>
      </c>
      <c r="AD8" s="110" t="s">
        <v>1457</v>
      </c>
      <c r="AE8" s="110" t="s">
        <v>1458</v>
      </c>
      <c r="AF8" s="127" t="s">
        <v>1507</v>
      </c>
      <c r="AG8" s="127" t="s">
        <v>1460</v>
      </c>
      <c r="AH8" s="127" t="s">
        <v>19</v>
      </c>
    </row>
    <row r="9" spans="1:34" ht="21" customHeight="1">
      <c r="A9" s="46">
        <v>823924</v>
      </c>
      <c r="B9" s="46" t="s">
        <v>1551</v>
      </c>
      <c r="C9" s="46" t="s">
        <v>327</v>
      </c>
      <c r="D9" s="46" t="s">
        <v>2359</v>
      </c>
      <c r="E9" s="46" t="s">
        <v>20</v>
      </c>
      <c r="F9" s="49" t="s">
        <v>927</v>
      </c>
      <c r="G9" s="49" t="s">
        <v>1471</v>
      </c>
      <c r="H9" s="49" t="str">
        <f>CONCATENATE(F9," - ",G9," Skills",C9)</f>
        <v>Level 4 - Expert SkillsIndia</v>
      </c>
      <c r="I9" s="49" t="s">
        <v>422</v>
      </c>
      <c r="J9" s="49">
        <v>1000467271</v>
      </c>
      <c r="K9" s="49" t="s">
        <v>269</v>
      </c>
      <c r="L9" s="49" t="s">
        <v>24</v>
      </c>
      <c r="M9" s="36">
        <f>VLOOKUP(H9,'New Rate Card'!A:D,4,FALSE)</f>
        <v>34.5</v>
      </c>
      <c r="N9" s="128">
        <f>M9*189</f>
        <v>6520.5</v>
      </c>
      <c r="O9" s="10">
        <f>M9*189</f>
        <v>6520.5</v>
      </c>
      <c r="P9" s="10">
        <f>M9*189</f>
        <v>6520.5</v>
      </c>
      <c r="Q9" s="10">
        <f>M9*189</f>
        <v>6520.5</v>
      </c>
      <c r="R9" s="10">
        <v>0</v>
      </c>
      <c r="S9" s="10">
        <v>0</v>
      </c>
      <c r="T9" s="10">
        <v>0</v>
      </c>
      <c r="U9" s="10">
        <v>0</v>
      </c>
      <c r="V9" s="10">
        <v>0</v>
      </c>
      <c r="W9" s="10">
        <v>0</v>
      </c>
      <c r="X9" s="10">
        <v>0</v>
      </c>
      <c r="Y9" s="10">
        <v>0</v>
      </c>
      <c r="Z9" s="10">
        <v>0</v>
      </c>
      <c r="AA9" s="10">
        <f>SUM(O9:Q9)</f>
        <v>19561.5</v>
      </c>
      <c r="AB9" s="10">
        <f>SUM(R9:T9)</f>
        <v>0</v>
      </c>
      <c r="AC9" s="10">
        <f>SUM(U9:W9)</f>
        <v>0</v>
      </c>
      <c r="AD9" s="10">
        <f>SUM(X9:Z9)</f>
        <v>0</v>
      </c>
      <c r="AE9" s="128">
        <f>SUM(AA9:AB9)</f>
        <v>19561.5</v>
      </c>
      <c r="AF9" s="128">
        <f>SUM(AC9:AD9)</f>
        <v>0</v>
      </c>
      <c r="AG9" s="298">
        <f>SUM(AE9:AF9)</f>
        <v>19561.5</v>
      </c>
      <c r="AH9" s="10"/>
    </row>
    <row r="10" spans="1:34" ht="21" customHeight="1">
      <c r="A10" s="46">
        <v>2090496</v>
      </c>
      <c r="B10" s="46" t="s">
        <v>2360</v>
      </c>
      <c r="C10" s="46" t="s">
        <v>327</v>
      </c>
      <c r="D10" s="46" t="s">
        <v>2359</v>
      </c>
      <c r="E10" s="46" t="s">
        <v>20</v>
      </c>
      <c r="F10" s="49" t="s">
        <v>804</v>
      </c>
      <c r="G10" s="49" t="s">
        <v>1462</v>
      </c>
      <c r="H10" s="49" t="str">
        <f t="shared" ref="H10:H20" si="0">CONCATENATE(F10," - ",G10," Skills",C10)</f>
        <v>Level 3 - Premium SkillsIndia</v>
      </c>
      <c r="I10" s="49" t="s">
        <v>318</v>
      </c>
      <c r="J10" s="49">
        <v>1000461174</v>
      </c>
      <c r="K10" s="49" t="s">
        <v>2352</v>
      </c>
      <c r="L10" s="49" t="s">
        <v>24</v>
      </c>
      <c r="M10" s="36">
        <f>VLOOKUP(H10,'New Rate Card'!A:D,4,FALSE)</f>
        <v>24.8</v>
      </c>
      <c r="N10" s="128">
        <f t="shared" ref="N10" si="1">M10*189</f>
        <v>4687.2</v>
      </c>
      <c r="O10" s="10">
        <f>M10*189</f>
        <v>4687.2</v>
      </c>
      <c r="P10" s="10">
        <f>M10*189</f>
        <v>4687.2</v>
      </c>
      <c r="Q10" s="10">
        <f>M10*189</f>
        <v>4687.2</v>
      </c>
      <c r="R10" s="10">
        <v>0</v>
      </c>
      <c r="S10" s="10">
        <v>0</v>
      </c>
      <c r="T10" s="10">
        <v>0</v>
      </c>
      <c r="U10" s="10">
        <v>0</v>
      </c>
      <c r="V10" s="10">
        <v>0</v>
      </c>
      <c r="W10" s="10">
        <v>0</v>
      </c>
      <c r="X10" s="10">
        <v>0</v>
      </c>
      <c r="Y10" s="10">
        <v>0</v>
      </c>
      <c r="Z10" s="10">
        <v>0</v>
      </c>
      <c r="AA10" s="10">
        <f t="shared" ref="AA10" si="2">SUM(O10:Q10)</f>
        <v>14061.599999999999</v>
      </c>
      <c r="AB10" s="10">
        <f t="shared" ref="AB10" si="3">SUM(R10:T10)</f>
        <v>0</v>
      </c>
      <c r="AC10" s="10">
        <f t="shared" ref="AC10" si="4">SUM(U10:W10)</f>
        <v>0</v>
      </c>
      <c r="AD10" s="10">
        <f t="shared" ref="AD10" si="5">SUM(X10:Z10)</f>
        <v>0</v>
      </c>
      <c r="AE10" s="128">
        <f>SUM(AA10:AB10)</f>
        <v>14061.599999999999</v>
      </c>
      <c r="AF10" s="128">
        <f t="shared" ref="AF10" si="6">SUM(AC10:AD10)</f>
        <v>0</v>
      </c>
      <c r="AG10" s="298">
        <f t="shared" ref="AG10" si="7">SUM(AE10:AF10)</f>
        <v>14061.599999999999</v>
      </c>
      <c r="AH10" s="299"/>
    </row>
    <row r="11" spans="1:34" ht="21" customHeight="1">
      <c r="A11" s="46">
        <v>2240390</v>
      </c>
      <c r="B11" s="46" t="s">
        <v>2361</v>
      </c>
      <c r="C11" s="46" t="s">
        <v>327</v>
      </c>
      <c r="D11" s="46" t="s">
        <v>2359</v>
      </c>
      <c r="E11" s="46" t="s">
        <v>20</v>
      </c>
      <c r="F11" s="49" t="s">
        <v>804</v>
      </c>
      <c r="G11" s="49" t="s">
        <v>1462</v>
      </c>
      <c r="H11" s="49" t="str">
        <f t="shared" si="0"/>
        <v>Level 3 - Premium SkillsIndia</v>
      </c>
      <c r="I11" s="49" t="s">
        <v>338</v>
      </c>
      <c r="J11" s="49">
        <v>1000461174</v>
      </c>
      <c r="K11" s="49" t="s">
        <v>2352</v>
      </c>
      <c r="L11" s="49" t="s">
        <v>24</v>
      </c>
      <c r="M11" s="36">
        <f>VLOOKUP(H11,'New Rate Card'!A:D,4,FALSE)</f>
        <v>24.8</v>
      </c>
      <c r="N11" s="128">
        <f t="shared" ref="N11:N19" si="8">M11*189</f>
        <v>4687.2</v>
      </c>
      <c r="O11" s="10">
        <f t="shared" ref="O11:O19" si="9">M11*189</f>
        <v>4687.2</v>
      </c>
      <c r="P11" s="10">
        <f t="shared" ref="P11:P19" si="10">M11*189</f>
        <v>4687.2</v>
      </c>
      <c r="Q11" s="10">
        <f t="shared" ref="Q11:Q19" si="11">M11*189</f>
        <v>4687.2</v>
      </c>
      <c r="R11" s="10">
        <v>0</v>
      </c>
      <c r="S11" s="10">
        <v>0</v>
      </c>
      <c r="T11" s="10">
        <v>0</v>
      </c>
      <c r="U11" s="10">
        <v>0</v>
      </c>
      <c r="V11" s="10">
        <v>0</v>
      </c>
      <c r="W11" s="10">
        <v>0</v>
      </c>
      <c r="X11" s="10">
        <v>0</v>
      </c>
      <c r="Y11" s="10" t="s">
        <v>2362</v>
      </c>
      <c r="Z11" s="10">
        <v>0</v>
      </c>
      <c r="AA11" s="10">
        <f t="shared" ref="AA11:AA20" si="12">SUM(O11:Q11)</f>
        <v>14061.599999999999</v>
      </c>
      <c r="AB11" s="10">
        <f t="shared" ref="AB11:AB20" si="13">SUM(R11:T11)</f>
        <v>0</v>
      </c>
      <c r="AC11" s="10">
        <f t="shared" ref="AC11:AC20" si="14">SUM(U11:W11)</f>
        <v>0</v>
      </c>
      <c r="AD11" s="10">
        <f t="shared" ref="AD11:AD20" si="15">SUM(X11:Z11)</f>
        <v>0</v>
      </c>
      <c r="AE11" s="128">
        <f t="shared" ref="AE11:AE20" si="16">SUM(AA11:AB11)</f>
        <v>14061.599999999999</v>
      </c>
      <c r="AF11" s="128">
        <f t="shared" ref="AF11:AF20" si="17">SUM(AC11:AD11)</f>
        <v>0</v>
      </c>
      <c r="AG11" s="298">
        <f t="shared" ref="AG11:AG20" si="18">SUM(AE11:AF11)</f>
        <v>14061.599999999999</v>
      </c>
      <c r="AH11" s="10"/>
    </row>
    <row r="12" spans="1:34" ht="21" customHeight="1">
      <c r="A12" s="14">
        <v>443671</v>
      </c>
      <c r="B12" s="14" t="s">
        <v>2346</v>
      </c>
      <c r="C12" s="505" t="s">
        <v>327</v>
      </c>
      <c r="D12" s="46" t="s">
        <v>2359</v>
      </c>
      <c r="E12" s="46" t="s">
        <v>20</v>
      </c>
      <c r="F12" s="49" t="s">
        <v>804</v>
      </c>
      <c r="G12" s="49" t="s">
        <v>1462</v>
      </c>
      <c r="H12" s="49" t="str">
        <f>CONCATENATE(F12," - ",G12," Skills",C12)</f>
        <v>Level 3 - Premium SkillsIndia</v>
      </c>
      <c r="I12" s="49" t="s">
        <v>338</v>
      </c>
      <c r="J12" s="49">
        <v>1000468713</v>
      </c>
      <c r="K12" s="49" t="s">
        <v>2343</v>
      </c>
      <c r="L12" s="49" t="s">
        <v>413</v>
      </c>
      <c r="M12" s="36">
        <f>VLOOKUP(H12,'New Rate Card'!A:D,4,FALSE)</f>
        <v>24.8</v>
      </c>
      <c r="N12" s="128">
        <f t="shared" si="8"/>
        <v>4687.2</v>
      </c>
      <c r="O12" s="10">
        <f t="shared" si="9"/>
        <v>4687.2</v>
      </c>
      <c r="P12" s="10">
        <f t="shared" si="10"/>
        <v>4687.2</v>
      </c>
      <c r="Q12" s="10">
        <f t="shared" si="11"/>
        <v>4687.2</v>
      </c>
      <c r="R12" s="10">
        <v>0</v>
      </c>
      <c r="S12" s="10">
        <v>0</v>
      </c>
      <c r="T12" s="10">
        <v>0</v>
      </c>
      <c r="U12" s="10">
        <v>0</v>
      </c>
      <c r="V12" s="10">
        <v>0</v>
      </c>
      <c r="W12" s="10">
        <v>0</v>
      </c>
      <c r="X12" s="10">
        <v>0</v>
      </c>
      <c r="Y12" s="10">
        <v>0</v>
      </c>
      <c r="Z12" s="10">
        <v>0</v>
      </c>
      <c r="AA12" s="10">
        <f t="shared" si="12"/>
        <v>14061.599999999999</v>
      </c>
      <c r="AB12" s="10">
        <f t="shared" si="13"/>
        <v>0</v>
      </c>
      <c r="AC12" s="10">
        <f t="shared" si="14"/>
        <v>0</v>
      </c>
      <c r="AD12" s="10">
        <f t="shared" si="15"/>
        <v>0</v>
      </c>
      <c r="AE12" s="128">
        <f t="shared" si="16"/>
        <v>14061.599999999999</v>
      </c>
      <c r="AF12" s="128">
        <f t="shared" si="17"/>
        <v>0</v>
      </c>
      <c r="AG12" s="298">
        <f t="shared" si="18"/>
        <v>14061.599999999999</v>
      </c>
      <c r="AH12" s="10"/>
    </row>
    <row r="13" spans="1:34" ht="21" customHeight="1">
      <c r="A13" s="14">
        <v>2401797</v>
      </c>
      <c r="B13" s="14" t="s">
        <v>2345</v>
      </c>
      <c r="C13" s="505" t="s">
        <v>327</v>
      </c>
      <c r="D13" s="46" t="s">
        <v>2359</v>
      </c>
      <c r="E13" s="46" t="s">
        <v>20</v>
      </c>
      <c r="F13" s="49" t="s">
        <v>802</v>
      </c>
      <c r="G13" s="49" t="s">
        <v>1462</v>
      </c>
      <c r="H13" s="49" t="str">
        <f>CONCATENATE(F13," - ",G13," Skills",C13)</f>
        <v>Level 2 - Premium SkillsIndia</v>
      </c>
      <c r="I13" s="49" t="s">
        <v>324</v>
      </c>
      <c r="J13" s="49">
        <v>1000468713</v>
      </c>
      <c r="K13" s="49" t="s">
        <v>2343</v>
      </c>
      <c r="L13" s="49" t="s">
        <v>24</v>
      </c>
      <c r="M13" s="36">
        <f>VLOOKUP(H13,'New Rate Card'!A:D,4,FALSE)</f>
        <v>21.3</v>
      </c>
      <c r="N13" s="128">
        <f>M13*189</f>
        <v>4025.7000000000003</v>
      </c>
      <c r="O13" s="10">
        <f>M13*189</f>
        <v>4025.7000000000003</v>
      </c>
      <c r="P13" s="10">
        <f>M13*189</f>
        <v>4025.7000000000003</v>
      </c>
      <c r="Q13" s="10">
        <f>M13*189</f>
        <v>4025.7000000000003</v>
      </c>
      <c r="R13" s="10">
        <v>0</v>
      </c>
      <c r="S13" s="10">
        <v>0</v>
      </c>
      <c r="T13" s="10">
        <v>0</v>
      </c>
      <c r="U13" s="10">
        <v>0</v>
      </c>
      <c r="V13" s="10">
        <v>0</v>
      </c>
      <c r="W13" s="10">
        <v>0</v>
      </c>
      <c r="X13" s="10">
        <v>0</v>
      </c>
      <c r="Y13" s="10">
        <v>0</v>
      </c>
      <c r="Z13" s="10">
        <v>0</v>
      </c>
      <c r="AA13" s="10">
        <f>SUM(O13:Q13)</f>
        <v>12077.1</v>
      </c>
      <c r="AB13" s="10">
        <f>SUM(R13:T13)</f>
        <v>0</v>
      </c>
      <c r="AC13" s="10">
        <f>SUM(U13:W13)</f>
        <v>0</v>
      </c>
      <c r="AD13" s="10">
        <f>SUM(X13:Z13)</f>
        <v>0</v>
      </c>
      <c r="AE13" s="128">
        <f>SUM(AA13:AB13)</f>
        <v>12077.1</v>
      </c>
      <c r="AF13" s="128">
        <f>SUM(AC13:AD13)</f>
        <v>0</v>
      </c>
      <c r="AG13" s="298">
        <f>SUM(AE13:AF13)</f>
        <v>12077.1</v>
      </c>
      <c r="AH13" s="10"/>
    </row>
    <row r="14" spans="1:34" ht="21" customHeight="1">
      <c r="A14" s="46">
        <v>2245545</v>
      </c>
      <c r="B14" s="46" t="s">
        <v>2363</v>
      </c>
      <c r="C14" s="46" t="s">
        <v>327</v>
      </c>
      <c r="D14" s="46" t="s">
        <v>2359</v>
      </c>
      <c r="E14" s="46" t="s">
        <v>428</v>
      </c>
      <c r="F14" s="49" t="s">
        <v>804</v>
      </c>
      <c r="G14" s="49" t="s">
        <v>1462</v>
      </c>
      <c r="H14" s="49" t="str">
        <f>CONCATENATE(F14," - ",G14," Skills",C14)</f>
        <v>Level 3 - Premium SkillsIndia</v>
      </c>
      <c r="I14" s="49" t="s">
        <v>338</v>
      </c>
      <c r="J14" s="49">
        <v>1000458789</v>
      </c>
      <c r="K14" s="49" t="s">
        <v>2364</v>
      </c>
      <c r="L14" s="49" t="s">
        <v>33</v>
      </c>
      <c r="M14" s="36">
        <f>VLOOKUP(H14,'New Rate Card'!A:D,4,FALSE)</f>
        <v>24.8</v>
      </c>
      <c r="N14" s="128">
        <f>M14*189</f>
        <v>4687.2</v>
      </c>
      <c r="O14" s="10">
        <f>M14*189</f>
        <v>4687.2</v>
      </c>
      <c r="P14" s="10">
        <f>M14*189</f>
        <v>4687.2</v>
      </c>
      <c r="Q14" s="10">
        <f>M14*189</f>
        <v>4687.2</v>
      </c>
      <c r="R14" s="10">
        <v>0</v>
      </c>
      <c r="S14" s="10">
        <v>0</v>
      </c>
      <c r="T14" s="10">
        <v>0</v>
      </c>
      <c r="U14" s="10">
        <v>0</v>
      </c>
      <c r="V14" s="10">
        <v>0</v>
      </c>
      <c r="W14" s="10">
        <v>0</v>
      </c>
      <c r="X14" s="10">
        <v>0</v>
      </c>
      <c r="Y14" s="10">
        <v>0</v>
      </c>
      <c r="Z14" s="10">
        <v>0</v>
      </c>
      <c r="AA14" s="10">
        <f>SUM(O14:Q14)</f>
        <v>14061.599999999999</v>
      </c>
      <c r="AB14" s="10">
        <f>SUM(R14:T14)</f>
        <v>0</v>
      </c>
      <c r="AC14" s="10">
        <f>SUM(U14:W14)</f>
        <v>0</v>
      </c>
      <c r="AD14" s="10">
        <f>SUM(X14:Z14)</f>
        <v>0</v>
      </c>
      <c r="AE14" s="128">
        <f>SUM(AA14:AB14)</f>
        <v>14061.599999999999</v>
      </c>
      <c r="AF14" s="128">
        <f>SUM(AC14:AD14)</f>
        <v>0</v>
      </c>
      <c r="AG14" s="298">
        <f>SUM(AE14:AF14)</f>
        <v>14061.599999999999</v>
      </c>
      <c r="AH14" s="10"/>
    </row>
    <row r="15" spans="1:34" ht="18.649999999999999" customHeight="1">
      <c r="A15" s="14">
        <v>894932</v>
      </c>
      <c r="B15" s="14" t="s">
        <v>2348</v>
      </c>
      <c r="C15" s="505" t="s">
        <v>327</v>
      </c>
      <c r="D15" s="46" t="s">
        <v>2359</v>
      </c>
      <c r="E15" s="46" t="s">
        <v>2349</v>
      </c>
      <c r="F15" s="49" t="s">
        <v>802</v>
      </c>
      <c r="G15" s="49" t="s">
        <v>1462</v>
      </c>
      <c r="H15" s="49" t="str">
        <f>CONCATENATE(F15," - ",G15," Skills",C15)</f>
        <v>Level 2 - Premium SkillsIndia</v>
      </c>
      <c r="I15" s="49" t="s">
        <v>324</v>
      </c>
      <c r="J15" s="49">
        <v>1000468713</v>
      </c>
      <c r="K15" s="49" t="s">
        <v>2343</v>
      </c>
      <c r="L15" s="49" t="s">
        <v>33</v>
      </c>
      <c r="M15" s="36">
        <f>VLOOKUP(H15,'New Rate Card'!A:D,4,FALSE)</f>
        <v>21.3</v>
      </c>
      <c r="N15" s="128">
        <f>M15*189</f>
        <v>4025.7000000000003</v>
      </c>
      <c r="O15" s="10">
        <f>M15*189</f>
        <v>4025.7000000000003</v>
      </c>
      <c r="P15" s="10">
        <f>M15*189</f>
        <v>4025.7000000000003</v>
      </c>
      <c r="Q15" s="10">
        <f>M15*189</f>
        <v>4025.7000000000003</v>
      </c>
      <c r="R15" s="10">
        <v>0</v>
      </c>
      <c r="S15" s="10">
        <v>0</v>
      </c>
      <c r="T15" s="10">
        <v>0</v>
      </c>
      <c r="U15" s="10">
        <v>0</v>
      </c>
      <c r="V15" s="10">
        <v>0</v>
      </c>
      <c r="W15" s="10">
        <v>0</v>
      </c>
      <c r="X15" s="10">
        <v>0</v>
      </c>
      <c r="Y15" s="10">
        <v>0</v>
      </c>
      <c r="Z15" s="10">
        <v>0</v>
      </c>
      <c r="AA15" s="10">
        <f>SUM(O15:Q15)</f>
        <v>12077.1</v>
      </c>
      <c r="AB15" s="10">
        <f>SUM(R15:T15)</f>
        <v>0</v>
      </c>
      <c r="AC15" s="10">
        <f>SUM(U15:W15)</f>
        <v>0</v>
      </c>
      <c r="AD15" s="10">
        <f>SUM(X15:Z15)</f>
        <v>0</v>
      </c>
      <c r="AE15" s="128">
        <f>SUM(AA15:AB15)</f>
        <v>12077.1</v>
      </c>
      <c r="AF15" s="128">
        <f>SUM(AC15:AD15)</f>
        <v>0</v>
      </c>
      <c r="AG15" s="298">
        <f>SUM(AE15:AF15)</f>
        <v>12077.1</v>
      </c>
      <c r="AH15" s="10"/>
    </row>
    <row r="16" spans="1:34" ht="18.649999999999999" customHeight="1">
      <c r="A16" s="14">
        <v>2332100</v>
      </c>
      <c r="B16" s="14" t="s">
        <v>866</v>
      </c>
      <c r="C16" s="505" t="s">
        <v>327</v>
      </c>
      <c r="D16" s="46" t="s">
        <v>2359</v>
      </c>
      <c r="E16" s="46" t="s">
        <v>428</v>
      </c>
      <c r="F16" s="49" t="s">
        <v>804</v>
      </c>
      <c r="G16" s="49" t="s">
        <v>1462</v>
      </c>
      <c r="H16" s="49" t="str">
        <f>CONCATENATE(F16," - ",G16," Skills",C16)</f>
        <v>Level 3 - Premium SkillsIndia</v>
      </c>
      <c r="I16" s="49" t="s">
        <v>338</v>
      </c>
      <c r="J16" s="49" t="e">
        <v>#N/A</v>
      </c>
      <c r="K16" s="49" t="e">
        <v>#N/A</v>
      </c>
      <c r="L16" s="49" t="s">
        <v>24</v>
      </c>
      <c r="M16" s="36">
        <f>VLOOKUP(H16,'New Rate Card'!A:D,4,FALSE)</f>
        <v>24.8</v>
      </c>
      <c r="N16" s="128">
        <f>M16*189</f>
        <v>4687.2</v>
      </c>
      <c r="O16" s="10">
        <f>M16*189</f>
        <v>4687.2</v>
      </c>
      <c r="P16" s="10">
        <f>M16*189</f>
        <v>4687.2</v>
      </c>
      <c r="Q16" s="10">
        <f>M16*189</f>
        <v>4687.2</v>
      </c>
      <c r="R16" s="10">
        <v>0</v>
      </c>
      <c r="S16" s="10">
        <v>0</v>
      </c>
      <c r="T16" s="10">
        <v>0</v>
      </c>
      <c r="U16" s="10">
        <v>0</v>
      </c>
      <c r="V16" s="10">
        <v>0</v>
      </c>
      <c r="W16" s="10">
        <v>0</v>
      </c>
      <c r="X16" s="10">
        <v>0</v>
      </c>
      <c r="Y16" s="10">
        <v>0</v>
      </c>
      <c r="Z16" s="10">
        <v>0</v>
      </c>
      <c r="AA16" s="10">
        <f>SUM(O16:Q16)</f>
        <v>14061.599999999999</v>
      </c>
      <c r="AB16" s="10">
        <f>SUM(R16:T16)</f>
        <v>0</v>
      </c>
      <c r="AC16" s="10">
        <f>SUM(U16:W16)</f>
        <v>0</v>
      </c>
      <c r="AD16" s="10">
        <f>SUM(X16:Z16)</f>
        <v>0</v>
      </c>
      <c r="AE16" s="128">
        <f>SUM(AA16:AB16)</f>
        <v>14061.599999999999</v>
      </c>
      <c r="AF16" s="128">
        <f>SUM(AC16:AD16)</f>
        <v>0</v>
      </c>
      <c r="AG16" s="298">
        <f>SUM(AE16:AF16)</f>
        <v>14061.599999999999</v>
      </c>
      <c r="AH16" s="10"/>
    </row>
    <row r="17" spans="1:34" ht="21" customHeight="1">
      <c r="A17" s="46">
        <v>682498</v>
      </c>
      <c r="B17" s="46" t="s">
        <v>2365</v>
      </c>
      <c r="C17" s="46" t="s">
        <v>327</v>
      </c>
      <c r="D17" s="46" t="s">
        <v>2359</v>
      </c>
      <c r="E17" s="46" t="s">
        <v>2356</v>
      </c>
      <c r="F17" s="49" t="s">
        <v>802</v>
      </c>
      <c r="G17" s="49" t="s">
        <v>1493</v>
      </c>
      <c r="H17" s="49" t="str">
        <f t="shared" si="0"/>
        <v>Level 2 - Niche SkillsIndia</v>
      </c>
      <c r="I17" s="49" t="s">
        <v>324</v>
      </c>
      <c r="J17" s="49">
        <v>1000461174</v>
      </c>
      <c r="K17" s="49" t="s">
        <v>2352</v>
      </c>
      <c r="L17" s="49" t="s">
        <v>344</v>
      </c>
      <c r="M17" s="36">
        <f>VLOOKUP(H17,'New Rate Card'!A:D,4,FALSE)</f>
        <v>22.8</v>
      </c>
      <c r="N17" s="128">
        <f t="shared" si="8"/>
        <v>4309.2</v>
      </c>
      <c r="O17" s="10">
        <f t="shared" si="9"/>
        <v>4309.2</v>
      </c>
      <c r="P17" s="10">
        <f t="shared" si="10"/>
        <v>4309.2</v>
      </c>
      <c r="Q17" s="10">
        <f t="shared" si="11"/>
        <v>4309.2</v>
      </c>
      <c r="R17" s="10">
        <v>0</v>
      </c>
      <c r="S17" s="10">
        <v>0</v>
      </c>
      <c r="T17" s="10">
        <v>0</v>
      </c>
      <c r="U17" s="10">
        <v>0</v>
      </c>
      <c r="V17" s="10">
        <v>0</v>
      </c>
      <c r="W17" s="10">
        <v>0</v>
      </c>
      <c r="X17" s="10">
        <v>0</v>
      </c>
      <c r="Y17" s="10">
        <v>0</v>
      </c>
      <c r="Z17" s="10">
        <v>0</v>
      </c>
      <c r="AA17" s="10">
        <f t="shared" si="12"/>
        <v>12927.599999999999</v>
      </c>
      <c r="AB17" s="10">
        <f t="shared" si="13"/>
        <v>0</v>
      </c>
      <c r="AC17" s="10">
        <f t="shared" si="14"/>
        <v>0</v>
      </c>
      <c r="AD17" s="10">
        <f t="shared" si="15"/>
        <v>0</v>
      </c>
      <c r="AE17" s="128">
        <f t="shared" si="16"/>
        <v>12927.599999999999</v>
      </c>
      <c r="AF17" s="128">
        <f t="shared" si="17"/>
        <v>0</v>
      </c>
      <c r="AG17" s="298">
        <f t="shared" si="18"/>
        <v>12927.599999999999</v>
      </c>
      <c r="AH17" s="10"/>
    </row>
    <row r="18" spans="1:34" ht="21" customHeight="1">
      <c r="A18" s="46">
        <v>2411853</v>
      </c>
      <c r="B18" s="46" t="s">
        <v>2366</v>
      </c>
      <c r="C18" s="46" t="s">
        <v>327</v>
      </c>
      <c r="D18" s="46" t="s">
        <v>2359</v>
      </c>
      <c r="E18" s="46" t="s">
        <v>25</v>
      </c>
      <c r="F18" s="49" t="s">
        <v>802</v>
      </c>
      <c r="G18" s="49" t="s">
        <v>1464</v>
      </c>
      <c r="H18" s="49" t="str">
        <f>CONCATENATE(F18," - ",G18," Skills",C18)</f>
        <v>Level 2 - Standard SkillsIndia</v>
      </c>
      <c r="I18" s="49" t="s">
        <v>324</v>
      </c>
      <c r="J18" s="49">
        <v>1000461174</v>
      </c>
      <c r="K18" s="49" t="s">
        <v>2352</v>
      </c>
      <c r="L18" s="49" t="s">
        <v>26</v>
      </c>
      <c r="M18" s="36">
        <f>VLOOKUP(H18,'New Rate Card'!A:D,4,FALSE)</f>
        <v>20</v>
      </c>
      <c r="N18" s="128">
        <f>M18*189</f>
        <v>3780</v>
      </c>
      <c r="O18" s="10">
        <f>M18*189</f>
        <v>3780</v>
      </c>
      <c r="P18" s="10">
        <f>M18*189</f>
        <v>3780</v>
      </c>
      <c r="Q18" s="10">
        <f>M18*189</f>
        <v>3780</v>
      </c>
      <c r="R18" s="10">
        <v>0</v>
      </c>
      <c r="S18" s="10">
        <v>0</v>
      </c>
      <c r="T18" s="10">
        <v>0</v>
      </c>
      <c r="U18" s="10">
        <v>0</v>
      </c>
      <c r="V18" s="10">
        <v>0</v>
      </c>
      <c r="W18" s="10">
        <v>0</v>
      </c>
      <c r="X18" s="10">
        <v>0</v>
      </c>
      <c r="Y18" s="10">
        <v>0</v>
      </c>
      <c r="Z18" s="10">
        <v>0</v>
      </c>
      <c r="AA18" s="10">
        <f>SUM(O18:Q18)</f>
        <v>11340</v>
      </c>
      <c r="AB18" s="10">
        <f>SUM(R18:T18)</f>
        <v>0</v>
      </c>
      <c r="AC18" s="10">
        <f>SUM(U18:W18)</f>
        <v>0</v>
      </c>
      <c r="AD18" s="10">
        <f>SUM(X18:Z18)</f>
        <v>0</v>
      </c>
      <c r="AE18" s="128">
        <f>SUM(AA18:AB18)</f>
        <v>11340</v>
      </c>
      <c r="AF18" s="128">
        <f>SUM(AC18:AD18)</f>
        <v>0</v>
      </c>
      <c r="AG18" s="298">
        <f>SUM(AE18:AF18)</f>
        <v>11340</v>
      </c>
      <c r="AH18" s="10"/>
    </row>
    <row r="19" spans="1:34" ht="21" customHeight="1">
      <c r="A19" s="46">
        <v>2091529</v>
      </c>
      <c r="B19" s="46" t="s">
        <v>2367</v>
      </c>
      <c r="C19" s="46" t="s">
        <v>327</v>
      </c>
      <c r="D19" s="46" t="s">
        <v>2359</v>
      </c>
      <c r="E19" s="46" t="s">
        <v>25</v>
      </c>
      <c r="F19" s="49" t="s">
        <v>802</v>
      </c>
      <c r="G19" s="49" t="s">
        <v>1464</v>
      </c>
      <c r="H19" s="49" t="str">
        <f t="shared" si="0"/>
        <v>Level 2 - Standard SkillsIndia</v>
      </c>
      <c r="I19" s="49" t="s">
        <v>331</v>
      </c>
      <c r="J19" s="49">
        <v>1000458637</v>
      </c>
      <c r="K19" s="49" t="s">
        <v>1468</v>
      </c>
      <c r="L19" s="49" t="s">
        <v>26</v>
      </c>
      <c r="M19" s="36">
        <f>VLOOKUP(H19,'New Rate Card'!A:D,4,FALSE)</f>
        <v>20</v>
      </c>
      <c r="N19" s="128">
        <f t="shared" si="8"/>
        <v>3780</v>
      </c>
      <c r="O19" s="10">
        <f t="shared" si="9"/>
        <v>3780</v>
      </c>
      <c r="P19" s="10">
        <f t="shared" si="10"/>
        <v>3780</v>
      </c>
      <c r="Q19" s="10">
        <f t="shared" si="11"/>
        <v>3780</v>
      </c>
      <c r="R19" s="10">
        <v>0</v>
      </c>
      <c r="S19" s="10">
        <v>0</v>
      </c>
      <c r="T19" s="10">
        <v>0</v>
      </c>
      <c r="U19" s="10">
        <v>0</v>
      </c>
      <c r="V19" s="10">
        <v>0</v>
      </c>
      <c r="W19" s="10">
        <v>0</v>
      </c>
      <c r="X19" s="10">
        <v>0</v>
      </c>
      <c r="Y19" s="10">
        <v>0</v>
      </c>
      <c r="Z19" s="10">
        <v>0</v>
      </c>
      <c r="AA19" s="10">
        <f t="shared" si="12"/>
        <v>11340</v>
      </c>
      <c r="AB19" s="10">
        <f t="shared" si="13"/>
        <v>0</v>
      </c>
      <c r="AC19" s="10">
        <f t="shared" si="14"/>
        <v>0</v>
      </c>
      <c r="AD19" s="10">
        <f t="shared" si="15"/>
        <v>0</v>
      </c>
      <c r="AE19" s="128">
        <f t="shared" si="16"/>
        <v>11340</v>
      </c>
      <c r="AF19" s="128">
        <f t="shared" si="17"/>
        <v>0</v>
      </c>
      <c r="AG19" s="298">
        <f t="shared" si="18"/>
        <v>11340</v>
      </c>
      <c r="AH19" s="10"/>
    </row>
    <row r="20" spans="1:34" ht="21" customHeight="1">
      <c r="A20" s="46">
        <v>970608</v>
      </c>
      <c r="B20" s="46" t="s">
        <v>2368</v>
      </c>
      <c r="C20" s="46" t="s">
        <v>315</v>
      </c>
      <c r="D20" s="46" t="s">
        <v>2359</v>
      </c>
      <c r="E20" s="46" t="s">
        <v>20</v>
      </c>
      <c r="F20" s="49" t="s">
        <v>927</v>
      </c>
      <c r="G20" s="49" t="s">
        <v>1471</v>
      </c>
      <c r="H20" s="49" t="str">
        <f t="shared" si="0"/>
        <v>Level 4 - Expert SkillsOnshore Supplier Location</v>
      </c>
      <c r="I20" s="49" t="s">
        <v>449</v>
      </c>
      <c r="J20" s="49">
        <v>1000461174</v>
      </c>
      <c r="K20" s="49" t="s">
        <v>2352</v>
      </c>
      <c r="L20" s="49" t="s">
        <v>413</v>
      </c>
      <c r="M20" s="36">
        <f>VLOOKUP(H20,'New Rate Card'!A:D,4,FALSE)</f>
        <v>128</v>
      </c>
      <c r="N20" s="128">
        <f>M20*168</f>
        <v>21504</v>
      </c>
      <c r="O20" s="10">
        <f>M20*104</f>
        <v>13312</v>
      </c>
      <c r="P20" s="10">
        <f>M20*168</f>
        <v>21504</v>
      </c>
      <c r="Q20" s="10">
        <f>M20*168</f>
        <v>21504</v>
      </c>
      <c r="R20" s="10">
        <v>0</v>
      </c>
      <c r="S20" s="10">
        <v>0</v>
      </c>
      <c r="T20" s="10">
        <v>0</v>
      </c>
      <c r="U20" s="10">
        <v>0</v>
      </c>
      <c r="V20" s="10">
        <v>0</v>
      </c>
      <c r="W20" s="10">
        <v>0</v>
      </c>
      <c r="X20" s="10">
        <v>0</v>
      </c>
      <c r="Y20" s="10">
        <v>0</v>
      </c>
      <c r="Z20" s="10">
        <v>0</v>
      </c>
      <c r="AA20" s="10">
        <f t="shared" si="12"/>
        <v>56320</v>
      </c>
      <c r="AB20" s="10">
        <f t="shared" si="13"/>
        <v>0</v>
      </c>
      <c r="AC20" s="10">
        <f t="shared" si="14"/>
        <v>0</v>
      </c>
      <c r="AD20" s="10">
        <f t="shared" si="15"/>
        <v>0</v>
      </c>
      <c r="AE20" s="128">
        <f t="shared" si="16"/>
        <v>56320</v>
      </c>
      <c r="AF20" s="128">
        <f t="shared" si="17"/>
        <v>0</v>
      </c>
      <c r="AG20" s="298">
        <f t="shared" si="18"/>
        <v>56320</v>
      </c>
      <c r="AH20" s="10"/>
    </row>
    <row r="21" spans="1:34" ht="21" customHeight="1">
      <c r="A21" s="14">
        <v>2055055</v>
      </c>
      <c r="B21" s="14" t="s">
        <v>832</v>
      </c>
      <c r="C21" s="505" t="s">
        <v>327</v>
      </c>
      <c r="D21" s="46" t="s">
        <v>2342</v>
      </c>
      <c r="E21" s="46" t="s">
        <v>20</v>
      </c>
      <c r="F21" s="49" t="s">
        <v>802</v>
      </c>
      <c r="G21" s="49" t="s">
        <v>1462</v>
      </c>
      <c r="H21" s="49" t="str">
        <f>CONCATENATE(F21," - ",G21," Skills",C21)</f>
        <v>Level 2 - Premium SkillsIndia</v>
      </c>
      <c r="I21" s="49" t="s">
        <v>324</v>
      </c>
      <c r="J21" s="49" t="e">
        <v>#N/A</v>
      </c>
      <c r="K21" s="49" t="e">
        <v>#N/A</v>
      </c>
      <c r="L21" s="49" t="s">
        <v>24</v>
      </c>
      <c r="M21" s="36">
        <f>VLOOKUP(H21,'New Rate Card'!A:D,4,FALSE)</f>
        <v>21.3</v>
      </c>
      <c r="N21" s="128">
        <f>M21*189</f>
        <v>4025.7000000000003</v>
      </c>
      <c r="O21" s="10">
        <f>M21*189</f>
        <v>4025.7000000000003</v>
      </c>
      <c r="P21" s="10">
        <f>M21*189</f>
        <v>4025.7000000000003</v>
      </c>
      <c r="Q21" s="10">
        <f>M21*189</f>
        <v>4025.7000000000003</v>
      </c>
      <c r="R21" s="10">
        <v>0</v>
      </c>
      <c r="S21" s="10">
        <v>0</v>
      </c>
      <c r="T21" s="10">
        <v>0</v>
      </c>
      <c r="U21" s="10">
        <v>0</v>
      </c>
      <c r="V21" s="10">
        <v>0</v>
      </c>
      <c r="W21" s="10">
        <v>0</v>
      </c>
      <c r="X21" s="10">
        <v>0</v>
      </c>
      <c r="Y21" s="10">
        <v>0</v>
      </c>
      <c r="Z21" s="10">
        <v>0</v>
      </c>
      <c r="AA21" s="10">
        <f>SUM(O21:Q21)</f>
        <v>12077.1</v>
      </c>
      <c r="AB21" s="10">
        <f>SUM(R21:T21)</f>
        <v>0</v>
      </c>
      <c r="AC21" s="10">
        <f>SUM(U21:W21)</f>
        <v>0</v>
      </c>
      <c r="AD21" s="10">
        <f>SUM(X21:Z21)</f>
        <v>0</v>
      </c>
      <c r="AE21" s="128">
        <f>SUM(AA21:AB21)</f>
        <v>12077.1</v>
      </c>
      <c r="AF21" s="128">
        <f>SUM(AC21:AD21)</f>
        <v>0</v>
      </c>
      <c r="AG21" s="298">
        <f>SUM(AE21:AF21)</f>
        <v>12077.1</v>
      </c>
    </row>
    <row r="22" spans="1:34" ht="21" customHeight="1">
      <c r="A22" s="14">
        <v>2318362</v>
      </c>
      <c r="B22" s="14" t="s">
        <v>2355</v>
      </c>
      <c r="C22" s="505" t="s">
        <v>327</v>
      </c>
      <c r="D22" s="46" t="s">
        <v>2342</v>
      </c>
      <c r="E22" s="46" t="s">
        <v>2356</v>
      </c>
      <c r="F22" s="49" t="s">
        <v>810</v>
      </c>
      <c r="G22" s="49" t="s">
        <v>1493</v>
      </c>
      <c r="H22" s="49" t="str">
        <f>CONCATENATE(F22," - ",G22," Skills",C22)</f>
        <v>Level 1 - Niche SkillsIndia</v>
      </c>
      <c r="I22" s="49" t="s">
        <v>582</v>
      </c>
      <c r="J22" s="49">
        <v>1000468713</v>
      </c>
      <c r="K22" s="49" t="s">
        <v>2343</v>
      </c>
      <c r="L22" s="49" t="s">
        <v>344</v>
      </c>
      <c r="M22" s="36">
        <f>VLOOKUP(H22,'New Rate Card'!A:D,4,FALSE)</f>
        <v>19</v>
      </c>
      <c r="N22" s="128">
        <f>M22*189</f>
        <v>3591</v>
      </c>
      <c r="O22" s="10">
        <f>M22*189</f>
        <v>3591</v>
      </c>
      <c r="P22" s="10">
        <f>M22*189</f>
        <v>3591</v>
      </c>
      <c r="Q22" s="10">
        <f>M22*189</f>
        <v>3591</v>
      </c>
      <c r="R22" s="10">
        <v>0</v>
      </c>
      <c r="S22" s="10">
        <v>0</v>
      </c>
      <c r="T22" s="10">
        <v>0</v>
      </c>
      <c r="U22" s="10">
        <v>0</v>
      </c>
      <c r="V22" s="10">
        <v>0</v>
      </c>
      <c r="W22" s="10">
        <v>0</v>
      </c>
      <c r="X22" s="10">
        <v>0</v>
      </c>
      <c r="Y22" s="10">
        <v>0</v>
      </c>
      <c r="Z22" s="10">
        <v>0</v>
      </c>
      <c r="AA22" s="10">
        <f>SUM(O22:Q22)</f>
        <v>10773</v>
      </c>
      <c r="AB22" s="10">
        <f>SUM(R22:T22)</f>
        <v>0</v>
      </c>
      <c r="AC22" s="10">
        <f>SUM(U22:W22)</f>
        <v>0</v>
      </c>
      <c r="AD22" s="10">
        <f>SUM(X22:Z22)</f>
        <v>0</v>
      </c>
      <c r="AE22" s="128">
        <f>SUM(AA22:AB22)</f>
        <v>10773</v>
      </c>
      <c r="AF22" s="128">
        <f>SUM(AC22:AD22)</f>
        <v>0</v>
      </c>
      <c r="AG22" s="298">
        <f>SUM(AE22:AF22)</f>
        <v>10773</v>
      </c>
      <c r="AH22" s="63"/>
    </row>
    <row r="23" spans="1:34" ht="18.649999999999999" customHeight="1">
      <c r="A23" s="14" t="s">
        <v>354</v>
      </c>
      <c r="B23" s="14" t="s">
        <v>354</v>
      </c>
      <c r="C23" s="505" t="s">
        <v>327</v>
      </c>
      <c r="D23" s="46" t="s">
        <v>2342</v>
      </c>
      <c r="E23" s="46" t="s">
        <v>20</v>
      </c>
      <c r="F23" s="49" t="s">
        <v>810</v>
      </c>
      <c r="G23" s="49" t="s">
        <v>1462</v>
      </c>
      <c r="H23" s="49" t="str">
        <f>CONCATENATE(F23," - ",G23," Skills",C23)</f>
        <v>Level 1 - Premium SkillsIndia</v>
      </c>
      <c r="I23" s="49" t="s">
        <v>582</v>
      </c>
      <c r="J23" s="49" t="e">
        <v>#N/A</v>
      </c>
      <c r="K23" s="49" t="e">
        <v>#N/A</v>
      </c>
      <c r="L23" s="49" t="s">
        <v>24</v>
      </c>
      <c r="M23" s="36">
        <f>VLOOKUP(H23,'New Rate Card'!A:D,4,FALSE)</f>
        <v>17.5</v>
      </c>
      <c r="N23" s="128">
        <f>M23*189</f>
        <v>3307.5</v>
      </c>
      <c r="O23" s="10">
        <f>M23*189</f>
        <v>3307.5</v>
      </c>
      <c r="P23" s="10">
        <f>M23*189</f>
        <v>3307.5</v>
      </c>
      <c r="Q23" s="10">
        <f>M23*189</f>
        <v>3307.5</v>
      </c>
      <c r="R23" s="10">
        <v>0</v>
      </c>
      <c r="S23" s="10">
        <v>0</v>
      </c>
      <c r="T23" s="10">
        <v>0</v>
      </c>
      <c r="U23" s="10">
        <v>0</v>
      </c>
      <c r="V23" s="10">
        <v>0</v>
      </c>
      <c r="W23" s="10">
        <v>0</v>
      </c>
      <c r="X23" s="10">
        <v>0</v>
      </c>
      <c r="Y23" s="10">
        <v>0</v>
      </c>
      <c r="Z23" s="10">
        <v>0</v>
      </c>
      <c r="AA23" s="10">
        <f>SUM(O23:Q23)</f>
        <v>9922.5</v>
      </c>
      <c r="AB23" s="10">
        <f>SUM(R23:T23)</f>
        <v>0</v>
      </c>
      <c r="AC23" s="10">
        <f>SUM(U23:W23)</f>
        <v>0</v>
      </c>
      <c r="AD23" s="10">
        <f>SUM(X23:Z23)</f>
        <v>0</v>
      </c>
      <c r="AE23" s="128">
        <f>SUM(AA23:AB23)</f>
        <v>9922.5</v>
      </c>
      <c r="AF23" s="128">
        <f>SUM(AC23:AD23)</f>
        <v>0</v>
      </c>
      <c r="AG23" s="298">
        <f>SUM(AE23:AF23)</f>
        <v>9922.5</v>
      </c>
      <c r="AH23" s="63"/>
    </row>
    <row r="24" spans="1:34" ht="18.649999999999999" customHeight="1">
      <c r="A24" s="794" t="s">
        <v>1506</v>
      </c>
      <c r="B24" s="795"/>
      <c r="C24" s="795"/>
      <c r="D24" s="795"/>
      <c r="E24" s="795"/>
      <c r="F24" s="795"/>
      <c r="G24" s="795"/>
      <c r="H24" s="795"/>
      <c r="I24" s="795"/>
      <c r="J24" s="795"/>
      <c r="K24" s="795"/>
      <c r="L24" s="795"/>
      <c r="M24" s="795"/>
      <c r="N24" s="796"/>
      <c r="O24" s="126">
        <f t="shared" ref="O24:AG24" si="19">SUM(O9:O23)</f>
        <v>74113.3</v>
      </c>
      <c r="P24" s="126">
        <f t="shared" si="19"/>
        <v>82305.3</v>
      </c>
      <c r="Q24" s="126">
        <f t="shared" si="19"/>
        <v>82305.3</v>
      </c>
      <c r="R24" s="126">
        <f t="shared" si="19"/>
        <v>0</v>
      </c>
      <c r="S24" s="126">
        <f t="shared" si="19"/>
        <v>0</v>
      </c>
      <c r="T24" s="126">
        <f t="shared" si="19"/>
        <v>0</v>
      </c>
      <c r="U24" s="126">
        <f t="shared" si="19"/>
        <v>0</v>
      </c>
      <c r="V24" s="126">
        <f t="shared" si="19"/>
        <v>0</v>
      </c>
      <c r="W24" s="126">
        <f t="shared" si="19"/>
        <v>0</v>
      </c>
      <c r="X24" s="126">
        <f t="shared" si="19"/>
        <v>0</v>
      </c>
      <c r="Y24" s="126">
        <f t="shared" si="19"/>
        <v>0</v>
      </c>
      <c r="Z24" s="126">
        <f t="shared" si="19"/>
        <v>0</v>
      </c>
      <c r="AA24" s="126">
        <f t="shared" si="19"/>
        <v>238723.90000000002</v>
      </c>
      <c r="AB24" s="126">
        <f t="shared" si="19"/>
        <v>0</v>
      </c>
      <c r="AC24" s="126">
        <f t="shared" si="19"/>
        <v>0</v>
      </c>
      <c r="AD24" s="126">
        <f t="shared" si="19"/>
        <v>0</v>
      </c>
      <c r="AE24" s="126">
        <f t="shared" si="19"/>
        <v>238723.90000000002</v>
      </c>
      <c r="AF24" s="126">
        <f t="shared" si="19"/>
        <v>0</v>
      </c>
      <c r="AG24" s="126">
        <f t="shared" si="19"/>
        <v>238723.90000000002</v>
      </c>
      <c r="AH24" s="126"/>
    </row>
    <row r="25" spans="1:34" ht="21" customHeight="1">
      <c r="A25" s="797" t="s">
        <v>1480</v>
      </c>
      <c r="B25" s="798"/>
      <c r="C25" s="798"/>
      <c r="D25" s="798"/>
      <c r="E25" s="798"/>
      <c r="F25" s="798"/>
      <c r="G25" s="798"/>
      <c r="H25" s="798"/>
      <c r="I25" s="798"/>
      <c r="J25" s="798"/>
      <c r="K25" s="798"/>
      <c r="L25" s="798"/>
      <c r="M25" s="798"/>
      <c r="N25" s="799"/>
      <c r="O25" s="680">
        <f t="shared" ref="O25:AG25" si="20">O24*90%</f>
        <v>66701.97</v>
      </c>
      <c r="P25" s="680">
        <f t="shared" si="20"/>
        <v>74074.77</v>
      </c>
      <c r="Q25" s="680">
        <f t="shared" si="20"/>
        <v>74074.77</v>
      </c>
      <c r="R25" s="680">
        <f t="shared" si="20"/>
        <v>0</v>
      </c>
      <c r="S25" s="680">
        <f t="shared" si="20"/>
        <v>0</v>
      </c>
      <c r="T25" s="680">
        <f t="shared" si="20"/>
        <v>0</v>
      </c>
      <c r="U25" s="680">
        <f t="shared" si="20"/>
        <v>0</v>
      </c>
      <c r="V25" s="680">
        <f t="shared" si="20"/>
        <v>0</v>
      </c>
      <c r="W25" s="680">
        <f t="shared" si="20"/>
        <v>0</v>
      </c>
      <c r="X25" s="680">
        <f t="shared" si="20"/>
        <v>0</v>
      </c>
      <c r="Y25" s="680">
        <f t="shared" si="20"/>
        <v>0</v>
      </c>
      <c r="Z25" s="680">
        <f t="shared" si="20"/>
        <v>0</v>
      </c>
      <c r="AA25" s="680">
        <f t="shared" si="20"/>
        <v>214851.51000000004</v>
      </c>
      <c r="AB25" s="680">
        <f t="shared" si="20"/>
        <v>0</v>
      </c>
      <c r="AC25" s="680">
        <f t="shared" si="20"/>
        <v>0</v>
      </c>
      <c r="AD25" s="680">
        <f t="shared" si="20"/>
        <v>0</v>
      </c>
      <c r="AE25" s="680">
        <f t="shared" si="20"/>
        <v>214851.51000000004</v>
      </c>
      <c r="AF25" s="680">
        <f t="shared" si="20"/>
        <v>0</v>
      </c>
      <c r="AG25" s="680">
        <f t="shared" si="20"/>
        <v>214851.51000000004</v>
      </c>
      <c r="AH25" s="680"/>
    </row>
    <row r="26" spans="1:34" ht="21" customHeight="1">
      <c r="A26" s="845" t="s">
        <v>1481</v>
      </c>
      <c r="B26" s="846"/>
      <c r="C26" s="846"/>
      <c r="D26" s="846"/>
      <c r="E26" s="846"/>
      <c r="F26" s="846"/>
      <c r="G26" s="846"/>
      <c r="H26" s="846"/>
      <c r="I26" s="846"/>
      <c r="J26" s="846"/>
      <c r="K26" s="846"/>
      <c r="L26" s="846"/>
      <c r="M26" s="846"/>
      <c r="N26" s="847"/>
      <c r="O26" s="682">
        <f>O25*94.15%</f>
        <v>62799.904755000003</v>
      </c>
      <c r="P26" s="682">
        <f>P25*94.15%</f>
        <v>69741.395955</v>
      </c>
      <c r="Q26" s="682">
        <f>Q25*94.15%</f>
        <v>69741.395955</v>
      </c>
      <c r="R26" s="682">
        <f t="shared" ref="R26:AF26" si="21">R24*84.15%</f>
        <v>0</v>
      </c>
      <c r="S26" s="682">
        <f t="shared" si="21"/>
        <v>0</v>
      </c>
      <c r="T26" s="682">
        <f t="shared" si="21"/>
        <v>0</v>
      </c>
      <c r="U26" s="682">
        <f t="shared" si="21"/>
        <v>0</v>
      </c>
      <c r="V26" s="682">
        <f t="shared" si="21"/>
        <v>0</v>
      </c>
      <c r="W26" s="682">
        <f t="shared" si="21"/>
        <v>0</v>
      </c>
      <c r="X26" s="682">
        <f t="shared" si="21"/>
        <v>0</v>
      </c>
      <c r="Y26" s="682">
        <f t="shared" si="21"/>
        <v>0</v>
      </c>
      <c r="Z26" s="682">
        <f t="shared" si="21"/>
        <v>0</v>
      </c>
      <c r="AA26" s="682">
        <f>AA25*94.15%</f>
        <v>202282.69666500002</v>
      </c>
      <c r="AB26" s="682">
        <f t="shared" si="21"/>
        <v>0</v>
      </c>
      <c r="AC26" s="682">
        <f t="shared" si="21"/>
        <v>0</v>
      </c>
      <c r="AD26" s="682">
        <f t="shared" si="21"/>
        <v>0</v>
      </c>
      <c r="AE26" s="682">
        <f>AE25*94.15%</f>
        <v>202282.69666500002</v>
      </c>
      <c r="AF26" s="682">
        <f t="shared" si="21"/>
        <v>0</v>
      </c>
      <c r="AG26" s="682">
        <f>AG25*94.15%</f>
        <v>202282.69666500002</v>
      </c>
      <c r="AH26" s="682"/>
    </row>
    <row r="27" spans="1:34" ht="21" customHeight="1">
      <c r="AG27" s="62" t="s">
        <v>2369</v>
      </c>
    </row>
  </sheetData>
  <mergeCells count="19">
    <mergeCell ref="O7:Q7"/>
    <mergeCell ref="R7:T7"/>
    <mergeCell ref="X7:Z7"/>
    <mergeCell ref="A25:N25"/>
    <mergeCell ref="U7:W7"/>
    <mergeCell ref="A26:N26"/>
    <mergeCell ref="A24:N24"/>
    <mergeCell ref="C1:E1"/>
    <mergeCell ref="C2:E2"/>
    <mergeCell ref="C3:E3"/>
    <mergeCell ref="C4:E4"/>
    <mergeCell ref="C5:E5"/>
    <mergeCell ref="C6:E6"/>
    <mergeCell ref="A1:B1"/>
    <mergeCell ref="A2:B2"/>
    <mergeCell ref="A3:B3"/>
    <mergeCell ref="A4:B4"/>
    <mergeCell ref="A5:B5"/>
    <mergeCell ref="A6:B6"/>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F8BA561-2706-4306-A025-BE792863CD4D}">
          <x14:formula1>
            <xm:f>'New Rate Card India - BFD'!$F$2:$F$537</xm:f>
          </x14:formula1>
          <xm:sqref>C7:C9 C27:C1048576</xm:sqref>
        </x14:dataValidation>
        <x14:dataValidation type="list" allowBlank="1" showInputMessage="1" showErrorMessage="1" xr:uid="{C3CC20B4-28E0-4CD7-B290-1EBB7755CA19}">
          <x14:formula1>
            <xm:f>'New Rate Card India - BFD'!$H$2:$H$537</xm:f>
          </x14:formula1>
          <xm:sqref>F27:F1048576 F7:F23</xm:sqref>
        </x14:dataValidation>
        <x14:dataValidation type="list" allowBlank="1" showInputMessage="1" showErrorMessage="1" xr:uid="{572785AD-10A0-46E9-A366-966F3DBC0F10}">
          <x14:formula1>
            <xm:f>'New Rate Card India - BFD'!$D$2:$D$537</xm:f>
          </x14:formula1>
          <xm:sqref>G27:G1048576 G7:G23</xm:sqref>
        </x14:dataValidation>
        <x14:dataValidation type="list" allowBlank="1" showInputMessage="1" showErrorMessage="1" xr:uid="{25EB2AAA-B5CE-4285-ADE0-A59686A9B852}">
          <x14:formula1>
            <xm:f>'New Rate Card'!$C$2:$C$51</xm:f>
          </x14:formula1>
          <xm:sqref>C9:C23</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DB91-D4A9-44DF-ACF0-1A4EE538B1AC}">
  <sheetPr codeName="Sheet66">
    <tabColor theme="5"/>
  </sheetPr>
  <dimension ref="A1:W179"/>
  <sheetViews>
    <sheetView workbookViewId="0">
      <selection activeCell="A95" sqref="A95:B144"/>
    </sheetView>
  </sheetViews>
  <sheetFormatPr defaultColWidth="9.453125" defaultRowHeight="11.5"/>
  <cols>
    <col min="1" max="1" width="14.54296875" style="618" customWidth="1"/>
    <col min="2" max="2" width="29.54296875" style="619" customWidth="1"/>
    <col min="3" max="3" width="14.453125" style="618" customWidth="1"/>
    <col min="4" max="4" width="13" style="618" customWidth="1"/>
    <col min="5" max="5" width="36.453125" style="618" bestFit="1" customWidth="1"/>
    <col min="6" max="6" width="22.54296875" style="618" bestFit="1" customWidth="1"/>
    <col min="7" max="7" width="15.453125" style="618" bestFit="1" customWidth="1"/>
    <col min="8" max="8" width="9.453125" style="618" hidden="1" customWidth="1"/>
    <col min="9" max="9" width="22.453125" style="618" bestFit="1" customWidth="1"/>
    <col min="10" max="10" width="14.453125" style="620" customWidth="1"/>
    <col min="11" max="11" width="12.54296875" style="621" customWidth="1"/>
    <col min="12" max="12" width="16.54296875" style="621" customWidth="1"/>
    <col min="13" max="13" width="16.54296875" style="621" bestFit="1" customWidth="1"/>
    <col min="14" max="15" width="17.453125" style="621" bestFit="1" customWidth="1"/>
    <col min="16" max="20" width="17.453125" style="621" customWidth="1"/>
    <col min="21" max="21" width="16.453125" style="618" customWidth="1"/>
    <col min="22" max="22" width="61.453125" style="618" bestFit="1" customWidth="1"/>
    <col min="23" max="16384" width="9.453125" style="618"/>
  </cols>
  <sheetData>
    <row r="1" spans="1:22" ht="11.25" customHeight="1">
      <c r="A1" s="806" t="s">
        <v>1440</v>
      </c>
      <c r="B1" s="806"/>
      <c r="C1" s="809" t="s">
        <v>161</v>
      </c>
      <c r="D1" s="809"/>
      <c r="E1" s="809"/>
      <c r="F1" s="809"/>
      <c r="G1" s="809"/>
      <c r="H1" s="809"/>
      <c r="I1" s="809"/>
      <c r="J1" s="809"/>
      <c r="K1" s="62"/>
      <c r="L1" s="62"/>
      <c r="M1" s="62"/>
      <c r="N1" s="62"/>
      <c r="O1" s="62"/>
      <c r="P1" s="62"/>
      <c r="Q1" s="62"/>
      <c r="R1" s="62"/>
      <c r="S1" s="62"/>
      <c r="T1" s="62"/>
      <c r="U1" s="63"/>
      <c r="V1" s="63"/>
    </row>
    <row r="2" spans="1:22" ht="11.25" customHeight="1">
      <c r="A2" s="806" t="s">
        <v>1441</v>
      </c>
      <c r="B2" s="806"/>
      <c r="C2" s="809" t="s">
        <v>1442</v>
      </c>
      <c r="D2" s="809"/>
      <c r="E2" s="809"/>
      <c r="F2" s="809"/>
      <c r="G2" s="809"/>
      <c r="H2" s="809"/>
      <c r="I2" s="809"/>
      <c r="J2" s="809"/>
      <c r="K2" s="62"/>
      <c r="L2" s="62"/>
      <c r="M2" s="62"/>
      <c r="N2" s="62"/>
      <c r="O2" s="62"/>
      <c r="P2" s="62"/>
      <c r="Q2" s="62"/>
      <c r="R2" s="62"/>
      <c r="S2" s="62"/>
      <c r="T2" s="62"/>
      <c r="U2" s="63"/>
      <c r="V2" s="63"/>
    </row>
    <row r="3" spans="1:22" ht="11.25" customHeight="1">
      <c r="A3" s="806" t="s">
        <v>1443</v>
      </c>
      <c r="B3" s="806"/>
      <c r="C3" s="809"/>
      <c r="D3" s="809"/>
      <c r="E3" s="809"/>
      <c r="F3" s="809"/>
      <c r="G3" s="809"/>
      <c r="H3" s="809"/>
      <c r="I3" s="809"/>
      <c r="J3" s="809"/>
      <c r="K3" s="62"/>
      <c r="L3" s="62"/>
      <c r="M3" s="62"/>
      <c r="N3" s="62"/>
      <c r="O3" s="62"/>
      <c r="P3" s="62"/>
      <c r="Q3" s="62"/>
      <c r="R3" s="62"/>
      <c r="S3" s="62"/>
      <c r="T3" s="62"/>
      <c r="U3" s="63"/>
      <c r="V3" s="63"/>
    </row>
    <row r="4" spans="1:22" ht="11.25" customHeight="1">
      <c r="A4" s="806" t="s">
        <v>10</v>
      </c>
      <c r="B4" s="806"/>
      <c r="C4" s="809"/>
      <c r="D4" s="809"/>
      <c r="E4" s="809"/>
      <c r="F4" s="809"/>
      <c r="G4" s="809"/>
      <c r="H4" s="809"/>
      <c r="I4" s="809"/>
      <c r="J4" s="809"/>
      <c r="K4" s="62"/>
      <c r="L4" s="62"/>
      <c r="M4" s="62"/>
      <c r="N4" s="62"/>
      <c r="O4" s="62"/>
      <c r="P4" s="62"/>
      <c r="Q4" s="62"/>
      <c r="R4" s="62"/>
      <c r="S4" s="62"/>
      <c r="T4" s="62"/>
      <c r="U4" s="63"/>
      <c r="V4" s="63"/>
    </row>
    <row r="5" spans="1:22" ht="11.25" customHeight="1">
      <c r="A5" s="807" t="s">
        <v>1445</v>
      </c>
      <c r="B5" s="818"/>
      <c r="C5" s="809" t="s">
        <v>2370</v>
      </c>
      <c r="D5" s="809"/>
      <c r="E5" s="809"/>
      <c r="F5" s="809"/>
      <c r="G5" s="809"/>
      <c r="H5" s="809"/>
      <c r="I5" s="809"/>
      <c r="J5" s="809"/>
      <c r="K5" s="62"/>
      <c r="L5" s="62"/>
      <c r="M5" s="62"/>
      <c r="N5" s="62"/>
      <c r="O5" s="62"/>
      <c r="P5" s="62"/>
      <c r="Q5" s="62"/>
      <c r="R5" s="62"/>
      <c r="S5" s="62"/>
      <c r="T5" s="62"/>
      <c r="U5" s="63"/>
      <c r="V5" s="63"/>
    </row>
    <row r="6" spans="1:22" ht="11.25" customHeight="1">
      <c r="A6" s="807" t="s">
        <v>1446</v>
      </c>
      <c r="B6" s="818"/>
      <c r="C6" s="809" t="s">
        <v>236</v>
      </c>
      <c r="D6" s="809"/>
      <c r="E6" s="809"/>
      <c r="F6" s="809"/>
      <c r="G6" s="809"/>
      <c r="H6" s="809"/>
      <c r="I6" s="809"/>
      <c r="J6" s="809"/>
      <c r="K6" s="62"/>
      <c r="L6" s="62"/>
      <c r="M6" s="62"/>
      <c r="N6" s="62"/>
      <c r="O6" s="62"/>
      <c r="P6" s="62"/>
      <c r="Q6" s="62"/>
      <c r="R6" s="62"/>
      <c r="S6" s="62"/>
      <c r="T6" s="62"/>
      <c r="U6" s="63"/>
      <c r="V6" s="63"/>
    </row>
    <row r="8" spans="1:22" ht="20.149999999999999" customHeight="1">
      <c r="A8" s="63"/>
      <c r="B8" s="625"/>
      <c r="C8" s="63"/>
      <c r="D8" s="63"/>
      <c r="E8" s="63"/>
      <c r="F8" s="63"/>
      <c r="G8" s="63"/>
      <c r="H8" s="63"/>
      <c r="I8" s="63"/>
      <c r="J8" s="386"/>
      <c r="K8" s="62"/>
      <c r="L8" s="62"/>
      <c r="M8" s="805" t="s">
        <v>309</v>
      </c>
      <c r="N8" s="815"/>
      <c r="O8" s="815"/>
      <c r="P8" s="868" t="s">
        <v>310</v>
      </c>
      <c r="Q8" s="869"/>
      <c r="R8" s="869"/>
      <c r="S8" s="62"/>
      <c r="T8" s="62"/>
      <c r="U8" s="63"/>
      <c r="V8" s="63"/>
    </row>
    <row r="9" spans="1:22" ht="23">
      <c r="A9" s="125" t="s">
        <v>5</v>
      </c>
      <c r="B9" s="125" t="s">
        <v>6</v>
      </c>
      <c r="C9" s="125" t="s">
        <v>7</v>
      </c>
      <c r="D9" s="125" t="s">
        <v>8</v>
      </c>
      <c r="E9" s="125" t="s">
        <v>9</v>
      </c>
      <c r="F9" s="125" t="s">
        <v>311</v>
      </c>
      <c r="G9" s="125" t="s">
        <v>1452</v>
      </c>
      <c r="H9" s="125" t="s">
        <v>1453</v>
      </c>
      <c r="I9" s="125" t="s">
        <v>312</v>
      </c>
      <c r="J9" s="387" t="s">
        <v>1455</v>
      </c>
      <c r="K9" s="126" t="s">
        <v>15</v>
      </c>
      <c r="L9" s="126" t="s">
        <v>16</v>
      </c>
      <c r="M9" s="110">
        <v>45839</v>
      </c>
      <c r="N9" s="110">
        <v>45870</v>
      </c>
      <c r="O9" s="110">
        <v>45901</v>
      </c>
      <c r="P9" s="110">
        <v>45931</v>
      </c>
      <c r="Q9" s="110">
        <v>45962</v>
      </c>
      <c r="R9" s="110">
        <v>45992</v>
      </c>
      <c r="S9" s="110" t="s">
        <v>1456</v>
      </c>
      <c r="T9" s="110" t="s">
        <v>1457</v>
      </c>
      <c r="U9" s="127" t="s">
        <v>1459</v>
      </c>
      <c r="V9" s="127" t="s">
        <v>19</v>
      </c>
    </row>
    <row r="10" spans="1:22" ht="24.65" customHeight="1">
      <c r="A10" s="368">
        <v>2257902</v>
      </c>
      <c r="B10" s="368" t="s">
        <v>956</v>
      </c>
      <c r="C10" s="46" t="s">
        <v>800</v>
      </c>
      <c r="D10" s="46" t="s">
        <v>646</v>
      </c>
      <c r="E10" s="49" t="s">
        <v>20</v>
      </c>
      <c r="F10" s="49" t="s">
        <v>804</v>
      </c>
      <c r="G10" s="49" t="s">
        <v>1462</v>
      </c>
      <c r="H10" s="49" t="str">
        <f t="shared" ref="H10:H41" si="0">CONCATENATE(F10,G10,C10)</f>
        <v>Level 3PremiumODC</v>
      </c>
      <c r="I10" s="49" t="s">
        <v>318</v>
      </c>
      <c r="J10" s="388">
        <f>VLOOKUP(H10,'New Rate Card India - BFD'!C:L,10,0)</f>
        <v>2054</v>
      </c>
      <c r="K10" s="36">
        <f t="shared" ref="K10:K41" si="1">J10/82</f>
        <v>25.048780487804876</v>
      </c>
      <c r="L10" s="128">
        <f t="shared" ref="L10:L41" si="2">K10*176</f>
        <v>4408.585365853658</v>
      </c>
      <c r="M10" s="124">
        <f t="shared" ref="M10:M41" si="3">K10*176</f>
        <v>4408.585365853658</v>
      </c>
      <c r="N10" s="124">
        <f t="shared" ref="N10:N41" si="4">K10*176</f>
        <v>4408.585365853658</v>
      </c>
      <c r="O10" s="124">
        <f t="shared" ref="O10:O41" si="5">K10*176</f>
        <v>4408.585365853658</v>
      </c>
      <c r="P10" s="124">
        <f t="shared" ref="P10:P41" si="6">K10*176</f>
        <v>4408.585365853658</v>
      </c>
      <c r="Q10" s="124">
        <f t="shared" ref="Q10:Q41" si="7">K10*176</f>
        <v>4408.585365853658</v>
      </c>
      <c r="R10" s="124">
        <f t="shared" ref="R10:R41" si="8">K10*176</f>
        <v>4408.585365853658</v>
      </c>
      <c r="S10" s="10">
        <f t="shared" ref="S10:S41" si="9">SUM(M10:O10)</f>
        <v>13225.756097560974</v>
      </c>
      <c r="T10" s="10">
        <f t="shared" ref="T10:T41" si="10">SUM(P10:R10)</f>
        <v>13225.756097560974</v>
      </c>
      <c r="U10" s="128">
        <f t="shared" ref="U10:U41" si="11">SUM(S10:T10)</f>
        <v>26451.512195121948</v>
      </c>
      <c r="V10" s="129" t="s">
        <v>2371</v>
      </c>
    </row>
    <row r="11" spans="1:22" ht="24.65" customHeight="1">
      <c r="A11" s="368">
        <v>473887</v>
      </c>
      <c r="B11" s="368" t="s">
        <v>957</v>
      </c>
      <c r="C11" s="46" t="s">
        <v>800</v>
      </c>
      <c r="D11" s="46" t="s">
        <v>626</v>
      </c>
      <c r="E11" s="49" t="s">
        <v>25</v>
      </c>
      <c r="F11" s="49" t="s">
        <v>804</v>
      </c>
      <c r="G11" s="49" t="s">
        <v>1464</v>
      </c>
      <c r="H11" s="49" t="str">
        <f t="shared" si="0"/>
        <v>Level 3StandardODC</v>
      </c>
      <c r="I11" s="49" t="s">
        <v>318</v>
      </c>
      <c r="J11" s="388">
        <f>VLOOKUP(H11,'New Rate Card India - BFD'!C:L,10,0)</f>
        <v>1897</v>
      </c>
      <c r="K11" s="36">
        <f t="shared" si="1"/>
        <v>23.134146341463413</v>
      </c>
      <c r="L11" s="128">
        <f t="shared" si="2"/>
        <v>4071.6097560975609</v>
      </c>
      <c r="M11" s="124">
        <f t="shared" si="3"/>
        <v>4071.6097560975609</v>
      </c>
      <c r="N11" s="124">
        <f t="shared" si="4"/>
        <v>4071.6097560975609</v>
      </c>
      <c r="O11" s="124">
        <f t="shared" si="5"/>
        <v>4071.6097560975609</v>
      </c>
      <c r="P11" s="124">
        <f t="shared" si="6"/>
        <v>4071.6097560975609</v>
      </c>
      <c r="Q11" s="124">
        <f t="shared" si="7"/>
        <v>4071.6097560975609</v>
      </c>
      <c r="R11" s="124">
        <f t="shared" si="8"/>
        <v>4071.6097560975609</v>
      </c>
      <c r="S11" s="10">
        <f t="shared" si="9"/>
        <v>12214.829268292682</v>
      </c>
      <c r="T11" s="10">
        <f t="shared" si="10"/>
        <v>12214.829268292682</v>
      </c>
      <c r="U11" s="128">
        <f t="shared" si="11"/>
        <v>24429.658536585364</v>
      </c>
      <c r="V11" s="129" t="s">
        <v>2371</v>
      </c>
    </row>
    <row r="12" spans="1:22" ht="24.65" customHeight="1">
      <c r="A12" s="368">
        <v>109497</v>
      </c>
      <c r="B12" s="368" t="s">
        <v>958</v>
      </c>
      <c r="C12" s="46" t="s">
        <v>800</v>
      </c>
      <c r="D12" s="46" t="s">
        <v>1476</v>
      </c>
      <c r="E12" s="49" t="s">
        <v>20</v>
      </c>
      <c r="F12" s="49" t="s">
        <v>804</v>
      </c>
      <c r="G12" s="49" t="s">
        <v>1462</v>
      </c>
      <c r="H12" s="49" t="str">
        <f t="shared" si="0"/>
        <v>Level 3PremiumODC</v>
      </c>
      <c r="I12" s="49" t="s">
        <v>443</v>
      </c>
      <c r="J12" s="388">
        <f>VLOOKUP(H12,'New Rate Card India - BFD'!C:L,10,0)</f>
        <v>2054</v>
      </c>
      <c r="K12" s="36">
        <f t="shared" si="1"/>
        <v>25.048780487804876</v>
      </c>
      <c r="L12" s="128">
        <f t="shared" si="2"/>
        <v>4408.585365853658</v>
      </c>
      <c r="M12" s="124">
        <f t="shared" si="3"/>
        <v>4408.585365853658</v>
      </c>
      <c r="N12" s="124">
        <f t="shared" si="4"/>
        <v>4408.585365853658</v>
      </c>
      <c r="O12" s="124">
        <f t="shared" si="5"/>
        <v>4408.585365853658</v>
      </c>
      <c r="P12" s="124">
        <f t="shared" si="6"/>
        <v>4408.585365853658</v>
      </c>
      <c r="Q12" s="124">
        <f t="shared" si="7"/>
        <v>4408.585365853658</v>
      </c>
      <c r="R12" s="124">
        <f t="shared" si="8"/>
        <v>4408.585365853658</v>
      </c>
      <c r="S12" s="10">
        <f t="shared" si="9"/>
        <v>13225.756097560974</v>
      </c>
      <c r="T12" s="10">
        <f t="shared" si="10"/>
        <v>13225.756097560974</v>
      </c>
      <c r="U12" s="128">
        <f t="shared" si="11"/>
        <v>26451.512195121948</v>
      </c>
      <c r="V12" s="129" t="s">
        <v>2371</v>
      </c>
    </row>
    <row r="13" spans="1:22" ht="24.65" customHeight="1">
      <c r="A13" s="368">
        <v>2385199</v>
      </c>
      <c r="B13" s="368" t="s">
        <v>960</v>
      </c>
      <c r="C13" s="46" t="s">
        <v>2372</v>
      </c>
      <c r="D13" s="46" t="s">
        <v>2373</v>
      </c>
      <c r="E13" s="49" t="s">
        <v>346</v>
      </c>
      <c r="F13" s="49" t="s">
        <v>804</v>
      </c>
      <c r="G13" s="49" t="s">
        <v>1464</v>
      </c>
      <c r="H13" s="49" t="str">
        <f t="shared" si="0"/>
        <v>Level 3StandardONPREM</v>
      </c>
      <c r="I13" s="49" t="s">
        <v>422</v>
      </c>
      <c r="J13" s="388">
        <f>VLOOKUP(H13,'New Rate Card India - BFD'!C:L,10,0)</f>
        <v>1707</v>
      </c>
      <c r="K13" s="36">
        <f t="shared" si="1"/>
        <v>20.817073170731707</v>
      </c>
      <c r="L13" s="128">
        <f t="shared" si="2"/>
        <v>3663.8048780487802</v>
      </c>
      <c r="M13" s="124">
        <f t="shared" si="3"/>
        <v>3663.8048780487802</v>
      </c>
      <c r="N13" s="124">
        <f t="shared" si="4"/>
        <v>3663.8048780487802</v>
      </c>
      <c r="O13" s="124">
        <f t="shared" si="5"/>
        <v>3663.8048780487802</v>
      </c>
      <c r="P13" s="124">
        <f t="shared" si="6"/>
        <v>3663.8048780487802</v>
      </c>
      <c r="Q13" s="124">
        <f t="shared" si="7"/>
        <v>3663.8048780487802</v>
      </c>
      <c r="R13" s="124">
        <f t="shared" si="8"/>
        <v>3663.8048780487802</v>
      </c>
      <c r="S13" s="10">
        <f t="shared" si="9"/>
        <v>10991.41463414634</v>
      </c>
      <c r="T13" s="10">
        <f t="shared" si="10"/>
        <v>10991.41463414634</v>
      </c>
      <c r="U13" s="128">
        <f t="shared" si="11"/>
        <v>21982.82926829268</v>
      </c>
      <c r="V13" s="129" t="s">
        <v>2371</v>
      </c>
    </row>
    <row r="14" spans="1:22" ht="24.65" customHeight="1">
      <c r="A14" s="98">
        <v>941724</v>
      </c>
      <c r="B14" s="98" t="s">
        <v>962</v>
      </c>
      <c r="C14" s="362" t="s">
        <v>800</v>
      </c>
      <c r="D14" s="362" t="s">
        <v>2374</v>
      </c>
      <c r="E14" s="49" t="s">
        <v>954</v>
      </c>
      <c r="F14" s="49" t="s">
        <v>804</v>
      </c>
      <c r="G14" s="49" t="s">
        <v>1493</v>
      </c>
      <c r="H14" s="49" t="str">
        <f t="shared" si="0"/>
        <v>Level 3NicheODC</v>
      </c>
      <c r="I14" s="49" t="s">
        <v>324</v>
      </c>
      <c r="J14" s="388">
        <f>VLOOKUP(H14,'New Rate Card India - BFD'!C:L,10,0)</f>
        <v>2278</v>
      </c>
      <c r="K14" s="36">
        <f t="shared" si="1"/>
        <v>27.780487804878049</v>
      </c>
      <c r="L14" s="128">
        <f t="shared" si="2"/>
        <v>4889.3658536585372</v>
      </c>
      <c r="M14" s="124">
        <f t="shared" si="3"/>
        <v>4889.3658536585372</v>
      </c>
      <c r="N14" s="124">
        <f t="shared" si="4"/>
        <v>4889.3658536585372</v>
      </c>
      <c r="O14" s="124">
        <f t="shared" si="5"/>
        <v>4889.3658536585372</v>
      </c>
      <c r="P14" s="124">
        <f t="shared" si="6"/>
        <v>4889.3658536585372</v>
      </c>
      <c r="Q14" s="124">
        <f t="shared" si="7"/>
        <v>4889.3658536585372</v>
      </c>
      <c r="R14" s="124">
        <f t="shared" si="8"/>
        <v>4889.3658536585372</v>
      </c>
      <c r="S14" s="10">
        <f t="shared" si="9"/>
        <v>14668.097560975611</v>
      </c>
      <c r="T14" s="10">
        <f t="shared" si="10"/>
        <v>14668.097560975611</v>
      </c>
      <c r="U14" s="128">
        <f t="shared" si="11"/>
        <v>29336.195121951223</v>
      </c>
      <c r="V14" s="129" t="s">
        <v>2371</v>
      </c>
    </row>
    <row r="15" spans="1:22" ht="24.65" customHeight="1">
      <c r="A15" s="98">
        <v>2081055</v>
      </c>
      <c r="B15" s="98" t="s">
        <v>964</v>
      </c>
      <c r="C15" s="362" t="s">
        <v>800</v>
      </c>
      <c r="D15" s="362" t="s">
        <v>637</v>
      </c>
      <c r="E15" s="360" t="s">
        <v>20</v>
      </c>
      <c r="F15" s="360" t="s">
        <v>804</v>
      </c>
      <c r="G15" s="360" t="s">
        <v>1462</v>
      </c>
      <c r="H15" s="360" t="str">
        <f t="shared" si="0"/>
        <v>Level 3PremiumODC</v>
      </c>
      <c r="I15" s="360" t="s">
        <v>338</v>
      </c>
      <c r="J15" s="624">
        <f>VLOOKUP(H15,'New Rate Card India - BFD'!C:L,10,0)</f>
        <v>2054</v>
      </c>
      <c r="K15" s="361">
        <f t="shared" si="1"/>
        <v>25.048780487804876</v>
      </c>
      <c r="L15" s="298">
        <f t="shared" si="2"/>
        <v>4408.585365853658</v>
      </c>
      <c r="M15" s="373">
        <f t="shared" si="3"/>
        <v>4408.585365853658</v>
      </c>
      <c r="N15" s="373">
        <f t="shared" si="4"/>
        <v>4408.585365853658</v>
      </c>
      <c r="O15" s="373">
        <f t="shared" si="5"/>
        <v>4408.585365853658</v>
      </c>
      <c r="P15" s="373">
        <f t="shared" si="6"/>
        <v>4408.585365853658</v>
      </c>
      <c r="Q15" s="373">
        <f t="shared" si="7"/>
        <v>4408.585365853658</v>
      </c>
      <c r="R15" s="373">
        <f t="shared" si="8"/>
        <v>4408.585365853658</v>
      </c>
      <c r="S15" s="10">
        <f t="shared" si="9"/>
        <v>13225.756097560974</v>
      </c>
      <c r="T15" s="10">
        <f t="shared" si="10"/>
        <v>13225.756097560974</v>
      </c>
      <c r="U15" s="298">
        <f t="shared" si="11"/>
        <v>26451.512195121948</v>
      </c>
      <c r="V15" s="129" t="s">
        <v>2371</v>
      </c>
    </row>
    <row r="16" spans="1:22" ht="24.65" customHeight="1">
      <c r="A16" s="368">
        <v>2087175</v>
      </c>
      <c r="B16" s="368" t="s">
        <v>965</v>
      </c>
      <c r="C16" s="46" t="s">
        <v>800</v>
      </c>
      <c r="D16" s="46" t="s">
        <v>640</v>
      </c>
      <c r="E16" s="49" t="s">
        <v>20</v>
      </c>
      <c r="F16" s="49" t="s">
        <v>802</v>
      </c>
      <c r="G16" s="49" t="s">
        <v>1462</v>
      </c>
      <c r="H16" s="49" t="str">
        <f t="shared" si="0"/>
        <v>Level 2PremiumODC</v>
      </c>
      <c r="I16" s="49" t="s">
        <v>324</v>
      </c>
      <c r="J16" s="388">
        <f>VLOOKUP(H16,'New Rate Card India - BFD'!C:L,10,0)</f>
        <v>1764</v>
      </c>
      <c r="K16" s="36">
        <f t="shared" si="1"/>
        <v>21.512195121951219</v>
      </c>
      <c r="L16" s="128">
        <f t="shared" si="2"/>
        <v>3786.1463414634145</v>
      </c>
      <c r="M16" s="124">
        <f t="shared" si="3"/>
        <v>3786.1463414634145</v>
      </c>
      <c r="N16" s="124">
        <f t="shared" si="4"/>
        <v>3786.1463414634145</v>
      </c>
      <c r="O16" s="124">
        <f t="shared" si="5"/>
        <v>3786.1463414634145</v>
      </c>
      <c r="P16" s="124">
        <f t="shared" si="6"/>
        <v>3786.1463414634145</v>
      </c>
      <c r="Q16" s="124">
        <f t="shared" si="7"/>
        <v>3786.1463414634145</v>
      </c>
      <c r="R16" s="124">
        <f t="shared" si="8"/>
        <v>3786.1463414634145</v>
      </c>
      <c r="S16" s="10">
        <f t="shared" si="9"/>
        <v>11358.439024390244</v>
      </c>
      <c r="T16" s="10">
        <f t="shared" si="10"/>
        <v>11358.439024390244</v>
      </c>
      <c r="U16" s="128">
        <f t="shared" si="11"/>
        <v>22716.878048780487</v>
      </c>
      <c r="V16" s="129" t="s">
        <v>2371</v>
      </c>
    </row>
    <row r="17" spans="1:22" ht="24.65" customHeight="1">
      <c r="A17" s="368">
        <v>2090966</v>
      </c>
      <c r="B17" s="368" t="s">
        <v>966</v>
      </c>
      <c r="C17" s="46" t="s">
        <v>800</v>
      </c>
      <c r="D17" s="46" t="s">
        <v>646</v>
      </c>
      <c r="E17" s="49" t="s">
        <v>25</v>
      </c>
      <c r="F17" s="49" t="s">
        <v>802</v>
      </c>
      <c r="G17" s="49" t="s">
        <v>1464</v>
      </c>
      <c r="H17" s="49" t="str">
        <f t="shared" si="0"/>
        <v>Level 2StandardODC</v>
      </c>
      <c r="I17" s="49" t="s">
        <v>324</v>
      </c>
      <c r="J17" s="388">
        <f>VLOOKUP(H17,'New Rate Card India - BFD'!C:L,10,0)</f>
        <v>1656</v>
      </c>
      <c r="K17" s="36">
        <f t="shared" si="1"/>
        <v>20.195121951219512</v>
      </c>
      <c r="L17" s="128">
        <f t="shared" si="2"/>
        <v>3554.3414634146343</v>
      </c>
      <c r="M17" s="124">
        <f t="shared" si="3"/>
        <v>3554.3414634146343</v>
      </c>
      <c r="N17" s="124">
        <f t="shared" si="4"/>
        <v>3554.3414634146343</v>
      </c>
      <c r="O17" s="124">
        <f t="shared" si="5"/>
        <v>3554.3414634146343</v>
      </c>
      <c r="P17" s="124">
        <f t="shared" si="6"/>
        <v>3554.3414634146343</v>
      </c>
      <c r="Q17" s="124">
        <f t="shared" si="7"/>
        <v>3554.3414634146343</v>
      </c>
      <c r="R17" s="124">
        <f t="shared" si="8"/>
        <v>3554.3414634146343</v>
      </c>
      <c r="S17" s="10">
        <f t="shared" si="9"/>
        <v>10663.024390243903</v>
      </c>
      <c r="T17" s="10">
        <f t="shared" si="10"/>
        <v>10663.024390243903</v>
      </c>
      <c r="U17" s="128">
        <f t="shared" si="11"/>
        <v>21326.048780487807</v>
      </c>
      <c r="V17" s="129" t="s">
        <v>2371</v>
      </c>
    </row>
    <row r="18" spans="1:22" ht="24.65" customHeight="1">
      <c r="A18" s="368">
        <v>2091430</v>
      </c>
      <c r="B18" s="368" t="s">
        <v>967</v>
      </c>
      <c r="C18" s="46" t="s">
        <v>800</v>
      </c>
      <c r="D18" s="46" t="s">
        <v>637</v>
      </c>
      <c r="E18" s="49" t="s">
        <v>25</v>
      </c>
      <c r="F18" s="49" t="s">
        <v>802</v>
      </c>
      <c r="G18" s="49" t="s">
        <v>1464</v>
      </c>
      <c r="H18" s="49" t="str">
        <f t="shared" si="0"/>
        <v>Level 2StandardODC</v>
      </c>
      <c r="I18" s="49" t="s">
        <v>324</v>
      </c>
      <c r="J18" s="388">
        <f>VLOOKUP(H18,'New Rate Card India - BFD'!C:L,10,0)</f>
        <v>1656</v>
      </c>
      <c r="K18" s="36">
        <f t="shared" si="1"/>
        <v>20.195121951219512</v>
      </c>
      <c r="L18" s="128">
        <f t="shared" si="2"/>
        <v>3554.3414634146343</v>
      </c>
      <c r="M18" s="124">
        <f t="shared" si="3"/>
        <v>3554.3414634146343</v>
      </c>
      <c r="N18" s="124">
        <f t="shared" si="4"/>
        <v>3554.3414634146343</v>
      </c>
      <c r="O18" s="124">
        <f t="shared" si="5"/>
        <v>3554.3414634146343</v>
      </c>
      <c r="P18" s="124">
        <f t="shared" si="6"/>
        <v>3554.3414634146343</v>
      </c>
      <c r="Q18" s="124">
        <f t="shared" si="7"/>
        <v>3554.3414634146343</v>
      </c>
      <c r="R18" s="124">
        <f t="shared" si="8"/>
        <v>3554.3414634146343</v>
      </c>
      <c r="S18" s="10">
        <f t="shared" si="9"/>
        <v>10663.024390243903</v>
      </c>
      <c r="T18" s="10">
        <f t="shared" si="10"/>
        <v>10663.024390243903</v>
      </c>
      <c r="U18" s="128">
        <f t="shared" si="11"/>
        <v>21326.048780487807</v>
      </c>
      <c r="V18" s="129" t="s">
        <v>2371</v>
      </c>
    </row>
    <row r="19" spans="1:22" ht="24.65" customHeight="1">
      <c r="A19" s="368">
        <v>242698</v>
      </c>
      <c r="B19" s="368" t="s">
        <v>968</v>
      </c>
      <c r="C19" s="46" t="s">
        <v>800</v>
      </c>
      <c r="D19" s="362" t="s">
        <v>2375</v>
      </c>
      <c r="E19" s="49" t="s">
        <v>20</v>
      </c>
      <c r="F19" s="49" t="s">
        <v>927</v>
      </c>
      <c r="G19" s="49" t="s">
        <v>1471</v>
      </c>
      <c r="H19" s="49" t="str">
        <f t="shared" si="0"/>
        <v>Level 4ExpertODC</v>
      </c>
      <c r="I19" s="49" t="s">
        <v>449</v>
      </c>
      <c r="J19" s="388">
        <f>VLOOKUP(H19,'New Rate Card India - BFD'!C:L,10,0)</f>
        <v>2857</v>
      </c>
      <c r="K19" s="36">
        <f t="shared" si="1"/>
        <v>34.841463414634148</v>
      </c>
      <c r="L19" s="128">
        <f t="shared" si="2"/>
        <v>6132.0975609756097</v>
      </c>
      <c r="M19" s="124">
        <f t="shared" si="3"/>
        <v>6132.0975609756097</v>
      </c>
      <c r="N19" s="124">
        <f t="shared" si="4"/>
        <v>6132.0975609756097</v>
      </c>
      <c r="O19" s="124">
        <f t="shared" si="5"/>
        <v>6132.0975609756097</v>
      </c>
      <c r="P19" s="124">
        <f t="shared" si="6"/>
        <v>6132.0975609756097</v>
      </c>
      <c r="Q19" s="124">
        <f t="shared" si="7"/>
        <v>6132.0975609756097</v>
      </c>
      <c r="R19" s="124">
        <f t="shared" si="8"/>
        <v>6132.0975609756097</v>
      </c>
      <c r="S19" s="10">
        <f t="shared" si="9"/>
        <v>18396.292682926829</v>
      </c>
      <c r="T19" s="10">
        <f t="shared" si="10"/>
        <v>18396.292682926829</v>
      </c>
      <c r="U19" s="128">
        <f t="shared" si="11"/>
        <v>36792.585365853658</v>
      </c>
      <c r="V19" s="129" t="s">
        <v>2371</v>
      </c>
    </row>
    <row r="20" spans="1:22" ht="24.65" customHeight="1">
      <c r="A20" s="368">
        <v>2093279</v>
      </c>
      <c r="B20" s="368" t="s">
        <v>970</v>
      </c>
      <c r="C20" s="46" t="s">
        <v>800</v>
      </c>
      <c r="D20" s="46" t="s">
        <v>646</v>
      </c>
      <c r="E20" s="49" t="s">
        <v>20</v>
      </c>
      <c r="F20" s="49" t="s">
        <v>804</v>
      </c>
      <c r="G20" s="49" t="s">
        <v>1462</v>
      </c>
      <c r="H20" s="49" t="str">
        <f t="shared" si="0"/>
        <v>Level 3PremiumODC</v>
      </c>
      <c r="I20" s="49" t="s">
        <v>338</v>
      </c>
      <c r="J20" s="388">
        <f>VLOOKUP(H20,'New Rate Card India - BFD'!C:L,10,0)</f>
        <v>2054</v>
      </c>
      <c r="K20" s="36">
        <f t="shared" si="1"/>
        <v>25.048780487804876</v>
      </c>
      <c r="L20" s="128">
        <f t="shared" si="2"/>
        <v>4408.585365853658</v>
      </c>
      <c r="M20" s="124">
        <f t="shared" si="3"/>
        <v>4408.585365853658</v>
      </c>
      <c r="N20" s="124">
        <f t="shared" si="4"/>
        <v>4408.585365853658</v>
      </c>
      <c r="O20" s="124">
        <f t="shared" si="5"/>
        <v>4408.585365853658</v>
      </c>
      <c r="P20" s="124">
        <f t="shared" si="6"/>
        <v>4408.585365853658</v>
      </c>
      <c r="Q20" s="124">
        <f t="shared" si="7"/>
        <v>4408.585365853658</v>
      </c>
      <c r="R20" s="124">
        <f t="shared" si="8"/>
        <v>4408.585365853658</v>
      </c>
      <c r="S20" s="10">
        <f t="shared" si="9"/>
        <v>13225.756097560974</v>
      </c>
      <c r="T20" s="10">
        <f t="shared" si="10"/>
        <v>13225.756097560974</v>
      </c>
      <c r="U20" s="128">
        <f t="shared" si="11"/>
        <v>26451.512195121948</v>
      </c>
      <c r="V20" s="129" t="s">
        <v>2371</v>
      </c>
    </row>
    <row r="21" spans="1:22" ht="24.65" customHeight="1">
      <c r="A21" s="368">
        <v>284501</v>
      </c>
      <c r="B21" s="368" t="s">
        <v>971</v>
      </c>
      <c r="C21" s="46" t="s">
        <v>800</v>
      </c>
      <c r="D21" s="46" t="s">
        <v>637</v>
      </c>
      <c r="E21" s="49" t="s">
        <v>25</v>
      </c>
      <c r="F21" s="49" t="s">
        <v>804</v>
      </c>
      <c r="G21" s="49" t="s">
        <v>1464</v>
      </c>
      <c r="H21" s="49" t="str">
        <f t="shared" si="0"/>
        <v>Level 3StandardODC</v>
      </c>
      <c r="I21" s="49" t="s">
        <v>338</v>
      </c>
      <c r="J21" s="388">
        <f>VLOOKUP(H21,'New Rate Card India - BFD'!C:L,10,0)</f>
        <v>1897</v>
      </c>
      <c r="K21" s="36">
        <f t="shared" si="1"/>
        <v>23.134146341463413</v>
      </c>
      <c r="L21" s="128">
        <f t="shared" si="2"/>
        <v>4071.6097560975609</v>
      </c>
      <c r="M21" s="124">
        <f t="shared" si="3"/>
        <v>4071.6097560975609</v>
      </c>
      <c r="N21" s="124">
        <f t="shared" si="4"/>
        <v>4071.6097560975609</v>
      </c>
      <c r="O21" s="124">
        <f t="shared" si="5"/>
        <v>4071.6097560975609</v>
      </c>
      <c r="P21" s="124">
        <f t="shared" si="6"/>
        <v>4071.6097560975609</v>
      </c>
      <c r="Q21" s="124">
        <f t="shared" si="7"/>
        <v>4071.6097560975609</v>
      </c>
      <c r="R21" s="124">
        <f t="shared" si="8"/>
        <v>4071.6097560975609</v>
      </c>
      <c r="S21" s="10">
        <f t="shared" si="9"/>
        <v>12214.829268292682</v>
      </c>
      <c r="T21" s="10">
        <f t="shared" si="10"/>
        <v>12214.829268292682</v>
      </c>
      <c r="U21" s="128">
        <f t="shared" si="11"/>
        <v>24429.658536585364</v>
      </c>
      <c r="V21" s="129" t="s">
        <v>2371</v>
      </c>
    </row>
    <row r="22" spans="1:22" ht="24.65" customHeight="1">
      <c r="A22" s="368">
        <v>2101366</v>
      </c>
      <c r="B22" s="368" t="s">
        <v>972</v>
      </c>
      <c r="C22" s="46" t="s">
        <v>800</v>
      </c>
      <c r="D22" s="46" t="s">
        <v>640</v>
      </c>
      <c r="E22" s="49" t="s">
        <v>20</v>
      </c>
      <c r="F22" s="49" t="s">
        <v>810</v>
      </c>
      <c r="G22" s="49" t="s">
        <v>1462</v>
      </c>
      <c r="H22" s="49" t="str">
        <f t="shared" si="0"/>
        <v>Level 1PremiumODC</v>
      </c>
      <c r="I22" s="49" t="s">
        <v>582</v>
      </c>
      <c r="J22" s="388">
        <f>VLOOKUP(H22,'New Rate Card India - BFD'!C:L,10,0)</f>
        <v>1449</v>
      </c>
      <c r="K22" s="36">
        <f t="shared" si="1"/>
        <v>17.670731707317074</v>
      </c>
      <c r="L22" s="128">
        <f t="shared" si="2"/>
        <v>3110.0487804878048</v>
      </c>
      <c r="M22" s="124">
        <f t="shared" si="3"/>
        <v>3110.0487804878048</v>
      </c>
      <c r="N22" s="124">
        <f t="shared" si="4"/>
        <v>3110.0487804878048</v>
      </c>
      <c r="O22" s="124">
        <f t="shared" si="5"/>
        <v>3110.0487804878048</v>
      </c>
      <c r="P22" s="124">
        <f t="shared" si="6"/>
        <v>3110.0487804878048</v>
      </c>
      <c r="Q22" s="124">
        <f t="shared" si="7"/>
        <v>3110.0487804878048</v>
      </c>
      <c r="R22" s="124">
        <f t="shared" si="8"/>
        <v>3110.0487804878048</v>
      </c>
      <c r="S22" s="10">
        <f t="shared" si="9"/>
        <v>9330.1463414634145</v>
      </c>
      <c r="T22" s="10">
        <f t="shared" si="10"/>
        <v>9330.1463414634145</v>
      </c>
      <c r="U22" s="128">
        <f t="shared" si="11"/>
        <v>18660.292682926829</v>
      </c>
      <c r="V22" s="129" t="s">
        <v>2371</v>
      </c>
    </row>
    <row r="23" spans="1:22" ht="24.65" customHeight="1">
      <c r="A23" s="368">
        <v>2106430</v>
      </c>
      <c r="B23" s="368" t="s">
        <v>973</v>
      </c>
      <c r="C23" s="46" t="s">
        <v>800</v>
      </c>
      <c r="D23" s="46" t="s">
        <v>637</v>
      </c>
      <c r="E23" s="49" t="s">
        <v>20</v>
      </c>
      <c r="F23" s="49" t="s">
        <v>802</v>
      </c>
      <c r="G23" s="49" t="s">
        <v>1462</v>
      </c>
      <c r="H23" s="49" t="str">
        <f t="shared" si="0"/>
        <v>Level 2PremiumODC</v>
      </c>
      <c r="I23" s="49" t="s">
        <v>324</v>
      </c>
      <c r="J23" s="388">
        <f>VLOOKUP(H23,'New Rate Card India - BFD'!C:L,10,0)</f>
        <v>1764</v>
      </c>
      <c r="K23" s="36">
        <f t="shared" si="1"/>
        <v>21.512195121951219</v>
      </c>
      <c r="L23" s="128">
        <f t="shared" si="2"/>
        <v>3786.1463414634145</v>
      </c>
      <c r="M23" s="124">
        <f t="shared" si="3"/>
        <v>3786.1463414634145</v>
      </c>
      <c r="N23" s="124">
        <f t="shared" si="4"/>
        <v>3786.1463414634145</v>
      </c>
      <c r="O23" s="124">
        <f t="shared" si="5"/>
        <v>3786.1463414634145</v>
      </c>
      <c r="P23" s="124">
        <f t="shared" si="6"/>
        <v>3786.1463414634145</v>
      </c>
      <c r="Q23" s="124">
        <f t="shared" si="7"/>
        <v>3786.1463414634145</v>
      </c>
      <c r="R23" s="124">
        <f t="shared" si="8"/>
        <v>3786.1463414634145</v>
      </c>
      <c r="S23" s="10">
        <f t="shared" si="9"/>
        <v>11358.439024390244</v>
      </c>
      <c r="T23" s="10">
        <f t="shared" si="10"/>
        <v>11358.439024390244</v>
      </c>
      <c r="U23" s="128">
        <f t="shared" si="11"/>
        <v>22716.878048780487</v>
      </c>
      <c r="V23" s="129" t="s">
        <v>2371</v>
      </c>
    </row>
    <row r="24" spans="1:22" ht="24.65" customHeight="1">
      <c r="A24" s="368">
        <v>2108156</v>
      </c>
      <c r="B24" s="368" t="s">
        <v>974</v>
      </c>
      <c r="C24" s="46" t="s">
        <v>800</v>
      </c>
      <c r="D24" s="46" t="s">
        <v>626</v>
      </c>
      <c r="E24" s="49" t="s">
        <v>25</v>
      </c>
      <c r="F24" s="49" t="s">
        <v>802</v>
      </c>
      <c r="G24" s="49" t="s">
        <v>1464</v>
      </c>
      <c r="H24" s="49" t="str">
        <f t="shared" si="0"/>
        <v>Level 2StandardODC</v>
      </c>
      <c r="I24" s="49" t="s">
        <v>324</v>
      </c>
      <c r="J24" s="388">
        <f>VLOOKUP(H24,'New Rate Card India - BFD'!C:L,10,0)</f>
        <v>1656</v>
      </c>
      <c r="K24" s="36">
        <f t="shared" si="1"/>
        <v>20.195121951219512</v>
      </c>
      <c r="L24" s="128">
        <f t="shared" si="2"/>
        <v>3554.3414634146343</v>
      </c>
      <c r="M24" s="124">
        <f t="shared" si="3"/>
        <v>3554.3414634146343</v>
      </c>
      <c r="N24" s="124">
        <f t="shared" si="4"/>
        <v>3554.3414634146343</v>
      </c>
      <c r="O24" s="124">
        <f t="shared" si="5"/>
        <v>3554.3414634146343</v>
      </c>
      <c r="P24" s="124">
        <f t="shared" si="6"/>
        <v>3554.3414634146343</v>
      </c>
      <c r="Q24" s="124">
        <f t="shared" si="7"/>
        <v>3554.3414634146343</v>
      </c>
      <c r="R24" s="124">
        <f t="shared" si="8"/>
        <v>3554.3414634146343</v>
      </c>
      <c r="S24" s="10">
        <f t="shared" si="9"/>
        <v>10663.024390243903</v>
      </c>
      <c r="T24" s="10">
        <f t="shared" si="10"/>
        <v>10663.024390243903</v>
      </c>
      <c r="U24" s="128">
        <f t="shared" si="11"/>
        <v>21326.048780487807</v>
      </c>
      <c r="V24" s="129" t="s">
        <v>2371</v>
      </c>
    </row>
    <row r="25" spans="1:22" ht="24.65" customHeight="1">
      <c r="A25" s="368">
        <v>2112043</v>
      </c>
      <c r="B25" s="368" t="s">
        <v>975</v>
      </c>
      <c r="C25" s="46" t="s">
        <v>800</v>
      </c>
      <c r="D25" s="46" t="s">
        <v>637</v>
      </c>
      <c r="E25" s="49" t="s">
        <v>25</v>
      </c>
      <c r="F25" s="49" t="s">
        <v>810</v>
      </c>
      <c r="G25" s="49" t="s">
        <v>1464</v>
      </c>
      <c r="H25" s="49" t="str">
        <f t="shared" si="0"/>
        <v>Level 1StandardODC</v>
      </c>
      <c r="I25" s="49" t="s">
        <v>582</v>
      </c>
      <c r="J25" s="388">
        <f>VLOOKUP(H25,'New Rate Card India - BFD'!C:L,10,0)</f>
        <v>1400</v>
      </c>
      <c r="K25" s="36">
        <f t="shared" si="1"/>
        <v>17.073170731707318</v>
      </c>
      <c r="L25" s="128">
        <f t="shared" si="2"/>
        <v>3004.8780487804879</v>
      </c>
      <c r="M25" s="124">
        <f t="shared" si="3"/>
        <v>3004.8780487804879</v>
      </c>
      <c r="N25" s="124">
        <f t="shared" si="4"/>
        <v>3004.8780487804879</v>
      </c>
      <c r="O25" s="124">
        <f t="shared" si="5"/>
        <v>3004.8780487804879</v>
      </c>
      <c r="P25" s="124">
        <f t="shared" si="6"/>
        <v>3004.8780487804879</v>
      </c>
      <c r="Q25" s="124">
        <f t="shared" si="7"/>
        <v>3004.8780487804879</v>
      </c>
      <c r="R25" s="124">
        <f t="shared" si="8"/>
        <v>3004.8780487804879</v>
      </c>
      <c r="S25" s="10">
        <f t="shared" si="9"/>
        <v>9014.6341463414647</v>
      </c>
      <c r="T25" s="10">
        <f t="shared" si="10"/>
        <v>9014.6341463414647</v>
      </c>
      <c r="U25" s="128">
        <f t="shared" si="11"/>
        <v>18029.268292682929</v>
      </c>
      <c r="V25" s="129" t="s">
        <v>2371</v>
      </c>
    </row>
    <row r="26" spans="1:22" ht="24.65" customHeight="1">
      <c r="A26" s="368">
        <v>2418187</v>
      </c>
      <c r="B26" s="623" t="s">
        <v>1677</v>
      </c>
      <c r="C26" s="46" t="s">
        <v>800</v>
      </c>
      <c r="D26" s="362" t="s">
        <v>963</v>
      </c>
      <c r="E26" s="49" t="s">
        <v>25</v>
      </c>
      <c r="F26" s="49" t="s">
        <v>804</v>
      </c>
      <c r="G26" s="49" t="s">
        <v>1464</v>
      </c>
      <c r="H26" s="49" t="str">
        <f t="shared" si="0"/>
        <v>Level 3StandardODC</v>
      </c>
      <c r="I26" s="49" t="s">
        <v>338</v>
      </c>
      <c r="J26" s="388">
        <f>VLOOKUP(H26,'New Rate Card India - BFD'!C:L,10,0)</f>
        <v>1897</v>
      </c>
      <c r="K26" s="36">
        <f t="shared" si="1"/>
        <v>23.134146341463413</v>
      </c>
      <c r="L26" s="128">
        <f t="shared" si="2"/>
        <v>4071.6097560975609</v>
      </c>
      <c r="M26" s="124">
        <f t="shared" si="3"/>
        <v>4071.6097560975609</v>
      </c>
      <c r="N26" s="124">
        <f t="shared" si="4"/>
        <v>4071.6097560975609</v>
      </c>
      <c r="O26" s="124">
        <f t="shared" si="5"/>
        <v>4071.6097560975609</v>
      </c>
      <c r="P26" s="124">
        <f t="shared" si="6"/>
        <v>4071.6097560975609</v>
      </c>
      <c r="Q26" s="124">
        <f t="shared" si="7"/>
        <v>4071.6097560975609</v>
      </c>
      <c r="R26" s="124">
        <f t="shared" si="8"/>
        <v>4071.6097560975609</v>
      </c>
      <c r="S26" s="10">
        <f t="shared" si="9"/>
        <v>12214.829268292682</v>
      </c>
      <c r="T26" s="10">
        <f t="shared" si="10"/>
        <v>12214.829268292682</v>
      </c>
      <c r="U26" s="128">
        <f t="shared" si="11"/>
        <v>24429.658536585364</v>
      </c>
      <c r="V26" s="129" t="s">
        <v>2371</v>
      </c>
    </row>
    <row r="27" spans="1:22" ht="24.65" customHeight="1">
      <c r="A27" s="368">
        <v>2129264</v>
      </c>
      <c r="B27" s="368" t="s">
        <v>977</v>
      </c>
      <c r="C27" s="46" t="s">
        <v>800</v>
      </c>
      <c r="D27" s="46" t="s">
        <v>637</v>
      </c>
      <c r="E27" s="49" t="s">
        <v>20</v>
      </c>
      <c r="F27" s="49" t="s">
        <v>802</v>
      </c>
      <c r="G27" s="49" t="s">
        <v>1462</v>
      </c>
      <c r="H27" s="49" t="str">
        <f t="shared" si="0"/>
        <v>Level 2PremiumODC</v>
      </c>
      <c r="I27" s="49" t="s">
        <v>324</v>
      </c>
      <c r="J27" s="388">
        <f>VLOOKUP(H27,'New Rate Card India - BFD'!C:L,10,0)</f>
        <v>1764</v>
      </c>
      <c r="K27" s="36">
        <f t="shared" si="1"/>
        <v>21.512195121951219</v>
      </c>
      <c r="L27" s="128">
        <f t="shared" si="2"/>
        <v>3786.1463414634145</v>
      </c>
      <c r="M27" s="124">
        <f t="shared" si="3"/>
        <v>3786.1463414634145</v>
      </c>
      <c r="N27" s="124">
        <f t="shared" si="4"/>
        <v>3786.1463414634145</v>
      </c>
      <c r="O27" s="124">
        <f t="shared" si="5"/>
        <v>3786.1463414634145</v>
      </c>
      <c r="P27" s="124">
        <f t="shared" si="6"/>
        <v>3786.1463414634145</v>
      </c>
      <c r="Q27" s="124">
        <f t="shared" si="7"/>
        <v>3786.1463414634145</v>
      </c>
      <c r="R27" s="124">
        <f t="shared" si="8"/>
        <v>3786.1463414634145</v>
      </c>
      <c r="S27" s="10">
        <f t="shared" si="9"/>
        <v>11358.439024390244</v>
      </c>
      <c r="T27" s="10">
        <f t="shared" si="10"/>
        <v>11358.439024390244</v>
      </c>
      <c r="U27" s="128">
        <f t="shared" si="11"/>
        <v>22716.878048780487</v>
      </c>
      <c r="V27" s="129" t="s">
        <v>2371</v>
      </c>
    </row>
    <row r="28" spans="1:22" ht="24.65" customHeight="1">
      <c r="A28" s="368">
        <v>2136888</v>
      </c>
      <c r="B28" s="368" t="s">
        <v>978</v>
      </c>
      <c r="C28" s="46" t="s">
        <v>800</v>
      </c>
      <c r="D28" s="46" t="s">
        <v>646</v>
      </c>
      <c r="E28" s="49" t="s">
        <v>20</v>
      </c>
      <c r="F28" s="49" t="s">
        <v>802</v>
      </c>
      <c r="G28" s="49" t="s">
        <v>1462</v>
      </c>
      <c r="H28" s="49" t="str">
        <f t="shared" si="0"/>
        <v>Level 2PremiumODC</v>
      </c>
      <c r="I28" s="49" t="s">
        <v>324</v>
      </c>
      <c r="J28" s="388">
        <f>VLOOKUP(H28,'New Rate Card India - BFD'!C:L,10,0)</f>
        <v>1764</v>
      </c>
      <c r="K28" s="36">
        <f t="shared" si="1"/>
        <v>21.512195121951219</v>
      </c>
      <c r="L28" s="128">
        <f t="shared" si="2"/>
        <v>3786.1463414634145</v>
      </c>
      <c r="M28" s="124">
        <f t="shared" si="3"/>
        <v>3786.1463414634145</v>
      </c>
      <c r="N28" s="124">
        <f t="shared" si="4"/>
        <v>3786.1463414634145</v>
      </c>
      <c r="O28" s="124">
        <f t="shared" si="5"/>
        <v>3786.1463414634145</v>
      </c>
      <c r="P28" s="124">
        <f t="shared" si="6"/>
        <v>3786.1463414634145</v>
      </c>
      <c r="Q28" s="124">
        <f t="shared" si="7"/>
        <v>3786.1463414634145</v>
      </c>
      <c r="R28" s="124">
        <f t="shared" si="8"/>
        <v>3786.1463414634145</v>
      </c>
      <c r="S28" s="10">
        <f t="shared" si="9"/>
        <v>11358.439024390244</v>
      </c>
      <c r="T28" s="10">
        <f t="shared" si="10"/>
        <v>11358.439024390244</v>
      </c>
      <c r="U28" s="128">
        <f t="shared" si="11"/>
        <v>22716.878048780487</v>
      </c>
      <c r="V28" s="129" t="s">
        <v>2371</v>
      </c>
    </row>
    <row r="29" spans="1:22" ht="24.65" customHeight="1">
      <c r="A29" s="368">
        <v>2166013</v>
      </c>
      <c r="B29" s="368" t="s">
        <v>979</v>
      </c>
      <c r="C29" s="46" t="s">
        <v>800</v>
      </c>
      <c r="D29" s="46" t="s">
        <v>637</v>
      </c>
      <c r="E29" s="49" t="s">
        <v>428</v>
      </c>
      <c r="F29" s="49" t="s">
        <v>804</v>
      </c>
      <c r="G29" s="49" t="s">
        <v>1462</v>
      </c>
      <c r="H29" s="49" t="str">
        <f t="shared" si="0"/>
        <v>Level 3PremiumODC</v>
      </c>
      <c r="I29" s="49" t="s">
        <v>318</v>
      </c>
      <c r="J29" s="388">
        <f>VLOOKUP(H29,'New Rate Card India - BFD'!C:L,10,0)</f>
        <v>2054</v>
      </c>
      <c r="K29" s="36">
        <f t="shared" si="1"/>
        <v>25.048780487804876</v>
      </c>
      <c r="L29" s="128">
        <f t="shared" si="2"/>
        <v>4408.585365853658</v>
      </c>
      <c r="M29" s="124">
        <f t="shared" si="3"/>
        <v>4408.585365853658</v>
      </c>
      <c r="N29" s="124">
        <f t="shared" si="4"/>
        <v>4408.585365853658</v>
      </c>
      <c r="O29" s="124">
        <f t="shared" si="5"/>
        <v>4408.585365853658</v>
      </c>
      <c r="P29" s="124">
        <f t="shared" si="6"/>
        <v>4408.585365853658</v>
      </c>
      <c r="Q29" s="124">
        <f t="shared" si="7"/>
        <v>4408.585365853658</v>
      </c>
      <c r="R29" s="124">
        <f t="shared" si="8"/>
        <v>4408.585365853658</v>
      </c>
      <c r="S29" s="10">
        <f t="shared" si="9"/>
        <v>13225.756097560974</v>
      </c>
      <c r="T29" s="10">
        <f t="shared" si="10"/>
        <v>13225.756097560974</v>
      </c>
      <c r="U29" s="128">
        <f t="shared" si="11"/>
        <v>26451.512195121948</v>
      </c>
      <c r="V29" s="129" t="s">
        <v>2371</v>
      </c>
    </row>
    <row r="30" spans="1:22" ht="24.65" customHeight="1">
      <c r="A30" s="368">
        <v>2177358</v>
      </c>
      <c r="B30" s="368" t="s">
        <v>983</v>
      </c>
      <c r="C30" s="46" t="s">
        <v>800</v>
      </c>
      <c r="D30" s="46" t="s">
        <v>646</v>
      </c>
      <c r="E30" s="49" t="s">
        <v>428</v>
      </c>
      <c r="F30" s="49" t="s">
        <v>804</v>
      </c>
      <c r="G30" s="49" t="s">
        <v>1462</v>
      </c>
      <c r="H30" s="49" t="str">
        <f t="shared" si="0"/>
        <v>Level 3PremiumODC</v>
      </c>
      <c r="I30" s="49" t="s">
        <v>338</v>
      </c>
      <c r="J30" s="388">
        <f>VLOOKUP(H30,'New Rate Card India - BFD'!C:L,10,0)</f>
        <v>2054</v>
      </c>
      <c r="K30" s="36">
        <f t="shared" si="1"/>
        <v>25.048780487804876</v>
      </c>
      <c r="L30" s="128">
        <f t="shared" si="2"/>
        <v>4408.585365853658</v>
      </c>
      <c r="M30" s="124">
        <f t="shared" si="3"/>
        <v>4408.585365853658</v>
      </c>
      <c r="N30" s="124">
        <f t="shared" si="4"/>
        <v>4408.585365853658</v>
      </c>
      <c r="O30" s="124">
        <f t="shared" si="5"/>
        <v>4408.585365853658</v>
      </c>
      <c r="P30" s="124">
        <f t="shared" si="6"/>
        <v>4408.585365853658</v>
      </c>
      <c r="Q30" s="124">
        <f t="shared" si="7"/>
        <v>4408.585365853658</v>
      </c>
      <c r="R30" s="124">
        <f t="shared" si="8"/>
        <v>4408.585365853658</v>
      </c>
      <c r="S30" s="10">
        <f t="shared" si="9"/>
        <v>13225.756097560974</v>
      </c>
      <c r="T30" s="10">
        <f t="shared" si="10"/>
        <v>13225.756097560974</v>
      </c>
      <c r="U30" s="128">
        <f t="shared" si="11"/>
        <v>26451.512195121948</v>
      </c>
      <c r="V30" s="129" t="s">
        <v>2371</v>
      </c>
    </row>
    <row r="31" spans="1:22" ht="24.65" customHeight="1">
      <c r="A31" s="368">
        <v>2225669</v>
      </c>
      <c r="B31" s="368" t="s">
        <v>984</v>
      </c>
      <c r="C31" s="46" t="s">
        <v>800</v>
      </c>
      <c r="D31" s="46" t="s">
        <v>646</v>
      </c>
      <c r="E31" s="49" t="s">
        <v>20</v>
      </c>
      <c r="F31" s="49" t="s">
        <v>802</v>
      </c>
      <c r="G31" s="49" t="s">
        <v>1462</v>
      </c>
      <c r="H31" s="49" t="str">
        <f t="shared" si="0"/>
        <v>Level 2PremiumODC</v>
      </c>
      <c r="I31" s="49" t="s">
        <v>324</v>
      </c>
      <c r="J31" s="388">
        <f>VLOOKUP(H31,'New Rate Card India - BFD'!C:L,10,0)</f>
        <v>1764</v>
      </c>
      <c r="K31" s="36">
        <f t="shared" si="1"/>
        <v>21.512195121951219</v>
      </c>
      <c r="L31" s="128">
        <f t="shared" si="2"/>
        <v>3786.1463414634145</v>
      </c>
      <c r="M31" s="124">
        <f t="shared" si="3"/>
        <v>3786.1463414634145</v>
      </c>
      <c r="N31" s="124">
        <f t="shared" si="4"/>
        <v>3786.1463414634145</v>
      </c>
      <c r="O31" s="124">
        <f t="shared" si="5"/>
        <v>3786.1463414634145</v>
      </c>
      <c r="P31" s="124">
        <f t="shared" si="6"/>
        <v>3786.1463414634145</v>
      </c>
      <c r="Q31" s="124">
        <f t="shared" si="7"/>
        <v>3786.1463414634145</v>
      </c>
      <c r="R31" s="124">
        <f t="shared" si="8"/>
        <v>3786.1463414634145</v>
      </c>
      <c r="S31" s="10">
        <f t="shared" si="9"/>
        <v>11358.439024390244</v>
      </c>
      <c r="T31" s="10">
        <f t="shared" si="10"/>
        <v>11358.439024390244</v>
      </c>
      <c r="U31" s="128">
        <f t="shared" si="11"/>
        <v>22716.878048780487</v>
      </c>
      <c r="V31" s="129" t="s">
        <v>2371</v>
      </c>
    </row>
    <row r="32" spans="1:22" ht="24.65" customHeight="1">
      <c r="A32" s="368">
        <v>2230389</v>
      </c>
      <c r="B32" s="368" t="s">
        <v>985</v>
      </c>
      <c r="C32" s="46" t="s">
        <v>800</v>
      </c>
      <c r="D32" s="46" t="s">
        <v>640</v>
      </c>
      <c r="E32" s="49" t="s">
        <v>25</v>
      </c>
      <c r="F32" s="49" t="s">
        <v>810</v>
      </c>
      <c r="G32" s="49" t="s">
        <v>1464</v>
      </c>
      <c r="H32" s="49" t="str">
        <f t="shared" si="0"/>
        <v>Level 1StandardODC</v>
      </c>
      <c r="I32" s="49" t="s">
        <v>582</v>
      </c>
      <c r="J32" s="388">
        <f>VLOOKUP(H32,'New Rate Card India - BFD'!C:L,10,0)</f>
        <v>1400</v>
      </c>
      <c r="K32" s="36">
        <f t="shared" si="1"/>
        <v>17.073170731707318</v>
      </c>
      <c r="L32" s="128">
        <f t="shared" si="2"/>
        <v>3004.8780487804879</v>
      </c>
      <c r="M32" s="124">
        <f t="shared" si="3"/>
        <v>3004.8780487804879</v>
      </c>
      <c r="N32" s="124">
        <f t="shared" si="4"/>
        <v>3004.8780487804879</v>
      </c>
      <c r="O32" s="124">
        <f t="shared" si="5"/>
        <v>3004.8780487804879</v>
      </c>
      <c r="P32" s="124">
        <f t="shared" si="6"/>
        <v>3004.8780487804879</v>
      </c>
      <c r="Q32" s="124">
        <f t="shared" si="7"/>
        <v>3004.8780487804879</v>
      </c>
      <c r="R32" s="124">
        <f t="shared" si="8"/>
        <v>3004.8780487804879</v>
      </c>
      <c r="S32" s="10">
        <f t="shared" si="9"/>
        <v>9014.6341463414647</v>
      </c>
      <c r="T32" s="10">
        <f t="shared" si="10"/>
        <v>9014.6341463414647</v>
      </c>
      <c r="U32" s="128">
        <f t="shared" si="11"/>
        <v>18029.268292682929</v>
      </c>
      <c r="V32" s="129" t="s">
        <v>2371</v>
      </c>
    </row>
    <row r="33" spans="1:22" ht="24.65" customHeight="1">
      <c r="A33" s="368">
        <v>2252709</v>
      </c>
      <c r="B33" s="368" t="s">
        <v>986</v>
      </c>
      <c r="C33" s="46" t="s">
        <v>800</v>
      </c>
      <c r="D33" s="46" t="s">
        <v>637</v>
      </c>
      <c r="E33" s="49" t="s">
        <v>428</v>
      </c>
      <c r="F33" s="49" t="s">
        <v>802</v>
      </c>
      <c r="G33" s="49" t="s">
        <v>1462</v>
      </c>
      <c r="H33" s="49" t="str">
        <f t="shared" si="0"/>
        <v>Level 2PremiumODC</v>
      </c>
      <c r="I33" s="49" t="s">
        <v>324</v>
      </c>
      <c r="J33" s="388">
        <f>VLOOKUP(H33,'New Rate Card India - BFD'!C:L,10,0)</f>
        <v>1764</v>
      </c>
      <c r="K33" s="36">
        <f t="shared" si="1"/>
        <v>21.512195121951219</v>
      </c>
      <c r="L33" s="128">
        <f t="shared" si="2"/>
        <v>3786.1463414634145</v>
      </c>
      <c r="M33" s="124">
        <f t="shared" si="3"/>
        <v>3786.1463414634145</v>
      </c>
      <c r="N33" s="124">
        <f t="shared" si="4"/>
        <v>3786.1463414634145</v>
      </c>
      <c r="O33" s="124">
        <f t="shared" si="5"/>
        <v>3786.1463414634145</v>
      </c>
      <c r="P33" s="124">
        <f t="shared" si="6"/>
        <v>3786.1463414634145</v>
      </c>
      <c r="Q33" s="124">
        <f t="shared" si="7"/>
        <v>3786.1463414634145</v>
      </c>
      <c r="R33" s="124">
        <f t="shared" si="8"/>
        <v>3786.1463414634145</v>
      </c>
      <c r="S33" s="10">
        <f t="shared" si="9"/>
        <v>11358.439024390244</v>
      </c>
      <c r="T33" s="10">
        <f t="shared" si="10"/>
        <v>11358.439024390244</v>
      </c>
      <c r="U33" s="128">
        <f t="shared" si="11"/>
        <v>22716.878048780487</v>
      </c>
      <c r="V33" s="129" t="s">
        <v>2371</v>
      </c>
    </row>
    <row r="34" spans="1:22" ht="24.65" customHeight="1">
      <c r="A34" s="368">
        <v>2257652</v>
      </c>
      <c r="B34" s="368" t="s">
        <v>987</v>
      </c>
      <c r="C34" s="46" t="s">
        <v>800</v>
      </c>
      <c r="D34" s="46" t="s">
        <v>626</v>
      </c>
      <c r="E34" s="49" t="s">
        <v>20</v>
      </c>
      <c r="F34" s="49" t="s">
        <v>804</v>
      </c>
      <c r="G34" s="49" t="s">
        <v>1462</v>
      </c>
      <c r="H34" s="49" t="str">
        <f t="shared" si="0"/>
        <v>Level 3PremiumODC</v>
      </c>
      <c r="I34" s="49" t="s">
        <v>338</v>
      </c>
      <c r="J34" s="388">
        <f>VLOOKUP(H34,'New Rate Card India - BFD'!C:L,10,0)</f>
        <v>2054</v>
      </c>
      <c r="K34" s="36">
        <f t="shared" si="1"/>
        <v>25.048780487804876</v>
      </c>
      <c r="L34" s="128">
        <f t="shared" si="2"/>
        <v>4408.585365853658</v>
      </c>
      <c r="M34" s="124">
        <f t="shared" si="3"/>
        <v>4408.585365853658</v>
      </c>
      <c r="N34" s="124">
        <f t="shared" si="4"/>
        <v>4408.585365853658</v>
      </c>
      <c r="O34" s="124">
        <f t="shared" si="5"/>
        <v>4408.585365853658</v>
      </c>
      <c r="P34" s="124">
        <f t="shared" si="6"/>
        <v>4408.585365853658</v>
      </c>
      <c r="Q34" s="124">
        <f t="shared" si="7"/>
        <v>4408.585365853658</v>
      </c>
      <c r="R34" s="124">
        <f t="shared" si="8"/>
        <v>4408.585365853658</v>
      </c>
      <c r="S34" s="10">
        <f t="shared" si="9"/>
        <v>13225.756097560974</v>
      </c>
      <c r="T34" s="10">
        <f t="shared" si="10"/>
        <v>13225.756097560974</v>
      </c>
      <c r="U34" s="128">
        <f t="shared" si="11"/>
        <v>26451.512195121948</v>
      </c>
      <c r="V34" s="129" t="s">
        <v>2371</v>
      </c>
    </row>
    <row r="35" spans="1:22" ht="24.65" customHeight="1">
      <c r="A35" s="368">
        <v>2263314</v>
      </c>
      <c r="B35" s="368" t="s">
        <v>988</v>
      </c>
      <c r="C35" s="46" t="s">
        <v>800</v>
      </c>
      <c r="D35" s="46" t="s">
        <v>626</v>
      </c>
      <c r="E35" s="49" t="s">
        <v>20</v>
      </c>
      <c r="F35" s="49" t="s">
        <v>802</v>
      </c>
      <c r="G35" s="49" t="s">
        <v>1462</v>
      </c>
      <c r="H35" s="49" t="str">
        <f t="shared" si="0"/>
        <v>Level 2PremiumODC</v>
      </c>
      <c r="I35" s="49" t="s">
        <v>324</v>
      </c>
      <c r="J35" s="388">
        <f>VLOOKUP(H35,'New Rate Card India - BFD'!C:L,10,0)</f>
        <v>1764</v>
      </c>
      <c r="K35" s="36">
        <f t="shared" si="1"/>
        <v>21.512195121951219</v>
      </c>
      <c r="L35" s="128">
        <f t="shared" si="2"/>
        <v>3786.1463414634145</v>
      </c>
      <c r="M35" s="124">
        <f t="shared" si="3"/>
        <v>3786.1463414634145</v>
      </c>
      <c r="N35" s="124">
        <f t="shared" si="4"/>
        <v>3786.1463414634145</v>
      </c>
      <c r="O35" s="124">
        <f t="shared" si="5"/>
        <v>3786.1463414634145</v>
      </c>
      <c r="P35" s="124">
        <f t="shared" si="6"/>
        <v>3786.1463414634145</v>
      </c>
      <c r="Q35" s="124">
        <f t="shared" si="7"/>
        <v>3786.1463414634145</v>
      </c>
      <c r="R35" s="124">
        <f t="shared" si="8"/>
        <v>3786.1463414634145</v>
      </c>
      <c r="S35" s="10">
        <f t="shared" si="9"/>
        <v>11358.439024390244</v>
      </c>
      <c r="T35" s="10">
        <f t="shared" si="10"/>
        <v>11358.439024390244</v>
      </c>
      <c r="U35" s="128">
        <f t="shared" si="11"/>
        <v>22716.878048780487</v>
      </c>
      <c r="V35" s="129" t="s">
        <v>2371</v>
      </c>
    </row>
    <row r="36" spans="1:22" ht="24.65" customHeight="1">
      <c r="A36" s="368">
        <v>2434889</v>
      </c>
      <c r="B36" s="623" t="s">
        <v>1487</v>
      </c>
      <c r="C36" s="46" t="s">
        <v>800</v>
      </c>
      <c r="D36" s="362" t="s">
        <v>963</v>
      </c>
      <c r="E36" s="49" t="s">
        <v>25</v>
      </c>
      <c r="F36" s="49" t="s">
        <v>804</v>
      </c>
      <c r="G36" s="49" t="s">
        <v>1464</v>
      </c>
      <c r="H36" s="49" t="str">
        <f t="shared" si="0"/>
        <v>Level 3StandardODC</v>
      </c>
      <c r="I36" s="49" t="s">
        <v>318</v>
      </c>
      <c r="J36" s="388">
        <f>VLOOKUP(H36,'New Rate Card India - BFD'!C:L,10,0)</f>
        <v>1897</v>
      </c>
      <c r="K36" s="36">
        <f t="shared" si="1"/>
        <v>23.134146341463413</v>
      </c>
      <c r="L36" s="128">
        <f t="shared" si="2"/>
        <v>4071.6097560975609</v>
      </c>
      <c r="M36" s="124">
        <f t="shared" si="3"/>
        <v>4071.6097560975609</v>
      </c>
      <c r="N36" s="124">
        <f t="shared" si="4"/>
        <v>4071.6097560975609</v>
      </c>
      <c r="O36" s="124">
        <f t="shared" si="5"/>
        <v>4071.6097560975609</v>
      </c>
      <c r="P36" s="124">
        <f t="shared" si="6"/>
        <v>4071.6097560975609</v>
      </c>
      <c r="Q36" s="124">
        <f t="shared" si="7"/>
        <v>4071.6097560975609</v>
      </c>
      <c r="R36" s="124">
        <f t="shared" si="8"/>
        <v>4071.6097560975609</v>
      </c>
      <c r="S36" s="10">
        <f t="shared" si="9"/>
        <v>12214.829268292682</v>
      </c>
      <c r="T36" s="10">
        <f t="shared" si="10"/>
        <v>12214.829268292682</v>
      </c>
      <c r="U36" s="128">
        <f t="shared" si="11"/>
        <v>24429.658536585364</v>
      </c>
      <c r="V36" s="129" t="s">
        <v>2371</v>
      </c>
    </row>
    <row r="37" spans="1:22" ht="24.65" customHeight="1">
      <c r="A37" s="368">
        <v>2308528</v>
      </c>
      <c r="B37" s="368" t="s">
        <v>990</v>
      </c>
      <c r="C37" s="46" t="s">
        <v>800</v>
      </c>
      <c r="D37" s="46" t="s">
        <v>640</v>
      </c>
      <c r="E37" s="49" t="s">
        <v>25</v>
      </c>
      <c r="F37" s="49" t="s">
        <v>810</v>
      </c>
      <c r="G37" s="49" t="s">
        <v>1464</v>
      </c>
      <c r="H37" s="49" t="str">
        <f t="shared" si="0"/>
        <v>Level 1StandardODC</v>
      </c>
      <c r="I37" s="49" t="s">
        <v>582</v>
      </c>
      <c r="J37" s="388">
        <f>VLOOKUP(H37,'New Rate Card India - BFD'!C:L,10,0)</f>
        <v>1400</v>
      </c>
      <c r="K37" s="36">
        <f t="shared" si="1"/>
        <v>17.073170731707318</v>
      </c>
      <c r="L37" s="128">
        <f t="shared" si="2"/>
        <v>3004.8780487804879</v>
      </c>
      <c r="M37" s="124">
        <f t="shared" si="3"/>
        <v>3004.8780487804879</v>
      </c>
      <c r="N37" s="124">
        <f t="shared" si="4"/>
        <v>3004.8780487804879</v>
      </c>
      <c r="O37" s="124">
        <f t="shared" si="5"/>
        <v>3004.8780487804879</v>
      </c>
      <c r="P37" s="124">
        <f t="shared" si="6"/>
        <v>3004.8780487804879</v>
      </c>
      <c r="Q37" s="124">
        <f t="shared" si="7"/>
        <v>3004.8780487804879</v>
      </c>
      <c r="R37" s="124">
        <f t="shared" si="8"/>
        <v>3004.8780487804879</v>
      </c>
      <c r="S37" s="10">
        <f t="shared" si="9"/>
        <v>9014.6341463414647</v>
      </c>
      <c r="T37" s="10">
        <f t="shared" si="10"/>
        <v>9014.6341463414647</v>
      </c>
      <c r="U37" s="128">
        <f t="shared" si="11"/>
        <v>18029.268292682929</v>
      </c>
      <c r="V37" s="129" t="s">
        <v>2371</v>
      </c>
    </row>
    <row r="38" spans="1:22" ht="24.65" customHeight="1">
      <c r="A38" s="368">
        <v>2337831</v>
      </c>
      <c r="B38" s="368" t="s">
        <v>991</v>
      </c>
      <c r="C38" s="46" t="s">
        <v>800</v>
      </c>
      <c r="D38" s="46" t="s">
        <v>626</v>
      </c>
      <c r="E38" s="49" t="s">
        <v>428</v>
      </c>
      <c r="F38" s="49" t="s">
        <v>804</v>
      </c>
      <c r="G38" s="49" t="s">
        <v>1462</v>
      </c>
      <c r="H38" s="49" t="str">
        <f t="shared" si="0"/>
        <v>Level 3PremiumODC</v>
      </c>
      <c r="I38" s="49" t="s">
        <v>338</v>
      </c>
      <c r="J38" s="388">
        <f>VLOOKUP(H38,'New Rate Card India - BFD'!C:L,10,0)</f>
        <v>2054</v>
      </c>
      <c r="K38" s="36">
        <f t="shared" si="1"/>
        <v>25.048780487804876</v>
      </c>
      <c r="L38" s="128">
        <f t="shared" si="2"/>
        <v>4408.585365853658</v>
      </c>
      <c r="M38" s="124">
        <f t="shared" si="3"/>
        <v>4408.585365853658</v>
      </c>
      <c r="N38" s="124">
        <f t="shared" si="4"/>
        <v>4408.585365853658</v>
      </c>
      <c r="O38" s="124">
        <f t="shared" si="5"/>
        <v>4408.585365853658</v>
      </c>
      <c r="P38" s="124">
        <f t="shared" si="6"/>
        <v>4408.585365853658</v>
      </c>
      <c r="Q38" s="124">
        <f t="shared" si="7"/>
        <v>4408.585365853658</v>
      </c>
      <c r="R38" s="124">
        <f t="shared" si="8"/>
        <v>4408.585365853658</v>
      </c>
      <c r="S38" s="10">
        <f t="shared" si="9"/>
        <v>13225.756097560974</v>
      </c>
      <c r="T38" s="10">
        <f t="shared" si="10"/>
        <v>13225.756097560974</v>
      </c>
      <c r="U38" s="128">
        <f t="shared" si="11"/>
        <v>26451.512195121948</v>
      </c>
      <c r="V38" s="129" t="s">
        <v>2371</v>
      </c>
    </row>
    <row r="39" spans="1:22" ht="24.65" customHeight="1">
      <c r="A39" s="368">
        <v>2338194</v>
      </c>
      <c r="B39" s="623" t="s">
        <v>992</v>
      </c>
      <c r="C39" s="46" t="s">
        <v>800</v>
      </c>
      <c r="D39" s="46" t="s">
        <v>993</v>
      </c>
      <c r="E39" s="49" t="s">
        <v>20</v>
      </c>
      <c r="F39" s="49" t="s">
        <v>804</v>
      </c>
      <c r="G39" s="49" t="s">
        <v>1462</v>
      </c>
      <c r="H39" s="49" t="str">
        <f t="shared" si="0"/>
        <v>Level 3PremiumODC</v>
      </c>
      <c r="I39" s="49" t="s">
        <v>338</v>
      </c>
      <c r="J39" s="388">
        <f>VLOOKUP(H39,'New Rate Card India - BFD'!C:L,10,0)</f>
        <v>2054</v>
      </c>
      <c r="K39" s="36">
        <f t="shared" si="1"/>
        <v>25.048780487804876</v>
      </c>
      <c r="L39" s="128">
        <f t="shared" si="2"/>
        <v>4408.585365853658</v>
      </c>
      <c r="M39" s="124">
        <f t="shared" si="3"/>
        <v>4408.585365853658</v>
      </c>
      <c r="N39" s="124">
        <f t="shared" si="4"/>
        <v>4408.585365853658</v>
      </c>
      <c r="O39" s="124">
        <f t="shared" si="5"/>
        <v>4408.585365853658</v>
      </c>
      <c r="P39" s="124">
        <f t="shared" si="6"/>
        <v>4408.585365853658</v>
      </c>
      <c r="Q39" s="124">
        <f t="shared" si="7"/>
        <v>4408.585365853658</v>
      </c>
      <c r="R39" s="124">
        <f t="shared" si="8"/>
        <v>4408.585365853658</v>
      </c>
      <c r="S39" s="10">
        <f t="shared" si="9"/>
        <v>13225.756097560974</v>
      </c>
      <c r="T39" s="10">
        <f t="shared" si="10"/>
        <v>13225.756097560974</v>
      </c>
      <c r="U39" s="128">
        <f t="shared" si="11"/>
        <v>26451.512195121948</v>
      </c>
      <c r="V39" s="129" t="s">
        <v>2371</v>
      </c>
    </row>
    <row r="40" spans="1:22" ht="24.65" customHeight="1">
      <c r="A40" s="368">
        <v>2424652</v>
      </c>
      <c r="B40" s="368" t="s">
        <v>994</v>
      </c>
      <c r="C40" s="46" t="s">
        <v>800</v>
      </c>
      <c r="D40" s="46" t="s">
        <v>626</v>
      </c>
      <c r="E40" s="49" t="s">
        <v>25</v>
      </c>
      <c r="F40" s="49" t="s">
        <v>802</v>
      </c>
      <c r="G40" s="49" t="s">
        <v>1464</v>
      </c>
      <c r="H40" s="49" t="str">
        <f t="shared" si="0"/>
        <v>Level 2StandardODC</v>
      </c>
      <c r="I40" s="49" t="s">
        <v>324</v>
      </c>
      <c r="J40" s="388">
        <f>VLOOKUP(H40,'New Rate Card India - BFD'!C:L,10,0)</f>
        <v>1656</v>
      </c>
      <c r="K40" s="36">
        <f t="shared" si="1"/>
        <v>20.195121951219512</v>
      </c>
      <c r="L40" s="128">
        <f t="shared" si="2"/>
        <v>3554.3414634146343</v>
      </c>
      <c r="M40" s="124">
        <f t="shared" si="3"/>
        <v>3554.3414634146343</v>
      </c>
      <c r="N40" s="124">
        <f t="shared" si="4"/>
        <v>3554.3414634146343</v>
      </c>
      <c r="O40" s="124">
        <f t="shared" si="5"/>
        <v>3554.3414634146343</v>
      </c>
      <c r="P40" s="124">
        <f t="shared" si="6"/>
        <v>3554.3414634146343</v>
      </c>
      <c r="Q40" s="124">
        <f t="shared" si="7"/>
        <v>3554.3414634146343</v>
      </c>
      <c r="R40" s="124">
        <f t="shared" si="8"/>
        <v>3554.3414634146343</v>
      </c>
      <c r="S40" s="10">
        <f t="shared" si="9"/>
        <v>10663.024390243903</v>
      </c>
      <c r="T40" s="10">
        <f t="shared" si="10"/>
        <v>10663.024390243903</v>
      </c>
      <c r="U40" s="128">
        <f t="shared" si="11"/>
        <v>21326.048780487807</v>
      </c>
      <c r="V40" s="129" t="s">
        <v>2371</v>
      </c>
    </row>
    <row r="41" spans="1:22" ht="24.65" customHeight="1">
      <c r="A41" s="368">
        <v>169770</v>
      </c>
      <c r="B41" s="623" t="s">
        <v>1102</v>
      </c>
      <c r="C41" s="46" t="s">
        <v>800</v>
      </c>
      <c r="D41" s="46" t="s">
        <v>451</v>
      </c>
      <c r="E41" s="49" t="s">
        <v>20</v>
      </c>
      <c r="F41" s="49" t="s">
        <v>804</v>
      </c>
      <c r="G41" s="49" t="s">
        <v>1462</v>
      </c>
      <c r="H41" s="49" t="str">
        <f t="shared" si="0"/>
        <v>Level 3PremiumODC</v>
      </c>
      <c r="I41" s="49" t="s">
        <v>422</v>
      </c>
      <c r="J41" s="388">
        <f>VLOOKUP(H41,'New Rate Card India - BFD'!C:L,10,0)</f>
        <v>2054</v>
      </c>
      <c r="K41" s="36">
        <f t="shared" si="1"/>
        <v>25.048780487804876</v>
      </c>
      <c r="L41" s="128">
        <f t="shared" si="2"/>
        <v>4408.585365853658</v>
      </c>
      <c r="M41" s="124">
        <f t="shared" si="3"/>
        <v>4408.585365853658</v>
      </c>
      <c r="N41" s="124">
        <f t="shared" si="4"/>
        <v>4408.585365853658</v>
      </c>
      <c r="O41" s="124">
        <f t="shared" si="5"/>
        <v>4408.585365853658</v>
      </c>
      <c r="P41" s="124">
        <f t="shared" si="6"/>
        <v>4408.585365853658</v>
      </c>
      <c r="Q41" s="124">
        <f t="shared" si="7"/>
        <v>4408.585365853658</v>
      </c>
      <c r="R41" s="124">
        <f t="shared" si="8"/>
        <v>4408.585365853658</v>
      </c>
      <c r="S41" s="10">
        <f t="shared" si="9"/>
        <v>13225.756097560974</v>
      </c>
      <c r="T41" s="10">
        <f t="shared" si="10"/>
        <v>13225.756097560974</v>
      </c>
      <c r="U41" s="128">
        <f t="shared" si="11"/>
        <v>26451.512195121948</v>
      </c>
      <c r="V41" s="129" t="s">
        <v>2371</v>
      </c>
    </row>
    <row r="42" spans="1:22" ht="24.65" customHeight="1">
      <c r="A42" s="368">
        <v>2378163</v>
      </c>
      <c r="B42" s="368" t="s">
        <v>996</v>
      </c>
      <c r="C42" s="46" t="s">
        <v>800</v>
      </c>
      <c r="D42" s="46" t="s">
        <v>626</v>
      </c>
      <c r="E42" s="49" t="s">
        <v>25</v>
      </c>
      <c r="F42" s="49" t="s">
        <v>802</v>
      </c>
      <c r="G42" s="49" t="s">
        <v>1464</v>
      </c>
      <c r="H42" s="49" t="str">
        <f t="shared" ref="H42:H73" si="12">CONCATENATE(F42,G42,C42)</f>
        <v>Level 2StandardODC</v>
      </c>
      <c r="I42" s="49" t="s">
        <v>324</v>
      </c>
      <c r="J42" s="388">
        <f>VLOOKUP(H42,'New Rate Card India - BFD'!C:L,10,0)</f>
        <v>1656</v>
      </c>
      <c r="K42" s="36">
        <f t="shared" ref="K42:K73" si="13">J42/82</f>
        <v>20.195121951219512</v>
      </c>
      <c r="L42" s="128">
        <f t="shared" ref="L42:L73" si="14">K42*176</f>
        <v>3554.3414634146343</v>
      </c>
      <c r="M42" s="124">
        <f t="shared" ref="M42:M73" si="15">K42*176</f>
        <v>3554.3414634146343</v>
      </c>
      <c r="N42" s="124">
        <f t="shared" ref="N42:N73" si="16">K42*176</f>
        <v>3554.3414634146343</v>
      </c>
      <c r="O42" s="124">
        <f t="shared" ref="O42:O73" si="17">K42*176</f>
        <v>3554.3414634146343</v>
      </c>
      <c r="P42" s="124">
        <f t="shared" ref="P42:P74" si="18">K42*176</f>
        <v>3554.3414634146343</v>
      </c>
      <c r="Q42" s="124">
        <f t="shared" ref="Q42:Q74" si="19">K42*176</f>
        <v>3554.3414634146343</v>
      </c>
      <c r="R42" s="124">
        <f t="shared" ref="R42:R74" si="20">K42*176</f>
        <v>3554.3414634146343</v>
      </c>
      <c r="S42" s="10">
        <f t="shared" ref="S42:S73" si="21">SUM(M42:O42)</f>
        <v>10663.024390243903</v>
      </c>
      <c r="T42" s="10">
        <f t="shared" ref="T42:T73" si="22">SUM(P42:R42)</f>
        <v>10663.024390243903</v>
      </c>
      <c r="U42" s="128">
        <f t="shared" ref="U42:U73" si="23">SUM(S42:T42)</f>
        <v>21326.048780487807</v>
      </c>
      <c r="V42" s="129" t="s">
        <v>2371</v>
      </c>
    </row>
    <row r="43" spans="1:22" ht="24.65" customHeight="1">
      <c r="A43" s="368">
        <v>2388562</v>
      </c>
      <c r="B43" s="368" t="s">
        <v>997</v>
      </c>
      <c r="C43" s="46" t="s">
        <v>800</v>
      </c>
      <c r="D43" s="46" t="s">
        <v>646</v>
      </c>
      <c r="E43" s="49" t="s">
        <v>428</v>
      </c>
      <c r="F43" s="49" t="s">
        <v>802</v>
      </c>
      <c r="G43" s="49" t="s">
        <v>1462</v>
      </c>
      <c r="H43" s="49" t="str">
        <f t="shared" si="12"/>
        <v>Level 2PremiumODC</v>
      </c>
      <c r="I43" s="49" t="s">
        <v>324</v>
      </c>
      <c r="J43" s="388">
        <f>VLOOKUP(H43,'New Rate Card India - BFD'!C:L,10,0)</f>
        <v>1764</v>
      </c>
      <c r="K43" s="36">
        <f t="shared" si="13"/>
        <v>21.512195121951219</v>
      </c>
      <c r="L43" s="128">
        <f t="shared" si="14"/>
        <v>3786.1463414634145</v>
      </c>
      <c r="M43" s="124">
        <f t="shared" si="15"/>
        <v>3786.1463414634145</v>
      </c>
      <c r="N43" s="124">
        <f t="shared" si="16"/>
        <v>3786.1463414634145</v>
      </c>
      <c r="O43" s="124">
        <f t="shared" si="17"/>
        <v>3786.1463414634145</v>
      </c>
      <c r="P43" s="124">
        <f t="shared" si="18"/>
        <v>3786.1463414634145</v>
      </c>
      <c r="Q43" s="124">
        <f t="shared" si="19"/>
        <v>3786.1463414634145</v>
      </c>
      <c r="R43" s="124">
        <f t="shared" si="20"/>
        <v>3786.1463414634145</v>
      </c>
      <c r="S43" s="10">
        <f t="shared" si="21"/>
        <v>11358.439024390244</v>
      </c>
      <c r="T43" s="10">
        <f t="shared" si="22"/>
        <v>11358.439024390244</v>
      </c>
      <c r="U43" s="128">
        <f t="shared" si="23"/>
        <v>22716.878048780487</v>
      </c>
      <c r="V43" s="129" t="s">
        <v>2371</v>
      </c>
    </row>
    <row r="44" spans="1:22" ht="24.65" customHeight="1">
      <c r="A44" s="368">
        <v>2394021</v>
      </c>
      <c r="B44" s="368" t="s">
        <v>998</v>
      </c>
      <c r="C44" s="46" t="s">
        <v>800</v>
      </c>
      <c r="D44" s="46" t="s">
        <v>637</v>
      </c>
      <c r="E44" s="49" t="s">
        <v>20</v>
      </c>
      <c r="F44" s="49" t="s">
        <v>802</v>
      </c>
      <c r="G44" s="49" t="s">
        <v>1462</v>
      </c>
      <c r="H44" s="49" t="str">
        <f t="shared" si="12"/>
        <v>Level 2PremiumODC</v>
      </c>
      <c r="I44" s="49" t="s">
        <v>324</v>
      </c>
      <c r="J44" s="388">
        <f>VLOOKUP(H44,'New Rate Card India - BFD'!C:L,10,0)</f>
        <v>1764</v>
      </c>
      <c r="K44" s="36">
        <f t="shared" si="13"/>
        <v>21.512195121951219</v>
      </c>
      <c r="L44" s="128">
        <f t="shared" si="14"/>
        <v>3786.1463414634145</v>
      </c>
      <c r="M44" s="124">
        <f t="shared" si="15"/>
        <v>3786.1463414634145</v>
      </c>
      <c r="N44" s="124">
        <f t="shared" si="16"/>
        <v>3786.1463414634145</v>
      </c>
      <c r="O44" s="124">
        <f t="shared" si="17"/>
        <v>3786.1463414634145</v>
      </c>
      <c r="P44" s="124">
        <f t="shared" si="18"/>
        <v>3786.1463414634145</v>
      </c>
      <c r="Q44" s="124">
        <f t="shared" si="19"/>
        <v>3786.1463414634145</v>
      </c>
      <c r="R44" s="124">
        <f t="shared" si="20"/>
        <v>3786.1463414634145</v>
      </c>
      <c r="S44" s="10">
        <f t="shared" si="21"/>
        <v>11358.439024390244</v>
      </c>
      <c r="T44" s="10">
        <f t="shared" si="22"/>
        <v>11358.439024390244</v>
      </c>
      <c r="U44" s="128">
        <f t="shared" si="23"/>
        <v>22716.878048780487</v>
      </c>
      <c r="V44" s="129" t="s">
        <v>2371</v>
      </c>
    </row>
    <row r="45" spans="1:22" ht="24.65" customHeight="1">
      <c r="A45" s="368">
        <v>2302427</v>
      </c>
      <c r="B45" s="368" t="s">
        <v>999</v>
      </c>
      <c r="C45" s="46" t="s">
        <v>800</v>
      </c>
      <c r="D45" s="46" t="s">
        <v>626</v>
      </c>
      <c r="E45" s="49" t="s">
        <v>20</v>
      </c>
      <c r="F45" s="49" t="s">
        <v>804</v>
      </c>
      <c r="G45" s="49" t="s">
        <v>1462</v>
      </c>
      <c r="H45" s="49" t="str">
        <f t="shared" si="12"/>
        <v>Level 3PremiumODC</v>
      </c>
      <c r="I45" s="49" t="s">
        <v>338</v>
      </c>
      <c r="J45" s="388">
        <f>VLOOKUP(H45,'New Rate Card India - BFD'!C:L,10,0)</f>
        <v>2054</v>
      </c>
      <c r="K45" s="36">
        <f t="shared" si="13"/>
        <v>25.048780487804876</v>
      </c>
      <c r="L45" s="128">
        <f t="shared" si="14"/>
        <v>4408.585365853658</v>
      </c>
      <c r="M45" s="124">
        <f t="shared" si="15"/>
        <v>4408.585365853658</v>
      </c>
      <c r="N45" s="124">
        <f t="shared" si="16"/>
        <v>4408.585365853658</v>
      </c>
      <c r="O45" s="124">
        <f t="shared" si="17"/>
        <v>4408.585365853658</v>
      </c>
      <c r="P45" s="124">
        <f t="shared" si="18"/>
        <v>4408.585365853658</v>
      </c>
      <c r="Q45" s="124">
        <f t="shared" si="19"/>
        <v>4408.585365853658</v>
      </c>
      <c r="R45" s="124">
        <f t="shared" si="20"/>
        <v>4408.585365853658</v>
      </c>
      <c r="S45" s="10">
        <f t="shared" si="21"/>
        <v>13225.756097560974</v>
      </c>
      <c r="T45" s="10">
        <f t="shared" si="22"/>
        <v>13225.756097560974</v>
      </c>
      <c r="U45" s="128">
        <f t="shared" si="23"/>
        <v>26451.512195121948</v>
      </c>
      <c r="V45" s="129" t="s">
        <v>2371</v>
      </c>
    </row>
    <row r="46" spans="1:22" ht="24.65" customHeight="1">
      <c r="A46" s="368">
        <v>265354</v>
      </c>
      <c r="B46" s="368" t="s">
        <v>299</v>
      </c>
      <c r="C46" s="46" t="s">
        <v>800</v>
      </c>
      <c r="D46" s="46" t="s">
        <v>1476</v>
      </c>
      <c r="E46" s="49" t="s">
        <v>20</v>
      </c>
      <c r="F46" s="49" t="s">
        <v>927</v>
      </c>
      <c r="G46" s="49" t="s">
        <v>1471</v>
      </c>
      <c r="H46" s="49" t="str">
        <f t="shared" si="12"/>
        <v>Level 4ExpertODC</v>
      </c>
      <c r="I46" s="49" t="s">
        <v>449</v>
      </c>
      <c r="J46" s="388">
        <f>VLOOKUP(H46,'New Rate Card India - BFD'!C:L,10,0)</f>
        <v>2857</v>
      </c>
      <c r="K46" s="36">
        <f t="shared" si="13"/>
        <v>34.841463414634148</v>
      </c>
      <c r="L46" s="128">
        <f t="shared" si="14"/>
        <v>6132.0975609756097</v>
      </c>
      <c r="M46" s="124">
        <f t="shared" si="15"/>
        <v>6132.0975609756097</v>
      </c>
      <c r="N46" s="124">
        <f t="shared" si="16"/>
        <v>6132.0975609756097</v>
      </c>
      <c r="O46" s="124">
        <f t="shared" si="17"/>
        <v>6132.0975609756097</v>
      </c>
      <c r="P46" s="124">
        <f t="shared" si="18"/>
        <v>6132.0975609756097</v>
      </c>
      <c r="Q46" s="124">
        <f t="shared" si="19"/>
        <v>6132.0975609756097</v>
      </c>
      <c r="R46" s="124">
        <f t="shared" si="20"/>
        <v>6132.0975609756097</v>
      </c>
      <c r="S46" s="10">
        <f t="shared" si="21"/>
        <v>18396.292682926829</v>
      </c>
      <c r="T46" s="10">
        <f t="shared" si="22"/>
        <v>18396.292682926829</v>
      </c>
      <c r="U46" s="128">
        <f t="shared" si="23"/>
        <v>36792.585365853658</v>
      </c>
      <c r="V46" s="129" t="s">
        <v>2371</v>
      </c>
    </row>
    <row r="47" spans="1:22" ht="24.65" customHeight="1">
      <c r="A47" s="368">
        <v>302408</v>
      </c>
      <c r="B47" s="368" t="s">
        <v>1000</v>
      </c>
      <c r="C47" s="46" t="s">
        <v>800</v>
      </c>
      <c r="D47" s="46" t="s">
        <v>646</v>
      </c>
      <c r="E47" s="49" t="s">
        <v>25</v>
      </c>
      <c r="F47" s="49" t="s">
        <v>804</v>
      </c>
      <c r="G47" s="49" t="s">
        <v>1464</v>
      </c>
      <c r="H47" s="49" t="str">
        <f t="shared" si="12"/>
        <v>Level 3StandardODC</v>
      </c>
      <c r="I47" s="49" t="s">
        <v>338</v>
      </c>
      <c r="J47" s="388">
        <f>VLOOKUP(H47,'New Rate Card India - BFD'!C:L,10,0)</f>
        <v>1897</v>
      </c>
      <c r="K47" s="36">
        <f t="shared" si="13"/>
        <v>23.134146341463413</v>
      </c>
      <c r="L47" s="128">
        <f t="shared" si="14"/>
        <v>4071.6097560975609</v>
      </c>
      <c r="M47" s="124">
        <f t="shared" si="15"/>
        <v>4071.6097560975609</v>
      </c>
      <c r="N47" s="124">
        <f t="shared" si="16"/>
        <v>4071.6097560975609</v>
      </c>
      <c r="O47" s="124">
        <f t="shared" si="17"/>
        <v>4071.6097560975609</v>
      </c>
      <c r="P47" s="124">
        <f t="shared" si="18"/>
        <v>4071.6097560975609</v>
      </c>
      <c r="Q47" s="124">
        <f t="shared" si="19"/>
        <v>4071.6097560975609</v>
      </c>
      <c r="R47" s="124">
        <f t="shared" si="20"/>
        <v>4071.6097560975609</v>
      </c>
      <c r="S47" s="10">
        <f t="shared" si="21"/>
        <v>12214.829268292682</v>
      </c>
      <c r="T47" s="10">
        <f t="shared" si="22"/>
        <v>12214.829268292682</v>
      </c>
      <c r="U47" s="128">
        <f t="shared" si="23"/>
        <v>24429.658536585364</v>
      </c>
      <c r="V47" s="129" t="s">
        <v>2371</v>
      </c>
    </row>
    <row r="48" spans="1:22" ht="24.65" customHeight="1">
      <c r="A48" s="368">
        <v>332845</v>
      </c>
      <c r="B48" s="368" t="s">
        <v>1001</v>
      </c>
      <c r="C48" s="46" t="s">
        <v>800</v>
      </c>
      <c r="D48" s="46" t="s">
        <v>626</v>
      </c>
      <c r="E48" s="49" t="s">
        <v>25</v>
      </c>
      <c r="F48" s="49" t="s">
        <v>802</v>
      </c>
      <c r="G48" s="49" t="s">
        <v>1464</v>
      </c>
      <c r="H48" s="49" t="str">
        <f t="shared" si="12"/>
        <v>Level 2StandardODC</v>
      </c>
      <c r="I48" s="49" t="s">
        <v>324</v>
      </c>
      <c r="J48" s="388">
        <f>VLOOKUP(H48,'New Rate Card India - BFD'!C:L,10,0)</f>
        <v>1656</v>
      </c>
      <c r="K48" s="36">
        <f t="shared" si="13"/>
        <v>20.195121951219512</v>
      </c>
      <c r="L48" s="128">
        <f t="shared" si="14"/>
        <v>3554.3414634146343</v>
      </c>
      <c r="M48" s="124">
        <f t="shared" si="15"/>
        <v>3554.3414634146343</v>
      </c>
      <c r="N48" s="124">
        <f t="shared" si="16"/>
        <v>3554.3414634146343</v>
      </c>
      <c r="O48" s="124">
        <f t="shared" si="17"/>
        <v>3554.3414634146343</v>
      </c>
      <c r="P48" s="124">
        <f t="shared" si="18"/>
        <v>3554.3414634146343</v>
      </c>
      <c r="Q48" s="124">
        <f t="shared" si="19"/>
        <v>3554.3414634146343</v>
      </c>
      <c r="R48" s="124">
        <f t="shared" si="20"/>
        <v>3554.3414634146343</v>
      </c>
      <c r="S48" s="10">
        <f t="shared" si="21"/>
        <v>10663.024390243903</v>
      </c>
      <c r="T48" s="10">
        <f t="shared" si="22"/>
        <v>10663.024390243903</v>
      </c>
      <c r="U48" s="128">
        <f t="shared" si="23"/>
        <v>21326.048780487807</v>
      </c>
      <c r="V48" s="129" t="s">
        <v>2371</v>
      </c>
    </row>
    <row r="49" spans="1:22" ht="24.65" customHeight="1">
      <c r="A49" s="368">
        <v>695292</v>
      </c>
      <c r="B49" s="368" t="s">
        <v>1002</v>
      </c>
      <c r="C49" s="46" t="s">
        <v>800</v>
      </c>
      <c r="D49" s="46" t="s">
        <v>637</v>
      </c>
      <c r="E49" s="49" t="s">
        <v>20</v>
      </c>
      <c r="F49" s="49" t="s">
        <v>804</v>
      </c>
      <c r="G49" s="49" t="s">
        <v>1462</v>
      </c>
      <c r="H49" s="49" t="str">
        <f t="shared" si="12"/>
        <v>Level 3PremiumODC</v>
      </c>
      <c r="I49" s="49" t="s">
        <v>318</v>
      </c>
      <c r="J49" s="388">
        <f>VLOOKUP(H49,'New Rate Card India - BFD'!C:L,10,0)</f>
        <v>2054</v>
      </c>
      <c r="K49" s="36">
        <f t="shared" si="13"/>
        <v>25.048780487804876</v>
      </c>
      <c r="L49" s="128">
        <f t="shared" si="14"/>
        <v>4408.585365853658</v>
      </c>
      <c r="M49" s="124">
        <f t="shared" si="15"/>
        <v>4408.585365853658</v>
      </c>
      <c r="N49" s="124">
        <f t="shared" si="16"/>
        <v>4408.585365853658</v>
      </c>
      <c r="O49" s="124">
        <f t="shared" si="17"/>
        <v>4408.585365853658</v>
      </c>
      <c r="P49" s="124">
        <f t="shared" si="18"/>
        <v>4408.585365853658</v>
      </c>
      <c r="Q49" s="124">
        <f t="shared" si="19"/>
        <v>4408.585365853658</v>
      </c>
      <c r="R49" s="124">
        <f t="shared" si="20"/>
        <v>4408.585365853658</v>
      </c>
      <c r="S49" s="10">
        <f t="shared" si="21"/>
        <v>13225.756097560974</v>
      </c>
      <c r="T49" s="10">
        <f t="shared" si="22"/>
        <v>13225.756097560974</v>
      </c>
      <c r="U49" s="128">
        <f t="shared" si="23"/>
        <v>26451.512195121948</v>
      </c>
      <c r="V49" s="129" t="s">
        <v>2371</v>
      </c>
    </row>
    <row r="50" spans="1:22" ht="24.65" customHeight="1">
      <c r="A50" s="368">
        <v>740084</v>
      </c>
      <c r="B50" s="368" t="s">
        <v>1003</v>
      </c>
      <c r="C50" s="46" t="s">
        <v>800</v>
      </c>
      <c r="D50" s="46" t="s">
        <v>646</v>
      </c>
      <c r="E50" s="49" t="s">
        <v>428</v>
      </c>
      <c r="F50" s="49" t="s">
        <v>804</v>
      </c>
      <c r="G50" s="49" t="s">
        <v>1462</v>
      </c>
      <c r="H50" s="49" t="str">
        <f t="shared" si="12"/>
        <v>Level 3PremiumODC</v>
      </c>
      <c r="I50" s="49" t="s">
        <v>318</v>
      </c>
      <c r="J50" s="388">
        <f>VLOOKUP(H50,'New Rate Card India - BFD'!C:L,10,0)</f>
        <v>2054</v>
      </c>
      <c r="K50" s="36">
        <f t="shared" si="13"/>
        <v>25.048780487804876</v>
      </c>
      <c r="L50" s="128">
        <f t="shared" si="14"/>
        <v>4408.585365853658</v>
      </c>
      <c r="M50" s="124">
        <f t="shared" si="15"/>
        <v>4408.585365853658</v>
      </c>
      <c r="N50" s="124">
        <f t="shared" si="16"/>
        <v>4408.585365853658</v>
      </c>
      <c r="O50" s="124">
        <f t="shared" si="17"/>
        <v>4408.585365853658</v>
      </c>
      <c r="P50" s="124">
        <f t="shared" si="18"/>
        <v>4408.585365853658</v>
      </c>
      <c r="Q50" s="124">
        <f t="shared" si="19"/>
        <v>4408.585365853658</v>
      </c>
      <c r="R50" s="124">
        <f t="shared" si="20"/>
        <v>4408.585365853658</v>
      </c>
      <c r="S50" s="10">
        <f t="shared" si="21"/>
        <v>13225.756097560974</v>
      </c>
      <c r="T50" s="10">
        <f t="shared" si="22"/>
        <v>13225.756097560974</v>
      </c>
      <c r="U50" s="128">
        <f t="shared" si="23"/>
        <v>26451.512195121948</v>
      </c>
      <c r="V50" s="129" t="s">
        <v>2371</v>
      </c>
    </row>
    <row r="51" spans="1:22" ht="24.65" customHeight="1">
      <c r="A51" s="368">
        <v>862952</v>
      </c>
      <c r="B51" s="368" t="s">
        <v>1004</v>
      </c>
      <c r="C51" s="46" t="s">
        <v>800</v>
      </c>
      <c r="D51" s="46" t="s">
        <v>646</v>
      </c>
      <c r="E51" s="49" t="s">
        <v>20</v>
      </c>
      <c r="F51" s="49" t="s">
        <v>804</v>
      </c>
      <c r="G51" s="49" t="s">
        <v>1462</v>
      </c>
      <c r="H51" s="49" t="str">
        <f t="shared" si="12"/>
        <v>Level 3PremiumODC</v>
      </c>
      <c r="I51" s="49" t="s">
        <v>318</v>
      </c>
      <c r="J51" s="388">
        <f>VLOOKUP(H51,'New Rate Card India - BFD'!C:L,10,0)</f>
        <v>2054</v>
      </c>
      <c r="K51" s="36">
        <f t="shared" si="13"/>
        <v>25.048780487804876</v>
      </c>
      <c r="L51" s="128">
        <f t="shared" si="14"/>
        <v>4408.585365853658</v>
      </c>
      <c r="M51" s="124">
        <f t="shared" si="15"/>
        <v>4408.585365853658</v>
      </c>
      <c r="N51" s="124">
        <f t="shared" si="16"/>
        <v>4408.585365853658</v>
      </c>
      <c r="O51" s="124">
        <f t="shared" si="17"/>
        <v>4408.585365853658</v>
      </c>
      <c r="P51" s="124">
        <f t="shared" si="18"/>
        <v>4408.585365853658</v>
      </c>
      <c r="Q51" s="124">
        <f t="shared" si="19"/>
        <v>4408.585365853658</v>
      </c>
      <c r="R51" s="124">
        <f t="shared" si="20"/>
        <v>4408.585365853658</v>
      </c>
      <c r="S51" s="10">
        <f t="shared" si="21"/>
        <v>13225.756097560974</v>
      </c>
      <c r="T51" s="10">
        <f t="shared" si="22"/>
        <v>13225.756097560974</v>
      </c>
      <c r="U51" s="128">
        <f t="shared" si="23"/>
        <v>26451.512195121948</v>
      </c>
      <c r="V51" s="129" t="s">
        <v>2371</v>
      </c>
    </row>
    <row r="52" spans="1:22" ht="24.65" customHeight="1">
      <c r="A52" s="368">
        <v>893620</v>
      </c>
      <c r="B52" s="368" t="s">
        <v>1005</v>
      </c>
      <c r="C52" s="46" t="s">
        <v>800</v>
      </c>
      <c r="D52" s="46" t="s">
        <v>646</v>
      </c>
      <c r="E52" s="49" t="s">
        <v>428</v>
      </c>
      <c r="F52" s="49" t="s">
        <v>802</v>
      </c>
      <c r="G52" s="49" t="s">
        <v>1462</v>
      </c>
      <c r="H52" s="49" t="str">
        <f t="shared" si="12"/>
        <v>Level 2PremiumODC</v>
      </c>
      <c r="I52" s="49" t="s">
        <v>324</v>
      </c>
      <c r="J52" s="388">
        <f>VLOOKUP(H52,'New Rate Card India - BFD'!C:L,10,0)</f>
        <v>1764</v>
      </c>
      <c r="K52" s="36">
        <f t="shared" si="13"/>
        <v>21.512195121951219</v>
      </c>
      <c r="L52" s="128">
        <f t="shared" si="14"/>
        <v>3786.1463414634145</v>
      </c>
      <c r="M52" s="124">
        <f t="shared" si="15"/>
        <v>3786.1463414634145</v>
      </c>
      <c r="N52" s="124">
        <f t="shared" si="16"/>
        <v>3786.1463414634145</v>
      </c>
      <c r="O52" s="124">
        <f t="shared" si="17"/>
        <v>3786.1463414634145</v>
      </c>
      <c r="P52" s="124">
        <f t="shared" si="18"/>
        <v>3786.1463414634145</v>
      </c>
      <c r="Q52" s="124">
        <f t="shared" si="19"/>
        <v>3786.1463414634145</v>
      </c>
      <c r="R52" s="124">
        <f t="shared" si="20"/>
        <v>3786.1463414634145</v>
      </c>
      <c r="S52" s="10">
        <f t="shared" si="21"/>
        <v>11358.439024390244</v>
      </c>
      <c r="T52" s="10">
        <f t="shared" si="22"/>
        <v>11358.439024390244</v>
      </c>
      <c r="U52" s="128">
        <f t="shared" si="23"/>
        <v>22716.878048780487</v>
      </c>
      <c r="V52" s="129" t="s">
        <v>2371</v>
      </c>
    </row>
    <row r="53" spans="1:22" ht="24.65" customHeight="1">
      <c r="A53" s="368">
        <v>894318</v>
      </c>
      <c r="B53" s="368" t="s">
        <v>1006</v>
      </c>
      <c r="C53" s="46" t="s">
        <v>800</v>
      </c>
      <c r="D53" s="46" t="s">
        <v>640</v>
      </c>
      <c r="E53" s="49" t="s">
        <v>20</v>
      </c>
      <c r="F53" s="49" t="s">
        <v>802</v>
      </c>
      <c r="G53" s="49" t="s">
        <v>1462</v>
      </c>
      <c r="H53" s="49" t="str">
        <f t="shared" si="12"/>
        <v>Level 2PremiumODC</v>
      </c>
      <c r="I53" s="49" t="s">
        <v>324</v>
      </c>
      <c r="J53" s="388">
        <f>VLOOKUP(H53,'New Rate Card India - BFD'!C:L,10,0)</f>
        <v>1764</v>
      </c>
      <c r="K53" s="36">
        <f t="shared" si="13"/>
        <v>21.512195121951219</v>
      </c>
      <c r="L53" s="128">
        <f t="shared" si="14"/>
        <v>3786.1463414634145</v>
      </c>
      <c r="M53" s="124">
        <f t="shared" si="15"/>
        <v>3786.1463414634145</v>
      </c>
      <c r="N53" s="124">
        <f t="shared" si="16"/>
        <v>3786.1463414634145</v>
      </c>
      <c r="O53" s="124">
        <f t="shared" si="17"/>
        <v>3786.1463414634145</v>
      </c>
      <c r="P53" s="124">
        <f t="shared" si="18"/>
        <v>3786.1463414634145</v>
      </c>
      <c r="Q53" s="124">
        <f t="shared" si="19"/>
        <v>3786.1463414634145</v>
      </c>
      <c r="R53" s="124">
        <f t="shared" si="20"/>
        <v>3786.1463414634145</v>
      </c>
      <c r="S53" s="10">
        <f t="shared" si="21"/>
        <v>11358.439024390244</v>
      </c>
      <c r="T53" s="10">
        <f t="shared" si="22"/>
        <v>11358.439024390244</v>
      </c>
      <c r="U53" s="128">
        <f t="shared" si="23"/>
        <v>22716.878048780487</v>
      </c>
      <c r="V53" s="129" t="s">
        <v>2371</v>
      </c>
    </row>
    <row r="54" spans="1:22" ht="24.65" customHeight="1">
      <c r="A54" s="368">
        <v>905064</v>
      </c>
      <c r="B54" s="368" t="s">
        <v>1007</v>
      </c>
      <c r="C54" s="46" t="s">
        <v>800</v>
      </c>
      <c r="D54" s="46" t="s">
        <v>640</v>
      </c>
      <c r="E54" s="49" t="s">
        <v>20</v>
      </c>
      <c r="F54" s="49" t="s">
        <v>802</v>
      </c>
      <c r="G54" s="49" t="s">
        <v>1462</v>
      </c>
      <c r="H54" s="49" t="str">
        <f t="shared" si="12"/>
        <v>Level 2PremiumODC</v>
      </c>
      <c r="I54" s="49" t="s">
        <v>324</v>
      </c>
      <c r="J54" s="388">
        <f>VLOOKUP(H54,'New Rate Card India - BFD'!C:L,10,0)</f>
        <v>1764</v>
      </c>
      <c r="K54" s="36">
        <f t="shared" si="13"/>
        <v>21.512195121951219</v>
      </c>
      <c r="L54" s="128">
        <f t="shared" si="14"/>
        <v>3786.1463414634145</v>
      </c>
      <c r="M54" s="124">
        <f t="shared" si="15"/>
        <v>3786.1463414634145</v>
      </c>
      <c r="N54" s="124">
        <f t="shared" si="16"/>
        <v>3786.1463414634145</v>
      </c>
      <c r="O54" s="124">
        <f t="shared" si="17"/>
        <v>3786.1463414634145</v>
      </c>
      <c r="P54" s="124">
        <f t="shared" si="18"/>
        <v>3786.1463414634145</v>
      </c>
      <c r="Q54" s="124">
        <f t="shared" si="19"/>
        <v>3786.1463414634145</v>
      </c>
      <c r="R54" s="124">
        <f t="shared" si="20"/>
        <v>3786.1463414634145</v>
      </c>
      <c r="S54" s="10">
        <f t="shared" si="21"/>
        <v>11358.439024390244</v>
      </c>
      <c r="T54" s="10">
        <f t="shared" si="22"/>
        <v>11358.439024390244</v>
      </c>
      <c r="U54" s="128">
        <f t="shared" si="23"/>
        <v>22716.878048780487</v>
      </c>
      <c r="V54" s="129" t="s">
        <v>2371</v>
      </c>
    </row>
    <row r="55" spans="1:22" ht="24.65" customHeight="1">
      <c r="A55" s="368">
        <v>2049403</v>
      </c>
      <c r="B55" s="368" t="s">
        <v>1008</v>
      </c>
      <c r="C55" s="46" t="s">
        <v>800</v>
      </c>
      <c r="D55" s="46" t="s">
        <v>646</v>
      </c>
      <c r="E55" s="49" t="s">
        <v>25</v>
      </c>
      <c r="F55" s="49" t="s">
        <v>802</v>
      </c>
      <c r="G55" s="49" t="s">
        <v>1464</v>
      </c>
      <c r="H55" s="49" t="str">
        <f t="shared" si="12"/>
        <v>Level 2StandardODC</v>
      </c>
      <c r="I55" s="49" t="s">
        <v>324</v>
      </c>
      <c r="J55" s="388">
        <f>VLOOKUP(H55,'New Rate Card India - BFD'!C:L,10,0)</f>
        <v>1656</v>
      </c>
      <c r="K55" s="36">
        <f t="shared" si="13"/>
        <v>20.195121951219512</v>
      </c>
      <c r="L55" s="128">
        <f t="shared" si="14"/>
        <v>3554.3414634146343</v>
      </c>
      <c r="M55" s="124">
        <f t="shared" si="15"/>
        <v>3554.3414634146343</v>
      </c>
      <c r="N55" s="124">
        <f t="shared" si="16"/>
        <v>3554.3414634146343</v>
      </c>
      <c r="O55" s="124">
        <f t="shared" si="17"/>
        <v>3554.3414634146343</v>
      </c>
      <c r="P55" s="124">
        <f t="shared" si="18"/>
        <v>3554.3414634146343</v>
      </c>
      <c r="Q55" s="124">
        <f t="shared" si="19"/>
        <v>3554.3414634146343</v>
      </c>
      <c r="R55" s="124">
        <f t="shared" si="20"/>
        <v>3554.3414634146343</v>
      </c>
      <c r="S55" s="10">
        <f t="shared" si="21"/>
        <v>10663.024390243903</v>
      </c>
      <c r="T55" s="10">
        <f t="shared" si="22"/>
        <v>10663.024390243903</v>
      </c>
      <c r="U55" s="128">
        <f t="shared" si="23"/>
        <v>21326.048780487807</v>
      </c>
      <c r="V55" s="129" t="s">
        <v>2371</v>
      </c>
    </row>
    <row r="56" spans="1:22" ht="24.65" customHeight="1">
      <c r="A56" s="368">
        <v>293381</v>
      </c>
      <c r="B56" s="368" t="s">
        <v>1009</v>
      </c>
      <c r="C56" s="46" t="s">
        <v>800</v>
      </c>
      <c r="D56" s="46" t="s">
        <v>637</v>
      </c>
      <c r="E56" s="49" t="s">
        <v>346</v>
      </c>
      <c r="F56" s="49" t="s">
        <v>804</v>
      </c>
      <c r="G56" s="49" t="s">
        <v>1464</v>
      </c>
      <c r="H56" s="49" t="str">
        <f t="shared" si="12"/>
        <v>Level 3StandardODC</v>
      </c>
      <c r="I56" s="49" t="s">
        <v>318</v>
      </c>
      <c r="J56" s="388">
        <f>VLOOKUP(H56,'New Rate Card India - BFD'!C:L,10,0)</f>
        <v>1897</v>
      </c>
      <c r="K56" s="36">
        <f t="shared" si="13"/>
        <v>23.134146341463413</v>
      </c>
      <c r="L56" s="128">
        <f t="shared" si="14"/>
        <v>4071.6097560975609</v>
      </c>
      <c r="M56" s="124">
        <f t="shared" si="15"/>
        <v>4071.6097560975609</v>
      </c>
      <c r="N56" s="124">
        <f t="shared" si="16"/>
        <v>4071.6097560975609</v>
      </c>
      <c r="O56" s="124">
        <f t="shared" si="17"/>
        <v>4071.6097560975609</v>
      </c>
      <c r="P56" s="124">
        <f t="shared" si="18"/>
        <v>4071.6097560975609</v>
      </c>
      <c r="Q56" s="124">
        <f t="shared" si="19"/>
        <v>4071.6097560975609</v>
      </c>
      <c r="R56" s="124">
        <f t="shared" si="20"/>
        <v>4071.6097560975609</v>
      </c>
      <c r="S56" s="10">
        <f t="shared" si="21"/>
        <v>12214.829268292682</v>
      </c>
      <c r="T56" s="10">
        <f t="shared" si="22"/>
        <v>12214.829268292682</v>
      </c>
      <c r="U56" s="128">
        <f t="shared" si="23"/>
        <v>24429.658536585364</v>
      </c>
      <c r="V56" s="129" t="s">
        <v>2371</v>
      </c>
    </row>
    <row r="57" spans="1:22" ht="24.65" customHeight="1">
      <c r="A57" s="368">
        <v>931121</v>
      </c>
      <c r="B57" s="368" t="s">
        <v>1010</v>
      </c>
      <c r="C57" s="46" t="s">
        <v>800</v>
      </c>
      <c r="D57" s="46" t="s">
        <v>646</v>
      </c>
      <c r="E57" s="49" t="s">
        <v>20</v>
      </c>
      <c r="F57" s="49" t="s">
        <v>804</v>
      </c>
      <c r="G57" s="49" t="s">
        <v>1462</v>
      </c>
      <c r="H57" s="49" t="str">
        <f t="shared" si="12"/>
        <v>Level 3PremiumODC</v>
      </c>
      <c r="I57" s="49" t="s">
        <v>318</v>
      </c>
      <c r="J57" s="388">
        <f>VLOOKUP(H57,'New Rate Card India - BFD'!C:L,10,0)</f>
        <v>2054</v>
      </c>
      <c r="K57" s="36">
        <f t="shared" si="13"/>
        <v>25.048780487804876</v>
      </c>
      <c r="L57" s="128">
        <f t="shared" si="14"/>
        <v>4408.585365853658</v>
      </c>
      <c r="M57" s="124">
        <f t="shared" si="15"/>
        <v>4408.585365853658</v>
      </c>
      <c r="N57" s="124">
        <f t="shared" si="16"/>
        <v>4408.585365853658</v>
      </c>
      <c r="O57" s="124">
        <f t="shared" si="17"/>
        <v>4408.585365853658</v>
      </c>
      <c r="P57" s="124">
        <f t="shared" si="18"/>
        <v>4408.585365853658</v>
      </c>
      <c r="Q57" s="124">
        <f t="shared" si="19"/>
        <v>4408.585365853658</v>
      </c>
      <c r="R57" s="124">
        <f t="shared" si="20"/>
        <v>4408.585365853658</v>
      </c>
      <c r="S57" s="10">
        <f t="shared" si="21"/>
        <v>13225.756097560974</v>
      </c>
      <c r="T57" s="10">
        <f t="shared" si="22"/>
        <v>13225.756097560974</v>
      </c>
      <c r="U57" s="128">
        <f t="shared" si="23"/>
        <v>26451.512195121948</v>
      </c>
      <c r="V57" s="129" t="s">
        <v>2371</v>
      </c>
    </row>
    <row r="58" spans="1:22" ht="24.65" customHeight="1">
      <c r="A58" s="368">
        <v>2344705</v>
      </c>
      <c r="B58" s="623" t="s">
        <v>1011</v>
      </c>
      <c r="C58" s="46" t="s">
        <v>800</v>
      </c>
      <c r="D58" s="46" t="s">
        <v>451</v>
      </c>
      <c r="E58" s="49" t="s">
        <v>20</v>
      </c>
      <c r="F58" s="49" t="s">
        <v>804</v>
      </c>
      <c r="G58" s="49" t="s">
        <v>1462</v>
      </c>
      <c r="H58" s="49" t="str">
        <f t="shared" si="12"/>
        <v>Level 3PremiumODC</v>
      </c>
      <c r="I58" s="49" t="s">
        <v>318</v>
      </c>
      <c r="J58" s="388">
        <f>VLOOKUP(H58,'New Rate Card India - BFD'!C:L,10,0)</f>
        <v>2054</v>
      </c>
      <c r="K58" s="36">
        <f t="shared" si="13"/>
        <v>25.048780487804876</v>
      </c>
      <c r="L58" s="128">
        <f t="shared" si="14"/>
        <v>4408.585365853658</v>
      </c>
      <c r="M58" s="124">
        <f t="shared" si="15"/>
        <v>4408.585365853658</v>
      </c>
      <c r="N58" s="124">
        <f t="shared" si="16"/>
        <v>4408.585365853658</v>
      </c>
      <c r="O58" s="124">
        <f t="shared" si="17"/>
        <v>4408.585365853658</v>
      </c>
      <c r="P58" s="124">
        <f t="shared" si="18"/>
        <v>4408.585365853658</v>
      </c>
      <c r="Q58" s="124">
        <f t="shared" si="19"/>
        <v>4408.585365853658</v>
      </c>
      <c r="R58" s="124">
        <f t="shared" si="20"/>
        <v>4408.585365853658</v>
      </c>
      <c r="S58" s="10">
        <f t="shared" si="21"/>
        <v>13225.756097560974</v>
      </c>
      <c r="T58" s="10">
        <f t="shared" si="22"/>
        <v>13225.756097560974</v>
      </c>
      <c r="U58" s="128">
        <f t="shared" si="23"/>
        <v>26451.512195121948</v>
      </c>
      <c r="V58" s="129" t="s">
        <v>2371</v>
      </c>
    </row>
    <row r="59" spans="1:22" ht="24.65" customHeight="1">
      <c r="A59" s="368" t="s">
        <v>354</v>
      </c>
      <c r="B59" s="368" t="s">
        <v>2376</v>
      </c>
      <c r="C59" s="46" t="s">
        <v>800</v>
      </c>
      <c r="D59" s="46" t="s">
        <v>451</v>
      </c>
      <c r="E59" s="49" t="s">
        <v>465</v>
      </c>
      <c r="F59" s="49" t="s">
        <v>927</v>
      </c>
      <c r="G59" s="49" t="s">
        <v>1471</v>
      </c>
      <c r="H59" s="49" t="str">
        <f t="shared" si="12"/>
        <v>Level 4ExpertODC</v>
      </c>
      <c r="I59" s="49" t="e">
        <v>#N/A</v>
      </c>
      <c r="J59" s="388">
        <f>VLOOKUP(H59,'New Rate Card India - BFD'!C:L,10,0)</f>
        <v>2857</v>
      </c>
      <c r="K59" s="36">
        <f t="shared" si="13"/>
        <v>34.841463414634148</v>
      </c>
      <c r="L59" s="128">
        <f t="shared" si="14"/>
        <v>6132.0975609756097</v>
      </c>
      <c r="M59" s="124">
        <f t="shared" si="15"/>
        <v>6132.0975609756097</v>
      </c>
      <c r="N59" s="124">
        <f t="shared" si="16"/>
        <v>6132.0975609756097</v>
      </c>
      <c r="O59" s="124">
        <f t="shared" si="17"/>
        <v>6132.0975609756097</v>
      </c>
      <c r="P59" s="124">
        <f t="shared" si="18"/>
        <v>6132.0975609756097</v>
      </c>
      <c r="Q59" s="124">
        <f t="shared" si="19"/>
        <v>6132.0975609756097</v>
      </c>
      <c r="R59" s="124">
        <f t="shared" si="20"/>
        <v>6132.0975609756097</v>
      </c>
      <c r="S59" s="10">
        <f t="shared" si="21"/>
        <v>18396.292682926829</v>
      </c>
      <c r="T59" s="10">
        <f t="shared" si="22"/>
        <v>18396.292682926829</v>
      </c>
      <c r="U59" s="128">
        <f t="shared" si="23"/>
        <v>36792.585365853658</v>
      </c>
      <c r="V59" s="129" t="s">
        <v>2371</v>
      </c>
    </row>
    <row r="60" spans="1:22" ht="24.65" customHeight="1">
      <c r="A60" s="368" t="s">
        <v>354</v>
      </c>
      <c r="B60" s="368" t="s">
        <v>2377</v>
      </c>
      <c r="C60" s="46" t="s">
        <v>800</v>
      </c>
      <c r="D60" s="46" t="s">
        <v>451</v>
      </c>
      <c r="E60" s="49" t="s">
        <v>711</v>
      </c>
      <c r="F60" s="49" t="s">
        <v>804</v>
      </c>
      <c r="G60" s="49" t="s">
        <v>1464</v>
      </c>
      <c r="H60" s="49" t="str">
        <f t="shared" si="12"/>
        <v>Level 3StandardODC</v>
      </c>
      <c r="I60" s="49" t="e">
        <v>#N/A</v>
      </c>
      <c r="J60" s="388">
        <f>VLOOKUP(H60,'New Rate Card India - BFD'!C:L,10,0)</f>
        <v>1897</v>
      </c>
      <c r="K60" s="36">
        <f t="shared" si="13"/>
        <v>23.134146341463413</v>
      </c>
      <c r="L60" s="128">
        <f t="shared" si="14"/>
        <v>4071.6097560975609</v>
      </c>
      <c r="M60" s="124">
        <f t="shared" si="15"/>
        <v>4071.6097560975609</v>
      </c>
      <c r="N60" s="124">
        <f t="shared" si="16"/>
        <v>4071.6097560975609</v>
      </c>
      <c r="O60" s="124">
        <f t="shared" si="17"/>
        <v>4071.6097560975609</v>
      </c>
      <c r="P60" s="124">
        <f t="shared" si="18"/>
        <v>4071.6097560975609</v>
      </c>
      <c r="Q60" s="124">
        <f t="shared" si="19"/>
        <v>4071.6097560975609</v>
      </c>
      <c r="R60" s="124">
        <f t="shared" si="20"/>
        <v>4071.6097560975609</v>
      </c>
      <c r="S60" s="10">
        <f t="shared" si="21"/>
        <v>12214.829268292682</v>
      </c>
      <c r="T60" s="10">
        <f t="shared" si="22"/>
        <v>12214.829268292682</v>
      </c>
      <c r="U60" s="128">
        <f t="shared" si="23"/>
        <v>24429.658536585364</v>
      </c>
      <c r="V60" s="129" t="s">
        <v>2371</v>
      </c>
    </row>
    <row r="61" spans="1:22" ht="24.65" customHeight="1">
      <c r="A61" s="368">
        <v>2250137</v>
      </c>
      <c r="B61" s="623" t="s">
        <v>1014</v>
      </c>
      <c r="C61" s="46" t="s">
        <v>800</v>
      </c>
      <c r="D61" s="46" t="s">
        <v>451</v>
      </c>
      <c r="E61" s="49" t="s">
        <v>20</v>
      </c>
      <c r="F61" s="49" t="s">
        <v>804</v>
      </c>
      <c r="G61" s="49" t="s">
        <v>1462</v>
      </c>
      <c r="H61" s="49" t="str">
        <f t="shared" si="12"/>
        <v>Level 3PremiumODC</v>
      </c>
      <c r="I61" s="49" t="s">
        <v>338</v>
      </c>
      <c r="J61" s="388">
        <f>VLOOKUP(H61,'New Rate Card India - BFD'!C:L,10,0)</f>
        <v>2054</v>
      </c>
      <c r="K61" s="36">
        <f t="shared" si="13"/>
        <v>25.048780487804876</v>
      </c>
      <c r="L61" s="128">
        <f t="shared" si="14"/>
        <v>4408.585365853658</v>
      </c>
      <c r="M61" s="124">
        <f t="shared" si="15"/>
        <v>4408.585365853658</v>
      </c>
      <c r="N61" s="124">
        <f t="shared" si="16"/>
        <v>4408.585365853658</v>
      </c>
      <c r="O61" s="124">
        <f t="shared" si="17"/>
        <v>4408.585365853658</v>
      </c>
      <c r="P61" s="124">
        <f t="shared" si="18"/>
        <v>4408.585365853658</v>
      </c>
      <c r="Q61" s="124">
        <f t="shared" si="19"/>
        <v>4408.585365853658</v>
      </c>
      <c r="R61" s="124">
        <f t="shared" si="20"/>
        <v>4408.585365853658</v>
      </c>
      <c r="S61" s="10">
        <f t="shared" si="21"/>
        <v>13225.756097560974</v>
      </c>
      <c r="T61" s="10">
        <f t="shared" si="22"/>
        <v>13225.756097560974</v>
      </c>
      <c r="U61" s="128">
        <f t="shared" si="23"/>
        <v>26451.512195121948</v>
      </c>
      <c r="V61" s="129" t="s">
        <v>2371</v>
      </c>
    </row>
    <row r="62" spans="1:22" ht="24.65" customHeight="1">
      <c r="A62" s="368">
        <v>2261535</v>
      </c>
      <c r="B62" s="623" t="s">
        <v>1015</v>
      </c>
      <c r="C62" s="46" t="s">
        <v>800</v>
      </c>
      <c r="D62" s="46" t="s">
        <v>451</v>
      </c>
      <c r="E62" s="49" t="s">
        <v>20</v>
      </c>
      <c r="F62" s="49" t="s">
        <v>804</v>
      </c>
      <c r="G62" s="49" t="s">
        <v>1462</v>
      </c>
      <c r="H62" s="49" t="str">
        <f t="shared" si="12"/>
        <v>Level 3PremiumODC</v>
      </c>
      <c r="I62" s="49" t="s">
        <v>338</v>
      </c>
      <c r="J62" s="388">
        <f>VLOOKUP(H62,'New Rate Card India - BFD'!C:L,10,0)</f>
        <v>2054</v>
      </c>
      <c r="K62" s="36">
        <f t="shared" si="13"/>
        <v>25.048780487804876</v>
      </c>
      <c r="L62" s="128">
        <f t="shared" si="14"/>
        <v>4408.585365853658</v>
      </c>
      <c r="M62" s="124">
        <f t="shared" si="15"/>
        <v>4408.585365853658</v>
      </c>
      <c r="N62" s="124">
        <f t="shared" si="16"/>
        <v>4408.585365853658</v>
      </c>
      <c r="O62" s="124">
        <f t="shared" si="17"/>
        <v>4408.585365853658</v>
      </c>
      <c r="P62" s="124">
        <f t="shared" si="18"/>
        <v>4408.585365853658</v>
      </c>
      <c r="Q62" s="124">
        <f t="shared" si="19"/>
        <v>4408.585365853658</v>
      </c>
      <c r="R62" s="124">
        <f t="shared" si="20"/>
        <v>4408.585365853658</v>
      </c>
      <c r="S62" s="10">
        <f t="shared" si="21"/>
        <v>13225.756097560974</v>
      </c>
      <c r="T62" s="10">
        <f t="shared" si="22"/>
        <v>13225.756097560974</v>
      </c>
      <c r="U62" s="128">
        <f t="shared" si="23"/>
        <v>26451.512195121948</v>
      </c>
      <c r="V62" s="129" t="s">
        <v>2371</v>
      </c>
    </row>
    <row r="63" spans="1:22" ht="24.65" customHeight="1">
      <c r="A63" s="368">
        <v>2310513</v>
      </c>
      <c r="B63" s="623" t="s">
        <v>1016</v>
      </c>
      <c r="C63" s="46" t="s">
        <v>800</v>
      </c>
      <c r="D63" s="46" t="s">
        <v>451</v>
      </c>
      <c r="E63" s="49" t="s">
        <v>20</v>
      </c>
      <c r="F63" s="49" t="s">
        <v>804</v>
      </c>
      <c r="G63" s="49" t="s">
        <v>1462</v>
      </c>
      <c r="H63" s="49" t="str">
        <f t="shared" si="12"/>
        <v>Level 3PremiumODC</v>
      </c>
      <c r="I63" s="49" t="s">
        <v>338</v>
      </c>
      <c r="J63" s="388">
        <f>VLOOKUP(H63,'New Rate Card India - BFD'!C:L,10,0)</f>
        <v>2054</v>
      </c>
      <c r="K63" s="36">
        <f t="shared" si="13"/>
        <v>25.048780487804876</v>
      </c>
      <c r="L63" s="128">
        <f t="shared" si="14"/>
        <v>4408.585365853658</v>
      </c>
      <c r="M63" s="124">
        <f t="shared" si="15"/>
        <v>4408.585365853658</v>
      </c>
      <c r="N63" s="124">
        <f t="shared" si="16"/>
        <v>4408.585365853658</v>
      </c>
      <c r="O63" s="124">
        <f t="shared" si="17"/>
        <v>4408.585365853658</v>
      </c>
      <c r="P63" s="124">
        <f t="shared" si="18"/>
        <v>4408.585365853658</v>
      </c>
      <c r="Q63" s="124">
        <f t="shared" si="19"/>
        <v>4408.585365853658</v>
      </c>
      <c r="R63" s="124">
        <f t="shared" si="20"/>
        <v>4408.585365853658</v>
      </c>
      <c r="S63" s="10">
        <f t="shared" si="21"/>
        <v>13225.756097560974</v>
      </c>
      <c r="T63" s="10">
        <f t="shared" si="22"/>
        <v>13225.756097560974</v>
      </c>
      <c r="U63" s="128">
        <f t="shared" si="23"/>
        <v>26451.512195121948</v>
      </c>
      <c r="V63" s="129" t="s">
        <v>2371</v>
      </c>
    </row>
    <row r="64" spans="1:22" ht="24.65" customHeight="1">
      <c r="A64" s="368">
        <v>2323218</v>
      </c>
      <c r="B64" s="623" t="s">
        <v>1017</v>
      </c>
      <c r="C64" s="46" t="s">
        <v>800</v>
      </c>
      <c r="D64" s="46" t="s">
        <v>451</v>
      </c>
      <c r="E64" s="49" t="s">
        <v>20</v>
      </c>
      <c r="F64" s="49" t="s">
        <v>802</v>
      </c>
      <c r="G64" s="49" t="s">
        <v>1462</v>
      </c>
      <c r="H64" s="49" t="str">
        <f t="shared" si="12"/>
        <v>Level 2PremiumODC</v>
      </c>
      <c r="I64" s="49" t="s">
        <v>324</v>
      </c>
      <c r="J64" s="388">
        <f>VLOOKUP(H64,'New Rate Card India - BFD'!C:L,10,0)</f>
        <v>1764</v>
      </c>
      <c r="K64" s="36">
        <f t="shared" si="13"/>
        <v>21.512195121951219</v>
      </c>
      <c r="L64" s="128">
        <f t="shared" si="14"/>
        <v>3786.1463414634145</v>
      </c>
      <c r="M64" s="124">
        <f t="shared" si="15"/>
        <v>3786.1463414634145</v>
      </c>
      <c r="N64" s="124">
        <f t="shared" si="16"/>
        <v>3786.1463414634145</v>
      </c>
      <c r="O64" s="124">
        <f t="shared" si="17"/>
        <v>3786.1463414634145</v>
      </c>
      <c r="P64" s="124">
        <f t="shared" si="18"/>
        <v>3786.1463414634145</v>
      </c>
      <c r="Q64" s="124">
        <f t="shared" si="19"/>
        <v>3786.1463414634145</v>
      </c>
      <c r="R64" s="124">
        <f t="shared" si="20"/>
        <v>3786.1463414634145</v>
      </c>
      <c r="S64" s="10">
        <f t="shared" si="21"/>
        <v>11358.439024390244</v>
      </c>
      <c r="T64" s="10">
        <f t="shared" si="22"/>
        <v>11358.439024390244</v>
      </c>
      <c r="U64" s="128">
        <f t="shared" si="23"/>
        <v>22716.878048780487</v>
      </c>
      <c r="V64" s="129" t="s">
        <v>2371</v>
      </c>
    </row>
    <row r="65" spans="1:22" ht="24.65" customHeight="1">
      <c r="A65" s="368">
        <v>2386927</v>
      </c>
      <c r="B65" s="623" t="s">
        <v>1019</v>
      </c>
      <c r="C65" s="46" t="s">
        <v>800</v>
      </c>
      <c r="D65" s="46" t="s">
        <v>451</v>
      </c>
      <c r="E65" s="49" t="s">
        <v>428</v>
      </c>
      <c r="F65" s="49" t="s">
        <v>804</v>
      </c>
      <c r="G65" s="49" t="s">
        <v>1462</v>
      </c>
      <c r="H65" s="49" t="str">
        <f t="shared" si="12"/>
        <v>Level 3PremiumODC</v>
      </c>
      <c r="I65" s="49" t="s">
        <v>338</v>
      </c>
      <c r="J65" s="388">
        <f>VLOOKUP(H65,'New Rate Card India - BFD'!C:L,10,0)</f>
        <v>2054</v>
      </c>
      <c r="K65" s="36">
        <f t="shared" si="13"/>
        <v>25.048780487804876</v>
      </c>
      <c r="L65" s="128">
        <f t="shared" si="14"/>
        <v>4408.585365853658</v>
      </c>
      <c r="M65" s="124">
        <f t="shared" si="15"/>
        <v>4408.585365853658</v>
      </c>
      <c r="N65" s="124">
        <f t="shared" si="16"/>
        <v>4408.585365853658</v>
      </c>
      <c r="O65" s="124">
        <f t="shared" si="17"/>
        <v>4408.585365853658</v>
      </c>
      <c r="P65" s="124">
        <f t="shared" si="18"/>
        <v>4408.585365853658</v>
      </c>
      <c r="Q65" s="124">
        <f t="shared" si="19"/>
        <v>4408.585365853658</v>
      </c>
      <c r="R65" s="124">
        <f t="shared" si="20"/>
        <v>4408.585365853658</v>
      </c>
      <c r="S65" s="10">
        <f t="shared" si="21"/>
        <v>13225.756097560974</v>
      </c>
      <c r="T65" s="10">
        <f t="shared" si="22"/>
        <v>13225.756097560974</v>
      </c>
      <c r="U65" s="128">
        <f t="shared" si="23"/>
        <v>26451.512195121948</v>
      </c>
      <c r="V65" s="129" t="s">
        <v>2371</v>
      </c>
    </row>
    <row r="66" spans="1:22" ht="24.65" customHeight="1">
      <c r="A66" s="368">
        <v>2396943</v>
      </c>
      <c r="B66" s="623" t="s">
        <v>1020</v>
      </c>
      <c r="C66" s="46" t="s">
        <v>800</v>
      </c>
      <c r="D66" s="46" t="s">
        <v>451</v>
      </c>
      <c r="E66" s="49" t="s">
        <v>20</v>
      </c>
      <c r="F66" s="49" t="s">
        <v>804</v>
      </c>
      <c r="G66" s="49" t="s">
        <v>1462</v>
      </c>
      <c r="H66" s="49" t="str">
        <f t="shared" si="12"/>
        <v>Level 3PremiumODC</v>
      </c>
      <c r="I66" s="49" t="s">
        <v>338</v>
      </c>
      <c r="J66" s="388">
        <f>VLOOKUP(H66,'New Rate Card India - BFD'!C:L,10,0)</f>
        <v>2054</v>
      </c>
      <c r="K66" s="36">
        <f t="shared" si="13"/>
        <v>25.048780487804876</v>
      </c>
      <c r="L66" s="128">
        <f t="shared" si="14"/>
        <v>4408.585365853658</v>
      </c>
      <c r="M66" s="124">
        <f t="shared" si="15"/>
        <v>4408.585365853658</v>
      </c>
      <c r="N66" s="124">
        <f t="shared" si="16"/>
        <v>4408.585365853658</v>
      </c>
      <c r="O66" s="124">
        <f t="shared" si="17"/>
        <v>4408.585365853658</v>
      </c>
      <c r="P66" s="124">
        <f t="shared" si="18"/>
        <v>4408.585365853658</v>
      </c>
      <c r="Q66" s="124">
        <f t="shared" si="19"/>
        <v>4408.585365853658</v>
      </c>
      <c r="R66" s="124">
        <f t="shared" si="20"/>
        <v>4408.585365853658</v>
      </c>
      <c r="S66" s="10">
        <f t="shared" si="21"/>
        <v>13225.756097560974</v>
      </c>
      <c r="T66" s="10">
        <f t="shared" si="22"/>
        <v>13225.756097560974</v>
      </c>
      <c r="U66" s="128">
        <f t="shared" si="23"/>
        <v>26451.512195121948</v>
      </c>
      <c r="V66" s="129" t="s">
        <v>2371</v>
      </c>
    </row>
    <row r="67" spans="1:22" ht="24.65" customHeight="1">
      <c r="A67" s="368">
        <v>2399832</v>
      </c>
      <c r="B67" s="623" t="s">
        <v>1021</v>
      </c>
      <c r="C67" s="46" t="s">
        <v>800</v>
      </c>
      <c r="D67" s="46" t="s">
        <v>451</v>
      </c>
      <c r="E67" s="49" t="s">
        <v>20</v>
      </c>
      <c r="F67" s="49" t="s">
        <v>802</v>
      </c>
      <c r="G67" s="49" t="s">
        <v>1462</v>
      </c>
      <c r="H67" s="49" t="str">
        <f t="shared" si="12"/>
        <v>Level 2PremiumODC</v>
      </c>
      <c r="I67" s="49" t="s">
        <v>324</v>
      </c>
      <c r="J67" s="388">
        <f>VLOOKUP(H67,'New Rate Card India - BFD'!C:L,10,0)</f>
        <v>1764</v>
      </c>
      <c r="K67" s="36">
        <f t="shared" si="13"/>
        <v>21.512195121951219</v>
      </c>
      <c r="L67" s="128">
        <f t="shared" si="14"/>
        <v>3786.1463414634145</v>
      </c>
      <c r="M67" s="124">
        <f t="shared" si="15"/>
        <v>3786.1463414634145</v>
      </c>
      <c r="N67" s="124">
        <f t="shared" si="16"/>
        <v>3786.1463414634145</v>
      </c>
      <c r="O67" s="124">
        <f t="shared" si="17"/>
        <v>3786.1463414634145</v>
      </c>
      <c r="P67" s="124">
        <f t="shared" si="18"/>
        <v>3786.1463414634145</v>
      </c>
      <c r="Q67" s="124">
        <f t="shared" si="19"/>
        <v>3786.1463414634145</v>
      </c>
      <c r="R67" s="124">
        <f t="shared" si="20"/>
        <v>3786.1463414634145</v>
      </c>
      <c r="S67" s="10">
        <f t="shared" si="21"/>
        <v>11358.439024390244</v>
      </c>
      <c r="T67" s="10">
        <f t="shared" si="22"/>
        <v>11358.439024390244</v>
      </c>
      <c r="U67" s="128">
        <f t="shared" si="23"/>
        <v>22716.878048780487</v>
      </c>
      <c r="V67" s="129" t="s">
        <v>2371</v>
      </c>
    </row>
    <row r="68" spans="1:22" ht="24.65" customHeight="1">
      <c r="A68" s="368">
        <v>2399905</v>
      </c>
      <c r="B68" s="623" t="s">
        <v>1022</v>
      </c>
      <c r="C68" s="46" t="s">
        <v>800</v>
      </c>
      <c r="D68" s="46" t="s">
        <v>451</v>
      </c>
      <c r="E68" s="49" t="s">
        <v>20</v>
      </c>
      <c r="F68" s="49" t="s">
        <v>802</v>
      </c>
      <c r="G68" s="49" t="s">
        <v>1462</v>
      </c>
      <c r="H68" s="49" t="str">
        <f t="shared" si="12"/>
        <v>Level 2PremiumODC</v>
      </c>
      <c r="I68" s="49" t="s">
        <v>324</v>
      </c>
      <c r="J68" s="388">
        <f>VLOOKUP(H68,'New Rate Card India - BFD'!C:L,10,0)</f>
        <v>1764</v>
      </c>
      <c r="K68" s="36">
        <f t="shared" si="13"/>
        <v>21.512195121951219</v>
      </c>
      <c r="L68" s="128">
        <f t="shared" si="14"/>
        <v>3786.1463414634145</v>
      </c>
      <c r="M68" s="124">
        <f t="shared" si="15"/>
        <v>3786.1463414634145</v>
      </c>
      <c r="N68" s="124">
        <f t="shared" si="16"/>
        <v>3786.1463414634145</v>
      </c>
      <c r="O68" s="124">
        <f t="shared" si="17"/>
        <v>3786.1463414634145</v>
      </c>
      <c r="P68" s="124">
        <f t="shared" si="18"/>
        <v>3786.1463414634145</v>
      </c>
      <c r="Q68" s="124">
        <f t="shared" si="19"/>
        <v>3786.1463414634145</v>
      </c>
      <c r="R68" s="124">
        <f t="shared" si="20"/>
        <v>3786.1463414634145</v>
      </c>
      <c r="S68" s="10">
        <f t="shared" si="21"/>
        <v>11358.439024390244</v>
      </c>
      <c r="T68" s="10">
        <f t="shared" si="22"/>
        <v>11358.439024390244</v>
      </c>
      <c r="U68" s="128">
        <f t="shared" si="23"/>
        <v>22716.878048780487</v>
      </c>
      <c r="V68" s="129" t="s">
        <v>2371</v>
      </c>
    </row>
    <row r="69" spans="1:22" ht="24.65" customHeight="1">
      <c r="A69" s="368">
        <v>2400430</v>
      </c>
      <c r="B69" s="623" t="s">
        <v>1023</v>
      </c>
      <c r="C69" s="46" t="s">
        <v>800</v>
      </c>
      <c r="D69" s="46" t="s">
        <v>451</v>
      </c>
      <c r="E69" s="49" t="s">
        <v>20</v>
      </c>
      <c r="F69" s="49" t="s">
        <v>804</v>
      </c>
      <c r="G69" s="49" t="s">
        <v>1462</v>
      </c>
      <c r="H69" s="49" t="str">
        <f t="shared" si="12"/>
        <v>Level 3PremiumODC</v>
      </c>
      <c r="I69" s="49" t="s">
        <v>338</v>
      </c>
      <c r="J69" s="388">
        <f>VLOOKUP(H69,'New Rate Card India - BFD'!C:L,10,0)</f>
        <v>2054</v>
      </c>
      <c r="K69" s="36">
        <f t="shared" si="13"/>
        <v>25.048780487804876</v>
      </c>
      <c r="L69" s="128">
        <f t="shared" si="14"/>
        <v>4408.585365853658</v>
      </c>
      <c r="M69" s="124">
        <f t="shared" si="15"/>
        <v>4408.585365853658</v>
      </c>
      <c r="N69" s="124">
        <f t="shared" si="16"/>
        <v>4408.585365853658</v>
      </c>
      <c r="O69" s="124">
        <f t="shared" si="17"/>
        <v>4408.585365853658</v>
      </c>
      <c r="P69" s="124">
        <f t="shared" si="18"/>
        <v>4408.585365853658</v>
      </c>
      <c r="Q69" s="124">
        <f t="shared" si="19"/>
        <v>4408.585365853658</v>
      </c>
      <c r="R69" s="124">
        <f t="shared" si="20"/>
        <v>4408.585365853658</v>
      </c>
      <c r="S69" s="10">
        <f t="shared" si="21"/>
        <v>13225.756097560974</v>
      </c>
      <c r="T69" s="10">
        <f t="shared" si="22"/>
        <v>13225.756097560974</v>
      </c>
      <c r="U69" s="128">
        <f t="shared" si="23"/>
        <v>26451.512195121948</v>
      </c>
      <c r="V69" s="129" t="s">
        <v>2371</v>
      </c>
    </row>
    <row r="70" spans="1:22" ht="24.65" customHeight="1">
      <c r="A70" s="368">
        <v>2408980</v>
      </c>
      <c r="B70" s="623" t="s">
        <v>1024</v>
      </c>
      <c r="C70" s="46" t="s">
        <v>800</v>
      </c>
      <c r="D70" s="46" t="s">
        <v>451</v>
      </c>
      <c r="E70" s="49" t="s">
        <v>20</v>
      </c>
      <c r="F70" s="49" t="s">
        <v>802</v>
      </c>
      <c r="G70" s="49" t="s">
        <v>1462</v>
      </c>
      <c r="H70" s="49" t="str">
        <f t="shared" si="12"/>
        <v>Level 2PremiumODC</v>
      </c>
      <c r="I70" s="49" t="s">
        <v>324</v>
      </c>
      <c r="J70" s="388">
        <f>VLOOKUP(H70,'New Rate Card India - BFD'!C:L,10,0)</f>
        <v>1764</v>
      </c>
      <c r="K70" s="36">
        <f t="shared" si="13"/>
        <v>21.512195121951219</v>
      </c>
      <c r="L70" s="128">
        <f t="shared" si="14"/>
        <v>3786.1463414634145</v>
      </c>
      <c r="M70" s="124">
        <f t="shared" si="15"/>
        <v>3786.1463414634145</v>
      </c>
      <c r="N70" s="124">
        <f t="shared" si="16"/>
        <v>3786.1463414634145</v>
      </c>
      <c r="O70" s="124">
        <f t="shared" si="17"/>
        <v>3786.1463414634145</v>
      </c>
      <c r="P70" s="124">
        <f t="shared" si="18"/>
        <v>3786.1463414634145</v>
      </c>
      <c r="Q70" s="124">
        <f t="shared" si="19"/>
        <v>3786.1463414634145</v>
      </c>
      <c r="R70" s="124">
        <f t="shared" si="20"/>
        <v>3786.1463414634145</v>
      </c>
      <c r="S70" s="10">
        <f t="shared" si="21"/>
        <v>11358.439024390244</v>
      </c>
      <c r="T70" s="10">
        <f t="shared" si="22"/>
        <v>11358.439024390244</v>
      </c>
      <c r="U70" s="128">
        <f t="shared" si="23"/>
        <v>22716.878048780487</v>
      </c>
      <c r="V70" s="129" t="s">
        <v>2371</v>
      </c>
    </row>
    <row r="71" spans="1:22" ht="24.65" customHeight="1">
      <c r="A71" s="368">
        <v>615219</v>
      </c>
      <c r="B71" s="623" t="s">
        <v>1025</v>
      </c>
      <c r="C71" s="46" t="s">
        <v>800</v>
      </c>
      <c r="D71" s="46" t="s">
        <v>451</v>
      </c>
      <c r="E71" s="49" t="s">
        <v>428</v>
      </c>
      <c r="F71" s="49" t="s">
        <v>804</v>
      </c>
      <c r="G71" s="49" t="s">
        <v>1462</v>
      </c>
      <c r="H71" s="49" t="str">
        <f t="shared" si="12"/>
        <v>Level 3PremiumODC</v>
      </c>
      <c r="I71" s="49" t="s">
        <v>338</v>
      </c>
      <c r="J71" s="388">
        <f>VLOOKUP(H71,'New Rate Card India - BFD'!C:L,10,0)</f>
        <v>2054</v>
      </c>
      <c r="K71" s="36">
        <f t="shared" si="13"/>
        <v>25.048780487804876</v>
      </c>
      <c r="L71" s="128">
        <f t="shared" si="14"/>
        <v>4408.585365853658</v>
      </c>
      <c r="M71" s="124">
        <f t="shared" si="15"/>
        <v>4408.585365853658</v>
      </c>
      <c r="N71" s="124">
        <f t="shared" si="16"/>
        <v>4408.585365853658</v>
      </c>
      <c r="O71" s="124">
        <f t="shared" si="17"/>
        <v>4408.585365853658</v>
      </c>
      <c r="P71" s="124">
        <f t="shared" si="18"/>
        <v>4408.585365853658</v>
      </c>
      <c r="Q71" s="124">
        <f t="shared" si="19"/>
        <v>4408.585365853658</v>
      </c>
      <c r="R71" s="124">
        <f t="shared" si="20"/>
        <v>4408.585365853658</v>
      </c>
      <c r="S71" s="10">
        <f t="shared" si="21"/>
        <v>13225.756097560974</v>
      </c>
      <c r="T71" s="10">
        <f t="shared" si="22"/>
        <v>13225.756097560974</v>
      </c>
      <c r="U71" s="128">
        <f t="shared" si="23"/>
        <v>26451.512195121948</v>
      </c>
      <c r="V71" s="129" t="s">
        <v>2371</v>
      </c>
    </row>
    <row r="72" spans="1:22" ht="24.65" customHeight="1">
      <c r="A72" s="368">
        <v>728312</v>
      </c>
      <c r="B72" s="623" t="s">
        <v>1026</v>
      </c>
      <c r="C72" s="46" t="s">
        <v>800</v>
      </c>
      <c r="D72" s="46" t="s">
        <v>451</v>
      </c>
      <c r="E72" s="49" t="s">
        <v>20</v>
      </c>
      <c r="F72" s="49" t="s">
        <v>804</v>
      </c>
      <c r="G72" s="49" t="s">
        <v>1462</v>
      </c>
      <c r="H72" s="49" t="str">
        <f t="shared" si="12"/>
        <v>Level 3PremiumODC</v>
      </c>
      <c r="I72" s="49" t="s">
        <v>338</v>
      </c>
      <c r="J72" s="388">
        <f>VLOOKUP(H72,'New Rate Card India - BFD'!C:L,10,0)</f>
        <v>2054</v>
      </c>
      <c r="K72" s="36">
        <f t="shared" si="13"/>
        <v>25.048780487804876</v>
      </c>
      <c r="L72" s="128">
        <f t="shared" si="14"/>
        <v>4408.585365853658</v>
      </c>
      <c r="M72" s="124">
        <f t="shared" si="15"/>
        <v>4408.585365853658</v>
      </c>
      <c r="N72" s="124">
        <f t="shared" si="16"/>
        <v>4408.585365853658</v>
      </c>
      <c r="O72" s="124">
        <f t="shared" si="17"/>
        <v>4408.585365853658</v>
      </c>
      <c r="P72" s="124">
        <f t="shared" si="18"/>
        <v>4408.585365853658</v>
      </c>
      <c r="Q72" s="124">
        <f t="shared" si="19"/>
        <v>4408.585365853658</v>
      </c>
      <c r="R72" s="124">
        <f t="shared" si="20"/>
        <v>4408.585365853658</v>
      </c>
      <c r="S72" s="10">
        <f t="shared" si="21"/>
        <v>13225.756097560974</v>
      </c>
      <c r="T72" s="10">
        <f t="shared" si="22"/>
        <v>13225.756097560974</v>
      </c>
      <c r="U72" s="128">
        <f t="shared" si="23"/>
        <v>26451.512195121948</v>
      </c>
      <c r="V72" s="129" t="s">
        <v>2371</v>
      </c>
    </row>
    <row r="73" spans="1:22" ht="24.65" customHeight="1">
      <c r="A73" s="368">
        <v>792760</v>
      </c>
      <c r="B73" s="623" t="s">
        <v>1027</v>
      </c>
      <c r="C73" s="46" t="s">
        <v>800</v>
      </c>
      <c r="D73" s="46" t="s">
        <v>451</v>
      </c>
      <c r="E73" s="49" t="s">
        <v>20</v>
      </c>
      <c r="F73" s="49" t="s">
        <v>804</v>
      </c>
      <c r="G73" s="49" t="s">
        <v>1462</v>
      </c>
      <c r="H73" s="49" t="str">
        <f t="shared" si="12"/>
        <v>Level 3PremiumODC</v>
      </c>
      <c r="I73" s="49" t="s">
        <v>338</v>
      </c>
      <c r="J73" s="388">
        <f>VLOOKUP(H73,'New Rate Card India - BFD'!C:L,10,0)</f>
        <v>2054</v>
      </c>
      <c r="K73" s="36">
        <f t="shared" si="13"/>
        <v>25.048780487804876</v>
      </c>
      <c r="L73" s="128">
        <f t="shared" si="14"/>
        <v>4408.585365853658</v>
      </c>
      <c r="M73" s="124">
        <f t="shared" si="15"/>
        <v>4408.585365853658</v>
      </c>
      <c r="N73" s="124">
        <f t="shared" si="16"/>
        <v>4408.585365853658</v>
      </c>
      <c r="O73" s="124">
        <f t="shared" si="17"/>
        <v>4408.585365853658</v>
      </c>
      <c r="P73" s="124">
        <f t="shared" si="18"/>
        <v>4408.585365853658</v>
      </c>
      <c r="Q73" s="124">
        <f t="shared" si="19"/>
        <v>4408.585365853658</v>
      </c>
      <c r="R73" s="124">
        <f t="shared" si="20"/>
        <v>4408.585365853658</v>
      </c>
      <c r="S73" s="10">
        <f t="shared" si="21"/>
        <v>13225.756097560974</v>
      </c>
      <c r="T73" s="10">
        <f t="shared" si="22"/>
        <v>13225.756097560974</v>
      </c>
      <c r="U73" s="128">
        <f t="shared" si="23"/>
        <v>26451.512195121948</v>
      </c>
      <c r="V73" s="129" t="s">
        <v>2371</v>
      </c>
    </row>
    <row r="74" spans="1:22" ht="24.65" customHeight="1">
      <c r="A74" s="368" t="s">
        <v>354</v>
      </c>
      <c r="B74" s="368" t="s">
        <v>2378</v>
      </c>
      <c r="C74" s="46" t="s">
        <v>800</v>
      </c>
      <c r="D74" s="46" t="s">
        <v>993</v>
      </c>
      <c r="E74" s="49" t="s">
        <v>20</v>
      </c>
      <c r="F74" s="49" t="s">
        <v>804</v>
      </c>
      <c r="G74" s="49" t="s">
        <v>1462</v>
      </c>
      <c r="H74" s="49" t="str">
        <f t="shared" ref="H74:H105" si="24">CONCATENATE(F74,G74,C74)</f>
        <v>Level 3PremiumODC</v>
      </c>
      <c r="I74" s="49" t="e">
        <v>#N/A</v>
      </c>
      <c r="J74" s="388">
        <f>VLOOKUP(H74,'New Rate Card India - BFD'!C:L,10,0)</f>
        <v>2054</v>
      </c>
      <c r="K74" s="36">
        <f t="shared" ref="K74:K105" si="25">J74/82</f>
        <v>25.048780487804876</v>
      </c>
      <c r="L74" s="128">
        <f t="shared" ref="L74:L105" si="26">K74*176</f>
        <v>4408.585365853658</v>
      </c>
      <c r="M74" s="124">
        <f t="shared" ref="M74:M105" si="27">K74*176</f>
        <v>4408.585365853658</v>
      </c>
      <c r="N74" s="124">
        <f t="shared" ref="N74:N105" si="28">K74*176</f>
        <v>4408.585365853658</v>
      </c>
      <c r="O74" s="124">
        <f t="shared" ref="O74:O105" si="29">K74*176</f>
        <v>4408.585365853658</v>
      </c>
      <c r="P74" s="124">
        <f t="shared" si="18"/>
        <v>4408.585365853658</v>
      </c>
      <c r="Q74" s="124">
        <f t="shared" si="19"/>
        <v>4408.585365853658</v>
      </c>
      <c r="R74" s="124">
        <f t="shared" si="20"/>
        <v>4408.585365853658</v>
      </c>
      <c r="S74" s="10">
        <f t="shared" ref="S74:S105" si="30">SUM(M74:O74)</f>
        <v>13225.756097560974</v>
      </c>
      <c r="T74" s="10">
        <f t="shared" ref="T74:T105" si="31">SUM(P74:R74)</f>
        <v>13225.756097560974</v>
      </c>
      <c r="U74" s="128">
        <f t="shared" ref="U74:U105" si="32">SUM(S74:T74)</f>
        <v>26451.512195121948</v>
      </c>
      <c r="V74" s="129" t="s">
        <v>2371</v>
      </c>
    </row>
    <row r="75" spans="1:22" ht="24.65" customHeight="1">
      <c r="A75" s="368">
        <v>2156132</v>
      </c>
      <c r="B75" s="623" t="s">
        <v>1029</v>
      </c>
      <c r="C75" s="46" t="s">
        <v>800</v>
      </c>
      <c r="D75" s="362" t="s">
        <v>2379</v>
      </c>
      <c r="E75" s="49" t="s">
        <v>1030</v>
      </c>
      <c r="F75" s="49" t="s">
        <v>810</v>
      </c>
      <c r="G75" s="49" t="s">
        <v>1464</v>
      </c>
      <c r="H75" s="49" t="str">
        <f t="shared" si="24"/>
        <v>Level 1StandardODC</v>
      </c>
      <c r="I75" s="49" t="s">
        <v>582</v>
      </c>
      <c r="J75" s="388">
        <f>VLOOKUP(H75,'New Rate Card India - BFD'!C:L,10,0)</f>
        <v>1400</v>
      </c>
      <c r="K75" s="36">
        <f t="shared" si="25"/>
        <v>17.073170731707318</v>
      </c>
      <c r="L75" s="128">
        <f t="shared" si="26"/>
        <v>3004.8780487804879</v>
      </c>
      <c r="M75" s="124">
        <f t="shared" si="27"/>
        <v>3004.8780487804879</v>
      </c>
      <c r="N75" s="124">
        <f t="shared" si="28"/>
        <v>3004.8780487804879</v>
      </c>
      <c r="O75" s="124">
        <f t="shared" si="29"/>
        <v>3004.8780487804879</v>
      </c>
      <c r="P75" s="124">
        <v>0</v>
      </c>
      <c r="Q75" s="124">
        <v>0</v>
      </c>
      <c r="R75" s="124">
        <v>0</v>
      </c>
      <c r="S75" s="10">
        <f t="shared" si="30"/>
        <v>9014.6341463414647</v>
      </c>
      <c r="T75" s="10">
        <f t="shared" si="31"/>
        <v>0</v>
      </c>
      <c r="U75" s="128">
        <f t="shared" si="32"/>
        <v>9014.6341463414647</v>
      </c>
      <c r="V75" s="129" t="s">
        <v>2371</v>
      </c>
    </row>
    <row r="76" spans="1:22" ht="24.65" customHeight="1">
      <c r="A76" s="368">
        <v>2212956</v>
      </c>
      <c r="B76" s="623" t="s">
        <v>1032</v>
      </c>
      <c r="C76" s="46" t="s">
        <v>800</v>
      </c>
      <c r="D76" s="46" t="s">
        <v>993</v>
      </c>
      <c r="E76" s="49" t="s">
        <v>20</v>
      </c>
      <c r="F76" s="49" t="s">
        <v>804</v>
      </c>
      <c r="G76" s="49" t="s">
        <v>1462</v>
      </c>
      <c r="H76" s="49" t="str">
        <f t="shared" si="24"/>
        <v>Level 3PremiumODC</v>
      </c>
      <c r="I76" s="49" t="s">
        <v>338</v>
      </c>
      <c r="J76" s="388">
        <f>VLOOKUP(H76,'New Rate Card India - BFD'!C:L,10,0)</f>
        <v>2054</v>
      </c>
      <c r="K76" s="36">
        <f t="shared" si="25"/>
        <v>25.048780487804876</v>
      </c>
      <c r="L76" s="128">
        <f t="shared" si="26"/>
        <v>4408.585365853658</v>
      </c>
      <c r="M76" s="124">
        <f t="shared" si="27"/>
        <v>4408.585365853658</v>
      </c>
      <c r="N76" s="124">
        <f t="shared" si="28"/>
        <v>4408.585365853658</v>
      </c>
      <c r="O76" s="124">
        <f t="shared" si="29"/>
        <v>4408.585365853658</v>
      </c>
      <c r="P76" s="124">
        <f t="shared" ref="P76:P121" si="33">K76*176</f>
        <v>4408.585365853658</v>
      </c>
      <c r="Q76" s="124">
        <f t="shared" ref="Q76:Q107" si="34">K76*176</f>
        <v>4408.585365853658</v>
      </c>
      <c r="R76" s="124">
        <f t="shared" ref="R76:R107" si="35">K76*176</f>
        <v>4408.585365853658</v>
      </c>
      <c r="S76" s="10">
        <f t="shared" si="30"/>
        <v>13225.756097560974</v>
      </c>
      <c r="T76" s="10">
        <f t="shared" si="31"/>
        <v>13225.756097560974</v>
      </c>
      <c r="U76" s="128">
        <f t="shared" si="32"/>
        <v>26451.512195121948</v>
      </c>
      <c r="V76" s="129" t="s">
        <v>2371</v>
      </c>
    </row>
    <row r="77" spans="1:22" ht="24.65" customHeight="1">
      <c r="A77" s="368">
        <v>2244323</v>
      </c>
      <c r="B77" s="623" t="s">
        <v>1033</v>
      </c>
      <c r="C77" s="46" t="s">
        <v>800</v>
      </c>
      <c r="D77" s="46" t="s">
        <v>993</v>
      </c>
      <c r="E77" s="49" t="s">
        <v>20</v>
      </c>
      <c r="F77" s="49" t="s">
        <v>802</v>
      </c>
      <c r="G77" s="49" t="s">
        <v>1462</v>
      </c>
      <c r="H77" s="49" t="str">
        <f t="shared" si="24"/>
        <v>Level 2PremiumODC</v>
      </c>
      <c r="I77" s="49" t="s">
        <v>324</v>
      </c>
      <c r="J77" s="388">
        <f>VLOOKUP(H77,'New Rate Card India - BFD'!C:L,10,0)</f>
        <v>1764</v>
      </c>
      <c r="K77" s="36">
        <f t="shared" si="25"/>
        <v>21.512195121951219</v>
      </c>
      <c r="L77" s="128">
        <f t="shared" si="26"/>
        <v>3786.1463414634145</v>
      </c>
      <c r="M77" s="124">
        <f t="shared" si="27"/>
        <v>3786.1463414634145</v>
      </c>
      <c r="N77" s="124">
        <f t="shared" si="28"/>
        <v>3786.1463414634145</v>
      </c>
      <c r="O77" s="124">
        <f t="shared" si="29"/>
        <v>3786.1463414634145</v>
      </c>
      <c r="P77" s="124">
        <f t="shared" si="33"/>
        <v>3786.1463414634145</v>
      </c>
      <c r="Q77" s="124">
        <f t="shared" si="34"/>
        <v>3786.1463414634145</v>
      </c>
      <c r="R77" s="124">
        <f t="shared" si="35"/>
        <v>3786.1463414634145</v>
      </c>
      <c r="S77" s="10">
        <f t="shared" si="30"/>
        <v>11358.439024390244</v>
      </c>
      <c r="T77" s="10">
        <f t="shared" si="31"/>
        <v>11358.439024390244</v>
      </c>
      <c r="U77" s="128">
        <f t="shared" si="32"/>
        <v>22716.878048780487</v>
      </c>
      <c r="V77" s="129" t="s">
        <v>2371</v>
      </c>
    </row>
    <row r="78" spans="1:22" ht="24.65" customHeight="1">
      <c r="A78" s="368">
        <v>2341754</v>
      </c>
      <c r="B78" s="623" t="s">
        <v>1034</v>
      </c>
      <c r="C78" s="46" t="s">
        <v>800</v>
      </c>
      <c r="D78" s="46" t="s">
        <v>993</v>
      </c>
      <c r="E78" s="49" t="s">
        <v>20</v>
      </c>
      <c r="F78" s="49" t="s">
        <v>804</v>
      </c>
      <c r="G78" s="49" t="s">
        <v>1462</v>
      </c>
      <c r="H78" s="49" t="str">
        <f t="shared" si="24"/>
        <v>Level 3PremiumODC</v>
      </c>
      <c r="I78" s="49" t="s">
        <v>338</v>
      </c>
      <c r="J78" s="388">
        <f>VLOOKUP(H78,'New Rate Card India - BFD'!C:L,10,0)</f>
        <v>2054</v>
      </c>
      <c r="K78" s="36">
        <f t="shared" si="25"/>
        <v>25.048780487804876</v>
      </c>
      <c r="L78" s="128">
        <f t="shared" si="26"/>
        <v>4408.585365853658</v>
      </c>
      <c r="M78" s="124">
        <f t="shared" si="27"/>
        <v>4408.585365853658</v>
      </c>
      <c r="N78" s="124">
        <f t="shared" si="28"/>
        <v>4408.585365853658</v>
      </c>
      <c r="O78" s="124">
        <f t="shared" si="29"/>
        <v>4408.585365853658</v>
      </c>
      <c r="P78" s="124">
        <f t="shared" si="33"/>
        <v>4408.585365853658</v>
      </c>
      <c r="Q78" s="124">
        <f t="shared" si="34"/>
        <v>4408.585365853658</v>
      </c>
      <c r="R78" s="124">
        <f t="shared" si="35"/>
        <v>4408.585365853658</v>
      </c>
      <c r="S78" s="10">
        <f t="shared" si="30"/>
        <v>13225.756097560974</v>
      </c>
      <c r="T78" s="10">
        <f t="shared" si="31"/>
        <v>13225.756097560974</v>
      </c>
      <c r="U78" s="128">
        <f t="shared" si="32"/>
        <v>26451.512195121948</v>
      </c>
      <c r="V78" s="129" t="s">
        <v>2371</v>
      </c>
    </row>
    <row r="79" spans="1:22" ht="24.65" customHeight="1">
      <c r="A79" s="368">
        <v>311870</v>
      </c>
      <c r="B79" s="623" t="s">
        <v>1035</v>
      </c>
      <c r="C79" s="46" t="s">
        <v>800</v>
      </c>
      <c r="D79" s="46" t="s">
        <v>993</v>
      </c>
      <c r="E79" s="49" t="s">
        <v>359</v>
      </c>
      <c r="F79" s="49" t="s">
        <v>804</v>
      </c>
      <c r="G79" s="49" t="s">
        <v>1464</v>
      </c>
      <c r="H79" s="49" t="str">
        <f t="shared" si="24"/>
        <v>Level 3StandardODC</v>
      </c>
      <c r="I79" s="49" t="s">
        <v>318</v>
      </c>
      <c r="J79" s="388">
        <f>VLOOKUP(H79,'New Rate Card India - BFD'!C:L,10,0)</f>
        <v>1897</v>
      </c>
      <c r="K79" s="36">
        <f t="shared" si="25"/>
        <v>23.134146341463413</v>
      </c>
      <c r="L79" s="128">
        <f t="shared" si="26"/>
        <v>4071.6097560975609</v>
      </c>
      <c r="M79" s="124">
        <f t="shared" si="27"/>
        <v>4071.6097560975609</v>
      </c>
      <c r="N79" s="124">
        <f t="shared" si="28"/>
        <v>4071.6097560975609</v>
      </c>
      <c r="O79" s="124">
        <f t="shared" si="29"/>
        <v>4071.6097560975609</v>
      </c>
      <c r="P79" s="124">
        <f t="shared" si="33"/>
        <v>4071.6097560975609</v>
      </c>
      <c r="Q79" s="124">
        <f t="shared" si="34"/>
        <v>4071.6097560975609</v>
      </c>
      <c r="R79" s="124">
        <f t="shared" si="35"/>
        <v>4071.6097560975609</v>
      </c>
      <c r="S79" s="10">
        <f t="shared" si="30"/>
        <v>12214.829268292682</v>
      </c>
      <c r="T79" s="10">
        <f t="shared" si="31"/>
        <v>12214.829268292682</v>
      </c>
      <c r="U79" s="128">
        <f t="shared" si="32"/>
        <v>24429.658536585364</v>
      </c>
      <c r="V79" s="129" t="s">
        <v>2371</v>
      </c>
    </row>
    <row r="80" spans="1:22" ht="24.65" customHeight="1">
      <c r="A80" s="368">
        <v>918869</v>
      </c>
      <c r="B80" s="623" t="s">
        <v>1036</v>
      </c>
      <c r="C80" s="46" t="s">
        <v>800</v>
      </c>
      <c r="D80" s="46" t="s">
        <v>993</v>
      </c>
      <c r="E80" s="49" t="s">
        <v>20</v>
      </c>
      <c r="F80" s="49" t="s">
        <v>802</v>
      </c>
      <c r="G80" s="49" t="s">
        <v>1462</v>
      </c>
      <c r="H80" s="49" t="str">
        <f t="shared" si="24"/>
        <v>Level 2PremiumODC</v>
      </c>
      <c r="I80" s="49" t="s">
        <v>324</v>
      </c>
      <c r="J80" s="388">
        <f>VLOOKUP(H80,'New Rate Card India - BFD'!C:L,10,0)</f>
        <v>1764</v>
      </c>
      <c r="K80" s="36">
        <f t="shared" si="25"/>
        <v>21.512195121951219</v>
      </c>
      <c r="L80" s="128">
        <f t="shared" si="26"/>
        <v>3786.1463414634145</v>
      </c>
      <c r="M80" s="124">
        <f t="shared" si="27"/>
        <v>3786.1463414634145</v>
      </c>
      <c r="N80" s="124">
        <f t="shared" si="28"/>
        <v>3786.1463414634145</v>
      </c>
      <c r="O80" s="124">
        <f t="shared" si="29"/>
        <v>3786.1463414634145</v>
      </c>
      <c r="P80" s="124">
        <f t="shared" si="33"/>
        <v>3786.1463414634145</v>
      </c>
      <c r="Q80" s="124">
        <f t="shared" si="34"/>
        <v>3786.1463414634145</v>
      </c>
      <c r="R80" s="124">
        <f t="shared" si="35"/>
        <v>3786.1463414634145</v>
      </c>
      <c r="S80" s="10">
        <f t="shared" si="30"/>
        <v>11358.439024390244</v>
      </c>
      <c r="T80" s="10">
        <f t="shared" si="31"/>
        <v>11358.439024390244</v>
      </c>
      <c r="U80" s="128">
        <f t="shared" si="32"/>
        <v>22716.878048780487</v>
      </c>
      <c r="V80" s="129" t="s">
        <v>2371</v>
      </c>
    </row>
    <row r="81" spans="1:22" ht="24.65" customHeight="1">
      <c r="A81" s="368">
        <v>2115258</v>
      </c>
      <c r="B81" s="623" t="s">
        <v>1037</v>
      </c>
      <c r="C81" s="46" t="s">
        <v>800</v>
      </c>
      <c r="D81" s="46" t="s">
        <v>1039</v>
      </c>
      <c r="E81" s="49" t="s">
        <v>20</v>
      </c>
      <c r="F81" s="49" t="s">
        <v>802</v>
      </c>
      <c r="G81" s="49" t="s">
        <v>1462</v>
      </c>
      <c r="H81" s="49" t="str">
        <f t="shared" si="24"/>
        <v>Level 2PremiumODC</v>
      </c>
      <c r="I81" s="49" t="s">
        <v>324</v>
      </c>
      <c r="J81" s="388">
        <f>VLOOKUP(H81,'New Rate Card India - BFD'!C:L,10,0)</f>
        <v>1764</v>
      </c>
      <c r="K81" s="36">
        <f t="shared" si="25"/>
        <v>21.512195121951219</v>
      </c>
      <c r="L81" s="128">
        <f t="shared" si="26"/>
        <v>3786.1463414634145</v>
      </c>
      <c r="M81" s="124">
        <f t="shared" si="27"/>
        <v>3786.1463414634145</v>
      </c>
      <c r="N81" s="124">
        <f t="shared" si="28"/>
        <v>3786.1463414634145</v>
      </c>
      <c r="O81" s="124">
        <f t="shared" si="29"/>
        <v>3786.1463414634145</v>
      </c>
      <c r="P81" s="124">
        <f t="shared" si="33"/>
        <v>3786.1463414634145</v>
      </c>
      <c r="Q81" s="124">
        <f t="shared" si="34"/>
        <v>3786.1463414634145</v>
      </c>
      <c r="R81" s="124">
        <f t="shared" si="35"/>
        <v>3786.1463414634145</v>
      </c>
      <c r="S81" s="10">
        <f t="shared" si="30"/>
        <v>11358.439024390244</v>
      </c>
      <c r="T81" s="10">
        <f t="shared" si="31"/>
        <v>11358.439024390244</v>
      </c>
      <c r="U81" s="128">
        <f t="shared" si="32"/>
        <v>22716.878048780487</v>
      </c>
      <c r="V81" s="129" t="s">
        <v>2371</v>
      </c>
    </row>
    <row r="82" spans="1:22" ht="24.65" customHeight="1">
      <c r="A82" s="368">
        <v>2206975</v>
      </c>
      <c r="B82" s="623" t="s">
        <v>1038</v>
      </c>
      <c r="C82" s="46" t="s">
        <v>800</v>
      </c>
      <c r="D82" s="46" t="s">
        <v>1039</v>
      </c>
      <c r="E82" s="49" t="s">
        <v>20</v>
      </c>
      <c r="F82" s="49" t="s">
        <v>804</v>
      </c>
      <c r="G82" s="49" t="s">
        <v>1462</v>
      </c>
      <c r="H82" s="49" t="str">
        <f t="shared" si="24"/>
        <v>Level 3PremiumODC</v>
      </c>
      <c r="I82" s="49" t="s">
        <v>318</v>
      </c>
      <c r="J82" s="388">
        <f>VLOOKUP(H82,'New Rate Card India - BFD'!C:L,10,0)</f>
        <v>2054</v>
      </c>
      <c r="K82" s="36">
        <f t="shared" si="25"/>
        <v>25.048780487804876</v>
      </c>
      <c r="L82" s="128">
        <f t="shared" si="26"/>
        <v>4408.585365853658</v>
      </c>
      <c r="M82" s="124">
        <f t="shared" si="27"/>
        <v>4408.585365853658</v>
      </c>
      <c r="N82" s="124">
        <f t="shared" si="28"/>
        <v>4408.585365853658</v>
      </c>
      <c r="O82" s="124">
        <f t="shared" si="29"/>
        <v>4408.585365853658</v>
      </c>
      <c r="P82" s="124">
        <f t="shared" si="33"/>
        <v>4408.585365853658</v>
      </c>
      <c r="Q82" s="124">
        <f t="shared" si="34"/>
        <v>4408.585365853658</v>
      </c>
      <c r="R82" s="124">
        <f t="shared" si="35"/>
        <v>4408.585365853658</v>
      </c>
      <c r="S82" s="10">
        <f t="shared" si="30"/>
        <v>13225.756097560974</v>
      </c>
      <c r="T82" s="10">
        <f t="shared" si="31"/>
        <v>13225.756097560974</v>
      </c>
      <c r="U82" s="128">
        <f t="shared" si="32"/>
        <v>26451.512195121948</v>
      </c>
      <c r="V82" s="129" t="s">
        <v>2371</v>
      </c>
    </row>
    <row r="83" spans="1:22" ht="24.65" customHeight="1">
      <c r="A83" s="368">
        <v>2103570</v>
      </c>
      <c r="B83" s="623" t="s">
        <v>1040</v>
      </c>
      <c r="C83" s="46" t="s">
        <v>800</v>
      </c>
      <c r="D83" s="46" t="s">
        <v>963</v>
      </c>
      <c r="E83" s="49" t="s">
        <v>20</v>
      </c>
      <c r="F83" s="49" t="s">
        <v>802</v>
      </c>
      <c r="G83" s="49" t="s">
        <v>1462</v>
      </c>
      <c r="H83" s="49" t="str">
        <f t="shared" si="24"/>
        <v>Level 2PremiumODC</v>
      </c>
      <c r="I83" s="49" t="s">
        <v>324</v>
      </c>
      <c r="J83" s="388">
        <f>VLOOKUP(H83,'New Rate Card India - BFD'!C:L,10,0)</f>
        <v>1764</v>
      </c>
      <c r="K83" s="36">
        <f t="shared" si="25"/>
        <v>21.512195121951219</v>
      </c>
      <c r="L83" s="128">
        <f t="shared" si="26"/>
        <v>3786.1463414634145</v>
      </c>
      <c r="M83" s="124">
        <f t="shared" si="27"/>
        <v>3786.1463414634145</v>
      </c>
      <c r="N83" s="124">
        <f t="shared" si="28"/>
        <v>3786.1463414634145</v>
      </c>
      <c r="O83" s="124">
        <f t="shared" si="29"/>
        <v>3786.1463414634145</v>
      </c>
      <c r="P83" s="124">
        <f t="shared" si="33"/>
        <v>3786.1463414634145</v>
      </c>
      <c r="Q83" s="124">
        <f t="shared" si="34"/>
        <v>3786.1463414634145</v>
      </c>
      <c r="R83" s="124">
        <f t="shared" si="35"/>
        <v>3786.1463414634145</v>
      </c>
      <c r="S83" s="10">
        <f t="shared" si="30"/>
        <v>11358.439024390244</v>
      </c>
      <c r="T83" s="10">
        <f t="shared" si="31"/>
        <v>11358.439024390244</v>
      </c>
      <c r="U83" s="128">
        <f t="shared" si="32"/>
        <v>22716.878048780487</v>
      </c>
      <c r="V83" s="129" t="s">
        <v>2371</v>
      </c>
    </row>
    <row r="84" spans="1:22" ht="24.65" customHeight="1">
      <c r="A84" s="368">
        <v>2204436</v>
      </c>
      <c r="B84" s="623" t="s">
        <v>1041</v>
      </c>
      <c r="C84" s="46" t="s">
        <v>800</v>
      </c>
      <c r="D84" s="46" t="s">
        <v>1039</v>
      </c>
      <c r="E84" s="49" t="s">
        <v>20</v>
      </c>
      <c r="F84" s="49" t="s">
        <v>804</v>
      </c>
      <c r="G84" s="49" t="s">
        <v>1462</v>
      </c>
      <c r="H84" s="49" t="str">
        <f t="shared" si="24"/>
        <v>Level 3PremiumODC</v>
      </c>
      <c r="I84" s="49" t="s">
        <v>338</v>
      </c>
      <c r="J84" s="388">
        <f>VLOOKUP(H84,'New Rate Card India - BFD'!C:L,10,0)</f>
        <v>2054</v>
      </c>
      <c r="K84" s="36">
        <f t="shared" si="25"/>
        <v>25.048780487804876</v>
      </c>
      <c r="L84" s="128">
        <f t="shared" si="26"/>
        <v>4408.585365853658</v>
      </c>
      <c r="M84" s="124">
        <f t="shared" si="27"/>
        <v>4408.585365853658</v>
      </c>
      <c r="N84" s="124">
        <f t="shared" si="28"/>
        <v>4408.585365853658</v>
      </c>
      <c r="O84" s="124">
        <f t="shared" si="29"/>
        <v>4408.585365853658</v>
      </c>
      <c r="P84" s="124">
        <f t="shared" si="33"/>
        <v>4408.585365853658</v>
      </c>
      <c r="Q84" s="124">
        <f t="shared" si="34"/>
        <v>4408.585365853658</v>
      </c>
      <c r="R84" s="124">
        <f t="shared" si="35"/>
        <v>4408.585365853658</v>
      </c>
      <c r="S84" s="10">
        <f t="shared" si="30"/>
        <v>13225.756097560974</v>
      </c>
      <c r="T84" s="10">
        <f t="shared" si="31"/>
        <v>13225.756097560974</v>
      </c>
      <c r="U84" s="128">
        <f t="shared" si="32"/>
        <v>26451.512195121948</v>
      </c>
      <c r="V84" s="129" t="s">
        <v>2371</v>
      </c>
    </row>
    <row r="85" spans="1:22" ht="24.65" customHeight="1">
      <c r="A85" s="368">
        <v>2206913</v>
      </c>
      <c r="B85" s="368" t="s">
        <v>1042</v>
      </c>
      <c r="C85" s="46" t="s">
        <v>800</v>
      </c>
      <c r="D85" s="46" t="s">
        <v>626</v>
      </c>
      <c r="E85" s="49" t="s">
        <v>20</v>
      </c>
      <c r="F85" s="49" t="s">
        <v>802</v>
      </c>
      <c r="G85" s="49" t="s">
        <v>1462</v>
      </c>
      <c r="H85" s="49" t="str">
        <f t="shared" si="24"/>
        <v>Level 2PremiumODC</v>
      </c>
      <c r="I85" s="49" t="s">
        <v>324</v>
      </c>
      <c r="J85" s="388">
        <f>VLOOKUP(H85,'New Rate Card India - BFD'!C:L,10,0)</f>
        <v>1764</v>
      </c>
      <c r="K85" s="36">
        <f t="shared" si="25"/>
        <v>21.512195121951219</v>
      </c>
      <c r="L85" s="128">
        <f t="shared" si="26"/>
        <v>3786.1463414634145</v>
      </c>
      <c r="M85" s="124">
        <f t="shared" si="27"/>
        <v>3786.1463414634145</v>
      </c>
      <c r="N85" s="124">
        <f t="shared" si="28"/>
        <v>3786.1463414634145</v>
      </c>
      <c r="O85" s="124">
        <f t="shared" si="29"/>
        <v>3786.1463414634145</v>
      </c>
      <c r="P85" s="124">
        <f t="shared" si="33"/>
        <v>3786.1463414634145</v>
      </c>
      <c r="Q85" s="124">
        <f t="shared" si="34"/>
        <v>3786.1463414634145</v>
      </c>
      <c r="R85" s="124">
        <f t="shared" si="35"/>
        <v>3786.1463414634145</v>
      </c>
      <c r="S85" s="10">
        <f t="shared" si="30"/>
        <v>11358.439024390244</v>
      </c>
      <c r="T85" s="10">
        <f t="shared" si="31"/>
        <v>11358.439024390244</v>
      </c>
      <c r="U85" s="128">
        <f t="shared" si="32"/>
        <v>22716.878048780487</v>
      </c>
      <c r="V85" s="129" t="s">
        <v>2371</v>
      </c>
    </row>
    <row r="86" spans="1:22" ht="24.65" customHeight="1">
      <c r="A86" s="368">
        <v>2344085</v>
      </c>
      <c r="B86" s="623" t="s">
        <v>1043</v>
      </c>
      <c r="C86" s="46" t="s">
        <v>800</v>
      </c>
      <c r="D86" s="46" t="s">
        <v>1039</v>
      </c>
      <c r="E86" s="49" t="s">
        <v>20</v>
      </c>
      <c r="F86" s="49" t="s">
        <v>804</v>
      </c>
      <c r="G86" s="49" t="s">
        <v>1462</v>
      </c>
      <c r="H86" s="49" t="str">
        <f t="shared" si="24"/>
        <v>Level 3PremiumODC</v>
      </c>
      <c r="I86" s="49" t="s">
        <v>338</v>
      </c>
      <c r="J86" s="388">
        <f>VLOOKUP(H86,'New Rate Card India - BFD'!C:L,10,0)</f>
        <v>2054</v>
      </c>
      <c r="K86" s="36">
        <f t="shared" si="25"/>
        <v>25.048780487804876</v>
      </c>
      <c r="L86" s="128">
        <f t="shared" si="26"/>
        <v>4408.585365853658</v>
      </c>
      <c r="M86" s="124">
        <f t="shared" si="27"/>
        <v>4408.585365853658</v>
      </c>
      <c r="N86" s="124">
        <f t="shared" si="28"/>
        <v>4408.585365853658</v>
      </c>
      <c r="O86" s="124">
        <f t="shared" si="29"/>
        <v>4408.585365853658</v>
      </c>
      <c r="P86" s="124">
        <f t="shared" si="33"/>
        <v>4408.585365853658</v>
      </c>
      <c r="Q86" s="124">
        <f t="shared" si="34"/>
        <v>4408.585365853658</v>
      </c>
      <c r="R86" s="124">
        <f t="shared" si="35"/>
        <v>4408.585365853658</v>
      </c>
      <c r="S86" s="10">
        <f t="shared" si="30"/>
        <v>13225.756097560974</v>
      </c>
      <c r="T86" s="10">
        <f t="shared" si="31"/>
        <v>13225.756097560974</v>
      </c>
      <c r="U86" s="128">
        <f t="shared" si="32"/>
        <v>26451.512195121948</v>
      </c>
      <c r="V86" s="129" t="s">
        <v>2371</v>
      </c>
    </row>
    <row r="87" spans="1:22" ht="24.65" customHeight="1">
      <c r="A87" s="368">
        <v>660657</v>
      </c>
      <c r="B87" s="623" t="s">
        <v>1044</v>
      </c>
      <c r="C87" s="46" t="s">
        <v>800</v>
      </c>
      <c r="D87" s="46" t="s">
        <v>993</v>
      </c>
      <c r="E87" s="49" t="s">
        <v>20</v>
      </c>
      <c r="F87" s="49" t="s">
        <v>804</v>
      </c>
      <c r="G87" s="49" t="s">
        <v>1462</v>
      </c>
      <c r="H87" s="49" t="str">
        <f t="shared" si="24"/>
        <v>Level 3PremiumODC</v>
      </c>
      <c r="I87" s="49" t="s">
        <v>318</v>
      </c>
      <c r="J87" s="388">
        <f>VLOOKUP(H87,'New Rate Card India - BFD'!C:L,10,0)</f>
        <v>2054</v>
      </c>
      <c r="K87" s="36">
        <f t="shared" si="25"/>
        <v>25.048780487804876</v>
      </c>
      <c r="L87" s="128">
        <f t="shared" si="26"/>
        <v>4408.585365853658</v>
      </c>
      <c r="M87" s="124">
        <f t="shared" si="27"/>
        <v>4408.585365853658</v>
      </c>
      <c r="N87" s="124">
        <f t="shared" si="28"/>
        <v>4408.585365853658</v>
      </c>
      <c r="O87" s="124">
        <f t="shared" si="29"/>
        <v>4408.585365853658</v>
      </c>
      <c r="P87" s="124">
        <f t="shared" si="33"/>
        <v>4408.585365853658</v>
      </c>
      <c r="Q87" s="124">
        <f t="shared" si="34"/>
        <v>4408.585365853658</v>
      </c>
      <c r="R87" s="124">
        <f t="shared" si="35"/>
        <v>4408.585365853658</v>
      </c>
      <c r="S87" s="10">
        <f t="shared" si="30"/>
        <v>13225.756097560974</v>
      </c>
      <c r="T87" s="10">
        <f t="shared" si="31"/>
        <v>13225.756097560974</v>
      </c>
      <c r="U87" s="128">
        <f t="shared" si="32"/>
        <v>26451.512195121948</v>
      </c>
      <c r="V87" s="129" t="s">
        <v>2371</v>
      </c>
    </row>
    <row r="88" spans="1:22" ht="24.65" customHeight="1">
      <c r="A88" s="368">
        <v>2042889</v>
      </c>
      <c r="B88" s="623" t="s">
        <v>1045</v>
      </c>
      <c r="C88" s="46" t="s">
        <v>800</v>
      </c>
      <c r="D88" s="46" t="s">
        <v>963</v>
      </c>
      <c r="E88" s="49" t="s">
        <v>20</v>
      </c>
      <c r="F88" s="49" t="s">
        <v>802</v>
      </c>
      <c r="G88" s="49" t="s">
        <v>1462</v>
      </c>
      <c r="H88" s="49" t="str">
        <f t="shared" si="24"/>
        <v>Level 2PremiumODC</v>
      </c>
      <c r="I88" s="49" t="s">
        <v>324</v>
      </c>
      <c r="J88" s="388">
        <f>VLOOKUP(H88,'New Rate Card India - BFD'!C:L,10,0)</f>
        <v>1764</v>
      </c>
      <c r="K88" s="36">
        <f t="shared" si="25"/>
        <v>21.512195121951219</v>
      </c>
      <c r="L88" s="128">
        <f t="shared" si="26"/>
        <v>3786.1463414634145</v>
      </c>
      <c r="M88" s="124">
        <f t="shared" si="27"/>
        <v>3786.1463414634145</v>
      </c>
      <c r="N88" s="124">
        <f t="shared" si="28"/>
        <v>3786.1463414634145</v>
      </c>
      <c r="O88" s="124">
        <f t="shared" si="29"/>
        <v>3786.1463414634145</v>
      </c>
      <c r="P88" s="124">
        <f t="shared" si="33"/>
        <v>3786.1463414634145</v>
      </c>
      <c r="Q88" s="124">
        <f t="shared" si="34"/>
        <v>3786.1463414634145</v>
      </c>
      <c r="R88" s="124">
        <f t="shared" si="35"/>
        <v>3786.1463414634145</v>
      </c>
      <c r="S88" s="10">
        <f t="shared" si="30"/>
        <v>11358.439024390244</v>
      </c>
      <c r="T88" s="10">
        <f t="shared" si="31"/>
        <v>11358.439024390244</v>
      </c>
      <c r="U88" s="128">
        <f t="shared" si="32"/>
        <v>22716.878048780487</v>
      </c>
      <c r="V88" s="129" t="s">
        <v>2371</v>
      </c>
    </row>
    <row r="89" spans="1:22" ht="24.65" customHeight="1">
      <c r="A89" s="368">
        <v>2244320</v>
      </c>
      <c r="B89" s="623" t="s">
        <v>1046</v>
      </c>
      <c r="C89" s="46" t="s">
        <v>800</v>
      </c>
      <c r="D89" s="46" t="s">
        <v>963</v>
      </c>
      <c r="E89" s="49" t="s">
        <v>20</v>
      </c>
      <c r="F89" s="49" t="s">
        <v>802</v>
      </c>
      <c r="G89" s="49" t="s">
        <v>1462</v>
      </c>
      <c r="H89" s="49" t="str">
        <f t="shared" si="24"/>
        <v>Level 2PremiumODC</v>
      </c>
      <c r="I89" s="49" t="s">
        <v>324</v>
      </c>
      <c r="J89" s="388">
        <f>VLOOKUP(H89,'New Rate Card India - BFD'!C:L,10,0)</f>
        <v>1764</v>
      </c>
      <c r="K89" s="36">
        <f t="shared" si="25"/>
        <v>21.512195121951219</v>
      </c>
      <c r="L89" s="128">
        <f t="shared" si="26"/>
        <v>3786.1463414634145</v>
      </c>
      <c r="M89" s="124">
        <f t="shared" si="27"/>
        <v>3786.1463414634145</v>
      </c>
      <c r="N89" s="124">
        <f t="shared" si="28"/>
        <v>3786.1463414634145</v>
      </c>
      <c r="O89" s="124">
        <f t="shared" si="29"/>
        <v>3786.1463414634145</v>
      </c>
      <c r="P89" s="124">
        <f t="shared" si="33"/>
        <v>3786.1463414634145</v>
      </c>
      <c r="Q89" s="124">
        <f t="shared" si="34"/>
        <v>3786.1463414634145</v>
      </c>
      <c r="R89" s="124">
        <f t="shared" si="35"/>
        <v>3786.1463414634145</v>
      </c>
      <c r="S89" s="10">
        <f t="shared" si="30"/>
        <v>11358.439024390244</v>
      </c>
      <c r="T89" s="10">
        <f t="shared" si="31"/>
        <v>11358.439024390244</v>
      </c>
      <c r="U89" s="128">
        <f t="shared" si="32"/>
        <v>22716.878048780487</v>
      </c>
      <c r="V89" s="129" t="s">
        <v>2371</v>
      </c>
    </row>
    <row r="90" spans="1:22" ht="24.65" customHeight="1">
      <c r="A90" s="368">
        <v>2284572</v>
      </c>
      <c r="B90" s="623" t="s">
        <v>1047</v>
      </c>
      <c r="C90" s="46" t="s">
        <v>800</v>
      </c>
      <c r="D90" s="46" t="s">
        <v>963</v>
      </c>
      <c r="E90" s="49" t="s">
        <v>20</v>
      </c>
      <c r="F90" s="49" t="s">
        <v>810</v>
      </c>
      <c r="G90" s="49" t="s">
        <v>1462</v>
      </c>
      <c r="H90" s="49" t="str">
        <f t="shared" si="24"/>
        <v>Level 1PremiumODC</v>
      </c>
      <c r="I90" s="49" t="s">
        <v>582</v>
      </c>
      <c r="J90" s="388">
        <f>VLOOKUP(H90,'New Rate Card India - BFD'!C:L,10,0)</f>
        <v>1449</v>
      </c>
      <c r="K90" s="36">
        <f t="shared" si="25"/>
        <v>17.670731707317074</v>
      </c>
      <c r="L90" s="128">
        <f t="shared" si="26"/>
        <v>3110.0487804878048</v>
      </c>
      <c r="M90" s="124">
        <f t="shared" si="27"/>
        <v>3110.0487804878048</v>
      </c>
      <c r="N90" s="124">
        <f t="shared" si="28"/>
        <v>3110.0487804878048</v>
      </c>
      <c r="O90" s="124">
        <f t="shared" si="29"/>
        <v>3110.0487804878048</v>
      </c>
      <c r="P90" s="124">
        <f t="shared" si="33"/>
        <v>3110.0487804878048</v>
      </c>
      <c r="Q90" s="124">
        <f t="shared" si="34"/>
        <v>3110.0487804878048</v>
      </c>
      <c r="R90" s="124">
        <f t="shared" si="35"/>
        <v>3110.0487804878048</v>
      </c>
      <c r="S90" s="10">
        <f t="shared" si="30"/>
        <v>9330.1463414634145</v>
      </c>
      <c r="T90" s="10">
        <f t="shared" si="31"/>
        <v>9330.1463414634145</v>
      </c>
      <c r="U90" s="128">
        <f t="shared" si="32"/>
        <v>18660.292682926829</v>
      </c>
      <c r="V90" s="129" t="s">
        <v>2371</v>
      </c>
    </row>
    <row r="91" spans="1:22" ht="24.65" customHeight="1">
      <c r="A91" s="368">
        <v>2388672</v>
      </c>
      <c r="B91" s="623" t="s">
        <v>1048</v>
      </c>
      <c r="C91" s="46" t="s">
        <v>800</v>
      </c>
      <c r="D91" s="46" t="s">
        <v>963</v>
      </c>
      <c r="E91" s="49" t="s">
        <v>20</v>
      </c>
      <c r="F91" s="49" t="s">
        <v>804</v>
      </c>
      <c r="G91" s="49" t="s">
        <v>1462</v>
      </c>
      <c r="H91" s="49" t="str">
        <f t="shared" si="24"/>
        <v>Level 3PremiumODC</v>
      </c>
      <c r="I91" s="49" t="s">
        <v>338</v>
      </c>
      <c r="J91" s="388">
        <f>VLOOKUP(H91,'New Rate Card India - BFD'!C:L,10,0)</f>
        <v>2054</v>
      </c>
      <c r="K91" s="36">
        <f t="shared" si="25"/>
        <v>25.048780487804876</v>
      </c>
      <c r="L91" s="128">
        <f t="shared" si="26"/>
        <v>4408.585365853658</v>
      </c>
      <c r="M91" s="124">
        <f t="shared" si="27"/>
        <v>4408.585365853658</v>
      </c>
      <c r="N91" s="124">
        <f t="shared" si="28"/>
        <v>4408.585365853658</v>
      </c>
      <c r="O91" s="124">
        <f t="shared" si="29"/>
        <v>4408.585365853658</v>
      </c>
      <c r="P91" s="124">
        <f t="shared" si="33"/>
        <v>4408.585365853658</v>
      </c>
      <c r="Q91" s="124">
        <f t="shared" si="34"/>
        <v>4408.585365853658</v>
      </c>
      <c r="R91" s="124">
        <f t="shared" si="35"/>
        <v>4408.585365853658</v>
      </c>
      <c r="S91" s="10">
        <f t="shared" si="30"/>
        <v>13225.756097560974</v>
      </c>
      <c r="T91" s="10">
        <f t="shared" si="31"/>
        <v>13225.756097560974</v>
      </c>
      <c r="U91" s="128">
        <f t="shared" si="32"/>
        <v>26451.512195121948</v>
      </c>
      <c r="V91" s="129" t="s">
        <v>2371</v>
      </c>
    </row>
    <row r="92" spans="1:22" ht="24.65" customHeight="1">
      <c r="A92" s="368">
        <v>2391260</v>
      </c>
      <c r="B92" s="623" t="s">
        <v>1049</v>
      </c>
      <c r="C92" s="46" t="s">
        <v>800</v>
      </c>
      <c r="D92" s="46" t="s">
        <v>963</v>
      </c>
      <c r="E92" s="49" t="s">
        <v>20</v>
      </c>
      <c r="F92" s="49" t="s">
        <v>802</v>
      </c>
      <c r="G92" s="49" t="s">
        <v>1462</v>
      </c>
      <c r="H92" s="49" t="str">
        <f t="shared" si="24"/>
        <v>Level 2PremiumODC</v>
      </c>
      <c r="I92" s="49" t="s">
        <v>324</v>
      </c>
      <c r="J92" s="388">
        <f>VLOOKUP(H92,'New Rate Card India - BFD'!C:L,10,0)</f>
        <v>1764</v>
      </c>
      <c r="K92" s="36">
        <f t="shared" si="25"/>
        <v>21.512195121951219</v>
      </c>
      <c r="L92" s="128">
        <f t="shared" si="26"/>
        <v>3786.1463414634145</v>
      </c>
      <c r="M92" s="124">
        <f t="shared" si="27"/>
        <v>3786.1463414634145</v>
      </c>
      <c r="N92" s="124">
        <f t="shared" si="28"/>
        <v>3786.1463414634145</v>
      </c>
      <c r="O92" s="124">
        <f t="shared" si="29"/>
        <v>3786.1463414634145</v>
      </c>
      <c r="P92" s="124">
        <f t="shared" si="33"/>
        <v>3786.1463414634145</v>
      </c>
      <c r="Q92" s="124">
        <f t="shared" si="34"/>
        <v>3786.1463414634145</v>
      </c>
      <c r="R92" s="124">
        <f t="shared" si="35"/>
        <v>3786.1463414634145</v>
      </c>
      <c r="S92" s="10">
        <f t="shared" si="30"/>
        <v>11358.439024390244</v>
      </c>
      <c r="T92" s="10">
        <f t="shared" si="31"/>
        <v>11358.439024390244</v>
      </c>
      <c r="U92" s="128">
        <f t="shared" si="32"/>
        <v>22716.878048780487</v>
      </c>
      <c r="V92" s="129" t="s">
        <v>2371</v>
      </c>
    </row>
    <row r="93" spans="1:22" ht="24.65" customHeight="1">
      <c r="A93" s="368">
        <v>717579</v>
      </c>
      <c r="B93" s="623" t="s">
        <v>1491</v>
      </c>
      <c r="C93" s="46" t="s">
        <v>800</v>
      </c>
      <c r="D93" s="46" t="s">
        <v>963</v>
      </c>
      <c r="E93" s="49" t="s">
        <v>20</v>
      </c>
      <c r="F93" s="49" t="s">
        <v>804</v>
      </c>
      <c r="G93" s="49" t="s">
        <v>1462</v>
      </c>
      <c r="H93" s="49" t="str">
        <f t="shared" si="24"/>
        <v>Level 3PremiumODC</v>
      </c>
      <c r="I93" s="49" t="s">
        <v>318</v>
      </c>
      <c r="J93" s="388">
        <f>VLOOKUP(H93,'New Rate Card India - BFD'!C:L,10,0)</f>
        <v>2054</v>
      </c>
      <c r="K93" s="36">
        <f t="shared" si="25"/>
        <v>25.048780487804876</v>
      </c>
      <c r="L93" s="128">
        <f t="shared" si="26"/>
        <v>4408.585365853658</v>
      </c>
      <c r="M93" s="124">
        <f t="shared" si="27"/>
        <v>4408.585365853658</v>
      </c>
      <c r="N93" s="124">
        <f t="shared" si="28"/>
        <v>4408.585365853658</v>
      </c>
      <c r="O93" s="124">
        <f t="shared" si="29"/>
        <v>4408.585365853658</v>
      </c>
      <c r="P93" s="124">
        <f t="shared" si="33"/>
        <v>4408.585365853658</v>
      </c>
      <c r="Q93" s="124">
        <f t="shared" si="34"/>
        <v>4408.585365853658</v>
      </c>
      <c r="R93" s="124">
        <f t="shared" si="35"/>
        <v>4408.585365853658</v>
      </c>
      <c r="S93" s="10">
        <f t="shared" si="30"/>
        <v>13225.756097560974</v>
      </c>
      <c r="T93" s="10">
        <f t="shared" si="31"/>
        <v>13225.756097560974</v>
      </c>
      <c r="U93" s="128">
        <f t="shared" si="32"/>
        <v>26451.512195121948</v>
      </c>
      <c r="V93" s="129" t="s">
        <v>2371</v>
      </c>
    </row>
    <row r="94" spans="1:22" ht="24.65" customHeight="1">
      <c r="A94" s="368">
        <v>2422357</v>
      </c>
      <c r="B94" s="623" t="s">
        <v>1492</v>
      </c>
      <c r="C94" s="46" t="s">
        <v>800</v>
      </c>
      <c r="D94" s="46" t="s">
        <v>993</v>
      </c>
      <c r="E94" s="49" t="s">
        <v>20</v>
      </c>
      <c r="F94" s="49" t="s">
        <v>804</v>
      </c>
      <c r="G94" s="49" t="s">
        <v>1462</v>
      </c>
      <c r="H94" s="49" t="str">
        <f t="shared" si="24"/>
        <v>Level 3PremiumODC</v>
      </c>
      <c r="I94" s="49" t="s">
        <v>338</v>
      </c>
      <c r="J94" s="388">
        <f>VLOOKUP(H94,'New Rate Card India - BFD'!C:L,10,0)</f>
        <v>2054</v>
      </c>
      <c r="K94" s="36">
        <f t="shared" si="25"/>
        <v>25.048780487804876</v>
      </c>
      <c r="L94" s="128">
        <f t="shared" si="26"/>
        <v>4408.585365853658</v>
      </c>
      <c r="M94" s="124">
        <f t="shared" si="27"/>
        <v>4408.585365853658</v>
      </c>
      <c r="N94" s="124">
        <f t="shared" si="28"/>
        <v>4408.585365853658</v>
      </c>
      <c r="O94" s="124">
        <f t="shared" si="29"/>
        <v>4408.585365853658</v>
      </c>
      <c r="P94" s="124">
        <f t="shared" si="33"/>
        <v>4408.585365853658</v>
      </c>
      <c r="Q94" s="124">
        <f t="shared" si="34"/>
        <v>4408.585365853658</v>
      </c>
      <c r="R94" s="124">
        <f t="shared" si="35"/>
        <v>4408.585365853658</v>
      </c>
      <c r="S94" s="10">
        <f t="shared" si="30"/>
        <v>13225.756097560974</v>
      </c>
      <c r="T94" s="10">
        <f t="shared" si="31"/>
        <v>13225.756097560974</v>
      </c>
      <c r="U94" s="128">
        <f t="shared" si="32"/>
        <v>26451.512195121948</v>
      </c>
      <c r="V94" s="129" t="s">
        <v>2371</v>
      </c>
    </row>
    <row r="95" spans="1:22" ht="24.65" customHeight="1">
      <c r="A95" s="368">
        <v>700050</v>
      </c>
      <c r="B95" s="623" t="s">
        <v>1052</v>
      </c>
      <c r="C95" s="46" t="s">
        <v>800</v>
      </c>
      <c r="D95" s="46" t="s">
        <v>1053</v>
      </c>
      <c r="E95" s="49" t="s">
        <v>20</v>
      </c>
      <c r="F95" s="49" t="s">
        <v>804</v>
      </c>
      <c r="G95" s="49" t="s">
        <v>1462</v>
      </c>
      <c r="H95" s="49" t="str">
        <f t="shared" si="24"/>
        <v>Level 3PremiumODC</v>
      </c>
      <c r="I95" s="49" t="s">
        <v>318</v>
      </c>
      <c r="J95" s="388">
        <f>VLOOKUP(H95,'New Rate Card India - BFD'!C:L,10,0)</f>
        <v>2054</v>
      </c>
      <c r="K95" s="36">
        <f t="shared" si="25"/>
        <v>25.048780487804876</v>
      </c>
      <c r="L95" s="128">
        <f t="shared" si="26"/>
        <v>4408.585365853658</v>
      </c>
      <c r="M95" s="124">
        <f t="shared" si="27"/>
        <v>4408.585365853658</v>
      </c>
      <c r="N95" s="124">
        <f t="shared" si="28"/>
        <v>4408.585365853658</v>
      </c>
      <c r="O95" s="124">
        <f t="shared" si="29"/>
        <v>4408.585365853658</v>
      </c>
      <c r="P95" s="124">
        <f t="shared" si="33"/>
        <v>4408.585365853658</v>
      </c>
      <c r="Q95" s="124">
        <f t="shared" si="34"/>
        <v>4408.585365853658</v>
      </c>
      <c r="R95" s="124">
        <f t="shared" si="35"/>
        <v>4408.585365853658</v>
      </c>
      <c r="S95" s="10">
        <f t="shared" si="30"/>
        <v>13225.756097560974</v>
      </c>
      <c r="T95" s="10">
        <f t="shared" si="31"/>
        <v>13225.756097560974</v>
      </c>
      <c r="U95" s="128">
        <f t="shared" si="32"/>
        <v>26451.512195121948</v>
      </c>
      <c r="V95" s="129" t="s">
        <v>2371</v>
      </c>
    </row>
    <row r="96" spans="1:22" ht="24.65" customHeight="1">
      <c r="A96" s="368">
        <v>198491</v>
      </c>
      <c r="B96" s="368" t="s">
        <v>1054</v>
      </c>
      <c r="C96" s="46" t="s">
        <v>800</v>
      </c>
      <c r="D96" s="46" t="s">
        <v>640</v>
      </c>
      <c r="E96" s="49" t="s">
        <v>359</v>
      </c>
      <c r="F96" s="49" t="s">
        <v>804</v>
      </c>
      <c r="G96" s="49" t="s">
        <v>1464</v>
      </c>
      <c r="H96" s="49" t="str">
        <f t="shared" si="24"/>
        <v>Level 3StandardODC</v>
      </c>
      <c r="I96" s="49" t="s">
        <v>338</v>
      </c>
      <c r="J96" s="388">
        <f>VLOOKUP(H96,'New Rate Card India - BFD'!C:L,10,0)</f>
        <v>1897</v>
      </c>
      <c r="K96" s="36">
        <f t="shared" si="25"/>
        <v>23.134146341463413</v>
      </c>
      <c r="L96" s="128">
        <f t="shared" si="26"/>
        <v>4071.6097560975609</v>
      </c>
      <c r="M96" s="124">
        <f t="shared" si="27"/>
        <v>4071.6097560975609</v>
      </c>
      <c r="N96" s="124">
        <f t="shared" si="28"/>
        <v>4071.6097560975609</v>
      </c>
      <c r="O96" s="124">
        <f t="shared" si="29"/>
        <v>4071.6097560975609</v>
      </c>
      <c r="P96" s="124">
        <f t="shared" si="33"/>
        <v>4071.6097560975609</v>
      </c>
      <c r="Q96" s="124">
        <f t="shared" si="34"/>
        <v>4071.6097560975609</v>
      </c>
      <c r="R96" s="124">
        <f t="shared" si="35"/>
        <v>4071.6097560975609</v>
      </c>
      <c r="S96" s="10">
        <f t="shared" si="30"/>
        <v>12214.829268292682</v>
      </c>
      <c r="T96" s="10">
        <f t="shared" si="31"/>
        <v>12214.829268292682</v>
      </c>
      <c r="U96" s="128">
        <f t="shared" si="32"/>
        <v>24429.658536585364</v>
      </c>
      <c r="V96" s="129" t="s">
        <v>2371</v>
      </c>
    </row>
    <row r="97" spans="1:22" ht="24.65" customHeight="1">
      <c r="A97" s="368">
        <v>2087038</v>
      </c>
      <c r="B97" s="368" t="s">
        <v>1055</v>
      </c>
      <c r="C97" s="46" t="s">
        <v>800</v>
      </c>
      <c r="D97" s="46" t="s">
        <v>637</v>
      </c>
      <c r="E97" s="49" t="s">
        <v>346</v>
      </c>
      <c r="F97" s="49" t="s">
        <v>804</v>
      </c>
      <c r="G97" s="49" t="s">
        <v>1464</v>
      </c>
      <c r="H97" s="49" t="str">
        <f t="shared" si="24"/>
        <v>Level 3StandardODC</v>
      </c>
      <c r="I97" s="49" t="s">
        <v>338</v>
      </c>
      <c r="J97" s="388">
        <f>VLOOKUP(H97,'New Rate Card India - BFD'!C:L,10,0)</f>
        <v>1897</v>
      </c>
      <c r="K97" s="36">
        <f t="shared" si="25"/>
        <v>23.134146341463413</v>
      </c>
      <c r="L97" s="128">
        <f t="shared" si="26"/>
        <v>4071.6097560975609</v>
      </c>
      <c r="M97" s="124">
        <f t="shared" si="27"/>
        <v>4071.6097560975609</v>
      </c>
      <c r="N97" s="124">
        <f t="shared" si="28"/>
        <v>4071.6097560975609</v>
      </c>
      <c r="O97" s="124">
        <f t="shared" si="29"/>
        <v>4071.6097560975609</v>
      </c>
      <c r="P97" s="124">
        <f t="shared" si="33"/>
        <v>4071.6097560975609</v>
      </c>
      <c r="Q97" s="124">
        <f t="shared" si="34"/>
        <v>4071.6097560975609</v>
      </c>
      <c r="R97" s="124">
        <f t="shared" si="35"/>
        <v>4071.6097560975609</v>
      </c>
      <c r="S97" s="10">
        <f t="shared" si="30"/>
        <v>12214.829268292682</v>
      </c>
      <c r="T97" s="10">
        <f t="shared" si="31"/>
        <v>12214.829268292682</v>
      </c>
      <c r="U97" s="128">
        <f t="shared" si="32"/>
        <v>24429.658536585364</v>
      </c>
      <c r="V97" s="129" t="s">
        <v>2371</v>
      </c>
    </row>
    <row r="98" spans="1:22" ht="24.65" customHeight="1">
      <c r="A98" s="368">
        <v>2247053</v>
      </c>
      <c r="B98" s="368" t="s">
        <v>1056</v>
      </c>
      <c r="C98" s="46" t="s">
        <v>800</v>
      </c>
      <c r="D98" s="46" t="s">
        <v>646</v>
      </c>
      <c r="E98" s="49" t="s">
        <v>346</v>
      </c>
      <c r="F98" s="49" t="s">
        <v>804</v>
      </c>
      <c r="G98" s="49" t="s">
        <v>1464</v>
      </c>
      <c r="H98" s="49" t="str">
        <f t="shared" si="24"/>
        <v>Level 3StandardODC</v>
      </c>
      <c r="I98" s="49" t="s">
        <v>338</v>
      </c>
      <c r="J98" s="388">
        <f>VLOOKUP(H98,'New Rate Card India - BFD'!C:L,10,0)</f>
        <v>1897</v>
      </c>
      <c r="K98" s="36">
        <f t="shared" si="25"/>
        <v>23.134146341463413</v>
      </c>
      <c r="L98" s="128">
        <f t="shared" si="26"/>
        <v>4071.6097560975609</v>
      </c>
      <c r="M98" s="124">
        <f t="shared" si="27"/>
        <v>4071.6097560975609</v>
      </c>
      <c r="N98" s="124">
        <f t="shared" si="28"/>
        <v>4071.6097560975609</v>
      </c>
      <c r="O98" s="124">
        <f t="shared" si="29"/>
        <v>4071.6097560975609</v>
      </c>
      <c r="P98" s="124">
        <f t="shared" si="33"/>
        <v>4071.6097560975609</v>
      </c>
      <c r="Q98" s="124">
        <f t="shared" si="34"/>
        <v>4071.6097560975609</v>
      </c>
      <c r="R98" s="124">
        <f t="shared" si="35"/>
        <v>4071.6097560975609</v>
      </c>
      <c r="S98" s="10">
        <f t="shared" si="30"/>
        <v>12214.829268292682</v>
      </c>
      <c r="T98" s="10">
        <f t="shared" si="31"/>
        <v>12214.829268292682</v>
      </c>
      <c r="U98" s="128">
        <f t="shared" si="32"/>
        <v>24429.658536585364</v>
      </c>
      <c r="V98" s="129" t="s">
        <v>2371</v>
      </c>
    </row>
    <row r="99" spans="1:22" ht="24.65" customHeight="1">
      <c r="A99" s="368">
        <v>858373</v>
      </c>
      <c r="B99" s="368" t="s">
        <v>1057</v>
      </c>
      <c r="C99" s="46" t="s">
        <v>800</v>
      </c>
      <c r="D99" s="46" t="s">
        <v>626</v>
      </c>
      <c r="E99" s="49" t="s">
        <v>20</v>
      </c>
      <c r="F99" s="49" t="s">
        <v>804</v>
      </c>
      <c r="G99" s="49" t="s">
        <v>1462</v>
      </c>
      <c r="H99" s="49" t="str">
        <f t="shared" si="24"/>
        <v>Level 3PremiumODC</v>
      </c>
      <c r="I99" s="49" t="s">
        <v>338</v>
      </c>
      <c r="J99" s="388">
        <f>VLOOKUP(H99,'New Rate Card India - BFD'!C:L,10,0)</f>
        <v>2054</v>
      </c>
      <c r="K99" s="36">
        <f t="shared" si="25"/>
        <v>25.048780487804876</v>
      </c>
      <c r="L99" s="128">
        <f t="shared" si="26"/>
        <v>4408.585365853658</v>
      </c>
      <c r="M99" s="124">
        <f t="shared" si="27"/>
        <v>4408.585365853658</v>
      </c>
      <c r="N99" s="124">
        <f t="shared" si="28"/>
        <v>4408.585365853658</v>
      </c>
      <c r="O99" s="124">
        <f t="shared" si="29"/>
        <v>4408.585365853658</v>
      </c>
      <c r="P99" s="124">
        <f t="shared" si="33"/>
        <v>4408.585365853658</v>
      </c>
      <c r="Q99" s="124">
        <f t="shared" si="34"/>
        <v>4408.585365853658</v>
      </c>
      <c r="R99" s="124">
        <f t="shared" si="35"/>
        <v>4408.585365853658</v>
      </c>
      <c r="S99" s="10">
        <f t="shared" si="30"/>
        <v>13225.756097560974</v>
      </c>
      <c r="T99" s="10">
        <f t="shared" si="31"/>
        <v>13225.756097560974</v>
      </c>
      <c r="U99" s="128">
        <f t="shared" si="32"/>
        <v>26451.512195121948</v>
      </c>
      <c r="V99" s="129" t="s">
        <v>2371</v>
      </c>
    </row>
    <row r="100" spans="1:22" ht="24.65" customHeight="1">
      <c r="A100" s="368">
        <v>601604</v>
      </c>
      <c r="B100" s="368" t="s">
        <v>1058</v>
      </c>
      <c r="C100" s="46" t="s">
        <v>800</v>
      </c>
      <c r="D100" s="46" t="s">
        <v>626</v>
      </c>
      <c r="E100" s="49" t="s">
        <v>20</v>
      </c>
      <c r="F100" s="49" t="s">
        <v>804</v>
      </c>
      <c r="G100" s="49" t="s">
        <v>1462</v>
      </c>
      <c r="H100" s="49" t="str">
        <f t="shared" si="24"/>
        <v>Level 3PremiumODC</v>
      </c>
      <c r="I100" s="49" t="s">
        <v>338</v>
      </c>
      <c r="J100" s="388">
        <f>VLOOKUP(H100,'New Rate Card India - BFD'!C:L,10,0)</f>
        <v>2054</v>
      </c>
      <c r="K100" s="36">
        <f t="shared" si="25"/>
        <v>25.048780487804876</v>
      </c>
      <c r="L100" s="128">
        <f t="shared" si="26"/>
        <v>4408.585365853658</v>
      </c>
      <c r="M100" s="124">
        <f t="shared" si="27"/>
        <v>4408.585365853658</v>
      </c>
      <c r="N100" s="124">
        <f t="shared" si="28"/>
        <v>4408.585365853658</v>
      </c>
      <c r="O100" s="124">
        <f t="shared" si="29"/>
        <v>4408.585365853658</v>
      </c>
      <c r="P100" s="124">
        <f t="shared" si="33"/>
        <v>4408.585365853658</v>
      </c>
      <c r="Q100" s="124">
        <f t="shared" si="34"/>
        <v>4408.585365853658</v>
      </c>
      <c r="R100" s="124">
        <f t="shared" si="35"/>
        <v>4408.585365853658</v>
      </c>
      <c r="S100" s="10">
        <f t="shared" si="30"/>
        <v>13225.756097560974</v>
      </c>
      <c r="T100" s="10">
        <f t="shared" si="31"/>
        <v>13225.756097560974</v>
      </c>
      <c r="U100" s="128">
        <f t="shared" si="32"/>
        <v>26451.512195121948</v>
      </c>
      <c r="V100" s="129" t="s">
        <v>2371</v>
      </c>
    </row>
    <row r="101" spans="1:22" ht="24.65" customHeight="1">
      <c r="A101" s="368">
        <v>2311965</v>
      </c>
      <c r="B101" s="368" t="s">
        <v>1059</v>
      </c>
      <c r="C101" s="46" t="s">
        <v>800</v>
      </c>
      <c r="D101" s="46" t="s">
        <v>626</v>
      </c>
      <c r="E101" s="49" t="s">
        <v>25</v>
      </c>
      <c r="F101" s="49" t="s">
        <v>802</v>
      </c>
      <c r="G101" s="49" t="s">
        <v>1464</v>
      </c>
      <c r="H101" s="49" t="str">
        <f t="shared" si="24"/>
        <v>Level 2StandardODC</v>
      </c>
      <c r="I101" s="49" t="s">
        <v>324</v>
      </c>
      <c r="J101" s="388">
        <f>VLOOKUP(H101,'New Rate Card India - BFD'!C:L,10,0)</f>
        <v>1656</v>
      </c>
      <c r="K101" s="36">
        <f t="shared" si="25"/>
        <v>20.195121951219512</v>
      </c>
      <c r="L101" s="128">
        <f t="shared" si="26"/>
        <v>3554.3414634146343</v>
      </c>
      <c r="M101" s="124">
        <f t="shared" si="27"/>
        <v>3554.3414634146343</v>
      </c>
      <c r="N101" s="124">
        <f t="shared" si="28"/>
        <v>3554.3414634146343</v>
      </c>
      <c r="O101" s="124">
        <f t="shared" si="29"/>
        <v>3554.3414634146343</v>
      </c>
      <c r="P101" s="124">
        <f t="shared" si="33"/>
        <v>3554.3414634146343</v>
      </c>
      <c r="Q101" s="124">
        <f t="shared" si="34"/>
        <v>3554.3414634146343</v>
      </c>
      <c r="R101" s="124">
        <f t="shared" si="35"/>
        <v>3554.3414634146343</v>
      </c>
      <c r="S101" s="10">
        <f t="shared" si="30"/>
        <v>10663.024390243903</v>
      </c>
      <c r="T101" s="10">
        <f t="shared" si="31"/>
        <v>10663.024390243903</v>
      </c>
      <c r="U101" s="128">
        <f t="shared" si="32"/>
        <v>21326.048780487807</v>
      </c>
      <c r="V101" s="129" t="s">
        <v>2371</v>
      </c>
    </row>
    <row r="102" spans="1:22" ht="24.65" customHeight="1">
      <c r="A102" s="368">
        <v>2160556</v>
      </c>
      <c r="B102" s="368" t="s">
        <v>1060</v>
      </c>
      <c r="C102" s="46" t="s">
        <v>800</v>
      </c>
      <c r="D102" s="46" t="s">
        <v>626</v>
      </c>
      <c r="E102" s="49" t="s">
        <v>25</v>
      </c>
      <c r="F102" s="49" t="s">
        <v>802</v>
      </c>
      <c r="G102" s="49" t="s">
        <v>1464</v>
      </c>
      <c r="H102" s="49" t="str">
        <f t="shared" si="24"/>
        <v>Level 2StandardODC</v>
      </c>
      <c r="I102" s="49" t="s">
        <v>324</v>
      </c>
      <c r="J102" s="388">
        <f>VLOOKUP(H102,'New Rate Card India - BFD'!C:L,10,0)</f>
        <v>1656</v>
      </c>
      <c r="K102" s="36">
        <f t="shared" si="25"/>
        <v>20.195121951219512</v>
      </c>
      <c r="L102" s="128">
        <f t="shared" si="26"/>
        <v>3554.3414634146343</v>
      </c>
      <c r="M102" s="124">
        <f t="shared" si="27"/>
        <v>3554.3414634146343</v>
      </c>
      <c r="N102" s="124">
        <f t="shared" si="28"/>
        <v>3554.3414634146343</v>
      </c>
      <c r="O102" s="124">
        <f t="shared" si="29"/>
        <v>3554.3414634146343</v>
      </c>
      <c r="P102" s="124">
        <f t="shared" si="33"/>
        <v>3554.3414634146343</v>
      </c>
      <c r="Q102" s="124">
        <f t="shared" si="34"/>
        <v>3554.3414634146343</v>
      </c>
      <c r="R102" s="124">
        <f t="shared" si="35"/>
        <v>3554.3414634146343</v>
      </c>
      <c r="S102" s="10">
        <f t="shared" si="30"/>
        <v>10663.024390243903</v>
      </c>
      <c r="T102" s="10">
        <f t="shared" si="31"/>
        <v>10663.024390243903</v>
      </c>
      <c r="U102" s="128">
        <f t="shared" si="32"/>
        <v>21326.048780487807</v>
      </c>
      <c r="V102" s="129" t="s">
        <v>2371</v>
      </c>
    </row>
    <row r="103" spans="1:22" ht="24.65" customHeight="1">
      <c r="A103" s="368">
        <v>2415687</v>
      </c>
      <c r="B103" s="368" t="s">
        <v>1061</v>
      </c>
      <c r="C103" s="46" t="s">
        <v>800</v>
      </c>
      <c r="D103" s="46" t="s">
        <v>626</v>
      </c>
      <c r="E103" s="49" t="s">
        <v>25</v>
      </c>
      <c r="F103" s="49" t="s">
        <v>802</v>
      </c>
      <c r="G103" s="49" t="s">
        <v>1464</v>
      </c>
      <c r="H103" s="49" t="str">
        <f t="shared" si="24"/>
        <v>Level 2StandardODC</v>
      </c>
      <c r="I103" s="49" t="s">
        <v>324</v>
      </c>
      <c r="J103" s="388">
        <f>VLOOKUP(H103,'New Rate Card India - BFD'!C:L,10,0)</f>
        <v>1656</v>
      </c>
      <c r="K103" s="36">
        <f t="shared" si="25"/>
        <v>20.195121951219512</v>
      </c>
      <c r="L103" s="128">
        <f t="shared" si="26"/>
        <v>3554.3414634146343</v>
      </c>
      <c r="M103" s="124">
        <f t="shared" si="27"/>
        <v>3554.3414634146343</v>
      </c>
      <c r="N103" s="124">
        <f t="shared" si="28"/>
        <v>3554.3414634146343</v>
      </c>
      <c r="O103" s="124">
        <f t="shared" si="29"/>
        <v>3554.3414634146343</v>
      </c>
      <c r="P103" s="124">
        <f t="shared" si="33"/>
        <v>3554.3414634146343</v>
      </c>
      <c r="Q103" s="124">
        <f t="shared" si="34"/>
        <v>3554.3414634146343</v>
      </c>
      <c r="R103" s="124">
        <f t="shared" si="35"/>
        <v>3554.3414634146343</v>
      </c>
      <c r="S103" s="10">
        <f t="shared" si="30"/>
        <v>10663.024390243903</v>
      </c>
      <c r="T103" s="10">
        <f t="shared" si="31"/>
        <v>10663.024390243903</v>
      </c>
      <c r="U103" s="128">
        <f t="shared" si="32"/>
        <v>21326.048780487807</v>
      </c>
      <c r="V103" s="129" t="s">
        <v>2371</v>
      </c>
    </row>
    <row r="104" spans="1:22" ht="24.65" customHeight="1">
      <c r="A104" s="368">
        <v>2326101</v>
      </c>
      <c r="B104" s="368" t="s">
        <v>1062</v>
      </c>
      <c r="C104" s="46" t="s">
        <v>800</v>
      </c>
      <c r="D104" s="46" t="s">
        <v>626</v>
      </c>
      <c r="E104" s="49" t="s">
        <v>25</v>
      </c>
      <c r="F104" s="49" t="s">
        <v>802</v>
      </c>
      <c r="G104" s="49" t="s">
        <v>1464</v>
      </c>
      <c r="H104" s="49" t="str">
        <f t="shared" si="24"/>
        <v>Level 2StandardODC</v>
      </c>
      <c r="I104" s="49" t="s">
        <v>324</v>
      </c>
      <c r="J104" s="388">
        <f>VLOOKUP(H104,'New Rate Card India - BFD'!C:L,10,0)</f>
        <v>1656</v>
      </c>
      <c r="K104" s="36">
        <f t="shared" si="25"/>
        <v>20.195121951219512</v>
      </c>
      <c r="L104" s="128">
        <f t="shared" si="26"/>
        <v>3554.3414634146343</v>
      </c>
      <c r="M104" s="124">
        <f t="shared" si="27"/>
        <v>3554.3414634146343</v>
      </c>
      <c r="N104" s="124">
        <f t="shared" si="28"/>
        <v>3554.3414634146343</v>
      </c>
      <c r="O104" s="124">
        <f t="shared" si="29"/>
        <v>3554.3414634146343</v>
      </c>
      <c r="P104" s="124">
        <f t="shared" si="33"/>
        <v>3554.3414634146343</v>
      </c>
      <c r="Q104" s="124">
        <f t="shared" si="34"/>
        <v>3554.3414634146343</v>
      </c>
      <c r="R104" s="124">
        <f t="shared" si="35"/>
        <v>3554.3414634146343</v>
      </c>
      <c r="S104" s="10">
        <f t="shared" si="30"/>
        <v>10663.024390243903</v>
      </c>
      <c r="T104" s="10">
        <f t="shared" si="31"/>
        <v>10663.024390243903</v>
      </c>
      <c r="U104" s="128">
        <f t="shared" si="32"/>
        <v>21326.048780487807</v>
      </c>
      <c r="V104" s="129" t="s">
        <v>2371</v>
      </c>
    </row>
    <row r="105" spans="1:22" ht="24.65" customHeight="1">
      <c r="A105" s="368">
        <v>2050559</v>
      </c>
      <c r="B105" s="368" t="s">
        <v>1063</v>
      </c>
      <c r="C105" s="46" t="s">
        <v>800</v>
      </c>
      <c r="D105" s="46" t="s">
        <v>626</v>
      </c>
      <c r="E105" s="49" t="s">
        <v>20</v>
      </c>
      <c r="F105" s="49" t="s">
        <v>804</v>
      </c>
      <c r="G105" s="49" t="s">
        <v>1462</v>
      </c>
      <c r="H105" s="49" t="str">
        <f t="shared" si="24"/>
        <v>Level 3PremiumODC</v>
      </c>
      <c r="I105" s="49" t="s">
        <v>338</v>
      </c>
      <c r="J105" s="388">
        <f>VLOOKUP(H105,'New Rate Card India - BFD'!C:L,10,0)</f>
        <v>2054</v>
      </c>
      <c r="K105" s="36">
        <f t="shared" si="25"/>
        <v>25.048780487804876</v>
      </c>
      <c r="L105" s="128">
        <f t="shared" si="26"/>
        <v>4408.585365853658</v>
      </c>
      <c r="M105" s="124">
        <f t="shared" si="27"/>
        <v>4408.585365853658</v>
      </c>
      <c r="N105" s="124">
        <f t="shared" si="28"/>
        <v>4408.585365853658</v>
      </c>
      <c r="O105" s="124">
        <f t="shared" si="29"/>
        <v>4408.585365853658</v>
      </c>
      <c r="P105" s="124">
        <f t="shared" si="33"/>
        <v>4408.585365853658</v>
      </c>
      <c r="Q105" s="124">
        <f t="shared" si="34"/>
        <v>4408.585365853658</v>
      </c>
      <c r="R105" s="124">
        <f t="shared" si="35"/>
        <v>4408.585365853658</v>
      </c>
      <c r="S105" s="10">
        <f t="shared" si="30"/>
        <v>13225.756097560974</v>
      </c>
      <c r="T105" s="10">
        <f t="shared" si="31"/>
        <v>13225.756097560974</v>
      </c>
      <c r="U105" s="128">
        <f t="shared" si="32"/>
        <v>26451.512195121948</v>
      </c>
      <c r="V105" s="129" t="s">
        <v>2371</v>
      </c>
    </row>
    <row r="106" spans="1:22" ht="24.65" customHeight="1">
      <c r="A106" s="368">
        <v>549879</v>
      </c>
      <c r="B106" s="368" t="s">
        <v>1064</v>
      </c>
      <c r="C106" s="46" t="s">
        <v>800</v>
      </c>
      <c r="D106" s="46" t="s">
        <v>626</v>
      </c>
      <c r="E106" s="49" t="s">
        <v>428</v>
      </c>
      <c r="F106" s="49" t="s">
        <v>804</v>
      </c>
      <c r="G106" s="49" t="s">
        <v>1462</v>
      </c>
      <c r="H106" s="49" t="str">
        <f t="shared" ref="H106:H137" si="36">CONCATENATE(F106,G106,C106)</f>
        <v>Level 3PremiumODC</v>
      </c>
      <c r="I106" s="49" t="s">
        <v>338</v>
      </c>
      <c r="J106" s="388">
        <f>VLOOKUP(H106,'New Rate Card India - BFD'!C:L,10,0)</f>
        <v>2054</v>
      </c>
      <c r="K106" s="36">
        <f t="shared" ref="K106:K137" si="37">J106/82</f>
        <v>25.048780487804876</v>
      </c>
      <c r="L106" s="128">
        <f t="shared" ref="L106:L123" si="38">K106*176</f>
        <v>4408.585365853658</v>
      </c>
      <c r="M106" s="124">
        <f t="shared" ref="M106:M111" si="39">K106*176</f>
        <v>4408.585365853658</v>
      </c>
      <c r="N106" s="124">
        <f t="shared" ref="N106:N121" si="40">K106*176</f>
        <v>4408.585365853658</v>
      </c>
      <c r="O106" s="124">
        <f t="shared" ref="O106:O121" si="41">K106*176</f>
        <v>4408.585365853658</v>
      </c>
      <c r="P106" s="124">
        <f t="shared" si="33"/>
        <v>4408.585365853658</v>
      </c>
      <c r="Q106" s="124">
        <f t="shared" si="34"/>
        <v>4408.585365853658</v>
      </c>
      <c r="R106" s="124">
        <f t="shared" si="35"/>
        <v>4408.585365853658</v>
      </c>
      <c r="S106" s="10">
        <f t="shared" ref="S106:S137" si="42">SUM(M106:O106)</f>
        <v>13225.756097560974</v>
      </c>
      <c r="T106" s="10">
        <f t="shared" ref="T106:T137" si="43">SUM(P106:R106)</f>
        <v>13225.756097560974</v>
      </c>
      <c r="U106" s="128">
        <f t="shared" ref="U106:U137" si="44">SUM(S106:T106)</f>
        <v>26451.512195121948</v>
      </c>
      <c r="V106" s="129" t="s">
        <v>2371</v>
      </c>
    </row>
    <row r="107" spans="1:22" ht="24.65" customHeight="1">
      <c r="A107" s="368">
        <v>2399282</v>
      </c>
      <c r="B107" s="98" t="s">
        <v>1065</v>
      </c>
      <c r="C107" s="362" t="s">
        <v>800</v>
      </c>
      <c r="D107" s="362" t="s">
        <v>637</v>
      </c>
      <c r="E107" s="360" t="s">
        <v>20</v>
      </c>
      <c r="F107" s="49" t="s">
        <v>927</v>
      </c>
      <c r="G107" s="49" t="s">
        <v>1471</v>
      </c>
      <c r="H107" s="49" t="str">
        <f t="shared" si="36"/>
        <v>Level 4ExpertODC</v>
      </c>
      <c r="I107" s="49" t="s">
        <v>422</v>
      </c>
      <c r="J107" s="388">
        <f>VLOOKUP(H107,'New Rate Card India - BFD'!C:L,10,0)</f>
        <v>2857</v>
      </c>
      <c r="K107" s="36">
        <f t="shared" si="37"/>
        <v>34.841463414634148</v>
      </c>
      <c r="L107" s="128">
        <f t="shared" si="38"/>
        <v>6132.0975609756097</v>
      </c>
      <c r="M107" s="124">
        <f t="shared" si="39"/>
        <v>6132.0975609756097</v>
      </c>
      <c r="N107" s="124">
        <f t="shared" si="40"/>
        <v>6132.0975609756097</v>
      </c>
      <c r="O107" s="124">
        <f t="shared" si="41"/>
        <v>6132.0975609756097</v>
      </c>
      <c r="P107" s="124">
        <f t="shared" si="33"/>
        <v>6132.0975609756097</v>
      </c>
      <c r="Q107" s="124">
        <f t="shared" si="34"/>
        <v>6132.0975609756097</v>
      </c>
      <c r="R107" s="124">
        <f t="shared" si="35"/>
        <v>6132.0975609756097</v>
      </c>
      <c r="S107" s="10">
        <f t="shared" si="42"/>
        <v>18396.292682926829</v>
      </c>
      <c r="T107" s="10">
        <f t="shared" si="43"/>
        <v>18396.292682926829</v>
      </c>
      <c r="U107" s="128">
        <f t="shared" si="44"/>
        <v>36792.585365853658</v>
      </c>
      <c r="V107" s="129" t="s">
        <v>2371</v>
      </c>
    </row>
    <row r="108" spans="1:22" ht="24.65" customHeight="1">
      <c r="A108" s="368">
        <v>2426981</v>
      </c>
      <c r="B108" s="98" t="s">
        <v>1066</v>
      </c>
      <c r="C108" s="362" t="s">
        <v>800</v>
      </c>
      <c r="D108" s="362" t="s">
        <v>640</v>
      </c>
      <c r="E108" s="360" t="s">
        <v>370</v>
      </c>
      <c r="F108" s="49" t="s">
        <v>804</v>
      </c>
      <c r="G108" s="49" t="s">
        <v>1464</v>
      </c>
      <c r="H108" s="49" t="str">
        <f t="shared" si="36"/>
        <v>Level 3StandardODC</v>
      </c>
      <c r="I108" s="49" t="s">
        <v>318</v>
      </c>
      <c r="J108" s="388">
        <f>VLOOKUP(H108,'New Rate Card India - BFD'!C:L,10,0)</f>
        <v>1897</v>
      </c>
      <c r="K108" s="36">
        <f t="shared" si="37"/>
        <v>23.134146341463413</v>
      </c>
      <c r="L108" s="128">
        <f t="shared" si="38"/>
        <v>4071.6097560975609</v>
      </c>
      <c r="M108" s="124">
        <f t="shared" si="39"/>
        <v>4071.6097560975609</v>
      </c>
      <c r="N108" s="124">
        <f t="shared" si="40"/>
        <v>4071.6097560975609</v>
      </c>
      <c r="O108" s="124">
        <f t="shared" si="41"/>
        <v>4071.6097560975609</v>
      </c>
      <c r="P108" s="124">
        <f t="shared" si="33"/>
        <v>4071.6097560975609</v>
      </c>
      <c r="Q108" s="124">
        <f t="shared" ref="Q108:Q130" si="45">K108*176</f>
        <v>4071.6097560975609</v>
      </c>
      <c r="R108" s="124">
        <f t="shared" ref="R108:R130" si="46">K108*176</f>
        <v>4071.6097560975609</v>
      </c>
      <c r="S108" s="10">
        <f t="shared" si="42"/>
        <v>12214.829268292682</v>
      </c>
      <c r="T108" s="10">
        <f t="shared" si="43"/>
        <v>12214.829268292682</v>
      </c>
      <c r="U108" s="128">
        <f t="shared" si="44"/>
        <v>24429.658536585364</v>
      </c>
      <c r="V108" s="129" t="s">
        <v>2371</v>
      </c>
    </row>
    <row r="109" spans="1:22" ht="24.65" customHeight="1">
      <c r="A109" s="368">
        <v>179805</v>
      </c>
      <c r="B109" s="98" t="s">
        <v>1067</v>
      </c>
      <c r="C109" s="362" t="s">
        <v>800</v>
      </c>
      <c r="D109" s="362" t="s">
        <v>1068</v>
      </c>
      <c r="E109" s="360" t="s">
        <v>346</v>
      </c>
      <c r="F109" s="49" t="s">
        <v>804</v>
      </c>
      <c r="G109" s="49" t="s">
        <v>1464</v>
      </c>
      <c r="H109" s="49" t="str">
        <f t="shared" si="36"/>
        <v>Level 3StandardODC</v>
      </c>
      <c r="I109" s="49" t="s">
        <v>318</v>
      </c>
      <c r="J109" s="388">
        <f>VLOOKUP(H109,'New Rate Card India - BFD'!C:L,10,0)</f>
        <v>1897</v>
      </c>
      <c r="K109" s="36">
        <f t="shared" si="37"/>
        <v>23.134146341463413</v>
      </c>
      <c r="L109" s="128">
        <f t="shared" si="38"/>
        <v>4071.6097560975609</v>
      </c>
      <c r="M109" s="124">
        <f t="shared" si="39"/>
        <v>4071.6097560975609</v>
      </c>
      <c r="N109" s="124">
        <f t="shared" si="40"/>
        <v>4071.6097560975609</v>
      </c>
      <c r="O109" s="124">
        <f t="shared" si="41"/>
        <v>4071.6097560975609</v>
      </c>
      <c r="P109" s="124">
        <f t="shared" si="33"/>
        <v>4071.6097560975609</v>
      </c>
      <c r="Q109" s="124">
        <f t="shared" si="45"/>
        <v>4071.6097560975609</v>
      </c>
      <c r="R109" s="124">
        <f t="shared" si="46"/>
        <v>4071.6097560975609</v>
      </c>
      <c r="S109" s="10">
        <f t="shared" si="42"/>
        <v>12214.829268292682</v>
      </c>
      <c r="T109" s="10">
        <f t="shared" si="43"/>
        <v>12214.829268292682</v>
      </c>
      <c r="U109" s="128">
        <f t="shared" si="44"/>
        <v>24429.658536585364</v>
      </c>
      <c r="V109" s="129" t="s">
        <v>2371</v>
      </c>
    </row>
    <row r="110" spans="1:22" ht="24.65" customHeight="1">
      <c r="A110" s="368">
        <v>2380724</v>
      </c>
      <c r="B110" s="98" t="s">
        <v>1069</v>
      </c>
      <c r="C110" s="362" t="s">
        <v>800</v>
      </c>
      <c r="D110" s="362" t="s">
        <v>1070</v>
      </c>
      <c r="E110" s="360" t="s">
        <v>346</v>
      </c>
      <c r="F110" s="49" t="s">
        <v>804</v>
      </c>
      <c r="G110" s="49" t="s">
        <v>1464</v>
      </c>
      <c r="H110" s="49" t="str">
        <f t="shared" si="36"/>
        <v>Level 3StandardODC</v>
      </c>
      <c r="I110" s="49" t="s">
        <v>338</v>
      </c>
      <c r="J110" s="388">
        <f>VLOOKUP(H110,'New Rate Card India - BFD'!C:L,10,0)</f>
        <v>1897</v>
      </c>
      <c r="K110" s="36">
        <f t="shared" si="37"/>
        <v>23.134146341463413</v>
      </c>
      <c r="L110" s="128">
        <f t="shared" si="38"/>
        <v>4071.6097560975609</v>
      </c>
      <c r="M110" s="124">
        <f t="shared" si="39"/>
        <v>4071.6097560975609</v>
      </c>
      <c r="N110" s="124">
        <f t="shared" si="40"/>
        <v>4071.6097560975609</v>
      </c>
      <c r="O110" s="124">
        <f t="shared" si="41"/>
        <v>4071.6097560975609</v>
      </c>
      <c r="P110" s="124">
        <f t="shared" si="33"/>
        <v>4071.6097560975609</v>
      </c>
      <c r="Q110" s="124">
        <f t="shared" si="45"/>
        <v>4071.6097560975609</v>
      </c>
      <c r="R110" s="124">
        <f t="shared" si="46"/>
        <v>4071.6097560975609</v>
      </c>
      <c r="S110" s="10">
        <f t="shared" si="42"/>
        <v>12214.829268292682</v>
      </c>
      <c r="T110" s="10">
        <f t="shared" si="43"/>
        <v>12214.829268292682</v>
      </c>
      <c r="U110" s="128">
        <f t="shared" si="44"/>
        <v>24429.658536585364</v>
      </c>
      <c r="V110" s="129" t="s">
        <v>2371</v>
      </c>
    </row>
    <row r="111" spans="1:22" ht="24.65" customHeight="1">
      <c r="A111" s="368">
        <v>136885</v>
      </c>
      <c r="B111" s="623" t="s">
        <v>2380</v>
      </c>
      <c r="C111" s="46" t="s">
        <v>800</v>
      </c>
      <c r="D111" s="46" t="s">
        <v>451</v>
      </c>
      <c r="E111" s="49" t="s">
        <v>346</v>
      </c>
      <c r="F111" s="49" t="s">
        <v>804</v>
      </c>
      <c r="G111" s="49" t="s">
        <v>1464</v>
      </c>
      <c r="H111" s="49" t="str">
        <f t="shared" si="36"/>
        <v>Level 3StandardODC</v>
      </c>
      <c r="I111" s="49" t="s">
        <v>422</v>
      </c>
      <c r="J111" s="388">
        <f>VLOOKUP(H111,'New Rate Card India - BFD'!C:L,10,0)</f>
        <v>1897</v>
      </c>
      <c r="K111" s="36">
        <f t="shared" si="37"/>
        <v>23.134146341463413</v>
      </c>
      <c r="L111" s="128">
        <f t="shared" si="38"/>
        <v>4071.6097560975609</v>
      </c>
      <c r="M111" s="124">
        <f t="shared" si="39"/>
        <v>4071.6097560975609</v>
      </c>
      <c r="N111" s="124">
        <f t="shared" si="40"/>
        <v>4071.6097560975609</v>
      </c>
      <c r="O111" s="124">
        <f t="shared" si="41"/>
        <v>4071.6097560975609</v>
      </c>
      <c r="P111" s="124">
        <f t="shared" si="33"/>
        <v>4071.6097560975609</v>
      </c>
      <c r="Q111" s="124">
        <f t="shared" si="45"/>
        <v>4071.6097560975609</v>
      </c>
      <c r="R111" s="124">
        <f t="shared" si="46"/>
        <v>4071.6097560975609</v>
      </c>
      <c r="S111" s="10">
        <f t="shared" si="42"/>
        <v>12214.829268292682</v>
      </c>
      <c r="T111" s="10">
        <f t="shared" si="43"/>
        <v>12214.829268292682</v>
      </c>
      <c r="U111" s="128">
        <f t="shared" si="44"/>
        <v>24429.658536585364</v>
      </c>
      <c r="V111" s="129" t="s">
        <v>2371</v>
      </c>
    </row>
    <row r="112" spans="1:22" ht="24.65" customHeight="1">
      <c r="A112" s="368">
        <v>2071923</v>
      </c>
      <c r="B112" s="506" t="s">
        <v>1072</v>
      </c>
      <c r="C112" s="46" t="s">
        <v>800</v>
      </c>
      <c r="D112" s="46" t="s">
        <v>646</v>
      </c>
      <c r="E112" s="49" t="s">
        <v>341</v>
      </c>
      <c r="F112" s="49" t="s">
        <v>802</v>
      </c>
      <c r="G112" s="49" t="s">
        <v>1493</v>
      </c>
      <c r="H112" s="49" t="str">
        <f t="shared" si="36"/>
        <v>Level 2NicheODC</v>
      </c>
      <c r="I112" s="49" t="s">
        <v>324</v>
      </c>
      <c r="J112" s="388">
        <f>VLOOKUP(H112,'New Rate Card India - BFD'!C:L,10,0)</f>
        <v>1888</v>
      </c>
      <c r="K112" s="36">
        <f t="shared" si="37"/>
        <v>23.024390243902438</v>
      </c>
      <c r="L112" s="128">
        <f t="shared" si="38"/>
        <v>4052.292682926829</v>
      </c>
      <c r="M112" s="124">
        <v>0</v>
      </c>
      <c r="N112" s="124">
        <f t="shared" si="40"/>
        <v>4052.292682926829</v>
      </c>
      <c r="O112" s="124">
        <f t="shared" si="41"/>
        <v>4052.292682926829</v>
      </c>
      <c r="P112" s="124">
        <f t="shared" si="33"/>
        <v>4052.292682926829</v>
      </c>
      <c r="Q112" s="124">
        <f t="shared" si="45"/>
        <v>4052.292682926829</v>
      </c>
      <c r="R112" s="124">
        <f t="shared" si="46"/>
        <v>4052.292682926829</v>
      </c>
      <c r="S112" s="10">
        <f t="shared" si="42"/>
        <v>8104.585365853658</v>
      </c>
      <c r="T112" s="10">
        <f t="shared" si="43"/>
        <v>12156.878048780487</v>
      </c>
      <c r="U112" s="128">
        <f t="shared" si="44"/>
        <v>20261.463414634145</v>
      </c>
      <c r="V112" s="129" t="s">
        <v>2371</v>
      </c>
    </row>
    <row r="113" spans="1:23" ht="24.65" customHeight="1">
      <c r="A113" s="368">
        <v>2112364</v>
      </c>
      <c r="B113" s="506" t="s">
        <v>1073</v>
      </c>
      <c r="C113" s="46" t="s">
        <v>800</v>
      </c>
      <c r="D113" s="46" t="s">
        <v>640</v>
      </c>
      <c r="E113" s="49" t="s">
        <v>341</v>
      </c>
      <c r="F113" s="49" t="s">
        <v>804</v>
      </c>
      <c r="G113" s="49" t="s">
        <v>1493</v>
      </c>
      <c r="H113" s="49" t="str">
        <f t="shared" si="36"/>
        <v>Level 3NicheODC</v>
      </c>
      <c r="I113" s="49" t="s">
        <v>338</v>
      </c>
      <c r="J113" s="388">
        <f>VLOOKUP(H113,'New Rate Card India - BFD'!C:L,10,0)</f>
        <v>2278</v>
      </c>
      <c r="K113" s="36">
        <f t="shared" si="37"/>
        <v>27.780487804878049</v>
      </c>
      <c r="L113" s="128">
        <f t="shared" si="38"/>
        <v>4889.3658536585372</v>
      </c>
      <c r="M113" s="124">
        <v>0</v>
      </c>
      <c r="N113" s="124">
        <f t="shared" si="40"/>
        <v>4889.3658536585372</v>
      </c>
      <c r="O113" s="124">
        <f t="shared" si="41"/>
        <v>4889.3658536585372</v>
      </c>
      <c r="P113" s="124">
        <f t="shared" si="33"/>
        <v>4889.3658536585372</v>
      </c>
      <c r="Q113" s="124">
        <f t="shared" si="45"/>
        <v>4889.3658536585372</v>
      </c>
      <c r="R113" s="124">
        <f t="shared" si="46"/>
        <v>4889.3658536585372</v>
      </c>
      <c r="S113" s="10">
        <f t="shared" si="42"/>
        <v>9778.7317073170743</v>
      </c>
      <c r="T113" s="10">
        <f t="shared" si="43"/>
        <v>14668.097560975611</v>
      </c>
      <c r="U113" s="128">
        <f t="shared" si="44"/>
        <v>24446.829268292684</v>
      </c>
      <c r="V113" s="129" t="s">
        <v>2371</v>
      </c>
      <c r="W113" s="63"/>
    </row>
    <row r="114" spans="1:23" ht="24.65" customHeight="1">
      <c r="A114" s="368">
        <v>2265946</v>
      </c>
      <c r="B114" s="506" t="s">
        <v>1074</v>
      </c>
      <c r="C114" s="46" t="s">
        <v>800</v>
      </c>
      <c r="D114" s="46" t="s">
        <v>637</v>
      </c>
      <c r="E114" s="49" t="s">
        <v>341</v>
      </c>
      <c r="F114" s="49" t="s">
        <v>802</v>
      </c>
      <c r="G114" s="49" t="s">
        <v>1493</v>
      </c>
      <c r="H114" s="49" t="str">
        <f t="shared" si="36"/>
        <v>Level 2NicheODC</v>
      </c>
      <c r="I114" s="49" t="s">
        <v>324</v>
      </c>
      <c r="J114" s="388">
        <f>VLOOKUP(H114,'New Rate Card India - BFD'!C:L,10,0)</f>
        <v>1888</v>
      </c>
      <c r="K114" s="36">
        <f t="shared" si="37"/>
        <v>23.024390243902438</v>
      </c>
      <c r="L114" s="128">
        <f t="shared" si="38"/>
        <v>4052.292682926829</v>
      </c>
      <c r="M114" s="124">
        <v>0</v>
      </c>
      <c r="N114" s="124">
        <f t="shared" si="40"/>
        <v>4052.292682926829</v>
      </c>
      <c r="O114" s="124">
        <f t="shared" si="41"/>
        <v>4052.292682926829</v>
      </c>
      <c r="P114" s="124">
        <f t="shared" si="33"/>
        <v>4052.292682926829</v>
      </c>
      <c r="Q114" s="124">
        <f t="shared" si="45"/>
        <v>4052.292682926829</v>
      </c>
      <c r="R114" s="124">
        <f t="shared" si="46"/>
        <v>4052.292682926829</v>
      </c>
      <c r="S114" s="10">
        <f t="shared" si="42"/>
        <v>8104.585365853658</v>
      </c>
      <c r="T114" s="10">
        <f t="shared" si="43"/>
        <v>12156.878048780487</v>
      </c>
      <c r="U114" s="128">
        <f t="shared" si="44"/>
        <v>20261.463414634145</v>
      </c>
      <c r="V114" s="129" t="s">
        <v>2371</v>
      </c>
      <c r="W114" s="63"/>
    </row>
    <row r="115" spans="1:23" ht="24.65" customHeight="1">
      <c r="A115" s="368">
        <v>2283934</v>
      </c>
      <c r="B115" s="506" t="s">
        <v>1075</v>
      </c>
      <c r="C115" s="46" t="s">
        <v>800</v>
      </c>
      <c r="D115" s="46" t="s">
        <v>637</v>
      </c>
      <c r="E115" s="49" t="s">
        <v>341</v>
      </c>
      <c r="F115" s="49" t="s">
        <v>802</v>
      </c>
      <c r="G115" s="49" t="s">
        <v>1493</v>
      </c>
      <c r="H115" s="49" t="str">
        <f t="shared" si="36"/>
        <v>Level 2NicheODC</v>
      </c>
      <c r="I115" s="49" t="s">
        <v>324</v>
      </c>
      <c r="J115" s="388">
        <f>VLOOKUP(H115,'New Rate Card India - BFD'!C:L,10,0)</f>
        <v>1888</v>
      </c>
      <c r="K115" s="36">
        <f t="shared" si="37"/>
        <v>23.024390243902438</v>
      </c>
      <c r="L115" s="128">
        <f t="shared" si="38"/>
        <v>4052.292682926829</v>
      </c>
      <c r="M115" s="124">
        <v>0</v>
      </c>
      <c r="N115" s="124">
        <f t="shared" si="40"/>
        <v>4052.292682926829</v>
      </c>
      <c r="O115" s="124">
        <f t="shared" si="41"/>
        <v>4052.292682926829</v>
      </c>
      <c r="P115" s="124">
        <f t="shared" si="33"/>
        <v>4052.292682926829</v>
      </c>
      <c r="Q115" s="124">
        <f t="shared" si="45"/>
        <v>4052.292682926829</v>
      </c>
      <c r="R115" s="124">
        <f t="shared" si="46"/>
        <v>4052.292682926829</v>
      </c>
      <c r="S115" s="10">
        <f t="shared" si="42"/>
        <v>8104.585365853658</v>
      </c>
      <c r="T115" s="10">
        <f t="shared" si="43"/>
        <v>12156.878048780487</v>
      </c>
      <c r="U115" s="128">
        <f t="shared" si="44"/>
        <v>20261.463414634145</v>
      </c>
      <c r="V115" s="129" t="s">
        <v>2371</v>
      </c>
      <c r="W115" s="63"/>
    </row>
    <row r="116" spans="1:23" ht="24.65" customHeight="1">
      <c r="A116" s="368">
        <v>2295608</v>
      </c>
      <c r="B116" s="506" t="s">
        <v>1076</v>
      </c>
      <c r="C116" s="46" t="s">
        <v>800</v>
      </c>
      <c r="D116" s="46" t="s">
        <v>640</v>
      </c>
      <c r="E116" s="49" t="s">
        <v>341</v>
      </c>
      <c r="F116" s="49" t="s">
        <v>804</v>
      </c>
      <c r="G116" s="49" t="s">
        <v>1493</v>
      </c>
      <c r="H116" s="49" t="str">
        <f t="shared" si="36"/>
        <v>Level 3NicheODC</v>
      </c>
      <c r="I116" s="49" t="s">
        <v>338</v>
      </c>
      <c r="J116" s="388">
        <f>VLOOKUP(H116,'New Rate Card India - BFD'!C:L,10,0)</f>
        <v>2278</v>
      </c>
      <c r="K116" s="36">
        <f t="shared" si="37"/>
        <v>27.780487804878049</v>
      </c>
      <c r="L116" s="128">
        <f t="shared" si="38"/>
        <v>4889.3658536585372</v>
      </c>
      <c r="M116" s="124">
        <v>0</v>
      </c>
      <c r="N116" s="124">
        <f t="shared" si="40"/>
        <v>4889.3658536585372</v>
      </c>
      <c r="O116" s="124">
        <f t="shared" si="41"/>
        <v>4889.3658536585372</v>
      </c>
      <c r="P116" s="124">
        <f t="shared" si="33"/>
        <v>4889.3658536585372</v>
      </c>
      <c r="Q116" s="124">
        <f t="shared" si="45"/>
        <v>4889.3658536585372</v>
      </c>
      <c r="R116" s="124">
        <f t="shared" si="46"/>
        <v>4889.3658536585372</v>
      </c>
      <c r="S116" s="10">
        <f t="shared" si="42"/>
        <v>9778.7317073170743</v>
      </c>
      <c r="T116" s="10">
        <f t="shared" si="43"/>
        <v>14668.097560975611</v>
      </c>
      <c r="U116" s="128">
        <f t="shared" si="44"/>
        <v>24446.829268292684</v>
      </c>
      <c r="V116" s="129" t="s">
        <v>2371</v>
      </c>
      <c r="W116" s="63"/>
    </row>
    <row r="117" spans="1:23" ht="24.65" customHeight="1">
      <c r="A117" s="368">
        <v>2297876</v>
      </c>
      <c r="B117" s="506" t="s">
        <v>1077</v>
      </c>
      <c r="C117" s="46" t="s">
        <v>800</v>
      </c>
      <c r="D117" s="46" t="s">
        <v>640</v>
      </c>
      <c r="E117" s="49" t="s">
        <v>341</v>
      </c>
      <c r="F117" s="49" t="s">
        <v>804</v>
      </c>
      <c r="G117" s="49" t="s">
        <v>1493</v>
      </c>
      <c r="H117" s="49" t="str">
        <f t="shared" si="36"/>
        <v>Level 3NicheODC</v>
      </c>
      <c r="I117" s="49" t="s">
        <v>338</v>
      </c>
      <c r="J117" s="388">
        <f>VLOOKUP(H117,'New Rate Card India - BFD'!C:L,10,0)</f>
        <v>2278</v>
      </c>
      <c r="K117" s="36">
        <f t="shared" si="37"/>
        <v>27.780487804878049</v>
      </c>
      <c r="L117" s="128">
        <f t="shared" si="38"/>
        <v>4889.3658536585372</v>
      </c>
      <c r="M117" s="124">
        <v>0</v>
      </c>
      <c r="N117" s="124">
        <f t="shared" si="40"/>
        <v>4889.3658536585372</v>
      </c>
      <c r="O117" s="124">
        <f t="shared" si="41"/>
        <v>4889.3658536585372</v>
      </c>
      <c r="P117" s="124">
        <f t="shared" si="33"/>
        <v>4889.3658536585372</v>
      </c>
      <c r="Q117" s="124">
        <f t="shared" si="45"/>
        <v>4889.3658536585372</v>
      </c>
      <c r="R117" s="124">
        <f t="shared" si="46"/>
        <v>4889.3658536585372</v>
      </c>
      <c r="S117" s="10">
        <f t="shared" si="42"/>
        <v>9778.7317073170743</v>
      </c>
      <c r="T117" s="10">
        <f t="shared" si="43"/>
        <v>14668.097560975611</v>
      </c>
      <c r="U117" s="128">
        <f t="shared" si="44"/>
        <v>24446.829268292684</v>
      </c>
      <c r="V117" s="129" t="s">
        <v>2371</v>
      </c>
      <c r="W117" s="63"/>
    </row>
    <row r="118" spans="1:23" ht="24.65" customHeight="1">
      <c r="A118" s="368">
        <v>936405</v>
      </c>
      <c r="B118" s="506" t="s">
        <v>1078</v>
      </c>
      <c r="C118" s="46" t="s">
        <v>800</v>
      </c>
      <c r="D118" s="46" t="s">
        <v>637</v>
      </c>
      <c r="E118" s="49" t="s">
        <v>341</v>
      </c>
      <c r="F118" s="49" t="s">
        <v>804</v>
      </c>
      <c r="G118" s="49" t="s">
        <v>1493</v>
      </c>
      <c r="H118" s="49" t="str">
        <f t="shared" si="36"/>
        <v>Level 3NicheODC</v>
      </c>
      <c r="I118" s="49" t="s">
        <v>338</v>
      </c>
      <c r="J118" s="388">
        <f>VLOOKUP(H118,'New Rate Card India - BFD'!C:L,10,0)</f>
        <v>2278</v>
      </c>
      <c r="K118" s="36">
        <f t="shared" si="37"/>
        <v>27.780487804878049</v>
      </c>
      <c r="L118" s="128">
        <f t="shared" si="38"/>
        <v>4889.3658536585372</v>
      </c>
      <c r="M118" s="124">
        <v>0</v>
      </c>
      <c r="N118" s="124">
        <f t="shared" si="40"/>
        <v>4889.3658536585372</v>
      </c>
      <c r="O118" s="124">
        <f t="shared" si="41"/>
        <v>4889.3658536585372</v>
      </c>
      <c r="P118" s="124">
        <f t="shared" si="33"/>
        <v>4889.3658536585372</v>
      </c>
      <c r="Q118" s="124">
        <f t="shared" si="45"/>
        <v>4889.3658536585372</v>
      </c>
      <c r="R118" s="124">
        <f t="shared" si="46"/>
        <v>4889.3658536585372</v>
      </c>
      <c r="S118" s="10">
        <f t="shared" si="42"/>
        <v>9778.7317073170743</v>
      </c>
      <c r="T118" s="10">
        <f t="shared" si="43"/>
        <v>14668.097560975611</v>
      </c>
      <c r="U118" s="128">
        <f t="shared" si="44"/>
        <v>24446.829268292684</v>
      </c>
      <c r="V118" s="129" t="s">
        <v>2371</v>
      </c>
      <c r="W118" s="63"/>
    </row>
    <row r="119" spans="1:23" ht="24.65" customHeight="1">
      <c r="A119" s="368">
        <v>163228</v>
      </c>
      <c r="B119" s="506" t="s">
        <v>1079</v>
      </c>
      <c r="C119" s="46" t="s">
        <v>800</v>
      </c>
      <c r="D119" s="46" t="s">
        <v>637</v>
      </c>
      <c r="E119" s="49" t="s">
        <v>341</v>
      </c>
      <c r="F119" s="49" t="s">
        <v>804</v>
      </c>
      <c r="G119" s="49" t="s">
        <v>1493</v>
      </c>
      <c r="H119" s="49" t="str">
        <f t="shared" si="36"/>
        <v>Level 3NicheODC</v>
      </c>
      <c r="I119" s="49" t="s">
        <v>318</v>
      </c>
      <c r="J119" s="388">
        <f>VLOOKUP(H119,'New Rate Card India - BFD'!C:L,10,0)</f>
        <v>2278</v>
      </c>
      <c r="K119" s="36">
        <f t="shared" si="37"/>
        <v>27.780487804878049</v>
      </c>
      <c r="L119" s="128">
        <f t="shared" si="38"/>
        <v>4889.3658536585372</v>
      </c>
      <c r="M119" s="124">
        <v>0</v>
      </c>
      <c r="N119" s="124">
        <f t="shared" si="40"/>
        <v>4889.3658536585372</v>
      </c>
      <c r="O119" s="124">
        <f t="shared" si="41"/>
        <v>4889.3658536585372</v>
      </c>
      <c r="P119" s="124">
        <f t="shared" si="33"/>
        <v>4889.3658536585372</v>
      </c>
      <c r="Q119" s="124">
        <f t="shared" si="45"/>
        <v>4889.3658536585372</v>
      </c>
      <c r="R119" s="124">
        <f t="shared" si="46"/>
        <v>4889.3658536585372</v>
      </c>
      <c r="S119" s="10">
        <f t="shared" si="42"/>
        <v>9778.7317073170743</v>
      </c>
      <c r="T119" s="10">
        <f t="shared" si="43"/>
        <v>14668.097560975611</v>
      </c>
      <c r="U119" s="128">
        <f t="shared" si="44"/>
        <v>24446.829268292684</v>
      </c>
      <c r="V119" s="129" t="s">
        <v>2371</v>
      </c>
      <c r="W119" s="63"/>
    </row>
    <row r="120" spans="1:23" ht="24.65" customHeight="1">
      <c r="A120" s="368">
        <v>2225766</v>
      </c>
      <c r="B120" s="623" t="s">
        <v>1080</v>
      </c>
      <c r="C120" s="46" t="s">
        <v>800</v>
      </c>
      <c r="D120" s="46" t="s">
        <v>993</v>
      </c>
      <c r="E120" s="49" t="s">
        <v>20</v>
      </c>
      <c r="F120" s="49" t="s">
        <v>802</v>
      </c>
      <c r="G120" s="49" t="s">
        <v>1462</v>
      </c>
      <c r="H120" s="49" t="str">
        <f t="shared" si="36"/>
        <v>Level 2PremiumODC</v>
      </c>
      <c r="I120" s="49" t="s">
        <v>324</v>
      </c>
      <c r="J120" s="388">
        <f>VLOOKUP(H120,'New Rate Card India - BFD'!C:L,10,0)</f>
        <v>1764</v>
      </c>
      <c r="K120" s="36">
        <f t="shared" si="37"/>
        <v>21.512195121951219</v>
      </c>
      <c r="L120" s="128">
        <f t="shared" si="38"/>
        <v>3786.1463414634145</v>
      </c>
      <c r="M120" s="124">
        <v>0</v>
      </c>
      <c r="N120" s="124">
        <f t="shared" si="40"/>
        <v>3786.1463414634145</v>
      </c>
      <c r="O120" s="124">
        <f t="shared" si="41"/>
        <v>3786.1463414634145</v>
      </c>
      <c r="P120" s="124">
        <f t="shared" si="33"/>
        <v>3786.1463414634145</v>
      </c>
      <c r="Q120" s="124">
        <f t="shared" si="45"/>
        <v>3786.1463414634145</v>
      </c>
      <c r="R120" s="124">
        <f t="shared" si="46"/>
        <v>3786.1463414634145</v>
      </c>
      <c r="S120" s="10">
        <f t="shared" si="42"/>
        <v>7572.292682926829</v>
      </c>
      <c r="T120" s="10">
        <f t="shared" si="43"/>
        <v>11358.439024390244</v>
      </c>
      <c r="U120" s="128">
        <f t="shared" si="44"/>
        <v>18930.731707317071</v>
      </c>
      <c r="V120" s="129" t="s">
        <v>2371</v>
      </c>
      <c r="W120" s="63"/>
    </row>
    <row r="121" spans="1:23" ht="24.65" customHeight="1">
      <c r="A121" s="368">
        <v>2238816</v>
      </c>
      <c r="B121" s="623" t="s">
        <v>1081</v>
      </c>
      <c r="C121" s="46" t="s">
        <v>800</v>
      </c>
      <c r="D121" s="46" t="s">
        <v>993</v>
      </c>
      <c r="E121" s="49" t="s">
        <v>20</v>
      </c>
      <c r="F121" s="49" t="s">
        <v>802</v>
      </c>
      <c r="G121" s="49" t="s">
        <v>1462</v>
      </c>
      <c r="H121" s="49" t="str">
        <f t="shared" si="36"/>
        <v>Level 2PremiumODC</v>
      </c>
      <c r="I121" s="49" t="s">
        <v>324</v>
      </c>
      <c r="J121" s="388">
        <f>VLOOKUP(H121,'New Rate Card India - BFD'!C:L,10,0)</f>
        <v>1764</v>
      </c>
      <c r="K121" s="36">
        <f t="shared" si="37"/>
        <v>21.512195121951219</v>
      </c>
      <c r="L121" s="128">
        <f t="shared" si="38"/>
        <v>3786.1463414634145</v>
      </c>
      <c r="M121" s="124">
        <v>0</v>
      </c>
      <c r="N121" s="124">
        <f t="shared" si="40"/>
        <v>3786.1463414634145</v>
      </c>
      <c r="O121" s="124">
        <f t="shared" si="41"/>
        <v>3786.1463414634145</v>
      </c>
      <c r="P121" s="124">
        <f t="shared" si="33"/>
        <v>3786.1463414634145</v>
      </c>
      <c r="Q121" s="124">
        <f t="shared" si="45"/>
        <v>3786.1463414634145</v>
      </c>
      <c r="R121" s="124">
        <f t="shared" si="46"/>
        <v>3786.1463414634145</v>
      </c>
      <c r="S121" s="10">
        <f t="shared" si="42"/>
        <v>7572.292682926829</v>
      </c>
      <c r="T121" s="10">
        <f t="shared" si="43"/>
        <v>11358.439024390244</v>
      </c>
      <c r="U121" s="128">
        <f t="shared" si="44"/>
        <v>18930.731707317071</v>
      </c>
      <c r="V121" s="129" t="s">
        <v>2371</v>
      </c>
      <c r="W121" s="63"/>
    </row>
    <row r="122" spans="1:23" ht="24.65" customHeight="1">
      <c r="A122" s="368">
        <v>2278892</v>
      </c>
      <c r="B122" s="506" t="s">
        <v>1082</v>
      </c>
      <c r="C122" s="46" t="s">
        <v>800</v>
      </c>
      <c r="D122" s="46" t="s">
        <v>2381</v>
      </c>
      <c r="E122" s="49" t="s">
        <v>346</v>
      </c>
      <c r="F122" s="49" t="s">
        <v>804</v>
      </c>
      <c r="G122" s="49" t="s">
        <v>1464</v>
      </c>
      <c r="H122" s="49" t="str">
        <f t="shared" si="36"/>
        <v>Level 3StandardODC</v>
      </c>
      <c r="I122" s="49" t="s">
        <v>318</v>
      </c>
      <c r="J122" s="388">
        <f>VLOOKUP(H122,'New Rate Card India - BFD'!C:L,10,0)</f>
        <v>1897</v>
      </c>
      <c r="K122" s="36">
        <f t="shared" si="37"/>
        <v>23.134146341463413</v>
      </c>
      <c r="L122" s="128">
        <f t="shared" si="38"/>
        <v>4071.6097560975609</v>
      </c>
      <c r="M122" s="124">
        <v>0</v>
      </c>
      <c r="N122" s="124">
        <v>0</v>
      </c>
      <c r="O122" s="124">
        <v>0</v>
      </c>
      <c r="P122" s="124">
        <v>0</v>
      </c>
      <c r="Q122" s="124">
        <f t="shared" si="45"/>
        <v>4071.6097560975609</v>
      </c>
      <c r="R122" s="124">
        <f t="shared" si="46"/>
        <v>4071.6097560975609</v>
      </c>
      <c r="S122" s="10">
        <f t="shared" si="42"/>
        <v>0</v>
      </c>
      <c r="T122" s="10">
        <f t="shared" si="43"/>
        <v>8143.2195121951218</v>
      </c>
      <c r="U122" s="128">
        <f t="shared" si="44"/>
        <v>8143.2195121951218</v>
      </c>
      <c r="V122" s="129" t="s">
        <v>2371</v>
      </c>
      <c r="W122" s="63">
        <f>2*18550</f>
        <v>37100</v>
      </c>
    </row>
    <row r="123" spans="1:23" ht="24.65" customHeight="1">
      <c r="A123" s="368">
        <v>2265447</v>
      </c>
      <c r="B123" s="506" t="s">
        <v>1084</v>
      </c>
      <c r="C123" s="46" t="s">
        <v>800</v>
      </c>
      <c r="D123" s="46" t="s">
        <v>2381</v>
      </c>
      <c r="E123" s="49" t="s">
        <v>20</v>
      </c>
      <c r="F123" s="49" t="s">
        <v>802</v>
      </c>
      <c r="G123" s="49" t="s">
        <v>1462</v>
      </c>
      <c r="H123" s="49" t="str">
        <f t="shared" si="36"/>
        <v>Level 2PremiumODC</v>
      </c>
      <c r="I123" s="49" t="s">
        <v>324</v>
      </c>
      <c r="J123" s="388">
        <f>VLOOKUP(H123,'New Rate Card India - BFD'!C:L,10,0)</f>
        <v>1764</v>
      </c>
      <c r="K123" s="36">
        <f t="shared" si="37"/>
        <v>21.512195121951219</v>
      </c>
      <c r="L123" s="128">
        <f t="shared" si="38"/>
        <v>3786.1463414634145</v>
      </c>
      <c r="M123" s="124">
        <v>0</v>
      </c>
      <c r="N123" s="124">
        <v>0</v>
      </c>
      <c r="O123" s="124">
        <v>0</v>
      </c>
      <c r="P123" s="124">
        <v>0</v>
      </c>
      <c r="Q123" s="124">
        <f t="shared" si="45"/>
        <v>3786.1463414634145</v>
      </c>
      <c r="R123" s="124">
        <f t="shared" si="46"/>
        <v>3786.1463414634145</v>
      </c>
      <c r="S123" s="10">
        <f t="shared" si="42"/>
        <v>0</v>
      </c>
      <c r="T123" s="10">
        <f t="shared" si="43"/>
        <v>7572.292682926829</v>
      </c>
      <c r="U123" s="128">
        <f t="shared" si="44"/>
        <v>7572.292682926829</v>
      </c>
      <c r="V123" s="129" t="s">
        <v>2371</v>
      </c>
      <c r="W123" s="63"/>
    </row>
    <row r="124" spans="1:23" ht="24.65" customHeight="1">
      <c r="A124" s="368">
        <v>2125465</v>
      </c>
      <c r="B124" s="506" t="s">
        <v>1085</v>
      </c>
      <c r="C124" s="46" t="s">
        <v>800</v>
      </c>
      <c r="D124" s="46" t="s">
        <v>2381</v>
      </c>
      <c r="E124" s="49" t="s">
        <v>20</v>
      </c>
      <c r="F124" s="49" t="s">
        <v>810</v>
      </c>
      <c r="G124" s="49" t="s">
        <v>1462</v>
      </c>
      <c r="H124" s="49" t="str">
        <f t="shared" si="36"/>
        <v>Level 1PremiumODC</v>
      </c>
      <c r="I124" s="49" t="s">
        <v>582</v>
      </c>
      <c r="J124" s="388">
        <f>VLOOKUP(H124,'New Rate Card India - BFD'!C:L,10,0)</f>
        <v>1449</v>
      </c>
      <c r="K124" s="36">
        <f t="shared" si="37"/>
        <v>17.670731707317074</v>
      </c>
      <c r="L124" s="128">
        <f>$K$124*176</f>
        <v>3110.0487804878048</v>
      </c>
      <c r="M124" s="128">
        <v>0</v>
      </c>
      <c r="N124" s="124">
        <v>0</v>
      </c>
      <c r="O124" s="124">
        <v>0</v>
      </c>
      <c r="P124" s="124">
        <v>0</v>
      </c>
      <c r="Q124" s="124">
        <f t="shared" si="45"/>
        <v>3110.0487804878048</v>
      </c>
      <c r="R124" s="124">
        <f t="shared" si="46"/>
        <v>3110.0487804878048</v>
      </c>
      <c r="S124" s="10">
        <f t="shared" si="42"/>
        <v>0</v>
      </c>
      <c r="T124" s="10">
        <f t="shared" si="43"/>
        <v>6220.0975609756097</v>
      </c>
      <c r="U124" s="128">
        <f t="shared" si="44"/>
        <v>6220.0975609756097</v>
      </c>
      <c r="V124" s="129" t="s">
        <v>2371</v>
      </c>
      <c r="W124" s="63"/>
    </row>
    <row r="125" spans="1:23" ht="24.65" customHeight="1">
      <c r="A125" s="368">
        <v>2208989</v>
      </c>
      <c r="B125" s="506" t="s">
        <v>1086</v>
      </c>
      <c r="C125" s="46" t="s">
        <v>800</v>
      </c>
      <c r="D125" s="46" t="s">
        <v>646</v>
      </c>
      <c r="E125" s="49" t="s">
        <v>25</v>
      </c>
      <c r="F125" s="49" t="s">
        <v>802</v>
      </c>
      <c r="G125" s="49" t="s">
        <v>1462</v>
      </c>
      <c r="H125" s="49" t="str">
        <f t="shared" si="36"/>
        <v>Level 2PremiumODC</v>
      </c>
      <c r="I125" s="49" t="s">
        <v>324</v>
      </c>
      <c r="J125" s="388">
        <f>VLOOKUP(H125,'New Rate Card India - BFD'!C:L,10,0)</f>
        <v>1764</v>
      </c>
      <c r="K125" s="36">
        <f t="shared" si="37"/>
        <v>21.512195121951219</v>
      </c>
      <c r="L125" s="128">
        <f t="shared" ref="L125:L161" si="47">K125*176</f>
        <v>3786.1463414634145</v>
      </c>
      <c r="M125" s="124">
        <v>0</v>
      </c>
      <c r="N125" s="124">
        <f>K125*176</f>
        <v>3786.1463414634145</v>
      </c>
      <c r="O125" s="124">
        <f>K125*176</f>
        <v>3786.1463414634145</v>
      </c>
      <c r="P125" s="124">
        <f>K125*176</f>
        <v>3786.1463414634145</v>
      </c>
      <c r="Q125" s="124">
        <f t="shared" si="45"/>
        <v>3786.1463414634145</v>
      </c>
      <c r="R125" s="124">
        <f t="shared" si="46"/>
        <v>3786.1463414634145</v>
      </c>
      <c r="S125" s="10">
        <f t="shared" si="42"/>
        <v>7572.292682926829</v>
      </c>
      <c r="T125" s="10">
        <f t="shared" si="43"/>
        <v>11358.439024390244</v>
      </c>
      <c r="U125" s="128">
        <f t="shared" si="44"/>
        <v>18930.731707317071</v>
      </c>
      <c r="V125" s="129" t="s">
        <v>2371</v>
      </c>
      <c r="W125" s="63"/>
    </row>
    <row r="126" spans="1:23" ht="24.65" customHeight="1">
      <c r="A126" s="368">
        <v>2276777</v>
      </c>
      <c r="B126" s="506" t="s">
        <v>1087</v>
      </c>
      <c r="C126" s="46" t="s">
        <v>800</v>
      </c>
      <c r="D126" s="46" t="s">
        <v>637</v>
      </c>
      <c r="E126" s="49" t="s">
        <v>20</v>
      </c>
      <c r="F126" s="49" t="s">
        <v>802</v>
      </c>
      <c r="G126" s="49" t="s">
        <v>1462</v>
      </c>
      <c r="H126" s="49" t="str">
        <f t="shared" si="36"/>
        <v>Level 2PremiumODC</v>
      </c>
      <c r="I126" s="49" t="s">
        <v>324</v>
      </c>
      <c r="J126" s="388">
        <f>VLOOKUP(H126,'New Rate Card India - BFD'!C:L,10,0)</f>
        <v>1764</v>
      </c>
      <c r="K126" s="36">
        <f t="shared" si="37"/>
        <v>21.512195121951219</v>
      </c>
      <c r="L126" s="128">
        <f t="shared" si="47"/>
        <v>3786.1463414634145</v>
      </c>
      <c r="M126" s="124">
        <v>0</v>
      </c>
      <c r="N126" s="124">
        <f>K126*176</f>
        <v>3786.1463414634145</v>
      </c>
      <c r="O126" s="124">
        <f>K126*176</f>
        <v>3786.1463414634145</v>
      </c>
      <c r="P126" s="124">
        <f>K126*176</f>
        <v>3786.1463414634145</v>
      </c>
      <c r="Q126" s="124">
        <f t="shared" si="45"/>
        <v>3786.1463414634145</v>
      </c>
      <c r="R126" s="124">
        <f t="shared" si="46"/>
        <v>3786.1463414634145</v>
      </c>
      <c r="S126" s="10">
        <f t="shared" si="42"/>
        <v>7572.292682926829</v>
      </c>
      <c r="T126" s="10">
        <f t="shared" si="43"/>
        <v>11358.439024390244</v>
      </c>
      <c r="U126" s="128">
        <f t="shared" si="44"/>
        <v>18930.731707317071</v>
      </c>
      <c r="V126" s="129" t="s">
        <v>2371</v>
      </c>
      <c r="W126" s="63"/>
    </row>
    <row r="127" spans="1:23" ht="24.65" customHeight="1">
      <c r="A127" s="368">
        <v>2342983</v>
      </c>
      <c r="B127" s="506" t="s">
        <v>1088</v>
      </c>
      <c r="C127" s="46" t="s">
        <v>800</v>
      </c>
      <c r="D127" s="46" t="s">
        <v>2381</v>
      </c>
      <c r="E127" s="49" t="s">
        <v>20</v>
      </c>
      <c r="F127" s="49" t="s">
        <v>804</v>
      </c>
      <c r="G127" s="49" t="s">
        <v>1462</v>
      </c>
      <c r="H127" s="49" t="str">
        <f t="shared" si="36"/>
        <v>Level 3PremiumODC</v>
      </c>
      <c r="I127" s="49" t="s">
        <v>338</v>
      </c>
      <c r="J127" s="388">
        <f>VLOOKUP(H127,'New Rate Card India - BFD'!C:L,10,0)</f>
        <v>2054</v>
      </c>
      <c r="K127" s="36">
        <f t="shared" si="37"/>
        <v>25.048780487804876</v>
      </c>
      <c r="L127" s="128">
        <f t="shared" si="47"/>
        <v>4408.585365853658</v>
      </c>
      <c r="M127" s="124">
        <v>0</v>
      </c>
      <c r="N127" s="124">
        <v>0</v>
      </c>
      <c r="O127" s="124">
        <v>0</v>
      </c>
      <c r="P127" s="124">
        <v>0</v>
      </c>
      <c r="Q127" s="124">
        <f t="shared" si="45"/>
        <v>4408.585365853658</v>
      </c>
      <c r="R127" s="124">
        <f t="shared" si="46"/>
        <v>4408.585365853658</v>
      </c>
      <c r="S127" s="10">
        <f t="shared" si="42"/>
        <v>0</v>
      </c>
      <c r="T127" s="10">
        <f t="shared" si="43"/>
        <v>8817.170731707316</v>
      </c>
      <c r="U127" s="128">
        <f t="shared" si="44"/>
        <v>8817.170731707316</v>
      </c>
      <c r="V127" s="129" t="s">
        <v>2371</v>
      </c>
      <c r="W127" s="63"/>
    </row>
    <row r="128" spans="1:23" ht="24.65" customHeight="1">
      <c r="A128" s="368">
        <v>2134199</v>
      </c>
      <c r="B128" s="506" t="s">
        <v>1089</v>
      </c>
      <c r="C128" s="46" t="s">
        <v>800</v>
      </c>
      <c r="D128" s="46" t="s">
        <v>2381</v>
      </c>
      <c r="E128" s="49" t="s">
        <v>25</v>
      </c>
      <c r="F128" s="49" t="s">
        <v>802</v>
      </c>
      <c r="G128" s="49" t="s">
        <v>1464</v>
      </c>
      <c r="H128" s="49" t="str">
        <f t="shared" si="36"/>
        <v>Level 2StandardODC</v>
      </c>
      <c r="I128" s="49" t="s">
        <v>324</v>
      </c>
      <c r="J128" s="388">
        <f>VLOOKUP(H128,'New Rate Card India - BFD'!C:L,10,0)</f>
        <v>1656</v>
      </c>
      <c r="K128" s="36">
        <f t="shared" si="37"/>
        <v>20.195121951219512</v>
      </c>
      <c r="L128" s="128">
        <f t="shared" si="47"/>
        <v>3554.3414634146343</v>
      </c>
      <c r="M128" s="124">
        <v>0</v>
      </c>
      <c r="N128" s="124">
        <v>0</v>
      </c>
      <c r="O128" s="124">
        <v>0</v>
      </c>
      <c r="P128" s="124">
        <v>0</v>
      </c>
      <c r="Q128" s="124">
        <f t="shared" si="45"/>
        <v>3554.3414634146343</v>
      </c>
      <c r="R128" s="124">
        <f t="shared" si="46"/>
        <v>3554.3414634146343</v>
      </c>
      <c r="S128" s="10">
        <f t="shared" si="42"/>
        <v>0</v>
      </c>
      <c r="T128" s="10">
        <f t="shared" si="43"/>
        <v>7108.6829268292686</v>
      </c>
      <c r="U128" s="128">
        <f t="shared" si="44"/>
        <v>7108.6829268292686</v>
      </c>
      <c r="V128" s="129" t="s">
        <v>2371</v>
      </c>
      <c r="W128" s="63"/>
    </row>
    <row r="129" spans="1:22" ht="24.65" customHeight="1">
      <c r="A129" s="368">
        <v>472980</v>
      </c>
      <c r="B129" s="506" t="s">
        <v>1090</v>
      </c>
      <c r="C129" s="46" t="s">
        <v>800</v>
      </c>
      <c r="D129" s="46" t="s">
        <v>2381</v>
      </c>
      <c r="E129" s="49" t="s">
        <v>721</v>
      </c>
      <c r="F129" s="49" t="s">
        <v>804</v>
      </c>
      <c r="G129" s="49" t="s">
        <v>1462</v>
      </c>
      <c r="H129" s="49" t="str">
        <f t="shared" si="36"/>
        <v>Level 3PremiumODC</v>
      </c>
      <c r="I129" s="49" t="s">
        <v>318</v>
      </c>
      <c r="J129" s="388">
        <f>VLOOKUP(H129,'New Rate Card India - BFD'!C:L,10,0)</f>
        <v>2054</v>
      </c>
      <c r="K129" s="36">
        <f t="shared" si="37"/>
        <v>25.048780487804876</v>
      </c>
      <c r="L129" s="128">
        <f t="shared" si="47"/>
        <v>4408.585365853658</v>
      </c>
      <c r="M129" s="124">
        <v>0</v>
      </c>
      <c r="N129" s="124">
        <v>0</v>
      </c>
      <c r="O129" s="124">
        <v>0</v>
      </c>
      <c r="P129" s="124">
        <v>0</v>
      </c>
      <c r="Q129" s="124">
        <f t="shared" si="45"/>
        <v>4408.585365853658</v>
      </c>
      <c r="R129" s="124">
        <f t="shared" si="46"/>
        <v>4408.585365853658</v>
      </c>
      <c r="S129" s="10">
        <f t="shared" si="42"/>
        <v>0</v>
      </c>
      <c r="T129" s="10">
        <f t="shared" si="43"/>
        <v>8817.170731707316</v>
      </c>
      <c r="U129" s="128">
        <f t="shared" si="44"/>
        <v>8817.170731707316</v>
      </c>
      <c r="V129" s="129" t="s">
        <v>2371</v>
      </c>
    </row>
    <row r="130" spans="1:22" ht="24.65" customHeight="1">
      <c r="A130" s="368">
        <v>2308872</v>
      </c>
      <c r="B130" s="506" t="s">
        <v>1091</v>
      </c>
      <c r="C130" s="46" t="s">
        <v>800</v>
      </c>
      <c r="D130" s="46" t="s">
        <v>2381</v>
      </c>
      <c r="E130" s="49" t="s">
        <v>20</v>
      </c>
      <c r="F130" s="49" t="s">
        <v>810</v>
      </c>
      <c r="G130" s="49" t="s">
        <v>1462</v>
      </c>
      <c r="H130" s="49" t="str">
        <f t="shared" si="36"/>
        <v>Level 1PremiumODC</v>
      </c>
      <c r="I130" s="49" t="s">
        <v>582</v>
      </c>
      <c r="J130" s="388">
        <f>VLOOKUP(H130,'New Rate Card India - BFD'!C:L,10,0)</f>
        <v>1449</v>
      </c>
      <c r="K130" s="36">
        <f t="shared" si="37"/>
        <v>17.670731707317074</v>
      </c>
      <c r="L130" s="128">
        <f t="shared" si="47"/>
        <v>3110.0487804878048</v>
      </c>
      <c r="M130" s="124">
        <v>0</v>
      </c>
      <c r="N130" s="124">
        <v>0</v>
      </c>
      <c r="O130" s="124">
        <v>0</v>
      </c>
      <c r="P130" s="124">
        <v>0</v>
      </c>
      <c r="Q130" s="124">
        <f t="shared" si="45"/>
        <v>3110.0487804878048</v>
      </c>
      <c r="R130" s="124">
        <f t="shared" si="46"/>
        <v>3110.0487804878048</v>
      </c>
      <c r="S130" s="10">
        <f t="shared" si="42"/>
        <v>0</v>
      </c>
      <c r="T130" s="10">
        <f t="shared" si="43"/>
        <v>6220.0975609756097</v>
      </c>
      <c r="U130" s="128">
        <f t="shared" si="44"/>
        <v>6220.0975609756097</v>
      </c>
      <c r="V130" s="129" t="s">
        <v>2371</v>
      </c>
    </row>
    <row r="131" spans="1:22" ht="24.65" customHeight="1">
      <c r="A131" s="368">
        <v>2135505</v>
      </c>
      <c r="B131" s="623" t="s">
        <v>1092</v>
      </c>
      <c r="C131" s="362" t="s">
        <v>800</v>
      </c>
      <c r="D131" s="362" t="s">
        <v>2379</v>
      </c>
      <c r="E131" s="360" t="s">
        <v>20</v>
      </c>
      <c r="F131" s="360" t="s">
        <v>810</v>
      </c>
      <c r="G131" s="360" t="s">
        <v>1462</v>
      </c>
      <c r="H131" s="360" t="str">
        <f t="shared" si="36"/>
        <v>Level 1PremiumODC</v>
      </c>
      <c r="I131" s="360" t="s">
        <v>582</v>
      </c>
      <c r="J131" s="624">
        <f>VLOOKUP(H131,'New Rate Card India - BFD'!C:L,10,0)</f>
        <v>1449</v>
      </c>
      <c r="K131" s="361">
        <f t="shared" si="37"/>
        <v>17.670731707317074</v>
      </c>
      <c r="L131" s="298">
        <f t="shared" si="47"/>
        <v>3110.0487804878048</v>
      </c>
      <c r="M131" s="373">
        <v>0</v>
      </c>
      <c r="N131" s="373">
        <v>0</v>
      </c>
      <c r="O131" s="373">
        <v>0</v>
      </c>
      <c r="P131" s="124">
        <v>0</v>
      </c>
      <c r="Q131" s="124">
        <v>0</v>
      </c>
      <c r="R131" s="124">
        <v>0</v>
      </c>
      <c r="S131" s="10">
        <f t="shared" si="42"/>
        <v>0</v>
      </c>
      <c r="T131" s="10">
        <f t="shared" si="43"/>
        <v>0</v>
      </c>
      <c r="U131" s="298">
        <f t="shared" si="44"/>
        <v>0</v>
      </c>
      <c r="V131" s="299" t="s">
        <v>2371</v>
      </c>
    </row>
    <row r="132" spans="1:22" ht="24.65" customHeight="1">
      <c r="A132" s="368">
        <v>2066034</v>
      </c>
      <c r="B132" s="623" t="s">
        <v>1093</v>
      </c>
      <c r="C132" s="362" t="s">
        <v>800</v>
      </c>
      <c r="D132" s="46" t="s">
        <v>2382</v>
      </c>
      <c r="E132" s="360" t="s">
        <v>426</v>
      </c>
      <c r="F132" s="360" t="s">
        <v>804</v>
      </c>
      <c r="G132" s="360" t="s">
        <v>1462</v>
      </c>
      <c r="H132" s="360" t="str">
        <f t="shared" si="36"/>
        <v>Level 3PremiumODC</v>
      </c>
      <c r="I132" s="360" t="s">
        <v>338</v>
      </c>
      <c r="J132" s="624">
        <f>VLOOKUP(H132,'New Rate Card India - BFD'!C:L,10,0)</f>
        <v>2054</v>
      </c>
      <c r="K132" s="361">
        <f t="shared" si="37"/>
        <v>25.048780487804876</v>
      </c>
      <c r="L132" s="298">
        <f t="shared" si="47"/>
        <v>4408.585365853658</v>
      </c>
      <c r="M132" s="373">
        <v>0</v>
      </c>
      <c r="N132" s="373">
        <v>0</v>
      </c>
      <c r="O132" s="373">
        <v>0</v>
      </c>
      <c r="P132" s="373">
        <v>0</v>
      </c>
      <c r="Q132" s="373">
        <f>K132*176</f>
        <v>4408.585365853658</v>
      </c>
      <c r="R132" s="373">
        <f t="shared" ref="R132:R153" si="48">K132*176</f>
        <v>4408.585365853658</v>
      </c>
      <c r="S132" s="10">
        <f t="shared" si="42"/>
        <v>0</v>
      </c>
      <c r="T132" s="10">
        <f t="shared" si="43"/>
        <v>8817.170731707316</v>
      </c>
      <c r="U132" s="298">
        <f t="shared" si="44"/>
        <v>8817.170731707316</v>
      </c>
      <c r="V132" s="299" t="s">
        <v>2371</v>
      </c>
    </row>
    <row r="133" spans="1:22" ht="24.65" customHeight="1">
      <c r="A133" s="368">
        <v>2104892</v>
      </c>
      <c r="B133" s="623" t="s">
        <v>1094</v>
      </c>
      <c r="C133" s="362" t="s">
        <v>800</v>
      </c>
      <c r="D133" s="46" t="s">
        <v>2382</v>
      </c>
      <c r="E133" s="360" t="s">
        <v>20</v>
      </c>
      <c r="F133" s="360" t="s">
        <v>802</v>
      </c>
      <c r="G133" s="360" t="s">
        <v>1462</v>
      </c>
      <c r="H133" s="360" t="str">
        <f t="shared" si="36"/>
        <v>Level 2PremiumODC</v>
      </c>
      <c r="I133" s="360" t="s">
        <v>324</v>
      </c>
      <c r="J133" s="624">
        <f>VLOOKUP(H133,'New Rate Card India - BFD'!C:L,10,0)</f>
        <v>1764</v>
      </c>
      <c r="K133" s="361">
        <f t="shared" si="37"/>
        <v>21.512195121951219</v>
      </c>
      <c r="L133" s="298">
        <f t="shared" si="47"/>
        <v>3786.1463414634145</v>
      </c>
      <c r="M133" s="373">
        <v>0</v>
      </c>
      <c r="N133" s="373">
        <v>0</v>
      </c>
      <c r="O133" s="373">
        <v>0</v>
      </c>
      <c r="P133" s="373">
        <v>0</v>
      </c>
      <c r="Q133" s="373">
        <f>K133*176</f>
        <v>3786.1463414634145</v>
      </c>
      <c r="R133" s="373">
        <f t="shared" si="48"/>
        <v>3786.1463414634145</v>
      </c>
      <c r="S133" s="10">
        <f t="shared" si="42"/>
        <v>0</v>
      </c>
      <c r="T133" s="10">
        <f t="shared" si="43"/>
        <v>7572.292682926829</v>
      </c>
      <c r="U133" s="298">
        <f t="shared" si="44"/>
        <v>7572.292682926829</v>
      </c>
      <c r="V133" s="299" t="s">
        <v>2371</v>
      </c>
    </row>
    <row r="134" spans="1:22" ht="24.65" customHeight="1">
      <c r="A134" s="368">
        <v>2170483</v>
      </c>
      <c r="B134" s="623" t="s">
        <v>1095</v>
      </c>
      <c r="C134" s="362" t="s">
        <v>800</v>
      </c>
      <c r="D134" s="46" t="s">
        <v>2382</v>
      </c>
      <c r="E134" s="360" t="s">
        <v>25</v>
      </c>
      <c r="F134" s="360" t="s">
        <v>802</v>
      </c>
      <c r="G134" s="360" t="s">
        <v>1464</v>
      </c>
      <c r="H134" s="360" t="str">
        <f t="shared" si="36"/>
        <v>Level 2StandardODC</v>
      </c>
      <c r="I134" s="360" t="s">
        <v>324</v>
      </c>
      <c r="J134" s="624">
        <f>VLOOKUP(H134,'New Rate Card India - BFD'!C:L,10,0)</f>
        <v>1656</v>
      </c>
      <c r="K134" s="361">
        <f t="shared" si="37"/>
        <v>20.195121951219512</v>
      </c>
      <c r="L134" s="298">
        <f t="shared" si="47"/>
        <v>3554.3414634146343</v>
      </c>
      <c r="M134" s="373">
        <v>0</v>
      </c>
      <c r="N134" s="373">
        <v>0</v>
      </c>
      <c r="O134" s="373">
        <v>0</v>
      </c>
      <c r="P134" s="373">
        <v>0</v>
      </c>
      <c r="Q134" s="373">
        <f>K134*176</f>
        <v>3554.3414634146343</v>
      </c>
      <c r="R134" s="373">
        <f t="shared" si="48"/>
        <v>3554.3414634146343</v>
      </c>
      <c r="S134" s="10">
        <f t="shared" si="42"/>
        <v>0</v>
      </c>
      <c r="T134" s="10">
        <f t="shared" si="43"/>
        <v>7108.6829268292686</v>
      </c>
      <c r="U134" s="298">
        <f t="shared" si="44"/>
        <v>7108.6829268292686</v>
      </c>
      <c r="V134" s="299" t="s">
        <v>2371</v>
      </c>
    </row>
    <row r="135" spans="1:22" ht="24.65" customHeight="1">
      <c r="A135" s="368">
        <v>2232807</v>
      </c>
      <c r="B135" s="623" t="s">
        <v>1096</v>
      </c>
      <c r="C135" s="362" t="s">
        <v>800</v>
      </c>
      <c r="D135" s="46" t="s">
        <v>2382</v>
      </c>
      <c r="E135" s="360" t="s">
        <v>20</v>
      </c>
      <c r="F135" s="360" t="s">
        <v>802</v>
      </c>
      <c r="G135" s="360" t="s">
        <v>1462</v>
      </c>
      <c r="H135" s="360" t="str">
        <f t="shared" si="36"/>
        <v>Level 2PremiumODC</v>
      </c>
      <c r="I135" s="360" t="s">
        <v>324</v>
      </c>
      <c r="J135" s="624">
        <f>VLOOKUP(H135,'New Rate Card India - BFD'!C:L,10,0)</f>
        <v>1764</v>
      </c>
      <c r="K135" s="361">
        <f t="shared" si="37"/>
        <v>21.512195121951219</v>
      </c>
      <c r="L135" s="298">
        <f t="shared" si="47"/>
        <v>3786.1463414634145</v>
      </c>
      <c r="M135" s="373">
        <v>0</v>
      </c>
      <c r="N135" s="373">
        <v>0</v>
      </c>
      <c r="O135" s="373">
        <v>0</v>
      </c>
      <c r="P135" s="373">
        <v>0</v>
      </c>
      <c r="Q135" s="373">
        <v>0</v>
      </c>
      <c r="R135" s="373">
        <f t="shared" si="48"/>
        <v>3786.1463414634145</v>
      </c>
      <c r="S135" s="10">
        <f t="shared" si="42"/>
        <v>0</v>
      </c>
      <c r="T135" s="10">
        <f t="shared" si="43"/>
        <v>3786.1463414634145</v>
      </c>
      <c r="U135" s="298">
        <f t="shared" si="44"/>
        <v>3786.1463414634145</v>
      </c>
      <c r="V135" s="299" t="s">
        <v>2371</v>
      </c>
    </row>
    <row r="136" spans="1:22" ht="24.65" customHeight="1">
      <c r="A136" s="368">
        <v>2299543</v>
      </c>
      <c r="B136" s="623" t="s">
        <v>1097</v>
      </c>
      <c r="C136" s="362" t="s">
        <v>800</v>
      </c>
      <c r="D136" s="46" t="s">
        <v>2382</v>
      </c>
      <c r="E136" s="360" t="s">
        <v>20</v>
      </c>
      <c r="F136" s="360" t="s">
        <v>802</v>
      </c>
      <c r="G136" s="360" t="s">
        <v>1462</v>
      </c>
      <c r="H136" s="360" t="str">
        <f t="shared" si="36"/>
        <v>Level 2PremiumODC</v>
      </c>
      <c r="I136" s="360" t="s">
        <v>324</v>
      </c>
      <c r="J136" s="624">
        <f>VLOOKUP(H136,'New Rate Card India - BFD'!C:L,10,0)</f>
        <v>1764</v>
      </c>
      <c r="K136" s="361">
        <f t="shared" si="37"/>
        <v>21.512195121951219</v>
      </c>
      <c r="L136" s="298">
        <f t="shared" si="47"/>
        <v>3786.1463414634145</v>
      </c>
      <c r="M136" s="373">
        <v>0</v>
      </c>
      <c r="N136" s="373">
        <v>0</v>
      </c>
      <c r="O136" s="373">
        <v>0</v>
      </c>
      <c r="P136" s="373">
        <v>0</v>
      </c>
      <c r="Q136" s="373">
        <v>0</v>
      </c>
      <c r="R136" s="373">
        <f t="shared" si="48"/>
        <v>3786.1463414634145</v>
      </c>
      <c r="S136" s="10">
        <f t="shared" si="42"/>
        <v>0</v>
      </c>
      <c r="T136" s="10">
        <f t="shared" si="43"/>
        <v>3786.1463414634145</v>
      </c>
      <c r="U136" s="298">
        <f t="shared" si="44"/>
        <v>3786.1463414634145</v>
      </c>
      <c r="V136" s="299" t="s">
        <v>2371</v>
      </c>
    </row>
    <row r="137" spans="1:22" ht="24.65" customHeight="1">
      <c r="A137" s="368">
        <v>2414878</v>
      </c>
      <c r="B137" s="623" t="s">
        <v>1098</v>
      </c>
      <c r="C137" s="362" t="s">
        <v>800</v>
      </c>
      <c r="D137" s="46" t="s">
        <v>2382</v>
      </c>
      <c r="E137" s="360" t="s">
        <v>20</v>
      </c>
      <c r="F137" s="360" t="s">
        <v>802</v>
      </c>
      <c r="G137" s="360" t="s">
        <v>1462</v>
      </c>
      <c r="H137" s="360" t="str">
        <f t="shared" si="36"/>
        <v>Level 2PremiumODC</v>
      </c>
      <c r="I137" s="360" t="s">
        <v>324</v>
      </c>
      <c r="J137" s="624">
        <f>VLOOKUP(H137,'New Rate Card India - BFD'!C:L,10,0)</f>
        <v>1764</v>
      </c>
      <c r="K137" s="361">
        <f t="shared" si="37"/>
        <v>21.512195121951219</v>
      </c>
      <c r="L137" s="298">
        <f t="shared" si="47"/>
        <v>3786.1463414634145</v>
      </c>
      <c r="M137" s="373">
        <v>0</v>
      </c>
      <c r="N137" s="373">
        <v>0</v>
      </c>
      <c r="O137" s="373">
        <v>0</v>
      </c>
      <c r="P137" s="373">
        <v>0</v>
      </c>
      <c r="Q137" s="373">
        <v>0</v>
      </c>
      <c r="R137" s="373">
        <f t="shared" si="48"/>
        <v>3786.1463414634145</v>
      </c>
      <c r="S137" s="10">
        <f t="shared" si="42"/>
        <v>0</v>
      </c>
      <c r="T137" s="10">
        <f t="shared" si="43"/>
        <v>3786.1463414634145</v>
      </c>
      <c r="U137" s="298">
        <f t="shared" si="44"/>
        <v>3786.1463414634145</v>
      </c>
      <c r="V137" s="299" t="s">
        <v>2371</v>
      </c>
    </row>
    <row r="138" spans="1:22" ht="24.65" customHeight="1">
      <c r="A138" s="98">
        <v>2220032</v>
      </c>
      <c r="B138" s="623" t="s">
        <v>1099</v>
      </c>
      <c r="C138" s="362" t="s">
        <v>800</v>
      </c>
      <c r="D138" s="46" t="s">
        <v>640</v>
      </c>
      <c r="E138" s="360" t="s">
        <v>341</v>
      </c>
      <c r="F138" s="360" t="s">
        <v>802</v>
      </c>
      <c r="G138" s="360" t="s">
        <v>1493</v>
      </c>
      <c r="H138" s="360" t="str">
        <f t="shared" ref="H138:H161" si="49">CONCATENATE(F138,G138,C138)</f>
        <v>Level 2NicheODC</v>
      </c>
      <c r="I138" s="360" t="s">
        <v>324</v>
      </c>
      <c r="J138" s="624">
        <f>VLOOKUP(H138,'New Rate Card India - BFD'!C:L,10,0)</f>
        <v>1888</v>
      </c>
      <c r="K138" s="361">
        <f t="shared" ref="K138:K161" si="50">J138/82</f>
        <v>23.024390243902438</v>
      </c>
      <c r="L138" s="298">
        <f t="shared" si="47"/>
        <v>4052.292682926829</v>
      </c>
      <c r="M138" s="373">
        <v>0</v>
      </c>
      <c r="N138" s="373">
        <f>K138*176</f>
        <v>4052.292682926829</v>
      </c>
      <c r="O138" s="373">
        <f>K138*176</f>
        <v>4052.292682926829</v>
      </c>
      <c r="P138" s="373">
        <f>K138*88</f>
        <v>2026.1463414634145</v>
      </c>
      <c r="Q138" s="373">
        <f t="shared" ref="Q138:Q153" si="51">K138*176</f>
        <v>4052.292682926829</v>
      </c>
      <c r="R138" s="373">
        <f t="shared" si="48"/>
        <v>4052.292682926829</v>
      </c>
      <c r="S138" s="10">
        <f t="shared" ref="S138:S161" si="52">SUM(M138:O138)</f>
        <v>8104.585365853658</v>
      </c>
      <c r="T138" s="10">
        <f t="shared" ref="T138:T161" si="53">SUM(P138:R138)</f>
        <v>10130.731707317073</v>
      </c>
      <c r="U138" s="298">
        <f t="shared" ref="U138:U161" si="54">SUM(S138:T138)</f>
        <v>18235.317073170729</v>
      </c>
      <c r="V138" s="129" t="s">
        <v>2371</v>
      </c>
    </row>
    <row r="139" spans="1:22" ht="24.65" customHeight="1">
      <c r="A139" s="98">
        <v>761286</v>
      </c>
      <c r="B139" s="623" t="s">
        <v>2383</v>
      </c>
      <c r="C139" s="46" t="s">
        <v>800</v>
      </c>
      <c r="D139" s="46" t="s">
        <v>626</v>
      </c>
      <c r="E139" s="49" t="s">
        <v>25</v>
      </c>
      <c r="F139" s="49" t="s">
        <v>802</v>
      </c>
      <c r="G139" s="49" t="s">
        <v>1464</v>
      </c>
      <c r="H139" s="49" t="str">
        <f t="shared" si="49"/>
        <v>Level 2StandardODC</v>
      </c>
      <c r="I139" s="49" t="s">
        <v>324</v>
      </c>
      <c r="J139" s="388">
        <f>VLOOKUP(H139,'New Rate Card India - BFD'!C:L,10,0)</f>
        <v>1656</v>
      </c>
      <c r="K139" s="36">
        <f t="shared" si="50"/>
        <v>20.195121951219512</v>
      </c>
      <c r="L139" s="128">
        <f t="shared" si="47"/>
        <v>3554.3414634146343</v>
      </c>
      <c r="M139" s="124">
        <v>0</v>
      </c>
      <c r="N139" s="124">
        <f>K139*176</f>
        <v>3554.3414634146343</v>
      </c>
      <c r="O139" s="124">
        <f>K139*176</f>
        <v>3554.3414634146343</v>
      </c>
      <c r="P139" s="124">
        <f>K139*176</f>
        <v>3554.3414634146343</v>
      </c>
      <c r="Q139" s="124">
        <f t="shared" si="51"/>
        <v>3554.3414634146343</v>
      </c>
      <c r="R139" s="124">
        <f t="shared" si="48"/>
        <v>3554.3414634146343</v>
      </c>
      <c r="S139" s="10">
        <f t="shared" si="52"/>
        <v>7108.6829268292686</v>
      </c>
      <c r="T139" s="10">
        <f t="shared" si="53"/>
        <v>10663.024390243903</v>
      </c>
      <c r="U139" s="128">
        <f t="shared" si="54"/>
        <v>17771.707317073171</v>
      </c>
      <c r="V139" s="129" t="s">
        <v>2371</v>
      </c>
    </row>
    <row r="140" spans="1:22" ht="24.65" customHeight="1">
      <c r="A140" s="98">
        <v>948652</v>
      </c>
      <c r="B140" s="623" t="s">
        <v>2384</v>
      </c>
      <c r="C140" s="46" t="s">
        <v>800</v>
      </c>
      <c r="D140" s="46" t="s">
        <v>626</v>
      </c>
      <c r="E140" s="49" t="s">
        <v>25</v>
      </c>
      <c r="F140" s="49" t="s">
        <v>802</v>
      </c>
      <c r="G140" s="49" t="s">
        <v>1464</v>
      </c>
      <c r="H140" s="49" t="str">
        <f t="shared" si="49"/>
        <v>Level 2StandardODC</v>
      </c>
      <c r="I140" s="49" t="s">
        <v>324</v>
      </c>
      <c r="J140" s="388">
        <f>VLOOKUP(H140,'New Rate Card India - BFD'!C:L,10,0)</f>
        <v>1656</v>
      </c>
      <c r="K140" s="36">
        <f t="shared" si="50"/>
        <v>20.195121951219512</v>
      </c>
      <c r="L140" s="128">
        <f t="shared" si="47"/>
        <v>3554.3414634146343</v>
      </c>
      <c r="M140" s="124">
        <v>0</v>
      </c>
      <c r="N140" s="124">
        <f>K140*176</f>
        <v>3554.3414634146343</v>
      </c>
      <c r="O140" s="124">
        <f>K140*176</f>
        <v>3554.3414634146343</v>
      </c>
      <c r="P140" s="124">
        <f>K140*176</f>
        <v>3554.3414634146343</v>
      </c>
      <c r="Q140" s="124">
        <f t="shared" si="51"/>
        <v>3554.3414634146343</v>
      </c>
      <c r="R140" s="124">
        <f t="shared" si="48"/>
        <v>3554.3414634146343</v>
      </c>
      <c r="S140" s="10">
        <f t="shared" si="52"/>
        <v>7108.6829268292686</v>
      </c>
      <c r="T140" s="10">
        <f t="shared" si="53"/>
        <v>10663.024390243903</v>
      </c>
      <c r="U140" s="128">
        <f t="shared" si="54"/>
        <v>17771.707317073171</v>
      </c>
      <c r="V140" s="129" t="s">
        <v>2371</v>
      </c>
    </row>
    <row r="141" spans="1:22" ht="24.65" customHeight="1">
      <c r="A141" s="98">
        <v>2261109</v>
      </c>
      <c r="B141" s="623" t="s">
        <v>1100</v>
      </c>
      <c r="C141" s="362" t="s">
        <v>800</v>
      </c>
      <c r="D141" s="46" t="s">
        <v>646</v>
      </c>
      <c r="E141" s="360" t="s">
        <v>25</v>
      </c>
      <c r="F141" s="49" t="s">
        <v>810</v>
      </c>
      <c r="G141" s="360" t="s">
        <v>1464</v>
      </c>
      <c r="H141" s="360" t="str">
        <f t="shared" si="49"/>
        <v>Level 1StandardODC</v>
      </c>
      <c r="I141" s="360" t="s">
        <v>582</v>
      </c>
      <c r="J141" s="624">
        <f>VLOOKUP(H141,'New Rate Card India - BFD'!C:L,10,0)</f>
        <v>1400</v>
      </c>
      <c r="K141" s="361">
        <f t="shared" si="50"/>
        <v>17.073170731707318</v>
      </c>
      <c r="L141" s="298">
        <f t="shared" si="47"/>
        <v>3004.8780487804879</v>
      </c>
      <c r="M141" s="124">
        <v>0</v>
      </c>
      <c r="N141" s="124">
        <v>0</v>
      </c>
      <c r="O141" s="622">
        <f>K141*176</f>
        <v>3004.8780487804879</v>
      </c>
      <c r="P141" s="622">
        <f>K141*176</f>
        <v>3004.8780487804879</v>
      </c>
      <c r="Q141" s="622">
        <f t="shared" si="51"/>
        <v>3004.8780487804879</v>
      </c>
      <c r="R141" s="622">
        <f t="shared" si="48"/>
        <v>3004.8780487804879</v>
      </c>
      <c r="S141" s="580">
        <f t="shared" si="52"/>
        <v>3004.8780487804879</v>
      </c>
      <c r="T141" s="580">
        <f t="shared" si="53"/>
        <v>9014.6341463414647</v>
      </c>
      <c r="U141" s="626">
        <f t="shared" si="54"/>
        <v>12019.512195121952</v>
      </c>
      <c r="V141" s="129" t="s">
        <v>2371</v>
      </c>
    </row>
    <row r="142" spans="1:22" ht="24.65" customHeight="1">
      <c r="A142" s="98">
        <v>2118715</v>
      </c>
      <c r="B142" s="623" t="s">
        <v>2385</v>
      </c>
      <c r="C142" s="362" t="s">
        <v>800</v>
      </c>
      <c r="D142" s="46" t="s">
        <v>2381</v>
      </c>
      <c r="E142" s="360" t="s">
        <v>428</v>
      </c>
      <c r="F142" s="360" t="s">
        <v>810</v>
      </c>
      <c r="G142" s="360" t="s">
        <v>1464</v>
      </c>
      <c r="H142" s="360" t="str">
        <f t="shared" si="49"/>
        <v>Level 1StandardODC</v>
      </c>
      <c r="I142" s="360" t="s">
        <v>582</v>
      </c>
      <c r="J142" s="624">
        <f>VLOOKUP(H142,'New Rate Card India - BFD'!C:L,10,0)</f>
        <v>1400</v>
      </c>
      <c r="K142" s="361">
        <f t="shared" si="50"/>
        <v>17.073170731707318</v>
      </c>
      <c r="L142" s="298">
        <f t="shared" si="47"/>
        <v>3004.8780487804879</v>
      </c>
      <c r="M142" s="373">
        <v>0</v>
      </c>
      <c r="N142" s="124">
        <v>0</v>
      </c>
      <c r="O142" s="124">
        <v>0</v>
      </c>
      <c r="P142" s="124">
        <f>K142*88</f>
        <v>1502.439024390244</v>
      </c>
      <c r="Q142" s="622">
        <f t="shared" si="51"/>
        <v>3004.8780487804879</v>
      </c>
      <c r="R142" s="622">
        <f t="shared" si="48"/>
        <v>3004.8780487804879</v>
      </c>
      <c r="S142" s="580">
        <f t="shared" si="52"/>
        <v>0</v>
      </c>
      <c r="T142" s="580">
        <f t="shared" si="53"/>
        <v>7512.1951219512202</v>
      </c>
      <c r="U142" s="626">
        <f t="shared" si="54"/>
        <v>7512.1951219512202</v>
      </c>
      <c r="V142" s="129" t="s">
        <v>2371</v>
      </c>
    </row>
    <row r="143" spans="1:22" ht="24.65" customHeight="1">
      <c r="A143" s="98">
        <v>2275740</v>
      </c>
      <c r="B143" s="623" t="s">
        <v>2386</v>
      </c>
      <c r="C143" s="362" t="s">
        <v>800</v>
      </c>
      <c r="D143" s="46" t="s">
        <v>1053</v>
      </c>
      <c r="E143" s="362" t="s">
        <v>426</v>
      </c>
      <c r="F143" s="362" t="s">
        <v>804</v>
      </c>
      <c r="G143" s="360" t="s">
        <v>1462</v>
      </c>
      <c r="H143" s="360" t="str">
        <f t="shared" si="49"/>
        <v>Level 3PremiumODC</v>
      </c>
      <c r="I143" s="360" t="s">
        <v>338</v>
      </c>
      <c r="J143" s="624">
        <f>VLOOKUP(H143,'New Rate Card India - BFD'!C:L,10,0)</f>
        <v>2054</v>
      </c>
      <c r="K143" s="361">
        <f t="shared" si="50"/>
        <v>25.048780487804876</v>
      </c>
      <c r="L143" s="298">
        <f t="shared" si="47"/>
        <v>4408.585365853658</v>
      </c>
      <c r="M143" s="373"/>
      <c r="N143" s="373"/>
      <c r="O143" s="373">
        <f t="shared" ref="O143:O153" si="55">K143*176</f>
        <v>4408.585365853658</v>
      </c>
      <c r="P143" s="373">
        <f t="shared" ref="P143:P153" si="56">K143*176</f>
        <v>4408.585365853658</v>
      </c>
      <c r="Q143" s="373">
        <f t="shared" si="51"/>
        <v>4408.585365853658</v>
      </c>
      <c r="R143" s="373">
        <f t="shared" si="48"/>
        <v>4408.585365853658</v>
      </c>
      <c r="S143" s="10">
        <f t="shared" si="52"/>
        <v>4408.585365853658</v>
      </c>
      <c r="T143" s="10">
        <f t="shared" si="53"/>
        <v>13225.756097560974</v>
      </c>
      <c r="U143" s="298">
        <f t="shared" si="54"/>
        <v>17634.341463414632</v>
      </c>
      <c r="V143" s="299" t="s">
        <v>2371</v>
      </c>
    </row>
    <row r="144" spans="1:22" ht="24.65" customHeight="1">
      <c r="A144" s="98">
        <v>582106</v>
      </c>
      <c r="B144" s="623" t="s">
        <v>2387</v>
      </c>
      <c r="C144" s="362" t="s">
        <v>800</v>
      </c>
      <c r="D144" s="46" t="s">
        <v>1053</v>
      </c>
      <c r="E144" s="362" t="s">
        <v>426</v>
      </c>
      <c r="F144" s="362" t="s">
        <v>804</v>
      </c>
      <c r="G144" s="360" t="s">
        <v>1464</v>
      </c>
      <c r="H144" s="360" t="str">
        <f t="shared" si="49"/>
        <v>Level 3StandardODC</v>
      </c>
      <c r="I144" s="360" t="s">
        <v>338</v>
      </c>
      <c r="J144" s="624">
        <f>VLOOKUP(H144,'New Rate Card India - BFD'!C:L,10,0)</f>
        <v>1897</v>
      </c>
      <c r="K144" s="361">
        <f t="shared" si="50"/>
        <v>23.134146341463413</v>
      </c>
      <c r="L144" s="298">
        <f t="shared" si="47"/>
        <v>4071.6097560975609</v>
      </c>
      <c r="M144" s="373"/>
      <c r="N144" s="373"/>
      <c r="O144" s="373">
        <f t="shared" si="55"/>
        <v>4071.6097560975609</v>
      </c>
      <c r="P144" s="373">
        <f t="shared" si="56"/>
        <v>4071.6097560975609</v>
      </c>
      <c r="Q144" s="373">
        <f t="shared" si="51"/>
        <v>4071.6097560975609</v>
      </c>
      <c r="R144" s="373">
        <f t="shared" si="48"/>
        <v>4071.6097560975609</v>
      </c>
      <c r="S144" s="10">
        <f t="shared" si="52"/>
        <v>4071.6097560975609</v>
      </c>
      <c r="T144" s="10">
        <f t="shared" si="53"/>
        <v>12214.829268292682</v>
      </c>
      <c r="U144" s="298">
        <f t="shared" si="54"/>
        <v>16286.439024390244</v>
      </c>
      <c r="V144" s="299" t="s">
        <v>2371</v>
      </c>
    </row>
    <row r="145" spans="1:22" ht="24.65" customHeight="1">
      <c r="A145" s="98">
        <v>2167481</v>
      </c>
      <c r="B145" s="623" t="s">
        <v>1106</v>
      </c>
      <c r="C145" s="362" t="s">
        <v>800</v>
      </c>
      <c r="D145" s="46" t="s">
        <v>2388</v>
      </c>
      <c r="E145" s="360" t="s">
        <v>20</v>
      </c>
      <c r="F145" s="362" t="s">
        <v>804</v>
      </c>
      <c r="G145" s="360" t="s">
        <v>1462</v>
      </c>
      <c r="H145" s="360" t="str">
        <f t="shared" si="49"/>
        <v>Level 3PremiumODC</v>
      </c>
      <c r="I145" s="360" t="s">
        <v>338</v>
      </c>
      <c r="J145" s="624">
        <f>VLOOKUP(H145,'New Rate Card India - BFD'!C:L,10,0)</f>
        <v>2054</v>
      </c>
      <c r="K145" s="361">
        <f t="shared" si="50"/>
        <v>25.048780487804876</v>
      </c>
      <c r="L145" s="298">
        <f t="shared" si="47"/>
        <v>4408.585365853658</v>
      </c>
      <c r="M145" s="373"/>
      <c r="N145" s="373"/>
      <c r="O145" s="373">
        <f t="shared" si="55"/>
        <v>4408.585365853658</v>
      </c>
      <c r="P145" s="373">
        <f t="shared" si="56"/>
        <v>4408.585365853658</v>
      </c>
      <c r="Q145" s="373">
        <f t="shared" si="51"/>
        <v>4408.585365853658</v>
      </c>
      <c r="R145" s="373">
        <f t="shared" si="48"/>
        <v>4408.585365853658</v>
      </c>
      <c r="S145" s="10">
        <f t="shared" si="52"/>
        <v>4408.585365853658</v>
      </c>
      <c r="T145" s="10">
        <f t="shared" si="53"/>
        <v>13225.756097560974</v>
      </c>
      <c r="U145" s="298">
        <f t="shared" si="54"/>
        <v>17634.341463414632</v>
      </c>
      <c r="V145" s="299" t="s">
        <v>2371</v>
      </c>
    </row>
    <row r="146" spans="1:22" ht="24.65" customHeight="1">
      <c r="A146" s="98">
        <v>2098033</v>
      </c>
      <c r="B146" s="623" t="s">
        <v>1495</v>
      </c>
      <c r="C146" s="362" t="s">
        <v>800</v>
      </c>
      <c r="D146" s="46" t="s">
        <v>2388</v>
      </c>
      <c r="E146" s="360" t="s">
        <v>20</v>
      </c>
      <c r="F146" s="362" t="s">
        <v>804</v>
      </c>
      <c r="G146" s="360" t="s">
        <v>1462</v>
      </c>
      <c r="H146" s="360" t="str">
        <f t="shared" si="49"/>
        <v>Level 3PremiumODC</v>
      </c>
      <c r="I146" s="360" t="s">
        <v>338</v>
      </c>
      <c r="J146" s="624">
        <f>VLOOKUP(H146,'New Rate Card India - BFD'!C:L,10,0)</f>
        <v>2054</v>
      </c>
      <c r="K146" s="361">
        <f t="shared" si="50"/>
        <v>25.048780487804876</v>
      </c>
      <c r="L146" s="298">
        <f t="shared" si="47"/>
        <v>4408.585365853658</v>
      </c>
      <c r="M146" s="373"/>
      <c r="N146" s="373"/>
      <c r="O146" s="373">
        <f t="shared" si="55"/>
        <v>4408.585365853658</v>
      </c>
      <c r="P146" s="373">
        <f t="shared" si="56"/>
        <v>4408.585365853658</v>
      </c>
      <c r="Q146" s="373">
        <f t="shared" si="51"/>
        <v>4408.585365853658</v>
      </c>
      <c r="R146" s="373">
        <f t="shared" si="48"/>
        <v>4408.585365853658</v>
      </c>
      <c r="S146" s="10">
        <f t="shared" si="52"/>
        <v>4408.585365853658</v>
      </c>
      <c r="T146" s="10">
        <f t="shared" si="53"/>
        <v>13225.756097560974</v>
      </c>
      <c r="U146" s="298">
        <f t="shared" si="54"/>
        <v>17634.341463414632</v>
      </c>
      <c r="V146" s="299" t="s">
        <v>2371</v>
      </c>
    </row>
    <row r="147" spans="1:22" ht="24.65" customHeight="1">
      <c r="A147" s="98">
        <v>2177005</v>
      </c>
      <c r="B147" s="623" t="s">
        <v>2092</v>
      </c>
      <c r="C147" s="362" t="s">
        <v>800</v>
      </c>
      <c r="D147" s="46" t="s">
        <v>2388</v>
      </c>
      <c r="E147" s="360" t="s">
        <v>20</v>
      </c>
      <c r="F147" s="362" t="s">
        <v>804</v>
      </c>
      <c r="G147" s="360" t="s">
        <v>1462</v>
      </c>
      <c r="H147" s="360" t="str">
        <f t="shared" si="49"/>
        <v>Level 3PremiumODC</v>
      </c>
      <c r="I147" s="360" t="s">
        <v>338</v>
      </c>
      <c r="J147" s="624">
        <f>VLOOKUP(H147,'New Rate Card India - BFD'!C:L,10,0)</f>
        <v>2054</v>
      </c>
      <c r="K147" s="361">
        <f t="shared" si="50"/>
        <v>25.048780487804876</v>
      </c>
      <c r="L147" s="298">
        <f t="shared" si="47"/>
        <v>4408.585365853658</v>
      </c>
      <c r="M147" s="373"/>
      <c r="N147" s="373"/>
      <c r="O147" s="373">
        <f t="shared" si="55"/>
        <v>4408.585365853658</v>
      </c>
      <c r="P147" s="373">
        <f t="shared" si="56"/>
        <v>4408.585365853658</v>
      </c>
      <c r="Q147" s="373">
        <f t="shared" si="51"/>
        <v>4408.585365853658</v>
      </c>
      <c r="R147" s="373">
        <f t="shared" si="48"/>
        <v>4408.585365853658</v>
      </c>
      <c r="S147" s="10">
        <f t="shared" si="52"/>
        <v>4408.585365853658</v>
      </c>
      <c r="T147" s="10">
        <f t="shared" si="53"/>
        <v>13225.756097560974</v>
      </c>
      <c r="U147" s="298">
        <f t="shared" si="54"/>
        <v>17634.341463414632</v>
      </c>
      <c r="V147" s="299" t="s">
        <v>2371</v>
      </c>
    </row>
    <row r="148" spans="1:22" ht="24.65" customHeight="1">
      <c r="A148" s="98">
        <v>2098923</v>
      </c>
      <c r="B148" s="623" t="s">
        <v>1104</v>
      </c>
      <c r="C148" s="362" t="s">
        <v>800</v>
      </c>
      <c r="D148" s="46" t="s">
        <v>2388</v>
      </c>
      <c r="E148" s="362" t="s">
        <v>428</v>
      </c>
      <c r="F148" s="362" t="s">
        <v>804</v>
      </c>
      <c r="G148" s="360" t="s">
        <v>1462</v>
      </c>
      <c r="H148" s="360" t="str">
        <f t="shared" si="49"/>
        <v>Level 3PremiumODC</v>
      </c>
      <c r="I148" s="360" t="s">
        <v>338</v>
      </c>
      <c r="J148" s="624">
        <f>VLOOKUP(H148,'New Rate Card India - BFD'!C:L,10,0)</f>
        <v>2054</v>
      </c>
      <c r="K148" s="361">
        <f t="shared" si="50"/>
        <v>25.048780487804876</v>
      </c>
      <c r="L148" s="298">
        <f t="shared" si="47"/>
        <v>4408.585365853658</v>
      </c>
      <c r="M148" s="373"/>
      <c r="N148" s="373"/>
      <c r="O148" s="373">
        <f t="shared" si="55"/>
        <v>4408.585365853658</v>
      </c>
      <c r="P148" s="373">
        <f t="shared" si="56"/>
        <v>4408.585365853658</v>
      </c>
      <c r="Q148" s="373">
        <f t="shared" si="51"/>
        <v>4408.585365853658</v>
      </c>
      <c r="R148" s="373">
        <f t="shared" si="48"/>
        <v>4408.585365853658</v>
      </c>
      <c r="S148" s="10">
        <f t="shared" si="52"/>
        <v>4408.585365853658</v>
      </c>
      <c r="T148" s="10">
        <f t="shared" si="53"/>
        <v>13225.756097560974</v>
      </c>
      <c r="U148" s="298">
        <f t="shared" si="54"/>
        <v>17634.341463414632</v>
      </c>
      <c r="V148" s="299" t="s">
        <v>2371</v>
      </c>
    </row>
    <row r="149" spans="1:22" ht="24.65" customHeight="1">
      <c r="A149" s="98">
        <v>888089</v>
      </c>
      <c r="B149" s="623" t="s">
        <v>1122</v>
      </c>
      <c r="C149" s="362" t="s">
        <v>800</v>
      </c>
      <c r="D149" s="46" t="s">
        <v>2388</v>
      </c>
      <c r="E149" s="360" t="s">
        <v>20</v>
      </c>
      <c r="F149" s="49" t="s">
        <v>802</v>
      </c>
      <c r="G149" s="360" t="s">
        <v>1462</v>
      </c>
      <c r="H149" s="360" t="str">
        <f t="shared" si="49"/>
        <v>Level 2PremiumODC</v>
      </c>
      <c r="I149" s="360" t="s">
        <v>324</v>
      </c>
      <c r="J149" s="624">
        <f>VLOOKUP(H149,'New Rate Card India - BFD'!C:L,10,0)</f>
        <v>1764</v>
      </c>
      <c r="K149" s="361">
        <f t="shared" si="50"/>
        <v>21.512195121951219</v>
      </c>
      <c r="L149" s="298">
        <f t="shared" si="47"/>
        <v>3786.1463414634145</v>
      </c>
      <c r="M149" s="373"/>
      <c r="N149" s="373"/>
      <c r="O149" s="373">
        <f t="shared" si="55"/>
        <v>3786.1463414634145</v>
      </c>
      <c r="P149" s="373">
        <f t="shared" si="56"/>
        <v>3786.1463414634145</v>
      </c>
      <c r="Q149" s="373">
        <f t="shared" si="51"/>
        <v>3786.1463414634145</v>
      </c>
      <c r="R149" s="373">
        <f t="shared" si="48"/>
        <v>3786.1463414634145</v>
      </c>
      <c r="S149" s="10">
        <f t="shared" si="52"/>
        <v>3786.1463414634145</v>
      </c>
      <c r="T149" s="10">
        <f t="shared" si="53"/>
        <v>11358.439024390244</v>
      </c>
      <c r="U149" s="298">
        <f t="shared" si="54"/>
        <v>15144.585365853658</v>
      </c>
      <c r="V149" s="299" t="s">
        <v>2371</v>
      </c>
    </row>
    <row r="150" spans="1:22" ht="24.65" customHeight="1">
      <c r="A150" s="98">
        <v>2271442</v>
      </c>
      <c r="B150" s="623" t="s">
        <v>1110</v>
      </c>
      <c r="C150" s="362" t="s">
        <v>800</v>
      </c>
      <c r="D150" s="46" t="s">
        <v>2388</v>
      </c>
      <c r="E150" s="362" t="s">
        <v>25</v>
      </c>
      <c r="F150" s="49" t="s">
        <v>802</v>
      </c>
      <c r="G150" s="360" t="s">
        <v>1464</v>
      </c>
      <c r="H150" s="360" t="str">
        <f t="shared" si="49"/>
        <v>Level 2StandardODC</v>
      </c>
      <c r="I150" s="360" t="s">
        <v>324</v>
      </c>
      <c r="J150" s="624">
        <f>VLOOKUP(H150,'New Rate Card India - BFD'!C:L,10,0)</f>
        <v>1656</v>
      </c>
      <c r="K150" s="361">
        <f t="shared" si="50"/>
        <v>20.195121951219512</v>
      </c>
      <c r="L150" s="298">
        <f t="shared" si="47"/>
        <v>3554.3414634146343</v>
      </c>
      <c r="M150" s="373"/>
      <c r="N150" s="373"/>
      <c r="O150" s="373">
        <f t="shared" si="55"/>
        <v>3554.3414634146343</v>
      </c>
      <c r="P150" s="373">
        <f t="shared" si="56"/>
        <v>3554.3414634146343</v>
      </c>
      <c r="Q150" s="373">
        <f t="shared" si="51"/>
        <v>3554.3414634146343</v>
      </c>
      <c r="R150" s="373">
        <f t="shared" si="48"/>
        <v>3554.3414634146343</v>
      </c>
      <c r="S150" s="10">
        <f t="shared" si="52"/>
        <v>3554.3414634146343</v>
      </c>
      <c r="T150" s="10">
        <f t="shared" si="53"/>
        <v>10663.024390243903</v>
      </c>
      <c r="U150" s="298">
        <f t="shared" si="54"/>
        <v>14217.365853658537</v>
      </c>
      <c r="V150" s="299" t="s">
        <v>2371</v>
      </c>
    </row>
    <row r="151" spans="1:22" ht="24.65" customHeight="1">
      <c r="A151" s="98">
        <v>2137296</v>
      </c>
      <c r="B151" s="623" t="s">
        <v>1105</v>
      </c>
      <c r="C151" s="362" t="s">
        <v>800</v>
      </c>
      <c r="D151" s="46" t="s">
        <v>2388</v>
      </c>
      <c r="E151" s="360" t="s">
        <v>20</v>
      </c>
      <c r="F151" s="49" t="s">
        <v>802</v>
      </c>
      <c r="G151" s="360" t="s">
        <v>1462</v>
      </c>
      <c r="H151" s="360" t="str">
        <f t="shared" si="49"/>
        <v>Level 2PremiumODC</v>
      </c>
      <c r="I151" s="360" t="s">
        <v>324</v>
      </c>
      <c r="J151" s="624">
        <f>VLOOKUP(H151,'New Rate Card India - BFD'!C:L,10,0)</f>
        <v>1764</v>
      </c>
      <c r="K151" s="361">
        <f t="shared" si="50"/>
        <v>21.512195121951219</v>
      </c>
      <c r="L151" s="298">
        <f t="shared" si="47"/>
        <v>3786.1463414634145</v>
      </c>
      <c r="M151" s="373"/>
      <c r="N151" s="373"/>
      <c r="O151" s="373">
        <f t="shared" si="55"/>
        <v>3786.1463414634145</v>
      </c>
      <c r="P151" s="373">
        <f t="shared" si="56"/>
        <v>3786.1463414634145</v>
      </c>
      <c r="Q151" s="373">
        <f t="shared" si="51"/>
        <v>3786.1463414634145</v>
      </c>
      <c r="R151" s="373">
        <f t="shared" si="48"/>
        <v>3786.1463414634145</v>
      </c>
      <c r="S151" s="10">
        <f t="shared" si="52"/>
        <v>3786.1463414634145</v>
      </c>
      <c r="T151" s="10">
        <f t="shared" si="53"/>
        <v>11358.439024390244</v>
      </c>
      <c r="U151" s="298">
        <f t="shared" si="54"/>
        <v>15144.585365853658</v>
      </c>
      <c r="V151" s="299" t="s">
        <v>2371</v>
      </c>
    </row>
    <row r="152" spans="1:22" ht="24.65" customHeight="1">
      <c r="A152" s="98">
        <v>2263228</v>
      </c>
      <c r="B152" s="623" t="s">
        <v>1109</v>
      </c>
      <c r="C152" s="362" t="s">
        <v>800</v>
      </c>
      <c r="D152" s="46" t="s">
        <v>2388</v>
      </c>
      <c r="E152" s="360" t="s">
        <v>20</v>
      </c>
      <c r="F152" s="49" t="s">
        <v>802</v>
      </c>
      <c r="G152" s="360" t="s">
        <v>1462</v>
      </c>
      <c r="H152" s="360" t="str">
        <f t="shared" si="49"/>
        <v>Level 2PremiumODC</v>
      </c>
      <c r="I152" s="360" t="s">
        <v>582</v>
      </c>
      <c r="J152" s="624">
        <f>VLOOKUP(H152,'New Rate Card India - BFD'!C:L,10,0)</f>
        <v>1764</v>
      </c>
      <c r="K152" s="361">
        <f t="shared" si="50"/>
        <v>21.512195121951219</v>
      </c>
      <c r="L152" s="298">
        <f t="shared" si="47"/>
        <v>3786.1463414634145</v>
      </c>
      <c r="M152" s="373"/>
      <c r="N152" s="373"/>
      <c r="O152" s="373">
        <f t="shared" si="55"/>
        <v>3786.1463414634145</v>
      </c>
      <c r="P152" s="373">
        <f t="shared" si="56"/>
        <v>3786.1463414634145</v>
      </c>
      <c r="Q152" s="373">
        <f t="shared" si="51"/>
        <v>3786.1463414634145</v>
      </c>
      <c r="R152" s="373">
        <f t="shared" si="48"/>
        <v>3786.1463414634145</v>
      </c>
      <c r="S152" s="10">
        <f t="shared" si="52"/>
        <v>3786.1463414634145</v>
      </c>
      <c r="T152" s="10">
        <f t="shared" si="53"/>
        <v>11358.439024390244</v>
      </c>
      <c r="U152" s="298">
        <f t="shared" si="54"/>
        <v>15144.585365853658</v>
      </c>
      <c r="V152" s="299" t="s">
        <v>2371</v>
      </c>
    </row>
    <row r="153" spans="1:22" ht="24.65" customHeight="1">
      <c r="A153" s="98">
        <v>2337858</v>
      </c>
      <c r="B153" s="623" t="s">
        <v>1111</v>
      </c>
      <c r="C153" s="362" t="s">
        <v>800</v>
      </c>
      <c r="D153" s="46" t="s">
        <v>2388</v>
      </c>
      <c r="E153" s="360" t="s">
        <v>20</v>
      </c>
      <c r="F153" s="362" t="s">
        <v>804</v>
      </c>
      <c r="G153" s="360" t="s">
        <v>1462</v>
      </c>
      <c r="H153" s="360" t="str">
        <f t="shared" si="49"/>
        <v>Level 3PremiumODC</v>
      </c>
      <c r="I153" s="360" t="s">
        <v>338</v>
      </c>
      <c r="J153" s="624">
        <f>VLOOKUP(H153,'New Rate Card India - BFD'!C:L,10,0)</f>
        <v>2054</v>
      </c>
      <c r="K153" s="361">
        <f t="shared" si="50"/>
        <v>25.048780487804876</v>
      </c>
      <c r="L153" s="298">
        <f t="shared" si="47"/>
        <v>4408.585365853658</v>
      </c>
      <c r="M153" s="373"/>
      <c r="N153" s="373"/>
      <c r="O153" s="373">
        <f t="shared" si="55"/>
        <v>4408.585365853658</v>
      </c>
      <c r="P153" s="373">
        <f t="shared" si="56"/>
        <v>4408.585365853658</v>
      </c>
      <c r="Q153" s="373">
        <f t="shared" si="51"/>
        <v>4408.585365853658</v>
      </c>
      <c r="R153" s="373">
        <f t="shared" si="48"/>
        <v>4408.585365853658</v>
      </c>
      <c r="S153" s="10">
        <f t="shared" si="52"/>
        <v>4408.585365853658</v>
      </c>
      <c r="T153" s="10">
        <f t="shared" si="53"/>
        <v>13225.756097560974</v>
      </c>
      <c r="U153" s="298">
        <f t="shared" si="54"/>
        <v>17634.341463414632</v>
      </c>
      <c r="V153" s="299" t="s">
        <v>2371</v>
      </c>
    </row>
    <row r="154" spans="1:22" ht="24.65" customHeight="1">
      <c r="A154" s="98">
        <v>2400732</v>
      </c>
      <c r="B154" s="623" t="s">
        <v>1124</v>
      </c>
      <c r="C154" s="362" t="s">
        <v>800</v>
      </c>
      <c r="D154" s="362" t="s">
        <v>2379</v>
      </c>
      <c r="E154" s="360" t="s">
        <v>20</v>
      </c>
      <c r="F154" s="360" t="s">
        <v>810</v>
      </c>
      <c r="G154" s="360" t="s">
        <v>1462</v>
      </c>
      <c r="H154" s="360" t="str">
        <f t="shared" si="49"/>
        <v>Level 1PremiumODC</v>
      </c>
      <c r="I154" s="360" t="s">
        <v>595</v>
      </c>
      <c r="J154" s="624">
        <f>VLOOKUP(H154,'New Rate Card India - BFD'!C:L,10,0)</f>
        <v>1449</v>
      </c>
      <c r="K154" s="361">
        <f t="shared" si="50"/>
        <v>17.670731707317074</v>
      </c>
      <c r="L154" s="298">
        <f t="shared" si="47"/>
        <v>3110.0487804878048</v>
      </c>
      <c r="M154" s="627">
        <v>0</v>
      </c>
      <c r="N154" s="627">
        <v>0</v>
      </c>
      <c r="O154" s="627">
        <v>0</v>
      </c>
      <c r="P154" s="373">
        <v>0</v>
      </c>
      <c r="Q154" s="373">
        <v>0</v>
      </c>
      <c r="R154" s="373">
        <v>0</v>
      </c>
      <c r="S154" s="10">
        <f t="shared" si="52"/>
        <v>0</v>
      </c>
      <c r="T154" s="10">
        <f t="shared" si="53"/>
        <v>0</v>
      </c>
      <c r="U154" s="298">
        <f t="shared" si="54"/>
        <v>0</v>
      </c>
      <c r="V154" s="299" t="s">
        <v>2389</v>
      </c>
    </row>
    <row r="155" spans="1:22" ht="24.65" customHeight="1">
      <c r="A155" s="98">
        <v>2401204</v>
      </c>
      <c r="B155" s="623" t="s">
        <v>1125</v>
      </c>
      <c r="C155" s="362" t="s">
        <v>800</v>
      </c>
      <c r="D155" s="362" t="s">
        <v>2379</v>
      </c>
      <c r="E155" s="360" t="s">
        <v>20</v>
      </c>
      <c r="F155" s="360" t="s">
        <v>810</v>
      </c>
      <c r="G155" s="360" t="s">
        <v>1462</v>
      </c>
      <c r="H155" s="360" t="str">
        <f t="shared" si="49"/>
        <v>Level 1PremiumODC</v>
      </c>
      <c r="I155" s="360" t="s">
        <v>595</v>
      </c>
      <c r="J155" s="624">
        <f>VLOOKUP(H155,'New Rate Card India - BFD'!C:L,10,0)</f>
        <v>1449</v>
      </c>
      <c r="K155" s="361">
        <f t="shared" si="50"/>
        <v>17.670731707317074</v>
      </c>
      <c r="L155" s="298">
        <f t="shared" si="47"/>
        <v>3110.0487804878048</v>
      </c>
      <c r="M155" s="627">
        <v>0</v>
      </c>
      <c r="N155" s="627">
        <v>0</v>
      </c>
      <c r="O155" s="627">
        <v>0</v>
      </c>
      <c r="P155" s="373">
        <v>0</v>
      </c>
      <c r="Q155" s="373">
        <v>0</v>
      </c>
      <c r="R155" s="373">
        <v>0</v>
      </c>
      <c r="S155" s="10">
        <f t="shared" si="52"/>
        <v>0</v>
      </c>
      <c r="T155" s="10">
        <f t="shared" si="53"/>
        <v>0</v>
      </c>
      <c r="U155" s="298">
        <f t="shared" si="54"/>
        <v>0</v>
      </c>
      <c r="V155" s="299" t="s">
        <v>2389</v>
      </c>
    </row>
    <row r="156" spans="1:22" ht="24.65" customHeight="1">
      <c r="A156" s="98">
        <v>2400177</v>
      </c>
      <c r="B156" s="623" t="s">
        <v>1126</v>
      </c>
      <c r="C156" s="362" t="s">
        <v>800</v>
      </c>
      <c r="D156" s="362" t="s">
        <v>2379</v>
      </c>
      <c r="E156" s="360" t="s">
        <v>20</v>
      </c>
      <c r="F156" s="360" t="s">
        <v>810</v>
      </c>
      <c r="G156" s="360" t="s">
        <v>1462</v>
      </c>
      <c r="H156" s="360" t="str">
        <f t="shared" si="49"/>
        <v>Level 1PremiumODC</v>
      </c>
      <c r="I156" s="360" t="s">
        <v>595</v>
      </c>
      <c r="J156" s="624">
        <f>VLOOKUP(H156,'New Rate Card India - BFD'!C:L,10,0)</f>
        <v>1449</v>
      </c>
      <c r="K156" s="361">
        <f t="shared" si="50"/>
        <v>17.670731707317074</v>
      </c>
      <c r="L156" s="298">
        <f t="shared" si="47"/>
        <v>3110.0487804878048</v>
      </c>
      <c r="M156" s="627">
        <v>0</v>
      </c>
      <c r="N156" s="627">
        <v>0</v>
      </c>
      <c r="O156" s="627">
        <v>0</v>
      </c>
      <c r="P156" s="373">
        <v>0</v>
      </c>
      <c r="Q156" s="373">
        <v>0</v>
      </c>
      <c r="R156" s="373">
        <v>0</v>
      </c>
      <c r="S156" s="10">
        <f t="shared" si="52"/>
        <v>0</v>
      </c>
      <c r="T156" s="10">
        <f t="shared" si="53"/>
        <v>0</v>
      </c>
      <c r="U156" s="298">
        <f t="shared" si="54"/>
        <v>0</v>
      </c>
      <c r="V156" s="299" t="s">
        <v>2389</v>
      </c>
    </row>
    <row r="157" spans="1:22" ht="24.65" customHeight="1">
      <c r="A157" s="98">
        <v>2400215</v>
      </c>
      <c r="B157" s="623" t="s">
        <v>1127</v>
      </c>
      <c r="C157" s="362" t="s">
        <v>800</v>
      </c>
      <c r="D157" s="362" t="s">
        <v>2390</v>
      </c>
      <c r="E157" s="360" t="s">
        <v>20</v>
      </c>
      <c r="F157" s="360" t="s">
        <v>810</v>
      </c>
      <c r="G157" s="360" t="s">
        <v>1462</v>
      </c>
      <c r="H157" s="360" t="str">
        <f t="shared" si="49"/>
        <v>Level 1PremiumODC</v>
      </c>
      <c r="I157" s="360" t="s">
        <v>595</v>
      </c>
      <c r="J157" s="624">
        <f>VLOOKUP(H157,'New Rate Card India - BFD'!C:L,10,0)</f>
        <v>1449</v>
      </c>
      <c r="K157" s="361">
        <f t="shared" si="50"/>
        <v>17.670731707317074</v>
      </c>
      <c r="L157" s="298">
        <f t="shared" si="47"/>
        <v>3110.0487804878048</v>
      </c>
      <c r="M157" s="373">
        <v>0</v>
      </c>
      <c r="N157" s="373">
        <v>0</v>
      </c>
      <c r="O157" s="373">
        <v>0</v>
      </c>
      <c r="P157" s="373">
        <v>0</v>
      </c>
      <c r="Q157" s="373">
        <v>0</v>
      </c>
      <c r="R157" s="373">
        <v>0</v>
      </c>
      <c r="S157" s="10">
        <f t="shared" si="52"/>
        <v>0</v>
      </c>
      <c r="T157" s="10">
        <f t="shared" si="53"/>
        <v>0</v>
      </c>
      <c r="U157" s="298">
        <f t="shared" si="54"/>
        <v>0</v>
      </c>
      <c r="V157" s="299" t="s">
        <v>2389</v>
      </c>
    </row>
    <row r="158" spans="1:22" ht="24.65" customHeight="1">
      <c r="A158" s="98">
        <v>2400166</v>
      </c>
      <c r="B158" s="623" t="s">
        <v>1128</v>
      </c>
      <c r="C158" s="362" t="s">
        <v>800</v>
      </c>
      <c r="D158" s="362" t="s">
        <v>2390</v>
      </c>
      <c r="E158" s="360" t="s">
        <v>20</v>
      </c>
      <c r="F158" s="360" t="s">
        <v>810</v>
      </c>
      <c r="G158" s="360" t="s">
        <v>1462</v>
      </c>
      <c r="H158" s="360" t="str">
        <f t="shared" si="49"/>
        <v>Level 1PremiumODC</v>
      </c>
      <c r="I158" s="360" t="s">
        <v>595</v>
      </c>
      <c r="J158" s="624">
        <f>VLOOKUP(H158,'New Rate Card India - BFD'!C:L,10,0)</f>
        <v>1449</v>
      </c>
      <c r="K158" s="361">
        <f t="shared" si="50"/>
        <v>17.670731707317074</v>
      </c>
      <c r="L158" s="298">
        <f t="shared" si="47"/>
        <v>3110.0487804878048</v>
      </c>
      <c r="M158" s="373">
        <v>0</v>
      </c>
      <c r="N158" s="373">
        <v>0</v>
      </c>
      <c r="O158" s="373">
        <v>0</v>
      </c>
      <c r="P158" s="373">
        <v>0</v>
      </c>
      <c r="Q158" s="373">
        <v>0</v>
      </c>
      <c r="R158" s="373">
        <v>0</v>
      </c>
      <c r="S158" s="10">
        <f t="shared" si="52"/>
        <v>0</v>
      </c>
      <c r="T158" s="10">
        <f t="shared" si="53"/>
        <v>0</v>
      </c>
      <c r="U158" s="298">
        <f t="shared" si="54"/>
        <v>0</v>
      </c>
      <c r="V158" s="299" t="s">
        <v>2389</v>
      </c>
    </row>
    <row r="159" spans="1:22" ht="24.65" customHeight="1">
      <c r="A159" s="98">
        <v>2400123</v>
      </c>
      <c r="B159" s="623" t="s">
        <v>1129</v>
      </c>
      <c r="C159" s="362" t="s">
        <v>800</v>
      </c>
      <c r="D159" s="362" t="s">
        <v>2390</v>
      </c>
      <c r="E159" s="360" t="s">
        <v>20</v>
      </c>
      <c r="F159" s="360" t="s">
        <v>810</v>
      </c>
      <c r="G159" s="360" t="s">
        <v>1462</v>
      </c>
      <c r="H159" s="360" t="str">
        <f t="shared" si="49"/>
        <v>Level 1PremiumODC</v>
      </c>
      <c r="I159" s="360" t="s">
        <v>595</v>
      </c>
      <c r="J159" s="624">
        <f>VLOOKUP(H159,'New Rate Card India - BFD'!C:L,10,0)</f>
        <v>1449</v>
      </c>
      <c r="K159" s="361">
        <f t="shared" si="50"/>
        <v>17.670731707317074</v>
      </c>
      <c r="L159" s="298">
        <f t="shared" si="47"/>
        <v>3110.0487804878048</v>
      </c>
      <c r="M159" s="373">
        <v>0</v>
      </c>
      <c r="N159" s="373">
        <v>0</v>
      </c>
      <c r="O159" s="373">
        <v>0</v>
      </c>
      <c r="P159" s="373">
        <v>0</v>
      </c>
      <c r="Q159" s="373">
        <v>0</v>
      </c>
      <c r="R159" s="373">
        <v>0</v>
      </c>
      <c r="S159" s="10">
        <f t="shared" si="52"/>
        <v>0</v>
      </c>
      <c r="T159" s="10">
        <f t="shared" si="53"/>
        <v>0</v>
      </c>
      <c r="U159" s="298">
        <f t="shared" si="54"/>
        <v>0</v>
      </c>
      <c r="V159" s="299" t="s">
        <v>2389</v>
      </c>
    </row>
    <row r="160" spans="1:22" ht="24.65" customHeight="1">
      <c r="A160" s="98">
        <v>2400273</v>
      </c>
      <c r="B160" s="623" t="s">
        <v>1130</v>
      </c>
      <c r="C160" s="362" t="s">
        <v>800</v>
      </c>
      <c r="D160" s="362" t="s">
        <v>2390</v>
      </c>
      <c r="E160" s="360" t="s">
        <v>20</v>
      </c>
      <c r="F160" s="360" t="s">
        <v>810</v>
      </c>
      <c r="G160" s="360" t="s">
        <v>1462</v>
      </c>
      <c r="H160" s="360" t="str">
        <f t="shared" si="49"/>
        <v>Level 1PremiumODC</v>
      </c>
      <c r="I160" s="360" t="s">
        <v>595</v>
      </c>
      <c r="J160" s="624">
        <f>VLOOKUP(H160,'New Rate Card India - BFD'!C:L,10,0)</f>
        <v>1449</v>
      </c>
      <c r="K160" s="361">
        <f t="shared" si="50"/>
        <v>17.670731707317074</v>
      </c>
      <c r="L160" s="298">
        <f t="shared" si="47"/>
        <v>3110.0487804878048</v>
      </c>
      <c r="M160" s="373">
        <v>0</v>
      </c>
      <c r="N160" s="373">
        <v>0</v>
      </c>
      <c r="O160" s="373">
        <v>0</v>
      </c>
      <c r="P160" s="373">
        <v>0</v>
      </c>
      <c r="Q160" s="373">
        <v>0</v>
      </c>
      <c r="R160" s="373">
        <v>0</v>
      </c>
      <c r="S160" s="10">
        <f t="shared" si="52"/>
        <v>0</v>
      </c>
      <c r="T160" s="10">
        <f t="shared" si="53"/>
        <v>0</v>
      </c>
      <c r="U160" s="298">
        <f t="shared" si="54"/>
        <v>0</v>
      </c>
      <c r="V160" s="299" t="s">
        <v>2389</v>
      </c>
    </row>
    <row r="161" spans="1:22" ht="24.65" customHeight="1">
      <c r="A161" s="98">
        <v>2400200</v>
      </c>
      <c r="B161" s="623" t="s">
        <v>1131</v>
      </c>
      <c r="C161" s="362" t="s">
        <v>800</v>
      </c>
      <c r="D161" s="362" t="s">
        <v>2390</v>
      </c>
      <c r="E161" s="360" t="s">
        <v>20</v>
      </c>
      <c r="F161" s="360" t="s">
        <v>810</v>
      </c>
      <c r="G161" s="360" t="s">
        <v>1462</v>
      </c>
      <c r="H161" s="360" t="str">
        <f t="shared" si="49"/>
        <v>Level 1PremiumODC</v>
      </c>
      <c r="I161" s="360" t="s">
        <v>595</v>
      </c>
      <c r="J161" s="624">
        <f>VLOOKUP(H161,'New Rate Card India - BFD'!C:L,10,0)</f>
        <v>1449</v>
      </c>
      <c r="K161" s="361">
        <f t="shared" si="50"/>
        <v>17.670731707317074</v>
      </c>
      <c r="L161" s="298">
        <f t="shared" si="47"/>
        <v>3110.0487804878048</v>
      </c>
      <c r="M161" s="373">
        <v>0</v>
      </c>
      <c r="N161" s="373">
        <v>0</v>
      </c>
      <c r="O161" s="373">
        <v>0</v>
      </c>
      <c r="P161" s="373">
        <v>0</v>
      </c>
      <c r="Q161" s="373">
        <v>0</v>
      </c>
      <c r="R161" s="373">
        <v>0</v>
      </c>
      <c r="S161" s="10">
        <f t="shared" si="52"/>
        <v>0</v>
      </c>
      <c r="T161" s="10">
        <f t="shared" si="53"/>
        <v>0</v>
      </c>
      <c r="U161" s="298">
        <f t="shared" si="54"/>
        <v>0</v>
      </c>
      <c r="V161" s="299" t="s">
        <v>2389</v>
      </c>
    </row>
    <row r="162" spans="1:22" ht="27" customHeight="1">
      <c r="A162" s="794" t="s">
        <v>1506</v>
      </c>
      <c r="B162" s="795"/>
      <c r="C162" s="795"/>
      <c r="D162" s="795"/>
      <c r="E162" s="795"/>
      <c r="F162" s="795"/>
      <c r="G162" s="795"/>
      <c r="H162" s="795"/>
      <c r="I162" s="796"/>
      <c r="J162" s="127"/>
      <c r="K162" s="127"/>
      <c r="L162" s="127"/>
      <c r="M162" s="126">
        <f t="shared" ref="M162:U162" si="57">SUM(M10:M161)</f>
        <v>418704.00000000017</v>
      </c>
      <c r="N162" s="126">
        <f t="shared" si="57"/>
        <v>481613.26829268312</v>
      </c>
      <c r="O162" s="126">
        <f t="shared" si="57"/>
        <v>530054.04878048808</v>
      </c>
      <c r="P162" s="126">
        <f t="shared" si="57"/>
        <v>526525.46341463458</v>
      </c>
      <c r="Q162" s="126">
        <f t="shared" si="57"/>
        <v>568252.48780487815</v>
      </c>
      <c r="R162" s="126">
        <f t="shared" si="57"/>
        <v>579610.92682926834</v>
      </c>
      <c r="S162" s="126">
        <f t="shared" si="57"/>
        <v>1430371.3170731713</v>
      </c>
      <c r="T162" s="126">
        <f t="shared" si="57"/>
        <v>1674388.8780487799</v>
      </c>
      <c r="U162" s="126">
        <f t="shared" si="57"/>
        <v>3104760.1951219519</v>
      </c>
      <c r="V162" s="130"/>
    </row>
    <row r="163" spans="1:22" ht="20.9" customHeight="1">
      <c r="A163" s="63"/>
      <c r="B163" s="625"/>
      <c r="C163" s="63"/>
      <c r="D163" s="63"/>
      <c r="E163" s="63"/>
      <c r="F163" s="63"/>
      <c r="G163" s="63"/>
      <c r="H163" s="63"/>
      <c r="I163" s="63"/>
      <c r="J163" s="386"/>
      <c r="K163" s="62"/>
      <c r="L163" s="62"/>
      <c r="M163" s="386"/>
      <c r="N163" s="386"/>
      <c r="O163" s="386"/>
      <c r="P163" s="62">
        <f>SUM(P162:R162)</f>
        <v>1674388.8780487808</v>
      </c>
      <c r="Q163" s="62"/>
      <c r="R163" s="62"/>
      <c r="S163" s="62"/>
      <c r="T163" s="62"/>
      <c r="U163" s="63"/>
      <c r="V163" s="63"/>
    </row>
    <row r="164" spans="1:22" ht="16.399999999999999" customHeight="1">
      <c r="A164" s="63"/>
      <c r="B164" s="625"/>
      <c r="C164" s="63"/>
      <c r="D164" s="63"/>
      <c r="E164" s="63"/>
      <c r="F164" s="63"/>
      <c r="G164" s="63"/>
      <c r="H164" s="63"/>
      <c r="I164" s="63"/>
      <c r="J164" s="386"/>
      <c r="K164" s="62"/>
      <c r="L164" s="62"/>
      <c r="M164" s="386"/>
      <c r="N164" s="386"/>
      <c r="O164" s="386"/>
      <c r="P164" s="62">
        <f>P163*90%</f>
        <v>1506949.9902439029</v>
      </c>
      <c r="Q164" s="62">
        <v>82</v>
      </c>
      <c r="R164" s="62"/>
      <c r="S164" s="62"/>
      <c r="T164" s="62"/>
      <c r="U164" s="63"/>
      <c r="V164" s="63"/>
    </row>
    <row r="165" spans="1:22">
      <c r="A165" s="63"/>
      <c r="B165" s="625"/>
      <c r="C165" s="63"/>
      <c r="D165" s="63"/>
      <c r="E165" s="63"/>
      <c r="F165" s="63"/>
      <c r="G165" s="63"/>
      <c r="H165" s="63"/>
      <c r="I165" s="63"/>
      <c r="J165" s="386"/>
      <c r="K165" s="62"/>
      <c r="L165" s="62"/>
      <c r="M165" s="386"/>
      <c r="N165" s="386"/>
      <c r="O165" s="386"/>
      <c r="P165" s="62"/>
      <c r="Q165" s="386">
        <f>P164*82</f>
        <v>123569899.20000003</v>
      </c>
      <c r="R165" s="62"/>
      <c r="S165" s="62"/>
      <c r="T165" s="62"/>
      <c r="U165" s="63"/>
      <c r="V165" s="63"/>
    </row>
    <row r="166" spans="1:22">
      <c r="A166" s="63"/>
      <c r="B166" s="625"/>
      <c r="C166" s="63"/>
      <c r="D166" s="63"/>
      <c r="E166" s="63"/>
      <c r="F166" s="63"/>
      <c r="G166" s="63"/>
      <c r="H166" s="63"/>
      <c r="I166" s="63"/>
      <c r="J166" s="386"/>
      <c r="K166" s="62"/>
      <c r="L166" s="62"/>
      <c r="M166" s="386"/>
      <c r="N166" s="386"/>
      <c r="O166" s="386"/>
      <c r="P166" s="62"/>
      <c r="Q166" s="62"/>
      <c r="R166" s="62"/>
      <c r="S166" s="62"/>
      <c r="T166" s="62"/>
      <c r="U166" s="63"/>
      <c r="V166" s="63"/>
    </row>
    <row r="167" spans="1:22">
      <c r="A167" s="63"/>
      <c r="B167" s="625"/>
      <c r="C167" s="63"/>
      <c r="D167" s="63"/>
      <c r="E167" s="63"/>
      <c r="F167" s="63"/>
      <c r="G167" s="63"/>
      <c r="H167" s="63"/>
      <c r="I167" s="63"/>
      <c r="J167" s="386"/>
      <c r="K167" s="62"/>
      <c r="L167" s="62"/>
      <c r="M167" s="386"/>
      <c r="N167" s="386"/>
      <c r="O167" s="386"/>
      <c r="P167" s="62"/>
      <c r="Q167" s="62"/>
      <c r="R167" s="62"/>
      <c r="S167" s="62"/>
      <c r="T167" s="62"/>
      <c r="U167" s="63"/>
      <c r="V167" s="63"/>
    </row>
    <row r="168" spans="1:22">
      <c r="A168" s="63"/>
      <c r="B168" s="625"/>
      <c r="C168" s="63"/>
      <c r="D168" s="63"/>
      <c r="E168" s="63"/>
      <c r="F168" s="63"/>
      <c r="G168" s="63"/>
      <c r="H168" s="63"/>
      <c r="I168" s="63"/>
      <c r="J168" s="386"/>
      <c r="K168" s="62"/>
      <c r="L168" s="62"/>
      <c r="M168" s="386"/>
      <c r="N168" s="386"/>
      <c r="O168" s="386"/>
      <c r="P168" s="62"/>
      <c r="Q168" s="62"/>
      <c r="R168" s="62"/>
      <c r="S168" s="62"/>
      <c r="T168" s="62"/>
      <c r="U168" s="63"/>
      <c r="V168" s="63"/>
    </row>
    <row r="169" spans="1:22">
      <c r="A169" s="63"/>
      <c r="B169" s="625"/>
      <c r="C169" s="63"/>
      <c r="D169" s="63"/>
      <c r="E169" s="63"/>
      <c r="F169" s="63"/>
      <c r="G169" s="63"/>
      <c r="H169" s="63"/>
      <c r="I169" s="63"/>
      <c r="J169" s="386"/>
      <c r="K169" s="62"/>
      <c r="L169" s="62"/>
      <c r="M169" s="386"/>
      <c r="N169" s="386"/>
      <c r="O169" s="386"/>
      <c r="P169" s="62"/>
      <c r="Q169" s="62"/>
      <c r="R169" s="62"/>
      <c r="S169" s="62"/>
      <c r="T169" s="62"/>
      <c r="U169" s="63"/>
      <c r="V169" s="63"/>
    </row>
    <row r="170" spans="1:22">
      <c r="A170" s="63"/>
      <c r="B170" s="625"/>
      <c r="C170" s="63"/>
      <c r="D170" s="63"/>
      <c r="E170" s="63"/>
      <c r="F170" s="63"/>
      <c r="G170" s="63"/>
      <c r="H170" s="63"/>
      <c r="I170" s="63"/>
      <c r="J170" s="386"/>
      <c r="K170" s="62"/>
      <c r="L170" s="62"/>
      <c r="M170" s="62"/>
      <c r="N170" s="62"/>
      <c r="O170" s="62"/>
      <c r="P170" s="62"/>
      <c r="Q170" s="62"/>
      <c r="R170" s="62"/>
      <c r="S170" s="62"/>
      <c r="T170" s="62"/>
      <c r="U170" s="63"/>
      <c r="V170" s="63"/>
    </row>
    <row r="174" spans="1:22">
      <c r="A174" s="63"/>
      <c r="B174" s="625"/>
      <c r="C174" s="63"/>
      <c r="D174" s="63"/>
      <c r="E174" s="63"/>
      <c r="F174" s="63"/>
      <c r="G174" s="63"/>
      <c r="H174" s="63"/>
      <c r="I174" s="63"/>
      <c r="J174" s="386"/>
      <c r="K174" s="62">
        <v>12888</v>
      </c>
      <c r="L174" s="62"/>
      <c r="M174" s="62"/>
      <c r="N174" s="62"/>
      <c r="O174" s="62"/>
      <c r="P174" s="62"/>
      <c r="Q174" s="62"/>
      <c r="R174" s="62"/>
      <c r="S174" s="62"/>
      <c r="T174" s="62"/>
      <c r="U174" s="63"/>
      <c r="V174" s="63"/>
    </row>
    <row r="177" spans="9:20">
      <c r="I177" s="386"/>
      <c r="J177" s="63"/>
      <c r="K177" s="63"/>
      <c r="L177" s="63"/>
      <c r="M177" s="63"/>
      <c r="N177" s="63"/>
      <c r="O177" s="63"/>
      <c r="P177" s="63"/>
      <c r="Q177" s="63"/>
      <c r="R177" s="63"/>
      <c r="S177" s="63"/>
      <c r="T177" s="63"/>
    </row>
    <row r="178" spans="9:20">
      <c r="I178" s="63"/>
      <c r="J178" s="63"/>
      <c r="K178" s="63"/>
      <c r="L178" s="63"/>
      <c r="M178" s="63"/>
      <c r="N178" s="63"/>
      <c r="O178" s="63"/>
      <c r="P178" s="63"/>
      <c r="Q178" s="63"/>
      <c r="R178" s="63"/>
      <c r="S178" s="63"/>
      <c r="T178" s="63"/>
    </row>
    <row r="179" spans="9:20">
      <c r="I179" s="386"/>
      <c r="J179" s="63"/>
      <c r="K179" s="63"/>
      <c r="L179" s="63"/>
      <c r="M179" s="63"/>
      <c r="N179" s="63"/>
      <c r="O179" s="63"/>
      <c r="P179" s="63"/>
      <c r="Q179" s="63"/>
      <c r="R179" s="63"/>
      <c r="S179" s="63"/>
      <c r="T179" s="63"/>
    </row>
  </sheetData>
  <autoFilter ref="A9:V170" xr:uid="{0FDE808B-312E-4CF6-AF55-489D1B04A165}"/>
  <mergeCells count="15">
    <mergeCell ref="A1:B1"/>
    <mergeCell ref="C1:J1"/>
    <mergeCell ref="A2:B2"/>
    <mergeCell ref="C2:J2"/>
    <mergeCell ref="A3:B3"/>
    <mergeCell ref="C3:J3"/>
    <mergeCell ref="M8:O8"/>
    <mergeCell ref="P8:R8"/>
    <mergeCell ref="A162:I162"/>
    <mergeCell ref="A4:B4"/>
    <mergeCell ref="C4:J4"/>
    <mergeCell ref="A5:B5"/>
    <mergeCell ref="C5:J5"/>
    <mergeCell ref="A6:B6"/>
    <mergeCell ref="C6:J6"/>
  </mergeCells>
  <conditionalFormatting sqref="A1:A1048576">
    <cfRule type="duplicateValues" dxfId="1" priority="1"/>
    <cfRule type="duplicateValues" dxfId="0" priority="2"/>
  </conditionalFormatting>
  <dataValidations count="1">
    <dataValidation type="list" allowBlank="1" showInputMessage="1" showErrorMessage="1" sqref="E10:E13 E15:E59 E61:E161" xr:uid="{BAEA2B16-17F7-4AF3-BB42-0169FEC9322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07A8-71D7-482A-81CE-A454803378C1}">
  <sheetPr codeName="Sheet45"/>
  <dimension ref="A1:C12"/>
  <sheetViews>
    <sheetView workbookViewId="0">
      <selection activeCell="E5" sqref="E5"/>
    </sheetView>
  </sheetViews>
  <sheetFormatPr defaultColWidth="18.453125" defaultRowHeight="14.5"/>
  <sheetData>
    <row r="1" spans="1:3">
      <c r="A1" s="880" t="s">
        <v>2391</v>
      </c>
      <c r="B1" s="881"/>
      <c r="C1" s="881"/>
    </row>
    <row r="2" spans="1:3" ht="49.5">
      <c r="A2" s="389" t="s">
        <v>1511</v>
      </c>
      <c r="B2" s="389" t="s">
        <v>2392</v>
      </c>
      <c r="C2" s="389" t="s">
        <v>2393</v>
      </c>
    </row>
    <row r="3" spans="1:3" ht="16.5">
      <c r="A3" s="390" t="s">
        <v>581</v>
      </c>
      <c r="B3" s="391">
        <v>1260</v>
      </c>
      <c r="C3" s="391">
        <v>1400</v>
      </c>
    </row>
    <row r="4" spans="1:3" ht="16.5">
      <c r="A4" s="390" t="s">
        <v>323</v>
      </c>
      <c r="B4" s="391">
        <v>1491</v>
      </c>
      <c r="C4" s="391">
        <v>1656</v>
      </c>
    </row>
    <row r="5" spans="1:3" ht="16.5">
      <c r="A5" s="390" t="s">
        <v>320</v>
      </c>
      <c r="B5" s="391">
        <v>1707</v>
      </c>
      <c r="C5" s="391">
        <v>1897</v>
      </c>
    </row>
    <row r="6" spans="1:3" ht="16.5">
      <c r="A6" s="390" t="s">
        <v>594</v>
      </c>
      <c r="B6" s="391">
        <v>1304</v>
      </c>
      <c r="C6" s="391">
        <v>1449</v>
      </c>
    </row>
    <row r="7" spans="1:3" ht="16.5">
      <c r="A7" s="390" t="s">
        <v>330</v>
      </c>
      <c r="B7" s="391">
        <v>1588</v>
      </c>
      <c r="C7" s="391">
        <v>1764</v>
      </c>
    </row>
    <row r="8" spans="1:3" ht="16.5">
      <c r="A8" s="390" t="s">
        <v>317</v>
      </c>
      <c r="B8" s="391">
        <v>1849</v>
      </c>
      <c r="C8" s="391">
        <v>2054</v>
      </c>
    </row>
    <row r="9" spans="1:3" ht="16.5">
      <c r="A9" s="390" t="s">
        <v>606</v>
      </c>
      <c r="B9" s="391">
        <v>1416</v>
      </c>
      <c r="C9" s="391">
        <v>1574</v>
      </c>
    </row>
    <row r="10" spans="1:3" ht="16.5">
      <c r="A10" s="390" t="s">
        <v>700</v>
      </c>
      <c r="B10" s="391">
        <v>1700</v>
      </c>
      <c r="C10" s="391">
        <v>1888</v>
      </c>
    </row>
    <row r="11" spans="1:3" ht="16.5">
      <c r="A11" s="390" t="s">
        <v>342</v>
      </c>
      <c r="B11" s="391">
        <v>2050</v>
      </c>
      <c r="C11" s="391">
        <v>2278</v>
      </c>
    </row>
    <row r="12" spans="1:3" ht="16.5">
      <c r="A12" s="390" t="s">
        <v>371</v>
      </c>
      <c r="B12" s="391">
        <v>2572</v>
      </c>
      <c r="C12" s="391">
        <v>2857</v>
      </c>
    </row>
  </sheetData>
  <mergeCells count="1">
    <mergeCell ref="A1:C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5BD0D-2029-46C9-AD4F-DDE3B662C385}">
  <sheetPr codeName="Sheet46"/>
  <dimension ref="A1:R55"/>
  <sheetViews>
    <sheetView topLeftCell="C1" zoomScale="80" zoomScaleNormal="80" workbookViewId="0">
      <selection activeCell="S19" sqref="S19"/>
    </sheetView>
  </sheetViews>
  <sheetFormatPr defaultColWidth="8.54296875" defaultRowHeight="23.9" customHeight="1"/>
  <cols>
    <col min="1" max="1" width="20.54296875" style="146" customWidth="1"/>
    <col min="2" max="2" width="34.54296875" style="146" customWidth="1"/>
    <col min="3" max="3" width="22.453125" style="146" bestFit="1" customWidth="1"/>
    <col min="4" max="4" width="61.54296875" style="146" bestFit="1" customWidth="1"/>
    <col min="5" max="5" width="17.54296875" style="146" bestFit="1" customWidth="1"/>
    <col min="6" max="7" width="11.54296875" style="146" bestFit="1" customWidth="1"/>
    <col min="8" max="8" width="6.453125" style="146" bestFit="1" customWidth="1"/>
    <col min="9" max="9" width="13.453125" style="146" bestFit="1" customWidth="1"/>
    <col min="10" max="15" width="11.54296875" style="146" bestFit="1" customWidth="1"/>
    <col min="16" max="16" width="13.453125" style="146" bestFit="1" customWidth="1"/>
    <col min="17" max="18" width="17" style="146" customWidth="1"/>
    <col min="19" max="16384" width="8.54296875" style="146"/>
  </cols>
  <sheetData>
    <row r="1" spans="1:18" ht="23.9" customHeight="1">
      <c r="A1" s="200" t="s">
        <v>2394</v>
      </c>
    </row>
    <row r="2" spans="1:18" ht="23.9" customHeight="1">
      <c r="A2" s="789" t="s">
        <v>2395</v>
      </c>
      <c r="B2" s="789"/>
      <c r="C2" s="789"/>
      <c r="D2" s="414" t="s">
        <v>2394</v>
      </c>
      <c r="E2" s="414" t="s">
        <v>2396</v>
      </c>
      <c r="F2" s="414"/>
      <c r="G2" s="414"/>
      <c r="H2" s="414"/>
      <c r="I2" s="414"/>
      <c r="J2" s="414"/>
      <c r="K2" s="414"/>
      <c r="L2" s="414"/>
      <c r="M2" s="414"/>
      <c r="N2" s="414"/>
      <c r="O2" s="414"/>
      <c r="P2" s="414"/>
      <c r="Q2" s="152"/>
      <c r="R2" s="152"/>
    </row>
    <row r="3" spans="1:18" ht="23.9" customHeight="1">
      <c r="A3" s="152" t="s">
        <v>271</v>
      </c>
      <c r="B3" s="152" t="s">
        <v>272</v>
      </c>
      <c r="C3" s="152" t="s">
        <v>273</v>
      </c>
      <c r="D3" s="150" t="s">
        <v>274</v>
      </c>
      <c r="E3" s="150" t="s">
        <v>24</v>
      </c>
      <c r="F3" s="150" t="s">
        <v>63</v>
      </c>
      <c r="G3" s="150" t="s">
        <v>41</v>
      </c>
      <c r="H3" s="150" t="s">
        <v>118</v>
      </c>
      <c r="I3" s="150" t="s">
        <v>33</v>
      </c>
      <c r="J3" s="150" t="s">
        <v>53</v>
      </c>
      <c r="K3" s="150" t="s">
        <v>37</v>
      </c>
      <c r="L3" s="150" t="s">
        <v>27</v>
      </c>
      <c r="M3" s="150" t="s">
        <v>26</v>
      </c>
      <c r="N3" s="150" t="s">
        <v>55</v>
      </c>
      <c r="O3" s="150" t="s">
        <v>2397</v>
      </c>
      <c r="P3" s="150" t="s">
        <v>277</v>
      </c>
      <c r="Q3" s="152" t="s">
        <v>2398</v>
      </c>
      <c r="R3" s="152" t="s">
        <v>1711</v>
      </c>
    </row>
    <row r="4" spans="1:18" ht="23.9" customHeight="1">
      <c r="A4" s="163">
        <v>1000415076</v>
      </c>
      <c r="B4" s="164" t="s">
        <v>36</v>
      </c>
      <c r="C4" s="163" t="s">
        <v>34</v>
      </c>
      <c r="D4" s="164" t="s">
        <v>35</v>
      </c>
      <c r="E4" s="415">
        <v>29096</v>
      </c>
      <c r="F4" s="415"/>
      <c r="G4" s="415"/>
      <c r="H4" s="415"/>
      <c r="I4" s="415">
        <v>4200</v>
      </c>
      <c r="J4" s="415"/>
      <c r="K4" s="415">
        <v>16296</v>
      </c>
      <c r="L4" s="415">
        <v>57288</v>
      </c>
      <c r="M4" s="415">
        <v>10000</v>
      </c>
      <c r="N4" s="415"/>
      <c r="O4" s="415">
        <v>0</v>
      </c>
      <c r="P4" s="415">
        <v>116880</v>
      </c>
      <c r="Q4" s="201">
        <v>5</v>
      </c>
      <c r="R4" s="201">
        <v>11</v>
      </c>
    </row>
    <row r="5" spans="1:18" ht="23.9" customHeight="1">
      <c r="A5" s="166">
        <v>1000348365</v>
      </c>
      <c r="B5" s="167" t="s">
        <v>106</v>
      </c>
      <c r="C5" s="166" t="s">
        <v>103</v>
      </c>
      <c r="D5" s="164" t="s">
        <v>104</v>
      </c>
      <c r="E5" s="415">
        <v>57378.14634146342</v>
      </c>
      <c r="F5" s="415">
        <v>18823.414634146346</v>
      </c>
      <c r="G5" s="415">
        <v>0</v>
      </c>
      <c r="H5" s="415"/>
      <c r="I5" s="415">
        <v>0</v>
      </c>
      <c r="J5" s="415">
        <v>0</v>
      </c>
      <c r="K5" s="415"/>
      <c r="L5" s="415"/>
      <c r="M5" s="415">
        <v>0</v>
      </c>
      <c r="N5" s="415"/>
      <c r="O5" s="415">
        <v>0</v>
      </c>
      <c r="P5" s="415">
        <v>76201.560975609769</v>
      </c>
      <c r="Q5" s="202">
        <v>0</v>
      </c>
      <c r="R5" s="202">
        <v>34</v>
      </c>
    </row>
    <row r="6" spans="1:18" ht="23.9" customHeight="1">
      <c r="A6" s="163">
        <v>1000410707</v>
      </c>
      <c r="B6" s="164" t="s">
        <v>75</v>
      </c>
      <c r="C6" s="163" t="s">
        <v>78</v>
      </c>
      <c r="D6" s="164" t="s">
        <v>79</v>
      </c>
      <c r="E6" s="415">
        <v>36960</v>
      </c>
      <c r="F6" s="415"/>
      <c r="G6" s="415"/>
      <c r="H6" s="415"/>
      <c r="I6" s="415">
        <v>17640</v>
      </c>
      <c r="J6" s="415"/>
      <c r="K6" s="415"/>
      <c r="L6" s="415"/>
      <c r="M6" s="415">
        <v>16800</v>
      </c>
      <c r="N6" s="415"/>
      <c r="O6" s="415">
        <v>0</v>
      </c>
      <c r="P6" s="415">
        <v>71400</v>
      </c>
      <c r="Q6" s="202">
        <v>6</v>
      </c>
      <c r="R6" s="202">
        <v>0</v>
      </c>
    </row>
    <row r="7" spans="1:18" ht="23.9" customHeight="1">
      <c r="A7" s="163">
        <v>1000422748</v>
      </c>
      <c r="B7" s="164" t="s">
        <v>87</v>
      </c>
      <c r="C7" s="163" t="s">
        <v>2399</v>
      </c>
      <c r="D7" s="164" t="s">
        <v>89</v>
      </c>
      <c r="E7" s="415">
        <v>52696</v>
      </c>
      <c r="F7" s="415"/>
      <c r="G7" s="415"/>
      <c r="H7" s="415"/>
      <c r="I7" s="415"/>
      <c r="J7" s="415"/>
      <c r="K7" s="415"/>
      <c r="L7" s="415"/>
      <c r="M7" s="415"/>
      <c r="N7" s="415"/>
      <c r="O7" s="415">
        <v>0</v>
      </c>
      <c r="P7" s="415">
        <v>52696</v>
      </c>
      <c r="Q7" s="201">
        <v>8</v>
      </c>
      <c r="R7" s="202">
        <v>0</v>
      </c>
    </row>
    <row r="8" spans="1:18" ht="23.9" customHeight="1">
      <c r="A8" s="163">
        <v>1000417403</v>
      </c>
      <c r="B8" s="164" t="s">
        <v>62</v>
      </c>
      <c r="C8" s="163" t="s">
        <v>60</v>
      </c>
      <c r="D8" s="164" t="s">
        <v>61</v>
      </c>
      <c r="E8" s="415">
        <v>0</v>
      </c>
      <c r="F8" s="415">
        <v>42000</v>
      </c>
      <c r="G8" s="415"/>
      <c r="H8" s="415"/>
      <c r="I8" s="415"/>
      <c r="J8" s="415"/>
      <c r="K8" s="415"/>
      <c r="L8" s="415"/>
      <c r="M8" s="415">
        <v>0</v>
      </c>
      <c r="N8" s="415"/>
      <c r="O8" s="415">
        <v>0</v>
      </c>
      <c r="P8" s="415">
        <v>42000</v>
      </c>
      <c r="Q8" s="201">
        <v>2</v>
      </c>
      <c r="R8" s="201">
        <v>0</v>
      </c>
    </row>
    <row r="9" spans="1:18" ht="23.9" customHeight="1">
      <c r="A9" s="163">
        <v>1000422753</v>
      </c>
      <c r="B9" s="164" t="s">
        <v>84</v>
      </c>
      <c r="C9" s="163" t="s">
        <v>2400</v>
      </c>
      <c r="D9" s="164" t="s">
        <v>82</v>
      </c>
      <c r="E9" s="415">
        <v>0</v>
      </c>
      <c r="F9" s="415"/>
      <c r="G9" s="415"/>
      <c r="H9" s="415"/>
      <c r="I9" s="415">
        <v>10864</v>
      </c>
      <c r="J9" s="415"/>
      <c r="K9" s="415"/>
      <c r="L9" s="415">
        <v>0</v>
      </c>
      <c r="M9" s="415">
        <v>14280</v>
      </c>
      <c r="N9" s="415"/>
      <c r="O9" s="415"/>
      <c r="P9" s="415">
        <v>25144</v>
      </c>
      <c r="Q9" s="202">
        <v>11</v>
      </c>
      <c r="R9" s="202">
        <v>0</v>
      </c>
    </row>
    <row r="10" spans="1:18" ht="23.9" customHeight="1">
      <c r="A10" s="163">
        <v>1000446727</v>
      </c>
      <c r="B10" s="164" t="s">
        <v>83</v>
      </c>
      <c r="C10" s="163" t="s">
        <v>38</v>
      </c>
      <c r="D10" s="164" t="s">
        <v>39</v>
      </c>
      <c r="E10" s="415">
        <v>45192</v>
      </c>
      <c r="F10" s="415"/>
      <c r="G10" s="415">
        <v>16296</v>
      </c>
      <c r="H10" s="415"/>
      <c r="I10" s="415"/>
      <c r="J10" s="415"/>
      <c r="K10" s="415"/>
      <c r="L10" s="415">
        <v>16296</v>
      </c>
      <c r="M10" s="415"/>
      <c r="N10" s="415"/>
      <c r="O10" s="415">
        <v>0</v>
      </c>
      <c r="P10" s="415">
        <v>77784</v>
      </c>
      <c r="Q10" s="202">
        <v>23</v>
      </c>
      <c r="R10" s="202">
        <v>0</v>
      </c>
    </row>
    <row r="11" spans="1:18" ht="23.9" customHeight="1">
      <c r="A11" s="163">
        <v>1000412773</v>
      </c>
      <c r="B11" s="164" t="s">
        <v>52</v>
      </c>
      <c r="C11" s="163" t="s">
        <v>50</v>
      </c>
      <c r="D11" s="164" t="s">
        <v>51</v>
      </c>
      <c r="E11" s="415" t="e">
        <v>#REF!</v>
      </c>
      <c r="F11" s="415"/>
      <c r="G11" s="415"/>
      <c r="H11" s="415"/>
      <c r="I11" s="415" t="e">
        <v>#REF!</v>
      </c>
      <c r="J11" s="415" t="e">
        <v>#REF!</v>
      </c>
      <c r="K11" s="415">
        <v>40404</v>
      </c>
      <c r="L11" s="415" t="e">
        <v>#REF!</v>
      </c>
      <c r="M11" s="415" t="e">
        <v>#REF!</v>
      </c>
      <c r="N11" s="415">
        <v>15960</v>
      </c>
      <c r="O11" s="415" t="e">
        <v>#REF!</v>
      </c>
      <c r="P11" s="415" t="e">
        <v>#REF!</v>
      </c>
      <c r="Q11" s="201">
        <v>43</v>
      </c>
      <c r="R11" s="201">
        <v>16</v>
      </c>
    </row>
    <row r="12" spans="1:18" ht="23.9" customHeight="1">
      <c r="A12" s="163">
        <v>1000448064</v>
      </c>
      <c r="B12" s="164" t="s">
        <v>68</v>
      </c>
      <c r="C12" s="163" t="s">
        <v>69</v>
      </c>
      <c r="D12" s="164" t="s">
        <v>70</v>
      </c>
      <c r="E12" s="415">
        <v>28896</v>
      </c>
      <c r="F12" s="415"/>
      <c r="G12" s="415"/>
      <c r="H12" s="415"/>
      <c r="I12" s="415"/>
      <c r="J12" s="415">
        <v>4200</v>
      </c>
      <c r="K12" s="415"/>
      <c r="L12" s="415">
        <v>21000</v>
      </c>
      <c r="M12" s="415"/>
      <c r="N12" s="415"/>
      <c r="O12" s="415">
        <v>7896</v>
      </c>
      <c r="P12" s="415">
        <v>61992</v>
      </c>
      <c r="Q12" s="201">
        <v>1</v>
      </c>
      <c r="R12" s="201">
        <v>9</v>
      </c>
    </row>
    <row r="13" spans="1:18" ht="23.9" customHeight="1">
      <c r="A13" s="163">
        <v>1000417402</v>
      </c>
      <c r="B13" s="164" t="s">
        <v>48</v>
      </c>
      <c r="C13" s="163" t="s">
        <v>46</v>
      </c>
      <c r="D13" s="164" t="s">
        <v>47</v>
      </c>
      <c r="E13" s="415">
        <v>131208</v>
      </c>
      <c r="F13" s="415"/>
      <c r="G13" s="415"/>
      <c r="H13" s="415"/>
      <c r="I13" s="415">
        <v>15456</v>
      </c>
      <c r="J13" s="415"/>
      <c r="K13" s="415"/>
      <c r="L13" s="415">
        <v>76272</v>
      </c>
      <c r="M13" s="415">
        <v>86352</v>
      </c>
      <c r="N13" s="415"/>
      <c r="O13" s="415" t="e">
        <v>#REF!</v>
      </c>
      <c r="P13" s="415" t="e">
        <v>#REF!</v>
      </c>
      <c r="Q13" s="201">
        <v>16</v>
      </c>
      <c r="R13" s="201">
        <v>9</v>
      </c>
    </row>
    <row r="14" spans="1:18" ht="23.9" customHeight="1">
      <c r="A14" s="163">
        <v>1000422748</v>
      </c>
      <c r="B14" s="164" t="s">
        <v>87</v>
      </c>
      <c r="C14" s="163" t="s">
        <v>85</v>
      </c>
      <c r="D14" s="164" t="s">
        <v>86</v>
      </c>
      <c r="E14" s="415">
        <v>50640</v>
      </c>
      <c r="F14" s="415"/>
      <c r="G14" s="415"/>
      <c r="H14" s="415"/>
      <c r="I14" s="415"/>
      <c r="J14" s="415"/>
      <c r="K14" s="415"/>
      <c r="L14" s="415"/>
      <c r="M14" s="415"/>
      <c r="N14" s="415"/>
      <c r="O14" s="415"/>
      <c r="P14" s="415">
        <v>50640</v>
      </c>
      <c r="Q14" s="201">
        <v>8</v>
      </c>
      <c r="R14" s="202">
        <v>0</v>
      </c>
    </row>
    <row r="15" spans="1:18" ht="23.9" customHeight="1">
      <c r="A15" s="163">
        <v>1000431127</v>
      </c>
      <c r="B15" s="164" t="s">
        <v>23</v>
      </c>
      <c r="C15" s="163" t="s">
        <v>21</v>
      </c>
      <c r="D15" s="164" t="s">
        <v>22</v>
      </c>
      <c r="E15" s="415" t="e">
        <v>#REF!</v>
      </c>
      <c r="F15" s="415"/>
      <c r="G15" s="415"/>
      <c r="H15" s="415"/>
      <c r="I15" s="415"/>
      <c r="J15" s="415"/>
      <c r="K15" s="415"/>
      <c r="L15" s="415">
        <v>32592</v>
      </c>
      <c r="M15" s="415">
        <v>40992</v>
      </c>
      <c r="N15" s="415"/>
      <c r="O15" s="415" t="e">
        <v>#REF!</v>
      </c>
      <c r="P15" s="415" t="e">
        <v>#REF!</v>
      </c>
      <c r="Q15" s="202">
        <v>6</v>
      </c>
      <c r="R15" s="201">
        <v>7</v>
      </c>
    </row>
    <row r="16" spans="1:18" ht="23.9" customHeight="1">
      <c r="A16" s="163">
        <v>1000445090</v>
      </c>
      <c r="B16" s="164" t="s">
        <v>54</v>
      </c>
      <c r="C16" s="163" t="s">
        <v>76</v>
      </c>
      <c r="D16" s="164" t="s">
        <v>77</v>
      </c>
      <c r="E16" s="415">
        <v>85512</v>
      </c>
      <c r="F16" s="415"/>
      <c r="G16" s="415"/>
      <c r="H16" s="415"/>
      <c r="I16" s="415">
        <v>14490</v>
      </c>
      <c r="J16" s="415"/>
      <c r="K16" s="415">
        <v>15960</v>
      </c>
      <c r="L16" s="415">
        <v>38640</v>
      </c>
      <c r="M16" s="415">
        <v>30240</v>
      </c>
      <c r="N16" s="415"/>
      <c r="O16" s="415"/>
      <c r="P16" s="415">
        <v>184842</v>
      </c>
      <c r="Q16" s="201">
        <v>9</v>
      </c>
      <c r="R16" s="201">
        <v>24</v>
      </c>
    </row>
    <row r="17" spans="1:18" ht="23.9" customHeight="1">
      <c r="A17" s="163">
        <v>1000416320</v>
      </c>
      <c r="B17" s="164" t="s">
        <v>64</v>
      </c>
      <c r="C17" s="163" t="s">
        <v>66</v>
      </c>
      <c r="D17" s="164" t="s">
        <v>67</v>
      </c>
      <c r="E17" s="415">
        <v>88704</v>
      </c>
      <c r="F17" s="415"/>
      <c r="G17" s="415"/>
      <c r="H17" s="415"/>
      <c r="I17" s="415"/>
      <c r="J17" s="415"/>
      <c r="K17" s="415"/>
      <c r="L17" s="415">
        <v>16296</v>
      </c>
      <c r="M17" s="415">
        <v>12600</v>
      </c>
      <c r="N17" s="415"/>
      <c r="O17" s="415">
        <v>8148</v>
      </c>
      <c r="P17" s="415">
        <v>125748</v>
      </c>
      <c r="Q17" s="202">
        <v>9</v>
      </c>
      <c r="R17" s="202">
        <v>4</v>
      </c>
    </row>
    <row r="18" spans="1:18" ht="23.9" customHeight="1">
      <c r="A18" s="163">
        <v>1000451136</v>
      </c>
      <c r="B18" s="164" t="s">
        <v>44</v>
      </c>
      <c r="C18" s="163" t="s">
        <v>42</v>
      </c>
      <c r="D18" s="164" t="s">
        <v>43</v>
      </c>
      <c r="E18" s="415"/>
      <c r="F18" s="415"/>
      <c r="G18" s="415"/>
      <c r="H18" s="415"/>
      <c r="I18" s="415">
        <v>8536</v>
      </c>
      <c r="J18" s="415"/>
      <c r="K18" s="415"/>
      <c r="L18" s="415"/>
      <c r="M18" s="415"/>
      <c r="N18" s="415"/>
      <c r="O18" s="415">
        <v>5432</v>
      </c>
      <c r="P18" s="415">
        <v>13968</v>
      </c>
      <c r="Q18" s="201">
        <v>1</v>
      </c>
      <c r="R18" s="201">
        <v>1</v>
      </c>
    </row>
    <row r="19" spans="1:18" ht="23.9" customHeight="1">
      <c r="A19" s="163">
        <v>1000410706</v>
      </c>
      <c r="B19" s="164" t="s">
        <v>58</v>
      </c>
      <c r="C19" s="163" t="s">
        <v>149</v>
      </c>
      <c r="D19" s="164" t="s">
        <v>73</v>
      </c>
      <c r="E19" s="415">
        <v>97776</v>
      </c>
      <c r="F19" s="415"/>
      <c r="G19" s="415"/>
      <c r="H19" s="415"/>
      <c r="I19" s="415">
        <v>33600</v>
      </c>
      <c r="J19" s="415"/>
      <c r="K19" s="415"/>
      <c r="L19" s="415">
        <v>19320</v>
      </c>
      <c r="M19" s="415">
        <v>16296</v>
      </c>
      <c r="N19" s="415"/>
      <c r="O19" s="415"/>
      <c r="P19" s="415">
        <v>166992</v>
      </c>
      <c r="Q19" s="201">
        <v>21</v>
      </c>
      <c r="R19" s="202">
        <v>0</v>
      </c>
    </row>
    <row r="20" spans="1:18" ht="23.9" customHeight="1">
      <c r="A20" s="163">
        <v>1000416318</v>
      </c>
      <c r="B20" s="164" t="s">
        <v>31</v>
      </c>
      <c r="C20" s="163" t="s">
        <v>29</v>
      </c>
      <c r="D20" s="164" t="s">
        <v>30</v>
      </c>
      <c r="E20" s="415">
        <v>238192</v>
      </c>
      <c r="F20" s="415"/>
      <c r="G20" s="415"/>
      <c r="H20" s="415"/>
      <c r="I20" s="415">
        <v>8536</v>
      </c>
      <c r="J20" s="415"/>
      <c r="K20" s="415"/>
      <c r="L20" s="415"/>
      <c r="M20" s="415"/>
      <c r="N20" s="415"/>
      <c r="O20" s="415"/>
      <c r="P20" s="415">
        <v>246728</v>
      </c>
      <c r="Q20" s="202">
        <v>18</v>
      </c>
      <c r="R20" s="202">
        <v>0</v>
      </c>
    </row>
    <row r="21" spans="1:18" ht="23.9" customHeight="1">
      <c r="A21" s="161">
        <v>1000425175</v>
      </c>
      <c r="B21" s="162" t="s">
        <v>126</v>
      </c>
      <c r="C21" s="161" t="s">
        <v>124</v>
      </c>
      <c r="D21" s="162" t="s">
        <v>125</v>
      </c>
      <c r="E21" s="416">
        <v>18256.780487804877</v>
      </c>
      <c r="F21" s="416"/>
      <c r="G21" s="416"/>
      <c r="H21" s="416"/>
      <c r="I21" s="416">
        <v>24816</v>
      </c>
      <c r="J21" s="416"/>
      <c r="K21" s="416"/>
      <c r="L21" s="416"/>
      <c r="M21" s="416"/>
      <c r="N21" s="416"/>
      <c r="O21" s="416"/>
      <c r="P21" s="416">
        <v>43072.780487804877</v>
      </c>
      <c r="Q21" s="203">
        <v>0</v>
      </c>
      <c r="R21" s="203">
        <v>14</v>
      </c>
    </row>
    <row r="22" spans="1:18" ht="23.9" customHeight="1">
      <c r="A22" s="161">
        <v>1000425394</v>
      </c>
      <c r="B22" s="162" t="s">
        <v>101</v>
      </c>
      <c r="C22" s="161" t="s">
        <v>99</v>
      </c>
      <c r="D22" s="162" t="s">
        <v>100</v>
      </c>
      <c r="E22" s="416">
        <v>3786.1463414634145</v>
      </c>
      <c r="F22" s="416">
        <v>21083.512195121948</v>
      </c>
      <c r="G22" s="416"/>
      <c r="H22" s="416"/>
      <c r="I22" s="416"/>
      <c r="J22" s="416"/>
      <c r="K22" s="416"/>
      <c r="L22" s="416"/>
      <c r="M22" s="416">
        <v>7108.6829268292686</v>
      </c>
      <c r="N22" s="416"/>
      <c r="O22" s="416">
        <v>3786.1463414634145</v>
      </c>
      <c r="P22" s="416">
        <v>35764.487804878045</v>
      </c>
      <c r="Q22" s="203">
        <v>0</v>
      </c>
      <c r="R22" s="203">
        <v>9</v>
      </c>
    </row>
    <row r="23" spans="1:18" ht="23.9" customHeight="1">
      <c r="A23" s="161">
        <v>1000428976</v>
      </c>
      <c r="B23" s="162" t="s">
        <v>115</v>
      </c>
      <c r="C23" s="161" t="s">
        <v>119</v>
      </c>
      <c r="D23" s="162" t="s">
        <v>120</v>
      </c>
      <c r="E23" s="416">
        <v>14442.731707317073</v>
      </c>
      <c r="F23" s="416"/>
      <c r="G23" s="416"/>
      <c r="H23" s="416"/>
      <c r="I23" s="416">
        <v>127872.58536585369</v>
      </c>
      <c r="J23" s="416">
        <v>23513.170731707316</v>
      </c>
      <c r="K23" s="416"/>
      <c r="L23" s="416" t="e">
        <v>#REF!</v>
      </c>
      <c r="M23" s="416">
        <v>65987.121951219538</v>
      </c>
      <c r="N23" s="416"/>
      <c r="O23" s="416">
        <v>0</v>
      </c>
      <c r="P23" s="416" t="e">
        <v>#REF!</v>
      </c>
      <c r="Q23" s="203">
        <v>0</v>
      </c>
      <c r="R23" s="203">
        <v>72</v>
      </c>
    </row>
    <row r="24" spans="1:18" ht="23.9" customHeight="1">
      <c r="A24" s="161">
        <v>1000428977</v>
      </c>
      <c r="B24" s="162" t="s">
        <v>114</v>
      </c>
      <c r="C24" s="161" t="s">
        <v>111</v>
      </c>
      <c r="D24" s="162" t="s">
        <v>112</v>
      </c>
      <c r="E24" s="416" t="e">
        <v>#REF!</v>
      </c>
      <c r="F24" s="416"/>
      <c r="G24" s="416" t="e">
        <v>#REF!</v>
      </c>
      <c r="H24" s="416" t="e">
        <v>#REF!</v>
      </c>
      <c r="I24" s="416" t="e">
        <v>#REF!</v>
      </c>
      <c r="J24" s="416">
        <v>0</v>
      </c>
      <c r="K24" s="416"/>
      <c r="L24" s="416">
        <v>7108.6829268292686</v>
      </c>
      <c r="M24" s="416" t="e">
        <v>#REF!</v>
      </c>
      <c r="N24" s="416"/>
      <c r="O24" s="416">
        <v>3554.3414634146343</v>
      </c>
      <c r="P24" s="416" t="e">
        <v>#REF!</v>
      </c>
      <c r="Q24" s="203">
        <v>0</v>
      </c>
      <c r="R24" s="203">
        <v>69</v>
      </c>
    </row>
    <row r="25" spans="1:18" ht="23.9" customHeight="1">
      <c r="A25" s="161">
        <v>1000432850</v>
      </c>
      <c r="B25" s="162" t="s">
        <v>93</v>
      </c>
      <c r="C25" s="161" t="s">
        <v>90</v>
      </c>
      <c r="D25" s="162" t="s">
        <v>91</v>
      </c>
      <c r="E25" s="416">
        <v>12603.317073170731</v>
      </c>
      <c r="F25" s="416"/>
      <c r="G25" s="416"/>
      <c r="H25" s="416"/>
      <c r="I25" s="416"/>
      <c r="J25" s="416"/>
      <c r="K25" s="416"/>
      <c r="L25" s="416">
        <v>24446.829268292684</v>
      </c>
      <c r="M25" s="416">
        <v>4889.3658536585372</v>
      </c>
      <c r="N25" s="416"/>
      <c r="O25" s="416">
        <v>8143.2195121951218</v>
      </c>
      <c r="P25" s="416">
        <v>50082.731707317071</v>
      </c>
      <c r="Q25" s="203">
        <v>0</v>
      </c>
      <c r="R25" s="203">
        <v>15</v>
      </c>
    </row>
    <row r="26" spans="1:18" ht="23.9" customHeight="1">
      <c r="A26" s="161">
        <v>1000430236</v>
      </c>
      <c r="B26" s="162" t="s">
        <v>116</v>
      </c>
      <c r="C26" s="161" t="s">
        <v>121</v>
      </c>
      <c r="D26" s="162" t="s">
        <v>116</v>
      </c>
      <c r="E26" s="416">
        <v>10681.44</v>
      </c>
      <c r="F26" s="416">
        <v>3785.76</v>
      </c>
      <c r="G26" s="416"/>
      <c r="H26" s="416"/>
      <c r="I26" s="416">
        <v>71146.24000000002</v>
      </c>
      <c r="J26" s="416">
        <v>7480</v>
      </c>
      <c r="K26" s="416"/>
      <c r="L26" s="416">
        <v>24640.000000000004</v>
      </c>
      <c r="M26" s="416">
        <v>40529.279999999999</v>
      </c>
      <c r="N26" s="416">
        <v>2204.4</v>
      </c>
      <c r="O26" s="416">
        <v>15463.36</v>
      </c>
      <c r="P26" s="416">
        <v>175930.48000000004</v>
      </c>
      <c r="Q26" s="203">
        <v>0</v>
      </c>
      <c r="R26" s="203">
        <v>37</v>
      </c>
    </row>
    <row r="27" spans="1:18" ht="23.9" customHeight="1">
      <c r="A27" s="188"/>
      <c r="B27" s="188"/>
      <c r="C27" s="188"/>
      <c r="D27" s="210" t="s">
        <v>2401</v>
      </c>
      <c r="E27" s="208" t="e">
        <v>#REF!</v>
      </c>
      <c r="F27" s="208"/>
      <c r="G27" s="208"/>
      <c r="H27" s="208"/>
      <c r="I27" s="208" t="e">
        <v>#REF!</v>
      </c>
      <c r="J27" s="208"/>
      <c r="K27" s="208"/>
      <c r="L27" s="208"/>
      <c r="M27" s="208"/>
      <c r="N27" s="208"/>
      <c r="O27" s="208" t="e">
        <v>#REF!</v>
      </c>
      <c r="P27" s="208" t="e">
        <v>#REF!</v>
      </c>
      <c r="Q27" s="153">
        <v>0</v>
      </c>
      <c r="R27" s="153">
        <v>0</v>
      </c>
    </row>
    <row r="28" spans="1:18" ht="23.9" customHeight="1">
      <c r="A28" s="204"/>
      <c r="B28" s="204"/>
      <c r="C28" s="204"/>
      <c r="D28" s="150" t="s">
        <v>277</v>
      </c>
      <c r="E28" s="151" t="e">
        <v>#REF!</v>
      </c>
      <c r="F28" s="151">
        <v>85692.686829268292</v>
      </c>
      <c r="G28" s="151" t="e">
        <v>#REF!</v>
      </c>
      <c r="H28" s="151" t="e">
        <v>#REF!</v>
      </c>
      <c r="I28" s="151" t="e">
        <v>#REF!</v>
      </c>
      <c r="J28" s="151" t="e">
        <v>#REF!</v>
      </c>
      <c r="K28" s="151">
        <v>72660</v>
      </c>
      <c r="L28" s="151" t="e">
        <v>#REF!</v>
      </c>
      <c r="M28" s="151" t="e">
        <v>#REF!</v>
      </c>
      <c r="N28" s="151">
        <v>18164.400000000001</v>
      </c>
      <c r="O28" s="151" t="e">
        <v>#REF!</v>
      </c>
      <c r="P28" s="151" t="e">
        <v>#REF!</v>
      </c>
      <c r="Q28" s="152">
        <f>SUM(Q4:Q27)</f>
        <v>187</v>
      </c>
      <c r="R28" s="152">
        <f>SUM(R4:R27)</f>
        <v>331</v>
      </c>
    </row>
    <row r="29" spans="1:18" ht="23.9" customHeight="1">
      <c r="D29" s="205"/>
      <c r="E29" s="205"/>
      <c r="F29" s="205"/>
      <c r="G29" s="205"/>
      <c r="H29" s="205"/>
      <c r="I29" s="205"/>
      <c r="J29" s="205"/>
      <c r="K29" s="205"/>
      <c r="L29" s="205"/>
      <c r="M29" s="205"/>
      <c r="N29" s="205"/>
      <c r="O29" s="205"/>
      <c r="P29" s="206"/>
    </row>
    <row r="30" spans="1:18" ht="23.9" customHeight="1">
      <c r="A30" s="152" t="s">
        <v>271</v>
      </c>
      <c r="B30" s="152" t="s">
        <v>272</v>
      </c>
      <c r="C30" s="152" t="s">
        <v>273</v>
      </c>
      <c r="D30" s="147" t="s">
        <v>2402</v>
      </c>
      <c r="E30" s="148" t="s">
        <v>24</v>
      </c>
      <c r="F30" s="148" t="s">
        <v>63</v>
      </c>
      <c r="G30" s="148" t="s">
        <v>41</v>
      </c>
      <c r="H30" s="148" t="s">
        <v>118</v>
      </c>
      <c r="I30" s="148" t="s">
        <v>33</v>
      </c>
      <c r="J30" s="148" t="s">
        <v>53</v>
      </c>
      <c r="K30" s="148" t="s">
        <v>37</v>
      </c>
      <c r="L30" s="148" t="s">
        <v>27</v>
      </c>
      <c r="M30" s="148" t="s">
        <v>26</v>
      </c>
      <c r="N30" s="148" t="s">
        <v>55</v>
      </c>
      <c r="O30" s="148" t="s">
        <v>2397</v>
      </c>
    </row>
    <row r="31" spans="1:18" ht="23.9" customHeight="1">
      <c r="A31" s="188">
        <v>1000415076</v>
      </c>
      <c r="B31" s="189" t="s">
        <v>36</v>
      </c>
      <c r="C31" s="188" t="s">
        <v>34</v>
      </c>
      <c r="D31" s="189" t="s">
        <v>35</v>
      </c>
      <c r="E31" s="149">
        <f t="shared" ref="E31:O31" si="0">E4/$P4</f>
        <v>0.24893908281998631</v>
      </c>
      <c r="F31" s="149">
        <f t="shared" si="0"/>
        <v>0</v>
      </c>
      <c r="G31" s="149">
        <f t="shared" si="0"/>
        <v>0</v>
      </c>
      <c r="H31" s="149">
        <f t="shared" si="0"/>
        <v>0</v>
      </c>
      <c r="I31" s="149">
        <f t="shared" si="0"/>
        <v>3.5934291581108828E-2</v>
      </c>
      <c r="J31" s="149">
        <f t="shared" si="0"/>
        <v>0</v>
      </c>
      <c r="K31" s="149">
        <f t="shared" si="0"/>
        <v>0.13942505133470226</v>
      </c>
      <c r="L31" s="149">
        <f t="shared" si="0"/>
        <v>0.49014373716632442</v>
      </c>
      <c r="M31" s="149">
        <f t="shared" si="0"/>
        <v>8.5557837097878162E-2</v>
      </c>
      <c r="N31" s="149">
        <f t="shared" si="0"/>
        <v>0</v>
      </c>
      <c r="O31" s="149">
        <f t="shared" si="0"/>
        <v>0</v>
      </c>
    </row>
    <row r="32" spans="1:18" ht="23.9" customHeight="1">
      <c r="A32" s="188">
        <v>1000348365</v>
      </c>
      <c r="B32" s="189" t="s">
        <v>106</v>
      </c>
      <c r="C32" s="188" t="s">
        <v>103</v>
      </c>
      <c r="D32" s="189" t="s">
        <v>104</v>
      </c>
      <c r="E32" s="149">
        <f t="shared" ref="E32:O32" si="1">E5/$P5</f>
        <v>0.75297862152494155</v>
      </c>
      <c r="F32" s="149">
        <f t="shared" si="1"/>
        <v>0.24702137847505845</v>
      </c>
      <c r="G32" s="149">
        <f t="shared" si="1"/>
        <v>0</v>
      </c>
      <c r="H32" s="149">
        <f t="shared" si="1"/>
        <v>0</v>
      </c>
      <c r="I32" s="149">
        <f t="shared" si="1"/>
        <v>0</v>
      </c>
      <c r="J32" s="149">
        <f t="shared" si="1"/>
        <v>0</v>
      </c>
      <c r="K32" s="149">
        <f t="shared" si="1"/>
        <v>0</v>
      </c>
      <c r="L32" s="149">
        <f t="shared" si="1"/>
        <v>0</v>
      </c>
      <c r="M32" s="149">
        <f t="shared" si="1"/>
        <v>0</v>
      </c>
      <c r="N32" s="149">
        <f t="shared" si="1"/>
        <v>0</v>
      </c>
      <c r="O32" s="149">
        <f t="shared" si="1"/>
        <v>0</v>
      </c>
    </row>
    <row r="33" spans="1:15" ht="23.9" customHeight="1">
      <c r="A33" s="188">
        <v>1000410707</v>
      </c>
      <c r="B33" s="189" t="s">
        <v>75</v>
      </c>
      <c r="C33" s="188" t="s">
        <v>78</v>
      </c>
      <c r="D33" s="189" t="s">
        <v>79</v>
      </c>
      <c r="E33" s="149">
        <f t="shared" ref="E33:O33" si="2">E6/$P6</f>
        <v>0.51764705882352946</v>
      </c>
      <c r="F33" s="149">
        <f t="shared" si="2"/>
        <v>0</v>
      </c>
      <c r="G33" s="149">
        <f t="shared" si="2"/>
        <v>0</v>
      </c>
      <c r="H33" s="149">
        <f t="shared" si="2"/>
        <v>0</v>
      </c>
      <c r="I33" s="149">
        <f t="shared" si="2"/>
        <v>0.24705882352941178</v>
      </c>
      <c r="J33" s="149">
        <f t="shared" si="2"/>
        <v>0</v>
      </c>
      <c r="K33" s="149">
        <f t="shared" si="2"/>
        <v>0</v>
      </c>
      <c r="L33" s="149">
        <f t="shared" si="2"/>
        <v>0</v>
      </c>
      <c r="M33" s="149">
        <f t="shared" si="2"/>
        <v>0.23529411764705882</v>
      </c>
      <c r="N33" s="149">
        <f t="shared" si="2"/>
        <v>0</v>
      </c>
      <c r="O33" s="149">
        <f t="shared" si="2"/>
        <v>0</v>
      </c>
    </row>
    <row r="34" spans="1:15" ht="23.9" customHeight="1">
      <c r="A34" s="188">
        <v>1000422748</v>
      </c>
      <c r="B34" s="189" t="s">
        <v>87</v>
      </c>
      <c r="C34" s="188" t="s">
        <v>2399</v>
      </c>
      <c r="D34" s="189" t="s">
        <v>89</v>
      </c>
      <c r="E34" s="149">
        <f t="shared" ref="E34:O34" si="3">E7/$P7</f>
        <v>1</v>
      </c>
      <c r="F34" s="149">
        <f t="shared" si="3"/>
        <v>0</v>
      </c>
      <c r="G34" s="149">
        <f t="shared" si="3"/>
        <v>0</v>
      </c>
      <c r="H34" s="149">
        <f t="shared" si="3"/>
        <v>0</v>
      </c>
      <c r="I34" s="149">
        <f t="shared" si="3"/>
        <v>0</v>
      </c>
      <c r="J34" s="149">
        <f t="shared" si="3"/>
        <v>0</v>
      </c>
      <c r="K34" s="149">
        <f t="shared" si="3"/>
        <v>0</v>
      </c>
      <c r="L34" s="149">
        <f t="shared" si="3"/>
        <v>0</v>
      </c>
      <c r="M34" s="149">
        <f t="shared" si="3"/>
        <v>0</v>
      </c>
      <c r="N34" s="149">
        <f t="shared" si="3"/>
        <v>0</v>
      </c>
      <c r="O34" s="149">
        <f t="shared" si="3"/>
        <v>0</v>
      </c>
    </row>
    <row r="35" spans="1:15" ht="23.9" customHeight="1">
      <c r="A35" s="188">
        <v>1000417403</v>
      </c>
      <c r="B35" s="189" t="s">
        <v>62</v>
      </c>
      <c r="C35" s="188" t="s">
        <v>60</v>
      </c>
      <c r="D35" s="189" t="s">
        <v>61</v>
      </c>
      <c r="E35" s="149">
        <f t="shared" ref="E35:O35" si="4">E8/$P8</f>
        <v>0</v>
      </c>
      <c r="F35" s="149">
        <f t="shared" si="4"/>
        <v>1</v>
      </c>
      <c r="G35" s="149">
        <f t="shared" si="4"/>
        <v>0</v>
      </c>
      <c r="H35" s="149">
        <f t="shared" si="4"/>
        <v>0</v>
      </c>
      <c r="I35" s="149">
        <f t="shared" si="4"/>
        <v>0</v>
      </c>
      <c r="J35" s="149">
        <f t="shared" si="4"/>
        <v>0</v>
      </c>
      <c r="K35" s="149">
        <f t="shared" si="4"/>
        <v>0</v>
      </c>
      <c r="L35" s="149">
        <f t="shared" si="4"/>
        <v>0</v>
      </c>
      <c r="M35" s="149">
        <f t="shared" si="4"/>
        <v>0</v>
      </c>
      <c r="N35" s="149">
        <f t="shared" si="4"/>
        <v>0</v>
      </c>
      <c r="O35" s="149">
        <f t="shared" si="4"/>
        <v>0</v>
      </c>
    </row>
    <row r="36" spans="1:15" ht="23.9" customHeight="1">
      <c r="A36" s="188">
        <v>1000422753</v>
      </c>
      <c r="B36" s="189" t="s">
        <v>84</v>
      </c>
      <c r="C36" s="188" t="s">
        <v>2400</v>
      </c>
      <c r="D36" s="189" t="s">
        <v>82</v>
      </c>
      <c r="E36" s="149">
        <f t="shared" ref="E36:O36" si="5">E9/$P9</f>
        <v>0</v>
      </c>
      <c r="F36" s="149">
        <f t="shared" si="5"/>
        <v>0</v>
      </c>
      <c r="G36" s="149">
        <f t="shared" si="5"/>
        <v>0</v>
      </c>
      <c r="H36" s="149">
        <f t="shared" si="5"/>
        <v>0</v>
      </c>
      <c r="I36" s="149">
        <f t="shared" si="5"/>
        <v>0.43207126948775054</v>
      </c>
      <c r="J36" s="149">
        <f t="shared" si="5"/>
        <v>0</v>
      </c>
      <c r="K36" s="149">
        <f t="shared" si="5"/>
        <v>0</v>
      </c>
      <c r="L36" s="149">
        <f t="shared" si="5"/>
        <v>0</v>
      </c>
      <c r="M36" s="149">
        <f t="shared" si="5"/>
        <v>0.56792873051224946</v>
      </c>
      <c r="N36" s="149">
        <f t="shared" si="5"/>
        <v>0</v>
      </c>
      <c r="O36" s="149">
        <f t="shared" si="5"/>
        <v>0</v>
      </c>
    </row>
    <row r="37" spans="1:15" ht="23.9" customHeight="1">
      <c r="A37" s="188">
        <v>1000446727</v>
      </c>
      <c r="B37" s="189" t="s">
        <v>83</v>
      </c>
      <c r="C37" s="188" t="s">
        <v>38</v>
      </c>
      <c r="D37" s="189" t="s">
        <v>39</v>
      </c>
      <c r="E37" s="149">
        <f t="shared" ref="E37:O37" si="6">E10/$P10</f>
        <v>0.58099352051835851</v>
      </c>
      <c r="F37" s="149">
        <f t="shared" si="6"/>
        <v>0</v>
      </c>
      <c r="G37" s="149">
        <f t="shared" si="6"/>
        <v>0.20950323974082075</v>
      </c>
      <c r="H37" s="149">
        <f t="shared" si="6"/>
        <v>0</v>
      </c>
      <c r="I37" s="149">
        <f t="shared" si="6"/>
        <v>0</v>
      </c>
      <c r="J37" s="149">
        <f t="shared" si="6"/>
        <v>0</v>
      </c>
      <c r="K37" s="149">
        <f t="shared" si="6"/>
        <v>0</v>
      </c>
      <c r="L37" s="149">
        <f t="shared" si="6"/>
        <v>0.20950323974082075</v>
      </c>
      <c r="M37" s="149">
        <f t="shared" si="6"/>
        <v>0</v>
      </c>
      <c r="N37" s="149">
        <f t="shared" si="6"/>
        <v>0</v>
      </c>
      <c r="O37" s="149">
        <f t="shared" si="6"/>
        <v>0</v>
      </c>
    </row>
    <row r="38" spans="1:15" ht="23.9" customHeight="1">
      <c r="A38" s="188">
        <v>1000412773</v>
      </c>
      <c r="B38" s="189" t="s">
        <v>52</v>
      </c>
      <c r="C38" s="188" t="s">
        <v>50</v>
      </c>
      <c r="D38" s="189" t="s">
        <v>51</v>
      </c>
      <c r="E38" s="149" t="e">
        <f t="shared" ref="E38:O38" si="7">E11/$P11</f>
        <v>#REF!</v>
      </c>
      <c r="F38" s="149" t="e">
        <f t="shared" si="7"/>
        <v>#REF!</v>
      </c>
      <c r="G38" s="149" t="e">
        <f t="shared" si="7"/>
        <v>#REF!</v>
      </c>
      <c r="H38" s="149" t="e">
        <f t="shared" si="7"/>
        <v>#REF!</v>
      </c>
      <c r="I38" s="149" t="e">
        <f t="shared" si="7"/>
        <v>#REF!</v>
      </c>
      <c r="J38" s="149" t="e">
        <f t="shared" si="7"/>
        <v>#REF!</v>
      </c>
      <c r="K38" s="149" t="e">
        <f t="shared" si="7"/>
        <v>#REF!</v>
      </c>
      <c r="L38" s="149" t="e">
        <f t="shared" si="7"/>
        <v>#REF!</v>
      </c>
      <c r="M38" s="149" t="e">
        <f t="shared" si="7"/>
        <v>#REF!</v>
      </c>
      <c r="N38" s="149" t="e">
        <f t="shared" si="7"/>
        <v>#REF!</v>
      </c>
      <c r="O38" s="149" t="e">
        <f t="shared" si="7"/>
        <v>#REF!</v>
      </c>
    </row>
    <row r="39" spans="1:15" ht="23.9" customHeight="1">
      <c r="A39" s="188">
        <v>1000448064</v>
      </c>
      <c r="B39" s="189" t="s">
        <v>68</v>
      </c>
      <c r="C39" s="188" t="s">
        <v>69</v>
      </c>
      <c r="D39" s="189" t="s">
        <v>70</v>
      </c>
      <c r="E39" s="149">
        <f t="shared" ref="E39:O39" si="8">E12/$P12</f>
        <v>0.46612466124661245</v>
      </c>
      <c r="F39" s="149">
        <f t="shared" si="8"/>
        <v>0</v>
      </c>
      <c r="G39" s="149">
        <f t="shared" si="8"/>
        <v>0</v>
      </c>
      <c r="H39" s="149">
        <f t="shared" si="8"/>
        <v>0</v>
      </c>
      <c r="I39" s="149">
        <f t="shared" si="8"/>
        <v>0</v>
      </c>
      <c r="J39" s="149">
        <f t="shared" si="8"/>
        <v>6.7750677506775062E-2</v>
      </c>
      <c r="K39" s="149">
        <f t="shared" si="8"/>
        <v>0</v>
      </c>
      <c r="L39" s="149">
        <f t="shared" si="8"/>
        <v>0.33875338753387535</v>
      </c>
      <c r="M39" s="149">
        <f t="shared" si="8"/>
        <v>0</v>
      </c>
      <c r="N39" s="149">
        <f t="shared" si="8"/>
        <v>0</v>
      </c>
      <c r="O39" s="149">
        <f t="shared" si="8"/>
        <v>0.12737127371273713</v>
      </c>
    </row>
    <row r="40" spans="1:15" ht="23.9" customHeight="1">
      <c r="A40" s="188">
        <v>1000417402</v>
      </c>
      <c r="B40" s="189" t="s">
        <v>48</v>
      </c>
      <c r="C40" s="188" t="s">
        <v>46</v>
      </c>
      <c r="D40" s="189" t="s">
        <v>47</v>
      </c>
      <c r="E40" s="149" t="e">
        <f t="shared" ref="E40:O40" si="9">E13/$P13</f>
        <v>#REF!</v>
      </c>
      <c r="F40" s="149" t="e">
        <f t="shared" si="9"/>
        <v>#REF!</v>
      </c>
      <c r="G40" s="149" t="e">
        <f t="shared" si="9"/>
        <v>#REF!</v>
      </c>
      <c r="H40" s="149" t="e">
        <f t="shared" si="9"/>
        <v>#REF!</v>
      </c>
      <c r="I40" s="149" t="e">
        <f t="shared" si="9"/>
        <v>#REF!</v>
      </c>
      <c r="J40" s="149" t="e">
        <f t="shared" si="9"/>
        <v>#REF!</v>
      </c>
      <c r="K40" s="149" t="e">
        <f t="shared" si="9"/>
        <v>#REF!</v>
      </c>
      <c r="L40" s="149" t="e">
        <f t="shared" si="9"/>
        <v>#REF!</v>
      </c>
      <c r="M40" s="149" t="e">
        <f t="shared" si="9"/>
        <v>#REF!</v>
      </c>
      <c r="N40" s="149" t="e">
        <f t="shared" si="9"/>
        <v>#REF!</v>
      </c>
      <c r="O40" s="149" t="e">
        <f t="shared" si="9"/>
        <v>#REF!</v>
      </c>
    </row>
    <row r="41" spans="1:15" ht="23.9" customHeight="1">
      <c r="A41" s="188">
        <v>1000422748</v>
      </c>
      <c r="B41" s="189" t="s">
        <v>87</v>
      </c>
      <c r="C41" s="188" t="s">
        <v>85</v>
      </c>
      <c r="D41" s="189" t="s">
        <v>86</v>
      </c>
      <c r="E41" s="149">
        <f t="shared" ref="E41:O41" si="10">E14/$P14</f>
        <v>1</v>
      </c>
      <c r="F41" s="149">
        <f t="shared" si="10"/>
        <v>0</v>
      </c>
      <c r="G41" s="149">
        <f t="shared" si="10"/>
        <v>0</v>
      </c>
      <c r="H41" s="149">
        <f t="shared" si="10"/>
        <v>0</v>
      </c>
      <c r="I41" s="149">
        <f t="shared" si="10"/>
        <v>0</v>
      </c>
      <c r="J41" s="149">
        <f t="shared" si="10"/>
        <v>0</v>
      </c>
      <c r="K41" s="149">
        <f t="shared" si="10"/>
        <v>0</v>
      </c>
      <c r="L41" s="149">
        <f t="shared" si="10"/>
        <v>0</v>
      </c>
      <c r="M41" s="149">
        <f t="shared" si="10"/>
        <v>0</v>
      </c>
      <c r="N41" s="149">
        <f t="shared" si="10"/>
        <v>0</v>
      </c>
      <c r="O41" s="149">
        <f t="shared" si="10"/>
        <v>0</v>
      </c>
    </row>
    <row r="42" spans="1:15" ht="23.9" customHeight="1">
      <c r="A42" s="188">
        <v>1000431127</v>
      </c>
      <c r="B42" s="189" t="s">
        <v>23</v>
      </c>
      <c r="C42" s="188" t="s">
        <v>21</v>
      </c>
      <c r="D42" s="189" t="s">
        <v>22</v>
      </c>
      <c r="E42" s="149" t="e">
        <f t="shared" ref="E42:O42" si="11">E15/$P15</f>
        <v>#REF!</v>
      </c>
      <c r="F42" s="149" t="e">
        <f t="shared" si="11"/>
        <v>#REF!</v>
      </c>
      <c r="G42" s="149" t="e">
        <f t="shared" si="11"/>
        <v>#REF!</v>
      </c>
      <c r="H42" s="149" t="e">
        <f t="shared" si="11"/>
        <v>#REF!</v>
      </c>
      <c r="I42" s="149" t="e">
        <f t="shared" si="11"/>
        <v>#REF!</v>
      </c>
      <c r="J42" s="149" t="e">
        <f t="shared" si="11"/>
        <v>#REF!</v>
      </c>
      <c r="K42" s="149" t="e">
        <f t="shared" si="11"/>
        <v>#REF!</v>
      </c>
      <c r="L42" s="149" t="e">
        <f t="shared" si="11"/>
        <v>#REF!</v>
      </c>
      <c r="M42" s="149" t="e">
        <f t="shared" si="11"/>
        <v>#REF!</v>
      </c>
      <c r="N42" s="149" t="e">
        <f t="shared" si="11"/>
        <v>#REF!</v>
      </c>
      <c r="O42" s="149" t="e">
        <f t="shared" si="11"/>
        <v>#REF!</v>
      </c>
    </row>
    <row r="43" spans="1:15" ht="23.9" customHeight="1">
      <c r="A43" s="188">
        <v>1000445090</v>
      </c>
      <c r="B43" s="189" t="s">
        <v>54</v>
      </c>
      <c r="C43" s="188" t="s">
        <v>76</v>
      </c>
      <c r="D43" s="189" t="s">
        <v>77</v>
      </c>
      <c r="E43" s="149">
        <f t="shared" ref="E43:O43" si="12">E16/$P16</f>
        <v>0.46262213133378777</v>
      </c>
      <c r="F43" s="149">
        <f t="shared" si="12"/>
        <v>0</v>
      </c>
      <c r="G43" s="149">
        <f t="shared" si="12"/>
        <v>0</v>
      </c>
      <c r="H43" s="149">
        <f t="shared" si="12"/>
        <v>0</v>
      </c>
      <c r="I43" s="149">
        <f t="shared" si="12"/>
        <v>7.8391274710293113E-2</v>
      </c>
      <c r="J43" s="149">
        <f t="shared" si="12"/>
        <v>0</v>
      </c>
      <c r="K43" s="149">
        <f t="shared" si="12"/>
        <v>8.6344012724380817E-2</v>
      </c>
      <c r="L43" s="149">
        <f t="shared" si="12"/>
        <v>0.2090433992274483</v>
      </c>
      <c r="M43" s="149">
        <f t="shared" si="12"/>
        <v>0.16359918200408999</v>
      </c>
      <c r="N43" s="149">
        <f t="shared" si="12"/>
        <v>0</v>
      </c>
      <c r="O43" s="149">
        <f t="shared" si="12"/>
        <v>0</v>
      </c>
    </row>
    <row r="44" spans="1:15" ht="23.9" customHeight="1">
      <c r="A44" s="188">
        <v>1000416320</v>
      </c>
      <c r="B44" s="189" t="s">
        <v>64</v>
      </c>
      <c r="C44" s="188" t="s">
        <v>66</v>
      </c>
      <c r="D44" s="189" t="s">
        <v>67</v>
      </c>
      <c r="E44" s="149">
        <f t="shared" ref="E44:O44" si="13">E17/$P17</f>
        <v>0.70541082164328661</v>
      </c>
      <c r="F44" s="149">
        <f t="shared" si="13"/>
        <v>0</v>
      </c>
      <c r="G44" s="149">
        <f t="shared" si="13"/>
        <v>0</v>
      </c>
      <c r="H44" s="149">
        <f t="shared" si="13"/>
        <v>0</v>
      </c>
      <c r="I44" s="149">
        <f t="shared" si="13"/>
        <v>0</v>
      </c>
      <c r="J44" s="149">
        <f t="shared" si="13"/>
        <v>0</v>
      </c>
      <c r="K44" s="149">
        <f t="shared" si="13"/>
        <v>0</v>
      </c>
      <c r="L44" s="149">
        <f t="shared" si="13"/>
        <v>0.12959251837007349</v>
      </c>
      <c r="M44" s="149">
        <f t="shared" si="13"/>
        <v>0.10020040080160321</v>
      </c>
      <c r="N44" s="149">
        <f t="shared" si="13"/>
        <v>0</v>
      </c>
      <c r="O44" s="149">
        <f t="shared" si="13"/>
        <v>6.4796259185036745E-2</v>
      </c>
    </row>
    <row r="45" spans="1:15" ht="23.9" customHeight="1">
      <c r="A45" s="188">
        <v>1000451136</v>
      </c>
      <c r="B45" s="189" t="s">
        <v>44</v>
      </c>
      <c r="C45" s="188" t="s">
        <v>42</v>
      </c>
      <c r="D45" s="189" t="s">
        <v>43</v>
      </c>
      <c r="E45" s="149">
        <f t="shared" ref="E45:O45" si="14">E18/$P18</f>
        <v>0</v>
      </c>
      <c r="F45" s="149">
        <f t="shared" si="14"/>
        <v>0</v>
      </c>
      <c r="G45" s="149">
        <f t="shared" si="14"/>
        <v>0</v>
      </c>
      <c r="H45" s="149">
        <f t="shared" si="14"/>
        <v>0</v>
      </c>
      <c r="I45" s="149">
        <f t="shared" si="14"/>
        <v>0.61111111111111116</v>
      </c>
      <c r="J45" s="149">
        <f t="shared" si="14"/>
        <v>0</v>
      </c>
      <c r="K45" s="149">
        <f t="shared" si="14"/>
        <v>0</v>
      </c>
      <c r="L45" s="149">
        <f t="shared" si="14"/>
        <v>0</v>
      </c>
      <c r="M45" s="149">
        <f t="shared" si="14"/>
        <v>0</v>
      </c>
      <c r="N45" s="149">
        <f t="shared" si="14"/>
        <v>0</v>
      </c>
      <c r="O45" s="149">
        <f t="shared" si="14"/>
        <v>0.3888888888888889</v>
      </c>
    </row>
    <row r="46" spans="1:15" ht="23.9" customHeight="1">
      <c r="A46" s="188">
        <v>1000410706</v>
      </c>
      <c r="B46" s="189" t="s">
        <v>58</v>
      </c>
      <c r="C46" s="188" t="s">
        <v>149</v>
      </c>
      <c r="D46" s="189" t="s">
        <v>73</v>
      </c>
      <c r="E46" s="149">
        <f t="shared" ref="E46:O46" si="15">E19/$P19</f>
        <v>0.5855130784708249</v>
      </c>
      <c r="F46" s="149">
        <f t="shared" si="15"/>
        <v>0</v>
      </c>
      <c r="G46" s="149">
        <f t="shared" si="15"/>
        <v>0</v>
      </c>
      <c r="H46" s="149">
        <f t="shared" si="15"/>
        <v>0</v>
      </c>
      <c r="I46" s="149">
        <f t="shared" si="15"/>
        <v>0.2012072434607646</v>
      </c>
      <c r="J46" s="149">
        <f t="shared" si="15"/>
        <v>0</v>
      </c>
      <c r="K46" s="149">
        <f t="shared" si="15"/>
        <v>0</v>
      </c>
      <c r="L46" s="149">
        <f t="shared" si="15"/>
        <v>0.11569416498993963</v>
      </c>
      <c r="M46" s="149">
        <f t="shared" si="15"/>
        <v>9.7585513078470826E-2</v>
      </c>
      <c r="N46" s="149">
        <f t="shared" si="15"/>
        <v>0</v>
      </c>
      <c r="O46" s="149">
        <f t="shared" si="15"/>
        <v>0</v>
      </c>
    </row>
    <row r="47" spans="1:15" ht="23.9" customHeight="1">
      <c r="A47" s="188">
        <v>1000416318</v>
      </c>
      <c r="B47" s="189" t="s">
        <v>31</v>
      </c>
      <c r="C47" s="188" t="s">
        <v>29</v>
      </c>
      <c r="D47" s="189" t="s">
        <v>30</v>
      </c>
      <c r="E47" s="149">
        <f t="shared" ref="E47:O47" si="16">E20/$P20</f>
        <v>0.96540319704289745</v>
      </c>
      <c r="F47" s="149">
        <f t="shared" si="16"/>
        <v>0</v>
      </c>
      <c r="G47" s="149">
        <f t="shared" si="16"/>
        <v>0</v>
      </c>
      <c r="H47" s="149">
        <f t="shared" si="16"/>
        <v>0</v>
      </c>
      <c r="I47" s="149">
        <f t="shared" si="16"/>
        <v>3.459680295710256E-2</v>
      </c>
      <c r="J47" s="149">
        <f t="shared" si="16"/>
        <v>0</v>
      </c>
      <c r="K47" s="149">
        <f t="shared" si="16"/>
        <v>0</v>
      </c>
      <c r="L47" s="149">
        <f t="shared" si="16"/>
        <v>0</v>
      </c>
      <c r="M47" s="149">
        <f t="shared" si="16"/>
        <v>0</v>
      </c>
      <c r="N47" s="149">
        <f t="shared" si="16"/>
        <v>0</v>
      </c>
      <c r="O47" s="149">
        <f t="shared" si="16"/>
        <v>0</v>
      </c>
    </row>
    <row r="48" spans="1:15" ht="23.9" customHeight="1">
      <c r="A48" s="188">
        <v>1000425175</v>
      </c>
      <c r="B48" s="189" t="s">
        <v>126</v>
      </c>
      <c r="C48" s="188" t="s">
        <v>124</v>
      </c>
      <c r="D48" s="189" t="s">
        <v>125</v>
      </c>
      <c r="E48" s="149">
        <f t="shared" ref="E48:O48" si="17">E21/$P21</f>
        <v>0.42385887980865056</v>
      </c>
      <c r="F48" s="149">
        <f t="shared" si="17"/>
        <v>0</v>
      </c>
      <c r="G48" s="149">
        <f t="shared" si="17"/>
        <v>0</v>
      </c>
      <c r="H48" s="149">
        <f t="shared" si="17"/>
        <v>0</v>
      </c>
      <c r="I48" s="149">
        <f t="shared" si="17"/>
        <v>0.57614112019134944</v>
      </c>
      <c r="J48" s="149">
        <f t="shared" si="17"/>
        <v>0</v>
      </c>
      <c r="K48" s="149">
        <f t="shared" si="17"/>
        <v>0</v>
      </c>
      <c r="L48" s="149">
        <f t="shared" si="17"/>
        <v>0</v>
      </c>
      <c r="M48" s="149">
        <f t="shared" si="17"/>
        <v>0</v>
      </c>
      <c r="N48" s="149">
        <f t="shared" si="17"/>
        <v>0</v>
      </c>
      <c r="O48" s="149">
        <f t="shared" si="17"/>
        <v>0</v>
      </c>
    </row>
    <row r="49" spans="1:15" ht="23.9" customHeight="1">
      <c r="A49" s="188">
        <v>1000425394</v>
      </c>
      <c r="B49" s="189" t="s">
        <v>101</v>
      </c>
      <c r="C49" s="188" t="s">
        <v>99</v>
      </c>
      <c r="D49" s="189" t="s">
        <v>100</v>
      </c>
      <c r="E49" s="149">
        <f t="shared" ref="E49:O49" si="18">E22/$P22</f>
        <v>0.10586328992378324</v>
      </c>
      <c r="F49" s="149">
        <f t="shared" si="18"/>
        <v>0.58950969213226911</v>
      </c>
      <c r="G49" s="149">
        <f t="shared" si="18"/>
        <v>0</v>
      </c>
      <c r="H49" s="149">
        <f t="shared" si="18"/>
        <v>0</v>
      </c>
      <c r="I49" s="149">
        <f t="shared" si="18"/>
        <v>0</v>
      </c>
      <c r="J49" s="149">
        <f t="shared" si="18"/>
        <v>0</v>
      </c>
      <c r="K49" s="149">
        <f t="shared" si="18"/>
        <v>0</v>
      </c>
      <c r="L49" s="149">
        <f t="shared" si="18"/>
        <v>0</v>
      </c>
      <c r="M49" s="149">
        <f t="shared" si="18"/>
        <v>0.19876372802016445</v>
      </c>
      <c r="N49" s="149">
        <f t="shared" si="18"/>
        <v>0</v>
      </c>
      <c r="O49" s="149">
        <f t="shared" si="18"/>
        <v>0.10586328992378324</v>
      </c>
    </row>
    <row r="50" spans="1:15" ht="23.9" customHeight="1">
      <c r="A50" s="188">
        <v>1000428976</v>
      </c>
      <c r="B50" s="189" t="s">
        <v>115</v>
      </c>
      <c r="C50" s="188" t="s">
        <v>119</v>
      </c>
      <c r="D50" s="189" t="s">
        <v>120</v>
      </c>
      <c r="E50" s="149" t="e">
        <f t="shared" ref="E50:O50" si="19">E23/$P23</f>
        <v>#REF!</v>
      </c>
      <c r="F50" s="149" t="e">
        <f t="shared" si="19"/>
        <v>#REF!</v>
      </c>
      <c r="G50" s="149" t="e">
        <f t="shared" si="19"/>
        <v>#REF!</v>
      </c>
      <c r="H50" s="149" t="e">
        <f t="shared" si="19"/>
        <v>#REF!</v>
      </c>
      <c r="I50" s="149" t="e">
        <f t="shared" si="19"/>
        <v>#REF!</v>
      </c>
      <c r="J50" s="149" t="e">
        <f t="shared" si="19"/>
        <v>#REF!</v>
      </c>
      <c r="K50" s="149" t="e">
        <f t="shared" si="19"/>
        <v>#REF!</v>
      </c>
      <c r="L50" s="149" t="e">
        <f t="shared" si="19"/>
        <v>#REF!</v>
      </c>
      <c r="M50" s="149" t="e">
        <f t="shared" si="19"/>
        <v>#REF!</v>
      </c>
      <c r="N50" s="149" t="e">
        <f t="shared" si="19"/>
        <v>#REF!</v>
      </c>
      <c r="O50" s="149" t="e">
        <f t="shared" si="19"/>
        <v>#REF!</v>
      </c>
    </row>
    <row r="51" spans="1:15" ht="23.9" customHeight="1">
      <c r="A51" s="188">
        <v>1000428977</v>
      </c>
      <c r="B51" s="189" t="s">
        <v>114</v>
      </c>
      <c r="C51" s="188" t="s">
        <v>111</v>
      </c>
      <c r="D51" s="189" t="s">
        <v>112</v>
      </c>
      <c r="E51" s="149" t="e">
        <f t="shared" ref="E51:O51" si="20">E24/$P24</f>
        <v>#REF!</v>
      </c>
      <c r="F51" s="149" t="e">
        <f t="shared" si="20"/>
        <v>#REF!</v>
      </c>
      <c r="G51" s="149" t="e">
        <f t="shared" si="20"/>
        <v>#REF!</v>
      </c>
      <c r="H51" s="149" t="e">
        <f t="shared" si="20"/>
        <v>#REF!</v>
      </c>
      <c r="I51" s="149" t="e">
        <f t="shared" si="20"/>
        <v>#REF!</v>
      </c>
      <c r="J51" s="149" t="e">
        <f t="shared" si="20"/>
        <v>#REF!</v>
      </c>
      <c r="K51" s="149" t="e">
        <f t="shared" si="20"/>
        <v>#REF!</v>
      </c>
      <c r="L51" s="149" t="e">
        <f t="shared" si="20"/>
        <v>#REF!</v>
      </c>
      <c r="M51" s="149" t="e">
        <f t="shared" si="20"/>
        <v>#REF!</v>
      </c>
      <c r="N51" s="149" t="e">
        <f t="shared" si="20"/>
        <v>#REF!</v>
      </c>
      <c r="O51" s="149" t="e">
        <f t="shared" si="20"/>
        <v>#REF!</v>
      </c>
    </row>
    <row r="52" spans="1:15" ht="23.9" customHeight="1">
      <c r="A52" s="188">
        <v>1000432850</v>
      </c>
      <c r="B52" s="189" t="s">
        <v>93</v>
      </c>
      <c r="C52" s="188" t="s">
        <v>90</v>
      </c>
      <c r="D52" s="189" t="s">
        <v>91</v>
      </c>
      <c r="E52" s="149">
        <f t="shared" ref="E52:O52" si="21">E25/$P25</f>
        <v>0.25164995285848973</v>
      </c>
      <c r="F52" s="149">
        <f t="shared" si="21"/>
        <v>0</v>
      </c>
      <c r="G52" s="149">
        <f t="shared" si="21"/>
        <v>0</v>
      </c>
      <c r="H52" s="149">
        <f t="shared" si="21"/>
        <v>0</v>
      </c>
      <c r="I52" s="149">
        <f t="shared" si="21"/>
        <v>0</v>
      </c>
      <c r="J52" s="149">
        <f t="shared" si="21"/>
        <v>0</v>
      </c>
      <c r="K52" s="149">
        <f t="shared" si="21"/>
        <v>0</v>
      </c>
      <c r="L52" s="149">
        <f t="shared" si="21"/>
        <v>0.48812891060255426</v>
      </c>
      <c r="M52" s="149">
        <f t="shared" si="21"/>
        <v>9.7625782120510859E-2</v>
      </c>
      <c r="N52" s="149">
        <f t="shared" si="21"/>
        <v>0</v>
      </c>
      <c r="O52" s="149">
        <f t="shared" si="21"/>
        <v>0.16259535441844519</v>
      </c>
    </row>
    <row r="53" spans="1:15" ht="23.9" customHeight="1">
      <c r="A53" s="188">
        <v>1000430236</v>
      </c>
      <c r="B53" s="189" t="s">
        <v>116</v>
      </c>
      <c r="C53" s="188" t="s">
        <v>121</v>
      </c>
      <c r="D53" s="189" t="s">
        <v>116</v>
      </c>
      <c r="E53" s="149">
        <f t="shared" ref="E53:O53" si="22">E26/$P26</f>
        <v>6.0713982022899037E-2</v>
      </c>
      <c r="F53" s="149">
        <f t="shared" si="22"/>
        <v>2.151849980742393E-2</v>
      </c>
      <c r="G53" s="149">
        <f t="shared" si="22"/>
        <v>0</v>
      </c>
      <c r="H53" s="149">
        <f t="shared" si="22"/>
        <v>0</v>
      </c>
      <c r="I53" s="149">
        <f t="shared" si="22"/>
        <v>0.4043997378964691</v>
      </c>
      <c r="J53" s="149">
        <f t="shared" si="22"/>
        <v>4.2516794133682798E-2</v>
      </c>
      <c r="K53" s="149">
        <f t="shared" si="22"/>
        <v>0</v>
      </c>
      <c r="L53" s="149">
        <f t="shared" si="22"/>
        <v>0.14005532185213157</v>
      </c>
      <c r="M53" s="149">
        <f t="shared" si="22"/>
        <v>0.23037099654363469</v>
      </c>
      <c r="N53" s="149">
        <f t="shared" si="22"/>
        <v>1.2529949329985341E-2</v>
      </c>
      <c r="O53" s="149">
        <f t="shared" si="22"/>
        <v>8.7894718413773429E-2</v>
      </c>
    </row>
    <row r="54" spans="1:15" ht="23.9" customHeight="1">
      <c r="A54" s="188"/>
      <c r="B54" s="188"/>
      <c r="C54" s="188"/>
      <c r="D54" s="189" t="s">
        <v>2401</v>
      </c>
      <c r="E54" s="149" t="e">
        <f t="shared" ref="E54:O54" si="23">E27/$P27</f>
        <v>#REF!</v>
      </c>
      <c r="F54" s="149" t="e">
        <f t="shared" si="23"/>
        <v>#REF!</v>
      </c>
      <c r="G54" s="149" t="e">
        <f t="shared" si="23"/>
        <v>#REF!</v>
      </c>
      <c r="H54" s="149" t="e">
        <f t="shared" si="23"/>
        <v>#REF!</v>
      </c>
      <c r="I54" s="149" t="e">
        <f t="shared" si="23"/>
        <v>#REF!</v>
      </c>
      <c r="J54" s="149" t="e">
        <f t="shared" si="23"/>
        <v>#REF!</v>
      </c>
      <c r="K54" s="149" t="e">
        <f t="shared" si="23"/>
        <v>#REF!</v>
      </c>
      <c r="L54" s="149" t="e">
        <f t="shared" si="23"/>
        <v>#REF!</v>
      </c>
      <c r="M54" s="149" t="e">
        <f t="shared" si="23"/>
        <v>#REF!</v>
      </c>
      <c r="N54" s="149" t="e">
        <f t="shared" si="23"/>
        <v>#REF!</v>
      </c>
      <c r="O54" s="149" t="e">
        <f t="shared" si="23"/>
        <v>#REF!</v>
      </c>
    </row>
    <row r="55" spans="1:15" ht="23.9" customHeight="1">
      <c r="A55" s="882"/>
      <c r="B55" s="882"/>
      <c r="C55" s="882"/>
      <c r="D55" s="147" t="s">
        <v>2403</v>
      </c>
      <c r="E55" s="148" t="e">
        <f t="shared" ref="E55:O55" si="24">E28/$P28</f>
        <v>#REF!</v>
      </c>
      <c r="F55" s="148" t="e">
        <f t="shared" si="24"/>
        <v>#REF!</v>
      </c>
      <c r="G55" s="148" t="e">
        <f t="shared" si="24"/>
        <v>#REF!</v>
      </c>
      <c r="H55" s="148" t="e">
        <f t="shared" si="24"/>
        <v>#REF!</v>
      </c>
      <c r="I55" s="148" t="e">
        <f t="shared" si="24"/>
        <v>#REF!</v>
      </c>
      <c r="J55" s="148" t="e">
        <f t="shared" si="24"/>
        <v>#REF!</v>
      </c>
      <c r="K55" s="148" t="e">
        <f t="shared" si="24"/>
        <v>#REF!</v>
      </c>
      <c r="L55" s="148" t="e">
        <f t="shared" si="24"/>
        <v>#REF!</v>
      </c>
      <c r="M55" s="148" t="e">
        <f t="shared" si="24"/>
        <v>#REF!</v>
      </c>
      <c r="N55" s="148" t="e">
        <f t="shared" si="24"/>
        <v>#REF!</v>
      </c>
      <c r="O55" s="148" t="e">
        <f t="shared" si="24"/>
        <v>#REF!</v>
      </c>
    </row>
  </sheetData>
  <mergeCells count="2">
    <mergeCell ref="A2:C2"/>
    <mergeCell ref="A55:C5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0D7F-C877-493A-B33A-49F26BDA211C}">
  <sheetPr codeName="Sheet47">
    <tabColor rgb="FFFFFF00"/>
  </sheetPr>
  <dimension ref="A1:O90"/>
  <sheetViews>
    <sheetView topLeftCell="B1" zoomScale="115" zoomScaleNormal="115" workbookViewId="0">
      <selection activeCell="F5" sqref="F5:O5"/>
    </sheetView>
  </sheetViews>
  <sheetFormatPr defaultColWidth="12.54296875" defaultRowHeight="14.5"/>
  <cols>
    <col min="1" max="1" width="5.453125" customWidth="1"/>
    <col min="2" max="2" width="75.453125" customWidth="1"/>
    <col min="3" max="3" width="17.453125" customWidth="1"/>
    <col min="5" max="5" width="14.453125" customWidth="1"/>
  </cols>
  <sheetData>
    <row r="1" spans="1:15" ht="15.75" customHeight="1">
      <c r="A1" s="241" t="s">
        <v>2404</v>
      </c>
      <c r="B1" s="242" t="s">
        <v>2405</v>
      </c>
      <c r="C1" s="243" t="s">
        <v>2406</v>
      </c>
      <c r="D1" s="244"/>
      <c r="E1" s="245" t="s">
        <v>2407</v>
      </c>
      <c r="F1" s="244"/>
      <c r="G1" s="244"/>
      <c r="H1" s="246" t="s">
        <v>2408</v>
      </c>
      <c r="I1" s="247"/>
      <c r="J1" s="244"/>
      <c r="K1" s="244"/>
      <c r="L1" s="244"/>
      <c r="M1" s="244"/>
      <c r="N1" s="244"/>
      <c r="O1" s="244"/>
    </row>
    <row r="2" spans="1:15">
      <c r="A2" s="248">
        <v>1</v>
      </c>
      <c r="B2" s="249" t="s">
        <v>2409</v>
      </c>
      <c r="C2" s="250" t="s">
        <v>1464</v>
      </c>
      <c r="D2" s="244"/>
      <c r="E2" s="251" t="s">
        <v>2410</v>
      </c>
      <c r="F2" s="883" t="s">
        <v>2411</v>
      </c>
      <c r="G2" s="884"/>
      <c r="H2" s="884"/>
      <c r="I2" s="884"/>
      <c r="J2" s="884"/>
      <c r="K2" s="884"/>
      <c r="L2" s="884"/>
      <c r="M2" s="884"/>
      <c r="N2" s="884"/>
      <c r="O2" s="885"/>
    </row>
    <row r="3" spans="1:15">
      <c r="A3" s="248">
        <v>2</v>
      </c>
      <c r="B3" s="249" t="s">
        <v>2412</v>
      </c>
      <c r="C3" s="250" t="s">
        <v>1462</v>
      </c>
      <c r="D3" s="244"/>
      <c r="E3" s="252" t="s">
        <v>1462</v>
      </c>
      <c r="F3" s="883" t="s">
        <v>2413</v>
      </c>
      <c r="G3" s="884"/>
      <c r="H3" s="884"/>
      <c r="I3" s="884"/>
      <c r="J3" s="884"/>
      <c r="K3" s="884"/>
      <c r="L3" s="884"/>
      <c r="M3" s="884"/>
      <c r="N3" s="884"/>
      <c r="O3" s="885"/>
    </row>
    <row r="4" spans="1:15" ht="15" thickBot="1">
      <c r="A4" s="248">
        <v>3</v>
      </c>
      <c r="B4" s="249" t="s">
        <v>2414</v>
      </c>
      <c r="C4" s="250" t="s">
        <v>1493</v>
      </c>
      <c r="D4" s="244"/>
      <c r="E4" s="253" t="s">
        <v>1493</v>
      </c>
      <c r="F4" s="883" t="s">
        <v>2415</v>
      </c>
      <c r="G4" s="884"/>
      <c r="H4" s="884"/>
      <c r="I4" s="884"/>
      <c r="J4" s="884"/>
      <c r="K4" s="884"/>
      <c r="L4" s="884"/>
      <c r="M4" s="884"/>
      <c r="N4" s="884"/>
      <c r="O4" s="885"/>
    </row>
    <row r="5" spans="1:15" ht="15" thickBot="1">
      <c r="A5" s="248">
        <v>4</v>
      </c>
      <c r="B5" s="249" t="s">
        <v>2416</v>
      </c>
      <c r="C5" s="250" t="s">
        <v>1493</v>
      </c>
      <c r="D5" s="244"/>
      <c r="E5" s="254" t="s">
        <v>1471</v>
      </c>
      <c r="F5" s="886" t="s">
        <v>2417</v>
      </c>
      <c r="G5" s="884"/>
      <c r="H5" s="884"/>
      <c r="I5" s="884"/>
      <c r="J5" s="884"/>
      <c r="K5" s="884"/>
      <c r="L5" s="884"/>
      <c r="M5" s="884"/>
      <c r="N5" s="884"/>
      <c r="O5" s="885"/>
    </row>
    <row r="6" spans="1:15">
      <c r="A6" s="248">
        <v>5</v>
      </c>
      <c r="B6" s="249" t="s">
        <v>2418</v>
      </c>
      <c r="C6" s="250" t="s">
        <v>1462</v>
      </c>
      <c r="D6" s="244"/>
      <c r="E6" s="244"/>
      <c r="F6" s="244"/>
      <c r="G6" s="244"/>
      <c r="H6" s="244"/>
      <c r="I6" s="244"/>
      <c r="J6" s="244"/>
      <c r="K6" s="244"/>
      <c r="L6" s="244"/>
      <c r="M6" s="244"/>
      <c r="N6" s="244"/>
      <c r="O6" s="244"/>
    </row>
    <row r="7" spans="1:15">
      <c r="A7" s="248">
        <v>6</v>
      </c>
      <c r="B7" s="249" t="s">
        <v>2419</v>
      </c>
      <c r="C7" s="250" t="s">
        <v>1462</v>
      </c>
      <c r="D7" s="244"/>
      <c r="E7" s="244"/>
      <c r="F7" s="244"/>
      <c r="G7" s="244"/>
      <c r="H7" s="244"/>
      <c r="I7" s="244"/>
      <c r="J7" s="244"/>
      <c r="K7" s="244"/>
      <c r="L7" s="244"/>
      <c r="M7" s="244"/>
      <c r="N7" s="244"/>
      <c r="O7" s="244"/>
    </row>
    <row r="8" spans="1:15">
      <c r="A8" s="248">
        <v>7</v>
      </c>
      <c r="B8" s="249" t="s">
        <v>2420</v>
      </c>
      <c r="C8" s="250" t="s">
        <v>1464</v>
      </c>
      <c r="D8" s="244"/>
      <c r="E8" s="244"/>
      <c r="F8" s="244"/>
      <c r="G8" s="244"/>
      <c r="H8" s="244"/>
      <c r="I8" s="244"/>
      <c r="J8" s="244"/>
      <c r="K8" s="244"/>
      <c r="L8" s="244"/>
      <c r="M8" s="244"/>
      <c r="N8" s="244"/>
      <c r="O8" s="244"/>
    </row>
    <row r="9" spans="1:15">
      <c r="A9" s="248">
        <v>8</v>
      </c>
      <c r="B9" s="249" t="s">
        <v>2421</v>
      </c>
      <c r="C9" s="250" t="s">
        <v>1462</v>
      </c>
      <c r="D9" s="244"/>
      <c r="E9" s="244"/>
      <c r="F9" s="244"/>
      <c r="G9" s="244"/>
      <c r="H9" s="244"/>
      <c r="I9" s="244"/>
      <c r="J9" s="244"/>
      <c r="K9" s="244"/>
      <c r="L9" s="244"/>
      <c r="M9" s="244"/>
      <c r="N9" s="244"/>
      <c r="O9" s="244"/>
    </row>
    <row r="10" spans="1:15">
      <c r="A10" s="248">
        <v>9</v>
      </c>
      <c r="B10" s="249" t="s">
        <v>2422</v>
      </c>
      <c r="C10" s="250" t="s">
        <v>1493</v>
      </c>
      <c r="D10" s="244"/>
      <c r="E10" s="244"/>
      <c r="F10" s="244"/>
      <c r="G10" s="244"/>
      <c r="H10" s="244"/>
      <c r="I10" s="244"/>
      <c r="J10" s="244"/>
      <c r="K10" s="244"/>
      <c r="L10" s="244"/>
      <c r="M10" s="244"/>
      <c r="N10" s="244"/>
      <c r="O10" s="244"/>
    </row>
    <row r="11" spans="1:15">
      <c r="A11" s="248">
        <v>10</v>
      </c>
      <c r="B11" s="249" t="s">
        <v>2423</v>
      </c>
      <c r="C11" s="250" t="s">
        <v>1493</v>
      </c>
      <c r="D11" s="244"/>
      <c r="E11" s="244"/>
      <c r="F11" s="244"/>
      <c r="G11" s="244"/>
      <c r="H11" s="244"/>
      <c r="I11" s="244"/>
      <c r="J11" s="244"/>
      <c r="K11" s="244"/>
      <c r="L11" s="244"/>
      <c r="M11" s="244"/>
      <c r="N11" s="244"/>
      <c r="O11" s="244"/>
    </row>
    <row r="12" spans="1:15">
      <c r="A12" s="248">
        <v>11</v>
      </c>
      <c r="B12" s="249" t="s">
        <v>2424</v>
      </c>
      <c r="C12" s="250" t="s">
        <v>1462</v>
      </c>
      <c r="D12" s="244"/>
      <c r="E12" s="244"/>
      <c r="F12" s="244"/>
      <c r="G12" s="244"/>
      <c r="H12" s="244"/>
      <c r="I12" s="244"/>
      <c r="J12" s="244"/>
      <c r="K12" s="244"/>
      <c r="L12" s="244"/>
      <c r="M12" s="244"/>
      <c r="N12" s="244"/>
      <c r="O12" s="244"/>
    </row>
    <row r="13" spans="1:15">
      <c r="A13" s="248">
        <v>12</v>
      </c>
      <c r="B13" s="249" t="s">
        <v>2425</v>
      </c>
      <c r="C13" s="250" t="s">
        <v>1493</v>
      </c>
      <c r="D13" s="244"/>
      <c r="E13" s="244"/>
      <c r="F13" s="244"/>
      <c r="G13" s="244"/>
      <c r="H13" s="244"/>
      <c r="I13" s="244"/>
      <c r="J13" s="244"/>
      <c r="K13" s="244"/>
      <c r="L13" s="244"/>
      <c r="M13" s="244"/>
      <c r="N13" s="244"/>
      <c r="O13" s="244"/>
    </row>
    <row r="14" spans="1:15">
      <c r="A14" s="248">
        <v>13</v>
      </c>
      <c r="B14" s="256" t="s">
        <v>2426</v>
      </c>
      <c r="C14" s="250" t="s">
        <v>1493</v>
      </c>
      <c r="D14" s="244"/>
      <c r="E14" s="244"/>
      <c r="F14" s="244"/>
      <c r="G14" s="244"/>
      <c r="H14" s="244"/>
      <c r="I14" s="244"/>
      <c r="J14" s="244"/>
      <c r="K14" s="244"/>
      <c r="L14" s="244"/>
      <c r="M14" s="244"/>
      <c r="N14" s="244"/>
      <c r="O14" s="244"/>
    </row>
    <row r="15" spans="1:15">
      <c r="A15" s="248">
        <v>14</v>
      </c>
      <c r="B15" s="249" t="s">
        <v>2427</v>
      </c>
      <c r="C15" s="250" t="s">
        <v>1493</v>
      </c>
      <c r="D15" s="244"/>
      <c r="E15" s="244"/>
      <c r="F15" s="244"/>
      <c r="G15" s="244"/>
      <c r="H15" s="244"/>
      <c r="I15" s="244"/>
      <c r="J15" s="244"/>
      <c r="K15" s="244"/>
      <c r="L15" s="244"/>
      <c r="M15" s="244"/>
      <c r="N15" s="244"/>
      <c r="O15" s="244"/>
    </row>
    <row r="16" spans="1:15">
      <c r="A16" s="248">
        <v>15</v>
      </c>
      <c r="B16" s="249" t="s">
        <v>2428</v>
      </c>
      <c r="C16" s="250" t="s">
        <v>1462</v>
      </c>
      <c r="D16" s="244"/>
      <c r="E16" s="244"/>
      <c r="F16" s="244"/>
      <c r="G16" s="244"/>
      <c r="H16" s="244"/>
      <c r="I16" s="244"/>
      <c r="J16" s="244"/>
      <c r="K16" s="244"/>
      <c r="L16" s="244"/>
      <c r="M16" s="244"/>
      <c r="N16" s="244"/>
      <c r="O16" s="244"/>
    </row>
    <row r="17" spans="1:3">
      <c r="A17" s="248">
        <v>16</v>
      </c>
      <c r="B17" s="249" t="s">
        <v>2429</v>
      </c>
      <c r="C17" s="250" t="s">
        <v>1462</v>
      </c>
    </row>
    <row r="18" spans="1:3">
      <c r="A18" s="248">
        <v>17</v>
      </c>
      <c r="B18" s="249" t="s">
        <v>2430</v>
      </c>
      <c r="C18" s="250" t="s">
        <v>1462</v>
      </c>
    </row>
    <row r="19" spans="1:3">
      <c r="A19" s="248">
        <v>18</v>
      </c>
      <c r="B19" s="249" t="s">
        <v>2431</v>
      </c>
      <c r="C19" s="250" t="s">
        <v>1462</v>
      </c>
    </row>
    <row r="20" spans="1:3">
      <c r="A20" s="248">
        <v>19</v>
      </c>
      <c r="B20" s="249" t="s">
        <v>2432</v>
      </c>
      <c r="C20" s="250" t="s">
        <v>1464</v>
      </c>
    </row>
    <row r="21" spans="1:3">
      <c r="A21" s="248">
        <v>20</v>
      </c>
      <c r="B21" s="249" t="s">
        <v>2433</v>
      </c>
      <c r="C21" s="250" t="s">
        <v>1493</v>
      </c>
    </row>
    <row r="22" spans="1:3">
      <c r="A22" s="248">
        <v>21</v>
      </c>
      <c r="B22" s="249" t="s">
        <v>2434</v>
      </c>
      <c r="C22" s="250" t="s">
        <v>1493</v>
      </c>
    </row>
    <row r="23" spans="1:3">
      <c r="A23" s="248">
        <v>22</v>
      </c>
      <c r="B23" s="249" t="s">
        <v>2435</v>
      </c>
      <c r="C23" s="250" t="s">
        <v>1493</v>
      </c>
    </row>
    <row r="24" spans="1:3">
      <c r="A24" s="248">
        <v>23</v>
      </c>
      <c r="B24" s="249" t="s">
        <v>2436</v>
      </c>
      <c r="C24" s="250" t="s">
        <v>1464</v>
      </c>
    </row>
    <row r="25" spans="1:3">
      <c r="A25" s="248">
        <v>24</v>
      </c>
      <c r="B25" s="249" t="s">
        <v>2437</v>
      </c>
      <c r="C25" s="250" t="s">
        <v>1464</v>
      </c>
    </row>
    <row r="26" spans="1:3">
      <c r="A26" s="248">
        <v>25</v>
      </c>
      <c r="B26" s="257" t="s">
        <v>2438</v>
      </c>
      <c r="C26" s="250" t="s">
        <v>1493</v>
      </c>
    </row>
    <row r="27" spans="1:3">
      <c r="A27" s="248">
        <v>26</v>
      </c>
      <c r="B27" s="257" t="s">
        <v>2439</v>
      </c>
      <c r="C27" s="250" t="s">
        <v>1462</v>
      </c>
    </row>
    <row r="28" spans="1:3">
      <c r="A28" s="248">
        <v>27</v>
      </c>
      <c r="B28" s="257" t="s">
        <v>2440</v>
      </c>
      <c r="C28" s="250" t="s">
        <v>1462</v>
      </c>
    </row>
    <row r="29" spans="1:3">
      <c r="A29" s="248">
        <v>28</v>
      </c>
      <c r="B29" s="257" t="s">
        <v>2441</v>
      </c>
      <c r="C29" s="250" t="s">
        <v>1462</v>
      </c>
    </row>
    <row r="30" spans="1:3">
      <c r="A30" s="248">
        <v>29</v>
      </c>
      <c r="B30" s="256" t="s">
        <v>2442</v>
      </c>
      <c r="C30" s="250" t="s">
        <v>1464</v>
      </c>
    </row>
    <row r="31" spans="1:3">
      <c r="A31" s="248">
        <v>30</v>
      </c>
      <c r="B31" s="255" t="s">
        <v>2443</v>
      </c>
      <c r="C31" s="250" t="s">
        <v>1462</v>
      </c>
    </row>
    <row r="32" spans="1:3">
      <c r="A32" s="248">
        <v>31</v>
      </c>
      <c r="B32" s="249" t="s">
        <v>2444</v>
      </c>
      <c r="C32" s="250" t="s">
        <v>1493</v>
      </c>
    </row>
    <row r="33" spans="1:3">
      <c r="A33" s="248">
        <v>32</v>
      </c>
      <c r="B33" s="249" t="s">
        <v>2445</v>
      </c>
      <c r="C33" s="250" t="s">
        <v>1464</v>
      </c>
    </row>
    <row r="34" spans="1:3">
      <c r="A34" s="248">
        <v>33</v>
      </c>
      <c r="B34" s="249" t="s">
        <v>2446</v>
      </c>
      <c r="C34" s="250" t="s">
        <v>1462</v>
      </c>
    </row>
    <row r="35" spans="1:3">
      <c r="A35" s="248">
        <v>34</v>
      </c>
      <c r="B35" s="249" t="s">
        <v>2447</v>
      </c>
      <c r="C35" s="250" t="s">
        <v>1493</v>
      </c>
    </row>
    <row r="36" spans="1:3">
      <c r="A36" s="248">
        <v>35</v>
      </c>
      <c r="B36" s="249" t="s">
        <v>2448</v>
      </c>
      <c r="C36" s="250" t="s">
        <v>1493</v>
      </c>
    </row>
    <row r="37" spans="1:3">
      <c r="A37" s="248">
        <v>36</v>
      </c>
      <c r="B37" s="249" t="s">
        <v>2449</v>
      </c>
      <c r="C37" s="250" t="s">
        <v>1462</v>
      </c>
    </row>
    <row r="38" spans="1:3">
      <c r="A38" s="248">
        <v>37</v>
      </c>
      <c r="B38" s="249" t="s">
        <v>2450</v>
      </c>
      <c r="C38" s="250" t="s">
        <v>1493</v>
      </c>
    </row>
    <row r="39" spans="1:3">
      <c r="A39" s="248">
        <v>38</v>
      </c>
      <c r="B39" s="249" t="s">
        <v>2451</v>
      </c>
      <c r="C39" s="250" t="s">
        <v>1462</v>
      </c>
    </row>
    <row r="40" spans="1:3">
      <c r="A40" s="248">
        <v>39</v>
      </c>
      <c r="B40" s="249" t="s">
        <v>2452</v>
      </c>
      <c r="C40" s="250" t="s">
        <v>1493</v>
      </c>
    </row>
    <row r="41" spans="1:3">
      <c r="A41" s="248">
        <v>40</v>
      </c>
      <c r="B41" s="256" t="s">
        <v>2453</v>
      </c>
      <c r="C41" s="250" t="s">
        <v>1493</v>
      </c>
    </row>
    <row r="42" spans="1:3">
      <c r="A42" s="248">
        <v>41</v>
      </c>
      <c r="B42" s="249" t="s">
        <v>2454</v>
      </c>
      <c r="C42" s="250" t="s">
        <v>1462</v>
      </c>
    </row>
    <row r="43" spans="1:3">
      <c r="A43" s="248">
        <v>42</v>
      </c>
      <c r="B43" s="256" t="s">
        <v>2455</v>
      </c>
      <c r="C43" s="250" t="s">
        <v>1462</v>
      </c>
    </row>
    <row r="44" spans="1:3">
      <c r="A44" s="248">
        <v>43</v>
      </c>
      <c r="B44" s="249" t="s">
        <v>2456</v>
      </c>
      <c r="C44" s="250" t="s">
        <v>1462</v>
      </c>
    </row>
    <row r="45" spans="1:3">
      <c r="A45" s="248">
        <v>44</v>
      </c>
      <c r="B45" s="249" t="s">
        <v>2457</v>
      </c>
      <c r="C45" s="250" t="s">
        <v>1493</v>
      </c>
    </row>
    <row r="46" spans="1:3">
      <c r="A46" s="248">
        <v>45</v>
      </c>
      <c r="B46" s="249" t="s">
        <v>2458</v>
      </c>
      <c r="C46" s="250" t="s">
        <v>1464</v>
      </c>
    </row>
    <row r="47" spans="1:3">
      <c r="A47" s="248">
        <v>46</v>
      </c>
      <c r="B47" s="249" t="s">
        <v>2459</v>
      </c>
      <c r="C47" s="250" t="s">
        <v>1462</v>
      </c>
    </row>
    <row r="48" spans="1:3">
      <c r="A48" s="248">
        <v>47</v>
      </c>
      <c r="B48" s="249" t="s">
        <v>2460</v>
      </c>
      <c r="C48" s="250" t="s">
        <v>1464</v>
      </c>
    </row>
    <row r="49" spans="1:3">
      <c r="A49" s="248">
        <v>48</v>
      </c>
      <c r="B49" s="249" t="s">
        <v>2461</v>
      </c>
      <c r="C49" s="250" t="s">
        <v>1464</v>
      </c>
    </row>
    <row r="50" spans="1:3">
      <c r="A50" s="248">
        <v>49</v>
      </c>
      <c r="B50" s="249" t="s">
        <v>2462</v>
      </c>
      <c r="C50" s="250" t="s">
        <v>1464</v>
      </c>
    </row>
    <row r="51" spans="1:3">
      <c r="A51" s="248">
        <v>50</v>
      </c>
      <c r="B51" s="249" t="s">
        <v>1030</v>
      </c>
      <c r="C51" s="250" t="s">
        <v>1464</v>
      </c>
    </row>
    <row r="52" spans="1:3">
      <c r="A52" s="248">
        <v>51</v>
      </c>
      <c r="B52" s="249" t="s">
        <v>2463</v>
      </c>
      <c r="C52" s="250" t="s">
        <v>1493</v>
      </c>
    </row>
    <row r="53" spans="1:3">
      <c r="A53" s="248">
        <v>52</v>
      </c>
      <c r="B53" s="249" t="s">
        <v>2464</v>
      </c>
      <c r="C53" s="250" t="s">
        <v>1462</v>
      </c>
    </row>
    <row r="54" spans="1:3">
      <c r="A54" s="248">
        <v>53</v>
      </c>
      <c r="B54" s="249" t="s">
        <v>2465</v>
      </c>
      <c r="C54" s="250" t="s">
        <v>1462</v>
      </c>
    </row>
    <row r="55" spans="1:3">
      <c r="A55" s="248">
        <v>54</v>
      </c>
      <c r="B55" s="249" t="s">
        <v>2466</v>
      </c>
      <c r="C55" s="250" t="s">
        <v>1493</v>
      </c>
    </row>
    <row r="56" spans="1:3">
      <c r="A56" s="248">
        <v>55</v>
      </c>
      <c r="B56" s="249" t="s">
        <v>2467</v>
      </c>
      <c r="C56" s="250" t="s">
        <v>1462</v>
      </c>
    </row>
    <row r="57" spans="1:3">
      <c r="A57" s="248">
        <v>56</v>
      </c>
      <c r="B57" s="249" t="s">
        <v>2468</v>
      </c>
      <c r="C57" s="250" t="s">
        <v>1462</v>
      </c>
    </row>
    <row r="58" spans="1:3">
      <c r="A58" s="248">
        <v>57</v>
      </c>
      <c r="B58" s="249" t="s">
        <v>2469</v>
      </c>
      <c r="C58" s="250" t="s">
        <v>1464</v>
      </c>
    </row>
    <row r="59" spans="1:3">
      <c r="A59" s="248">
        <v>58</v>
      </c>
      <c r="B59" s="249" t="s">
        <v>2470</v>
      </c>
      <c r="C59" s="250" t="s">
        <v>1464</v>
      </c>
    </row>
    <row r="60" spans="1:3">
      <c r="A60" s="248">
        <v>59</v>
      </c>
      <c r="B60" s="249" t="s">
        <v>2471</v>
      </c>
      <c r="C60" s="250" t="s">
        <v>1493</v>
      </c>
    </row>
    <row r="61" spans="1:3">
      <c r="A61" s="248">
        <v>60</v>
      </c>
      <c r="B61" s="249" t="s">
        <v>2472</v>
      </c>
      <c r="C61" s="250" t="s">
        <v>1493</v>
      </c>
    </row>
    <row r="62" spans="1:3">
      <c r="A62" s="248">
        <v>61</v>
      </c>
      <c r="B62" s="249" t="s">
        <v>2473</v>
      </c>
      <c r="C62" s="250" t="s">
        <v>1464</v>
      </c>
    </row>
    <row r="63" spans="1:3">
      <c r="A63" s="248">
        <v>62</v>
      </c>
      <c r="B63" s="256" t="s">
        <v>2474</v>
      </c>
      <c r="C63" s="250" t="s">
        <v>1464</v>
      </c>
    </row>
    <row r="64" spans="1:3">
      <c r="A64" s="248">
        <v>63</v>
      </c>
      <c r="B64" s="249" t="s">
        <v>2475</v>
      </c>
      <c r="C64" s="250" t="s">
        <v>1464</v>
      </c>
    </row>
    <row r="65" spans="1:3">
      <c r="A65" s="248">
        <v>64</v>
      </c>
      <c r="B65" s="249" t="s">
        <v>2476</v>
      </c>
      <c r="C65" s="250" t="s">
        <v>1462</v>
      </c>
    </row>
    <row r="66" spans="1:3">
      <c r="A66" s="248">
        <v>65</v>
      </c>
      <c r="B66" s="249" t="s">
        <v>2477</v>
      </c>
      <c r="C66" s="250" t="s">
        <v>1462</v>
      </c>
    </row>
    <row r="67" spans="1:3">
      <c r="A67" s="248">
        <v>66</v>
      </c>
      <c r="B67" s="249" t="s">
        <v>2478</v>
      </c>
      <c r="C67" s="250" t="s">
        <v>1462</v>
      </c>
    </row>
    <row r="68" spans="1:3">
      <c r="A68" s="248">
        <v>67</v>
      </c>
      <c r="B68" s="249" t="s">
        <v>2479</v>
      </c>
      <c r="C68" s="250" t="s">
        <v>1462</v>
      </c>
    </row>
    <row r="69" spans="1:3">
      <c r="A69" s="248">
        <v>68</v>
      </c>
      <c r="B69" s="249" t="s">
        <v>2480</v>
      </c>
      <c r="C69" s="250" t="s">
        <v>1462</v>
      </c>
    </row>
    <row r="70" spans="1:3">
      <c r="A70" s="248">
        <v>69</v>
      </c>
      <c r="B70" s="249" t="s">
        <v>2481</v>
      </c>
      <c r="C70" s="250" t="s">
        <v>1493</v>
      </c>
    </row>
    <row r="71" spans="1:3">
      <c r="A71" s="248">
        <v>70</v>
      </c>
      <c r="B71" s="249" t="s">
        <v>2482</v>
      </c>
      <c r="C71" s="250" t="s">
        <v>1462</v>
      </c>
    </row>
    <row r="72" spans="1:3">
      <c r="A72" s="248">
        <v>71</v>
      </c>
      <c r="B72" s="249" t="s">
        <v>2483</v>
      </c>
      <c r="C72" s="250" t="s">
        <v>1462</v>
      </c>
    </row>
    <row r="73" spans="1:3">
      <c r="A73" s="248">
        <v>72</v>
      </c>
      <c r="B73" s="249" t="s">
        <v>2484</v>
      </c>
      <c r="C73" s="250" t="s">
        <v>1464</v>
      </c>
    </row>
    <row r="74" spans="1:3">
      <c r="A74" s="248">
        <v>73</v>
      </c>
      <c r="B74" s="249" t="s">
        <v>2485</v>
      </c>
      <c r="C74" s="250" t="s">
        <v>1462</v>
      </c>
    </row>
    <row r="75" spans="1:3">
      <c r="A75" s="248">
        <v>74</v>
      </c>
      <c r="B75" s="249" t="s">
        <v>2486</v>
      </c>
      <c r="C75" s="250" t="s">
        <v>1462</v>
      </c>
    </row>
    <row r="76" spans="1:3">
      <c r="A76" s="248">
        <v>75</v>
      </c>
      <c r="B76" s="249" t="s">
        <v>2487</v>
      </c>
      <c r="C76" s="250" t="s">
        <v>1462</v>
      </c>
    </row>
    <row r="77" spans="1:3">
      <c r="A77" s="248">
        <v>76</v>
      </c>
      <c r="B77" s="249" t="s">
        <v>2488</v>
      </c>
      <c r="C77" s="250" t="s">
        <v>1462</v>
      </c>
    </row>
    <row r="78" spans="1:3">
      <c r="A78" s="248">
        <v>77</v>
      </c>
      <c r="B78" s="249" t="s">
        <v>2489</v>
      </c>
      <c r="C78" s="250" t="s">
        <v>1464</v>
      </c>
    </row>
    <row r="79" spans="1:3">
      <c r="A79" s="248">
        <v>78</v>
      </c>
      <c r="B79" s="249" t="s">
        <v>2490</v>
      </c>
      <c r="C79" s="250" t="s">
        <v>1493</v>
      </c>
    </row>
    <row r="80" spans="1:3">
      <c r="A80" s="248">
        <v>79</v>
      </c>
      <c r="B80" s="249" t="s">
        <v>2491</v>
      </c>
      <c r="C80" s="250" t="s">
        <v>1464</v>
      </c>
    </row>
    <row r="81" spans="1:3">
      <c r="A81" s="248">
        <v>80</v>
      </c>
      <c r="B81" s="249" t="s">
        <v>2492</v>
      </c>
      <c r="C81" s="250" t="s">
        <v>1493</v>
      </c>
    </row>
    <row r="82" spans="1:3">
      <c r="A82" s="248">
        <v>81</v>
      </c>
      <c r="B82" s="256" t="s">
        <v>2493</v>
      </c>
      <c r="C82" s="250" t="s">
        <v>1462</v>
      </c>
    </row>
    <row r="83" spans="1:3">
      <c r="A83" s="248">
        <v>82</v>
      </c>
      <c r="B83" s="249" t="s">
        <v>2494</v>
      </c>
      <c r="C83" s="250" t="s">
        <v>1464</v>
      </c>
    </row>
    <row r="84" spans="1:3">
      <c r="A84" s="248">
        <v>83</v>
      </c>
      <c r="B84" s="256" t="s">
        <v>2495</v>
      </c>
      <c r="C84" s="250" t="s">
        <v>1462</v>
      </c>
    </row>
    <row r="85" spans="1:3">
      <c r="A85" s="248">
        <v>84</v>
      </c>
      <c r="B85" s="257" t="s">
        <v>2496</v>
      </c>
      <c r="C85" s="250" t="s">
        <v>1462</v>
      </c>
    </row>
    <row r="86" spans="1:3">
      <c r="A86" s="248">
        <v>85</v>
      </c>
      <c r="B86" s="249" t="s">
        <v>2497</v>
      </c>
      <c r="C86" s="250" t="s">
        <v>1493</v>
      </c>
    </row>
    <row r="87" spans="1:3">
      <c r="A87" s="248">
        <v>86</v>
      </c>
      <c r="B87" s="249" t="s">
        <v>2498</v>
      </c>
      <c r="C87" s="250" t="s">
        <v>1462</v>
      </c>
    </row>
    <row r="88" spans="1:3">
      <c r="A88" s="248">
        <v>87</v>
      </c>
      <c r="B88" s="249" t="s">
        <v>2499</v>
      </c>
      <c r="C88" s="250" t="s">
        <v>1493</v>
      </c>
    </row>
    <row r="89" spans="1:3">
      <c r="A89" s="248">
        <v>88</v>
      </c>
      <c r="B89" s="249" t="s">
        <v>2500</v>
      </c>
      <c r="C89" s="250" t="s">
        <v>1462</v>
      </c>
    </row>
    <row r="90" spans="1:3">
      <c r="A90" s="248">
        <v>89</v>
      </c>
      <c r="B90" s="249" t="s">
        <v>2501</v>
      </c>
      <c r="C90" s="250" t="s">
        <v>1493</v>
      </c>
    </row>
  </sheetData>
  <mergeCells count="4">
    <mergeCell ref="F2:O2"/>
    <mergeCell ref="F3:O3"/>
    <mergeCell ref="F4:O4"/>
    <mergeCell ref="F5:O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DC09-D6C5-41EF-B8E6-16D5040F47BC}">
  <sheetPr codeName="Sheet48">
    <tabColor rgb="FFFFFF00"/>
  </sheetPr>
  <dimension ref="A1:F12"/>
  <sheetViews>
    <sheetView zoomScale="140" zoomScaleNormal="140" workbookViewId="0">
      <selection activeCell="F21" sqref="F21"/>
    </sheetView>
  </sheetViews>
  <sheetFormatPr defaultColWidth="8.54296875" defaultRowHeight="12.5"/>
  <cols>
    <col min="1" max="1" width="25.54296875" style="258" customWidth="1"/>
    <col min="2" max="6" width="12.54296875" style="258" customWidth="1"/>
    <col min="7" max="16384" width="8.54296875" style="258"/>
  </cols>
  <sheetData>
    <row r="1" spans="1:6">
      <c r="A1" s="887" t="s">
        <v>2502</v>
      </c>
      <c r="B1" s="887"/>
      <c r="C1" s="887"/>
      <c r="D1" s="887"/>
      <c r="E1" s="887"/>
      <c r="F1" s="887"/>
    </row>
    <row r="2" spans="1:6" s="259" customFormat="1" ht="37.5">
      <c r="A2" s="233" t="s">
        <v>1511</v>
      </c>
      <c r="B2" s="233" t="s">
        <v>559</v>
      </c>
      <c r="C2" s="233" t="s">
        <v>315</v>
      </c>
      <c r="D2" s="233" t="s">
        <v>1885</v>
      </c>
      <c r="E2" s="233" t="s">
        <v>327</v>
      </c>
      <c r="F2" s="233" t="s">
        <v>1887</v>
      </c>
    </row>
    <row r="3" spans="1:6">
      <c r="A3" s="240" t="s">
        <v>581</v>
      </c>
      <c r="B3" s="239">
        <v>62</v>
      </c>
      <c r="C3" s="239">
        <v>68.7</v>
      </c>
      <c r="D3" s="239">
        <v>65.3</v>
      </c>
      <c r="E3" s="239">
        <v>16.3</v>
      </c>
      <c r="F3" s="239">
        <v>27.8</v>
      </c>
    </row>
    <row r="4" spans="1:6">
      <c r="A4" s="240" t="s">
        <v>323</v>
      </c>
      <c r="B4" s="239">
        <v>69.5</v>
      </c>
      <c r="C4" s="239">
        <v>77</v>
      </c>
      <c r="D4" s="239">
        <v>73.2</v>
      </c>
      <c r="E4" s="239">
        <v>20</v>
      </c>
      <c r="F4" s="239">
        <v>31</v>
      </c>
    </row>
    <row r="5" spans="1:6">
      <c r="A5" s="240" t="s">
        <v>320</v>
      </c>
      <c r="B5" s="239">
        <v>83</v>
      </c>
      <c r="C5" s="239">
        <v>91.9</v>
      </c>
      <c r="D5" s="239">
        <v>87.4</v>
      </c>
      <c r="E5" s="239">
        <v>22.9</v>
      </c>
      <c r="F5" s="239">
        <v>36.9</v>
      </c>
    </row>
    <row r="6" spans="1:6">
      <c r="A6" s="240" t="s">
        <v>594</v>
      </c>
      <c r="B6" s="239">
        <v>65</v>
      </c>
      <c r="C6" s="239">
        <v>69</v>
      </c>
      <c r="D6" s="239">
        <v>66.5</v>
      </c>
      <c r="E6" s="239">
        <v>17.5</v>
      </c>
      <c r="F6" s="239">
        <v>29.35</v>
      </c>
    </row>
    <row r="7" spans="1:6">
      <c r="A7" s="240" t="s">
        <v>330</v>
      </c>
      <c r="B7" s="239">
        <v>76</v>
      </c>
      <c r="C7" s="239">
        <v>82.05</v>
      </c>
      <c r="D7" s="239">
        <v>76.8</v>
      </c>
      <c r="E7" s="239">
        <v>21.3</v>
      </c>
      <c r="F7" s="239">
        <v>34.1</v>
      </c>
    </row>
    <row r="8" spans="1:6">
      <c r="A8" s="240" t="s">
        <v>317</v>
      </c>
      <c r="B8" s="239">
        <v>90</v>
      </c>
      <c r="C8" s="239">
        <v>96.56</v>
      </c>
      <c r="D8" s="239">
        <v>91.5</v>
      </c>
      <c r="E8" s="239">
        <v>24.8</v>
      </c>
      <c r="F8" s="239">
        <v>40.5</v>
      </c>
    </row>
    <row r="9" spans="1:6">
      <c r="A9" s="240" t="s">
        <v>606</v>
      </c>
      <c r="B9" s="239">
        <v>70</v>
      </c>
      <c r="C9" s="239">
        <v>77.400000000000006</v>
      </c>
      <c r="D9" s="239">
        <v>72</v>
      </c>
      <c r="E9" s="239">
        <v>19</v>
      </c>
      <c r="F9" s="239">
        <v>30.7</v>
      </c>
    </row>
    <row r="10" spans="1:6">
      <c r="A10" s="240" t="s">
        <v>700</v>
      </c>
      <c r="B10" s="239">
        <v>82</v>
      </c>
      <c r="C10" s="239">
        <v>88.55</v>
      </c>
      <c r="D10" s="239">
        <v>83</v>
      </c>
      <c r="E10" s="239">
        <v>22.8</v>
      </c>
      <c r="F10" s="239">
        <v>35.799999999999997</v>
      </c>
    </row>
    <row r="11" spans="1:6">
      <c r="A11" s="240" t="s">
        <v>342</v>
      </c>
      <c r="B11" s="239">
        <v>92</v>
      </c>
      <c r="C11" s="239">
        <v>98.21</v>
      </c>
      <c r="D11" s="239">
        <v>93</v>
      </c>
      <c r="E11" s="239">
        <v>27.5</v>
      </c>
      <c r="F11" s="239">
        <v>42.5</v>
      </c>
    </row>
    <row r="12" spans="1:6">
      <c r="A12" s="240" t="s">
        <v>371</v>
      </c>
      <c r="B12" s="239">
        <v>118</v>
      </c>
      <c r="C12" s="239">
        <v>128</v>
      </c>
      <c r="D12" s="239">
        <v>119</v>
      </c>
      <c r="E12" s="239">
        <v>34.5</v>
      </c>
      <c r="F12" s="239">
        <v>52.93</v>
      </c>
    </row>
  </sheetData>
  <mergeCells count="1">
    <mergeCell ref="A1:F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A15C-B0B6-4D15-A9A9-DEF1082EB4E6}">
  <sheetPr codeName="Sheet49">
    <tabColor rgb="FFFFFF00"/>
    <outlinePr summaryBelow="0" summaryRight="0"/>
  </sheetPr>
  <dimension ref="B1:G35"/>
  <sheetViews>
    <sheetView topLeftCell="A19" workbookViewId="0">
      <selection activeCell="D43" sqref="D43"/>
    </sheetView>
  </sheetViews>
  <sheetFormatPr defaultColWidth="12.54296875" defaultRowHeight="15.75" customHeight="1"/>
  <cols>
    <col min="1" max="1" width="12.54296875" style="263"/>
    <col min="2" max="2" width="30" style="263" customWidth="1"/>
    <col min="3" max="3" width="39.54296875" style="263" customWidth="1"/>
    <col min="4" max="4" width="75.453125" style="263" customWidth="1"/>
    <col min="5" max="16384" width="12.54296875" style="263"/>
  </cols>
  <sheetData>
    <row r="1" spans="2:7" ht="15.75" customHeight="1">
      <c r="B1" s="261"/>
      <c r="C1" s="261"/>
      <c r="D1" s="260"/>
      <c r="E1" s="260"/>
      <c r="F1" s="260"/>
      <c r="G1" s="262" t="s">
        <v>2408</v>
      </c>
    </row>
    <row r="2" spans="2:7" ht="13">
      <c r="B2" s="890" t="s">
        <v>2503</v>
      </c>
      <c r="C2" s="891"/>
      <c r="D2" s="889"/>
      <c r="E2" s="260"/>
      <c r="F2" s="260"/>
      <c r="G2" s="260"/>
    </row>
    <row r="3" spans="2:7" ht="14">
      <c r="B3" s="264" t="s">
        <v>2504</v>
      </c>
      <c r="C3" s="892" t="s">
        <v>810</v>
      </c>
      <c r="D3" s="893"/>
      <c r="E3" s="260"/>
      <c r="F3" s="260"/>
      <c r="G3" s="260"/>
    </row>
    <row r="4" spans="2:7" ht="14">
      <c r="B4" s="265" t="s">
        <v>2505</v>
      </c>
      <c r="C4" s="894" t="s">
        <v>2506</v>
      </c>
      <c r="D4" s="889"/>
      <c r="E4" s="260"/>
      <c r="F4" s="260"/>
      <c r="G4" s="260"/>
    </row>
    <row r="5" spans="2:7" ht="35">
      <c r="B5" s="895" t="s">
        <v>2507</v>
      </c>
      <c r="C5" s="266" t="s">
        <v>2508</v>
      </c>
      <c r="D5" s="267" t="s">
        <v>2509</v>
      </c>
      <c r="E5" s="260"/>
      <c r="F5" s="260"/>
      <c r="G5" s="260"/>
    </row>
    <row r="6" spans="2:7" ht="23.5">
      <c r="B6" s="896"/>
      <c r="C6" s="266" t="s">
        <v>2510</v>
      </c>
      <c r="D6" s="267" t="s">
        <v>2511</v>
      </c>
      <c r="E6" s="260"/>
      <c r="F6" s="260"/>
      <c r="G6" s="260"/>
    </row>
    <row r="7" spans="2:7" ht="23.5">
      <c r="B7" s="896"/>
      <c r="C7" s="266" t="s">
        <v>2512</v>
      </c>
      <c r="D7" s="267" t="s">
        <v>2513</v>
      </c>
      <c r="E7" s="260"/>
      <c r="F7" s="260"/>
      <c r="G7" s="260"/>
    </row>
    <row r="8" spans="2:7" ht="23.5">
      <c r="B8" s="896"/>
      <c r="C8" s="266" t="s">
        <v>2514</v>
      </c>
      <c r="D8" s="267" t="s">
        <v>2513</v>
      </c>
      <c r="E8" s="260"/>
      <c r="F8" s="260"/>
      <c r="G8" s="260"/>
    </row>
    <row r="9" spans="2:7" ht="46.5">
      <c r="B9" s="896"/>
      <c r="C9" s="266" t="s">
        <v>2515</v>
      </c>
      <c r="D9" s="267" t="s">
        <v>2516</v>
      </c>
      <c r="E9" s="260"/>
      <c r="F9" s="260"/>
      <c r="G9" s="260"/>
    </row>
    <row r="10" spans="2:7" ht="35">
      <c r="B10" s="896"/>
      <c r="C10" s="268" t="s">
        <v>2517</v>
      </c>
      <c r="D10" s="269" t="s">
        <v>2518</v>
      </c>
      <c r="E10" s="260"/>
      <c r="F10" s="260"/>
      <c r="G10" s="260"/>
    </row>
    <row r="11" spans="2:7" ht="13">
      <c r="B11" s="270"/>
      <c r="C11" s="271"/>
      <c r="D11" s="272"/>
      <c r="E11" s="260"/>
      <c r="F11" s="260"/>
      <c r="G11" s="260"/>
    </row>
    <row r="12" spans="2:7" ht="13">
      <c r="B12" s="273" t="s">
        <v>2504</v>
      </c>
      <c r="C12" s="897" t="s">
        <v>802</v>
      </c>
      <c r="D12" s="889"/>
      <c r="E12" s="260"/>
      <c r="F12" s="260"/>
      <c r="G12" s="260"/>
    </row>
    <row r="13" spans="2:7" ht="13">
      <c r="B13" s="274" t="s">
        <v>2505</v>
      </c>
      <c r="C13" s="888" t="s">
        <v>2519</v>
      </c>
      <c r="D13" s="889"/>
      <c r="E13" s="260"/>
      <c r="F13" s="260"/>
      <c r="G13" s="260"/>
    </row>
    <row r="14" spans="2:7" ht="46.5">
      <c r="B14" s="895" t="s">
        <v>2507</v>
      </c>
      <c r="C14" s="266" t="s">
        <v>2520</v>
      </c>
      <c r="D14" s="267" t="s">
        <v>2521</v>
      </c>
      <c r="E14" s="260"/>
      <c r="F14" s="260"/>
      <c r="G14" s="260"/>
    </row>
    <row r="15" spans="2:7" ht="23.5">
      <c r="B15" s="896"/>
      <c r="C15" s="266" t="s">
        <v>2522</v>
      </c>
      <c r="D15" s="275" t="s">
        <v>2523</v>
      </c>
      <c r="E15" s="260"/>
      <c r="F15" s="260"/>
      <c r="G15" s="260"/>
    </row>
    <row r="16" spans="2:7" ht="46.5">
      <c r="B16" s="896"/>
      <c r="C16" s="268" t="s">
        <v>2524</v>
      </c>
      <c r="D16" s="276" t="s">
        <v>2525</v>
      </c>
      <c r="E16" s="260"/>
      <c r="F16" s="260"/>
      <c r="G16" s="260"/>
    </row>
    <row r="17" spans="2:4" ht="35">
      <c r="B17" s="896"/>
      <c r="C17" s="277" t="s">
        <v>2526</v>
      </c>
      <c r="D17" s="278" t="s">
        <v>2518</v>
      </c>
    </row>
    <row r="18" spans="2:4" ht="35">
      <c r="B18" s="896"/>
      <c r="C18" s="268" t="s">
        <v>2498</v>
      </c>
      <c r="D18" s="276" t="s">
        <v>2527</v>
      </c>
    </row>
    <row r="19" spans="2:4" ht="13">
      <c r="B19" s="270"/>
      <c r="C19" s="271"/>
      <c r="D19" s="272"/>
    </row>
    <row r="20" spans="2:4" ht="13">
      <c r="B20" s="273" t="s">
        <v>2504</v>
      </c>
      <c r="C20" s="897" t="s">
        <v>804</v>
      </c>
      <c r="D20" s="889"/>
    </row>
    <row r="21" spans="2:4" ht="13">
      <c r="B21" s="279" t="s">
        <v>2505</v>
      </c>
      <c r="C21" s="901" t="s">
        <v>2528</v>
      </c>
      <c r="D21" s="889"/>
    </row>
    <row r="22" spans="2:4" ht="58">
      <c r="B22" s="902" t="s">
        <v>2507</v>
      </c>
      <c r="C22" s="277" t="s">
        <v>2529</v>
      </c>
      <c r="D22" s="275" t="s">
        <v>2530</v>
      </c>
    </row>
    <row r="23" spans="2:4" ht="23.5">
      <c r="B23" s="899"/>
      <c r="C23" s="277" t="s">
        <v>2531</v>
      </c>
      <c r="D23" s="276" t="s">
        <v>2532</v>
      </c>
    </row>
    <row r="24" spans="2:4" ht="46.5">
      <c r="B24" s="899"/>
      <c r="C24" s="277" t="s">
        <v>2533</v>
      </c>
      <c r="D24" s="280" t="s">
        <v>2534</v>
      </c>
    </row>
    <row r="25" spans="2:4" ht="23.5">
      <c r="B25" s="899"/>
      <c r="C25" s="277" t="s">
        <v>2535</v>
      </c>
      <c r="D25" s="275" t="s">
        <v>2536</v>
      </c>
    </row>
    <row r="26" spans="2:4" ht="46.5">
      <c r="B26" s="899"/>
      <c r="C26" s="281" t="s">
        <v>2537</v>
      </c>
      <c r="D26" s="282" t="s">
        <v>2538</v>
      </c>
    </row>
    <row r="27" spans="2:4" ht="23.5">
      <c r="B27" s="900"/>
      <c r="C27" s="281" t="s">
        <v>588</v>
      </c>
      <c r="D27" s="280" t="s">
        <v>2539</v>
      </c>
    </row>
    <row r="28" spans="2:4" ht="13">
      <c r="B28" s="270"/>
      <c r="C28" s="271"/>
      <c r="D28" s="272"/>
    </row>
    <row r="29" spans="2:4" ht="13">
      <c r="B29" s="273" t="s">
        <v>2504</v>
      </c>
      <c r="C29" s="897" t="s">
        <v>927</v>
      </c>
      <c r="D29" s="889"/>
    </row>
    <row r="30" spans="2:4" ht="13">
      <c r="B30" s="279" t="s">
        <v>2505</v>
      </c>
      <c r="C30" s="903" t="s">
        <v>2528</v>
      </c>
      <c r="D30" s="893"/>
    </row>
    <row r="31" spans="2:4" ht="58">
      <c r="B31" s="898" t="s">
        <v>2507</v>
      </c>
      <c r="C31" s="277" t="s">
        <v>2540</v>
      </c>
      <c r="D31" s="280" t="s">
        <v>2541</v>
      </c>
    </row>
    <row r="32" spans="2:4" ht="35">
      <c r="B32" s="899"/>
      <c r="C32" s="277" t="s">
        <v>2542</v>
      </c>
      <c r="D32" s="280" t="s">
        <v>2543</v>
      </c>
    </row>
    <row r="33" spans="2:4" ht="23.5">
      <c r="B33" s="899"/>
      <c r="C33" s="277" t="s">
        <v>2544</v>
      </c>
      <c r="D33" s="280" t="s">
        <v>2545</v>
      </c>
    </row>
    <row r="34" spans="2:4" ht="23.5">
      <c r="B34" s="899"/>
      <c r="C34" s="277" t="s">
        <v>2546</v>
      </c>
      <c r="D34" s="280" t="s">
        <v>2547</v>
      </c>
    </row>
    <row r="35" spans="2:4" ht="23.5">
      <c r="B35" s="900"/>
      <c r="C35" s="277" t="s">
        <v>2548</v>
      </c>
      <c r="D35" s="280" t="s">
        <v>2549</v>
      </c>
    </row>
  </sheetData>
  <mergeCells count="13">
    <mergeCell ref="B31:B35"/>
    <mergeCell ref="B14:B18"/>
    <mergeCell ref="C20:D20"/>
    <mergeCell ref="C21:D21"/>
    <mergeCell ref="B22:B27"/>
    <mergeCell ref="C29:D29"/>
    <mergeCell ref="C30:D30"/>
    <mergeCell ref="C13:D13"/>
    <mergeCell ref="B2:D2"/>
    <mergeCell ref="C3:D3"/>
    <mergeCell ref="C4:D4"/>
    <mergeCell ref="B5:B10"/>
    <mergeCell ref="C12:D1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0C264-89DC-4362-BF8A-E4B013F912E7}">
  <sheetPr codeName="Sheet50">
    <tabColor rgb="FFFFFF00"/>
  </sheetPr>
  <dimension ref="A1:D51"/>
  <sheetViews>
    <sheetView workbookViewId="0">
      <selection activeCell="A31" sqref="A31"/>
    </sheetView>
  </sheetViews>
  <sheetFormatPr defaultColWidth="63.453125" defaultRowHeight="12.5"/>
  <cols>
    <col min="1" max="1" width="49.54296875" style="146" customWidth="1"/>
    <col min="2" max="2" width="30.453125" style="146" customWidth="1"/>
    <col min="3" max="3" width="27.54296875" style="146" customWidth="1"/>
    <col min="4" max="4" width="9.453125" style="146" bestFit="1" customWidth="1"/>
    <col min="5" max="16384" width="63.453125" style="146"/>
  </cols>
  <sheetData>
    <row r="1" spans="1:4" ht="33" customHeight="1">
      <c r="A1" s="233" t="s">
        <v>1453</v>
      </c>
      <c r="B1" s="233" t="s">
        <v>1511</v>
      </c>
      <c r="C1" s="234" t="s">
        <v>7</v>
      </c>
      <c r="D1" s="233" t="s">
        <v>2550</v>
      </c>
    </row>
    <row r="2" spans="1:4">
      <c r="A2" s="235" t="str">
        <f t="shared" ref="A2:A51" si="0">CONCATENATE(B2,C2)</f>
        <v>Level 1 - Standard SkillsOnshore Verizon Location</v>
      </c>
      <c r="B2" s="236" t="s">
        <v>581</v>
      </c>
      <c r="C2" s="235" t="s">
        <v>559</v>
      </c>
      <c r="D2" s="237">
        <v>62</v>
      </c>
    </row>
    <row r="3" spans="1:4">
      <c r="A3" s="235" t="str">
        <f t="shared" si="0"/>
        <v>Level 2 - Standard SkillsOnshore Verizon Location</v>
      </c>
      <c r="B3" s="236" t="s">
        <v>323</v>
      </c>
      <c r="C3" s="235" t="s">
        <v>559</v>
      </c>
      <c r="D3" s="237">
        <v>69.5</v>
      </c>
    </row>
    <row r="4" spans="1:4">
      <c r="A4" s="235" t="str">
        <f t="shared" si="0"/>
        <v>Level 3 - Standard SkillsOnshore Verizon Location</v>
      </c>
      <c r="B4" s="236" t="s">
        <v>320</v>
      </c>
      <c r="C4" s="235" t="s">
        <v>559</v>
      </c>
      <c r="D4" s="237">
        <v>83</v>
      </c>
    </row>
    <row r="5" spans="1:4">
      <c r="A5" s="235" t="str">
        <f t="shared" si="0"/>
        <v>Level 1 - Premium SkillsOnshore Verizon Location</v>
      </c>
      <c r="B5" s="236" t="s">
        <v>594</v>
      </c>
      <c r="C5" s="235" t="s">
        <v>559</v>
      </c>
      <c r="D5" s="237">
        <v>65</v>
      </c>
    </row>
    <row r="6" spans="1:4">
      <c r="A6" s="235" t="str">
        <f t="shared" si="0"/>
        <v>Level 2 - Premium SkillsOnshore Verizon Location</v>
      </c>
      <c r="B6" s="236" t="s">
        <v>330</v>
      </c>
      <c r="C6" s="235" t="s">
        <v>559</v>
      </c>
      <c r="D6" s="237">
        <v>76</v>
      </c>
    </row>
    <row r="7" spans="1:4">
      <c r="A7" s="235" t="str">
        <f t="shared" si="0"/>
        <v>Level 3 - Premium SkillsOnshore Verizon Location</v>
      </c>
      <c r="B7" s="236" t="s">
        <v>317</v>
      </c>
      <c r="C7" s="235" t="s">
        <v>559</v>
      </c>
      <c r="D7" s="237">
        <v>90</v>
      </c>
    </row>
    <row r="8" spans="1:4">
      <c r="A8" s="235" t="str">
        <f t="shared" si="0"/>
        <v>Level 1 - Niche SkillsOnshore Verizon Location</v>
      </c>
      <c r="B8" s="236" t="s">
        <v>606</v>
      </c>
      <c r="C8" s="235" t="s">
        <v>559</v>
      </c>
      <c r="D8" s="237">
        <v>70</v>
      </c>
    </row>
    <row r="9" spans="1:4">
      <c r="A9" s="235" t="str">
        <f t="shared" si="0"/>
        <v>Level 2 - Niche SkillsOnshore Verizon Location</v>
      </c>
      <c r="B9" s="236" t="s">
        <v>700</v>
      </c>
      <c r="C9" s="235" t="s">
        <v>559</v>
      </c>
      <c r="D9" s="237">
        <v>82</v>
      </c>
    </row>
    <row r="10" spans="1:4">
      <c r="A10" s="235" t="str">
        <f t="shared" si="0"/>
        <v>Level 3 - Niche SkillsOnshore Verizon Location</v>
      </c>
      <c r="B10" s="236" t="s">
        <v>342</v>
      </c>
      <c r="C10" s="235" t="s">
        <v>559</v>
      </c>
      <c r="D10" s="237">
        <v>92</v>
      </c>
    </row>
    <row r="11" spans="1:4">
      <c r="A11" s="235" t="str">
        <f t="shared" si="0"/>
        <v>Level 4 - Expert SkillsOnshore Verizon Location</v>
      </c>
      <c r="B11" s="236" t="s">
        <v>371</v>
      </c>
      <c r="C11" s="235" t="s">
        <v>559</v>
      </c>
      <c r="D11" s="237">
        <v>118</v>
      </c>
    </row>
    <row r="12" spans="1:4">
      <c r="A12" s="235" t="str">
        <f t="shared" si="0"/>
        <v>Level 1 - Standard SkillsOnshore Supplier Location</v>
      </c>
      <c r="B12" s="236" t="s">
        <v>581</v>
      </c>
      <c r="C12" s="235" t="s">
        <v>315</v>
      </c>
      <c r="D12" s="237">
        <v>68.7</v>
      </c>
    </row>
    <row r="13" spans="1:4">
      <c r="A13" s="235" t="str">
        <f t="shared" si="0"/>
        <v>Level 2 - Standard SkillsOnshore Supplier Location</v>
      </c>
      <c r="B13" s="236" t="s">
        <v>323</v>
      </c>
      <c r="C13" s="235" t="s">
        <v>315</v>
      </c>
      <c r="D13" s="237">
        <v>77</v>
      </c>
    </row>
    <row r="14" spans="1:4">
      <c r="A14" s="235" t="str">
        <f t="shared" si="0"/>
        <v>Level 3 - Standard SkillsOnshore Supplier Location</v>
      </c>
      <c r="B14" s="236" t="s">
        <v>320</v>
      </c>
      <c r="C14" s="235" t="s">
        <v>315</v>
      </c>
      <c r="D14" s="237">
        <v>91.9</v>
      </c>
    </row>
    <row r="15" spans="1:4">
      <c r="A15" s="235" t="str">
        <f t="shared" si="0"/>
        <v>Level 1 - Premium SkillsOnshore Supplier Location</v>
      </c>
      <c r="B15" s="236" t="s">
        <v>594</v>
      </c>
      <c r="C15" s="235" t="s">
        <v>315</v>
      </c>
      <c r="D15" s="237">
        <v>69</v>
      </c>
    </row>
    <row r="16" spans="1:4">
      <c r="A16" s="235" t="str">
        <f t="shared" si="0"/>
        <v>Level 2 - Premium SkillsOnshore Supplier Location</v>
      </c>
      <c r="B16" s="236" t="s">
        <v>330</v>
      </c>
      <c r="C16" s="235" t="s">
        <v>315</v>
      </c>
      <c r="D16" s="237">
        <v>82.05</v>
      </c>
    </row>
    <row r="17" spans="1:4">
      <c r="A17" s="235" t="str">
        <f t="shared" si="0"/>
        <v>Level 3 - Premium SkillsOnshore Supplier Location</v>
      </c>
      <c r="B17" s="236" t="s">
        <v>317</v>
      </c>
      <c r="C17" s="235" t="s">
        <v>315</v>
      </c>
      <c r="D17" s="237">
        <v>96.56</v>
      </c>
    </row>
    <row r="18" spans="1:4">
      <c r="A18" s="235" t="str">
        <f t="shared" si="0"/>
        <v>Level 1 - Niche SkillsOnshore Supplier Location</v>
      </c>
      <c r="B18" s="236" t="s">
        <v>606</v>
      </c>
      <c r="C18" s="235" t="s">
        <v>315</v>
      </c>
      <c r="D18" s="237">
        <v>77.400000000000006</v>
      </c>
    </row>
    <row r="19" spans="1:4">
      <c r="A19" s="235" t="str">
        <f t="shared" si="0"/>
        <v>Level 2 - Niche SkillsOnshore Supplier Location</v>
      </c>
      <c r="B19" s="236" t="s">
        <v>700</v>
      </c>
      <c r="C19" s="235" t="s">
        <v>315</v>
      </c>
      <c r="D19" s="237">
        <v>88.55</v>
      </c>
    </row>
    <row r="20" spans="1:4">
      <c r="A20" s="235" t="str">
        <f t="shared" si="0"/>
        <v>Level 3 - Niche SkillsOnshore Supplier Location</v>
      </c>
      <c r="B20" s="236" t="s">
        <v>342</v>
      </c>
      <c r="C20" s="235" t="s">
        <v>315</v>
      </c>
      <c r="D20" s="237">
        <v>98.21</v>
      </c>
    </row>
    <row r="21" spans="1:4">
      <c r="A21" s="235" t="str">
        <f t="shared" si="0"/>
        <v>Level 4 - Expert SkillsOnshore Supplier Location</v>
      </c>
      <c r="B21" s="236" t="s">
        <v>371</v>
      </c>
      <c r="C21" s="235" t="s">
        <v>315</v>
      </c>
      <c r="D21" s="237">
        <v>128</v>
      </c>
    </row>
    <row r="22" spans="1:4">
      <c r="A22" s="235" t="str">
        <f t="shared" si="0"/>
        <v>Level 1 - Standard SkillsOnshore WFH Location</v>
      </c>
      <c r="B22" s="236" t="s">
        <v>581</v>
      </c>
      <c r="C22" s="235" t="s">
        <v>1885</v>
      </c>
      <c r="D22" s="237">
        <v>65.3</v>
      </c>
    </row>
    <row r="23" spans="1:4">
      <c r="A23" s="235" t="str">
        <f t="shared" si="0"/>
        <v>Level 2 - Standard SkillsOnshore WFH Location</v>
      </c>
      <c r="B23" s="236" t="s">
        <v>323</v>
      </c>
      <c r="C23" s="235" t="s">
        <v>1885</v>
      </c>
      <c r="D23" s="237">
        <v>73.2</v>
      </c>
    </row>
    <row r="24" spans="1:4">
      <c r="A24" s="235" t="str">
        <f t="shared" si="0"/>
        <v>Level 3 - Standard SkillsOnshore WFH Location</v>
      </c>
      <c r="B24" s="236" t="s">
        <v>320</v>
      </c>
      <c r="C24" s="235" t="s">
        <v>1885</v>
      </c>
      <c r="D24" s="237">
        <v>87.4</v>
      </c>
    </row>
    <row r="25" spans="1:4">
      <c r="A25" s="235" t="str">
        <f t="shared" si="0"/>
        <v>Level 1 - Premium SkillsOnshore WFH Location</v>
      </c>
      <c r="B25" s="236" t="s">
        <v>594</v>
      </c>
      <c r="C25" s="235" t="s">
        <v>1885</v>
      </c>
      <c r="D25" s="237">
        <v>66.5</v>
      </c>
    </row>
    <row r="26" spans="1:4">
      <c r="A26" s="235" t="str">
        <f t="shared" si="0"/>
        <v>Level 2 - Premium SkillsOnshore WFH Location</v>
      </c>
      <c r="B26" s="236" t="s">
        <v>330</v>
      </c>
      <c r="C26" s="235" t="s">
        <v>1885</v>
      </c>
      <c r="D26" s="237">
        <v>76.8</v>
      </c>
    </row>
    <row r="27" spans="1:4">
      <c r="A27" s="235" t="str">
        <f t="shared" si="0"/>
        <v>Level 3 - Premium SkillsOnshore WFH Location</v>
      </c>
      <c r="B27" s="236" t="s">
        <v>317</v>
      </c>
      <c r="C27" s="235" t="s">
        <v>1885</v>
      </c>
      <c r="D27" s="237">
        <v>91.5</v>
      </c>
    </row>
    <row r="28" spans="1:4">
      <c r="A28" s="235" t="str">
        <f t="shared" si="0"/>
        <v>Level 1 - Niche SkillsOnshore WFH Location</v>
      </c>
      <c r="B28" s="236" t="s">
        <v>606</v>
      </c>
      <c r="C28" s="235" t="s">
        <v>1885</v>
      </c>
      <c r="D28" s="237">
        <v>72</v>
      </c>
    </row>
    <row r="29" spans="1:4">
      <c r="A29" s="235" t="str">
        <f t="shared" si="0"/>
        <v>Level 2 - Niche SkillsOnshore WFH Location</v>
      </c>
      <c r="B29" s="236" t="s">
        <v>700</v>
      </c>
      <c r="C29" s="235" t="s">
        <v>1885</v>
      </c>
      <c r="D29" s="237">
        <v>83</v>
      </c>
    </row>
    <row r="30" spans="1:4">
      <c r="A30" s="235" t="str">
        <f t="shared" si="0"/>
        <v>Level 3 - Niche SkillsOnshore WFH Location</v>
      </c>
      <c r="B30" s="236" t="s">
        <v>342</v>
      </c>
      <c r="C30" s="235" t="s">
        <v>1885</v>
      </c>
      <c r="D30" s="237">
        <v>93</v>
      </c>
    </row>
    <row r="31" spans="1:4">
      <c r="A31" s="235" t="str">
        <f t="shared" si="0"/>
        <v>Level 4 - Expert SkillsOnshore WFH Location</v>
      </c>
      <c r="B31" s="236" t="s">
        <v>371</v>
      </c>
      <c r="C31" s="238" t="s">
        <v>1885</v>
      </c>
      <c r="D31" s="237">
        <v>119</v>
      </c>
    </row>
    <row r="32" spans="1:4">
      <c r="A32" s="235" t="str">
        <f t="shared" si="0"/>
        <v>Level 1 - Standard SkillsIndia</v>
      </c>
      <c r="B32" s="236" t="s">
        <v>581</v>
      </c>
      <c r="C32" s="235" t="s">
        <v>327</v>
      </c>
      <c r="D32" s="239">
        <v>16.3</v>
      </c>
    </row>
    <row r="33" spans="1:4">
      <c r="A33" s="235" t="str">
        <f t="shared" si="0"/>
        <v>Level 2 - Standard SkillsIndia</v>
      </c>
      <c r="B33" s="236" t="s">
        <v>323</v>
      </c>
      <c r="C33" s="235" t="s">
        <v>327</v>
      </c>
      <c r="D33" s="239">
        <v>20</v>
      </c>
    </row>
    <row r="34" spans="1:4">
      <c r="A34" s="235" t="str">
        <f t="shared" si="0"/>
        <v>Level 3 - Standard SkillsIndia</v>
      </c>
      <c r="B34" s="236" t="s">
        <v>320</v>
      </c>
      <c r="C34" s="235" t="s">
        <v>327</v>
      </c>
      <c r="D34" s="239">
        <v>22.9</v>
      </c>
    </row>
    <row r="35" spans="1:4">
      <c r="A35" s="235" t="str">
        <f t="shared" si="0"/>
        <v>Level 1 - Premium SkillsIndia</v>
      </c>
      <c r="B35" s="236" t="s">
        <v>594</v>
      </c>
      <c r="C35" s="235" t="s">
        <v>327</v>
      </c>
      <c r="D35" s="239">
        <v>17.5</v>
      </c>
    </row>
    <row r="36" spans="1:4">
      <c r="A36" s="235" t="str">
        <f t="shared" si="0"/>
        <v>Level 2 - Premium SkillsIndia</v>
      </c>
      <c r="B36" s="236" t="s">
        <v>330</v>
      </c>
      <c r="C36" s="235" t="s">
        <v>327</v>
      </c>
      <c r="D36" s="239">
        <v>21.3</v>
      </c>
    </row>
    <row r="37" spans="1:4">
      <c r="A37" s="235" t="str">
        <f t="shared" si="0"/>
        <v>Level 3 - Premium SkillsIndia</v>
      </c>
      <c r="B37" s="236" t="s">
        <v>317</v>
      </c>
      <c r="C37" s="235" t="s">
        <v>327</v>
      </c>
      <c r="D37" s="239">
        <v>24.8</v>
      </c>
    </row>
    <row r="38" spans="1:4">
      <c r="A38" s="235" t="str">
        <f t="shared" si="0"/>
        <v>Level 1 - Niche SkillsIndia</v>
      </c>
      <c r="B38" s="236" t="s">
        <v>606</v>
      </c>
      <c r="C38" s="235" t="s">
        <v>327</v>
      </c>
      <c r="D38" s="239">
        <v>19</v>
      </c>
    </row>
    <row r="39" spans="1:4">
      <c r="A39" s="235" t="str">
        <f t="shared" si="0"/>
        <v>Level 2 - Niche SkillsIndia</v>
      </c>
      <c r="B39" s="236" t="s">
        <v>700</v>
      </c>
      <c r="C39" s="235" t="s">
        <v>327</v>
      </c>
      <c r="D39" s="239">
        <v>22.8</v>
      </c>
    </row>
    <row r="40" spans="1:4">
      <c r="A40" s="235" t="str">
        <f t="shared" si="0"/>
        <v>Level 3 - Niche SkillsIndia</v>
      </c>
      <c r="B40" s="236" t="s">
        <v>342</v>
      </c>
      <c r="C40" s="235" t="s">
        <v>327</v>
      </c>
      <c r="D40" s="239">
        <v>27.5</v>
      </c>
    </row>
    <row r="41" spans="1:4">
      <c r="A41" s="235" t="str">
        <f t="shared" si="0"/>
        <v>Level 4 - Expert SkillsIndia</v>
      </c>
      <c r="B41" s="236" t="s">
        <v>371</v>
      </c>
      <c r="C41" s="235" t="s">
        <v>327</v>
      </c>
      <c r="D41" s="239">
        <v>34.5</v>
      </c>
    </row>
    <row r="42" spans="1:4">
      <c r="A42" s="235" t="str">
        <f t="shared" si="0"/>
        <v>Level 1 - Standard SkillsMexico</v>
      </c>
      <c r="B42" s="240" t="s">
        <v>581</v>
      </c>
      <c r="C42" s="235" t="s">
        <v>1887</v>
      </c>
      <c r="D42" s="239">
        <v>27.8</v>
      </c>
    </row>
    <row r="43" spans="1:4">
      <c r="A43" s="235" t="str">
        <f t="shared" si="0"/>
        <v>Level 2 - Standard SkillsMexico</v>
      </c>
      <c r="B43" s="240" t="s">
        <v>323</v>
      </c>
      <c r="C43" s="235" t="s">
        <v>1887</v>
      </c>
      <c r="D43" s="239">
        <v>31</v>
      </c>
    </row>
    <row r="44" spans="1:4">
      <c r="A44" s="235" t="str">
        <f t="shared" si="0"/>
        <v>Level 3 - Standard SkillsMexico</v>
      </c>
      <c r="B44" s="240" t="s">
        <v>320</v>
      </c>
      <c r="C44" s="235" t="s">
        <v>1887</v>
      </c>
      <c r="D44" s="239">
        <v>36.9</v>
      </c>
    </row>
    <row r="45" spans="1:4">
      <c r="A45" s="235" t="str">
        <f t="shared" si="0"/>
        <v>Level 1 - Premium SkillsMexico</v>
      </c>
      <c r="B45" s="240" t="s">
        <v>594</v>
      </c>
      <c r="C45" s="235" t="s">
        <v>1887</v>
      </c>
      <c r="D45" s="239">
        <v>29.35</v>
      </c>
    </row>
    <row r="46" spans="1:4">
      <c r="A46" s="235" t="str">
        <f t="shared" si="0"/>
        <v>Level 2 - Premium SkillsMexico</v>
      </c>
      <c r="B46" s="240" t="s">
        <v>330</v>
      </c>
      <c r="C46" s="235" t="s">
        <v>1887</v>
      </c>
      <c r="D46" s="239">
        <v>34.1</v>
      </c>
    </row>
    <row r="47" spans="1:4">
      <c r="A47" s="235" t="str">
        <f t="shared" si="0"/>
        <v>Level 3 - Premium SkillsMexico</v>
      </c>
      <c r="B47" s="240" t="s">
        <v>317</v>
      </c>
      <c r="C47" s="235" t="s">
        <v>1887</v>
      </c>
      <c r="D47" s="239">
        <v>40.5</v>
      </c>
    </row>
    <row r="48" spans="1:4">
      <c r="A48" s="235" t="str">
        <f t="shared" si="0"/>
        <v>Level 1 - Niche SkillsMexico</v>
      </c>
      <c r="B48" s="240" t="s">
        <v>606</v>
      </c>
      <c r="C48" s="235" t="s">
        <v>1887</v>
      </c>
      <c r="D48" s="239">
        <v>30.7</v>
      </c>
    </row>
    <row r="49" spans="1:4">
      <c r="A49" s="235" t="str">
        <f t="shared" si="0"/>
        <v>Level 2 - Niche SkillsMexico</v>
      </c>
      <c r="B49" s="240" t="s">
        <v>700</v>
      </c>
      <c r="C49" s="235" t="s">
        <v>1887</v>
      </c>
      <c r="D49" s="239">
        <v>35.799999999999997</v>
      </c>
    </row>
    <row r="50" spans="1:4">
      <c r="A50" s="235" t="str">
        <f t="shared" si="0"/>
        <v>Level 3 - Niche SkillsMexico</v>
      </c>
      <c r="B50" s="240" t="s">
        <v>342</v>
      </c>
      <c r="C50" s="235" t="s">
        <v>1887</v>
      </c>
      <c r="D50" s="239">
        <v>42.5</v>
      </c>
    </row>
    <row r="51" spans="1:4">
      <c r="A51" s="235" t="str">
        <f t="shared" si="0"/>
        <v>Level 4 - Expert SkillsMexico</v>
      </c>
      <c r="B51" s="240" t="s">
        <v>371</v>
      </c>
      <c r="C51" s="235" t="s">
        <v>1887</v>
      </c>
      <c r="D51" s="239">
        <v>52.93</v>
      </c>
    </row>
  </sheetData>
  <autoFilter ref="A1:D51" xr:uid="{4420C264-89DC-4362-BF8A-E4B013F912E7}"/>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B52E-893E-4495-ADEF-CCCFC5AD3FBF}">
  <sheetPr codeName="Sheet44">
    <tabColor rgb="FFFF0000"/>
  </sheetPr>
  <dimension ref="A1:M537"/>
  <sheetViews>
    <sheetView topLeftCell="F1" zoomScale="200" zoomScaleNormal="200" workbookViewId="0">
      <pane ySplit="1" topLeftCell="A2" activePane="bottomLeft" state="frozen"/>
      <selection activeCell="E19" sqref="E19"/>
      <selection pane="bottomLeft" activeCell="F18" sqref="A1:M537"/>
    </sheetView>
  </sheetViews>
  <sheetFormatPr defaultRowHeight="14.5"/>
  <cols>
    <col min="1" max="1" width="11.453125" bestFit="1" customWidth="1"/>
    <col min="2" max="2" width="89.54296875" hidden="1" customWidth="1"/>
    <col min="3" max="3" width="16.54296875" bestFit="1" customWidth="1"/>
    <col min="4" max="4" width="10.54296875" bestFit="1" customWidth="1"/>
    <col min="5" max="5" width="48" bestFit="1" customWidth="1"/>
    <col min="6" max="6" width="7.54296875" bestFit="1" customWidth="1"/>
    <col min="7" max="7" width="8.54296875" bestFit="1" customWidth="1"/>
    <col min="8" max="8" width="8.54296875" customWidth="1"/>
    <col min="9" max="9" width="9.54296875" bestFit="1" customWidth="1"/>
    <col min="10" max="10" width="13.54296875" bestFit="1" customWidth="1"/>
    <col min="11" max="11" width="12.54296875" bestFit="1" customWidth="1"/>
    <col min="12" max="12" width="10.54296875" customWidth="1"/>
  </cols>
  <sheetData>
    <row r="1" spans="1:12" ht="30" customHeight="1">
      <c r="A1" s="283" t="s">
        <v>2551</v>
      </c>
      <c r="B1" s="283" t="s">
        <v>1453</v>
      </c>
      <c r="C1" s="283" t="s">
        <v>2552</v>
      </c>
      <c r="D1" s="363" t="s">
        <v>2553</v>
      </c>
      <c r="E1" s="363" t="s">
        <v>2554</v>
      </c>
      <c r="F1" s="363" t="s">
        <v>2555</v>
      </c>
      <c r="G1" s="283" t="s">
        <v>810</v>
      </c>
      <c r="H1" s="363" t="s">
        <v>802</v>
      </c>
      <c r="I1" s="364" t="s">
        <v>2556</v>
      </c>
      <c r="J1" s="284" t="s">
        <v>2557</v>
      </c>
      <c r="K1" s="283" t="s">
        <v>2558</v>
      </c>
      <c r="L1" s="296" t="s">
        <v>2559</v>
      </c>
    </row>
    <row r="2" spans="1:12" s="292" customFormat="1" ht="12.5">
      <c r="A2" s="287">
        <v>1</v>
      </c>
      <c r="B2" s="235" t="str">
        <f t="shared" ref="B2:B65" si="0">CONCATENATE(D2,E2,F2,H2,I2)</f>
        <v>Standard.NetODCLevel 116.9</v>
      </c>
      <c r="C2" s="292" t="str">
        <f t="shared" ref="C2:C65" si="1">CONCATENATE(H2,D2,F2)</f>
        <v>Level 1StandardODC</v>
      </c>
      <c r="D2" s="287" t="s">
        <v>1464</v>
      </c>
      <c r="E2" s="287" t="s">
        <v>2409</v>
      </c>
      <c r="F2" s="287" t="s">
        <v>800</v>
      </c>
      <c r="G2" s="287" t="s">
        <v>2560</v>
      </c>
      <c r="H2" s="287" t="s">
        <v>810</v>
      </c>
      <c r="I2" s="288">
        <v>16.899999999999999</v>
      </c>
      <c r="J2" s="289">
        <f>I2*83.49</f>
        <v>1410.9809999999998</v>
      </c>
      <c r="K2" s="289">
        <f>J2-(J2*0.8%)</f>
        <v>1399.6931519999998</v>
      </c>
      <c r="L2" s="289">
        <f>ROUND(K2,0)</f>
        <v>1400</v>
      </c>
    </row>
    <row r="3" spans="1:12" s="292" customFormat="1" ht="12.5">
      <c r="A3" s="287">
        <v>2</v>
      </c>
      <c r="B3" s="235" t="str">
        <f t="shared" si="0"/>
        <v>Standard.NetOnPremLevel 115.21</v>
      </c>
      <c r="C3" s="292" t="str">
        <f t="shared" si="1"/>
        <v>Level 1StandardOnPrem</v>
      </c>
      <c r="D3" s="287" t="s">
        <v>1464</v>
      </c>
      <c r="E3" s="287" t="s">
        <v>2409</v>
      </c>
      <c r="F3" s="287" t="s">
        <v>807</v>
      </c>
      <c r="G3" s="287" t="s">
        <v>2560</v>
      </c>
      <c r="H3" s="287" t="s">
        <v>810</v>
      </c>
      <c r="I3" s="288">
        <v>15.21</v>
      </c>
      <c r="J3" s="289">
        <f t="shared" ref="J3:J66" si="2">I3*83.49</f>
        <v>1269.8829000000001</v>
      </c>
      <c r="K3" s="289">
        <f t="shared" ref="K3:K66" si="3">J3-(J3*0.8%)</f>
        <v>1259.7238368000001</v>
      </c>
      <c r="L3" s="289">
        <f t="shared" ref="L3:L66" si="4">ROUND(K3,0)</f>
        <v>1260</v>
      </c>
    </row>
    <row r="4" spans="1:12" s="292" customFormat="1" ht="12.5">
      <c r="A4" s="287">
        <v>3</v>
      </c>
      <c r="B4" s="235" t="str">
        <f t="shared" si="0"/>
        <v>Standard.NetODCLevel 220</v>
      </c>
      <c r="C4" s="292" t="str">
        <f t="shared" si="1"/>
        <v>Level 2StandardODC</v>
      </c>
      <c r="D4" s="287" t="s">
        <v>1464</v>
      </c>
      <c r="E4" s="287" t="s">
        <v>2409</v>
      </c>
      <c r="F4" s="287" t="s">
        <v>800</v>
      </c>
      <c r="G4" s="287" t="s">
        <v>2561</v>
      </c>
      <c r="H4" s="287" t="s">
        <v>802</v>
      </c>
      <c r="I4" s="288">
        <v>20</v>
      </c>
      <c r="J4" s="289">
        <f t="shared" si="2"/>
        <v>1669.8</v>
      </c>
      <c r="K4" s="289">
        <f t="shared" si="3"/>
        <v>1656.4415999999999</v>
      </c>
      <c r="L4" s="289">
        <f t="shared" si="4"/>
        <v>1656</v>
      </c>
    </row>
    <row r="5" spans="1:12" s="292" customFormat="1" ht="12.5">
      <c r="A5" s="287">
        <v>4</v>
      </c>
      <c r="B5" s="235" t="str">
        <f t="shared" si="0"/>
        <v>Standard.NetOnPremLevel 218</v>
      </c>
      <c r="C5" s="292" t="str">
        <f t="shared" si="1"/>
        <v>Level 2StandardOnPrem</v>
      </c>
      <c r="D5" s="287" t="s">
        <v>1464</v>
      </c>
      <c r="E5" s="287" t="s">
        <v>2409</v>
      </c>
      <c r="F5" s="287" t="s">
        <v>807</v>
      </c>
      <c r="G5" s="287" t="s">
        <v>2561</v>
      </c>
      <c r="H5" s="287" t="s">
        <v>802</v>
      </c>
      <c r="I5" s="288">
        <v>18</v>
      </c>
      <c r="J5" s="289">
        <f t="shared" si="2"/>
        <v>1502.82</v>
      </c>
      <c r="K5" s="289">
        <f t="shared" si="3"/>
        <v>1490.7974399999998</v>
      </c>
      <c r="L5" s="289">
        <f t="shared" si="4"/>
        <v>1491</v>
      </c>
    </row>
    <row r="6" spans="1:12" s="292" customFormat="1" ht="12.5">
      <c r="A6" s="287">
        <v>5</v>
      </c>
      <c r="B6" s="235" t="str">
        <f t="shared" si="0"/>
        <v>Standard.NetODCLevel 322.9</v>
      </c>
      <c r="C6" s="292" t="str">
        <f t="shared" si="1"/>
        <v>Level 3StandardODC</v>
      </c>
      <c r="D6" s="287" t="s">
        <v>1464</v>
      </c>
      <c r="E6" s="287" t="s">
        <v>2409</v>
      </c>
      <c r="F6" s="287" t="s">
        <v>800</v>
      </c>
      <c r="G6" s="287" t="s">
        <v>2562</v>
      </c>
      <c r="H6" s="287" t="s">
        <v>804</v>
      </c>
      <c r="I6" s="288">
        <v>22.9</v>
      </c>
      <c r="J6" s="289">
        <f t="shared" si="2"/>
        <v>1911.9209999999998</v>
      </c>
      <c r="K6" s="289">
        <f t="shared" si="3"/>
        <v>1896.6256319999998</v>
      </c>
      <c r="L6" s="289">
        <f t="shared" si="4"/>
        <v>1897</v>
      </c>
    </row>
    <row r="7" spans="1:12" s="292" customFormat="1" ht="12.5">
      <c r="A7" s="287">
        <v>6</v>
      </c>
      <c r="B7" s="235" t="str">
        <f t="shared" si="0"/>
        <v>Standard.NetOnPremLevel 320.61</v>
      </c>
      <c r="C7" s="292" t="str">
        <f t="shared" si="1"/>
        <v>Level 3StandardOnPrem</v>
      </c>
      <c r="D7" s="287" t="s">
        <v>1464</v>
      </c>
      <c r="E7" s="287" t="s">
        <v>2409</v>
      </c>
      <c r="F7" s="287" t="s">
        <v>807</v>
      </c>
      <c r="G7" s="287" t="s">
        <v>2562</v>
      </c>
      <c r="H7" s="287" t="s">
        <v>804</v>
      </c>
      <c r="I7" s="288">
        <v>20.61</v>
      </c>
      <c r="J7" s="289">
        <f t="shared" si="2"/>
        <v>1720.7288999999998</v>
      </c>
      <c r="K7" s="289">
        <f t="shared" si="3"/>
        <v>1706.9630687999997</v>
      </c>
      <c r="L7" s="289">
        <f t="shared" si="4"/>
        <v>1707</v>
      </c>
    </row>
    <row r="8" spans="1:12" s="292" customFormat="1" ht="12.5">
      <c r="A8" s="287">
        <v>7</v>
      </c>
      <c r="B8" s="235" t="str">
        <f t="shared" si="0"/>
        <v>PremiumAdobe Campaign Management/AEM ImplementationODCLevel 117.5</v>
      </c>
      <c r="C8" s="292" t="str">
        <f t="shared" si="1"/>
        <v>Level 1PremiumODC</v>
      </c>
      <c r="D8" s="287" t="s">
        <v>1462</v>
      </c>
      <c r="E8" s="287" t="s">
        <v>2412</v>
      </c>
      <c r="F8" s="287" t="s">
        <v>800</v>
      </c>
      <c r="G8" s="287" t="s">
        <v>2560</v>
      </c>
      <c r="H8" s="287" t="s">
        <v>810</v>
      </c>
      <c r="I8" s="288">
        <v>17.5</v>
      </c>
      <c r="J8" s="289">
        <f t="shared" si="2"/>
        <v>1461.0749999999998</v>
      </c>
      <c r="K8" s="289">
        <f t="shared" si="3"/>
        <v>1449.3863999999999</v>
      </c>
      <c r="L8" s="289">
        <f t="shared" si="4"/>
        <v>1449</v>
      </c>
    </row>
    <row r="9" spans="1:12" s="292" customFormat="1" ht="12.5">
      <c r="A9" s="287">
        <v>8</v>
      </c>
      <c r="B9" s="235" t="str">
        <f t="shared" si="0"/>
        <v>PremiumAdobe Campaign Management/AEM ImplementationOnPremLevel 115.75</v>
      </c>
      <c r="C9" s="292" t="str">
        <f t="shared" si="1"/>
        <v>Level 1PremiumOnPrem</v>
      </c>
      <c r="D9" s="287" t="s">
        <v>1462</v>
      </c>
      <c r="E9" s="287" t="s">
        <v>2412</v>
      </c>
      <c r="F9" s="287" t="s">
        <v>807</v>
      </c>
      <c r="G9" s="287" t="s">
        <v>2560</v>
      </c>
      <c r="H9" s="287" t="s">
        <v>810</v>
      </c>
      <c r="I9" s="288">
        <v>15.75</v>
      </c>
      <c r="J9" s="289">
        <f t="shared" si="2"/>
        <v>1314.9675</v>
      </c>
      <c r="K9" s="289">
        <f t="shared" si="3"/>
        <v>1304.44776</v>
      </c>
      <c r="L9" s="289">
        <f t="shared" si="4"/>
        <v>1304</v>
      </c>
    </row>
    <row r="10" spans="1:12" s="292" customFormat="1" ht="12.5">
      <c r="A10" s="287">
        <v>9</v>
      </c>
      <c r="B10" s="235" t="str">
        <f t="shared" si="0"/>
        <v>PremiumAdobe Campaign Management/AEM ImplementationODCLevel 221.3</v>
      </c>
      <c r="C10" s="292" t="str">
        <f t="shared" si="1"/>
        <v>Level 2PremiumODC</v>
      </c>
      <c r="D10" s="287" t="s">
        <v>1462</v>
      </c>
      <c r="E10" s="287" t="s">
        <v>2412</v>
      </c>
      <c r="F10" s="287" t="s">
        <v>800</v>
      </c>
      <c r="G10" s="287" t="s">
        <v>2561</v>
      </c>
      <c r="H10" s="287" t="s">
        <v>802</v>
      </c>
      <c r="I10" s="288">
        <v>21.3</v>
      </c>
      <c r="J10" s="289">
        <f t="shared" si="2"/>
        <v>1778.337</v>
      </c>
      <c r="K10" s="289">
        <f t="shared" si="3"/>
        <v>1764.110304</v>
      </c>
      <c r="L10" s="289">
        <f t="shared" si="4"/>
        <v>1764</v>
      </c>
    </row>
    <row r="11" spans="1:12" s="292" customFormat="1" ht="12.5">
      <c r="A11" s="287">
        <v>10</v>
      </c>
      <c r="B11" s="235" t="str">
        <f t="shared" si="0"/>
        <v>PremiumAdobe Campaign Management/AEM ImplementationOnPremLevel 219.17</v>
      </c>
      <c r="C11" s="292" t="str">
        <f t="shared" si="1"/>
        <v>Level 2PremiumOnPrem</v>
      </c>
      <c r="D11" s="287" t="s">
        <v>1462</v>
      </c>
      <c r="E11" s="287" t="s">
        <v>2412</v>
      </c>
      <c r="F11" s="287" t="s">
        <v>807</v>
      </c>
      <c r="G11" s="287" t="s">
        <v>2561</v>
      </c>
      <c r="H11" s="287" t="s">
        <v>802</v>
      </c>
      <c r="I11" s="288">
        <v>19.170000000000002</v>
      </c>
      <c r="J11" s="289">
        <f t="shared" si="2"/>
        <v>1600.5033000000001</v>
      </c>
      <c r="K11" s="289">
        <f t="shared" si="3"/>
        <v>1587.6992736</v>
      </c>
      <c r="L11" s="289">
        <f t="shared" si="4"/>
        <v>1588</v>
      </c>
    </row>
    <row r="12" spans="1:12" s="292" customFormat="1" ht="12.5">
      <c r="A12" s="287">
        <v>11</v>
      </c>
      <c r="B12" s="235" t="str">
        <f t="shared" si="0"/>
        <v>PremiumAdobe Campaign Management/AEM ImplementationODCLevel 324.8</v>
      </c>
      <c r="C12" s="292" t="str">
        <f t="shared" si="1"/>
        <v>Level 3PremiumODC</v>
      </c>
      <c r="D12" s="287" t="s">
        <v>1462</v>
      </c>
      <c r="E12" s="287" t="s">
        <v>2412</v>
      </c>
      <c r="F12" s="287" t="s">
        <v>800</v>
      </c>
      <c r="G12" s="287" t="s">
        <v>2562</v>
      </c>
      <c r="H12" s="287" t="s">
        <v>804</v>
      </c>
      <c r="I12" s="288">
        <v>24.8</v>
      </c>
      <c r="J12" s="289">
        <f t="shared" si="2"/>
        <v>2070.5520000000001</v>
      </c>
      <c r="K12" s="289">
        <f t="shared" si="3"/>
        <v>2053.987584</v>
      </c>
      <c r="L12" s="289">
        <f t="shared" si="4"/>
        <v>2054</v>
      </c>
    </row>
    <row r="13" spans="1:12" s="292" customFormat="1" ht="12.5">
      <c r="A13" s="287">
        <v>12</v>
      </c>
      <c r="B13" s="235" t="str">
        <f t="shared" si="0"/>
        <v>PremiumAdobe Campaign Management/AEM ImplementationOnPremLevel 322.32</v>
      </c>
      <c r="C13" s="292" t="str">
        <f t="shared" si="1"/>
        <v>Level 3PremiumOnPrem</v>
      </c>
      <c r="D13" s="287" t="s">
        <v>1462</v>
      </c>
      <c r="E13" s="287" t="s">
        <v>2412</v>
      </c>
      <c r="F13" s="287" t="s">
        <v>807</v>
      </c>
      <c r="G13" s="287" t="s">
        <v>2562</v>
      </c>
      <c r="H13" s="287" t="s">
        <v>804</v>
      </c>
      <c r="I13" s="288">
        <v>22.32</v>
      </c>
      <c r="J13" s="289">
        <f t="shared" si="2"/>
        <v>1863.4967999999999</v>
      </c>
      <c r="K13" s="289">
        <f t="shared" si="3"/>
        <v>1848.5888255999998</v>
      </c>
      <c r="L13" s="289">
        <f t="shared" si="4"/>
        <v>1849</v>
      </c>
    </row>
    <row r="14" spans="1:12" s="292" customFormat="1" ht="12.5">
      <c r="A14" s="287">
        <v>13</v>
      </c>
      <c r="B14" s="235" t="str">
        <f t="shared" si="0"/>
        <v>NicheAdvanced Analytics (R, Python, etc,)ODCLevel 119</v>
      </c>
      <c r="C14" s="292" t="str">
        <f t="shared" si="1"/>
        <v>Level 1NicheODC</v>
      </c>
      <c r="D14" s="287" t="s">
        <v>1493</v>
      </c>
      <c r="E14" s="287" t="s">
        <v>2414</v>
      </c>
      <c r="F14" s="287" t="s">
        <v>800</v>
      </c>
      <c r="G14" s="287" t="s">
        <v>2560</v>
      </c>
      <c r="H14" s="287" t="s">
        <v>810</v>
      </c>
      <c r="I14" s="288">
        <v>19</v>
      </c>
      <c r="J14" s="289">
        <f t="shared" si="2"/>
        <v>1586.31</v>
      </c>
      <c r="K14" s="289">
        <f t="shared" si="3"/>
        <v>1573.61952</v>
      </c>
      <c r="L14" s="289">
        <f t="shared" si="4"/>
        <v>1574</v>
      </c>
    </row>
    <row r="15" spans="1:12" s="292" customFormat="1" ht="12.5">
      <c r="A15" s="287">
        <v>14</v>
      </c>
      <c r="B15" s="235" t="str">
        <f t="shared" si="0"/>
        <v>NicheAdvanced Analytics (R, Python, etc,)OnPremLevel 117.1</v>
      </c>
      <c r="C15" s="292" t="str">
        <f t="shared" si="1"/>
        <v>Level 1NicheOnPrem</v>
      </c>
      <c r="D15" s="287" t="s">
        <v>1493</v>
      </c>
      <c r="E15" s="287" t="s">
        <v>2414</v>
      </c>
      <c r="F15" s="287" t="s">
        <v>807</v>
      </c>
      <c r="G15" s="287" t="s">
        <v>2560</v>
      </c>
      <c r="H15" s="287" t="s">
        <v>810</v>
      </c>
      <c r="I15" s="288">
        <v>17.100000000000001</v>
      </c>
      <c r="J15" s="289">
        <f t="shared" si="2"/>
        <v>1427.6790000000001</v>
      </c>
      <c r="K15" s="289">
        <f t="shared" si="3"/>
        <v>1416.257568</v>
      </c>
      <c r="L15" s="289">
        <f t="shared" si="4"/>
        <v>1416</v>
      </c>
    </row>
    <row r="16" spans="1:12" s="292" customFormat="1" ht="12.5">
      <c r="A16" s="287">
        <v>15</v>
      </c>
      <c r="B16" s="235" t="str">
        <f t="shared" si="0"/>
        <v>NicheAdvanced Analytics (R, Python, etc,)ODCLevel 222.8</v>
      </c>
      <c r="C16" s="292" t="str">
        <f t="shared" si="1"/>
        <v>Level 2NicheODC</v>
      </c>
      <c r="D16" s="287" t="s">
        <v>1493</v>
      </c>
      <c r="E16" s="287" t="s">
        <v>2414</v>
      </c>
      <c r="F16" s="287" t="s">
        <v>800</v>
      </c>
      <c r="G16" s="287" t="s">
        <v>2561</v>
      </c>
      <c r="H16" s="287" t="s">
        <v>802</v>
      </c>
      <c r="I16" s="288">
        <v>22.8</v>
      </c>
      <c r="J16" s="289">
        <f t="shared" si="2"/>
        <v>1903.5719999999999</v>
      </c>
      <c r="K16" s="289">
        <f t="shared" si="3"/>
        <v>1888.3434239999999</v>
      </c>
      <c r="L16" s="289">
        <f t="shared" si="4"/>
        <v>1888</v>
      </c>
    </row>
    <row r="17" spans="1:13" s="292" customFormat="1" ht="12.5">
      <c r="A17" s="287">
        <v>16</v>
      </c>
      <c r="B17" s="235" t="str">
        <f t="shared" si="0"/>
        <v>NicheAdvanced Analytics (R, Python, etc,)OnPremLevel 220.52</v>
      </c>
      <c r="C17" s="292" t="str">
        <f t="shared" si="1"/>
        <v>Level 2NicheOnPrem</v>
      </c>
      <c r="D17" s="287" t="s">
        <v>1493</v>
      </c>
      <c r="E17" s="287" t="s">
        <v>2414</v>
      </c>
      <c r="F17" s="287" t="s">
        <v>807</v>
      </c>
      <c r="G17" s="287" t="s">
        <v>2561</v>
      </c>
      <c r="H17" s="287" t="s">
        <v>802</v>
      </c>
      <c r="I17" s="288">
        <v>20.52</v>
      </c>
      <c r="J17" s="289">
        <f t="shared" si="2"/>
        <v>1713.2148</v>
      </c>
      <c r="K17" s="289">
        <f t="shared" si="3"/>
        <v>1699.5090815999999</v>
      </c>
      <c r="L17" s="289">
        <f t="shared" si="4"/>
        <v>1700</v>
      </c>
    </row>
    <row r="18" spans="1:13" s="292" customFormat="1" ht="12.5">
      <c r="A18" s="287">
        <v>17</v>
      </c>
      <c r="B18" s="235" t="str">
        <f t="shared" si="0"/>
        <v>NicheAdvanced Analytics (R, Python, etc,)ODCLevel 327.5</v>
      </c>
      <c r="C18" s="292" t="str">
        <f t="shared" si="1"/>
        <v>Level 3NicheODC</v>
      </c>
      <c r="D18" s="287" t="s">
        <v>1493</v>
      </c>
      <c r="E18" s="287" t="s">
        <v>2414</v>
      </c>
      <c r="F18" s="287" t="s">
        <v>800</v>
      </c>
      <c r="G18" s="287" t="s">
        <v>2562</v>
      </c>
      <c r="H18" s="287" t="s">
        <v>804</v>
      </c>
      <c r="I18" s="288">
        <v>27.5</v>
      </c>
      <c r="J18" s="289">
        <f t="shared" si="2"/>
        <v>2295.9749999999999</v>
      </c>
      <c r="K18" s="289">
        <f t="shared" si="3"/>
        <v>2277.6071999999999</v>
      </c>
      <c r="L18" s="289">
        <f t="shared" si="4"/>
        <v>2278</v>
      </c>
      <c r="M18" s="648"/>
    </row>
    <row r="19" spans="1:13" s="292" customFormat="1" ht="12.5">
      <c r="A19" s="287">
        <v>18</v>
      </c>
      <c r="B19" s="235" t="str">
        <f t="shared" si="0"/>
        <v>NicheAdvanced Analytics (R, Python, etc,)OnPremLevel 324.75</v>
      </c>
      <c r="C19" s="292" t="str">
        <f t="shared" si="1"/>
        <v>Level 3NicheOnPrem</v>
      </c>
      <c r="D19" s="287" t="s">
        <v>1493</v>
      </c>
      <c r="E19" s="287" t="s">
        <v>2414</v>
      </c>
      <c r="F19" s="287" t="s">
        <v>807</v>
      </c>
      <c r="G19" s="287" t="s">
        <v>2562</v>
      </c>
      <c r="H19" s="287" t="s">
        <v>804</v>
      </c>
      <c r="I19" s="288">
        <v>24.75</v>
      </c>
      <c r="J19" s="289">
        <f t="shared" si="2"/>
        <v>2066.3775000000001</v>
      </c>
      <c r="K19" s="289">
        <f t="shared" si="3"/>
        <v>2049.8464800000002</v>
      </c>
      <c r="L19" s="289">
        <f t="shared" si="4"/>
        <v>2050</v>
      </c>
    </row>
    <row r="20" spans="1:13" s="292" customFormat="1" ht="12.5">
      <c r="A20" s="287">
        <v>19</v>
      </c>
      <c r="B20" s="235" t="str">
        <f t="shared" si="0"/>
        <v>NicheAI / MLODCLevel 119</v>
      </c>
      <c r="C20" s="292" t="str">
        <f t="shared" si="1"/>
        <v>Level 1NicheODC</v>
      </c>
      <c r="D20" s="287" t="s">
        <v>1493</v>
      </c>
      <c r="E20" s="287" t="s">
        <v>2416</v>
      </c>
      <c r="F20" s="287" t="s">
        <v>800</v>
      </c>
      <c r="G20" s="287" t="s">
        <v>2560</v>
      </c>
      <c r="H20" s="287" t="s">
        <v>810</v>
      </c>
      <c r="I20" s="288">
        <v>19</v>
      </c>
      <c r="J20" s="289">
        <f t="shared" si="2"/>
        <v>1586.31</v>
      </c>
      <c r="K20" s="289">
        <f t="shared" si="3"/>
        <v>1573.61952</v>
      </c>
      <c r="L20" s="289">
        <f t="shared" si="4"/>
        <v>1574</v>
      </c>
    </row>
    <row r="21" spans="1:13" s="292" customFormat="1" ht="12.5">
      <c r="A21" s="287">
        <v>20</v>
      </c>
      <c r="B21" s="235" t="str">
        <f t="shared" si="0"/>
        <v>NicheAI / MLOnPremLevel 117.1</v>
      </c>
      <c r="C21" s="292" t="str">
        <f t="shared" si="1"/>
        <v>Level 1NicheOnPrem</v>
      </c>
      <c r="D21" s="287" t="s">
        <v>1493</v>
      </c>
      <c r="E21" s="287" t="s">
        <v>2416</v>
      </c>
      <c r="F21" s="287" t="s">
        <v>807</v>
      </c>
      <c r="G21" s="287" t="s">
        <v>2560</v>
      </c>
      <c r="H21" s="287" t="s">
        <v>810</v>
      </c>
      <c r="I21" s="288">
        <v>17.100000000000001</v>
      </c>
      <c r="J21" s="289">
        <f t="shared" si="2"/>
        <v>1427.6790000000001</v>
      </c>
      <c r="K21" s="289">
        <f t="shared" si="3"/>
        <v>1416.257568</v>
      </c>
      <c r="L21" s="289">
        <f t="shared" si="4"/>
        <v>1416</v>
      </c>
    </row>
    <row r="22" spans="1:13" s="292" customFormat="1" ht="12.5">
      <c r="A22" s="287">
        <v>21</v>
      </c>
      <c r="B22" s="235" t="str">
        <f t="shared" si="0"/>
        <v>NicheAI / MLODCLevel 222.8</v>
      </c>
      <c r="C22" s="292" t="str">
        <f t="shared" si="1"/>
        <v>Level 2NicheODC</v>
      </c>
      <c r="D22" s="287" t="s">
        <v>1493</v>
      </c>
      <c r="E22" s="287" t="s">
        <v>2416</v>
      </c>
      <c r="F22" s="287" t="s">
        <v>800</v>
      </c>
      <c r="G22" s="287" t="s">
        <v>2561</v>
      </c>
      <c r="H22" s="287" t="s">
        <v>802</v>
      </c>
      <c r="I22" s="288">
        <v>22.8</v>
      </c>
      <c r="J22" s="289">
        <f t="shared" si="2"/>
        <v>1903.5719999999999</v>
      </c>
      <c r="K22" s="289">
        <f t="shared" si="3"/>
        <v>1888.3434239999999</v>
      </c>
      <c r="L22" s="289">
        <f t="shared" si="4"/>
        <v>1888</v>
      </c>
    </row>
    <row r="23" spans="1:13" s="292" customFormat="1" ht="12.5">
      <c r="A23" s="287">
        <v>22</v>
      </c>
      <c r="B23" s="235" t="str">
        <f t="shared" si="0"/>
        <v>NicheAI / MLOnPremLevel 220.52</v>
      </c>
      <c r="C23" s="292" t="str">
        <f t="shared" si="1"/>
        <v>Level 2NicheOnPrem</v>
      </c>
      <c r="D23" s="287" t="s">
        <v>1493</v>
      </c>
      <c r="E23" s="287" t="s">
        <v>2416</v>
      </c>
      <c r="F23" s="287" t="s">
        <v>807</v>
      </c>
      <c r="G23" s="287" t="s">
        <v>2561</v>
      </c>
      <c r="H23" s="287" t="s">
        <v>802</v>
      </c>
      <c r="I23" s="288">
        <v>20.52</v>
      </c>
      <c r="J23" s="289">
        <f t="shared" si="2"/>
        <v>1713.2148</v>
      </c>
      <c r="K23" s="289">
        <f t="shared" si="3"/>
        <v>1699.5090815999999</v>
      </c>
      <c r="L23" s="289">
        <f t="shared" si="4"/>
        <v>1700</v>
      </c>
    </row>
    <row r="24" spans="1:13" s="292" customFormat="1" ht="12.5">
      <c r="A24" s="287">
        <v>23</v>
      </c>
      <c r="B24" s="235" t="str">
        <f t="shared" si="0"/>
        <v>NicheAI / MLODCLevel 327.5</v>
      </c>
      <c r="C24" s="292" t="str">
        <f t="shared" si="1"/>
        <v>Level 3NicheODC</v>
      </c>
      <c r="D24" s="287" t="s">
        <v>1493</v>
      </c>
      <c r="E24" s="287" t="s">
        <v>2416</v>
      </c>
      <c r="F24" s="287" t="s">
        <v>800</v>
      </c>
      <c r="G24" s="287" t="s">
        <v>2562</v>
      </c>
      <c r="H24" s="287" t="s">
        <v>804</v>
      </c>
      <c r="I24" s="288">
        <v>27.5</v>
      </c>
      <c r="J24" s="289">
        <f t="shared" si="2"/>
        <v>2295.9749999999999</v>
      </c>
      <c r="K24" s="289">
        <f t="shared" si="3"/>
        <v>2277.6071999999999</v>
      </c>
      <c r="L24" s="289">
        <f t="shared" si="4"/>
        <v>2278</v>
      </c>
      <c r="M24" s="648"/>
    </row>
    <row r="25" spans="1:13" s="292" customFormat="1" ht="12.5">
      <c r="A25" s="287">
        <v>24</v>
      </c>
      <c r="B25" s="235" t="str">
        <f t="shared" si="0"/>
        <v>NicheAI / MLOnPremLevel 324.75</v>
      </c>
      <c r="C25" s="292" t="str">
        <f t="shared" si="1"/>
        <v>Level 3NicheOnPrem</v>
      </c>
      <c r="D25" s="287" t="s">
        <v>1493</v>
      </c>
      <c r="E25" s="287" t="s">
        <v>2416</v>
      </c>
      <c r="F25" s="287" t="s">
        <v>807</v>
      </c>
      <c r="G25" s="287" t="s">
        <v>2562</v>
      </c>
      <c r="H25" s="287" t="s">
        <v>804</v>
      </c>
      <c r="I25" s="288">
        <v>24.75</v>
      </c>
      <c r="J25" s="289">
        <f t="shared" si="2"/>
        <v>2066.3775000000001</v>
      </c>
      <c r="K25" s="289">
        <f t="shared" si="3"/>
        <v>2049.8464800000002</v>
      </c>
      <c r="L25" s="289">
        <f t="shared" si="4"/>
        <v>2050</v>
      </c>
    </row>
    <row r="26" spans="1:13" s="292" customFormat="1" ht="12.5">
      <c r="A26" s="287">
        <v>25</v>
      </c>
      <c r="B26" s="235" t="str">
        <f t="shared" si="0"/>
        <v>PremiumAnaplanODCLevel 117.5</v>
      </c>
      <c r="C26" s="292" t="str">
        <f t="shared" si="1"/>
        <v>Level 1PremiumODC</v>
      </c>
      <c r="D26" s="287" t="s">
        <v>1462</v>
      </c>
      <c r="E26" s="287" t="s">
        <v>2418</v>
      </c>
      <c r="F26" s="287" t="s">
        <v>800</v>
      </c>
      <c r="G26" s="287" t="s">
        <v>2560</v>
      </c>
      <c r="H26" s="287" t="s">
        <v>810</v>
      </c>
      <c r="I26" s="288">
        <v>17.5</v>
      </c>
      <c r="J26" s="289">
        <f t="shared" si="2"/>
        <v>1461.0749999999998</v>
      </c>
      <c r="K26" s="289">
        <f t="shared" si="3"/>
        <v>1449.3863999999999</v>
      </c>
      <c r="L26" s="289">
        <f t="shared" si="4"/>
        <v>1449</v>
      </c>
    </row>
    <row r="27" spans="1:13" s="292" customFormat="1" ht="12.5">
      <c r="A27" s="287">
        <v>26</v>
      </c>
      <c r="B27" s="235" t="str">
        <f t="shared" si="0"/>
        <v>PremiumAnaplanOnPremLevel 115.75</v>
      </c>
      <c r="C27" s="292" t="str">
        <f t="shared" si="1"/>
        <v>Level 1PremiumOnPrem</v>
      </c>
      <c r="D27" s="287" t="s">
        <v>1462</v>
      </c>
      <c r="E27" s="287" t="s">
        <v>2418</v>
      </c>
      <c r="F27" s="287" t="s">
        <v>807</v>
      </c>
      <c r="G27" s="287" t="s">
        <v>2560</v>
      </c>
      <c r="H27" s="287" t="s">
        <v>810</v>
      </c>
      <c r="I27" s="288">
        <v>15.75</v>
      </c>
      <c r="J27" s="289">
        <f t="shared" si="2"/>
        <v>1314.9675</v>
      </c>
      <c r="K27" s="289">
        <f t="shared" si="3"/>
        <v>1304.44776</v>
      </c>
      <c r="L27" s="289">
        <f t="shared" si="4"/>
        <v>1304</v>
      </c>
    </row>
    <row r="28" spans="1:13" s="292" customFormat="1" ht="12.5">
      <c r="A28" s="287">
        <v>27</v>
      </c>
      <c r="B28" s="235" t="str">
        <f t="shared" si="0"/>
        <v>PremiumAnaplanODCLevel 221.3</v>
      </c>
      <c r="C28" s="292" t="str">
        <f t="shared" si="1"/>
        <v>Level 2PremiumODC</v>
      </c>
      <c r="D28" s="287" t="s">
        <v>1462</v>
      </c>
      <c r="E28" s="287" t="s">
        <v>2418</v>
      </c>
      <c r="F28" s="287" t="s">
        <v>800</v>
      </c>
      <c r="G28" s="287" t="s">
        <v>2561</v>
      </c>
      <c r="H28" s="287" t="s">
        <v>802</v>
      </c>
      <c r="I28" s="288">
        <v>21.3</v>
      </c>
      <c r="J28" s="289">
        <f t="shared" si="2"/>
        <v>1778.337</v>
      </c>
      <c r="K28" s="289">
        <f t="shared" si="3"/>
        <v>1764.110304</v>
      </c>
      <c r="L28" s="289">
        <f t="shared" si="4"/>
        <v>1764</v>
      </c>
    </row>
    <row r="29" spans="1:13" s="292" customFormat="1" ht="12.5">
      <c r="A29" s="287">
        <v>28</v>
      </c>
      <c r="B29" s="235" t="str">
        <f t="shared" si="0"/>
        <v>PremiumAnaplanOnPremLevel 219.17</v>
      </c>
      <c r="C29" s="292" t="str">
        <f t="shared" si="1"/>
        <v>Level 2PremiumOnPrem</v>
      </c>
      <c r="D29" s="287" t="s">
        <v>1462</v>
      </c>
      <c r="E29" s="287" t="s">
        <v>2418</v>
      </c>
      <c r="F29" s="287" t="s">
        <v>807</v>
      </c>
      <c r="G29" s="287" t="s">
        <v>2561</v>
      </c>
      <c r="H29" s="287" t="s">
        <v>802</v>
      </c>
      <c r="I29" s="288">
        <v>19.170000000000002</v>
      </c>
      <c r="J29" s="289">
        <f t="shared" si="2"/>
        <v>1600.5033000000001</v>
      </c>
      <c r="K29" s="289">
        <f t="shared" si="3"/>
        <v>1587.6992736</v>
      </c>
      <c r="L29" s="289">
        <f t="shared" si="4"/>
        <v>1588</v>
      </c>
    </row>
    <row r="30" spans="1:13" s="292" customFormat="1" ht="12.5">
      <c r="A30" s="287">
        <v>29</v>
      </c>
      <c r="B30" s="235" t="str">
        <f t="shared" si="0"/>
        <v>PremiumAnaplanODCLevel 324.8</v>
      </c>
      <c r="C30" s="292" t="str">
        <f t="shared" si="1"/>
        <v>Level 3PremiumODC</v>
      </c>
      <c r="D30" s="287" t="s">
        <v>1462</v>
      </c>
      <c r="E30" s="287" t="s">
        <v>2418</v>
      </c>
      <c r="F30" s="287" t="s">
        <v>800</v>
      </c>
      <c r="G30" s="287" t="s">
        <v>2562</v>
      </c>
      <c r="H30" s="287" t="s">
        <v>804</v>
      </c>
      <c r="I30" s="288">
        <v>24.8</v>
      </c>
      <c r="J30" s="289">
        <f t="shared" si="2"/>
        <v>2070.5520000000001</v>
      </c>
      <c r="K30" s="289">
        <f t="shared" si="3"/>
        <v>2053.987584</v>
      </c>
      <c r="L30" s="289">
        <f t="shared" si="4"/>
        <v>2054</v>
      </c>
    </row>
    <row r="31" spans="1:13" s="292" customFormat="1" ht="12.5">
      <c r="A31" s="287">
        <v>30</v>
      </c>
      <c r="B31" s="235" t="str">
        <f t="shared" si="0"/>
        <v>PremiumAnaplanOnPremLevel 322.32</v>
      </c>
      <c r="C31" s="292" t="str">
        <f t="shared" si="1"/>
        <v>Level 3PremiumOnPrem</v>
      </c>
      <c r="D31" s="287" t="s">
        <v>1462</v>
      </c>
      <c r="E31" s="287" t="s">
        <v>2418</v>
      </c>
      <c r="F31" s="287" t="s">
        <v>807</v>
      </c>
      <c r="G31" s="287" t="s">
        <v>2562</v>
      </c>
      <c r="H31" s="287" t="s">
        <v>804</v>
      </c>
      <c r="I31" s="288">
        <v>22.32</v>
      </c>
      <c r="J31" s="289">
        <f t="shared" si="2"/>
        <v>1863.4967999999999</v>
      </c>
      <c r="K31" s="289">
        <f t="shared" si="3"/>
        <v>1848.5888255999998</v>
      </c>
      <c r="L31" s="289">
        <f t="shared" si="4"/>
        <v>1849</v>
      </c>
    </row>
    <row r="32" spans="1:13" s="292" customFormat="1" ht="12.5">
      <c r="A32" s="287">
        <v>31</v>
      </c>
      <c r="B32" s="235" t="str">
        <f t="shared" si="0"/>
        <v>PremiumAngularJSODCLevel 117.5</v>
      </c>
      <c r="C32" s="292" t="str">
        <f t="shared" si="1"/>
        <v>Level 1PremiumODC</v>
      </c>
      <c r="D32" s="287" t="s">
        <v>1462</v>
      </c>
      <c r="E32" s="287" t="s">
        <v>2419</v>
      </c>
      <c r="F32" s="287" t="s">
        <v>800</v>
      </c>
      <c r="G32" s="287" t="s">
        <v>2560</v>
      </c>
      <c r="H32" s="287" t="s">
        <v>810</v>
      </c>
      <c r="I32" s="288">
        <v>17.5</v>
      </c>
      <c r="J32" s="289">
        <f t="shared" si="2"/>
        <v>1461.0749999999998</v>
      </c>
      <c r="K32" s="289">
        <f t="shared" si="3"/>
        <v>1449.3863999999999</v>
      </c>
      <c r="L32" s="289">
        <f t="shared" si="4"/>
        <v>1449</v>
      </c>
    </row>
    <row r="33" spans="1:12" s="292" customFormat="1" ht="12.5">
      <c r="A33" s="287">
        <v>32</v>
      </c>
      <c r="B33" s="235" t="str">
        <f t="shared" si="0"/>
        <v>PremiumAngularJSOnPremLevel 115.75</v>
      </c>
      <c r="C33" s="292" t="str">
        <f t="shared" si="1"/>
        <v>Level 1PremiumOnPrem</v>
      </c>
      <c r="D33" s="287" t="s">
        <v>1462</v>
      </c>
      <c r="E33" s="287" t="s">
        <v>2419</v>
      </c>
      <c r="F33" s="287" t="s">
        <v>807</v>
      </c>
      <c r="G33" s="287" t="s">
        <v>2560</v>
      </c>
      <c r="H33" s="287" t="s">
        <v>810</v>
      </c>
      <c r="I33" s="288">
        <v>15.75</v>
      </c>
      <c r="J33" s="289">
        <f t="shared" si="2"/>
        <v>1314.9675</v>
      </c>
      <c r="K33" s="289">
        <f t="shared" si="3"/>
        <v>1304.44776</v>
      </c>
      <c r="L33" s="289">
        <f t="shared" si="4"/>
        <v>1304</v>
      </c>
    </row>
    <row r="34" spans="1:12" s="292" customFormat="1" ht="12.5">
      <c r="A34" s="287">
        <v>33</v>
      </c>
      <c r="B34" s="235" t="str">
        <f t="shared" si="0"/>
        <v>PremiumAngularJSODCLevel 221.3</v>
      </c>
      <c r="C34" s="292" t="str">
        <f t="shared" si="1"/>
        <v>Level 2PremiumODC</v>
      </c>
      <c r="D34" s="287" t="s">
        <v>1462</v>
      </c>
      <c r="E34" s="287" t="s">
        <v>2419</v>
      </c>
      <c r="F34" s="287" t="s">
        <v>800</v>
      </c>
      <c r="G34" s="287" t="s">
        <v>2561</v>
      </c>
      <c r="H34" s="287" t="s">
        <v>802</v>
      </c>
      <c r="I34" s="288">
        <v>21.3</v>
      </c>
      <c r="J34" s="289">
        <f t="shared" si="2"/>
        <v>1778.337</v>
      </c>
      <c r="K34" s="289">
        <f t="shared" si="3"/>
        <v>1764.110304</v>
      </c>
      <c r="L34" s="289">
        <f t="shared" si="4"/>
        <v>1764</v>
      </c>
    </row>
    <row r="35" spans="1:12" s="292" customFormat="1" ht="12.5">
      <c r="A35" s="287">
        <v>34</v>
      </c>
      <c r="B35" s="235" t="str">
        <f t="shared" si="0"/>
        <v>PremiumAngularJSOnPremLevel 219.17</v>
      </c>
      <c r="C35" s="292" t="str">
        <f t="shared" si="1"/>
        <v>Level 2PremiumOnPrem</v>
      </c>
      <c r="D35" s="287" t="s">
        <v>1462</v>
      </c>
      <c r="E35" s="287" t="s">
        <v>2419</v>
      </c>
      <c r="F35" s="287" t="s">
        <v>807</v>
      </c>
      <c r="G35" s="287" t="s">
        <v>2561</v>
      </c>
      <c r="H35" s="287" t="s">
        <v>802</v>
      </c>
      <c r="I35" s="288">
        <v>19.170000000000002</v>
      </c>
      <c r="J35" s="289">
        <f t="shared" si="2"/>
        <v>1600.5033000000001</v>
      </c>
      <c r="K35" s="289">
        <f t="shared" si="3"/>
        <v>1587.6992736</v>
      </c>
      <c r="L35" s="289">
        <f t="shared" si="4"/>
        <v>1588</v>
      </c>
    </row>
    <row r="36" spans="1:12" s="292" customFormat="1" ht="12.5">
      <c r="A36" s="287">
        <v>35</v>
      </c>
      <c r="B36" s="235" t="str">
        <f t="shared" si="0"/>
        <v>PremiumAngularJSODCLevel 324.8</v>
      </c>
      <c r="C36" s="292" t="str">
        <f t="shared" si="1"/>
        <v>Level 3PremiumODC</v>
      </c>
      <c r="D36" s="287" t="s">
        <v>1462</v>
      </c>
      <c r="E36" s="287" t="s">
        <v>2419</v>
      </c>
      <c r="F36" s="287" t="s">
        <v>800</v>
      </c>
      <c r="G36" s="287" t="s">
        <v>2562</v>
      </c>
      <c r="H36" s="287" t="s">
        <v>804</v>
      </c>
      <c r="I36" s="288">
        <v>24.8</v>
      </c>
      <c r="J36" s="289">
        <f t="shared" si="2"/>
        <v>2070.5520000000001</v>
      </c>
      <c r="K36" s="289">
        <f t="shared" si="3"/>
        <v>2053.987584</v>
      </c>
      <c r="L36" s="289">
        <f t="shared" si="4"/>
        <v>2054</v>
      </c>
    </row>
    <row r="37" spans="1:12" s="292" customFormat="1" ht="12.5">
      <c r="A37" s="287">
        <v>36</v>
      </c>
      <c r="B37" s="235" t="str">
        <f t="shared" si="0"/>
        <v>PremiumAngularJSOnPremLevel 322.32</v>
      </c>
      <c r="C37" s="292" t="str">
        <f t="shared" si="1"/>
        <v>Level 3PremiumOnPrem</v>
      </c>
      <c r="D37" s="287" t="s">
        <v>1462</v>
      </c>
      <c r="E37" s="287" t="s">
        <v>2419</v>
      </c>
      <c r="F37" s="287" t="s">
        <v>807</v>
      </c>
      <c r="G37" s="287" t="s">
        <v>2562</v>
      </c>
      <c r="H37" s="287" t="s">
        <v>804</v>
      </c>
      <c r="I37" s="288">
        <v>22.32</v>
      </c>
      <c r="J37" s="289">
        <f t="shared" si="2"/>
        <v>1863.4967999999999</v>
      </c>
      <c r="K37" s="289">
        <f t="shared" si="3"/>
        <v>1848.5888255999998</v>
      </c>
      <c r="L37" s="289">
        <f t="shared" si="4"/>
        <v>1849</v>
      </c>
    </row>
    <row r="38" spans="1:12" s="292" customFormat="1" ht="12.5">
      <c r="A38" s="287">
        <v>37</v>
      </c>
      <c r="B38" s="235" t="str">
        <f t="shared" si="0"/>
        <v>StandardAPI DomainODCLevel 116.9</v>
      </c>
      <c r="C38" s="292" t="str">
        <f t="shared" si="1"/>
        <v>Level 1StandardODC</v>
      </c>
      <c r="D38" s="287" t="s">
        <v>1464</v>
      </c>
      <c r="E38" s="287" t="s">
        <v>2563</v>
      </c>
      <c r="F38" s="287" t="s">
        <v>800</v>
      </c>
      <c r="G38" s="287" t="s">
        <v>2560</v>
      </c>
      <c r="H38" s="287" t="s">
        <v>810</v>
      </c>
      <c r="I38" s="288">
        <v>16.899999999999999</v>
      </c>
      <c r="J38" s="289">
        <f t="shared" si="2"/>
        <v>1410.9809999999998</v>
      </c>
      <c r="K38" s="289">
        <f t="shared" si="3"/>
        <v>1399.6931519999998</v>
      </c>
      <c r="L38" s="289">
        <f t="shared" si="4"/>
        <v>1400</v>
      </c>
    </row>
    <row r="39" spans="1:12" s="292" customFormat="1" ht="12.5">
      <c r="A39" s="287">
        <v>38</v>
      </c>
      <c r="B39" s="235" t="str">
        <f t="shared" si="0"/>
        <v>StandardAPI DomainOnPremLevel 115.21</v>
      </c>
      <c r="C39" s="292" t="str">
        <f t="shared" si="1"/>
        <v>Level 1StandardOnPrem</v>
      </c>
      <c r="D39" s="287" t="s">
        <v>1464</v>
      </c>
      <c r="E39" s="287" t="s">
        <v>2563</v>
      </c>
      <c r="F39" s="287" t="s">
        <v>807</v>
      </c>
      <c r="G39" s="287" t="s">
        <v>2560</v>
      </c>
      <c r="H39" s="287" t="s">
        <v>810</v>
      </c>
      <c r="I39" s="288">
        <v>15.21</v>
      </c>
      <c r="J39" s="289">
        <f t="shared" si="2"/>
        <v>1269.8829000000001</v>
      </c>
      <c r="K39" s="289">
        <f t="shared" si="3"/>
        <v>1259.7238368000001</v>
      </c>
      <c r="L39" s="289">
        <f t="shared" si="4"/>
        <v>1260</v>
      </c>
    </row>
    <row r="40" spans="1:12" s="292" customFormat="1" ht="12.5">
      <c r="A40" s="287">
        <v>39</v>
      </c>
      <c r="B40" s="235" t="str">
        <f t="shared" si="0"/>
        <v>StandardAPI DomainODCLevel 220</v>
      </c>
      <c r="C40" s="292" t="str">
        <f t="shared" si="1"/>
        <v>Level 2StandardODC</v>
      </c>
      <c r="D40" s="287" t="s">
        <v>1464</v>
      </c>
      <c r="E40" s="287" t="s">
        <v>2563</v>
      </c>
      <c r="F40" s="287" t="s">
        <v>800</v>
      </c>
      <c r="G40" s="287" t="s">
        <v>2561</v>
      </c>
      <c r="H40" s="287" t="s">
        <v>802</v>
      </c>
      <c r="I40" s="288">
        <v>20</v>
      </c>
      <c r="J40" s="289">
        <f t="shared" si="2"/>
        <v>1669.8</v>
      </c>
      <c r="K40" s="289">
        <f t="shared" si="3"/>
        <v>1656.4415999999999</v>
      </c>
      <c r="L40" s="289">
        <f t="shared" si="4"/>
        <v>1656</v>
      </c>
    </row>
    <row r="41" spans="1:12" s="292" customFormat="1" ht="12.5">
      <c r="A41" s="287">
        <v>40</v>
      </c>
      <c r="B41" s="235" t="str">
        <f t="shared" si="0"/>
        <v>StandardAPI DomainOnPremLevel 218</v>
      </c>
      <c r="C41" s="292" t="str">
        <f t="shared" si="1"/>
        <v>Level 2StandardOnPrem</v>
      </c>
      <c r="D41" s="287" t="s">
        <v>1464</v>
      </c>
      <c r="E41" s="287" t="s">
        <v>2563</v>
      </c>
      <c r="F41" s="287" t="s">
        <v>807</v>
      </c>
      <c r="G41" s="287" t="s">
        <v>2561</v>
      </c>
      <c r="H41" s="287" t="s">
        <v>802</v>
      </c>
      <c r="I41" s="288">
        <v>18</v>
      </c>
      <c r="J41" s="289">
        <f t="shared" si="2"/>
        <v>1502.82</v>
      </c>
      <c r="K41" s="289">
        <f t="shared" si="3"/>
        <v>1490.7974399999998</v>
      </c>
      <c r="L41" s="289">
        <f t="shared" si="4"/>
        <v>1491</v>
      </c>
    </row>
    <row r="42" spans="1:12" s="292" customFormat="1" ht="12.5">
      <c r="A42" s="287">
        <v>41</v>
      </c>
      <c r="B42" s="235" t="str">
        <f t="shared" si="0"/>
        <v>StandardAPI DomainODCLevel 322.9</v>
      </c>
      <c r="C42" s="292" t="str">
        <f t="shared" si="1"/>
        <v>Level 3StandardODC</v>
      </c>
      <c r="D42" s="287" t="s">
        <v>1464</v>
      </c>
      <c r="E42" s="287" t="s">
        <v>2563</v>
      </c>
      <c r="F42" s="287" t="s">
        <v>800</v>
      </c>
      <c r="G42" s="287" t="s">
        <v>2562</v>
      </c>
      <c r="H42" s="287" t="s">
        <v>804</v>
      </c>
      <c r="I42" s="288">
        <v>22.9</v>
      </c>
      <c r="J42" s="289">
        <f t="shared" si="2"/>
        <v>1911.9209999999998</v>
      </c>
      <c r="K42" s="289">
        <f t="shared" si="3"/>
        <v>1896.6256319999998</v>
      </c>
      <c r="L42" s="289">
        <f t="shared" si="4"/>
        <v>1897</v>
      </c>
    </row>
    <row r="43" spans="1:12" s="292" customFormat="1" ht="12.5">
      <c r="A43" s="287">
        <v>42</v>
      </c>
      <c r="B43" s="235" t="str">
        <f t="shared" si="0"/>
        <v>StandardAPI DomainOnPremLevel 320.61</v>
      </c>
      <c r="C43" s="292" t="str">
        <f t="shared" si="1"/>
        <v>Level 3StandardOnPrem</v>
      </c>
      <c r="D43" s="287" t="s">
        <v>1464</v>
      </c>
      <c r="E43" s="287" t="s">
        <v>2563</v>
      </c>
      <c r="F43" s="287" t="s">
        <v>807</v>
      </c>
      <c r="G43" s="287" t="s">
        <v>2562</v>
      </c>
      <c r="H43" s="287" t="s">
        <v>804</v>
      </c>
      <c r="I43" s="288">
        <v>20.61</v>
      </c>
      <c r="J43" s="289">
        <f t="shared" si="2"/>
        <v>1720.7288999999998</v>
      </c>
      <c r="K43" s="289">
        <f t="shared" si="3"/>
        <v>1706.9630687999997</v>
      </c>
      <c r="L43" s="289">
        <f t="shared" si="4"/>
        <v>1707</v>
      </c>
    </row>
    <row r="44" spans="1:12" s="292" customFormat="1" ht="12.5">
      <c r="A44" s="287">
        <v>43</v>
      </c>
      <c r="B44" s="235" t="str">
        <f t="shared" si="0"/>
        <v>PremiumAppiumODCLevel 117.5</v>
      </c>
      <c r="C44" s="292" t="str">
        <f t="shared" si="1"/>
        <v>Level 1PremiumODC</v>
      </c>
      <c r="D44" s="287" t="s">
        <v>1462</v>
      </c>
      <c r="E44" s="287" t="s">
        <v>2421</v>
      </c>
      <c r="F44" s="287" t="s">
        <v>800</v>
      </c>
      <c r="G44" s="287" t="s">
        <v>2560</v>
      </c>
      <c r="H44" s="287" t="s">
        <v>810</v>
      </c>
      <c r="I44" s="288">
        <v>17.5</v>
      </c>
      <c r="J44" s="289">
        <f t="shared" si="2"/>
        <v>1461.0749999999998</v>
      </c>
      <c r="K44" s="289">
        <f t="shared" si="3"/>
        <v>1449.3863999999999</v>
      </c>
      <c r="L44" s="289">
        <f t="shared" si="4"/>
        <v>1449</v>
      </c>
    </row>
    <row r="45" spans="1:12" s="292" customFormat="1" ht="12.5">
      <c r="A45" s="287">
        <v>44</v>
      </c>
      <c r="B45" s="235" t="str">
        <f t="shared" si="0"/>
        <v>PremiumAppiumOnPremLevel 115.75</v>
      </c>
      <c r="C45" s="292" t="str">
        <f t="shared" si="1"/>
        <v>Level 1PremiumOnPrem</v>
      </c>
      <c r="D45" s="287" t="s">
        <v>1462</v>
      </c>
      <c r="E45" s="287" t="s">
        <v>2421</v>
      </c>
      <c r="F45" s="287" t="s">
        <v>807</v>
      </c>
      <c r="G45" s="287" t="s">
        <v>2560</v>
      </c>
      <c r="H45" s="287" t="s">
        <v>810</v>
      </c>
      <c r="I45" s="288">
        <v>15.75</v>
      </c>
      <c r="J45" s="289">
        <f t="shared" si="2"/>
        <v>1314.9675</v>
      </c>
      <c r="K45" s="289">
        <f t="shared" si="3"/>
        <v>1304.44776</v>
      </c>
      <c r="L45" s="289">
        <f t="shared" si="4"/>
        <v>1304</v>
      </c>
    </row>
    <row r="46" spans="1:12" s="292" customFormat="1" ht="12.5">
      <c r="A46" s="287">
        <v>45</v>
      </c>
      <c r="B46" s="235" t="str">
        <f t="shared" si="0"/>
        <v>PremiumAppiumODCLevel 221.3</v>
      </c>
      <c r="C46" s="292" t="str">
        <f t="shared" si="1"/>
        <v>Level 2PremiumODC</v>
      </c>
      <c r="D46" s="287" t="s">
        <v>1462</v>
      </c>
      <c r="E46" s="287" t="s">
        <v>2421</v>
      </c>
      <c r="F46" s="287" t="s">
        <v>800</v>
      </c>
      <c r="G46" s="287" t="s">
        <v>2561</v>
      </c>
      <c r="H46" s="287" t="s">
        <v>802</v>
      </c>
      <c r="I46" s="288">
        <v>21.3</v>
      </c>
      <c r="J46" s="289">
        <f t="shared" si="2"/>
        <v>1778.337</v>
      </c>
      <c r="K46" s="289">
        <f t="shared" si="3"/>
        <v>1764.110304</v>
      </c>
      <c r="L46" s="289">
        <f t="shared" si="4"/>
        <v>1764</v>
      </c>
    </row>
    <row r="47" spans="1:12" s="292" customFormat="1" ht="12.5">
      <c r="A47" s="287">
        <v>46</v>
      </c>
      <c r="B47" s="235" t="str">
        <f t="shared" si="0"/>
        <v>PremiumAppiumOnPremLevel 219.17</v>
      </c>
      <c r="C47" s="292" t="str">
        <f t="shared" si="1"/>
        <v>Level 2PremiumOnPrem</v>
      </c>
      <c r="D47" s="287" t="s">
        <v>1462</v>
      </c>
      <c r="E47" s="287" t="s">
        <v>2421</v>
      </c>
      <c r="F47" s="287" t="s">
        <v>807</v>
      </c>
      <c r="G47" s="287" t="s">
        <v>2561</v>
      </c>
      <c r="H47" s="287" t="s">
        <v>802</v>
      </c>
      <c r="I47" s="288">
        <v>19.170000000000002</v>
      </c>
      <c r="J47" s="289">
        <f t="shared" si="2"/>
        <v>1600.5033000000001</v>
      </c>
      <c r="K47" s="289">
        <f t="shared" si="3"/>
        <v>1587.6992736</v>
      </c>
      <c r="L47" s="289">
        <f t="shared" si="4"/>
        <v>1588</v>
      </c>
    </row>
    <row r="48" spans="1:12" s="292" customFormat="1" ht="12.5">
      <c r="A48" s="287">
        <v>47</v>
      </c>
      <c r="B48" s="235" t="str">
        <f t="shared" si="0"/>
        <v>PremiumAppiumODCLevel 324.8</v>
      </c>
      <c r="C48" s="292" t="str">
        <f t="shared" si="1"/>
        <v>Level 3PremiumODC</v>
      </c>
      <c r="D48" s="287" t="s">
        <v>1462</v>
      </c>
      <c r="E48" s="287" t="s">
        <v>2421</v>
      </c>
      <c r="F48" s="287" t="s">
        <v>800</v>
      </c>
      <c r="G48" s="287" t="s">
        <v>2562</v>
      </c>
      <c r="H48" s="287" t="s">
        <v>804</v>
      </c>
      <c r="I48" s="288">
        <v>24.8</v>
      </c>
      <c r="J48" s="289">
        <f t="shared" si="2"/>
        <v>2070.5520000000001</v>
      </c>
      <c r="K48" s="289">
        <f t="shared" si="3"/>
        <v>2053.987584</v>
      </c>
      <c r="L48" s="289">
        <f t="shared" si="4"/>
        <v>2054</v>
      </c>
    </row>
    <row r="49" spans="1:12" s="292" customFormat="1" ht="12.5">
      <c r="A49" s="287">
        <v>48</v>
      </c>
      <c r="B49" s="235" t="str">
        <f t="shared" si="0"/>
        <v>PremiumAppiumOnPremLevel 322.32</v>
      </c>
      <c r="C49" s="292" t="str">
        <f t="shared" si="1"/>
        <v>Level 3PremiumOnPrem</v>
      </c>
      <c r="D49" s="287" t="s">
        <v>1462</v>
      </c>
      <c r="E49" s="287" t="s">
        <v>2421</v>
      </c>
      <c r="F49" s="287" t="s">
        <v>807</v>
      </c>
      <c r="G49" s="287" t="s">
        <v>2562</v>
      </c>
      <c r="H49" s="287" t="s">
        <v>804</v>
      </c>
      <c r="I49" s="288">
        <v>22.32</v>
      </c>
      <c r="J49" s="289">
        <f t="shared" si="2"/>
        <v>1863.4967999999999</v>
      </c>
      <c r="K49" s="289">
        <f t="shared" si="3"/>
        <v>1848.5888255999998</v>
      </c>
      <c r="L49" s="289">
        <f t="shared" si="4"/>
        <v>1849</v>
      </c>
    </row>
    <row r="50" spans="1:12" s="292" customFormat="1" ht="12.5">
      <c r="A50" s="287">
        <v>49</v>
      </c>
      <c r="B50" s="235" t="str">
        <f t="shared" si="0"/>
        <v>NicheArchitect – ChatBot, Cloud, DevOps etc.ODCLevel 119</v>
      </c>
      <c r="C50" s="292" t="str">
        <f t="shared" si="1"/>
        <v>Level 1NicheODC</v>
      </c>
      <c r="D50" s="287" t="s">
        <v>1493</v>
      </c>
      <c r="E50" s="287" t="s">
        <v>2422</v>
      </c>
      <c r="F50" s="287" t="s">
        <v>800</v>
      </c>
      <c r="G50" s="287" t="s">
        <v>2560</v>
      </c>
      <c r="H50" s="287" t="s">
        <v>810</v>
      </c>
      <c r="I50" s="288">
        <v>19</v>
      </c>
      <c r="J50" s="289">
        <f t="shared" si="2"/>
        <v>1586.31</v>
      </c>
      <c r="K50" s="289">
        <f t="shared" si="3"/>
        <v>1573.61952</v>
      </c>
      <c r="L50" s="289">
        <f t="shared" si="4"/>
        <v>1574</v>
      </c>
    </row>
    <row r="51" spans="1:12" s="292" customFormat="1" ht="12.5">
      <c r="A51" s="287">
        <v>50</v>
      </c>
      <c r="B51" s="235" t="str">
        <f t="shared" si="0"/>
        <v>NicheArchitect – ChatBot, Cloud, DevOps etc.OnPremLevel 117.1</v>
      </c>
      <c r="C51" s="292" t="str">
        <f t="shared" si="1"/>
        <v>Level 1NicheOnPrem</v>
      </c>
      <c r="D51" s="287" t="s">
        <v>1493</v>
      </c>
      <c r="E51" s="287" t="s">
        <v>2422</v>
      </c>
      <c r="F51" s="287" t="s">
        <v>807</v>
      </c>
      <c r="G51" s="287" t="s">
        <v>2560</v>
      </c>
      <c r="H51" s="287" t="s">
        <v>810</v>
      </c>
      <c r="I51" s="288">
        <v>17.100000000000001</v>
      </c>
      <c r="J51" s="289">
        <f t="shared" si="2"/>
        <v>1427.6790000000001</v>
      </c>
      <c r="K51" s="289">
        <f t="shared" si="3"/>
        <v>1416.257568</v>
      </c>
      <c r="L51" s="289">
        <f t="shared" si="4"/>
        <v>1416</v>
      </c>
    </row>
    <row r="52" spans="1:12" s="292" customFormat="1" ht="12.5">
      <c r="A52" s="287">
        <v>51</v>
      </c>
      <c r="B52" s="235" t="str">
        <f t="shared" si="0"/>
        <v>NicheArchitect – ChatBot, Cloud, DevOps etc.ODCLevel 222.8</v>
      </c>
      <c r="C52" s="292" t="str">
        <f t="shared" si="1"/>
        <v>Level 2NicheODC</v>
      </c>
      <c r="D52" s="287" t="s">
        <v>1493</v>
      </c>
      <c r="E52" s="287" t="s">
        <v>2422</v>
      </c>
      <c r="F52" s="287" t="s">
        <v>800</v>
      </c>
      <c r="G52" s="287" t="s">
        <v>2561</v>
      </c>
      <c r="H52" s="287" t="s">
        <v>802</v>
      </c>
      <c r="I52" s="288">
        <v>22.8</v>
      </c>
      <c r="J52" s="289">
        <f t="shared" si="2"/>
        <v>1903.5719999999999</v>
      </c>
      <c r="K52" s="289">
        <f t="shared" si="3"/>
        <v>1888.3434239999999</v>
      </c>
      <c r="L52" s="289">
        <f t="shared" si="4"/>
        <v>1888</v>
      </c>
    </row>
    <row r="53" spans="1:12" s="292" customFormat="1" ht="12.5">
      <c r="A53" s="287">
        <v>52</v>
      </c>
      <c r="B53" s="235" t="str">
        <f t="shared" si="0"/>
        <v>NicheArchitect – ChatBot, Cloud, DevOps etc.OnPremLevel 220.52</v>
      </c>
      <c r="C53" s="292" t="str">
        <f t="shared" si="1"/>
        <v>Level 2NicheOnPrem</v>
      </c>
      <c r="D53" s="287" t="s">
        <v>1493</v>
      </c>
      <c r="E53" s="287" t="s">
        <v>2422</v>
      </c>
      <c r="F53" s="287" t="s">
        <v>807</v>
      </c>
      <c r="G53" s="287" t="s">
        <v>2561</v>
      </c>
      <c r="H53" s="287" t="s">
        <v>802</v>
      </c>
      <c r="I53" s="288">
        <v>20.52</v>
      </c>
      <c r="J53" s="289">
        <f t="shared" si="2"/>
        <v>1713.2148</v>
      </c>
      <c r="K53" s="289">
        <f t="shared" si="3"/>
        <v>1699.5090815999999</v>
      </c>
      <c r="L53" s="289">
        <f t="shared" si="4"/>
        <v>1700</v>
      </c>
    </row>
    <row r="54" spans="1:12" s="292" customFormat="1" ht="12.5">
      <c r="A54" s="287">
        <v>53</v>
      </c>
      <c r="B54" s="235" t="str">
        <f t="shared" si="0"/>
        <v>NicheArchitect – ChatBot, Cloud, DevOps etc.ODCLevel 327.5</v>
      </c>
      <c r="C54" s="292" t="str">
        <f t="shared" si="1"/>
        <v>Level 3NicheODC</v>
      </c>
      <c r="D54" s="287" t="s">
        <v>1493</v>
      </c>
      <c r="E54" s="287" t="s">
        <v>2422</v>
      </c>
      <c r="F54" s="287" t="s">
        <v>800</v>
      </c>
      <c r="G54" s="287" t="s">
        <v>2562</v>
      </c>
      <c r="H54" s="287" t="s">
        <v>804</v>
      </c>
      <c r="I54" s="288">
        <v>27.5</v>
      </c>
      <c r="J54" s="289">
        <f t="shared" si="2"/>
        <v>2295.9749999999999</v>
      </c>
      <c r="K54" s="289">
        <f t="shared" si="3"/>
        <v>2277.6071999999999</v>
      </c>
      <c r="L54" s="289">
        <f t="shared" si="4"/>
        <v>2278</v>
      </c>
    </row>
    <row r="55" spans="1:12" s="292" customFormat="1" ht="12.5">
      <c r="A55" s="287">
        <v>54</v>
      </c>
      <c r="B55" s="235" t="str">
        <f t="shared" si="0"/>
        <v>NicheArchitect – ChatBot, Cloud, DevOps etc.OnPremLevel 324.75</v>
      </c>
      <c r="C55" s="292" t="str">
        <f t="shared" si="1"/>
        <v>Level 3NicheOnPrem</v>
      </c>
      <c r="D55" s="287" t="s">
        <v>1493</v>
      </c>
      <c r="E55" s="287" t="s">
        <v>2422</v>
      </c>
      <c r="F55" s="287" t="s">
        <v>807</v>
      </c>
      <c r="G55" s="287" t="s">
        <v>2562</v>
      </c>
      <c r="H55" s="287" t="s">
        <v>804</v>
      </c>
      <c r="I55" s="288">
        <v>24.75</v>
      </c>
      <c r="J55" s="289">
        <f t="shared" si="2"/>
        <v>2066.3775000000001</v>
      </c>
      <c r="K55" s="289">
        <f t="shared" si="3"/>
        <v>2049.8464800000002</v>
      </c>
      <c r="L55" s="289">
        <f t="shared" si="4"/>
        <v>2050</v>
      </c>
    </row>
    <row r="56" spans="1:12" s="292" customFormat="1" ht="12.5">
      <c r="A56" s="287">
        <v>55</v>
      </c>
      <c r="B56" s="235" t="str">
        <f t="shared" si="0"/>
        <v>NicheAutomation Anywhere/UIPath (RPA)ODCLevel 119</v>
      </c>
      <c r="C56" s="292" t="str">
        <f t="shared" si="1"/>
        <v>Level 1NicheODC</v>
      </c>
      <c r="D56" s="287" t="s">
        <v>1493</v>
      </c>
      <c r="E56" s="287" t="s">
        <v>2423</v>
      </c>
      <c r="F56" s="287" t="s">
        <v>800</v>
      </c>
      <c r="G56" s="287" t="s">
        <v>2560</v>
      </c>
      <c r="H56" s="287" t="s">
        <v>810</v>
      </c>
      <c r="I56" s="288">
        <v>19</v>
      </c>
      <c r="J56" s="289">
        <f t="shared" si="2"/>
        <v>1586.31</v>
      </c>
      <c r="K56" s="289">
        <f t="shared" si="3"/>
        <v>1573.61952</v>
      </c>
      <c r="L56" s="289">
        <f t="shared" si="4"/>
        <v>1574</v>
      </c>
    </row>
    <row r="57" spans="1:12" s="292" customFormat="1" ht="12.5">
      <c r="A57" s="287">
        <v>56</v>
      </c>
      <c r="B57" s="235" t="str">
        <f t="shared" si="0"/>
        <v>NicheAutomation Anywhere/UIPath (RPA)OnPremLevel 117.1</v>
      </c>
      <c r="C57" s="292" t="str">
        <f t="shared" si="1"/>
        <v>Level 1NicheOnPrem</v>
      </c>
      <c r="D57" s="287" t="s">
        <v>1493</v>
      </c>
      <c r="E57" s="287" t="s">
        <v>2423</v>
      </c>
      <c r="F57" s="287" t="s">
        <v>807</v>
      </c>
      <c r="G57" s="287" t="s">
        <v>2560</v>
      </c>
      <c r="H57" s="287" t="s">
        <v>810</v>
      </c>
      <c r="I57" s="288">
        <v>17.100000000000001</v>
      </c>
      <c r="J57" s="289">
        <f t="shared" si="2"/>
        <v>1427.6790000000001</v>
      </c>
      <c r="K57" s="289">
        <f t="shared" si="3"/>
        <v>1416.257568</v>
      </c>
      <c r="L57" s="289">
        <f t="shared" si="4"/>
        <v>1416</v>
      </c>
    </row>
    <row r="58" spans="1:12" s="292" customFormat="1" ht="12.5">
      <c r="A58" s="287">
        <v>57</v>
      </c>
      <c r="B58" s="235" t="str">
        <f t="shared" si="0"/>
        <v>NicheAutomation Anywhere/UIPath (RPA)ODCLevel 222.8</v>
      </c>
      <c r="C58" s="292" t="str">
        <f t="shared" si="1"/>
        <v>Level 2NicheODC</v>
      </c>
      <c r="D58" s="287" t="s">
        <v>1493</v>
      </c>
      <c r="E58" s="287" t="s">
        <v>2423</v>
      </c>
      <c r="F58" s="287" t="s">
        <v>800</v>
      </c>
      <c r="G58" s="287" t="s">
        <v>2561</v>
      </c>
      <c r="H58" s="287" t="s">
        <v>802</v>
      </c>
      <c r="I58" s="288">
        <v>22.8</v>
      </c>
      <c r="J58" s="289">
        <f t="shared" si="2"/>
        <v>1903.5719999999999</v>
      </c>
      <c r="K58" s="289">
        <f t="shared" si="3"/>
        <v>1888.3434239999999</v>
      </c>
      <c r="L58" s="289">
        <f t="shared" si="4"/>
        <v>1888</v>
      </c>
    </row>
    <row r="59" spans="1:12" s="292" customFormat="1" ht="12.5">
      <c r="A59" s="287">
        <v>58</v>
      </c>
      <c r="B59" s="235" t="str">
        <f t="shared" si="0"/>
        <v>NicheAutomation Anywhere/UIPath (RPA)OnPremLevel 220.52</v>
      </c>
      <c r="C59" s="292" t="str">
        <f t="shared" si="1"/>
        <v>Level 2NicheOnPrem</v>
      </c>
      <c r="D59" s="287" t="s">
        <v>1493</v>
      </c>
      <c r="E59" s="287" t="s">
        <v>2423</v>
      </c>
      <c r="F59" s="287" t="s">
        <v>807</v>
      </c>
      <c r="G59" s="287" t="s">
        <v>2561</v>
      </c>
      <c r="H59" s="287" t="s">
        <v>802</v>
      </c>
      <c r="I59" s="288">
        <v>20.52</v>
      </c>
      <c r="J59" s="289">
        <f t="shared" si="2"/>
        <v>1713.2148</v>
      </c>
      <c r="K59" s="289">
        <f t="shared" si="3"/>
        <v>1699.5090815999999</v>
      </c>
      <c r="L59" s="289">
        <f t="shared" si="4"/>
        <v>1700</v>
      </c>
    </row>
    <row r="60" spans="1:12" s="292" customFormat="1" ht="12.5">
      <c r="A60" s="287">
        <v>59</v>
      </c>
      <c r="B60" s="235" t="str">
        <f t="shared" si="0"/>
        <v>NicheAutomation Anywhere/UIPath (RPA)ODCLevel 327.5</v>
      </c>
      <c r="C60" s="292" t="str">
        <f t="shared" si="1"/>
        <v>Level 3NicheODC</v>
      </c>
      <c r="D60" s="287" t="s">
        <v>1493</v>
      </c>
      <c r="E60" s="287" t="s">
        <v>2423</v>
      </c>
      <c r="F60" s="287" t="s">
        <v>800</v>
      </c>
      <c r="G60" s="287" t="s">
        <v>2562</v>
      </c>
      <c r="H60" s="287" t="s">
        <v>804</v>
      </c>
      <c r="I60" s="288">
        <v>27.5</v>
      </c>
      <c r="J60" s="289">
        <f t="shared" si="2"/>
        <v>2295.9749999999999</v>
      </c>
      <c r="K60" s="289">
        <f t="shared" si="3"/>
        <v>2277.6071999999999</v>
      </c>
      <c r="L60" s="289">
        <f t="shared" si="4"/>
        <v>2278</v>
      </c>
    </row>
    <row r="61" spans="1:12" s="292" customFormat="1" ht="12.5">
      <c r="A61" s="287">
        <v>60</v>
      </c>
      <c r="B61" s="235" t="str">
        <f t="shared" si="0"/>
        <v>NicheAutomation Anywhere/UIPath (RPA)OnPremLevel 324.75</v>
      </c>
      <c r="C61" s="292" t="str">
        <f t="shared" si="1"/>
        <v>Level 3NicheOnPrem</v>
      </c>
      <c r="D61" s="287" t="s">
        <v>1493</v>
      </c>
      <c r="E61" s="287" t="s">
        <v>2423</v>
      </c>
      <c r="F61" s="287" t="s">
        <v>807</v>
      </c>
      <c r="G61" s="287" t="s">
        <v>2562</v>
      </c>
      <c r="H61" s="287" t="s">
        <v>804</v>
      </c>
      <c r="I61" s="288">
        <v>24.75</v>
      </c>
      <c r="J61" s="289">
        <f t="shared" si="2"/>
        <v>2066.3775000000001</v>
      </c>
      <c r="K61" s="289">
        <f t="shared" si="3"/>
        <v>2049.8464800000002</v>
      </c>
      <c r="L61" s="289">
        <f t="shared" si="4"/>
        <v>2050</v>
      </c>
    </row>
    <row r="62" spans="1:12" s="292" customFormat="1" ht="12.5">
      <c r="A62" s="287">
        <v>61</v>
      </c>
      <c r="B62" s="235" t="str">
        <f t="shared" si="0"/>
        <v>PremiumBI (Power BI/Tableau/Qlik)ODCLevel 117.5</v>
      </c>
      <c r="C62" s="292" t="str">
        <f t="shared" si="1"/>
        <v>Level 1PremiumODC</v>
      </c>
      <c r="D62" s="287" t="s">
        <v>1462</v>
      </c>
      <c r="E62" s="287" t="s">
        <v>2424</v>
      </c>
      <c r="F62" s="287" t="s">
        <v>800</v>
      </c>
      <c r="G62" s="287" t="s">
        <v>2560</v>
      </c>
      <c r="H62" s="287" t="s">
        <v>810</v>
      </c>
      <c r="I62" s="288">
        <v>17.5</v>
      </c>
      <c r="J62" s="289">
        <f t="shared" si="2"/>
        <v>1461.0749999999998</v>
      </c>
      <c r="K62" s="289">
        <f t="shared" si="3"/>
        <v>1449.3863999999999</v>
      </c>
      <c r="L62" s="289">
        <f t="shared" si="4"/>
        <v>1449</v>
      </c>
    </row>
    <row r="63" spans="1:12" s="292" customFormat="1" ht="12.5">
      <c r="A63" s="287">
        <v>62</v>
      </c>
      <c r="B63" s="235" t="str">
        <f t="shared" si="0"/>
        <v>PremiumBI (Power BI/Tableau/Qlik)OnPremLevel 115.75</v>
      </c>
      <c r="C63" s="292" t="str">
        <f t="shared" si="1"/>
        <v>Level 1PremiumOnPrem</v>
      </c>
      <c r="D63" s="287" t="s">
        <v>1462</v>
      </c>
      <c r="E63" s="287" t="s">
        <v>2424</v>
      </c>
      <c r="F63" s="287" t="s">
        <v>807</v>
      </c>
      <c r="G63" s="287" t="s">
        <v>2560</v>
      </c>
      <c r="H63" s="287" t="s">
        <v>810</v>
      </c>
      <c r="I63" s="288">
        <v>15.75</v>
      </c>
      <c r="J63" s="289">
        <f t="shared" si="2"/>
        <v>1314.9675</v>
      </c>
      <c r="K63" s="289">
        <f t="shared" si="3"/>
        <v>1304.44776</v>
      </c>
      <c r="L63" s="289">
        <f t="shared" si="4"/>
        <v>1304</v>
      </c>
    </row>
    <row r="64" spans="1:12" s="292" customFormat="1" ht="12.5">
      <c r="A64" s="287">
        <v>63</v>
      </c>
      <c r="B64" s="235" t="str">
        <f t="shared" si="0"/>
        <v>PremiumBI (Power BI/Tableau/Qlik)ODCLevel 221.3</v>
      </c>
      <c r="C64" s="292" t="str">
        <f t="shared" si="1"/>
        <v>Level 2PremiumODC</v>
      </c>
      <c r="D64" s="287" t="s">
        <v>1462</v>
      </c>
      <c r="E64" s="287" t="s">
        <v>2424</v>
      </c>
      <c r="F64" s="287" t="s">
        <v>800</v>
      </c>
      <c r="G64" s="287" t="s">
        <v>2561</v>
      </c>
      <c r="H64" s="287" t="s">
        <v>802</v>
      </c>
      <c r="I64" s="288">
        <v>21.3</v>
      </c>
      <c r="J64" s="289">
        <f t="shared" si="2"/>
        <v>1778.337</v>
      </c>
      <c r="K64" s="289">
        <f t="shared" si="3"/>
        <v>1764.110304</v>
      </c>
      <c r="L64" s="289">
        <f t="shared" si="4"/>
        <v>1764</v>
      </c>
    </row>
    <row r="65" spans="1:12" s="292" customFormat="1" ht="12.5">
      <c r="A65" s="287">
        <v>64</v>
      </c>
      <c r="B65" s="235" t="str">
        <f t="shared" si="0"/>
        <v>PremiumBI (Power BI/Tableau/Qlik)OnPremLevel 219.17</v>
      </c>
      <c r="C65" s="292" t="str">
        <f t="shared" si="1"/>
        <v>Level 2PremiumOnPrem</v>
      </c>
      <c r="D65" s="287" t="s">
        <v>1462</v>
      </c>
      <c r="E65" s="287" t="s">
        <v>2424</v>
      </c>
      <c r="F65" s="287" t="s">
        <v>807</v>
      </c>
      <c r="G65" s="287" t="s">
        <v>2561</v>
      </c>
      <c r="H65" s="287" t="s">
        <v>802</v>
      </c>
      <c r="I65" s="288">
        <v>19.170000000000002</v>
      </c>
      <c r="J65" s="289">
        <f t="shared" si="2"/>
        <v>1600.5033000000001</v>
      </c>
      <c r="K65" s="289">
        <f t="shared" si="3"/>
        <v>1587.6992736</v>
      </c>
      <c r="L65" s="289">
        <f t="shared" si="4"/>
        <v>1588</v>
      </c>
    </row>
    <row r="66" spans="1:12" s="292" customFormat="1" ht="12.5">
      <c r="A66" s="287">
        <v>65</v>
      </c>
      <c r="B66" s="235" t="str">
        <f t="shared" ref="B66:B129" si="5">CONCATENATE(D66,E66,F66,H66,I66)</f>
        <v>PremiumBI (Power BI/Tableau/Qlik)ODCLevel 324.8</v>
      </c>
      <c r="C66" s="292" t="str">
        <f t="shared" ref="C66:C129" si="6">CONCATENATE(H66,D66,F66)</f>
        <v>Level 3PremiumODC</v>
      </c>
      <c r="D66" s="287" t="s">
        <v>1462</v>
      </c>
      <c r="E66" s="287" t="s">
        <v>2424</v>
      </c>
      <c r="F66" s="287" t="s">
        <v>800</v>
      </c>
      <c r="G66" s="287" t="s">
        <v>2562</v>
      </c>
      <c r="H66" s="287" t="s">
        <v>804</v>
      </c>
      <c r="I66" s="288">
        <v>24.8</v>
      </c>
      <c r="J66" s="289">
        <f t="shared" si="2"/>
        <v>2070.5520000000001</v>
      </c>
      <c r="K66" s="289">
        <f t="shared" si="3"/>
        <v>2053.987584</v>
      </c>
      <c r="L66" s="289">
        <f t="shared" si="4"/>
        <v>2054</v>
      </c>
    </row>
    <row r="67" spans="1:12" s="292" customFormat="1" ht="12.5">
      <c r="A67" s="287">
        <v>66</v>
      </c>
      <c r="B67" s="235" t="str">
        <f t="shared" si="5"/>
        <v>PremiumBI (Power BI/Tableau/Qlik)OnPremLevel 322.32</v>
      </c>
      <c r="C67" s="292" t="str">
        <f t="shared" si="6"/>
        <v>Level 3PremiumOnPrem</v>
      </c>
      <c r="D67" s="287" t="s">
        <v>1462</v>
      </c>
      <c r="E67" s="287" t="s">
        <v>2424</v>
      </c>
      <c r="F67" s="287" t="s">
        <v>807</v>
      </c>
      <c r="G67" s="287" t="s">
        <v>2562</v>
      </c>
      <c r="H67" s="287" t="s">
        <v>804</v>
      </c>
      <c r="I67" s="288">
        <v>22.32</v>
      </c>
      <c r="J67" s="289">
        <f t="shared" ref="J67:J130" si="7">I67*83.49</f>
        <v>1863.4967999999999</v>
      </c>
      <c r="K67" s="289">
        <f t="shared" ref="K67:K130" si="8">J67-(J67*0.8%)</f>
        <v>1848.5888255999998</v>
      </c>
      <c r="L67" s="289">
        <f t="shared" ref="L67:L130" si="9">ROUND(K67,0)</f>
        <v>1849</v>
      </c>
    </row>
    <row r="68" spans="1:12" s="292" customFormat="1" ht="12.5">
      <c r="A68" s="287">
        <v>67</v>
      </c>
      <c r="B68" s="235" t="str">
        <f t="shared" si="5"/>
        <v>NicheBig DataODCLevel 119</v>
      </c>
      <c r="C68" s="292" t="str">
        <f t="shared" si="6"/>
        <v>Level 1NicheODC</v>
      </c>
      <c r="D68" s="287" t="s">
        <v>1493</v>
      </c>
      <c r="E68" s="287" t="s">
        <v>2425</v>
      </c>
      <c r="F68" s="287" t="s">
        <v>800</v>
      </c>
      <c r="G68" s="287" t="s">
        <v>2560</v>
      </c>
      <c r="H68" s="287" t="s">
        <v>810</v>
      </c>
      <c r="I68" s="288">
        <v>19</v>
      </c>
      <c r="J68" s="289">
        <f t="shared" si="7"/>
        <v>1586.31</v>
      </c>
      <c r="K68" s="289">
        <f t="shared" si="8"/>
        <v>1573.61952</v>
      </c>
      <c r="L68" s="289">
        <f t="shared" si="9"/>
        <v>1574</v>
      </c>
    </row>
    <row r="69" spans="1:12" s="292" customFormat="1" ht="12.5">
      <c r="A69" s="287">
        <v>68</v>
      </c>
      <c r="B69" s="235" t="str">
        <f t="shared" si="5"/>
        <v>NicheBig DataOnPremLevel 117.1</v>
      </c>
      <c r="C69" s="292" t="str">
        <f t="shared" si="6"/>
        <v>Level 1NicheOnPrem</v>
      </c>
      <c r="D69" s="287" t="s">
        <v>1493</v>
      </c>
      <c r="E69" s="287" t="s">
        <v>2425</v>
      </c>
      <c r="F69" s="287" t="s">
        <v>807</v>
      </c>
      <c r="G69" s="287" t="s">
        <v>2560</v>
      </c>
      <c r="H69" s="287" t="s">
        <v>810</v>
      </c>
      <c r="I69" s="288">
        <v>17.100000000000001</v>
      </c>
      <c r="J69" s="289">
        <f t="shared" si="7"/>
        <v>1427.6790000000001</v>
      </c>
      <c r="K69" s="289">
        <f t="shared" si="8"/>
        <v>1416.257568</v>
      </c>
      <c r="L69" s="289">
        <f t="shared" si="9"/>
        <v>1416</v>
      </c>
    </row>
    <row r="70" spans="1:12" s="292" customFormat="1" ht="12.5">
      <c r="A70" s="287">
        <v>69</v>
      </c>
      <c r="B70" s="235" t="str">
        <f t="shared" si="5"/>
        <v>NicheBig DataODCLevel 222.8</v>
      </c>
      <c r="C70" s="292" t="str">
        <f t="shared" si="6"/>
        <v>Level 2NicheODC</v>
      </c>
      <c r="D70" s="287" t="s">
        <v>1493</v>
      </c>
      <c r="E70" s="287" t="s">
        <v>2425</v>
      </c>
      <c r="F70" s="287" t="s">
        <v>800</v>
      </c>
      <c r="G70" s="287" t="s">
        <v>2561</v>
      </c>
      <c r="H70" s="287" t="s">
        <v>802</v>
      </c>
      <c r="I70" s="288">
        <v>22.8</v>
      </c>
      <c r="J70" s="289">
        <f t="shared" si="7"/>
        <v>1903.5719999999999</v>
      </c>
      <c r="K70" s="289">
        <f t="shared" si="8"/>
        <v>1888.3434239999999</v>
      </c>
      <c r="L70" s="289">
        <f t="shared" si="9"/>
        <v>1888</v>
      </c>
    </row>
    <row r="71" spans="1:12" s="292" customFormat="1" ht="12.5">
      <c r="A71" s="287">
        <v>70</v>
      </c>
      <c r="B71" s="235" t="str">
        <f t="shared" si="5"/>
        <v>NicheBig DataOnPremLevel 220.52</v>
      </c>
      <c r="C71" s="292" t="str">
        <f t="shared" si="6"/>
        <v>Level 2NicheOnPrem</v>
      </c>
      <c r="D71" s="287" t="s">
        <v>1493</v>
      </c>
      <c r="E71" s="287" t="s">
        <v>2425</v>
      </c>
      <c r="F71" s="287" t="s">
        <v>807</v>
      </c>
      <c r="G71" s="287" t="s">
        <v>2561</v>
      </c>
      <c r="H71" s="287" t="s">
        <v>802</v>
      </c>
      <c r="I71" s="288">
        <v>20.52</v>
      </c>
      <c r="J71" s="289">
        <f t="shared" si="7"/>
        <v>1713.2148</v>
      </c>
      <c r="K71" s="289">
        <f t="shared" si="8"/>
        <v>1699.5090815999999</v>
      </c>
      <c r="L71" s="289">
        <f t="shared" si="9"/>
        <v>1700</v>
      </c>
    </row>
    <row r="72" spans="1:12" s="292" customFormat="1" ht="12.5">
      <c r="A72" s="287">
        <v>71</v>
      </c>
      <c r="B72" s="235" t="str">
        <f t="shared" si="5"/>
        <v>NicheBig DataODCLevel 327.5</v>
      </c>
      <c r="C72" s="292" t="str">
        <f t="shared" si="6"/>
        <v>Level 3NicheODC</v>
      </c>
      <c r="D72" s="287" t="s">
        <v>1493</v>
      </c>
      <c r="E72" s="287" t="s">
        <v>2425</v>
      </c>
      <c r="F72" s="287" t="s">
        <v>800</v>
      </c>
      <c r="G72" s="287" t="s">
        <v>2562</v>
      </c>
      <c r="H72" s="287" t="s">
        <v>804</v>
      </c>
      <c r="I72" s="288">
        <v>27.5</v>
      </c>
      <c r="J72" s="289">
        <f t="shared" si="7"/>
        <v>2295.9749999999999</v>
      </c>
      <c r="K72" s="289">
        <f t="shared" si="8"/>
        <v>2277.6071999999999</v>
      </c>
      <c r="L72" s="289">
        <f t="shared" si="9"/>
        <v>2278</v>
      </c>
    </row>
    <row r="73" spans="1:12" s="292" customFormat="1" ht="12.5">
      <c r="A73" s="287">
        <v>72</v>
      </c>
      <c r="B73" s="235" t="str">
        <f t="shared" si="5"/>
        <v>NicheBig DataOnPremLevel 324.75</v>
      </c>
      <c r="C73" s="292" t="str">
        <f t="shared" si="6"/>
        <v>Level 3NicheOnPrem</v>
      </c>
      <c r="D73" s="287" t="s">
        <v>1493</v>
      </c>
      <c r="E73" s="287" t="s">
        <v>2425</v>
      </c>
      <c r="F73" s="287" t="s">
        <v>807</v>
      </c>
      <c r="G73" s="287" t="s">
        <v>2562</v>
      </c>
      <c r="H73" s="287" t="s">
        <v>804</v>
      </c>
      <c r="I73" s="288">
        <v>24.75</v>
      </c>
      <c r="J73" s="289">
        <f t="shared" si="7"/>
        <v>2066.3775000000001</v>
      </c>
      <c r="K73" s="289">
        <f t="shared" si="8"/>
        <v>2049.8464800000002</v>
      </c>
      <c r="L73" s="289">
        <f t="shared" si="9"/>
        <v>2050</v>
      </c>
    </row>
    <row r="74" spans="1:12" s="292" customFormat="1" ht="12.5">
      <c r="A74" s="287">
        <v>73</v>
      </c>
      <c r="B74" s="235" t="str">
        <f t="shared" si="5"/>
        <v>NicheBlacklineODCLevel 119</v>
      </c>
      <c r="C74" s="292" t="str">
        <f t="shared" si="6"/>
        <v>Level 1NicheODC</v>
      </c>
      <c r="D74" s="287" t="s">
        <v>1493</v>
      </c>
      <c r="E74" s="287" t="s">
        <v>2426</v>
      </c>
      <c r="F74" s="287" t="s">
        <v>800</v>
      </c>
      <c r="G74" s="287" t="s">
        <v>2560</v>
      </c>
      <c r="H74" s="287" t="s">
        <v>810</v>
      </c>
      <c r="I74" s="288">
        <v>19</v>
      </c>
      <c r="J74" s="289">
        <f t="shared" si="7"/>
        <v>1586.31</v>
      </c>
      <c r="K74" s="289">
        <f t="shared" si="8"/>
        <v>1573.61952</v>
      </c>
      <c r="L74" s="289">
        <f t="shared" si="9"/>
        <v>1574</v>
      </c>
    </row>
    <row r="75" spans="1:12" s="292" customFormat="1" ht="12.5">
      <c r="A75" s="287">
        <v>74</v>
      </c>
      <c r="B75" s="235" t="str">
        <f t="shared" si="5"/>
        <v>NicheBlacklineOnPremLevel 117.1</v>
      </c>
      <c r="C75" s="292" t="str">
        <f t="shared" si="6"/>
        <v>Level 1NicheOnPrem</v>
      </c>
      <c r="D75" s="287" t="s">
        <v>1493</v>
      </c>
      <c r="E75" s="287" t="s">
        <v>2426</v>
      </c>
      <c r="F75" s="287" t="s">
        <v>807</v>
      </c>
      <c r="G75" s="287" t="s">
        <v>2560</v>
      </c>
      <c r="H75" s="287" t="s">
        <v>810</v>
      </c>
      <c r="I75" s="288">
        <v>17.100000000000001</v>
      </c>
      <c r="J75" s="289">
        <f t="shared" si="7"/>
        <v>1427.6790000000001</v>
      </c>
      <c r="K75" s="289">
        <f t="shared" si="8"/>
        <v>1416.257568</v>
      </c>
      <c r="L75" s="289">
        <f t="shared" si="9"/>
        <v>1416</v>
      </c>
    </row>
    <row r="76" spans="1:12" s="292" customFormat="1" ht="12.5">
      <c r="A76" s="287">
        <v>75</v>
      </c>
      <c r="B76" s="235" t="str">
        <f t="shared" si="5"/>
        <v>NicheBlacklineODCLevel 222.8</v>
      </c>
      <c r="C76" s="292" t="str">
        <f t="shared" si="6"/>
        <v>Level 2NicheODC</v>
      </c>
      <c r="D76" s="287" t="s">
        <v>1493</v>
      </c>
      <c r="E76" s="287" t="s">
        <v>2426</v>
      </c>
      <c r="F76" s="287" t="s">
        <v>800</v>
      </c>
      <c r="G76" s="287" t="s">
        <v>2561</v>
      </c>
      <c r="H76" s="287" t="s">
        <v>802</v>
      </c>
      <c r="I76" s="288">
        <v>22.8</v>
      </c>
      <c r="J76" s="289">
        <f t="shared" si="7"/>
        <v>1903.5719999999999</v>
      </c>
      <c r="K76" s="289">
        <f t="shared" si="8"/>
        <v>1888.3434239999999</v>
      </c>
      <c r="L76" s="289">
        <f t="shared" si="9"/>
        <v>1888</v>
      </c>
    </row>
    <row r="77" spans="1:12" s="292" customFormat="1" ht="12.5">
      <c r="A77" s="287">
        <v>76</v>
      </c>
      <c r="B77" s="235" t="str">
        <f t="shared" si="5"/>
        <v>NicheBlacklineOnPremLevel 220.52</v>
      </c>
      <c r="C77" s="292" t="str">
        <f t="shared" si="6"/>
        <v>Level 2NicheOnPrem</v>
      </c>
      <c r="D77" s="287" t="s">
        <v>1493</v>
      </c>
      <c r="E77" s="287" t="s">
        <v>2426</v>
      </c>
      <c r="F77" s="287" t="s">
        <v>807</v>
      </c>
      <c r="G77" s="287" t="s">
        <v>2561</v>
      </c>
      <c r="H77" s="287" t="s">
        <v>802</v>
      </c>
      <c r="I77" s="288">
        <v>20.52</v>
      </c>
      <c r="J77" s="289">
        <f t="shared" si="7"/>
        <v>1713.2148</v>
      </c>
      <c r="K77" s="289">
        <f t="shared" si="8"/>
        <v>1699.5090815999999</v>
      </c>
      <c r="L77" s="289">
        <f t="shared" si="9"/>
        <v>1700</v>
      </c>
    </row>
    <row r="78" spans="1:12" s="292" customFormat="1" ht="12.5">
      <c r="A78" s="287">
        <v>77</v>
      </c>
      <c r="B78" s="235" t="str">
        <f t="shared" si="5"/>
        <v>NicheBlacklineODCLevel 327.5</v>
      </c>
      <c r="C78" s="292" t="str">
        <f t="shared" si="6"/>
        <v>Level 3NicheODC</v>
      </c>
      <c r="D78" s="287" t="s">
        <v>1493</v>
      </c>
      <c r="E78" s="287" t="s">
        <v>2426</v>
      </c>
      <c r="F78" s="287" t="s">
        <v>800</v>
      </c>
      <c r="G78" s="287" t="s">
        <v>2562</v>
      </c>
      <c r="H78" s="287" t="s">
        <v>804</v>
      </c>
      <c r="I78" s="288">
        <v>27.5</v>
      </c>
      <c r="J78" s="289">
        <f t="shared" si="7"/>
        <v>2295.9749999999999</v>
      </c>
      <c r="K78" s="289">
        <f t="shared" si="8"/>
        <v>2277.6071999999999</v>
      </c>
      <c r="L78" s="289">
        <f t="shared" si="9"/>
        <v>2278</v>
      </c>
    </row>
    <row r="79" spans="1:12" s="292" customFormat="1" ht="12.5">
      <c r="A79" s="287">
        <v>78</v>
      </c>
      <c r="B79" s="235" t="str">
        <f t="shared" si="5"/>
        <v>NicheBlacklineOnPremLevel 324.75</v>
      </c>
      <c r="C79" s="292" t="str">
        <f t="shared" si="6"/>
        <v>Level 3NicheOnPrem</v>
      </c>
      <c r="D79" s="287" t="s">
        <v>1493</v>
      </c>
      <c r="E79" s="287" t="s">
        <v>2426</v>
      </c>
      <c r="F79" s="287" t="s">
        <v>807</v>
      </c>
      <c r="G79" s="287" t="s">
        <v>2562</v>
      </c>
      <c r="H79" s="287" t="s">
        <v>804</v>
      </c>
      <c r="I79" s="288">
        <v>24.75</v>
      </c>
      <c r="J79" s="289">
        <f t="shared" si="7"/>
        <v>2066.3775000000001</v>
      </c>
      <c r="K79" s="289">
        <f t="shared" si="8"/>
        <v>2049.8464800000002</v>
      </c>
      <c r="L79" s="289">
        <f t="shared" si="9"/>
        <v>2050</v>
      </c>
    </row>
    <row r="80" spans="1:12" s="292" customFormat="1" ht="12.5">
      <c r="A80" s="287">
        <v>79</v>
      </c>
      <c r="B80" s="235" t="str">
        <f t="shared" si="5"/>
        <v>NicheBlockchainODCLevel 119</v>
      </c>
      <c r="C80" s="292" t="str">
        <f t="shared" si="6"/>
        <v>Level 1NicheODC</v>
      </c>
      <c r="D80" s="287" t="s">
        <v>1493</v>
      </c>
      <c r="E80" s="293" t="s">
        <v>2427</v>
      </c>
      <c r="F80" s="287" t="s">
        <v>800</v>
      </c>
      <c r="G80" s="287" t="s">
        <v>2560</v>
      </c>
      <c r="H80" s="287" t="s">
        <v>810</v>
      </c>
      <c r="I80" s="288">
        <v>19</v>
      </c>
      <c r="J80" s="289">
        <f t="shared" si="7"/>
        <v>1586.31</v>
      </c>
      <c r="K80" s="289">
        <f t="shared" si="8"/>
        <v>1573.61952</v>
      </c>
      <c r="L80" s="289">
        <f t="shared" si="9"/>
        <v>1574</v>
      </c>
    </row>
    <row r="81" spans="1:12" s="292" customFormat="1" ht="12.5">
      <c r="A81" s="287">
        <v>80</v>
      </c>
      <c r="B81" s="235" t="str">
        <f t="shared" si="5"/>
        <v>NicheBlockchainOnPremLevel 117.1</v>
      </c>
      <c r="C81" s="292" t="str">
        <f t="shared" si="6"/>
        <v>Level 1NicheOnPrem</v>
      </c>
      <c r="D81" s="287" t="s">
        <v>1493</v>
      </c>
      <c r="E81" s="293" t="s">
        <v>2427</v>
      </c>
      <c r="F81" s="287" t="s">
        <v>807</v>
      </c>
      <c r="G81" s="287" t="s">
        <v>2560</v>
      </c>
      <c r="H81" s="287" t="s">
        <v>810</v>
      </c>
      <c r="I81" s="288">
        <v>17.100000000000001</v>
      </c>
      <c r="J81" s="289">
        <f t="shared" si="7"/>
        <v>1427.6790000000001</v>
      </c>
      <c r="K81" s="289">
        <f t="shared" si="8"/>
        <v>1416.257568</v>
      </c>
      <c r="L81" s="289">
        <f t="shared" si="9"/>
        <v>1416</v>
      </c>
    </row>
    <row r="82" spans="1:12" s="292" customFormat="1" ht="12.5">
      <c r="A82" s="287">
        <v>81</v>
      </c>
      <c r="B82" s="235" t="str">
        <f t="shared" si="5"/>
        <v>NicheBlockchainODCLevel 222.8</v>
      </c>
      <c r="C82" s="292" t="str">
        <f t="shared" si="6"/>
        <v>Level 2NicheODC</v>
      </c>
      <c r="D82" s="287" t="s">
        <v>1493</v>
      </c>
      <c r="E82" s="293" t="s">
        <v>2427</v>
      </c>
      <c r="F82" s="287" t="s">
        <v>800</v>
      </c>
      <c r="G82" s="287" t="s">
        <v>2561</v>
      </c>
      <c r="H82" s="287" t="s">
        <v>802</v>
      </c>
      <c r="I82" s="288">
        <v>22.8</v>
      </c>
      <c r="J82" s="289">
        <f t="shared" si="7"/>
        <v>1903.5719999999999</v>
      </c>
      <c r="K82" s="289">
        <f t="shared" si="8"/>
        <v>1888.3434239999999</v>
      </c>
      <c r="L82" s="289">
        <f t="shared" si="9"/>
        <v>1888</v>
      </c>
    </row>
    <row r="83" spans="1:12" s="292" customFormat="1" ht="12.5">
      <c r="A83" s="287">
        <v>82</v>
      </c>
      <c r="B83" s="235" t="str">
        <f t="shared" si="5"/>
        <v>NicheBlockchainOnPremLevel 220.52</v>
      </c>
      <c r="C83" s="292" t="str">
        <f t="shared" si="6"/>
        <v>Level 2NicheOnPrem</v>
      </c>
      <c r="D83" s="287" t="s">
        <v>1493</v>
      </c>
      <c r="E83" s="293" t="s">
        <v>2427</v>
      </c>
      <c r="F83" s="287" t="s">
        <v>807</v>
      </c>
      <c r="G83" s="287" t="s">
        <v>2561</v>
      </c>
      <c r="H83" s="287" t="s">
        <v>802</v>
      </c>
      <c r="I83" s="288">
        <v>20.52</v>
      </c>
      <c r="J83" s="289">
        <f t="shared" si="7"/>
        <v>1713.2148</v>
      </c>
      <c r="K83" s="289">
        <f t="shared" si="8"/>
        <v>1699.5090815999999</v>
      </c>
      <c r="L83" s="289">
        <f t="shared" si="9"/>
        <v>1700</v>
      </c>
    </row>
    <row r="84" spans="1:12" s="292" customFormat="1" ht="12.5">
      <c r="A84" s="287">
        <v>83</v>
      </c>
      <c r="B84" s="235" t="str">
        <f t="shared" si="5"/>
        <v>NicheBlockchainODCLevel 327.5</v>
      </c>
      <c r="C84" s="292" t="str">
        <f t="shared" si="6"/>
        <v>Level 3NicheODC</v>
      </c>
      <c r="D84" s="287" t="s">
        <v>1493</v>
      </c>
      <c r="E84" s="293" t="s">
        <v>2427</v>
      </c>
      <c r="F84" s="287" t="s">
        <v>800</v>
      </c>
      <c r="G84" s="287" t="s">
        <v>2562</v>
      </c>
      <c r="H84" s="287" t="s">
        <v>804</v>
      </c>
      <c r="I84" s="288">
        <v>27.5</v>
      </c>
      <c r="J84" s="289">
        <f t="shared" si="7"/>
        <v>2295.9749999999999</v>
      </c>
      <c r="K84" s="289">
        <f t="shared" si="8"/>
        <v>2277.6071999999999</v>
      </c>
      <c r="L84" s="289">
        <f t="shared" si="9"/>
        <v>2278</v>
      </c>
    </row>
    <row r="85" spans="1:12" s="292" customFormat="1" ht="12.5">
      <c r="A85" s="287">
        <v>84</v>
      </c>
      <c r="B85" s="235" t="str">
        <f t="shared" si="5"/>
        <v>NicheBlockchainOnPremLevel 324.75</v>
      </c>
      <c r="C85" s="292" t="str">
        <f t="shared" si="6"/>
        <v>Level 3NicheOnPrem</v>
      </c>
      <c r="D85" s="287" t="s">
        <v>1493</v>
      </c>
      <c r="E85" s="293" t="s">
        <v>2427</v>
      </c>
      <c r="F85" s="287" t="s">
        <v>807</v>
      </c>
      <c r="G85" s="287" t="s">
        <v>2562</v>
      </c>
      <c r="H85" s="287" t="s">
        <v>804</v>
      </c>
      <c r="I85" s="288">
        <v>24.75</v>
      </c>
      <c r="J85" s="289">
        <f t="shared" si="7"/>
        <v>2066.3775000000001</v>
      </c>
      <c r="K85" s="289">
        <f t="shared" si="8"/>
        <v>2049.8464800000002</v>
      </c>
      <c r="L85" s="289">
        <f t="shared" si="9"/>
        <v>2050</v>
      </c>
    </row>
    <row r="86" spans="1:12" s="292" customFormat="1" ht="12.5">
      <c r="A86" s="287">
        <v>85</v>
      </c>
      <c r="B86" s="235" t="str">
        <f t="shared" si="5"/>
        <v>PremiumBroadcomODCLevel 117.5</v>
      </c>
      <c r="C86" s="292" t="str">
        <f t="shared" si="6"/>
        <v>Level 1PremiumODC</v>
      </c>
      <c r="D86" s="287" t="s">
        <v>1462</v>
      </c>
      <c r="E86" s="293" t="s">
        <v>2428</v>
      </c>
      <c r="F86" s="287" t="s">
        <v>800</v>
      </c>
      <c r="G86" s="287" t="s">
        <v>2560</v>
      </c>
      <c r="H86" s="287" t="s">
        <v>810</v>
      </c>
      <c r="I86" s="288">
        <v>17.5</v>
      </c>
      <c r="J86" s="289">
        <f t="shared" si="7"/>
        <v>1461.0749999999998</v>
      </c>
      <c r="K86" s="289">
        <f t="shared" si="8"/>
        <v>1449.3863999999999</v>
      </c>
      <c r="L86" s="289">
        <f t="shared" si="9"/>
        <v>1449</v>
      </c>
    </row>
    <row r="87" spans="1:12" s="292" customFormat="1" ht="12.5">
      <c r="A87" s="287">
        <v>86</v>
      </c>
      <c r="B87" s="235" t="str">
        <f t="shared" si="5"/>
        <v>PremiumBroadcomOnPremLevel 115.75</v>
      </c>
      <c r="C87" s="292" t="str">
        <f t="shared" si="6"/>
        <v>Level 1PremiumOnPrem</v>
      </c>
      <c r="D87" s="287" t="s">
        <v>1462</v>
      </c>
      <c r="E87" s="293" t="s">
        <v>2428</v>
      </c>
      <c r="F87" s="287" t="s">
        <v>807</v>
      </c>
      <c r="G87" s="287" t="s">
        <v>2560</v>
      </c>
      <c r="H87" s="287" t="s">
        <v>810</v>
      </c>
      <c r="I87" s="288">
        <v>15.75</v>
      </c>
      <c r="J87" s="289">
        <f t="shared" si="7"/>
        <v>1314.9675</v>
      </c>
      <c r="K87" s="289">
        <f t="shared" si="8"/>
        <v>1304.44776</v>
      </c>
      <c r="L87" s="289">
        <f t="shared" si="9"/>
        <v>1304</v>
      </c>
    </row>
    <row r="88" spans="1:12" s="292" customFormat="1" ht="12.5">
      <c r="A88" s="287">
        <v>87</v>
      </c>
      <c r="B88" s="235" t="str">
        <f t="shared" si="5"/>
        <v>PremiumBroadcomODCLevel 221.3</v>
      </c>
      <c r="C88" s="292" t="str">
        <f t="shared" si="6"/>
        <v>Level 2PremiumODC</v>
      </c>
      <c r="D88" s="287" t="s">
        <v>1462</v>
      </c>
      <c r="E88" s="293" t="s">
        <v>2428</v>
      </c>
      <c r="F88" s="287" t="s">
        <v>800</v>
      </c>
      <c r="G88" s="287" t="s">
        <v>2561</v>
      </c>
      <c r="H88" s="287" t="s">
        <v>802</v>
      </c>
      <c r="I88" s="288">
        <v>21.3</v>
      </c>
      <c r="J88" s="289">
        <f t="shared" si="7"/>
        <v>1778.337</v>
      </c>
      <c r="K88" s="289">
        <f t="shared" si="8"/>
        <v>1764.110304</v>
      </c>
      <c r="L88" s="289">
        <f t="shared" si="9"/>
        <v>1764</v>
      </c>
    </row>
    <row r="89" spans="1:12" s="292" customFormat="1" ht="12.5">
      <c r="A89" s="287">
        <v>88</v>
      </c>
      <c r="B89" s="235" t="str">
        <f t="shared" si="5"/>
        <v>PremiumBroadcomOnPremLevel 219.17</v>
      </c>
      <c r="C89" s="292" t="str">
        <f t="shared" si="6"/>
        <v>Level 2PremiumOnPrem</v>
      </c>
      <c r="D89" s="287" t="s">
        <v>1462</v>
      </c>
      <c r="E89" s="293" t="s">
        <v>2428</v>
      </c>
      <c r="F89" s="287" t="s">
        <v>807</v>
      </c>
      <c r="G89" s="287" t="s">
        <v>2561</v>
      </c>
      <c r="H89" s="287" t="s">
        <v>802</v>
      </c>
      <c r="I89" s="288">
        <v>19.170000000000002</v>
      </c>
      <c r="J89" s="289">
        <f t="shared" si="7"/>
        <v>1600.5033000000001</v>
      </c>
      <c r="K89" s="289">
        <f t="shared" si="8"/>
        <v>1587.6992736</v>
      </c>
      <c r="L89" s="289">
        <f t="shared" si="9"/>
        <v>1588</v>
      </c>
    </row>
    <row r="90" spans="1:12" s="292" customFormat="1" ht="12.5">
      <c r="A90" s="287">
        <v>89</v>
      </c>
      <c r="B90" s="235" t="str">
        <f t="shared" si="5"/>
        <v>PremiumBroadcomODCLevel 324.8</v>
      </c>
      <c r="C90" s="292" t="str">
        <f t="shared" si="6"/>
        <v>Level 3PremiumODC</v>
      </c>
      <c r="D90" s="287" t="s">
        <v>1462</v>
      </c>
      <c r="E90" s="293" t="s">
        <v>2428</v>
      </c>
      <c r="F90" s="287" t="s">
        <v>800</v>
      </c>
      <c r="G90" s="287" t="s">
        <v>2562</v>
      </c>
      <c r="H90" s="287" t="s">
        <v>804</v>
      </c>
      <c r="I90" s="288">
        <v>24.8</v>
      </c>
      <c r="J90" s="289">
        <f t="shared" si="7"/>
        <v>2070.5520000000001</v>
      </c>
      <c r="K90" s="289">
        <f t="shared" si="8"/>
        <v>2053.987584</v>
      </c>
      <c r="L90" s="289">
        <f t="shared" si="9"/>
        <v>2054</v>
      </c>
    </row>
    <row r="91" spans="1:12" s="292" customFormat="1" ht="12.5">
      <c r="A91" s="287">
        <v>90</v>
      </c>
      <c r="B91" s="235" t="str">
        <f t="shared" si="5"/>
        <v>PremiumBroadcomOnPremLevel 322.32</v>
      </c>
      <c r="C91" s="292" t="str">
        <f t="shared" si="6"/>
        <v>Level 3PremiumOnPrem</v>
      </c>
      <c r="D91" s="287" t="s">
        <v>1462</v>
      </c>
      <c r="E91" s="293" t="s">
        <v>2428</v>
      </c>
      <c r="F91" s="287" t="s">
        <v>807</v>
      </c>
      <c r="G91" s="287" t="s">
        <v>2562</v>
      </c>
      <c r="H91" s="287" t="s">
        <v>804</v>
      </c>
      <c r="I91" s="288">
        <v>22.32</v>
      </c>
      <c r="J91" s="289">
        <f t="shared" si="7"/>
        <v>1863.4967999999999</v>
      </c>
      <c r="K91" s="289">
        <f t="shared" si="8"/>
        <v>1848.5888255999998</v>
      </c>
      <c r="L91" s="289">
        <f t="shared" si="9"/>
        <v>1849</v>
      </c>
    </row>
    <row r="92" spans="1:12" s="292" customFormat="1" ht="12.5">
      <c r="A92" s="287">
        <v>91</v>
      </c>
      <c r="B92" s="235" t="str">
        <f t="shared" si="5"/>
        <v>PremiumBusiness ArchitectureODCLevel 117.5</v>
      </c>
      <c r="C92" s="292" t="str">
        <f t="shared" si="6"/>
        <v>Level 1PremiumODC</v>
      </c>
      <c r="D92" s="287" t="s">
        <v>1462</v>
      </c>
      <c r="E92" s="293" t="s">
        <v>2564</v>
      </c>
      <c r="F92" s="287" t="s">
        <v>800</v>
      </c>
      <c r="G92" s="287" t="s">
        <v>2560</v>
      </c>
      <c r="H92" s="287" t="s">
        <v>810</v>
      </c>
      <c r="I92" s="288">
        <v>17.5</v>
      </c>
      <c r="J92" s="289">
        <f t="shared" si="7"/>
        <v>1461.0749999999998</v>
      </c>
      <c r="K92" s="289">
        <f t="shared" si="8"/>
        <v>1449.3863999999999</v>
      </c>
      <c r="L92" s="289">
        <f t="shared" si="9"/>
        <v>1449</v>
      </c>
    </row>
    <row r="93" spans="1:12" s="292" customFormat="1" ht="12.5">
      <c r="A93" s="287">
        <v>92</v>
      </c>
      <c r="B93" s="235" t="str">
        <f t="shared" si="5"/>
        <v>PremiumBusiness ArchitectureOnPremLevel 115.75</v>
      </c>
      <c r="C93" s="292" t="str">
        <f t="shared" si="6"/>
        <v>Level 1PremiumOnPrem</v>
      </c>
      <c r="D93" s="287" t="s">
        <v>1462</v>
      </c>
      <c r="E93" s="293" t="s">
        <v>2564</v>
      </c>
      <c r="F93" s="287" t="s">
        <v>807</v>
      </c>
      <c r="G93" s="287" t="s">
        <v>2560</v>
      </c>
      <c r="H93" s="287" t="s">
        <v>810</v>
      </c>
      <c r="I93" s="288">
        <v>15.75</v>
      </c>
      <c r="J93" s="289">
        <f t="shared" si="7"/>
        <v>1314.9675</v>
      </c>
      <c r="K93" s="289">
        <f t="shared" si="8"/>
        <v>1304.44776</v>
      </c>
      <c r="L93" s="289">
        <f t="shared" si="9"/>
        <v>1304</v>
      </c>
    </row>
    <row r="94" spans="1:12" s="292" customFormat="1" ht="12.5">
      <c r="A94" s="287">
        <v>93</v>
      </c>
      <c r="B94" s="235" t="str">
        <f t="shared" si="5"/>
        <v>PremiumBusiness ArchitectureODCLevel 221.3</v>
      </c>
      <c r="C94" s="292" t="str">
        <f t="shared" si="6"/>
        <v>Level 2PremiumODC</v>
      </c>
      <c r="D94" s="287" t="s">
        <v>1462</v>
      </c>
      <c r="E94" s="293" t="s">
        <v>2564</v>
      </c>
      <c r="F94" s="287" t="s">
        <v>800</v>
      </c>
      <c r="G94" s="287" t="s">
        <v>2561</v>
      </c>
      <c r="H94" s="287" t="s">
        <v>802</v>
      </c>
      <c r="I94" s="288">
        <v>21.3</v>
      </c>
      <c r="J94" s="289">
        <f t="shared" si="7"/>
        <v>1778.337</v>
      </c>
      <c r="K94" s="289">
        <f t="shared" si="8"/>
        <v>1764.110304</v>
      </c>
      <c r="L94" s="289">
        <f t="shared" si="9"/>
        <v>1764</v>
      </c>
    </row>
    <row r="95" spans="1:12" s="292" customFormat="1" ht="12.5">
      <c r="A95" s="287">
        <v>94</v>
      </c>
      <c r="B95" s="235" t="str">
        <f t="shared" si="5"/>
        <v>PremiumBusiness ArchitectureOnPremLevel 219.17</v>
      </c>
      <c r="C95" s="292" t="str">
        <f t="shared" si="6"/>
        <v>Level 2PremiumOnPrem</v>
      </c>
      <c r="D95" s="287" t="s">
        <v>1462</v>
      </c>
      <c r="E95" s="293" t="s">
        <v>2564</v>
      </c>
      <c r="F95" s="287" t="s">
        <v>807</v>
      </c>
      <c r="G95" s="287" t="s">
        <v>2561</v>
      </c>
      <c r="H95" s="287" t="s">
        <v>802</v>
      </c>
      <c r="I95" s="288">
        <v>19.170000000000002</v>
      </c>
      <c r="J95" s="289">
        <f t="shared" si="7"/>
        <v>1600.5033000000001</v>
      </c>
      <c r="K95" s="289">
        <f t="shared" si="8"/>
        <v>1587.6992736</v>
      </c>
      <c r="L95" s="289">
        <f t="shared" si="9"/>
        <v>1588</v>
      </c>
    </row>
    <row r="96" spans="1:12" s="292" customFormat="1" ht="12.5">
      <c r="A96" s="287">
        <v>95</v>
      </c>
      <c r="B96" s="235" t="str">
        <f t="shared" si="5"/>
        <v>PremiumBusiness ArchitectureODCLevel 324.8</v>
      </c>
      <c r="C96" s="292" t="str">
        <f t="shared" si="6"/>
        <v>Level 3PremiumODC</v>
      </c>
      <c r="D96" s="287" t="s">
        <v>1462</v>
      </c>
      <c r="E96" s="293" t="s">
        <v>2564</v>
      </c>
      <c r="F96" s="287" t="s">
        <v>800</v>
      </c>
      <c r="G96" s="287" t="s">
        <v>2562</v>
      </c>
      <c r="H96" s="287" t="s">
        <v>804</v>
      </c>
      <c r="I96" s="288">
        <v>24.8</v>
      </c>
      <c r="J96" s="289">
        <f t="shared" si="7"/>
        <v>2070.5520000000001</v>
      </c>
      <c r="K96" s="289">
        <f t="shared" si="8"/>
        <v>2053.987584</v>
      </c>
      <c r="L96" s="289">
        <f t="shared" si="9"/>
        <v>2054</v>
      </c>
    </row>
    <row r="97" spans="1:12" s="292" customFormat="1" ht="12.5">
      <c r="A97" s="287">
        <v>96</v>
      </c>
      <c r="B97" s="235" t="str">
        <f t="shared" si="5"/>
        <v>PremiumBusiness ArchitectureOnPremLevel 322.32</v>
      </c>
      <c r="C97" s="292" t="str">
        <f t="shared" si="6"/>
        <v>Level 3PremiumOnPrem</v>
      </c>
      <c r="D97" s="287" t="s">
        <v>1462</v>
      </c>
      <c r="E97" s="293" t="s">
        <v>2564</v>
      </c>
      <c r="F97" s="287" t="s">
        <v>807</v>
      </c>
      <c r="G97" s="287" t="s">
        <v>2562</v>
      </c>
      <c r="H97" s="287" t="s">
        <v>804</v>
      </c>
      <c r="I97" s="288">
        <v>22.32</v>
      </c>
      <c r="J97" s="289">
        <f t="shared" si="7"/>
        <v>1863.4967999999999</v>
      </c>
      <c r="K97" s="289">
        <f t="shared" si="8"/>
        <v>1848.5888255999998</v>
      </c>
      <c r="L97" s="289">
        <f t="shared" si="9"/>
        <v>1849</v>
      </c>
    </row>
    <row r="98" spans="1:12" s="292" customFormat="1" ht="12.5">
      <c r="A98" s="287">
        <v>97</v>
      </c>
      <c r="B98" s="235" t="str">
        <f t="shared" si="5"/>
        <v>PremiumCloud Native (AWS, GCP)ODCLevel 119</v>
      </c>
      <c r="C98" s="292" t="str">
        <f t="shared" si="6"/>
        <v>Level 1PremiumODC</v>
      </c>
      <c r="D98" s="287" t="s">
        <v>1462</v>
      </c>
      <c r="E98" s="293" t="s">
        <v>2565</v>
      </c>
      <c r="F98" s="287" t="s">
        <v>800</v>
      </c>
      <c r="G98" s="287" t="s">
        <v>2560</v>
      </c>
      <c r="H98" s="287" t="s">
        <v>810</v>
      </c>
      <c r="I98" s="288">
        <v>19</v>
      </c>
      <c r="J98" s="289">
        <f t="shared" si="7"/>
        <v>1586.31</v>
      </c>
      <c r="K98" s="289">
        <f t="shared" si="8"/>
        <v>1573.61952</v>
      </c>
      <c r="L98" s="289">
        <f t="shared" si="9"/>
        <v>1574</v>
      </c>
    </row>
    <row r="99" spans="1:12" s="292" customFormat="1" ht="12.5">
      <c r="A99" s="287">
        <v>98</v>
      </c>
      <c r="B99" s="235" t="str">
        <f t="shared" si="5"/>
        <v>PremiumCloud Native (AWS, GCP)OnPremLevel 117.1</v>
      </c>
      <c r="C99" s="292" t="str">
        <f t="shared" si="6"/>
        <v>Level 1PremiumOnPrem</v>
      </c>
      <c r="D99" s="287" t="s">
        <v>1462</v>
      </c>
      <c r="E99" s="293" t="s">
        <v>2565</v>
      </c>
      <c r="F99" s="287" t="s">
        <v>807</v>
      </c>
      <c r="G99" s="287" t="s">
        <v>2560</v>
      </c>
      <c r="H99" s="287" t="s">
        <v>810</v>
      </c>
      <c r="I99" s="288">
        <v>17.100000000000001</v>
      </c>
      <c r="J99" s="289">
        <f t="shared" si="7"/>
        <v>1427.6790000000001</v>
      </c>
      <c r="K99" s="289">
        <f t="shared" si="8"/>
        <v>1416.257568</v>
      </c>
      <c r="L99" s="289">
        <f t="shared" si="9"/>
        <v>1416</v>
      </c>
    </row>
    <row r="100" spans="1:12" s="292" customFormat="1" ht="12.5">
      <c r="A100" s="287">
        <v>99</v>
      </c>
      <c r="B100" s="235" t="str">
        <f t="shared" si="5"/>
        <v>PremiumCloud Native (AWS, GCP)ODCLevel 222.8</v>
      </c>
      <c r="C100" s="292" t="str">
        <f t="shared" si="6"/>
        <v>Level 2PremiumODC</v>
      </c>
      <c r="D100" s="287" t="s">
        <v>1462</v>
      </c>
      <c r="E100" s="293" t="s">
        <v>2565</v>
      </c>
      <c r="F100" s="287" t="s">
        <v>800</v>
      </c>
      <c r="G100" s="287" t="s">
        <v>2561</v>
      </c>
      <c r="H100" s="287" t="s">
        <v>802</v>
      </c>
      <c r="I100" s="288">
        <v>22.8</v>
      </c>
      <c r="J100" s="289">
        <f t="shared" si="7"/>
        <v>1903.5719999999999</v>
      </c>
      <c r="K100" s="289">
        <f t="shared" si="8"/>
        <v>1888.3434239999999</v>
      </c>
      <c r="L100" s="289">
        <f t="shared" si="9"/>
        <v>1888</v>
      </c>
    </row>
    <row r="101" spans="1:12" s="292" customFormat="1" ht="12.5">
      <c r="A101" s="287">
        <v>100</v>
      </c>
      <c r="B101" s="235" t="str">
        <f t="shared" si="5"/>
        <v>PremiumCloud Native (AWS, GCP)OnPremLevel 220.52</v>
      </c>
      <c r="C101" s="292" t="str">
        <f t="shared" si="6"/>
        <v>Level 2PremiumOnPrem</v>
      </c>
      <c r="D101" s="287" t="s">
        <v>1462</v>
      </c>
      <c r="E101" s="293" t="s">
        <v>2565</v>
      </c>
      <c r="F101" s="287" t="s">
        <v>807</v>
      </c>
      <c r="G101" s="287" t="s">
        <v>2561</v>
      </c>
      <c r="H101" s="287" t="s">
        <v>802</v>
      </c>
      <c r="I101" s="288">
        <v>20.52</v>
      </c>
      <c r="J101" s="289">
        <f t="shared" si="7"/>
        <v>1713.2148</v>
      </c>
      <c r="K101" s="289">
        <f t="shared" si="8"/>
        <v>1699.5090815999999</v>
      </c>
      <c r="L101" s="289">
        <f t="shared" si="9"/>
        <v>1700</v>
      </c>
    </row>
    <row r="102" spans="1:12" s="292" customFormat="1" ht="12.5">
      <c r="A102" s="287">
        <v>101</v>
      </c>
      <c r="B102" s="235" t="str">
        <f t="shared" si="5"/>
        <v>PremiumCloud Native (AWS, GCP)ODCLevel 327.5</v>
      </c>
      <c r="C102" s="292" t="str">
        <f t="shared" si="6"/>
        <v>Level 3PremiumODC</v>
      </c>
      <c r="D102" s="287" t="s">
        <v>1462</v>
      </c>
      <c r="E102" s="293" t="s">
        <v>2565</v>
      </c>
      <c r="F102" s="287" t="s">
        <v>800</v>
      </c>
      <c r="G102" s="287" t="s">
        <v>2562</v>
      </c>
      <c r="H102" s="287" t="s">
        <v>804</v>
      </c>
      <c r="I102" s="288">
        <v>27.5</v>
      </c>
      <c r="J102" s="289">
        <f t="shared" si="7"/>
        <v>2295.9749999999999</v>
      </c>
      <c r="K102" s="289">
        <f t="shared" si="8"/>
        <v>2277.6071999999999</v>
      </c>
      <c r="L102" s="289">
        <f t="shared" si="9"/>
        <v>2278</v>
      </c>
    </row>
    <row r="103" spans="1:12" s="292" customFormat="1" ht="12.5">
      <c r="A103" s="287">
        <v>102</v>
      </c>
      <c r="B103" s="235" t="str">
        <f t="shared" si="5"/>
        <v>PremiumCloud Native (AWS, GCP)OnPremLevel 324.75</v>
      </c>
      <c r="C103" s="292" t="str">
        <f t="shared" si="6"/>
        <v>Level 3PremiumOnPrem</v>
      </c>
      <c r="D103" s="287" t="s">
        <v>1462</v>
      </c>
      <c r="E103" s="293" t="s">
        <v>2565</v>
      </c>
      <c r="F103" s="287" t="s">
        <v>807</v>
      </c>
      <c r="G103" s="287" t="s">
        <v>2562</v>
      </c>
      <c r="H103" s="287" t="s">
        <v>804</v>
      </c>
      <c r="I103" s="288">
        <v>24.75</v>
      </c>
      <c r="J103" s="289">
        <f t="shared" si="7"/>
        <v>2066.3775000000001</v>
      </c>
      <c r="K103" s="289">
        <f t="shared" si="8"/>
        <v>2049.8464800000002</v>
      </c>
      <c r="L103" s="289">
        <f t="shared" si="9"/>
        <v>2050</v>
      </c>
    </row>
    <row r="104" spans="1:12" s="292" customFormat="1" ht="12.5">
      <c r="A104" s="287">
        <v>103</v>
      </c>
      <c r="B104" s="235" t="str">
        <f t="shared" si="5"/>
        <v>PremiumCloud SolutionsODCLevel 117.5</v>
      </c>
      <c r="C104" s="292" t="str">
        <f t="shared" si="6"/>
        <v>Level 1PremiumODC</v>
      </c>
      <c r="D104" s="287" t="s">
        <v>1462</v>
      </c>
      <c r="E104" s="293" t="s">
        <v>2431</v>
      </c>
      <c r="F104" s="287" t="s">
        <v>800</v>
      </c>
      <c r="G104" s="287" t="s">
        <v>2560</v>
      </c>
      <c r="H104" s="287" t="s">
        <v>810</v>
      </c>
      <c r="I104" s="288">
        <v>17.5</v>
      </c>
      <c r="J104" s="289">
        <f t="shared" si="7"/>
        <v>1461.0749999999998</v>
      </c>
      <c r="K104" s="289">
        <f t="shared" si="8"/>
        <v>1449.3863999999999</v>
      </c>
      <c r="L104" s="289">
        <f t="shared" si="9"/>
        <v>1449</v>
      </c>
    </row>
    <row r="105" spans="1:12" s="292" customFormat="1" ht="12.5">
      <c r="A105" s="287">
        <v>104</v>
      </c>
      <c r="B105" s="235" t="str">
        <f t="shared" si="5"/>
        <v>PremiumCloud SolutionsOnPremLevel 115.75</v>
      </c>
      <c r="C105" s="292" t="str">
        <f t="shared" si="6"/>
        <v>Level 1PremiumOnPrem</v>
      </c>
      <c r="D105" s="287" t="s">
        <v>1462</v>
      </c>
      <c r="E105" s="293" t="s">
        <v>2431</v>
      </c>
      <c r="F105" s="287" t="s">
        <v>807</v>
      </c>
      <c r="G105" s="287" t="s">
        <v>2560</v>
      </c>
      <c r="H105" s="287" t="s">
        <v>810</v>
      </c>
      <c r="I105" s="288">
        <v>15.75</v>
      </c>
      <c r="J105" s="289">
        <f t="shared" si="7"/>
        <v>1314.9675</v>
      </c>
      <c r="K105" s="289">
        <f t="shared" si="8"/>
        <v>1304.44776</v>
      </c>
      <c r="L105" s="289">
        <f t="shared" si="9"/>
        <v>1304</v>
      </c>
    </row>
    <row r="106" spans="1:12" s="292" customFormat="1" ht="12.5">
      <c r="A106" s="287">
        <v>105</v>
      </c>
      <c r="B106" s="235" t="str">
        <f t="shared" si="5"/>
        <v>PremiumCloud SolutionsODCLevel 221.3</v>
      </c>
      <c r="C106" s="292" t="str">
        <f t="shared" si="6"/>
        <v>Level 2PremiumODC</v>
      </c>
      <c r="D106" s="287" t="s">
        <v>1462</v>
      </c>
      <c r="E106" s="293" t="s">
        <v>2431</v>
      </c>
      <c r="F106" s="287" t="s">
        <v>800</v>
      </c>
      <c r="G106" s="287" t="s">
        <v>2561</v>
      </c>
      <c r="H106" s="287" t="s">
        <v>802</v>
      </c>
      <c r="I106" s="288">
        <v>21.3</v>
      </c>
      <c r="J106" s="289">
        <f t="shared" si="7"/>
        <v>1778.337</v>
      </c>
      <c r="K106" s="289">
        <f t="shared" si="8"/>
        <v>1764.110304</v>
      </c>
      <c r="L106" s="289">
        <f t="shared" si="9"/>
        <v>1764</v>
      </c>
    </row>
    <row r="107" spans="1:12" s="292" customFormat="1" ht="12.5">
      <c r="A107" s="287">
        <v>106</v>
      </c>
      <c r="B107" s="235" t="str">
        <f t="shared" si="5"/>
        <v>PremiumCloud SolutionsOnPremLevel 219.17</v>
      </c>
      <c r="C107" s="292" t="str">
        <f t="shared" si="6"/>
        <v>Level 2PremiumOnPrem</v>
      </c>
      <c r="D107" s="287" t="s">
        <v>1462</v>
      </c>
      <c r="E107" s="293" t="s">
        <v>2431</v>
      </c>
      <c r="F107" s="287" t="s">
        <v>807</v>
      </c>
      <c r="G107" s="287" t="s">
        <v>2561</v>
      </c>
      <c r="H107" s="287" t="s">
        <v>802</v>
      </c>
      <c r="I107" s="288">
        <v>19.170000000000002</v>
      </c>
      <c r="J107" s="289">
        <f t="shared" si="7"/>
        <v>1600.5033000000001</v>
      </c>
      <c r="K107" s="289">
        <f t="shared" si="8"/>
        <v>1587.6992736</v>
      </c>
      <c r="L107" s="289">
        <f t="shared" si="9"/>
        <v>1588</v>
      </c>
    </row>
    <row r="108" spans="1:12" s="292" customFormat="1" ht="12.5">
      <c r="A108" s="287">
        <v>107</v>
      </c>
      <c r="B108" s="235" t="str">
        <f t="shared" si="5"/>
        <v>PremiumCloud SolutionsODCLevel 324.8</v>
      </c>
      <c r="C108" s="292" t="str">
        <f t="shared" si="6"/>
        <v>Level 3PremiumODC</v>
      </c>
      <c r="D108" s="287" t="s">
        <v>1462</v>
      </c>
      <c r="E108" s="293" t="s">
        <v>2431</v>
      </c>
      <c r="F108" s="287" t="s">
        <v>800</v>
      </c>
      <c r="G108" s="287" t="s">
        <v>2562</v>
      </c>
      <c r="H108" s="287" t="s">
        <v>804</v>
      </c>
      <c r="I108" s="288">
        <v>24.8</v>
      </c>
      <c r="J108" s="289">
        <f t="shared" si="7"/>
        <v>2070.5520000000001</v>
      </c>
      <c r="K108" s="289">
        <f t="shared" si="8"/>
        <v>2053.987584</v>
      </c>
      <c r="L108" s="289">
        <f t="shared" si="9"/>
        <v>2054</v>
      </c>
    </row>
    <row r="109" spans="1:12" s="292" customFormat="1" ht="12.5">
      <c r="A109" s="287">
        <v>108</v>
      </c>
      <c r="B109" s="235" t="str">
        <f t="shared" si="5"/>
        <v>PremiumCloud SolutionsOnPremLevel 322.32</v>
      </c>
      <c r="C109" s="292" t="str">
        <f t="shared" si="6"/>
        <v>Level 3PremiumOnPrem</v>
      </c>
      <c r="D109" s="287" t="s">
        <v>1462</v>
      </c>
      <c r="E109" s="293" t="s">
        <v>2431</v>
      </c>
      <c r="F109" s="287" t="s">
        <v>807</v>
      </c>
      <c r="G109" s="287" t="s">
        <v>2562</v>
      </c>
      <c r="H109" s="287" t="s">
        <v>804</v>
      </c>
      <c r="I109" s="288">
        <v>22.32</v>
      </c>
      <c r="J109" s="289">
        <f t="shared" si="7"/>
        <v>1863.4967999999999</v>
      </c>
      <c r="K109" s="289">
        <f t="shared" si="8"/>
        <v>1848.5888255999998</v>
      </c>
      <c r="L109" s="289">
        <f t="shared" si="9"/>
        <v>1849</v>
      </c>
    </row>
    <row r="110" spans="1:12" s="292" customFormat="1" ht="12.5">
      <c r="A110" s="287">
        <v>109</v>
      </c>
      <c r="B110" s="235" t="str">
        <f t="shared" si="5"/>
        <v>StandardCommunication and Design SpecialistODCLevel 116.9</v>
      </c>
      <c r="C110" s="292" t="str">
        <f t="shared" si="6"/>
        <v>Level 1StandardODC</v>
      </c>
      <c r="D110" s="287" t="s">
        <v>1464</v>
      </c>
      <c r="E110" s="293" t="s">
        <v>2432</v>
      </c>
      <c r="F110" s="287" t="s">
        <v>800</v>
      </c>
      <c r="G110" s="287" t="s">
        <v>2560</v>
      </c>
      <c r="H110" s="287" t="s">
        <v>810</v>
      </c>
      <c r="I110" s="288">
        <v>16.899999999999999</v>
      </c>
      <c r="J110" s="289">
        <f t="shared" si="7"/>
        <v>1410.9809999999998</v>
      </c>
      <c r="K110" s="289">
        <f t="shared" si="8"/>
        <v>1399.6931519999998</v>
      </c>
      <c r="L110" s="289">
        <f t="shared" si="9"/>
        <v>1400</v>
      </c>
    </row>
    <row r="111" spans="1:12" s="292" customFormat="1" ht="12.5">
      <c r="A111" s="287">
        <v>110</v>
      </c>
      <c r="B111" s="235" t="str">
        <f t="shared" si="5"/>
        <v>StandardCommunication and Design SpecialistOnPremLevel 115.21</v>
      </c>
      <c r="C111" s="292" t="str">
        <f t="shared" si="6"/>
        <v>Level 1StandardOnPrem</v>
      </c>
      <c r="D111" s="287" t="s">
        <v>1464</v>
      </c>
      <c r="E111" s="293" t="s">
        <v>2432</v>
      </c>
      <c r="F111" s="287" t="s">
        <v>807</v>
      </c>
      <c r="G111" s="287" t="s">
        <v>2560</v>
      </c>
      <c r="H111" s="287" t="s">
        <v>810</v>
      </c>
      <c r="I111" s="288">
        <v>15.21</v>
      </c>
      <c r="J111" s="289">
        <f t="shared" si="7"/>
        <v>1269.8829000000001</v>
      </c>
      <c r="K111" s="289">
        <f t="shared" si="8"/>
        <v>1259.7238368000001</v>
      </c>
      <c r="L111" s="289">
        <f t="shared" si="9"/>
        <v>1260</v>
      </c>
    </row>
    <row r="112" spans="1:12" s="292" customFormat="1" ht="12.5">
      <c r="A112" s="287">
        <v>111</v>
      </c>
      <c r="B112" s="235" t="str">
        <f t="shared" si="5"/>
        <v>StandardCommunication and Design SpecialistODCLevel 220</v>
      </c>
      <c r="C112" s="292" t="str">
        <f t="shared" si="6"/>
        <v>Level 2StandardODC</v>
      </c>
      <c r="D112" s="287" t="s">
        <v>1464</v>
      </c>
      <c r="E112" s="293" t="s">
        <v>2432</v>
      </c>
      <c r="F112" s="287" t="s">
        <v>800</v>
      </c>
      <c r="G112" s="287" t="s">
        <v>2561</v>
      </c>
      <c r="H112" s="287" t="s">
        <v>802</v>
      </c>
      <c r="I112" s="288">
        <v>20</v>
      </c>
      <c r="J112" s="289">
        <f t="shared" si="7"/>
        <v>1669.8</v>
      </c>
      <c r="K112" s="289">
        <f t="shared" si="8"/>
        <v>1656.4415999999999</v>
      </c>
      <c r="L112" s="289">
        <f t="shared" si="9"/>
        <v>1656</v>
      </c>
    </row>
    <row r="113" spans="1:12" s="292" customFormat="1" ht="12.5">
      <c r="A113" s="287">
        <v>112</v>
      </c>
      <c r="B113" s="235" t="str">
        <f t="shared" si="5"/>
        <v>StandardCommunication and Design SpecialistOnPremLevel 218</v>
      </c>
      <c r="C113" s="292" t="str">
        <f t="shared" si="6"/>
        <v>Level 2StandardOnPrem</v>
      </c>
      <c r="D113" s="287" t="s">
        <v>1464</v>
      </c>
      <c r="E113" s="293" t="s">
        <v>2432</v>
      </c>
      <c r="F113" s="287" t="s">
        <v>807</v>
      </c>
      <c r="G113" s="287" t="s">
        <v>2561</v>
      </c>
      <c r="H113" s="287" t="s">
        <v>802</v>
      </c>
      <c r="I113" s="288">
        <v>18</v>
      </c>
      <c r="J113" s="289">
        <f t="shared" si="7"/>
        <v>1502.82</v>
      </c>
      <c r="K113" s="289">
        <f t="shared" si="8"/>
        <v>1490.7974399999998</v>
      </c>
      <c r="L113" s="289">
        <f t="shared" si="9"/>
        <v>1491</v>
      </c>
    </row>
    <row r="114" spans="1:12" s="292" customFormat="1" ht="12.5">
      <c r="A114" s="287">
        <v>113</v>
      </c>
      <c r="B114" s="235" t="str">
        <f t="shared" si="5"/>
        <v>StandardCommunication and Design SpecialistODCLevel 322.9</v>
      </c>
      <c r="C114" s="292" t="str">
        <f t="shared" si="6"/>
        <v>Level 3StandardODC</v>
      </c>
      <c r="D114" s="287" t="s">
        <v>1464</v>
      </c>
      <c r="E114" s="293" t="s">
        <v>2432</v>
      </c>
      <c r="F114" s="287" t="s">
        <v>800</v>
      </c>
      <c r="G114" s="287" t="s">
        <v>2562</v>
      </c>
      <c r="H114" s="287" t="s">
        <v>804</v>
      </c>
      <c r="I114" s="288">
        <v>22.9</v>
      </c>
      <c r="J114" s="289">
        <f t="shared" si="7"/>
        <v>1911.9209999999998</v>
      </c>
      <c r="K114" s="289">
        <f t="shared" si="8"/>
        <v>1896.6256319999998</v>
      </c>
      <c r="L114" s="289">
        <f t="shared" si="9"/>
        <v>1897</v>
      </c>
    </row>
    <row r="115" spans="1:12" s="292" customFormat="1" ht="12.5">
      <c r="A115" s="287">
        <v>114</v>
      </c>
      <c r="B115" s="235" t="str">
        <f t="shared" si="5"/>
        <v>StandardCommunication and Design SpecialistOnPremLevel 320.61</v>
      </c>
      <c r="C115" s="292" t="str">
        <f t="shared" si="6"/>
        <v>Level 3StandardOnPrem</v>
      </c>
      <c r="D115" s="287" t="s">
        <v>1464</v>
      </c>
      <c r="E115" s="293" t="s">
        <v>2432</v>
      </c>
      <c r="F115" s="287" t="s">
        <v>807</v>
      </c>
      <c r="G115" s="287" t="s">
        <v>2562</v>
      </c>
      <c r="H115" s="287" t="s">
        <v>804</v>
      </c>
      <c r="I115" s="288">
        <v>20.61</v>
      </c>
      <c r="J115" s="289">
        <f t="shared" si="7"/>
        <v>1720.7288999999998</v>
      </c>
      <c r="K115" s="289">
        <f t="shared" si="8"/>
        <v>1706.9630687999997</v>
      </c>
      <c r="L115" s="289">
        <f t="shared" si="9"/>
        <v>1707</v>
      </c>
    </row>
    <row r="116" spans="1:12" s="292" customFormat="1" ht="12.5">
      <c r="A116" s="287">
        <v>115</v>
      </c>
      <c r="B116" s="235" t="str">
        <f t="shared" si="5"/>
        <v>NicheComputer Vision &amp; MLODCLevel 119</v>
      </c>
      <c r="C116" s="292" t="str">
        <f t="shared" si="6"/>
        <v>Level 1NicheODC</v>
      </c>
      <c r="D116" s="287" t="s">
        <v>1493</v>
      </c>
      <c r="E116" s="293" t="s">
        <v>2433</v>
      </c>
      <c r="F116" s="287" t="s">
        <v>800</v>
      </c>
      <c r="G116" s="287" t="s">
        <v>2560</v>
      </c>
      <c r="H116" s="287" t="s">
        <v>810</v>
      </c>
      <c r="I116" s="288">
        <v>19</v>
      </c>
      <c r="J116" s="289">
        <f t="shared" si="7"/>
        <v>1586.31</v>
      </c>
      <c r="K116" s="289">
        <f t="shared" si="8"/>
        <v>1573.61952</v>
      </c>
      <c r="L116" s="289">
        <f t="shared" si="9"/>
        <v>1574</v>
      </c>
    </row>
    <row r="117" spans="1:12" s="292" customFormat="1" ht="12.5">
      <c r="A117" s="287">
        <v>116</v>
      </c>
      <c r="B117" s="235" t="str">
        <f t="shared" si="5"/>
        <v>NicheComputer Vision &amp; MLOnPremLevel 117.1</v>
      </c>
      <c r="C117" s="292" t="str">
        <f t="shared" si="6"/>
        <v>Level 1NicheOnPrem</v>
      </c>
      <c r="D117" s="287" t="s">
        <v>1493</v>
      </c>
      <c r="E117" s="293" t="s">
        <v>2433</v>
      </c>
      <c r="F117" s="287" t="s">
        <v>807</v>
      </c>
      <c r="G117" s="287" t="s">
        <v>2560</v>
      </c>
      <c r="H117" s="287" t="s">
        <v>810</v>
      </c>
      <c r="I117" s="288">
        <v>17.100000000000001</v>
      </c>
      <c r="J117" s="289">
        <f t="shared" si="7"/>
        <v>1427.6790000000001</v>
      </c>
      <c r="K117" s="289">
        <f t="shared" si="8"/>
        <v>1416.257568</v>
      </c>
      <c r="L117" s="289">
        <f t="shared" si="9"/>
        <v>1416</v>
      </c>
    </row>
    <row r="118" spans="1:12" s="292" customFormat="1" ht="12.5">
      <c r="A118" s="287">
        <v>117</v>
      </c>
      <c r="B118" s="235" t="str">
        <f t="shared" si="5"/>
        <v>NicheComputer Vision &amp; MLODCLevel 222.8</v>
      </c>
      <c r="C118" s="292" t="str">
        <f t="shared" si="6"/>
        <v>Level 2NicheODC</v>
      </c>
      <c r="D118" s="287" t="s">
        <v>1493</v>
      </c>
      <c r="E118" s="293" t="s">
        <v>2433</v>
      </c>
      <c r="F118" s="287" t="s">
        <v>800</v>
      </c>
      <c r="G118" s="287" t="s">
        <v>2561</v>
      </c>
      <c r="H118" s="287" t="s">
        <v>802</v>
      </c>
      <c r="I118" s="288">
        <v>22.8</v>
      </c>
      <c r="J118" s="289">
        <f t="shared" si="7"/>
        <v>1903.5719999999999</v>
      </c>
      <c r="K118" s="289">
        <f t="shared" si="8"/>
        <v>1888.3434239999999</v>
      </c>
      <c r="L118" s="289">
        <f t="shared" si="9"/>
        <v>1888</v>
      </c>
    </row>
    <row r="119" spans="1:12" s="292" customFormat="1" ht="12.5">
      <c r="A119" s="287">
        <v>118</v>
      </c>
      <c r="B119" s="235" t="str">
        <f t="shared" si="5"/>
        <v>NicheComputer Vision &amp; MLOnPremLevel 220.52</v>
      </c>
      <c r="C119" s="292" t="str">
        <f t="shared" si="6"/>
        <v>Level 2NicheOnPrem</v>
      </c>
      <c r="D119" s="287" t="s">
        <v>1493</v>
      </c>
      <c r="E119" s="293" t="s">
        <v>2433</v>
      </c>
      <c r="F119" s="287" t="s">
        <v>807</v>
      </c>
      <c r="G119" s="287" t="s">
        <v>2561</v>
      </c>
      <c r="H119" s="287" t="s">
        <v>802</v>
      </c>
      <c r="I119" s="288">
        <v>20.52</v>
      </c>
      <c r="J119" s="289">
        <f t="shared" si="7"/>
        <v>1713.2148</v>
      </c>
      <c r="K119" s="289">
        <f t="shared" si="8"/>
        <v>1699.5090815999999</v>
      </c>
      <c r="L119" s="289">
        <f t="shared" si="9"/>
        <v>1700</v>
      </c>
    </row>
    <row r="120" spans="1:12" s="292" customFormat="1" ht="12.5">
      <c r="A120" s="287">
        <v>119</v>
      </c>
      <c r="B120" s="235" t="str">
        <f t="shared" si="5"/>
        <v>NicheComputer Vision &amp; MLODCLevel 327.5</v>
      </c>
      <c r="C120" s="292" t="str">
        <f t="shared" si="6"/>
        <v>Level 3NicheODC</v>
      </c>
      <c r="D120" s="287" t="s">
        <v>1493</v>
      </c>
      <c r="E120" s="293" t="s">
        <v>2433</v>
      </c>
      <c r="F120" s="287" t="s">
        <v>800</v>
      </c>
      <c r="G120" s="287" t="s">
        <v>2562</v>
      </c>
      <c r="H120" s="287" t="s">
        <v>804</v>
      </c>
      <c r="I120" s="288">
        <v>27.5</v>
      </c>
      <c r="J120" s="289">
        <f t="shared" si="7"/>
        <v>2295.9749999999999</v>
      </c>
      <c r="K120" s="289">
        <f t="shared" si="8"/>
        <v>2277.6071999999999</v>
      </c>
      <c r="L120" s="289">
        <f t="shared" si="9"/>
        <v>2278</v>
      </c>
    </row>
    <row r="121" spans="1:12" s="292" customFormat="1" ht="12.5">
      <c r="A121" s="287">
        <v>120</v>
      </c>
      <c r="B121" s="235" t="str">
        <f t="shared" si="5"/>
        <v>NicheComputer Vision &amp; MLOnPremLevel 324.75</v>
      </c>
      <c r="C121" s="292" t="str">
        <f t="shared" si="6"/>
        <v>Level 3NicheOnPrem</v>
      </c>
      <c r="D121" s="287" t="s">
        <v>1493</v>
      </c>
      <c r="E121" s="293" t="s">
        <v>2433</v>
      </c>
      <c r="F121" s="287" t="s">
        <v>807</v>
      </c>
      <c r="G121" s="287" t="s">
        <v>2562</v>
      </c>
      <c r="H121" s="287" t="s">
        <v>804</v>
      </c>
      <c r="I121" s="288">
        <v>24.75</v>
      </c>
      <c r="J121" s="289">
        <f t="shared" si="7"/>
        <v>2066.3775000000001</v>
      </c>
      <c r="K121" s="289">
        <f t="shared" si="8"/>
        <v>2049.8464800000002</v>
      </c>
      <c r="L121" s="289">
        <f t="shared" si="9"/>
        <v>2050</v>
      </c>
    </row>
    <row r="122" spans="1:12" s="292" customFormat="1" ht="12.5">
      <c r="A122" s="287">
        <v>121</v>
      </c>
      <c r="B122" s="235" t="str">
        <f t="shared" si="5"/>
        <v>NicheCyber SecurityODCLevel 119</v>
      </c>
      <c r="C122" s="292" t="str">
        <f t="shared" si="6"/>
        <v>Level 1NicheODC</v>
      </c>
      <c r="D122" s="287" t="s">
        <v>1493</v>
      </c>
      <c r="E122" s="293" t="s">
        <v>2434</v>
      </c>
      <c r="F122" s="287" t="s">
        <v>800</v>
      </c>
      <c r="G122" s="287" t="s">
        <v>2560</v>
      </c>
      <c r="H122" s="287" t="s">
        <v>810</v>
      </c>
      <c r="I122" s="288">
        <v>19</v>
      </c>
      <c r="J122" s="289">
        <f t="shared" si="7"/>
        <v>1586.31</v>
      </c>
      <c r="K122" s="289">
        <f t="shared" si="8"/>
        <v>1573.61952</v>
      </c>
      <c r="L122" s="289">
        <f t="shared" si="9"/>
        <v>1574</v>
      </c>
    </row>
    <row r="123" spans="1:12" s="292" customFormat="1" ht="12.5">
      <c r="A123" s="287">
        <v>122</v>
      </c>
      <c r="B123" s="235" t="str">
        <f t="shared" si="5"/>
        <v>NicheCyber SecurityOnPremLevel 117.1</v>
      </c>
      <c r="C123" s="292" t="str">
        <f t="shared" si="6"/>
        <v>Level 1NicheOnPrem</v>
      </c>
      <c r="D123" s="287" t="s">
        <v>1493</v>
      </c>
      <c r="E123" s="293" t="s">
        <v>2434</v>
      </c>
      <c r="F123" s="287" t="s">
        <v>807</v>
      </c>
      <c r="G123" s="287" t="s">
        <v>2560</v>
      </c>
      <c r="H123" s="287" t="s">
        <v>810</v>
      </c>
      <c r="I123" s="288">
        <v>17.100000000000001</v>
      </c>
      <c r="J123" s="289">
        <f t="shared" si="7"/>
        <v>1427.6790000000001</v>
      </c>
      <c r="K123" s="289">
        <f t="shared" si="8"/>
        <v>1416.257568</v>
      </c>
      <c r="L123" s="289">
        <f t="shared" si="9"/>
        <v>1416</v>
      </c>
    </row>
    <row r="124" spans="1:12" s="292" customFormat="1" ht="12.5">
      <c r="A124" s="287">
        <v>123</v>
      </c>
      <c r="B124" s="235" t="str">
        <f t="shared" si="5"/>
        <v>NicheCyber SecurityODCLevel 222.8</v>
      </c>
      <c r="C124" s="292" t="str">
        <f t="shared" si="6"/>
        <v>Level 2NicheODC</v>
      </c>
      <c r="D124" s="287" t="s">
        <v>1493</v>
      </c>
      <c r="E124" s="293" t="s">
        <v>2434</v>
      </c>
      <c r="F124" s="287" t="s">
        <v>800</v>
      </c>
      <c r="G124" s="287" t="s">
        <v>2561</v>
      </c>
      <c r="H124" s="287" t="s">
        <v>802</v>
      </c>
      <c r="I124" s="288">
        <v>22.8</v>
      </c>
      <c r="J124" s="289">
        <f t="shared" si="7"/>
        <v>1903.5719999999999</v>
      </c>
      <c r="K124" s="289">
        <f t="shared" si="8"/>
        <v>1888.3434239999999</v>
      </c>
      <c r="L124" s="289">
        <f t="shared" si="9"/>
        <v>1888</v>
      </c>
    </row>
    <row r="125" spans="1:12" s="292" customFormat="1" ht="12.5">
      <c r="A125" s="287">
        <v>124</v>
      </c>
      <c r="B125" s="235" t="str">
        <f t="shared" si="5"/>
        <v>NicheCyber SecurityOnPremLevel 220.52</v>
      </c>
      <c r="C125" s="292" t="str">
        <f t="shared" si="6"/>
        <v>Level 2NicheOnPrem</v>
      </c>
      <c r="D125" s="287" t="s">
        <v>1493</v>
      </c>
      <c r="E125" s="293" t="s">
        <v>2434</v>
      </c>
      <c r="F125" s="287" t="s">
        <v>807</v>
      </c>
      <c r="G125" s="287" t="s">
        <v>2561</v>
      </c>
      <c r="H125" s="287" t="s">
        <v>802</v>
      </c>
      <c r="I125" s="288">
        <v>20.52</v>
      </c>
      <c r="J125" s="289">
        <f t="shared" si="7"/>
        <v>1713.2148</v>
      </c>
      <c r="K125" s="289">
        <f t="shared" si="8"/>
        <v>1699.5090815999999</v>
      </c>
      <c r="L125" s="289">
        <f t="shared" si="9"/>
        <v>1700</v>
      </c>
    </row>
    <row r="126" spans="1:12" s="292" customFormat="1" ht="12.5">
      <c r="A126" s="287">
        <v>125</v>
      </c>
      <c r="B126" s="235" t="str">
        <f t="shared" si="5"/>
        <v>NicheCyber SecurityODCLevel 327.5</v>
      </c>
      <c r="C126" s="292" t="str">
        <f t="shared" si="6"/>
        <v>Level 3NicheODC</v>
      </c>
      <c r="D126" s="287" t="s">
        <v>1493</v>
      </c>
      <c r="E126" s="293" t="s">
        <v>2434</v>
      </c>
      <c r="F126" s="287" t="s">
        <v>800</v>
      </c>
      <c r="G126" s="287" t="s">
        <v>2562</v>
      </c>
      <c r="H126" s="287" t="s">
        <v>804</v>
      </c>
      <c r="I126" s="288">
        <v>27.5</v>
      </c>
      <c r="J126" s="289">
        <f t="shared" si="7"/>
        <v>2295.9749999999999</v>
      </c>
      <c r="K126" s="289">
        <f t="shared" si="8"/>
        <v>2277.6071999999999</v>
      </c>
      <c r="L126" s="289">
        <f t="shared" si="9"/>
        <v>2278</v>
      </c>
    </row>
    <row r="127" spans="1:12" s="292" customFormat="1" ht="12.5">
      <c r="A127" s="287">
        <v>126</v>
      </c>
      <c r="B127" s="235" t="str">
        <f t="shared" si="5"/>
        <v>NicheCyber SecurityOnPremLevel 324.75</v>
      </c>
      <c r="C127" s="292" t="str">
        <f t="shared" si="6"/>
        <v>Level 3NicheOnPrem</v>
      </c>
      <c r="D127" s="287" t="s">
        <v>1493</v>
      </c>
      <c r="E127" s="293" t="s">
        <v>2434</v>
      </c>
      <c r="F127" s="287" t="s">
        <v>807</v>
      </c>
      <c r="G127" s="287" t="s">
        <v>2562</v>
      </c>
      <c r="H127" s="287" t="s">
        <v>804</v>
      </c>
      <c r="I127" s="288">
        <v>24.75</v>
      </c>
      <c r="J127" s="289">
        <f t="shared" si="7"/>
        <v>2066.3775000000001</v>
      </c>
      <c r="K127" s="289">
        <f t="shared" si="8"/>
        <v>2049.8464800000002</v>
      </c>
      <c r="L127" s="289">
        <f t="shared" si="9"/>
        <v>2050</v>
      </c>
    </row>
    <row r="128" spans="1:12" s="292" customFormat="1" ht="12.5">
      <c r="A128" s="287">
        <v>127</v>
      </c>
      <c r="B128" s="235" t="str">
        <f t="shared" si="5"/>
        <v>NicheData Analytics / Data ScienceODCLevel 119</v>
      </c>
      <c r="C128" s="292" t="str">
        <f t="shared" si="6"/>
        <v>Level 1NicheODC</v>
      </c>
      <c r="D128" s="287" t="s">
        <v>1493</v>
      </c>
      <c r="E128" s="293" t="s">
        <v>2435</v>
      </c>
      <c r="F128" s="287" t="s">
        <v>800</v>
      </c>
      <c r="G128" s="287" t="s">
        <v>2560</v>
      </c>
      <c r="H128" s="287" t="s">
        <v>810</v>
      </c>
      <c r="I128" s="288">
        <v>19</v>
      </c>
      <c r="J128" s="289">
        <f t="shared" si="7"/>
        <v>1586.31</v>
      </c>
      <c r="K128" s="289">
        <f t="shared" si="8"/>
        <v>1573.61952</v>
      </c>
      <c r="L128" s="289">
        <f t="shared" si="9"/>
        <v>1574</v>
      </c>
    </row>
    <row r="129" spans="1:12" s="292" customFormat="1" ht="12.5">
      <c r="A129" s="287">
        <v>128</v>
      </c>
      <c r="B129" s="235" t="str">
        <f t="shared" si="5"/>
        <v>NicheData Analytics / Data ScienceOnPremLevel 117.1</v>
      </c>
      <c r="C129" s="292" t="str">
        <f t="shared" si="6"/>
        <v>Level 1NicheOnPrem</v>
      </c>
      <c r="D129" s="287" t="s">
        <v>1493</v>
      </c>
      <c r="E129" s="293" t="s">
        <v>2435</v>
      </c>
      <c r="F129" s="287" t="s">
        <v>807</v>
      </c>
      <c r="G129" s="287" t="s">
        <v>2560</v>
      </c>
      <c r="H129" s="287" t="s">
        <v>810</v>
      </c>
      <c r="I129" s="288">
        <v>17.100000000000001</v>
      </c>
      <c r="J129" s="289">
        <f t="shared" si="7"/>
        <v>1427.6790000000001</v>
      </c>
      <c r="K129" s="289">
        <f t="shared" si="8"/>
        <v>1416.257568</v>
      </c>
      <c r="L129" s="289">
        <f t="shared" si="9"/>
        <v>1416</v>
      </c>
    </row>
    <row r="130" spans="1:12" s="292" customFormat="1" ht="12.5">
      <c r="A130" s="287">
        <v>129</v>
      </c>
      <c r="B130" s="235" t="str">
        <f t="shared" ref="B130:B193" si="10">CONCATENATE(D130,E130,F130,H130,I130)</f>
        <v>NicheData Analytics / Data ScienceODCLevel 222.8</v>
      </c>
      <c r="C130" s="292" t="str">
        <f t="shared" ref="C130:C193" si="11">CONCATENATE(H130,D130,F130)</f>
        <v>Level 2NicheODC</v>
      </c>
      <c r="D130" s="287" t="s">
        <v>1493</v>
      </c>
      <c r="E130" s="293" t="s">
        <v>2435</v>
      </c>
      <c r="F130" s="287" t="s">
        <v>800</v>
      </c>
      <c r="G130" s="287" t="s">
        <v>2561</v>
      </c>
      <c r="H130" s="287" t="s">
        <v>802</v>
      </c>
      <c r="I130" s="288">
        <v>22.8</v>
      </c>
      <c r="J130" s="289">
        <f t="shared" si="7"/>
        <v>1903.5719999999999</v>
      </c>
      <c r="K130" s="289">
        <f t="shared" si="8"/>
        <v>1888.3434239999999</v>
      </c>
      <c r="L130" s="289">
        <f t="shared" si="9"/>
        <v>1888</v>
      </c>
    </row>
    <row r="131" spans="1:12" s="292" customFormat="1" ht="12.5">
      <c r="A131" s="287">
        <v>130</v>
      </c>
      <c r="B131" s="235" t="str">
        <f t="shared" si="10"/>
        <v>NicheData Analytics / Data ScienceOnPremLevel 220.52</v>
      </c>
      <c r="C131" s="292" t="str">
        <f t="shared" si="11"/>
        <v>Level 2NicheOnPrem</v>
      </c>
      <c r="D131" s="287" t="s">
        <v>1493</v>
      </c>
      <c r="E131" s="293" t="s">
        <v>2435</v>
      </c>
      <c r="F131" s="287" t="s">
        <v>807</v>
      </c>
      <c r="G131" s="287" t="s">
        <v>2561</v>
      </c>
      <c r="H131" s="287" t="s">
        <v>802</v>
      </c>
      <c r="I131" s="288">
        <v>20.52</v>
      </c>
      <c r="J131" s="289">
        <f t="shared" ref="J131:J194" si="12">I131*83.49</f>
        <v>1713.2148</v>
      </c>
      <c r="K131" s="289">
        <f t="shared" ref="K131:K194" si="13">J131-(J131*0.8%)</f>
        <v>1699.5090815999999</v>
      </c>
      <c r="L131" s="289">
        <f t="shared" ref="L131:L194" si="14">ROUND(K131,0)</f>
        <v>1700</v>
      </c>
    </row>
    <row r="132" spans="1:12" s="292" customFormat="1" ht="12.5">
      <c r="A132" s="287">
        <v>131</v>
      </c>
      <c r="B132" s="235" t="str">
        <f t="shared" si="10"/>
        <v>NicheData Analytics / Data ScienceODCLevel 327.5</v>
      </c>
      <c r="C132" s="292" t="str">
        <f t="shared" si="11"/>
        <v>Level 3NicheODC</v>
      </c>
      <c r="D132" s="287" t="s">
        <v>1493</v>
      </c>
      <c r="E132" s="293" t="s">
        <v>2435</v>
      </c>
      <c r="F132" s="287" t="s">
        <v>800</v>
      </c>
      <c r="G132" s="287" t="s">
        <v>2562</v>
      </c>
      <c r="H132" s="287" t="s">
        <v>804</v>
      </c>
      <c r="I132" s="288">
        <v>27.5</v>
      </c>
      <c r="J132" s="289">
        <f t="shared" si="12"/>
        <v>2295.9749999999999</v>
      </c>
      <c r="K132" s="289">
        <f t="shared" si="13"/>
        <v>2277.6071999999999</v>
      </c>
      <c r="L132" s="289">
        <f t="shared" si="14"/>
        <v>2278</v>
      </c>
    </row>
    <row r="133" spans="1:12" s="292" customFormat="1" ht="12.5">
      <c r="A133" s="287">
        <v>132</v>
      </c>
      <c r="B133" s="235" t="str">
        <f t="shared" si="10"/>
        <v>NicheData Analytics / Data ScienceOnPremLevel 324.75</v>
      </c>
      <c r="C133" s="292" t="str">
        <f t="shared" si="11"/>
        <v>Level 3NicheOnPrem</v>
      </c>
      <c r="D133" s="287" t="s">
        <v>1493</v>
      </c>
      <c r="E133" s="293" t="s">
        <v>2435</v>
      </c>
      <c r="F133" s="287" t="s">
        <v>807</v>
      </c>
      <c r="G133" s="287" t="s">
        <v>2562</v>
      </c>
      <c r="H133" s="287" t="s">
        <v>804</v>
      </c>
      <c r="I133" s="288">
        <v>24.75</v>
      </c>
      <c r="J133" s="289">
        <f t="shared" si="12"/>
        <v>2066.3775000000001</v>
      </c>
      <c r="K133" s="289">
        <f t="shared" si="13"/>
        <v>2049.8464800000002</v>
      </c>
      <c r="L133" s="289">
        <f t="shared" si="14"/>
        <v>2050</v>
      </c>
    </row>
    <row r="134" spans="1:12" s="292" customFormat="1" ht="12.5">
      <c r="A134" s="287">
        <v>133</v>
      </c>
      <c r="B134" s="235" t="str">
        <f t="shared" si="10"/>
        <v>StandardDB2 - All Services (Front-End Development, Solaris/Linux/Intel/AIX/Wintel)ODCLevel 116.9</v>
      </c>
      <c r="C134" s="292" t="str">
        <f t="shared" si="11"/>
        <v>Level 1StandardODC</v>
      </c>
      <c r="D134" s="287" t="s">
        <v>1464</v>
      </c>
      <c r="E134" s="293" t="s">
        <v>2436</v>
      </c>
      <c r="F134" s="287" t="s">
        <v>800</v>
      </c>
      <c r="G134" s="287" t="s">
        <v>2560</v>
      </c>
      <c r="H134" s="287" t="s">
        <v>810</v>
      </c>
      <c r="I134" s="288">
        <v>16.899999999999999</v>
      </c>
      <c r="J134" s="289">
        <f t="shared" si="12"/>
        <v>1410.9809999999998</v>
      </c>
      <c r="K134" s="289">
        <f t="shared" si="13"/>
        <v>1399.6931519999998</v>
      </c>
      <c r="L134" s="289">
        <f t="shared" si="14"/>
        <v>1400</v>
      </c>
    </row>
    <row r="135" spans="1:12" s="292" customFormat="1" ht="12.5">
      <c r="A135" s="287">
        <v>134</v>
      </c>
      <c r="B135" s="235" t="str">
        <f t="shared" si="10"/>
        <v>StandardDB2 - All Services (Front-End Development, Solaris/Linux/Intel/AIX/Wintel)OnPremLevel 115.21</v>
      </c>
      <c r="C135" s="292" t="str">
        <f t="shared" si="11"/>
        <v>Level 1StandardOnPrem</v>
      </c>
      <c r="D135" s="287" t="s">
        <v>1464</v>
      </c>
      <c r="E135" s="293" t="s">
        <v>2436</v>
      </c>
      <c r="F135" s="287" t="s">
        <v>807</v>
      </c>
      <c r="G135" s="287" t="s">
        <v>2560</v>
      </c>
      <c r="H135" s="287" t="s">
        <v>810</v>
      </c>
      <c r="I135" s="288">
        <v>15.21</v>
      </c>
      <c r="J135" s="289">
        <f t="shared" si="12"/>
        <v>1269.8829000000001</v>
      </c>
      <c r="K135" s="289">
        <f t="shared" si="13"/>
        <v>1259.7238368000001</v>
      </c>
      <c r="L135" s="289">
        <f t="shared" si="14"/>
        <v>1260</v>
      </c>
    </row>
    <row r="136" spans="1:12" s="292" customFormat="1" ht="12.5">
      <c r="A136" s="287">
        <v>135</v>
      </c>
      <c r="B136" s="235" t="str">
        <f t="shared" si="10"/>
        <v>StandardDB2 - All Services (Front-End Development, Solaris/Linux/Intel/AIX/Wintel)ODCLevel 220</v>
      </c>
      <c r="C136" s="292" t="str">
        <f t="shared" si="11"/>
        <v>Level 2StandardODC</v>
      </c>
      <c r="D136" s="287" t="s">
        <v>1464</v>
      </c>
      <c r="E136" s="293" t="s">
        <v>2436</v>
      </c>
      <c r="F136" s="287" t="s">
        <v>800</v>
      </c>
      <c r="G136" s="287" t="s">
        <v>2561</v>
      </c>
      <c r="H136" s="287" t="s">
        <v>802</v>
      </c>
      <c r="I136" s="288">
        <v>20</v>
      </c>
      <c r="J136" s="289">
        <f t="shared" si="12"/>
        <v>1669.8</v>
      </c>
      <c r="K136" s="289">
        <f t="shared" si="13"/>
        <v>1656.4415999999999</v>
      </c>
      <c r="L136" s="289">
        <f t="shared" si="14"/>
        <v>1656</v>
      </c>
    </row>
    <row r="137" spans="1:12" s="292" customFormat="1" ht="12.5">
      <c r="A137" s="287">
        <v>136</v>
      </c>
      <c r="B137" s="235" t="str">
        <f t="shared" si="10"/>
        <v>StandardDB2 - All Services (Front-End Development, Solaris/Linux/Intel/AIX/Wintel)OnPremLevel 218</v>
      </c>
      <c r="C137" s="292" t="str">
        <f t="shared" si="11"/>
        <v>Level 2StandardOnPrem</v>
      </c>
      <c r="D137" s="287" t="s">
        <v>1464</v>
      </c>
      <c r="E137" s="293" t="s">
        <v>2436</v>
      </c>
      <c r="F137" s="287" t="s">
        <v>807</v>
      </c>
      <c r="G137" s="287" t="s">
        <v>2561</v>
      </c>
      <c r="H137" s="287" t="s">
        <v>802</v>
      </c>
      <c r="I137" s="288">
        <v>18</v>
      </c>
      <c r="J137" s="289">
        <f t="shared" si="12"/>
        <v>1502.82</v>
      </c>
      <c r="K137" s="289">
        <f t="shared" si="13"/>
        <v>1490.7974399999998</v>
      </c>
      <c r="L137" s="289">
        <f t="shared" si="14"/>
        <v>1491</v>
      </c>
    </row>
    <row r="138" spans="1:12" s="292" customFormat="1" ht="12.5">
      <c r="A138" s="287">
        <v>137</v>
      </c>
      <c r="B138" s="235" t="str">
        <f t="shared" si="10"/>
        <v>StandardDB2 - All Services (Front-End Development, Solaris/Linux/Intel/AIX/Wintel)ODCLevel 322.9</v>
      </c>
      <c r="C138" s="292" t="str">
        <f t="shared" si="11"/>
        <v>Level 3StandardODC</v>
      </c>
      <c r="D138" s="287" t="s">
        <v>1464</v>
      </c>
      <c r="E138" s="293" t="s">
        <v>2436</v>
      </c>
      <c r="F138" s="287" t="s">
        <v>800</v>
      </c>
      <c r="G138" s="287" t="s">
        <v>2562</v>
      </c>
      <c r="H138" s="287" t="s">
        <v>804</v>
      </c>
      <c r="I138" s="288">
        <v>22.9</v>
      </c>
      <c r="J138" s="289">
        <f t="shared" si="12"/>
        <v>1911.9209999999998</v>
      </c>
      <c r="K138" s="289">
        <f t="shared" si="13"/>
        <v>1896.6256319999998</v>
      </c>
      <c r="L138" s="289">
        <f t="shared" si="14"/>
        <v>1897</v>
      </c>
    </row>
    <row r="139" spans="1:12" s="292" customFormat="1" ht="12.5">
      <c r="A139" s="287">
        <v>138</v>
      </c>
      <c r="B139" s="235" t="str">
        <f t="shared" si="10"/>
        <v>StandardDB2 - All Services (Front-End Development, Solaris/Linux/Intel/AIX/Wintel)OnPremLevel 320.61</v>
      </c>
      <c r="C139" s="292" t="str">
        <f t="shared" si="11"/>
        <v>Level 3StandardOnPrem</v>
      </c>
      <c r="D139" s="287" t="s">
        <v>1464</v>
      </c>
      <c r="E139" s="293" t="s">
        <v>2436</v>
      </c>
      <c r="F139" s="287" t="s">
        <v>807</v>
      </c>
      <c r="G139" s="287" t="s">
        <v>2562</v>
      </c>
      <c r="H139" s="287" t="s">
        <v>804</v>
      </c>
      <c r="I139" s="288">
        <v>20.61</v>
      </c>
      <c r="J139" s="289">
        <f t="shared" si="12"/>
        <v>1720.7288999999998</v>
      </c>
      <c r="K139" s="289">
        <f t="shared" si="13"/>
        <v>1706.9630687999997</v>
      </c>
      <c r="L139" s="289">
        <f t="shared" si="14"/>
        <v>1707</v>
      </c>
    </row>
    <row r="140" spans="1:12" s="292" customFormat="1" ht="12.5">
      <c r="A140" s="287">
        <v>139</v>
      </c>
      <c r="B140" s="235" t="str">
        <f t="shared" si="10"/>
        <v>StandardDBAODCLevel 116.9</v>
      </c>
      <c r="C140" s="292" t="str">
        <f t="shared" si="11"/>
        <v>Level 1StandardODC</v>
      </c>
      <c r="D140" s="287" t="s">
        <v>1464</v>
      </c>
      <c r="E140" s="293" t="s">
        <v>2437</v>
      </c>
      <c r="F140" s="287" t="s">
        <v>800</v>
      </c>
      <c r="G140" s="287" t="s">
        <v>2560</v>
      </c>
      <c r="H140" s="287" t="s">
        <v>810</v>
      </c>
      <c r="I140" s="288">
        <v>16.899999999999999</v>
      </c>
      <c r="J140" s="289">
        <f t="shared" si="12"/>
        <v>1410.9809999999998</v>
      </c>
      <c r="K140" s="289">
        <f t="shared" si="13"/>
        <v>1399.6931519999998</v>
      </c>
      <c r="L140" s="289">
        <f t="shared" si="14"/>
        <v>1400</v>
      </c>
    </row>
    <row r="141" spans="1:12" s="292" customFormat="1" ht="12.5">
      <c r="A141" s="287">
        <v>140</v>
      </c>
      <c r="B141" s="235" t="str">
        <f t="shared" si="10"/>
        <v>StandardDBAOnPremLevel 115.21</v>
      </c>
      <c r="C141" s="292" t="str">
        <f t="shared" si="11"/>
        <v>Level 1StandardOnPrem</v>
      </c>
      <c r="D141" s="287" t="s">
        <v>1464</v>
      </c>
      <c r="E141" s="293" t="s">
        <v>2437</v>
      </c>
      <c r="F141" s="287" t="s">
        <v>807</v>
      </c>
      <c r="G141" s="287" t="s">
        <v>2560</v>
      </c>
      <c r="H141" s="287" t="s">
        <v>810</v>
      </c>
      <c r="I141" s="288">
        <v>15.21</v>
      </c>
      <c r="J141" s="289">
        <f t="shared" si="12"/>
        <v>1269.8829000000001</v>
      </c>
      <c r="K141" s="289">
        <f t="shared" si="13"/>
        <v>1259.7238368000001</v>
      </c>
      <c r="L141" s="289">
        <f t="shared" si="14"/>
        <v>1260</v>
      </c>
    </row>
    <row r="142" spans="1:12" s="292" customFormat="1" ht="12.5">
      <c r="A142" s="287">
        <v>141</v>
      </c>
      <c r="B142" s="235" t="str">
        <f t="shared" si="10"/>
        <v>StandardDBAODCLevel 220</v>
      </c>
      <c r="C142" s="292" t="str">
        <f t="shared" si="11"/>
        <v>Level 2StandardODC</v>
      </c>
      <c r="D142" s="287" t="s">
        <v>1464</v>
      </c>
      <c r="E142" s="293" t="s">
        <v>2437</v>
      </c>
      <c r="F142" s="287" t="s">
        <v>800</v>
      </c>
      <c r="G142" s="287" t="s">
        <v>2561</v>
      </c>
      <c r="H142" s="287" t="s">
        <v>802</v>
      </c>
      <c r="I142" s="288">
        <v>20</v>
      </c>
      <c r="J142" s="289">
        <f t="shared" si="12"/>
        <v>1669.8</v>
      </c>
      <c r="K142" s="289">
        <f t="shared" si="13"/>
        <v>1656.4415999999999</v>
      </c>
      <c r="L142" s="289">
        <f t="shared" si="14"/>
        <v>1656</v>
      </c>
    </row>
    <row r="143" spans="1:12" s="292" customFormat="1" ht="12.5">
      <c r="A143" s="287">
        <v>142</v>
      </c>
      <c r="B143" s="235" t="str">
        <f t="shared" si="10"/>
        <v>StandardDBAOnPremLevel 218</v>
      </c>
      <c r="C143" s="292" t="str">
        <f t="shared" si="11"/>
        <v>Level 2StandardOnPrem</v>
      </c>
      <c r="D143" s="287" t="s">
        <v>1464</v>
      </c>
      <c r="E143" s="293" t="s">
        <v>2437</v>
      </c>
      <c r="F143" s="287" t="s">
        <v>807</v>
      </c>
      <c r="G143" s="287" t="s">
        <v>2561</v>
      </c>
      <c r="H143" s="287" t="s">
        <v>802</v>
      </c>
      <c r="I143" s="288">
        <v>18</v>
      </c>
      <c r="J143" s="289">
        <f t="shared" si="12"/>
        <v>1502.82</v>
      </c>
      <c r="K143" s="289">
        <f t="shared" si="13"/>
        <v>1490.7974399999998</v>
      </c>
      <c r="L143" s="289">
        <f t="shared" si="14"/>
        <v>1491</v>
      </c>
    </row>
    <row r="144" spans="1:12" s="292" customFormat="1" ht="12.5">
      <c r="A144" s="287">
        <v>143</v>
      </c>
      <c r="B144" s="235" t="str">
        <f t="shared" si="10"/>
        <v>StandardDBAODCLevel 322.9</v>
      </c>
      <c r="C144" s="292" t="str">
        <f t="shared" si="11"/>
        <v>Level 3StandardODC</v>
      </c>
      <c r="D144" s="287" t="s">
        <v>1464</v>
      </c>
      <c r="E144" s="293" t="s">
        <v>2437</v>
      </c>
      <c r="F144" s="287" t="s">
        <v>800</v>
      </c>
      <c r="G144" s="287" t="s">
        <v>2562</v>
      </c>
      <c r="H144" s="287" t="s">
        <v>804</v>
      </c>
      <c r="I144" s="288">
        <v>22.9</v>
      </c>
      <c r="J144" s="289">
        <f t="shared" si="12"/>
        <v>1911.9209999999998</v>
      </c>
      <c r="K144" s="289">
        <f t="shared" si="13"/>
        <v>1896.6256319999998</v>
      </c>
      <c r="L144" s="289">
        <f t="shared" si="14"/>
        <v>1897</v>
      </c>
    </row>
    <row r="145" spans="1:12" s="292" customFormat="1" ht="12.5">
      <c r="A145" s="287">
        <v>144</v>
      </c>
      <c r="B145" s="235" t="str">
        <f t="shared" si="10"/>
        <v>StandardDBAOnPremLevel 320.61</v>
      </c>
      <c r="C145" s="292" t="str">
        <f t="shared" si="11"/>
        <v>Level 3StandardOnPrem</v>
      </c>
      <c r="D145" s="287" t="s">
        <v>1464</v>
      </c>
      <c r="E145" s="293" t="s">
        <v>2437</v>
      </c>
      <c r="F145" s="287" t="s">
        <v>807</v>
      </c>
      <c r="G145" s="287" t="s">
        <v>2562</v>
      </c>
      <c r="H145" s="287" t="s">
        <v>804</v>
      </c>
      <c r="I145" s="288">
        <v>20.61</v>
      </c>
      <c r="J145" s="289">
        <f t="shared" si="12"/>
        <v>1720.7288999999998</v>
      </c>
      <c r="K145" s="289">
        <f t="shared" si="13"/>
        <v>1706.9630687999997</v>
      </c>
      <c r="L145" s="289">
        <f t="shared" si="14"/>
        <v>1707</v>
      </c>
    </row>
    <row r="146" spans="1:12" s="292" customFormat="1" ht="12.5">
      <c r="A146" s="287">
        <v>145</v>
      </c>
      <c r="B146" s="235" t="str">
        <f t="shared" si="10"/>
        <v>NicheDesign System ArchitectODCLevel 119</v>
      </c>
      <c r="C146" s="292" t="str">
        <f t="shared" si="11"/>
        <v>Level 1NicheODC</v>
      </c>
      <c r="D146" s="287" t="s">
        <v>1493</v>
      </c>
      <c r="E146" s="293" t="s">
        <v>2438</v>
      </c>
      <c r="F146" s="287" t="s">
        <v>800</v>
      </c>
      <c r="G146" s="287" t="s">
        <v>2560</v>
      </c>
      <c r="H146" s="287" t="s">
        <v>810</v>
      </c>
      <c r="I146" s="288">
        <v>19</v>
      </c>
      <c r="J146" s="289">
        <f t="shared" si="12"/>
        <v>1586.31</v>
      </c>
      <c r="K146" s="289">
        <f t="shared" si="13"/>
        <v>1573.61952</v>
      </c>
      <c r="L146" s="289">
        <f t="shared" si="14"/>
        <v>1574</v>
      </c>
    </row>
    <row r="147" spans="1:12" s="292" customFormat="1" ht="12.5">
      <c r="A147" s="287">
        <v>146</v>
      </c>
      <c r="B147" s="235" t="str">
        <f t="shared" si="10"/>
        <v>NicheDesign System ArchitectOnPremLevel 117.1</v>
      </c>
      <c r="C147" s="292" t="str">
        <f t="shared" si="11"/>
        <v>Level 1NicheOnPrem</v>
      </c>
      <c r="D147" s="287" t="s">
        <v>1493</v>
      </c>
      <c r="E147" s="293" t="s">
        <v>2438</v>
      </c>
      <c r="F147" s="287" t="s">
        <v>807</v>
      </c>
      <c r="G147" s="287" t="s">
        <v>2560</v>
      </c>
      <c r="H147" s="287" t="s">
        <v>810</v>
      </c>
      <c r="I147" s="288">
        <v>17.100000000000001</v>
      </c>
      <c r="J147" s="289">
        <f t="shared" si="12"/>
        <v>1427.6790000000001</v>
      </c>
      <c r="K147" s="289">
        <f t="shared" si="13"/>
        <v>1416.257568</v>
      </c>
      <c r="L147" s="289">
        <f t="shared" si="14"/>
        <v>1416</v>
      </c>
    </row>
    <row r="148" spans="1:12" s="292" customFormat="1" ht="12.5">
      <c r="A148" s="287">
        <v>147</v>
      </c>
      <c r="B148" s="235" t="str">
        <f t="shared" si="10"/>
        <v>NicheDesign System ArchitectODCLevel 222.8</v>
      </c>
      <c r="C148" s="292" t="str">
        <f t="shared" si="11"/>
        <v>Level 2NicheODC</v>
      </c>
      <c r="D148" s="287" t="s">
        <v>1493</v>
      </c>
      <c r="E148" s="293" t="s">
        <v>2438</v>
      </c>
      <c r="F148" s="287" t="s">
        <v>800</v>
      </c>
      <c r="G148" s="287" t="s">
        <v>2561</v>
      </c>
      <c r="H148" s="287" t="s">
        <v>802</v>
      </c>
      <c r="I148" s="288">
        <v>22.8</v>
      </c>
      <c r="J148" s="289">
        <f t="shared" si="12"/>
        <v>1903.5719999999999</v>
      </c>
      <c r="K148" s="289">
        <f t="shared" si="13"/>
        <v>1888.3434239999999</v>
      </c>
      <c r="L148" s="289">
        <f t="shared" si="14"/>
        <v>1888</v>
      </c>
    </row>
    <row r="149" spans="1:12" s="292" customFormat="1" ht="12.5">
      <c r="A149" s="287">
        <v>148</v>
      </c>
      <c r="B149" s="235" t="str">
        <f t="shared" si="10"/>
        <v>NicheDesign System ArchitectOnPremLevel 220.52</v>
      </c>
      <c r="C149" s="292" t="str">
        <f t="shared" si="11"/>
        <v>Level 2NicheOnPrem</v>
      </c>
      <c r="D149" s="287" t="s">
        <v>1493</v>
      </c>
      <c r="E149" s="293" t="s">
        <v>2438</v>
      </c>
      <c r="F149" s="287" t="s">
        <v>807</v>
      </c>
      <c r="G149" s="287" t="s">
        <v>2561</v>
      </c>
      <c r="H149" s="287" t="s">
        <v>802</v>
      </c>
      <c r="I149" s="288">
        <v>20.52</v>
      </c>
      <c r="J149" s="289">
        <f t="shared" si="12"/>
        <v>1713.2148</v>
      </c>
      <c r="K149" s="289">
        <f t="shared" si="13"/>
        <v>1699.5090815999999</v>
      </c>
      <c r="L149" s="289">
        <f t="shared" si="14"/>
        <v>1700</v>
      </c>
    </row>
    <row r="150" spans="1:12" s="292" customFormat="1" ht="12.5">
      <c r="A150" s="287">
        <v>149</v>
      </c>
      <c r="B150" s="235" t="str">
        <f t="shared" si="10"/>
        <v>NicheDesign System ArchitectODCLevel 327.5</v>
      </c>
      <c r="C150" s="292" t="str">
        <f t="shared" si="11"/>
        <v>Level 3NicheODC</v>
      </c>
      <c r="D150" s="287" t="s">
        <v>1493</v>
      </c>
      <c r="E150" s="293" t="s">
        <v>2438</v>
      </c>
      <c r="F150" s="287" t="s">
        <v>800</v>
      </c>
      <c r="G150" s="287" t="s">
        <v>2562</v>
      </c>
      <c r="H150" s="287" t="s">
        <v>804</v>
      </c>
      <c r="I150" s="288">
        <v>27.5</v>
      </c>
      <c r="J150" s="289">
        <f t="shared" si="12"/>
        <v>2295.9749999999999</v>
      </c>
      <c r="K150" s="289">
        <f t="shared" si="13"/>
        <v>2277.6071999999999</v>
      </c>
      <c r="L150" s="289">
        <f t="shared" si="14"/>
        <v>2278</v>
      </c>
    </row>
    <row r="151" spans="1:12" s="292" customFormat="1" ht="12.5">
      <c r="A151" s="287">
        <v>150</v>
      </c>
      <c r="B151" s="235" t="str">
        <f t="shared" si="10"/>
        <v>NicheDesign System ArchitectOnPremLevel 324.75</v>
      </c>
      <c r="C151" s="292" t="str">
        <f t="shared" si="11"/>
        <v>Level 3NicheOnPrem</v>
      </c>
      <c r="D151" s="287" t="s">
        <v>1493</v>
      </c>
      <c r="E151" s="293" t="s">
        <v>2438</v>
      </c>
      <c r="F151" s="287" t="s">
        <v>807</v>
      </c>
      <c r="G151" s="287" t="s">
        <v>2562</v>
      </c>
      <c r="H151" s="287" t="s">
        <v>804</v>
      </c>
      <c r="I151" s="288">
        <v>24.75</v>
      </c>
      <c r="J151" s="289">
        <f t="shared" si="12"/>
        <v>2066.3775000000001</v>
      </c>
      <c r="K151" s="289">
        <f t="shared" si="13"/>
        <v>2049.8464800000002</v>
      </c>
      <c r="L151" s="289">
        <f t="shared" si="14"/>
        <v>2050</v>
      </c>
    </row>
    <row r="152" spans="1:12" s="292" customFormat="1" ht="12.5">
      <c r="A152" s="287">
        <v>151</v>
      </c>
      <c r="B152" s="235" t="str">
        <f t="shared" si="10"/>
        <v>PremiumDesign System DesignerODCLevel 117.5</v>
      </c>
      <c r="C152" s="292" t="str">
        <f t="shared" si="11"/>
        <v>Level 1PremiumODC</v>
      </c>
      <c r="D152" s="287" t="s">
        <v>1462</v>
      </c>
      <c r="E152" s="293" t="s">
        <v>2439</v>
      </c>
      <c r="F152" s="287" t="s">
        <v>800</v>
      </c>
      <c r="G152" s="287" t="s">
        <v>2560</v>
      </c>
      <c r="H152" s="287" t="s">
        <v>810</v>
      </c>
      <c r="I152" s="288">
        <v>17.5</v>
      </c>
      <c r="J152" s="289">
        <f t="shared" si="12"/>
        <v>1461.0749999999998</v>
      </c>
      <c r="K152" s="289">
        <f t="shared" si="13"/>
        <v>1449.3863999999999</v>
      </c>
      <c r="L152" s="289">
        <f t="shared" si="14"/>
        <v>1449</v>
      </c>
    </row>
    <row r="153" spans="1:12" s="292" customFormat="1" ht="12.5">
      <c r="A153" s="287">
        <v>152</v>
      </c>
      <c r="B153" s="235" t="str">
        <f t="shared" si="10"/>
        <v>PremiumDesign System DesignerOnPremLevel 115.75</v>
      </c>
      <c r="C153" s="292" t="str">
        <f t="shared" si="11"/>
        <v>Level 1PremiumOnPrem</v>
      </c>
      <c r="D153" s="287" t="s">
        <v>1462</v>
      </c>
      <c r="E153" s="293" t="s">
        <v>2439</v>
      </c>
      <c r="F153" s="287" t="s">
        <v>807</v>
      </c>
      <c r="G153" s="287" t="s">
        <v>2560</v>
      </c>
      <c r="H153" s="287" t="s">
        <v>810</v>
      </c>
      <c r="I153" s="288">
        <v>15.75</v>
      </c>
      <c r="J153" s="289">
        <f t="shared" si="12"/>
        <v>1314.9675</v>
      </c>
      <c r="K153" s="289">
        <f t="shared" si="13"/>
        <v>1304.44776</v>
      </c>
      <c r="L153" s="289">
        <f t="shared" si="14"/>
        <v>1304</v>
      </c>
    </row>
    <row r="154" spans="1:12" s="292" customFormat="1" ht="12.5">
      <c r="A154" s="287">
        <v>153</v>
      </c>
      <c r="B154" s="235" t="str">
        <f t="shared" si="10"/>
        <v>PremiumDesign System DesignerODCLevel 221.3</v>
      </c>
      <c r="C154" s="292" t="str">
        <f t="shared" si="11"/>
        <v>Level 2PremiumODC</v>
      </c>
      <c r="D154" s="287" t="s">
        <v>1462</v>
      </c>
      <c r="E154" s="293" t="s">
        <v>2439</v>
      </c>
      <c r="F154" s="287" t="s">
        <v>800</v>
      </c>
      <c r="G154" s="287" t="s">
        <v>2561</v>
      </c>
      <c r="H154" s="287" t="s">
        <v>802</v>
      </c>
      <c r="I154" s="288">
        <v>21.3</v>
      </c>
      <c r="J154" s="289">
        <f t="shared" si="12"/>
        <v>1778.337</v>
      </c>
      <c r="K154" s="289">
        <f t="shared" si="13"/>
        <v>1764.110304</v>
      </c>
      <c r="L154" s="289">
        <f t="shared" si="14"/>
        <v>1764</v>
      </c>
    </row>
    <row r="155" spans="1:12" s="292" customFormat="1" ht="12.5">
      <c r="A155" s="287">
        <v>154</v>
      </c>
      <c r="B155" s="235" t="str">
        <f t="shared" si="10"/>
        <v>PremiumDesign System DesignerOnPremLevel 219.17</v>
      </c>
      <c r="C155" s="292" t="str">
        <f t="shared" si="11"/>
        <v>Level 2PremiumOnPrem</v>
      </c>
      <c r="D155" s="287" t="s">
        <v>1462</v>
      </c>
      <c r="E155" s="293" t="s">
        <v>2439</v>
      </c>
      <c r="F155" s="287" t="s">
        <v>807</v>
      </c>
      <c r="G155" s="287" t="s">
        <v>2561</v>
      </c>
      <c r="H155" s="287" t="s">
        <v>802</v>
      </c>
      <c r="I155" s="288">
        <v>19.170000000000002</v>
      </c>
      <c r="J155" s="289">
        <f t="shared" si="12"/>
        <v>1600.5033000000001</v>
      </c>
      <c r="K155" s="289">
        <f t="shared" si="13"/>
        <v>1587.6992736</v>
      </c>
      <c r="L155" s="289">
        <f t="shared" si="14"/>
        <v>1588</v>
      </c>
    </row>
    <row r="156" spans="1:12" s="292" customFormat="1" ht="12.5">
      <c r="A156" s="287">
        <v>155</v>
      </c>
      <c r="B156" s="235" t="str">
        <f t="shared" si="10"/>
        <v>PremiumDesign System DesignerODCLevel 324.8</v>
      </c>
      <c r="C156" s="292" t="str">
        <f t="shared" si="11"/>
        <v>Level 3PremiumODC</v>
      </c>
      <c r="D156" s="287" t="s">
        <v>1462</v>
      </c>
      <c r="E156" s="293" t="s">
        <v>2439</v>
      </c>
      <c r="F156" s="287" t="s">
        <v>800</v>
      </c>
      <c r="G156" s="287" t="s">
        <v>2562</v>
      </c>
      <c r="H156" s="287" t="s">
        <v>804</v>
      </c>
      <c r="I156" s="288">
        <v>24.8</v>
      </c>
      <c r="J156" s="289">
        <f t="shared" si="12"/>
        <v>2070.5520000000001</v>
      </c>
      <c r="K156" s="289">
        <f t="shared" si="13"/>
        <v>2053.987584</v>
      </c>
      <c r="L156" s="289">
        <f t="shared" si="14"/>
        <v>2054</v>
      </c>
    </row>
    <row r="157" spans="1:12" s="292" customFormat="1" ht="12.5">
      <c r="A157" s="287">
        <v>156</v>
      </c>
      <c r="B157" s="235" t="str">
        <f t="shared" si="10"/>
        <v>PremiumDesign System DesignerOnPremLevel 322.32</v>
      </c>
      <c r="C157" s="292" t="str">
        <f t="shared" si="11"/>
        <v>Level 3PremiumOnPrem</v>
      </c>
      <c r="D157" s="287" t="s">
        <v>1462</v>
      </c>
      <c r="E157" s="293" t="s">
        <v>2439</v>
      </c>
      <c r="F157" s="287" t="s">
        <v>807</v>
      </c>
      <c r="G157" s="287" t="s">
        <v>2562</v>
      </c>
      <c r="H157" s="287" t="s">
        <v>804</v>
      </c>
      <c r="I157" s="288">
        <v>22.32</v>
      </c>
      <c r="J157" s="289">
        <f t="shared" si="12"/>
        <v>1863.4967999999999</v>
      </c>
      <c r="K157" s="289">
        <f t="shared" si="13"/>
        <v>1848.5888255999998</v>
      </c>
      <c r="L157" s="289">
        <f t="shared" si="14"/>
        <v>1849</v>
      </c>
    </row>
    <row r="158" spans="1:12" s="292" customFormat="1" ht="12.5">
      <c r="A158" s="287">
        <v>157</v>
      </c>
      <c r="B158" s="235" t="str">
        <f t="shared" si="10"/>
        <v>PremiumDesign System EngineerODCLevel 117.5</v>
      </c>
      <c r="C158" s="292" t="str">
        <f t="shared" si="11"/>
        <v>Level 1PremiumODC</v>
      </c>
      <c r="D158" s="287" t="s">
        <v>1462</v>
      </c>
      <c r="E158" s="293" t="s">
        <v>2440</v>
      </c>
      <c r="F158" s="287" t="s">
        <v>800</v>
      </c>
      <c r="G158" s="287" t="s">
        <v>2560</v>
      </c>
      <c r="H158" s="287" t="s">
        <v>810</v>
      </c>
      <c r="I158" s="288">
        <v>17.5</v>
      </c>
      <c r="J158" s="289">
        <f t="shared" si="12"/>
        <v>1461.0749999999998</v>
      </c>
      <c r="K158" s="289">
        <f t="shared" si="13"/>
        <v>1449.3863999999999</v>
      </c>
      <c r="L158" s="289">
        <f t="shared" si="14"/>
        <v>1449</v>
      </c>
    </row>
    <row r="159" spans="1:12" s="292" customFormat="1" ht="12.5">
      <c r="A159" s="287">
        <v>158</v>
      </c>
      <c r="B159" s="235" t="str">
        <f t="shared" si="10"/>
        <v>PremiumDesign System EngineerOnPremLevel 115.75</v>
      </c>
      <c r="C159" s="292" t="str">
        <f t="shared" si="11"/>
        <v>Level 1PremiumOnPrem</v>
      </c>
      <c r="D159" s="287" t="s">
        <v>1462</v>
      </c>
      <c r="E159" s="293" t="s">
        <v>2440</v>
      </c>
      <c r="F159" s="287" t="s">
        <v>807</v>
      </c>
      <c r="G159" s="287" t="s">
        <v>2560</v>
      </c>
      <c r="H159" s="287" t="s">
        <v>810</v>
      </c>
      <c r="I159" s="288">
        <v>15.75</v>
      </c>
      <c r="J159" s="289">
        <f t="shared" si="12"/>
        <v>1314.9675</v>
      </c>
      <c r="K159" s="289">
        <f t="shared" si="13"/>
        <v>1304.44776</v>
      </c>
      <c r="L159" s="289">
        <f t="shared" si="14"/>
        <v>1304</v>
      </c>
    </row>
    <row r="160" spans="1:12" s="292" customFormat="1" ht="12.5">
      <c r="A160" s="287">
        <v>159</v>
      </c>
      <c r="B160" s="235" t="str">
        <f t="shared" si="10"/>
        <v>PremiumDesign System EngineerODCLevel 221.3</v>
      </c>
      <c r="C160" s="292" t="str">
        <f t="shared" si="11"/>
        <v>Level 2PremiumODC</v>
      </c>
      <c r="D160" s="287" t="s">
        <v>1462</v>
      </c>
      <c r="E160" s="293" t="s">
        <v>2440</v>
      </c>
      <c r="F160" s="287" t="s">
        <v>800</v>
      </c>
      <c r="G160" s="287" t="s">
        <v>2561</v>
      </c>
      <c r="H160" s="287" t="s">
        <v>802</v>
      </c>
      <c r="I160" s="288">
        <v>21.3</v>
      </c>
      <c r="J160" s="289">
        <f t="shared" si="12"/>
        <v>1778.337</v>
      </c>
      <c r="K160" s="289">
        <f t="shared" si="13"/>
        <v>1764.110304</v>
      </c>
      <c r="L160" s="289">
        <f t="shared" si="14"/>
        <v>1764</v>
      </c>
    </row>
    <row r="161" spans="1:12" s="292" customFormat="1" ht="12.5">
      <c r="A161" s="287">
        <v>160</v>
      </c>
      <c r="B161" s="235" t="str">
        <f t="shared" si="10"/>
        <v>PremiumDesign System EngineerOnPremLevel 219.17</v>
      </c>
      <c r="C161" s="292" t="str">
        <f t="shared" si="11"/>
        <v>Level 2PremiumOnPrem</v>
      </c>
      <c r="D161" s="287" t="s">
        <v>1462</v>
      </c>
      <c r="E161" s="293" t="s">
        <v>2440</v>
      </c>
      <c r="F161" s="287" t="s">
        <v>807</v>
      </c>
      <c r="G161" s="287" t="s">
        <v>2561</v>
      </c>
      <c r="H161" s="287" t="s">
        <v>802</v>
      </c>
      <c r="I161" s="288">
        <v>19.170000000000002</v>
      </c>
      <c r="J161" s="289">
        <f t="shared" si="12"/>
        <v>1600.5033000000001</v>
      </c>
      <c r="K161" s="289">
        <f t="shared" si="13"/>
        <v>1587.6992736</v>
      </c>
      <c r="L161" s="289">
        <f t="shared" si="14"/>
        <v>1588</v>
      </c>
    </row>
    <row r="162" spans="1:12" s="292" customFormat="1" ht="12.5">
      <c r="A162" s="287">
        <v>161</v>
      </c>
      <c r="B162" s="235" t="str">
        <f t="shared" si="10"/>
        <v>PremiumDesign System EngineerODCLevel 324.8</v>
      </c>
      <c r="C162" s="292" t="str">
        <f t="shared" si="11"/>
        <v>Level 3PremiumODC</v>
      </c>
      <c r="D162" s="287" t="s">
        <v>1462</v>
      </c>
      <c r="E162" s="293" t="s">
        <v>2440</v>
      </c>
      <c r="F162" s="287" t="s">
        <v>800</v>
      </c>
      <c r="G162" s="287" t="s">
        <v>2562</v>
      </c>
      <c r="H162" s="287" t="s">
        <v>804</v>
      </c>
      <c r="I162" s="288">
        <v>24.8</v>
      </c>
      <c r="J162" s="289">
        <f t="shared" si="12"/>
        <v>2070.5520000000001</v>
      </c>
      <c r="K162" s="289">
        <f t="shared" si="13"/>
        <v>2053.987584</v>
      </c>
      <c r="L162" s="289">
        <f t="shared" si="14"/>
        <v>2054</v>
      </c>
    </row>
    <row r="163" spans="1:12" s="292" customFormat="1" ht="12.5">
      <c r="A163" s="287">
        <v>162</v>
      </c>
      <c r="B163" s="235" t="str">
        <f t="shared" si="10"/>
        <v>PremiumDesign System EngineerOnPremLevel 322.32</v>
      </c>
      <c r="C163" s="292" t="str">
        <f t="shared" si="11"/>
        <v>Level 3PremiumOnPrem</v>
      </c>
      <c r="D163" s="287" t="s">
        <v>1462</v>
      </c>
      <c r="E163" s="293" t="s">
        <v>2440</v>
      </c>
      <c r="F163" s="287" t="s">
        <v>807</v>
      </c>
      <c r="G163" s="287" t="s">
        <v>2562</v>
      </c>
      <c r="H163" s="287" t="s">
        <v>804</v>
      </c>
      <c r="I163" s="288">
        <v>22.32</v>
      </c>
      <c r="J163" s="289">
        <f t="shared" si="12"/>
        <v>1863.4967999999999</v>
      </c>
      <c r="K163" s="289">
        <f t="shared" si="13"/>
        <v>1848.5888255999998</v>
      </c>
      <c r="L163" s="289">
        <f t="shared" si="14"/>
        <v>1849</v>
      </c>
    </row>
    <row r="164" spans="1:12" s="292" customFormat="1" ht="12.5">
      <c r="A164" s="287">
        <v>163</v>
      </c>
      <c r="B164" s="235" t="str">
        <f t="shared" si="10"/>
        <v>PremiumDigital Design-EngineerODCLevel 117.5</v>
      </c>
      <c r="C164" s="292" t="str">
        <f t="shared" si="11"/>
        <v>Level 1PremiumODC</v>
      </c>
      <c r="D164" s="287" t="s">
        <v>1462</v>
      </c>
      <c r="E164" s="293" t="s">
        <v>2441</v>
      </c>
      <c r="F164" s="287" t="s">
        <v>800</v>
      </c>
      <c r="G164" s="287" t="s">
        <v>2560</v>
      </c>
      <c r="H164" s="287" t="s">
        <v>810</v>
      </c>
      <c r="I164" s="288">
        <v>17.5</v>
      </c>
      <c r="J164" s="289">
        <f t="shared" si="12"/>
        <v>1461.0749999999998</v>
      </c>
      <c r="K164" s="289">
        <f t="shared" si="13"/>
        <v>1449.3863999999999</v>
      </c>
      <c r="L164" s="289">
        <f t="shared" si="14"/>
        <v>1449</v>
      </c>
    </row>
    <row r="165" spans="1:12" s="292" customFormat="1" ht="12.5">
      <c r="A165" s="287">
        <v>164</v>
      </c>
      <c r="B165" s="235" t="str">
        <f t="shared" si="10"/>
        <v>PremiumDigital Design-EngineerOnPremLevel 115.75</v>
      </c>
      <c r="C165" s="292" t="str">
        <f t="shared" si="11"/>
        <v>Level 1PremiumOnPrem</v>
      </c>
      <c r="D165" s="287" t="s">
        <v>1462</v>
      </c>
      <c r="E165" s="293" t="s">
        <v>2441</v>
      </c>
      <c r="F165" s="287" t="s">
        <v>807</v>
      </c>
      <c r="G165" s="287" t="s">
        <v>2560</v>
      </c>
      <c r="H165" s="287" t="s">
        <v>810</v>
      </c>
      <c r="I165" s="288">
        <v>15.75</v>
      </c>
      <c r="J165" s="289">
        <f t="shared" si="12"/>
        <v>1314.9675</v>
      </c>
      <c r="K165" s="289">
        <f t="shared" si="13"/>
        <v>1304.44776</v>
      </c>
      <c r="L165" s="289">
        <f t="shared" si="14"/>
        <v>1304</v>
      </c>
    </row>
    <row r="166" spans="1:12" s="292" customFormat="1" ht="12.5">
      <c r="A166" s="287">
        <v>165</v>
      </c>
      <c r="B166" s="235" t="str">
        <f t="shared" si="10"/>
        <v>PremiumDigital Design-EngineerODCLevel 221.3</v>
      </c>
      <c r="C166" s="292" t="str">
        <f t="shared" si="11"/>
        <v>Level 2PremiumODC</v>
      </c>
      <c r="D166" s="287" t="s">
        <v>1462</v>
      </c>
      <c r="E166" s="293" t="s">
        <v>2441</v>
      </c>
      <c r="F166" s="287" t="s">
        <v>800</v>
      </c>
      <c r="G166" s="287" t="s">
        <v>2561</v>
      </c>
      <c r="H166" s="287" t="s">
        <v>802</v>
      </c>
      <c r="I166" s="288">
        <v>21.3</v>
      </c>
      <c r="J166" s="289">
        <f t="shared" si="12"/>
        <v>1778.337</v>
      </c>
      <c r="K166" s="289">
        <f t="shared" si="13"/>
        <v>1764.110304</v>
      </c>
      <c r="L166" s="289">
        <f t="shared" si="14"/>
        <v>1764</v>
      </c>
    </row>
    <row r="167" spans="1:12" s="292" customFormat="1" ht="12.5">
      <c r="A167" s="287">
        <v>166</v>
      </c>
      <c r="B167" s="235" t="str">
        <f t="shared" si="10"/>
        <v>PremiumDigital Design-EngineerOnPremLevel 219.17</v>
      </c>
      <c r="C167" s="292" t="str">
        <f t="shared" si="11"/>
        <v>Level 2PremiumOnPrem</v>
      </c>
      <c r="D167" s="287" t="s">
        <v>1462</v>
      </c>
      <c r="E167" s="293" t="s">
        <v>2441</v>
      </c>
      <c r="F167" s="287" t="s">
        <v>807</v>
      </c>
      <c r="G167" s="287" t="s">
        <v>2561</v>
      </c>
      <c r="H167" s="287" t="s">
        <v>802</v>
      </c>
      <c r="I167" s="288">
        <v>19.170000000000002</v>
      </c>
      <c r="J167" s="289">
        <f t="shared" si="12"/>
        <v>1600.5033000000001</v>
      </c>
      <c r="K167" s="289">
        <f t="shared" si="13"/>
        <v>1587.6992736</v>
      </c>
      <c r="L167" s="289">
        <f t="shared" si="14"/>
        <v>1588</v>
      </c>
    </row>
    <row r="168" spans="1:12" s="292" customFormat="1" ht="12.5">
      <c r="A168" s="287">
        <v>167</v>
      </c>
      <c r="B168" s="235" t="str">
        <f t="shared" si="10"/>
        <v>PremiumDigital Design-EngineerODCLevel 324.8</v>
      </c>
      <c r="C168" s="292" t="str">
        <f t="shared" si="11"/>
        <v>Level 3PremiumODC</v>
      </c>
      <c r="D168" s="287" t="s">
        <v>1462</v>
      </c>
      <c r="E168" s="293" t="s">
        <v>2441</v>
      </c>
      <c r="F168" s="287" t="s">
        <v>800</v>
      </c>
      <c r="G168" s="287" t="s">
        <v>2562</v>
      </c>
      <c r="H168" s="287" t="s">
        <v>804</v>
      </c>
      <c r="I168" s="288">
        <v>24.8</v>
      </c>
      <c r="J168" s="289">
        <f t="shared" si="12"/>
        <v>2070.5520000000001</v>
      </c>
      <c r="K168" s="289">
        <f t="shared" si="13"/>
        <v>2053.987584</v>
      </c>
      <c r="L168" s="289">
        <f t="shared" si="14"/>
        <v>2054</v>
      </c>
    </row>
    <row r="169" spans="1:12" s="292" customFormat="1" ht="12.5">
      <c r="A169" s="287">
        <v>168</v>
      </c>
      <c r="B169" s="235" t="str">
        <f t="shared" si="10"/>
        <v>PremiumDigital Design-EngineerOnPremLevel 322.32</v>
      </c>
      <c r="C169" s="292" t="str">
        <f t="shared" si="11"/>
        <v>Level 3PremiumOnPrem</v>
      </c>
      <c r="D169" s="287" t="s">
        <v>1462</v>
      </c>
      <c r="E169" s="293" t="s">
        <v>2441</v>
      </c>
      <c r="F169" s="287" t="s">
        <v>807</v>
      </c>
      <c r="G169" s="287" t="s">
        <v>2562</v>
      </c>
      <c r="H169" s="287" t="s">
        <v>804</v>
      </c>
      <c r="I169" s="288">
        <v>22.32</v>
      </c>
      <c r="J169" s="289">
        <f t="shared" si="12"/>
        <v>1863.4967999999999</v>
      </c>
      <c r="K169" s="289">
        <f t="shared" si="13"/>
        <v>1848.5888255999998</v>
      </c>
      <c r="L169" s="289">
        <f t="shared" si="14"/>
        <v>1849</v>
      </c>
    </row>
    <row r="170" spans="1:12" s="292" customFormat="1" ht="12.5">
      <c r="A170" s="287">
        <v>169</v>
      </c>
      <c r="B170" s="235" t="str">
        <f t="shared" si="10"/>
        <v>StandardDocument management (Filenet, OpenText)ODCLevel 116.9</v>
      </c>
      <c r="C170" s="292" t="str">
        <f t="shared" si="11"/>
        <v>Level 1StandardODC</v>
      </c>
      <c r="D170" s="287" t="s">
        <v>1464</v>
      </c>
      <c r="E170" s="293" t="s">
        <v>2442</v>
      </c>
      <c r="F170" s="287" t="s">
        <v>800</v>
      </c>
      <c r="G170" s="287" t="s">
        <v>2560</v>
      </c>
      <c r="H170" s="287" t="s">
        <v>810</v>
      </c>
      <c r="I170" s="288">
        <v>16.899999999999999</v>
      </c>
      <c r="J170" s="289">
        <f t="shared" si="12"/>
        <v>1410.9809999999998</v>
      </c>
      <c r="K170" s="289">
        <f t="shared" si="13"/>
        <v>1399.6931519999998</v>
      </c>
      <c r="L170" s="289">
        <f t="shared" si="14"/>
        <v>1400</v>
      </c>
    </row>
    <row r="171" spans="1:12" s="292" customFormat="1" ht="12.5">
      <c r="A171" s="287">
        <v>170</v>
      </c>
      <c r="B171" s="235" t="str">
        <f t="shared" si="10"/>
        <v>StandardDocument management (Filenet, OpenText)OnPremLevel 115.21</v>
      </c>
      <c r="C171" s="292" t="str">
        <f t="shared" si="11"/>
        <v>Level 1StandardOnPrem</v>
      </c>
      <c r="D171" s="287" t="s">
        <v>1464</v>
      </c>
      <c r="E171" s="293" t="s">
        <v>2442</v>
      </c>
      <c r="F171" s="287" t="s">
        <v>807</v>
      </c>
      <c r="G171" s="287" t="s">
        <v>2560</v>
      </c>
      <c r="H171" s="287" t="s">
        <v>810</v>
      </c>
      <c r="I171" s="288">
        <v>15.21</v>
      </c>
      <c r="J171" s="289">
        <f t="shared" si="12"/>
        <v>1269.8829000000001</v>
      </c>
      <c r="K171" s="289">
        <f t="shared" si="13"/>
        <v>1259.7238368000001</v>
      </c>
      <c r="L171" s="289">
        <f t="shared" si="14"/>
        <v>1260</v>
      </c>
    </row>
    <row r="172" spans="1:12" s="292" customFormat="1" ht="12.5">
      <c r="A172" s="287">
        <v>171</v>
      </c>
      <c r="B172" s="235" t="str">
        <f t="shared" si="10"/>
        <v>StandardDocument management (Filenet, OpenText)ODCLevel 220</v>
      </c>
      <c r="C172" s="292" t="str">
        <f t="shared" si="11"/>
        <v>Level 2StandardODC</v>
      </c>
      <c r="D172" s="287" t="s">
        <v>1464</v>
      </c>
      <c r="E172" s="293" t="s">
        <v>2442</v>
      </c>
      <c r="F172" s="287" t="s">
        <v>800</v>
      </c>
      <c r="G172" s="287" t="s">
        <v>2561</v>
      </c>
      <c r="H172" s="287" t="s">
        <v>802</v>
      </c>
      <c r="I172" s="288">
        <v>20</v>
      </c>
      <c r="J172" s="289">
        <f t="shared" si="12"/>
        <v>1669.8</v>
      </c>
      <c r="K172" s="289">
        <f t="shared" si="13"/>
        <v>1656.4415999999999</v>
      </c>
      <c r="L172" s="289">
        <f t="shared" si="14"/>
        <v>1656</v>
      </c>
    </row>
    <row r="173" spans="1:12" s="292" customFormat="1" ht="12.5">
      <c r="A173" s="287">
        <v>172</v>
      </c>
      <c r="B173" s="235" t="str">
        <f t="shared" si="10"/>
        <v>StandardDocument management (Filenet, OpenText)OnPremLevel 218</v>
      </c>
      <c r="C173" s="292" t="str">
        <f t="shared" si="11"/>
        <v>Level 2StandardOnPrem</v>
      </c>
      <c r="D173" s="287" t="s">
        <v>1464</v>
      </c>
      <c r="E173" s="293" t="s">
        <v>2442</v>
      </c>
      <c r="F173" s="287" t="s">
        <v>807</v>
      </c>
      <c r="G173" s="287" t="s">
        <v>2561</v>
      </c>
      <c r="H173" s="287" t="s">
        <v>802</v>
      </c>
      <c r="I173" s="288">
        <v>18</v>
      </c>
      <c r="J173" s="289">
        <f t="shared" si="12"/>
        <v>1502.82</v>
      </c>
      <c r="K173" s="289">
        <f t="shared" si="13"/>
        <v>1490.7974399999998</v>
      </c>
      <c r="L173" s="289">
        <f t="shared" si="14"/>
        <v>1491</v>
      </c>
    </row>
    <row r="174" spans="1:12" s="292" customFormat="1" ht="12.5">
      <c r="A174" s="287">
        <v>173</v>
      </c>
      <c r="B174" s="235" t="str">
        <f t="shared" si="10"/>
        <v>StandardDocument management (Filenet, OpenText)ODCLevel 322.9</v>
      </c>
      <c r="C174" s="292" t="str">
        <f t="shared" si="11"/>
        <v>Level 3StandardODC</v>
      </c>
      <c r="D174" s="287" t="s">
        <v>1464</v>
      </c>
      <c r="E174" s="293" t="s">
        <v>2442</v>
      </c>
      <c r="F174" s="287" t="s">
        <v>800</v>
      </c>
      <c r="G174" s="287" t="s">
        <v>2562</v>
      </c>
      <c r="H174" s="287" t="s">
        <v>804</v>
      </c>
      <c r="I174" s="288">
        <v>22.9</v>
      </c>
      <c r="J174" s="289">
        <f t="shared" si="12"/>
        <v>1911.9209999999998</v>
      </c>
      <c r="K174" s="289">
        <f t="shared" si="13"/>
        <v>1896.6256319999998</v>
      </c>
      <c r="L174" s="289">
        <f t="shared" si="14"/>
        <v>1897</v>
      </c>
    </row>
    <row r="175" spans="1:12" s="292" customFormat="1" ht="12.5">
      <c r="A175" s="287">
        <v>174</v>
      </c>
      <c r="B175" s="235" t="str">
        <f t="shared" si="10"/>
        <v>StandardDocument management (Filenet, OpenText)OnPremLevel 320.61</v>
      </c>
      <c r="C175" s="292" t="str">
        <f t="shared" si="11"/>
        <v>Level 3StandardOnPrem</v>
      </c>
      <c r="D175" s="287" t="s">
        <v>1464</v>
      </c>
      <c r="E175" s="293" t="s">
        <v>2442</v>
      </c>
      <c r="F175" s="287" t="s">
        <v>807</v>
      </c>
      <c r="G175" s="287" t="s">
        <v>2562</v>
      </c>
      <c r="H175" s="287" t="s">
        <v>804</v>
      </c>
      <c r="I175" s="288">
        <v>20.61</v>
      </c>
      <c r="J175" s="289">
        <f t="shared" si="12"/>
        <v>1720.7288999999998</v>
      </c>
      <c r="K175" s="289">
        <f t="shared" si="13"/>
        <v>1706.9630687999997</v>
      </c>
      <c r="L175" s="289">
        <f t="shared" si="14"/>
        <v>1707</v>
      </c>
    </row>
    <row r="176" spans="1:12" s="292" customFormat="1" ht="12.5">
      <c r="A176" s="287">
        <v>175</v>
      </c>
      <c r="B176" s="235" t="str">
        <f t="shared" si="10"/>
        <v>PremiumElasticsearch, Fluentd, Kiba (EFK)ODCLevel 117.5</v>
      </c>
      <c r="C176" s="292" t="str">
        <f t="shared" si="11"/>
        <v>Level 1PremiumODC</v>
      </c>
      <c r="D176" s="287" t="s">
        <v>1462</v>
      </c>
      <c r="E176" s="293" t="s">
        <v>2443</v>
      </c>
      <c r="F176" s="287" t="s">
        <v>800</v>
      </c>
      <c r="G176" s="287" t="s">
        <v>2560</v>
      </c>
      <c r="H176" s="287" t="s">
        <v>810</v>
      </c>
      <c r="I176" s="288">
        <v>17.5</v>
      </c>
      <c r="J176" s="289">
        <f t="shared" si="12"/>
        <v>1461.0749999999998</v>
      </c>
      <c r="K176" s="289">
        <f t="shared" si="13"/>
        <v>1449.3863999999999</v>
      </c>
      <c r="L176" s="289">
        <f t="shared" si="14"/>
        <v>1449</v>
      </c>
    </row>
    <row r="177" spans="1:12" s="292" customFormat="1" ht="12.5">
      <c r="A177" s="287">
        <v>176</v>
      </c>
      <c r="B177" s="235" t="str">
        <f t="shared" si="10"/>
        <v>PremiumElasticsearch, Fluentd, Kiba (EFK)OnPremLevel 115.75</v>
      </c>
      <c r="C177" s="292" t="str">
        <f t="shared" si="11"/>
        <v>Level 1PremiumOnPrem</v>
      </c>
      <c r="D177" s="287" t="s">
        <v>1462</v>
      </c>
      <c r="E177" s="293" t="s">
        <v>2443</v>
      </c>
      <c r="F177" s="287" t="s">
        <v>807</v>
      </c>
      <c r="G177" s="287" t="s">
        <v>2560</v>
      </c>
      <c r="H177" s="287" t="s">
        <v>810</v>
      </c>
      <c r="I177" s="288">
        <v>15.75</v>
      </c>
      <c r="J177" s="289">
        <f t="shared" si="12"/>
        <v>1314.9675</v>
      </c>
      <c r="K177" s="289">
        <f t="shared" si="13"/>
        <v>1304.44776</v>
      </c>
      <c r="L177" s="289">
        <f t="shared" si="14"/>
        <v>1304</v>
      </c>
    </row>
    <row r="178" spans="1:12" s="292" customFormat="1" ht="12.5">
      <c r="A178" s="287">
        <v>177</v>
      </c>
      <c r="B178" s="235" t="str">
        <f t="shared" si="10"/>
        <v>PremiumElasticsearch, Fluentd, Kiba (EFK)ODCLevel 221.3</v>
      </c>
      <c r="C178" s="292" t="str">
        <f t="shared" si="11"/>
        <v>Level 2PremiumODC</v>
      </c>
      <c r="D178" s="287" t="s">
        <v>1462</v>
      </c>
      <c r="E178" s="293" t="s">
        <v>2443</v>
      </c>
      <c r="F178" s="287" t="s">
        <v>800</v>
      </c>
      <c r="G178" s="287" t="s">
        <v>2561</v>
      </c>
      <c r="H178" s="287" t="s">
        <v>802</v>
      </c>
      <c r="I178" s="288">
        <v>21.3</v>
      </c>
      <c r="J178" s="289">
        <f t="shared" si="12"/>
        <v>1778.337</v>
      </c>
      <c r="K178" s="289">
        <f t="shared" si="13"/>
        <v>1764.110304</v>
      </c>
      <c r="L178" s="289">
        <f t="shared" si="14"/>
        <v>1764</v>
      </c>
    </row>
    <row r="179" spans="1:12" s="292" customFormat="1" ht="12.5">
      <c r="A179" s="287">
        <v>178</v>
      </c>
      <c r="B179" s="235" t="str">
        <f t="shared" si="10"/>
        <v>PremiumElasticsearch, Fluentd, Kiba (EFK)OnPremLevel 219.17</v>
      </c>
      <c r="C179" s="292" t="str">
        <f t="shared" si="11"/>
        <v>Level 2PremiumOnPrem</v>
      </c>
      <c r="D179" s="287" t="s">
        <v>1462</v>
      </c>
      <c r="E179" s="293" t="s">
        <v>2443</v>
      </c>
      <c r="F179" s="287" t="s">
        <v>807</v>
      </c>
      <c r="G179" s="287" t="s">
        <v>2561</v>
      </c>
      <c r="H179" s="287" t="s">
        <v>802</v>
      </c>
      <c r="I179" s="288">
        <v>19.170000000000002</v>
      </c>
      <c r="J179" s="289">
        <f t="shared" si="12"/>
        <v>1600.5033000000001</v>
      </c>
      <c r="K179" s="289">
        <f t="shared" si="13"/>
        <v>1587.6992736</v>
      </c>
      <c r="L179" s="289">
        <f t="shared" si="14"/>
        <v>1588</v>
      </c>
    </row>
    <row r="180" spans="1:12" s="292" customFormat="1" ht="12.5">
      <c r="A180" s="287">
        <v>179</v>
      </c>
      <c r="B180" s="235" t="str">
        <f t="shared" si="10"/>
        <v>PremiumElasticsearch, Fluentd, Kiba (EFK)ODCLevel 324.8</v>
      </c>
      <c r="C180" s="292" t="str">
        <f t="shared" si="11"/>
        <v>Level 3PremiumODC</v>
      </c>
      <c r="D180" s="287" t="s">
        <v>1462</v>
      </c>
      <c r="E180" s="293" t="s">
        <v>2443</v>
      </c>
      <c r="F180" s="287" t="s">
        <v>800</v>
      </c>
      <c r="G180" s="287" t="s">
        <v>2562</v>
      </c>
      <c r="H180" s="287" t="s">
        <v>804</v>
      </c>
      <c r="I180" s="288">
        <v>24.8</v>
      </c>
      <c r="J180" s="289">
        <f t="shared" si="12"/>
        <v>2070.5520000000001</v>
      </c>
      <c r="K180" s="289">
        <f t="shared" si="13"/>
        <v>2053.987584</v>
      </c>
      <c r="L180" s="289">
        <f t="shared" si="14"/>
        <v>2054</v>
      </c>
    </row>
    <row r="181" spans="1:12" s="292" customFormat="1" ht="12.5">
      <c r="A181" s="287">
        <v>180</v>
      </c>
      <c r="B181" s="235" t="str">
        <f t="shared" si="10"/>
        <v>PremiumElasticsearch, Fluentd, Kiba (EFK)OnPremLevel 322.32</v>
      </c>
      <c r="C181" s="292" t="str">
        <f t="shared" si="11"/>
        <v>Level 3PremiumOnPrem</v>
      </c>
      <c r="D181" s="287" t="s">
        <v>1462</v>
      </c>
      <c r="E181" s="293" t="s">
        <v>2443</v>
      </c>
      <c r="F181" s="287" t="s">
        <v>807</v>
      </c>
      <c r="G181" s="287" t="s">
        <v>2562</v>
      </c>
      <c r="H181" s="287" t="s">
        <v>804</v>
      </c>
      <c r="I181" s="288">
        <v>22.32</v>
      </c>
      <c r="J181" s="289">
        <f t="shared" si="12"/>
        <v>1863.4967999999999</v>
      </c>
      <c r="K181" s="289">
        <f t="shared" si="13"/>
        <v>1848.5888255999998</v>
      </c>
      <c r="L181" s="289">
        <f t="shared" si="14"/>
        <v>1849</v>
      </c>
    </row>
    <row r="182" spans="1:12" s="292" customFormat="1" ht="12.5">
      <c r="A182" s="287">
        <v>181</v>
      </c>
      <c r="B182" s="235" t="str">
        <f t="shared" si="10"/>
        <v>NicheEmerging TechnologiesODCLevel 119</v>
      </c>
      <c r="C182" s="292" t="str">
        <f t="shared" si="11"/>
        <v>Level 1NicheODC</v>
      </c>
      <c r="D182" s="287" t="s">
        <v>1493</v>
      </c>
      <c r="E182" s="293" t="s">
        <v>2566</v>
      </c>
      <c r="F182" s="287" t="s">
        <v>800</v>
      </c>
      <c r="G182" s="287" t="s">
        <v>2560</v>
      </c>
      <c r="H182" s="287" t="s">
        <v>810</v>
      </c>
      <c r="I182" s="288">
        <v>19</v>
      </c>
      <c r="J182" s="289">
        <f t="shared" si="12"/>
        <v>1586.31</v>
      </c>
      <c r="K182" s="289">
        <f t="shared" si="13"/>
        <v>1573.61952</v>
      </c>
      <c r="L182" s="289">
        <f t="shared" si="14"/>
        <v>1574</v>
      </c>
    </row>
    <row r="183" spans="1:12" s="292" customFormat="1" ht="12.5">
      <c r="A183" s="287">
        <v>182</v>
      </c>
      <c r="B183" s="235" t="str">
        <f t="shared" si="10"/>
        <v>NicheEmerging TechnologiesOnPremLevel 117.1</v>
      </c>
      <c r="C183" s="292" t="str">
        <f t="shared" si="11"/>
        <v>Level 1NicheOnPrem</v>
      </c>
      <c r="D183" s="287" t="s">
        <v>1493</v>
      </c>
      <c r="E183" s="293" t="s">
        <v>2566</v>
      </c>
      <c r="F183" s="287" t="s">
        <v>807</v>
      </c>
      <c r="G183" s="287" t="s">
        <v>2560</v>
      </c>
      <c r="H183" s="287" t="s">
        <v>810</v>
      </c>
      <c r="I183" s="288">
        <v>17.100000000000001</v>
      </c>
      <c r="J183" s="289">
        <f t="shared" si="12"/>
        <v>1427.6790000000001</v>
      </c>
      <c r="K183" s="289">
        <f t="shared" si="13"/>
        <v>1416.257568</v>
      </c>
      <c r="L183" s="289">
        <f t="shared" si="14"/>
        <v>1416</v>
      </c>
    </row>
    <row r="184" spans="1:12" s="292" customFormat="1" ht="12.5">
      <c r="A184" s="287">
        <v>183</v>
      </c>
      <c r="B184" s="235" t="str">
        <f t="shared" si="10"/>
        <v>NicheEmerging TechnologiesODCLevel 222.8</v>
      </c>
      <c r="C184" s="292" t="str">
        <f t="shared" si="11"/>
        <v>Level 2NicheODC</v>
      </c>
      <c r="D184" s="287" t="s">
        <v>1493</v>
      </c>
      <c r="E184" s="293" t="s">
        <v>2566</v>
      </c>
      <c r="F184" s="287" t="s">
        <v>800</v>
      </c>
      <c r="G184" s="287" t="s">
        <v>2561</v>
      </c>
      <c r="H184" s="287" t="s">
        <v>802</v>
      </c>
      <c r="I184" s="288">
        <v>22.8</v>
      </c>
      <c r="J184" s="289">
        <f t="shared" si="12"/>
        <v>1903.5719999999999</v>
      </c>
      <c r="K184" s="289">
        <f t="shared" si="13"/>
        <v>1888.3434239999999</v>
      </c>
      <c r="L184" s="289">
        <f t="shared" si="14"/>
        <v>1888</v>
      </c>
    </row>
    <row r="185" spans="1:12" s="292" customFormat="1" ht="12.5">
      <c r="A185" s="287">
        <v>184</v>
      </c>
      <c r="B185" s="235" t="str">
        <f t="shared" si="10"/>
        <v>NicheEmerging TechnologiesOnPremLevel 220.52</v>
      </c>
      <c r="C185" s="292" t="str">
        <f t="shared" si="11"/>
        <v>Level 2NicheOnPrem</v>
      </c>
      <c r="D185" s="287" t="s">
        <v>1493</v>
      </c>
      <c r="E185" s="293" t="s">
        <v>2566</v>
      </c>
      <c r="F185" s="287" t="s">
        <v>807</v>
      </c>
      <c r="G185" s="287" t="s">
        <v>2561</v>
      </c>
      <c r="H185" s="287" t="s">
        <v>802</v>
      </c>
      <c r="I185" s="288">
        <v>20.52</v>
      </c>
      <c r="J185" s="289">
        <f t="shared" si="12"/>
        <v>1713.2148</v>
      </c>
      <c r="K185" s="289">
        <f t="shared" si="13"/>
        <v>1699.5090815999999</v>
      </c>
      <c r="L185" s="289">
        <f t="shared" si="14"/>
        <v>1700</v>
      </c>
    </row>
    <row r="186" spans="1:12" s="292" customFormat="1" ht="12.5">
      <c r="A186" s="287">
        <v>185</v>
      </c>
      <c r="B186" s="235" t="str">
        <f t="shared" si="10"/>
        <v>NicheEmerging TechnologiesODCLevel 327.5</v>
      </c>
      <c r="C186" s="292" t="str">
        <f t="shared" si="11"/>
        <v>Level 3NicheODC</v>
      </c>
      <c r="D186" s="287" t="s">
        <v>1493</v>
      </c>
      <c r="E186" s="293" t="s">
        <v>2566</v>
      </c>
      <c r="F186" s="287" t="s">
        <v>800</v>
      </c>
      <c r="G186" s="287" t="s">
        <v>2562</v>
      </c>
      <c r="H186" s="287" t="s">
        <v>804</v>
      </c>
      <c r="I186" s="288">
        <v>27.5</v>
      </c>
      <c r="J186" s="289">
        <f t="shared" si="12"/>
        <v>2295.9749999999999</v>
      </c>
      <c r="K186" s="289">
        <f t="shared" si="13"/>
        <v>2277.6071999999999</v>
      </c>
      <c r="L186" s="289">
        <f t="shared" si="14"/>
        <v>2278</v>
      </c>
    </row>
    <row r="187" spans="1:12" s="292" customFormat="1" ht="12.5">
      <c r="A187" s="287">
        <v>186</v>
      </c>
      <c r="B187" s="235" t="str">
        <f t="shared" si="10"/>
        <v>NicheEmerging TechnologiesOnPremLevel 324.75</v>
      </c>
      <c r="C187" s="292" t="str">
        <f t="shared" si="11"/>
        <v>Level 3NicheOnPrem</v>
      </c>
      <c r="D187" s="287" t="s">
        <v>1493</v>
      </c>
      <c r="E187" s="293" t="s">
        <v>2566</v>
      </c>
      <c r="F187" s="287" t="s">
        <v>807</v>
      </c>
      <c r="G187" s="287" t="s">
        <v>2562</v>
      </c>
      <c r="H187" s="287" t="s">
        <v>804</v>
      </c>
      <c r="I187" s="288">
        <v>24.75</v>
      </c>
      <c r="J187" s="289">
        <f t="shared" si="12"/>
        <v>2066.3775000000001</v>
      </c>
      <c r="K187" s="289">
        <f t="shared" si="13"/>
        <v>2049.8464800000002</v>
      </c>
      <c r="L187" s="289">
        <f t="shared" si="14"/>
        <v>2050</v>
      </c>
    </row>
    <row r="188" spans="1:12" s="292" customFormat="1" ht="12.5">
      <c r="A188" s="287">
        <v>187</v>
      </c>
      <c r="B188" s="235" t="str">
        <f t="shared" si="10"/>
        <v>StandardETL (Informatica, Datastage, Abinitio, etc.)ODCLevel 116.9</v>
      </c>
      <c r="C188" s="292" t="str">
        <f t="shared" si="11"/>
        <v>Level 1StandardODC</v>
      </c>
      <c r="D188" s="287" t="s">
        <v>1464</v>
      </c>
      <c r="E188" s="293" t="s">
        <v>2445</v>
      </c>
      <c r="F188" s="287" t="s">
        <v>800</v>
      </c>
      <c r="G188" s="287" t="s">
        <v>2560</v>
      </c>
      <c r="H188" s="287" t="s">
        <v>810</v>
      </c>
      <c r="I188" s="288">
        <v>16.899999999999999</v>
      </c>
      <c r="J188" s="289">
        <f t="shared" si="12"/>
        <v>1410.9809999999998</v>
      </c>
      <c r="K188" s="289">
        <f t="shared" si="13"/>
        <v>1399.6931519999998</v>
      </c>
      <c r="L188" s="289">
        <f t="shared" si="14"/>
        <v>1400</v>
      </c>
    </row>
    <row r="189" spans="1:12" s="292" customFormat="1" ht="12.5">
      <c r="A189" s="287">
        <v>188</v>
      </c>
      <c r="B189" s="235" t="str">
        <f t="shared" si="10"/>
        <v>StandardETL (Informatica, Datastage, Abinitio, etc.)OnPremLevel 115.21</v>
      </c>
      <c r="C189" s="292" t="str">
        <f t="shared" si="11"/>
        <v>Level 1StandardOnPrem</v>
      </c>
      <c r="D189" s="287" t="s">
        <v>1464</v>
      </c>
      <c r="E189" s="293" t="s">
        <v>2445</v>
      </c>
      <c r="F189" s="287" t="s">
        <v>807</v>
      </c>
      <c r="G189" s="287" t="s">
        <v>2560</v>
      </c>
      <c r="H189" s="287" t="s">
        <v>810</v>
      </c>
      <c r="I189" s="288">
        <v>15.21</v>
      </c>
      <c r="J189" s="289">
        <f t="shared" si="12"/>
        <v>1269.8829000000001</v>
      </c>
      <c r="K189" s="289">
        <f t="shared" si="13"/>
        <v>1259.7238368000001</v>
      </c>
      <c r="L189" s="289">
        <f t="shared" si="14"/>
        <v>1260</v>
      </c>
    </row>
    <row r="190" spans="1:12" s="292" customFormat="1" ht="12.5">
      <c r="A190" s="287">
        <v>189</v>
      </c>
      <c r="B190" s="235" t="str">
        <f t="shared" si="10"/>
        <v>StandardETL (Informatica, Datastage, Abinitio, etc.)ODCLevel 220</v>
      </c>
      <c r="C190" s="292" t="str">
        <f t="shared" si="11"/>
        <v>Level 2StandardODC</v>
      </c>
      <c r="D190" s="287" t="s">
        <v>1464</v>
      </c>
      <c r="E190" s="293" t="s">
        <v>2445</v>
      </c>
      <c r="F190" s="287" t="s">
        <v>800</v>
      </c>
      <c r="G190" s="287" t="s">
        <v>2561</v>
      </c>
      <c r="H190" s="287" t="s">
        <v>802</v>
      </c>
      <c r="I190" s="288">
        <v>20</v>
      </c>
      <c r="J190" s="289">
        <f t="shared" si="12"/>
        <v>1669.8</v>
      </c>
      <c r="K190" s="289">
        <f t="shared" si="13"/>
        <v>1656.4415999999999</v>
      </c>
      <c r="L190" s="289">
        <f t="shared" si="14"/>
        <v>1656</v>
      </c>
    </row>
    <row r="191" spans="1:12" s="292" customFormat="1" ht="12.5">
      <c r="A191" s="287">
        <v>190</v>
      </c>
      <c r="B191" s="235" t="str">
        <f t="shared" si="10"/>
        <v>StandardETL (Informatica, Datastage, Abinitio, etc.)OnPremLevel 218</v>
      </c>
      <c r="C191" s="292" t="str">
        <f t="shared" si="11"/>
        <v>Level 2StandardOnPrem</v>
      </c>
      <c r="D191" s="287" t="s">
        <v>1464</v>
      </c>
      <c r="E191" s="293" t="s">
        <v>2445</v>
      </c>
      <c r="F191" s="287" t="s">
        <v>807</v>
      </c>
      <c r="G191" s="287" t="s">
        <v>2561</v>
      </c>
      <c r="H191" s="287" t="s">
        <v>802</v>
      </c>
      <c r="I191" s="288">
        <v>18</v>
      </c>
      <c r="J191" s="289">
        <f t="shared" si="12"/>
        <v>1502.82</v>
      </c>
      <c r="K191" s="289">
        <f t="shared" si="13"/>
        <v>1490.7974399999998</v>
      </c>
      <c r="L191" s="289">
        <f t="shared" si="14"/>
        <v>1491</v>
      </c>
    </row>
    <row r="192" spans="1:12" s="292" customFormat="1" ht="12.5">
      <c r="A192" s="287">
        <v>191</v>
      </c>
      <c r="B192" s="235" t="str">
        <f t="shared" si="10"/>
        <v>StandardETL (Informatica, Datastage, Abinitio, etc.)ODCLevel 322.9</v>
      </c>
      <c r="C192" s="292" t="str">
        <f t="shared" si="11"/>
        <v>Level 3StandardODC</v>
      </c>
      <c r="D192" s="287" t="s">
        <v>1464</v>
      </c>
      <c r="E192" s="293" t="s">
        <v>2445</v>
      </c>
      <c r="F192" s="287" t="s">
        <v>800</v>
      </c>
      <c r="G192" s="287" t="s">
        <v>2562</v>
      </c>
      <c r="H192" s="287" t="s">
        <v>804</v>
      </c>
      <c r="I192" s="288">
        <v>22.9</v>
      </c>
      <c r="J192" s="289">
        <f t="shared" si="12"/>
        <v>1911.9209999999998</v>
      </c>
      <c r="K192" s="289">
        <f t="shared" si="13"/>
        <v>1896.6256319999998</v>
      </c>
      <c r="L192" s="289">
        <f t="shared" si="14"/>
        <v>1897</v>
      </c>
    </row>
    <row r="193" spans="1:12" s="292" customFormat="1" ht="12.5">
      <c r="A193" s="287">
        <v>192</v>
      </c>
      <c r="B193" s="235" t="str">
        <f t="shared" si="10"/>
        <v>StandardETL (Informatica, Datastage, Abinitio, etc.)OnPremLevel 320.61</v>
      </c>
      <c r="C193" s="292" t="str">
        <f t="shared" si="11"/>
        <v>Level 3StandardOnPrem</v>
      </c>
      <c r="D193" s="287" t="s">
        <v>1464</v>
      </c>
      <c r="E193" s="293" t="s">
        <v>2445</v>
      </c>
      <c r="F193" s="287" t="s">
        <v>807</v>
      </c>
      <c r="G193" s="287" t="s">
        <v>2562</v>
      </c>
      <c r="H193" s="287" t="s">
        <v>804</v>
      </c>
      <c r="I193" s="288">
        <v>20.61</v>
      </c>
      <c r="J193" s="289">
        <f t="shared" si="12"/>
        <v>1720.7288999999998</v>
      </c>
      <c r="K193" s="289">
        <f t="shared" si="13"/>
        <v>1706.9630687999997</v>
      </c>
      <c r="L193" s="289">
        <f t="shared" si="14"/>
        <v>1707</v>
      </c>
    </row>
    <row r="194" spans="1:12" s="292" customFormat="1" ht="12.5">
      <c r="A194" s="287">
        <v>193</v>
      </c>
      <c r="B194" s="235" t="str">
        <f t="shared" ref="B194:B257" si="15">CONCATENATE(D194,E194,F194,H194,I194)</f>
        <v>PremiumGlassboxODCLevel 117.5</v>
      </c>
      <c r="C194" s="292" t="str">
        <f t="shared" ref="C194:C257" si="16">CONCATENATE(H194,D194,F194)</f>
        <v>Level 1PremiumODC</v>
      </c>
      <c r="D194" s="287" t="s">
        <v>1462</v>
      </c>
      <c r="E194" s="293" t="s">
        <v>2446</v>
      </c>
      <c r="F194" s="287" t="s">
        <v>800</v>
      </c>
      <c r="G194" s="287" t="s">
        <v>2560</v>
      </c>
      <c r="H194" s="287" t="s">
        <v>810</v>
      </c>
      <c r="I194" s="288">
        <v>17.5</v>
      </c>
      <c r="J194" s="289">
        <f t="shared" si="12"/>
        <v>1461.0749999999998</v>
      </c>
      <c r="K194" s="289">
        <f t="shared" si="13"/>
        <v>1449.3863999999999</v>
      </c>
      <c r="L194" s="289">
        <f t="shared" si="14"/>
        <v>1449</v>
      </c>
    </row>
    <row r="195" spans="1:12" s="292" customFormat="1" ht="12.5">
      <c r="A195" s="287">
        <v>194</v>
      </c>
      <c r="B195" s="235" t="str">
        <f t="shared" si="15"/>
        <v>PremiumGlassboxOnPremLevel 115.75</v>
      </c>
      <c r="C195" s="292" t="str">
        <f t="shared" si="16"/>
        <v>Level 1PremiumOnPrem</v>
      </c>
      <c r="D195" s="287" t="s">
        <v>1462</v>
      </c>
      <c r="E195" s="293" t="s">
        <v>2446</v>
      </c>
      <c r="F195" s="287" t="s">
        <v>807</v>
      </c>
      <c r="G195" s="287" t="s">
        <v>2560</v>
      </c>
      <c r="H195" s="287" t="s">
        <v>810</v>
      </c>
      <c r="I195" s="288">
        <v>15.75</v>
      </c>
      <c r="J195" s="289">
        <f t="shared" ref="J195:J258" si="17">I195*83.49</f>
        <v>1314.9675</v>
      </c>
      <c r="K195" s="289">
        <f t="shared" ref="K195:K258" si="18">J195-(J195*0.8%)</f>
        <v>1304.44776</v>
      </c>
      <c r="L195" s="289">
        <f t="shared" ref="L195:L258" si="19">ROUND(K195,0)</f>
        <v>1304</v>
      </c>
    </row>
    <row r="196" spans="1:12" s="292" customFormat="1" ht="12.5">
      <c r="A196" s="287">
        <v>195</v>
      </c>
      <c r="B196" s="235" t="str">
        <f t="shared" si="15"/>
        <v>PremiumGlassboxODCLevel 221.3</v>
      </c>
      <c r="C196" s="292" t="str">
        <f t="shared" si="16"/>
        <v>Level 2PremiumODC</v>
      </c>
      <c r="D196" s="287" t="s">
        <v>1462</v>
      </c>
      <c r="E196" s="293" t="s">
        <v>2446</v>
      </c>
      <c r="F196" s="287" t="s">
        <v>800</v>
      </c>
      <c r="G196" s="287" t="s">
        <v>2561</v>
      </c>
      <c r="H196" s="287" t="s">
        <v>802</v>
      </c>
      <c r="I196" s="288">
        <v>21.3</v>
      </c>
      <c r="J196" s="289">
        <f t="shared" si="17"/>
        <v>1778.337</v>
      </c>
      <c r="K196" s="289">
        <f t="shared" si="18"/>
        <v>1764.110304</v>
      </c>
      <c r="L196" s="289">
        <f t="shared" si="19"/>
        <v>1764</v>
      </c>
    </row>
    <row r="197" spans="1:12" s="292" customFormat="1" ht="12.5">
      <c r="A197" s="287">
        <v>196</v>
      </c>
      <c r="B197" s="235" t="str">
        <f t="shared" si="15"/>
        <v>PremiumGlassboxOnPremLevel 219.17</v>
      </c>
      <c r="C197" s="292" t="str">
        <f t="shared" si="16"/>
        <v>Level 2PremiumOnPrem</v>
      </c>
      <c r="D197" s="287" t="s">
        <v>1462</v>
      </c>
      <c r="E197" s="293" t="s">
        <v>2446</v>
      </c>
      <c r="F197" s="287" t="s">
        <v>807</v>
      </c>
      <c r="G197" s="287" t="s">
        <v>2561</v>
      </c>
      <c r="H197" s="287" t="s">
        <v>802</v>
      </c>
      <c r="I197" s="288">
        <v>19.170000000000002</v>
      </c>
      <c r="J197" s="289">
        <f t="shared" si="17"/>
        <v>1600.5033000000001</v>
      </c>
      <c r="K197" s="289">
        <f t="shared" si="18"/>
        <v>1587.6992736</v>
      </c>
      <c r="L197" s="289">
        <f t="shared" si="19"/>
        <v>1588</v>
      </c>
    </row>
    <row r="198" spans="1:12" s="292" customFormat="1" ht="12.5">
      <c r="A198" s="287">
        <v>197</v>
      </c>
      <c r="B198" s="235" t="str">
        <f t="shared" si="15"/>
        <v>PremiumGlassboxODCLevel 324.8</v>
      </c>
      <c r="C198" s="292" t="str">
        <f t="shared" si="16"/>
        <v>Level 3PremiumODC</v>
      </c>
      <c r="D198" s="287" t="s">
        <v>1462</v>
      </c>
      <c r="E198" s="293" t="s">
        <v>2446</v>
      </c>
      <c r="F198" s="287" t="s">
        <v>800</v>
      </c>
      <c r="G198" s="287" t="s">
        <v>2562</v>
      </c>
      <c r="H198" s="287" t="s">
        <v>804</v>
      </c>
      <c r="I198" s="288">
        <v>24.8</v>
      </c>
      <c r="J198" s="289">
        <f t="shared" si="17"/>
        <v>2070.5520000000001</v>
      </c>
      <c r="K198" s="289">
        <f t="shared" si="18"/>
        <v>2053.987584</v>
      </c>
      <c r="L198" s="289">
        <f t="shared" si="19"/>
        <v>2054</v>
      </c>
    </row>
    <row r="199" spans="1:12" s="292" customFormat="1" ht="12.5">
      <c r="A199" s="287">
        <v>198</v>
      </c>
      <c r="B199" s="235" t="str">
        <f t="shared" si="15"/>
        <v>PremiumGlassboxOnPremLevel 322.32</v>
      </c>
      <c r="C199" s="292" t="str">
        <f t="shared" si="16"/>
        <v>Level 3PremiumOnPrem</v>
      </c>
      <c r="D199" s="287" t="s">
        <v>1462</v>
      </c>
      <c r="E199" s="293" t="s">
        <v>2446</v>
      </c>
      <c r="F199" s="287" t="s">
        <v>807</v>
      </c>
      <c r="G199" s="287" t="s">
        <v>2562</v>
      </c>
      <c r="H199" s="287" t="s">
        <v>804</v>
      </c>
      <c r="I199" s="288">
        <v>22.32</v>
      </c>
      <c r="J199" s="289">
        <f t="shared" si="17"/>
        <v>1863.4967999999999</v>
      </c>
      <c r="K199" s="289">
        <f t="shared" si="18"/>
        <v>1848.5888255999998</v>
      </c>
      <c r="L199" s="289">
        <f t="shared" si="19"/>
        <v>1849</v>
      </c>
    </row>
    <row r="200" spans="1:12" s="292" customFormat="1" ht="12.5">
      <c r="A200" s="287">
        <v>199</v>
      </c>
      <c r="B200" s="235" t="str">
        <f t="shared" si="15"/>
        <v>NicheGOODCLevel 119</v>
      </c>
      <c r="C200" s="292" t="str">
        <f t="shared" si="16"/>
        <v>Level 1NicheODC</v>
      </c>
      <c r="D200" s="287" t="s">
        <v>1493</v>
      </c>
      <c r="E200" s="293" t="s">
        <v>2447</v>
      </c>
      <c r="F200" s="287" t="s">
        <v>800</v>
      </c>
      <c r="G200" s="287" t="s">
        <v>2560</v>
      </c>
      <c r="H200" s="287" t="s">
        <v>810</v>
      </c>
      <c r="I200" s="288">
        <v>19</v>
      </c>
      <c r="J200" s="289">
        <f t="shared" si="17"/>
        <v>1586.31</v>
      </c>
      <c r="K200" s="289">
        <f t="shared" si="18"/>
        <v>1573.61952</v>
      </c>
      <c r="L200" s="289">
        <f t="shared" si="19"/>
        <v>1574</v>
      </c>
    </row>
    <row r="201" spans="1:12" s="292" customFormat="1" ht="12.5">
      <c r="A201" s="287">
        <v>200</v>
      </c>
      <c r="B201" s="235" t="str">
        <f t="shared" si="15"/>
        <v>NicheGOOnPremLevel 117.1</v>
      </c>
      <c r="C201" s="292" t="str">
        <f t="shared" si="16"/>
        <v>Level 1NicheOnPrem</v>
      </c>
      <c r="D201" s="287" t="s">
        <v>1493</v>
      </c>
      <c r="E201" s="293" t="s">
        <v>2447</v>
      </c>
      <c r="F201" s="287" t="s">
        <v>807</v>
      </c>
      <c r="G201" s="287" t="s">
        <v>2560</v>
      </c>
      <c r="H201" s="287" t="s">
        <v>810</v>
      </c>
      <c r="I201" s="288">
        <v>17.100000000000001</v>
      </c>
      <c r="J201" s="289">
        <f t="shared" si="17"/>
        <v>1427.6790000000001</v>
      </c>
      <c r="K201" s="289">
        <f t="shared" si="18"/>
        <v>1416.257568</v>
      </c>
      <c r="L201" s="289">
        <f t="shared" si="19"/>
        <v>1416</v>
      </c>
    </row>
    <row r="202" spans="1:12" s="292" customFormat="1" ht="12.5">
      <c r="A202" s="287">
        <v>201</v>
      </c>
      <c r="B202" s="235" t="str">
        <f t="shared" si="15"/>
        <v>NicheGOODCLevel 222.8</v>
      </c>
      <c r="C202" s="292" t="str">
        <f t="shared" si="16"/>
        <v>Level 2NicheODC</v>
      </c>
      <c r="D202" s="287" t="s">
        <v>1493</v>
      </c>
      <c r="E202" s="293" t="s">
        <v>2447</v>
      </c>
      <c r="F202" s="287" t="s">
        <v>800</v>
      </c>
      <c r="G202" s="287" t="s">
        <v>2561</v>
      </c>
      <c r="H202" s="287" t="s">
        <v>802</v>
      </c>
      <c r="I202" s="288">
        <v>22.8</v>
      </c>
      <c r="J202" s="289">
        <f t="shared" si="17"/>
        <v>1903.5719999999999</v>
      </c>
      <c r="K202" s="289">
        <f t="shared" si="18"/>
        <v>1888.3434239999999</v>
      </c>
      <c r="L202" s="289">
        <f t="shared" si="19"/>
        <v>1888</v>
      </c>
    </row>
    <row r="203" spans="1:12" s="292" customFormat="1" ht="12.5">
      <c r="A203" s="287">
        <v>202</v>
      </c>
      <c r="B203" s="235" t="str">
        <f t="shared" si="15"/>
        <v>NicheGOOnPremLevel 220.52</v>
      </c>
      <c r="C203" s="292" t="str">
        <f t="shared" si="16"/>
        <v>Level 2NicheOnPrem</v>
      </c>
      <c r="D203" s="287" t="s">
        <v>1493</v>
      </c>
      <c r="E203" s="293" t="s">
        <v>2447</v>
      </c>
      <c r="F203" s="287" t="s">
        <v>807</v>
      </c>
      <c r="G203" s="287" t="s">
        <v>2561</v>
      </c>
      <c r="H203" s="287" t="s">
        <v>802</v>
      </c>
      <c r="I203" s="288">
        <v>20.52</v>
      </c>
      <c r="J203" s="289">
        <f t="shared" si="17"/>
        <v>1713.2148</v>
      </c>
      <c r="K203" s="289">
        <f t="shared" si="18"/>
        <v>1699.5090815999999</v>
      </c>
      <c r="L203" s="289">
        <f t="shared" si="19"/>
        <v>1700</v>
      </c>
    </row>
    <row r="204" spans="1:12" s="292" customFormat="1" ht="12.5">
      <c r="A204" s="287">
        <v>203</v>
      </c>
      <c r="B204" s="235" t="str">
        <f t="shared" si="15"/>
        <v>NicheGOODCLevel 327.5</v>
      </c>
      <c r="C204" s="292" t="str">
        <f t="shared" si="16"/>
        <v>Level 3NicheODC</v>
      </c>
      <c r="D204" s="287" t="s">
        <v>1493</v>
      </c>
      <c r="E204" s="293" t="s">
        <v>2447</v>
      </c>
      <c r="F204" s="287" t="s">
        <v>800</v>
      </c>
      <c r="G204" s="287" t="s">
        <v>2562</v>
      </c>
      <c r="H204" s="287" t="s">
        <v>804</v>
      </c>
      <c r="I204" s="288">
        <v>27.5</v>
      </c>
      <c r="J204" s="289">
        <f t="shared" si="17"/>
        <v>2295.9749999999999</v>
      </c>
      <c r="K204" s="289">
        <f t="shared" si="18"/>
        <v>2277.6071999999999</v>
      </c>
      <c r="L204" s="289">
        <f t="shared" si="19"/>
        <v>2278</v>
      </c>
    </row>
    <row r="205" spans="1:12" s="292" customFormat="1" ht="12.5">
      <c r="A205" s="287">
        <v>204</v>
      </c>
      <c r="B205" s="235" t="str">
        <f t="shared" si="15"/>
        <v>NicheGOOnPremLevel 324.75</v>
      </c>
      <c r="C205" s="292" t="str">
        <f t="shared" si="16"/>
        <v>Level 3NicheOnPrem</v>
      </c>
      <c r="D205" s="287" t="s">
        <v>1493</v>
      </c>
      <c r="E205" s="293" t="s">
        <v>2447</v>
      </c>
      <c r="F205" s="287" t="s">
        <v>807</v>
      </c>
      <c r="G205" s="287" t="s">
        <v>2562</v>
      </c>
      <c r="H205" s="287" t="s">
        <v>804</v>
      </c>
      <c r="I205" s="288">
        <v>24.75</v>
      </c>
      <c r="J205" s="289">
        <f t="shared" si="17"/>
        <v>2066.3775000000001</v>
      </c>
      <c r="K205" s="289">
        <f t="shared" si="18"/>
        <v>2049.8464800000002</v>
      </c>
      <c r="L205" s="289">
        <f t="shared" si="19"/>
        <v>2050</v>
      </c>
    </row>
    <row r="206" spans="1:12" s="292" customFormat="1" ht="12.5">
      <c r="A206" s="287">
        <v>205</v>
      </c>
      <c r="B206" s="235" t="str">
        <f t="shared" si="15"/>
        <v>NicheGolangODCLevel 119</v>
      </c>
      <c r="C206" s="292" t="str">
        <f t="shared" si="16"/>
        <v>Level 1NicheODC</v>
      </c>
      <c r="D206" s="287" t="s">
        <v>1493</v>
      </c>
      <c r="E206" s="293" t="s">
        <v>2448</v>
      </c>
      <c r="F206" s="287" t="s">
        <v>800</v>
      </c>
      <c r="G206" s="287" t="s">
        <v>2560</v>
      </c>
      <c r="H206" s="287" t="s">
        <v>810</v>
      </c>
      <c r="I206" s="288">
        <v>19</v>
      </c>
      <c r="J206" s="289">
        <f t="shared" si="17"/>
        <v>1586.31</v>
      </c>
      <c r="K206" s="289">
        <f t="shared" si="18"/>
        <v>1573.61952</v>
      </c>
      <c r="L206" s="289">
        <f t="shared" si="19"/>
        <v>1574</v>
      </c>
    </row>
    <row r="207" spans="1:12" s="292" customFormat="1" ht="12.5">
      <c r="A207" s="287">
        <v>206</v>
      </c>
      <c r="B207" s="235" t="str">
        <f t="shared" si="15"/>
        <v>NicheGolangOnPremLevel 117.1</v>
      </c>
      <c r="C207" s="292" t="str">
        <f t="shared" si="16"/>
        <v>Level 1NicheOnPrem</v>
      </c>
      <c r="D207" s="287" t="s">
        <v>1493</v>
      </c>
      <c r="E207" s="293" t="s">
        <v>2448</v>
      </c>
      <c r="F207" s="287" t="s">
        <v>807</v>
      </c>
      <c r="G207" s="287" t="s">
        <v>2560</v>
      </c>
      <c r="H207" s="287" t="s">
        <v>810</v>
      </c>
      <c r="I207" s="288">
        <v>17.100000000000001</v>
      </c>
      <c r="J207" s="289">
        <f t="shared" si="17"/>
        <v>1427.6790000000001</v>
      </c>
      <c r="K207" s="289">
        <f t="shared" si="18"/>
        <v>1416.257568</v>
      </c>
      <c r="L207" s="289">
        <f t="shared" si="19"/>
        <v>1416</v>
      </c>
    </row>
    <row r="208" spans="1:12" s="292" customFormat="1" ht="12.5">
      <c r="A208" s="287">
        <v>207</v>
      </c>
      <c r="B208" s="235" t="str">
        <f t="shared" si="15"/>
        <v>NicheGolangODCLevel 222.8</v>
      </c>
      <c r="C208" s="292" t="str">
        <f t="shared" si="16"/>
        <v>Level 2NicheODC</v>
      </c>
      <c r="D208" s="287" t="s">
        <v>1493</v>
      </c>
      <c r="E208" s="293" t="s">
        <v>2448</v>
      </c>
      <c r="F208" s="287" t="s">
        <v>800</v>
      </c>
      <c r="G208" s="287" t="s">
        <v>2561</v>
      </c>
      <c r="H208" s="287" t="s">
        <v>802</v>
      </c>
      <c r="I208" s="288">
        <v>22.8</v>
      </c>
      <c r="J208" s="289">
        <f t="shared" si="17"/>
        <v>1903.5719999999999</v>
      </c>
      <c r="K208" s="289">
        <f t="shared" si="18"/>
        <v>1888.3434239999999</v>
      </c>
      <c r="L208" s="289">
        <f t="shared" si="19"/>
        <v>1888</v>
      </c>
    </row>
    <row r="209" spans="1:12" s="292" customFormat="1" ht="12.5">
      <c r="A209" s="287">
        <v>208</v>
      </c>
      <c r="B209" s="235" t="str">
        <f t="shared" si="15"/>
        <v>NicheGolangOnPremLevel 220.52</v>
      </c>
      <c r="C209" s="292" t="str">
        <f t="shared" si="16"/>
        <v>Level 2NicheOnPrem</v>
      </c>
      <c r="D209" s="287" t="s">
        <v>1493</v>
      </c>
      <c r="E209" s="293" t="s">
        <v>2448</v>
      </c>
      <c r="F209" s="287" t="s">
        <v>807</v>
      </c>
      <c r="G209" s="287" t="s">
        <v>2561</v>
      </c>
      <c r="H209" s="287" t="s">
        <v>802</v>
      </c>
      <c r="I209" s="288">
        <v>20.52</v>
      </c>
      <c r="J209" s="289">
        <f t="shared" si="17"/>
        <v>1713.2148</v>
      </c>
      <c r="K209" s="289">
        <f t="shared" si="18"/>
        <v>1699.5090815999999</v>
      </c>
      <c r="L209" s="289">
        <f t="shared" si="19"/>
        <v>1700</v>
      </c>
    </row>
    <row r="210" spans="1:12" s="292" customFormat="1" ht="12.5">
      <c r="A210" s="287">
        <v>209</v>
      </c>
      <c r="B210" s="235" t="str">
        <f t="shared" si="15"/>
        <v>NicheGolangODCLevel 327.5</v>
      </c>
      <c r="C210" s="292" t="str">
        <f t="shared" si="16"/>
        <v>Level 3NicheODC</v>
      </c>
      <c r="D210" s="287" t="s">
        <v>1493</v>
      </c>
      <c r="E210" s="293" t="s">
        <v>2448</v>
      </c>
      <c r="F210" s="287" t="s">
        <v>800</v>
      </c>
      <c r="G210" s="287" t="s">
        <v>2562</v>
      </c>
      <c r="H210" s="287" t="s">
        <v>804</v>
      </c>
      <c r="I210" s="288">
        <v>27.5</v>
      </c>
      <c r="J210" s="289">
        <f t="shared" si="17"/>
        <v>2295.9749999999999</v>
      </c>
      <c r="K210" s="289">
        <f t="shared" si="18"/>
        <v>2277.6071999999999</v>
      </c>
      <c r="L210" s="289">
        <f t="shared" si="19"/>
        <v>2278</v>
      </c>
    </row>
    <row r="211" spans="1:12" s="292" customFormat="1" ht="12.5">
      <c r="A211" s="287">
        <v>210</v>
      </c>
      <c r="B211" s="235" t="str">
        <f t="shared" si="15"/>
        <v>NicheGolangOnPremLevel 324.75</v>
      </c>
      <c r="C211" s="292" t="str">
        <f t="shared" si="16"/>
        <v>Level 3NicheOnPrem</v>
      </c>
      <c r="D211" s="287" t="s">
        <v>1493</v>
      </c>
      <c r="E211" s="293" t="s">
        <v>2448</v>
      </c>
      <c r="F211" s="287" t="s">
        <v>807</v>
      </c>
      <c r="G211" s="287" t="s">
        <v>2562</v>
      </c>
      <c r="H211" s="287" t="s">
        <v>804</v>
      </c>
      <c r="I211" s="288">
        <v>24.75</v>
      </c>
      <c r="J211" s="289">
        <f t="shared" si="17"/>
        <v>2066.3775000000001</v>
      </c>
      <c r="K211" s="289">
        <f t="shared" si="18"/>
        <v>2049.8464800000002</v>
      </c>
      <c r="L211" s="289">
        <f t="shared" si="19"/>
        <v>2050</v>
      </c>
    </row>
    <row r="212" spans="1:12" s="292" customFormat="1" ht="12.5">
      <c r="A212" s="287">
        <v>211</v>
      </c>
      <c r="B212" s="235" t="str">
        <f t="shared" si="15"/>
        <v>PremiumGoogle / ApigeeODCLevel 117.5</v>
      </c>
      <c r="C212" s="292" t="str">
        <f t="shared" si="16"/>
        <v>Level 1PremiumODC</v>
      </c>
      <c r="D212" s="287" t="s">
        <v>1462</v>
      </c>
      <c r="E212" s="293" t="s">
        <v>2449</v>
      </c>
      <c r="F212" s="287" t="s">
        <v>800</v>
      </c>
      <c r="G212" s="287" t="s">
        <v>2560</v>
      </c>
      <c r="H212" s="287" t="s">
        <v>810</v>
      </c>
      <c r="I212" s="288">
        <v>17.5</v>
      </c>
      <c r="J212" s="289">
        <f t="shared" si="17"/>
        <v>1461.0749999999998</v>
      </c>
      <c r="K212" s="289">
        <f t="shared" si="18"/>
        <v>1449.3863999999999</v>
      </c>
      <c r="L212" s="289">
        <f t="shared" si="19"/>
        <v>1449</v>
      </c>
    </row>
    <row r="213" spans="1:12" s="292" customFormat="1" ht="12.5">
      <c r="A213" s="287">
        <v>212</v>
      </c>
      <c r="B213" s="235" t="str">
        <f t="shared" si="15"/>
        <v>PremiumGoogle / ApigeeOnPremLevel 115.75</v>
      </c>
      <c r="C213" s="292" t="str">
        <f t="shared" si="16"/>
        <v>Level 1PremiumOnPrem</v>
      </c>
      <c r="D213" s="287" t="s">
        <v>1462</v>
      </c>
      <c r="E213" s="293" t="s">
        <v>2449</v>
      </c>
      <c r="F213" s="287" t="s">
        <v>807</v>
      </c>
      <c r="G213" s="287" t="s">
        <v>2560</v>
      </c>
      <c r="H213" s="287" t="s">
        <v>810</v>
      </c>
      <c r="I213" s="288">
        <v>15.75</v>
      </c>
      <c r="J213" s="289">
        <f t="shared" si="17"/>
        <v>1314.9675</v>
      </c>
      <c r="K213" s="289">
        <f t="shared" si="18"/>
        <v>1304.44776</v>
      </c>
      <c r="L213" s="289">
        <f t="shared" si="19"/>
        <v>1304</v>
      </c>
    </row>
    <row r="214" spans="1:12" s="292" customFormat="1" ht="12.5">
      <c r="A214" s="287">
        <v>213</v>
      </c>
      <c r="B214" s="235" t="str">
        <f t="shared" si="15"/>
        <v>PremiumGoogle / ApigeeODCLevel 221.3</v>
      </c>
      <c r="C214" s="292" t="str">
        <f t="shared" si="16"/>
        <v>Level 2PremiumODC</v>
      </c>
      <c r="D214" s="287" t="s">
        <v>1462</v>
      </c>
      <c r="E214" s="293" t="s">
        <v>2449</v>
      </c>
      <c r="F214" s="287" t="s">
        <v>800</v>
      </c>
      <c r="G214" s="287" t="s">
        <v>2561</v>
      </c>
      <c r="H214" s="287" t="s">
        <v>802</v>
      </c>
      <c r="I214" s="288">
        <v>21.3</v>
      </c>
      <c r="J214" s="289">
        <f t="shared" si="17"/>
        <v>1778.337</v>
      </c>
      <c r="K214" s="289">
        <f t="shared" si="18"/>
        <v>1764.110304</v>
      </c>
      <c r="L214" s="289">
        <f t="shared" si="19"/>
        <v>1764</v>
      </c>
    </row>
    <row r="215" spans="1:12" s="292" customFormat="1" ht="12.5">
      <c r="A215" s="287">
        <v>214</v>
      </c>
      <c r="B215" s="235" t="str">
        <f t="shared" si="15"/>
        <v>PremiumGoogle / ApigeeOnPremLevel 219.17</v>
      </c>
      <c r="C215" s="292" t="str">
        <f t="shared" si="16"/>
        <v>Level 2PremiumOnPrem</v>
      </c>
      <c r="D215" s="287" t="s">
        <v>1462</v>
      </c>
      <c r="E215" s="293" t="s">
        <v>2449</v>
      </c>
      <c r="F215" s="287" t="s">
        <v>807</v>
      </c>
      <c r="G215" s="287" t="s">
        <v>2561</v>
      </c>
      <c r="H215" s="287" t="s">
        <v>802</v>
      </c>
      <c r="I215" s="288">
        <v>19.170000000000002</v>
      </c>
      <c r="J215" s="289">
        <f t="shared" si="17"/>
        <v>1600.5033000000001</v>
      </c>
      <c r="K215" s="289">
        <f t="shared" si="18"/>
        <v>1587.6992736</v>
      </c>
      <c r="L215" s="289">
        <f t="shared" si="19"/>
        <v>1588</v>
      </c>
    </row>
    <row r="216" spans="1:12" s="292" customFormat="1" ht="12.5">
      <c r="A216" s="287">
        <v>215</v>
      </c>
      <c r="B216" s="235" t="str">
        <f t="shared" si="15"/>
        <v>PremiumGoogle / ApigeeODCLevel 324.8</v>
      </c>
      <c r="C216" s="292" t="str">
        <f t="shared" si="16"/>
        <v>Level 3PremiumODC</v>
      </c>
      <c r="D216" s="287" t="s">
        <v>1462</v>
      </c>
      <c r="E216" s="293" t="s">
        <v>2449</v>
      </c>
      <c r="F216" s="287" t="s">
        <v>800</v>
      </c>
      <c r="G216" s="287" t="s">
        <v>2562</v>
      </c>
      <c r="H216" s="287" t="s">
        <v>804</v>
      </c>
      <c r="I216" s="288">
        <v>24.8</v>
      </c>
      <c r="J216" s="289">
        <f t="shared" si="17"/>
        <v>2070.5520000000001</v>
      </c>
      <c r="K216" s="289">
        <f t="shared" si="18"/>
        <v>2053.987584</v>
      </c>
      <c r="L216" s="289">
        <f t="shared" si="19"/>
        <v>2054</v>
      </c>
    </row>
    <row r="217" spans="1:12" s="292" customFormat="1" ht="12.5">
      <c r="A217" s="287">
        <v>216</v>
      </c>
      <c r="B217" s="235" t="str">
        <f t="shared" si="15"/>
        <v>PremiumGoogle / ApigeeOnPremLevel 322.32</v>
      </c>
      <c r="C217" s="292" t="str">
        <f t="shared" si="16"/>
        <v>Level 3PremiumOnPrem</v>
      </c>
      <c r="D217" s="287" t="s">
        <v>1462</v>
      </c>
      <c r="E217" s="293" t="s">
        <v>2449</v>
      </c>
      <c r="F217" s="287" t="s">
        <v>807</v>
      </c>
      <c r="G217" s="287" t="s">
        <v>2562</v>
      </c>
      <c r="H217" s="287" t="s">
        <v>804</v>
      </c>
      <c r="I217" s="288">
        <v>22.32</v>
      </c>
      <c r="J217" s="289">
        <f t="shared" si="17"/>
        <v>1863.4967999999999</v>
      </c>
      <c r="K217" s="289">
        <f t="shared" si="18"/>
        <v>1848.5888255999998</v>
      </c>
      <c r="L217" s="289">
        <f t="shared" si="19"/>
        <v>1849</v>
      </c>
    </row>
    <row r="218" spans="1:12" s="292" customFormat="1" ht="12.5">
      <c r="A218" s="287">
        <v>217</v>
      </c>
      <c r="B218" s="235" t="str">
        <f t="shared" si="15"/>
        <v>NicheGoogle DialogFlow/NLP/AnalyticsODCLevel 119</v>
      </c>
      <c r="C218" s="292" t="str">
        <f t="shared" si="16"/>
        <v>Level 1NicheODC</v>
      </c>
      <c r="D218" s="287" t="s">
        <v>1493</v>
      </c>
      <c r="E218" s="293" t="s">
        <v>2450</v>
      </c>
      <c r="F218" s="287" t="s">
        <v>800</v>
      </c>
      <c r="G218" s="287" t="s">
        <v>2560</v>
      </c>
      <c r="H218" s="287" t="s">
        <v>810</v>
      </c>
      <c r="I218" s="288">
        <v>19</v>
      </c>
      <c r="J218" s="289">
        <f t="shared" si="17"/>
        <v>1586.31</v>
      </c>
      <c r="K218" s="289">
        <f t="shared" si="18"/>
        <v>1573.61952</v>
      </c>
      <c r="L218" s="289">
        <f t="shared" si="19"/>
        <v>1574</v>
      </c>
    </row>
    <row r="219" spans="1:12" s="292" customFormat="1" ht="12.5">
      <c r="A219" s="287">
        <v>218</v>
      </c>
      <c r="B219" s="235" t="str">
        <f t="shared" si="15"/>
        <v>NicheGoogle DialogFlow/NLP/AnalyticsOnPremLevel 117.1</v>
      </c>
      <c r="C219" s="292" t="str">
        <f t="shared" si="16"/>
        <v>Level 1NicheOnPrem</v>
      </c>
      <c r="D219" s="287" t="s">
        <v>1493</v>
      </c>
      <c r="E219" s="293" t="s">
        <v>2450</v>
      </c>
      <c r="F219" s="287" t="s">
        <v>807</v>
      </c>
      <c r="G219" s="287" t="s">
        <v>2560</v>
      </c>
      <c r="H219" s="287" t="s">
        <v>810</v>
      </c>
      <c r="I219" s="288">
        <v>17.100000000000001</v>
      </c>
      <c r="J219" s="289">
        <f t="shared" si="17"/>
        <v>1427.6790000000001</v>
      </c>
      <c r="K219" s="289">
        <f t="shared" si="18"/>
        <v>1416.257568</v>
      </c>
      <c r="L219" s="289">
        <f t="shared" si="19"/>
        <v>1416</v>
      </c>
    </row>
    <row r="220" spans="1:12" s="292" customFormat="1" ht="12.5">
      <c r="A220" s="287">
        <v>219</v>
      </c>
      <c r="B220" s="235" t="str">
        <f t="shared" si="15"/>
        <v>NicheGoogle DialogFlow/NLP/AnalyticsODCLevel 222.8</v>
      </c>
      <c r="C220" s="292" t="str">
        <f t="shared" si="16"/>
        <v>Level 2NicheODC</v>
      </c>
      <c r="D220" s="287" t="s">
        <v>1493</v>
      </c>
      <c r="E220" s="293" t="s">
        <v>2450</v>
      </c>
      <c r="F220" s="287" t="s">
        <v>800</v>
      </c>
      <c r="G220" s="287" t="s">
        <v>2561</v>
      </c>
      <c r="H220" s="287" t="s">
        <v>802</v>
      </c>
      <c r="I220" s="288">
        <v>22.8</v>
      </c>
      <c r="J220" s="289">
        <f t="shared" si="17"/>
        <v>1903.5719999999999</v>
      </c>
      <c r="K220" s="289">
        <f t="shared" si="18"/>
        <v>1888.3434239999999</v>
      </c>
      <c r="L220" s="289">
        <f t="shared" si="19"/>
        <v>1888</v>
      </c>
    </row>
    <row r="221" spans="1:12" s="292" customFormat="1" ht="12.5">
      <c r="A221" s="287">
        <v>220</v>
      </c>
      <c r="B221" s="235" t="str">
        <f t="shared" si="15"/>
        <v>NicheGoogle DialogFlow/NLP/AnalyticsOnPremLevel 220.52</v>
      </c>
      <c r="C221" s="292" t="str">
        <f t="shared" si="16"/>
        <v>Level 2NicheOnPrem</v>
      </c>
      <c r="D221" s="287" t="s">
        <v>1493</v>
      </c>
      <c r="E221" s="293" t="s">
        <v>2450</v>
      </c>
      <c r="F221" s="287" t="s">
        <v>807</v>
      </c>
      <c r="G221" s="287" t="s">
        <v>2561</v>
      </c>
      <c r="H221" s="287" t="s">
        <v>802</v>
      </c>
      <c r="I221" s="288">
        <v>20.52</v>
      </c>
      <c r="J221" s="289">
        <f t="shared" si="17"/>
        <v>1713.2148</v>
      </c>
      <c r="K221" s="289">
        <f t="shared" si="18"/>
        <v>1699.5090815999999</v>
      </c>
      <c r="L221" s="289">
        <f t="shared" si="19"/>
        <v>1700</v>
      </c>
    </row>
    <row r="222" spans="1:12" s="292" customFormat="1" ht="12.5">
      <c r="A222" s="287">
        <v>221</v>
      </c>
      <c r="B222" s="235" t="str">
        <f t="shared" si="15"/>
        <v>NicheGoogle DialogFlow/NLP/AnalyticsODCLevel 327.5</v>
      </c>
      <c r="C222" s="292" t="str">
        <f t="shared" si="16"/>
        <v>Level 3NicheODC</v>
      </c>
      <c r="D222" s="287" t="s">
        <v>1493</v>
      </c>
      <c r="E222" s="293" t="s">
        <v>2450</v>
      </c>
      <c r="F222" s="287" t="s">
        <v>800</v>
      </c>
      <c r="G222" s="287" t="s">
        <v>2562</v>
      </c>
      <c r="H222" s="287" t="s">
        <v>804</v>
      </c>
      <c r="I222" s="288">
        <v>27.5</v>
      </c>
      <c r="J222" s="289">
        <f t="shared" si="17"/>
        <v>2295.9749999999999</v>
      </c>
      <c r="K222" s="289">
        <f t="shared" si="18"/>
        <v>2277.6071999999999</v>
      </c>
      <c r="L222" s="289">
        <f t="shared" si="19"/>
        <v>2278</v>
      </c>
    </row>
    <row r="223" spans="1:12" s="292" customFormat="1" ht="12.5">
      <c r="A223" s="287">
        <v>222</v>
      </c>
      <c r="B223" s="235" t="str">
        <f t="shared" si="15"/>
        <v>NicheGoogle DialogFlow/NLP/AnalyticsOnPremLevel 324.75</v>
      </c>
      <c r="C223" s="292" t="str">
        <f t="shared" si="16"/>
        <v>Level 3NicheOnPrem</v>
      </c>
      <c r="D223" s="287" t="s">
        <v>1493</v>
      </c>
      <c r="E223" s="293" t="s">
        <v>2450</v>
      </c>
      <c r="F223" s="287" t="s">
        <v>807</v>
      </c>
      <c r="G223" s="287" t="s">
        <v>2562</v>
      </c>
      <c r="H223" s="287" t="s">
        <v>804</v>
      </c>
      <c r="I223" s="288">
        <v>24.75</v>
      </c>
      <c r="J223" s="289">
        <f t="shared" si="17"/>
        <v>2066.3775000000001</v>
      </c>
      <c r="K223" s="289">
        <f t="shared" si="18"/>
        <v>2049.8464800000002</v>
      </c>
      <c r="L223" s="289">
        <f t="shared" si="19"/>
        <v>2050</v>
      </c>
    </row>
    <row r="224" spans="1:12" s="292" customFormat="1" ht="12.5">
      <c r="A224" s="287">
        <v>223</v>
      </c>
      <c r="B224" s="235" t="str">
        <f t="shared" si="15"/>
        <v>PremiumGrafaODCLevel 117.5</v>
      </c>
      <c r="C224" s="292" t="str">
        <f t="shared" si="16"/>
        <v>Level 1PremiumODC</v>
      </c>
      <c r="D224" s="287" t="s">
        <v>1462</v>
      </c>
      <c r="E224" s="293" t="s">
        <v>2451</v>
      </c>
      <c r="F224" s="287" t="s">
        <v>800</v>
      </c>
      <c r="G224" s="287" t="s">
        <v>2560</v>
      </c>
      <c r="H224" s="287" t="s">
        <v>810</v>
      </c>
      <c r="I224" s="288">
        <v>17.5</v>
      </c>
      <c r="J224" s="289">
        <f t="shared" si="17"/>
        <v>1461.0749999999998</v>
      </c>
      <c r="K224" s="289">
        <f t="shared" si="18"/>
        <v>1449.3863999999999</v>
      </c>
      <c r="L224" s="289">
        <f t="shared" si="19"/>
        <v>1449</v>
      </c>
    </row>
    <row r="225" spans="1:12" s="292" customFormat="1" ht="12.5">
      <c r="A225" s="287">
        <v>224</v>
      </c>
      <c r="B225" s="235" t="str">
        <f t="shared" si="15"/>
        <v>PremiumGrafaOnPremLevel 115.75</v>
      </c>
      <c r="C225" s="292" t="str">
        <f t="shared" si="16"/>
        <v>Level 1PremiumOnPrem</v>
      </c>
      <c r="D225" s="287" t="s">
        <v>1462</v>
      </c>
      <c r="E225" s="293" t="s">
        <v>2451</v>
      </c>
      <c r="F225" s="287" t="s">
        <v>807</v>
      </c>
      <c r="G225" s="287" t="s">
        <v>2560</v>
      </c>
      <c r="H225" s="287" t="s">
        <v>810</v>
      </c>
      <c r="I225" s="288">
        <v>15.75</v>
      </c>
      <c r="J225" s="289">
        <f t="shared" si="17"/>
        <v>1314.9675</v>
      </c>
      <c r="K225" s="289">
        <f t="shared" si="18"/>
        <v>1304.44776</v>
      </c>
      <c r="L225" s="289">
        <f t="shared" si="19"/>
        <v>1304</v>
      </c>
    </row>
    <row r="226" spans="1:12" s="292" customFormat="1" ht="12.5">
      <c r="A226" s="287">
        <v>225</v>
      </c>
      <c r="B226" s="235" t="str">
        <f t="shared" si="15"/>
        <v>PremiumGrafaODCLevel 221.3</v>
      </c>
      <c r="C226" s="292" t="str">
        <f t="shared" si="16"/>
        <v>Level 2PremiumODC</v>
      </c>
      <c r="D226" s="287" t="s">
        <v>1462</v>
      </c>
      <c r="E226" s="293" t="s">
        <v>2451</v>
      </c>
      <c r="F226" s="287" t="s">
        <v>800</v>
      </c>
      <c r="G226" s="287" t="s">
        <v>2561</v>
      </c>
      <c r="H226" s="287" t="s">
        <v>802</v>
      </c>
      <c r="I226" s="288">
        <v>21.3</v>
      </c>
      <c r="J226" s="289">
        <f t="shared" si="17"/>
        <v>1778.337</v>
      </c>
      <c r="K226" s="289">
        <f t="shared" si="18"/>
        <v>1764.110304</v>
      </c>
      <c r="L226" s="289">
        <f t="shared" si="19"/>
        <v>1764</v>
      </c>
    </row>
    <row r="227" spans="1:12" s="292" customFormat="1" ht="12.5">
      <c r="A227" s="287">
        <v>226</v>
      </c>
      <c r="B227" s="235" t="str">
        <f t="shared" si="15"/>
        <v>PremiumGrafaOnPremLevel 219.17</v>
      </c>
      <c r="C227" s="292" t="str">
        <f t="shared" si="16"/>
        <v>Level 2PremiumOnPrem</v>
      </c>
      <c r="D227" s="287" t="s">
        <v>1462</v>
      </c>
      <c r="E227" s="293" t="s">
        <v>2451</v>
      </c>
      <c r="F227" s="287" t="s">
        <v>807</v>
      </c>
      <c r="G227" s="287" t="s">
        <v>2561</v>
      </c>
      <c r="H227" s="287" t="s">
        <v>802</v>
      </c>
      <c r="I227" s="288">
        <v>19.170000000000002</v>
      </c>
      <c r="J227" s="289">
        <f t="shared" si="17"/>
        <v>1600.5033000000001</v>
      </c>
      <c r="K227" s="289">
        <f t="shared" si="18"/>
        <v>1587.6992736</v>
      </c>
      <c r="L227" s="289">
        <f t="shared" si="19"/>
        <v>1588</v>
      </c>
    </row>
    <row r="228" spans="1:12" s="292" customFormat="1" ht="12.5">
      <c r="A228" s="287">
        <v>227</v>
      </c>
      <c r="B228" s="235" t="str">
        <f t="shared" si="15"/>
        <v>PremiumGrafaODCLevel 324.8</v>
      </c>
      <c r="C228" s="292" t="str">
        <f t="shared" si="16"/>
        <v>Level 3PremiumODC</v>
      </c>
      <c r="D228" s="287" t="s">
        <v>1462</v>
      </c>
      <c r="E228" s="293" t="s">
        <v>2451</v>
      </c>
      <c r="F228" s="287" t="s">
        <v>800</v>
      </c>
      <c r="G228" s="287" t="s">
        <v>2562</v>
      </c>
      <c r="H228" s="287" t="s">
        <v>804</v>
      </c>
      <c r="I228" s="288">
        <v>24.8</v>
      </c>
      <c r="J228" s="289">
        <f t="shared" si="17"/>
        <v>2070.5520000000001</v>
      </c>
      <c r="K228" s="289">
        <f t="shared" si="18"/>
        <v>2053.987584</v>
      </c>
      <c r="L228" s="289">
        <f t="shared" si="19"/>
        <v>2054</v>
      </c>
    </row>
    <row r="229" spans="1:12" s="292" customFormat="1" ht="12.5">
      <c r="A229" s="287">
        <v>228</v>
      </c>
      <c r="B229" s="235" t="str">
        <f t="shared" si="15"/>
        <v>PremiumGrafaOnPremLevel 322.32</v>
      </c>
      <c r="C229" s="292" t="str">
        <f t="shared" si="16"/>
        <v>Level 3PremiumOnPrem</v>
      </c>
      <c r="D229" s="287" t="s">
        <v>1462</v>
      </c>
      <c r="E229" s="293" t="s">
        <v>2451</v>
      </c>
      <c r="F229" s="287" t="s">
        <v>807</v>
      </c>
      <c r="G229" s="287" t="s">
        <v>2562</v>
      </c>
      <c r="H229" s="287" t="s">
        <v>804</v>
      </c>
      <c r="I229" s="288">
        <v>22.32</v>
      </c>
      <c r="J229" s="289">
        <f t="shared" si="17"/>
        <v>1863.4967999999999</v>
      </c>
      <c r="K229" s="289">
        <f t="shared" si="18"/>
        <v>1848.5888255999998</v>
      </c>
      <c r="L229" s="289">
        <f t="shared" si="19"/>
        <v>1849</v>
      </c>
    </row>
    <row r="230" spans="1:12" s="292" customFormat="1" ht="12.5">
      <c r="A230" s="287">
        <v>229</v>
      </c>
      <c r="B230" s="235" t="str">
        <f t="shared" si="15"/>
        <v>NicheGraphDB (Neo4J)ODCLevel 119</v>
      </c>
      <c r="C230" s="292" t="str">
        <f t="shared" si="16"/>
        <v>Level 1NicheODC</v>
      </c>
      <c r="D230" s="287" t="s">
        <v>1493</v>
      </c>
      <c r="E230" s="293" t="s">
        <v>2452</v>
      </c>
      <c r="F230" s="287" t="s">
        <v>800</v>
      </c>
      <c r="G230" s="287" t="s">
        <v>2560</v>
      </c>
      <c r="H230" s="287" t="s">
        <v>810</v>
      </c>
      <c r="I230" s="288">
        <v>19</v>
      </c>
      <c r="J230" s="289">
        <f t="shared" si="17"/>
        <v>1586.31</v>
      </c>
      <c r="K230" s="289">
        <f t="shared" si="18"/>
        <v>1573.61952</v>
      </c>
      <c r="L230" s="289">
        <f t="shared" si="19"/>
        <v>1574</v>
      </c>
    </row>
    <row r="231" spans="1:12" s="292" customFormat="1" ht="12.5">
      <c r="A231" s="287">
        <v>230</v>
      </c>
      <c r="B231" s="235" t="str">
        <f t="shared" si="15"/>
        <v>NicheGraphDB (Neo4J)OnPremLevel 117.1</v>
      </c>
      <c r="C231" s="292" t="str">
        <f t="shared" si="16"/>
        <v>Level 1NicheOnPrem</v>
      </c>
      <c r="D231" s="287" t="s">
        <v>1493</v>
      </c>
      <c r="E231" s="293" t="s">
        <v>2452</v>
      </c>
      <c r="F231" s="287" t="s">
        <v>807</v>
      </c>
      <c r="G231" s="287" t="s">
        <v>2560</v>
      </c>
      <c r="H231" s="287" t="s">
        <v>810</v>
      </c>
      <c r="I231" s="288">
        <v>17.100000000000001</v>
      </c>
      <c r="J231" s="289">
        <f t="shared" si="17"/>
        <v>1427.6790000000001</v>
      </c>
      <c r="K231" s="289">
        <f t="shared" si="18"/>
        <v>1416.257568</v>
      </c>
      <c r="L231" s="289">
        <f t="shared" si="19"/>
        <v>1416</v>
      </c>
    </row>
    <row r="232" spans="1:12" s="292" customFormat="1" ht="12.5">
      <c r="A232" s="287">
        <v>231</v>
      </c>
      <c r="B232" s="235" t="str">
        <f t="shared" si="15"/>
        <v>NicheGraphDB (Neo4J)ODCLevel 222.8</v>
      </c>
      <c r="C232" s="292" t="str">
        <f t="shared" si="16"/>
        <v>Level 2NicheODC</v>
      </c>
      <c r="D232" s="287" t="s">
        <v>1493</v>
      </c>
      <c r="E232" s="293" t="s">
        <v>2452</v>
      </c>
      <c r="F232" s="287" t="s">
        <v>800</v>
      </c>
      <c r="G232" s="287" t="s">
        <v>2561</v>
      </c>
      <c r="H232" s="287" t="s">
        <v>802</v>
      </c>
      <c r="I232" s="288">
        <v>22.8</v>
      </c>
      <c r="J232" s="289">
        <f t="shared" si="17"/>
        <v>1903.5719999999999</v>
      </c>
      <c r="K232" s="289">
        <f t="shared" si="18"/>
        <v>1888.3434239999999</v>
      </c>
      <c r="L232" s="289">
        <f t="shared" si="19"/>
        <v>1888</v>
      </c>
    </row>
    <row r="233" spans="1:12" s="292" customFormat="1" ht="12.5">
      <c r="A233" s="287">
        <v>232</v>
      </c>
      <c r="B233" s="235" t="str">
        <f t="shared" si="15"/>
        <v>NicheGraphDB (Neo4J)OnPremLevel 220.52</v>
      </c>
      <c r="C233" s="292" t="str">
        <f t="shared" si="16"/>
        <v>Level 2NicheOnPrem</v>
      </c>
      <c r="D233" s="287" t="s">
        <v>1493</v>
      </c>
      <c r="E233" s="293" t="s">
        <v>2452</v>
      </c>
      <c r="F233" s="287" t="s">
        <v>807</v>
      </c>
      <c r="G233" s="287" t="s">
        <v>2561</v>
      </c>
      <c r="H233" s="287" t="s">
        <v>802</v>
      </c>
      <c r="I233" s="288">
        <v>20.52</v>
      </c>
      <c r="J233" s="289">
        <f t="shared" si="17"/>
        <v>1713.2148</v>
      </c>
      <c r="K233" s="289">
        <f t="shared" si="18"/>
        <v>1699.5090815999999</v>
      </c>
      <c r="L233" s="289">
        <f t="shared" si="19"/>
        <v>1700</v>
      </c>
    </row>
    <row r="234" spans="1:12" s="292" customFormat="1" ht="12.5">
      <c r="A234" s="287">
        <v>233</v>
      </c>
      <c r="B234" s="235" t="str">
        <f t="shared" si="15"/>
        <v>NicheGraphDB (Neo4J)ODCLevel 327.5</v>
      </c>
      <c r="C234" s="292" t="str">
        <f t="shared" si="16"/>
        <v>Level 3NicheODC</v>
      </c>
      <c r="D234" s="287" t="s">
        <v>1493</v>
      </c>
      <c r="E234" s="293" t="s">
        <v>2452</v>
      </c>
      <c r="F234" s="287" t="s">
        <v>800</v>
      </c>
      <c r="G234" s="287" t="s">
        <v>2562</v>
      </c>
      <c r="H234" s="287" t="s">
        <v>804</v>
      </c>
      <c r="I234" s="288">
        <v>27.5</v>
      </c>
      <c r="J234" s="289">
        <f t="shared" si="17"/>
        <v>2295.9749999999999</v>
      </c>
      <c r="K234" s="289">
        <f t="shared" si="18"/>
        <v>2277.6071999999999</v>
      </c>
      <c r="L234" s="289">
        <f t="shared" si="19"/>
        <v>2278</v>
      </c>
    </row>
    <row r="235" spans="1:12" s="292" customFormat="1" ht="12.5">
      <c r="A235" s="287">
        <v>234</v>
      </c>
      <c r="B235" s="235" t="str">
        <f t="shared" si="15"/>
        <v>NicheGraphDB (Neo4J)OnPremLevel 324.75</v>
      </c>
      <c r="C235" s="292" t="str">
        <f t="shared" si="16"/>
        <v>Level 3NicheOnPrem</v>
      </c>
      <c r="D235" s="287" t="s">
        <v>1493</v>
      </c>
      <c r="E235" s="293" t="s">
        <v>2452</v>
      </c>
      <c r="F235" s="287" t="s">
        <v>807</v>
      </c>
      <c r="G235" s="287" t="s">
        <v>2562</v>
      </c>
      <c r="H235" s="287" t="s">
        <v>804</v>
      </c>
      <c r="I235" s="288">
        <v>24.75</v>
      </c>
      <c r="J235" s="289">
        <f t="shared" si="17"/>
        <v>2066.3775000000001</v>
      </c>
      <c r="K235" s="289">
        <f t="shared" si="18"/>
        <v>2049.8464800000002</v>
      </c>
      <c r="L235" s="289">
        <f t="shared" si="19"/>
        <v>2050</v>
      </c>
    </row>
    <row r="236" spans="1:12" s="292" customFormat="1" ht="12.5">
      <c r="A236" s="287">
        <v>235</v>
      </c>
      <c r="B236" s="235" t="str">
        <f t="shared" si="15"/>
        <v>NicheGreat Plains ERPODCLevel 119</v>
      </c>
      <c r="C236" s="292" t="str">
        <f t="shared" si="16"/>
        <v>Level 1NicheODC</v>
      </c>
      <c r="D236" s="287" t="s">
        <v>1493</v>
      </c>
      <c r="E236" s="293" t="s">
        <v>2453</v>
      </c>
      <c r="F236" s="287" t="s">
        <v>800</v>
      </c>
      <c r="G236" s="287" t="s">
        <v>2560</v>
      </c>
      <c r="H236" s="287" t="s">
        <v>810</v>
      </c>
      <c r="I236" s="288">
        <v>19</v>
      </c>
      <c r="J236" s="289">
        <f t="shared" si="17"/>
        <v>1586.31</v>
      </c>
      <c r="K236" s="289">
        <f t="shared" si="18"/>
        <v>1573.61952</v>
      </c>
      <c r="L236" s="289">
        <f t="shared" si="19"/>
        <v>1574</v>
      </c>
    </row>
    <row r="237" spans="1:12" s="292" customFormat="1" ht="12.5">
      <c r="A237" s="287">
        <v>236</v>
      </c>
      <c r="B237" s="235" t="str">
        <f t="shared" si="15"/>
        <v>NicheGreat Plains ERPOnPremLevel 117.1</v>
      </c>
      <c r="C237" s="292" t="str">
        <f t="shared" si="16"/>
        <v>Level 1NicheOnPrem</v>
      </c>
      <c r="D237" s="287" t="s">
        <v>1493</v>
      </c>
      <c r="E237" s="293" t="s">
        <v>2453</v>
      </c>
      <c r="F237" s="287" t="s">
        <v>807</v>
      </c>
      <c r="G237" s="287" t="s">
        <v>2560</v>
      </c>
      <c r="H237" s="287" t="s">
        <v>810</v>
      </c>
      <c r="I237" s="288">
        <v>17.100000000000001</v>
      </c>
      <c r="J237" s="289">
        <f t="shared" si="17"/>
        <v>1427.6790000000001</v>
      </c>
      <c r="K237" s="289">
        <f t="shared" si="18"/>
        <v>1416.257568</v>
      </c>
      <c r="L237" s="289">
        <f t="shared" si="19"/>
        <v>1416</v>
      </c>
    </row>
    <row r="238" spans="1:12" s="292" customFormat="1" ht="12.5">
      <c r="A238" s="287">
        <v>237</v>
      </c>
      <c r="B238" s="235" t="str">
        <f t="shared" si="15"/>
        <v>NicheGreat Plains ERPODCLevel 222.8</v>
      </c>
      <c r="C238" s="292" t="str">
        <f t="shared" si="16"/>
        <v>Level 2NicheODC</v>
      </c>
      <c r="D238" s="287" t="s">
        <v>1493</v>
      </c>
      <c r="E238" s="293" t="s">
        <v>2453</v>
      </c>
      <c r="F238" s="287" t="s">
        <v>800</v>
      </c>
      <c r="G238" s="287" t="s">
        <v>2561</v>
      </c>
      <c r="H238" s="287" t="s">
        <v>802</v>
      </c>
      <c r="I238" s="288">
        <v>22.8</v>
      </c>
      <c r="J238" s="289">
        <f t="shared" si="17"/>
        <v>1903.5719999999999</v>
      </c>
      <c r="K238" s="289">
        <f t="shared" si="18"/>
        <v>1888.3434239999999</v>
      </c>
      <c r="L238" s="289">
        <f t="shared" si="19"/>
        <v>1888</v>
      </c>
    </row>
    <row r="239" spans="1:12" s="292" customFormat="1" ht="12.5">
      <c r="A239" s="287">
        <v>238</v>
      </c>
      <c r="B239" s="235" t="str">
        <f t="shared" si="15"/>
        <v>NicheGreat Plains ERPOnPremLevel 220.52</v>
      </c>
      <c r="C239" s="292" t="str">
        <f t="shared" si="16"/>
        <v>Level 2NicheOnPrem</v>
      </c>
      <c r="D239" s="287" t="s">
        <v>1493</v>
      </c>
      <c r="E239" s="293" t="s">
        <v>2453</v>
      </c>
      <c r="F239" s="287" t="s">
        <v>807</v>
      </c>
      <c r="G239" s="287" t="s">
        <v>2561</v>
      </c>
      <c r="H239" s="287" t="s">
        <v>802</v>
      </c>
      <c r="I239" s="288">
        <v>20.52</v>
      </c>
      <c r="J239" s="289">
        <f t="shared" si="17"/>
        <v>1713.2148</v>
      </c>
      <c r="K239" s="289">
        <f t="shared" si="18"/>
        <v>1699.5090815999999</v>
      </c>
      <c r="L239" s="289">
        <f t="shared" si="19"/>
        <v>1700</v>
      </c>
    </row>
    <row r="240" spans="1:12" s="292" customFormat="1" ht="12.5">
      <c r="A240" s="287">
        <v>239</v>
      </c>
      <c r="B240" s="235" t="str">
        <f t="shared" si="15"/>
        <v>NicheGreat Plains ERPODCLevel 327.5</v>
      </c>
      <c r="C240" s="292" t="str">
        <f t="shared" si="16"/>
        <v>Level 3NicheODC</v>
      </c>
      <c r="D240" s="287" t="s">
        <v>1493</v>
      </c>
      <c r="E240" s="293" t="s">
        <v>2453</v>
      </c>
      <c r="F240" s="287" t="s">
        <v>800</v>
      </c>
      <c r="G240" s="287" t="s">
        <v>2562</v>
      </c>
      <c r="H240" s="287" t="s">
        <v>804</v>
      </c>
      <c r="I240" s="288">
        <v>27.5</v>
      </c>
      <c r="J240" s="289">
        <f t="shared" si="17"/>
        <v>2295.9749999999999</v>
      </c>
      <c r="K240" s="289">
        <f t="shared" si="18"/>
        <v>2277.6071999999999</v>
      </c>
      <c r="L240" s="289">
        <f t="shared" si="19"/>
        <v>2278</v>
      </c>
    </row>
    <row r="241" spans="1:12" s="292" customFormat="1" ht="12.5">
      <c r="A241" s="287">
        <v>240</v>
      </c>
      <c r="B241" s="235" t="str">
        <f t="shared" si="15"/>
        <v>NicheGreat Plains ERPOnPremLevel 324.75</v>
      </c>
      <c r="C241" s="292" t="str">
        <f t="shared" si="16"/>
        <v>Level 3NicheOnPrem</v>
      </c>
      <c r="D241" s="287" t="s">
        <v>1493</v>
      </c>
      <c r="E241" s="293" t="s">
        <v>2453</v>
      </c>
      <c r="F241" s="287" t="s">
        <v>807</v>
      </c>
      <c r="G241" s="287" t="s">
        <v>2562</v>
      </c>
      <c r="H241" s="287" t="s">
        <v>804</v>
      </c>
      <c r="I241" s="288">
        <v>24.75</v>
      </c>
      <c r="J241" s="289">
        <f t="shared" si="17"/>
        <v>2066.3775000000001</v>
      </c>
      <c r="K241" s="289">
        <f t="shared" si="18"/>
        <v>2049.8464800000002</v>
      </c>
      <c r="L241" s="289">
        <f t="shared" si="19"/>
        <v>2050</v>
      </c>
    </row>
    <row r="242" spans="1:12" s="292" customFormat="1" ht="12.5">
      <c r="A242" s="287">
        <v>241</v>
      </c>
      <c r="B242" s="235" t="str">
        <f t="shared" si="15"/>
        <v>PremiumHadoop/Kafka/SparkODCLevel 117.5</v>
      </c>
      <c r="C242" s="292" t="str">
        <f t="shared" si="16"/>
        <v>Level 1PremiumODC</v>
      </c>
      <c r="D242" s="287" t="s">
        <v>1462</v>
      </c>
      <c r="E242" s="293" t="s">
        <v>2454</v>
      </c>
      <c r="F242" s="287" t="s">
        <v>800</v>
      </c>
      <c r="G242" s="287" t="s">
        <v>2560</v>
      </c>
      <c r="H242" s="287" t="s">
        <v>810</v>
      </c>
      <c r="I242" s="288">
        <v>17.5</v>
      </c>
      <c r="J242" s="289">
        <f t="shared" si="17"/>
        <v>1461.0749999999998</v>
      </c>
      <c r="K242" s="289">
        <f t="shared" si="18"/>
        <v>1449.3863999999999</v>
      </c>
      <c r="L242" s="289">
        <f t="shared" si="19"/>
        <v>1449</v>
      </c>
    </row>
    <row r="243" spans="1:12" s="292" customFormat="1" ht="12.5">
      <c r="A243" s="287">
        <v>242</v>
      </c>
      <c r="B243" s="235" t="str">
        <f t="shared" si="15"/>
        <v>PremiumHadoop/Kafka/SparkOnPremLevel 115.75</v>
      </c>
      <c r="C243" s="292" t="str">
        <f t="shared" si="16"/>
        <v>Level 1PremiumOnPrem</v>
      </c>
      <c r="D243" s="287" t="s">
        <v>1462</v>
      </c>
      <c r="E243" s="293" t="s">
        <v>2454</v>
      </c>
      <c r="F243" s="287" t="s">
        <v>807</v>
      </c>
      <c r="G243" s="287" t="s">
        <v>2560</v>
      </c>
      <c r="H243" s="287" t="s">
        <v>810</v>
      </c>
      <c r="I243" s="288">
        <v>15.75</v>
      </c>
      <c r="J243" s="289">
        <f t="shared" si="17"/>
        <v>1314.9675</v>
      </c>
      <c r="K243" s="289">
        <f t="shared" si="18"/>
        <v>1304.44776</v>
      </c>
      <c r="L243" s="289">
        <f t="shared" si="19"/>
        <v>1304</v>
      </c>
    </row>
    <row r="244" spans="1:12" s="292" customFormat="1" ht="12.5">
      <c r="A244" s="287">
        <v>243</v>
      </c>
      <c r="B244" s="235" t="str">
        <f t="shared" si="15"/>
        <v>PremiumHadoop/Kafka/SparkODCLevel 221.3</v>
      </c>
      <c r="C244" s="292" t="str">
        <f t="shared" si="16"/>
        <v>Level 2PremiumODC</v>
      </c>
      <c r="D244" s="287" t="s">
        <v>1462</v>
      </c>
      <c r="E244" s="293" t="s">
        <v>2454</v>
      </c>
      <c r="F244" s="287" t="s">
        <v>800</v>
      </c>
      <c r="G244" s="287" t="s">
        <v>2561</v>
      </c>
      <c r="H244" s="287" t="s">
        <v>802</v>
      </c>
      <c r="I244" s="288">
        <v>21.3</v>
      </c>
      <c r="J244" s="289">
        <f t="shared" si="17"/>
        <v>1778.337</v>
      </c>
      <c r="K244" s="289">
        <f t="shared" si="18"/>
        <v>1764.110304</v>
      </c>
      <c r="L244" s="289">
        <f t="shared" si="19"/>
        <v>1764</v>
      </c>
    </row>
    <row r="245" spans="1:12" s="292" customFormat="1" ht="12.5">
      <c r="A245" s="287">
        <v>244</v>
      </c>
      <c r="B245" s="235" t="str">
        <f t="shared" si="15"/>
        <v>PremiumHadoop/Kafka/SparkOnPremLevel 219.17</v>
      </c>
      <c r="C245" s="292" t="str">
        <f t="shared" si="16"/>
        <v>Level 2PremiumOnPrem</v>
      </c>
      <c r="D245" s="287" t="s">
        <v>1462</v>
      </c>
      <c r="E245" s="293" t="s">
        <v>2454</v>
      </c>
      <c r="F245" s="287" t="s">
        <v>807</v>
      </c>
      <c r="G245" s="287" t="s">
        <v>2561</v>
      </c>
      <c r="H245" s="287" t="s">
        <v>802</v>
      </c>
      <c r="I245" s="288">
        <v>19.170000000000002</v>
      </c>
      <c r="J245" s="289">
        <f t="shared" si="17"/>
        <v>1600.5033000000001</v>
      </c>
      <c r="K245" s="289">
        <f t="shared" si="18"/>
        <v>1587.6992736</v>
      </c>
      <c r="L245" s="289">
        <f t="shared" si="19"/>
        <v>1588</v>
      </c>
    </row>
    <row r="246" spans="1:12" s="292" customFormat="1" ht="12.5">
      <c r="A246" s="287">
        <v>245</v>
      </c>
      <c r="B246" s="235" t="str">
        <f t="shared" si="15"/>
        <v>PremiumHadoop/Kafka/SparkODCLevel 324.8</v>
      </c>
      <c r="C246" s="292" t="str">
        <f t="shared" si="16"/>
        <v>Level 3PremiumODC</v>
      </c>
      <c r="D246" s="287" t="s">
        <v>1462</v>
      </c>
      <c r="E246" s="293" t="s">
        <v>2454</v>
      </c>
      <c r="F246" s="287" t="s">
        <v>800</v>
      </c>
      <c r="G246" s="287" t="s">
        <v>2562</v>
      </c>
      <c r="H246" s="287" t="s">
        <v>804</v>
      </c>
      <c r="I246" s="288">
        <v>24.8</v>
      </c>
      <c r="J246" s="289">
        <f t="shared" si="17"/>
        <v>2070.5520000000001</v>
      </c>
      <c r="K246" s="289">
        <f t="shared" si="18"/>
        <v>2053.987584</v>
      </c>
      <c r="L246" s="289">
        <f t="shared" si="19"/>
        <v>2054</v>
      </c>
    </row>
    <row r="247" spans="1:12" s="292" customFormat="1" ht="12.5">
      <c r="A247" s="287">
        <v>246</v>
      </c>
      <c r="B247" s="235" t="str">
        <f t="shared" si="15"/>
        <v>PremiumHadoop/Kafka/SparkOnPremLevel 322.32</v>
      </c>
      <c r="C247" s="292" t="str">
        <f t="shared" si="16"/>
        <v>Level 3PremiumOnPrem</v>
      </c>
      <c r="D247" s="287" t="s">
        <v>1462</v>
      </c>
      <c r="E247" s="293" t="s">
        <v>2454</v>
      </c>
      <c r="F247" s="287" t="s">
        <v>807</v>
      </c>
      <c r="G247" s="287" t="s">
        <v>2562</v>
      </c>
      <c r="H247" s="287" t="s">
        <v>804</v>
      </c>
      <c r="I247" s="288">
        <v>22.32</v>
      </c>
      <c r="J247" s="289">
        <f t="shared" si="17"/>
        <v>1863.4967999999999</v>
      </c>
      <c r="K247" s="289">
        <f t="shared" si="18"/>
        <v>1848.5888255999998</v>
      </c>
      <c r="L247" s="289">
        <f t="shared" si="19"/>
        <v>1849</v>
      </c>
    </row>
    <row r="248" spans="1:12" s="292" customFormat="1" ht="12.5">
      <c r="A248" s="287">
        <v>247</v>
      </c>
      <c r="B248" s="235" t="str">
        <f t="shared" si="15"/>
        <v>PremiumInforODCLevel 117.5</v>
      </c>
      <c r="C248" s="292" t="str">
        <f t="shared" si="16"/>
        <v>Level 1PremiumODC</v>
      </c>
      <c r="D248" s="287" t="s">
        <v>1462</v>
      </c>
      <c r="E248" s="293" t="s">
        <v>2455</v>
      </c>
      <c r="F248" s="287" t="s">
        <v>800</v>
      </c>
      <c r="G248" s="287" t="s">
        <v>2560</v>
      </c>
      <c r="H248" s="287" t="s">
        <v>810</v>
      </c>
      <c r="I248" s="288">
        <v>17.5</v>
      </c>
      <c r="J248" s="289">
        <f t="shared" si="17"/>
        <v>1461.0749999999998</v>
      </c>
      <c r="K248" s="289">
        <f t="shared" si="18"/>
        <v>1449.3863999999999</v>
      </c>
      <c r="L248" s="289">
        <f t="shared" si="19"/>
        <v>1449</v>
      </c>
    </row>
    <row r="249" spans="1:12" s="292" customFormat="1" ht="12.5">
      <c r="A249" s="287">
        <v>248</v>
      </c>
      <c r="B249" s="235" t="str">
        <f t="shared" si="15"/>
        <v>PremiumInforOnPremLevel 115.75</v>
      </c>
      <c r="C249" s="292" t="str">
        <f t="shared" si="16"/>
        <v>Level 1PremiumOnPrem</v>
      </c>
      <c r="D249" s="287" t="s">
        <v>1462</v>
      </c>
      <c r="E249" s="293" t="s">
        <v>2455</v>
      </c>
      <c r="F249" s="287" t="s">
        <v>807</v>
      </c>
      <c r="G249" s="287" t="s">
        <v>2560</v>
      </c>
      <c r="H249" s="287" t="s">
        <v>810</v>
      </c>
      <c r="I249" s="288">
        <v>15.75</v>
      </c>
      <c r="J249" s="289">
        <f t="shared" si="17"/>
        <v>1314.9675</v>
      </c>
      <c r="K249" s="289">
        <f t="shared" si="18"/>
        <v>1304.44776</v>
      </c>
      <c r="L249" s="289">
        <f t="shared" si="19"/>
        <v>1304</v>
      </c>
    </row>
    <row r="250" spans="1:12" s="292" customFormat="1" ht="12.5">
      <c r="A250" s="287">
        <v>249</v>
      </c>
      <c r="B250" s="235" t="str">
        <f t="shared" si="15"/>
        <v>PremiumInforODCLevel 221.3</v>
      </c>
      <c r="C250" s="292" t="str">
        <f t="shared" si="16"/>
        <v>Level 2PremiumODC</v>
      </c>
      <c r="D250" s="287" t="s">
        <v>1462</v>
      </c>
      <c r="E250" s="293" t="s">
        <v>2455</v>
      </c>
      <c r="F250" s="287" t="s">
        <v>800</v>
      </c>
      <c r="G250" s="287" t="s">
        <v>2561</v>
      </c>
      <c r="H250" s="287" t="s">
        <v>802</v>
      </c>
      <c r="I250" s="288">
        <v>21.3</v>
      </c>
      <c r="J250" s="289">
        <f t="shared" si="17"/>
        <v>1778.337</v>
      </c>
      <c r="K250" s="289">
        <f t="shared" si="18"/>
        <v>1764.110304</v>
      </c>
      <c r="L250" s="289">
        <f t="shared" si="19"/>
        <v>1764</v>
      </c>
    </row>
    <row r="251" spans="1:12" s="292" customFormat="1" ht="12.5">
      <c r="A251" s="287">
        <v>250</v>
      </c>
      <c r="B251" s="235" t="str">
        <f t="shared" si="15"/>
        <v>PremiumInforOnPremLevel 219.17</v>
      </c>
      <c r="C251" s="292" t="str">
        <f t="shared" si="16"/>
        <v>Level 2PremiumOnPrem</v>
      </c>
      <c r="D251" s="287" t="s">
        <v>1462</v>
      </c>
      <c r="E251" s="293" t="s">
        <v>2455</v>
      </c>
      <c r="F251" s="287" t="s">
        <v>807</v>
      </c>
      <c r="G251" s="287" t="s">
        <v>2561</v>
      </c>
      <c r="H251" s="287" t="s">
        <v>802</v>
      </c>
      <c r="I251" s="288">
        <v>19.170000000000002</v>
      </c>
      <c r="J251" s="289">
        <f t="shared" si="17"/>
        <v>1600.5033000000001</v>
      </c>
      <c r="K251" s="289">
        <f t="shared" si="18"/>
        <v>1587.6992736</v>
      </c>
      <c r="L251" s="289">
        <f t="shared" si="19"/>
        <v>1588</v>
      </c>
    </row>
    <row r="252" spans="1:12" s="292" customFormat="1" ht="12.5">
      <c r="A252" s="287">
        <v>251</v>
      </c>
      <c r="B252" s="235" t="str">
        <f t="shared" si="15"/>
        <v>PremiumInforODCLevel 324.8</v>
      </c>
      <c r="C252" s="292" t="str">
        <f t="shared" si="16"/>
        <v>Level 3PremiumODC</v>
      </c>
      <c r="D252" s="287" t="s">
        <v>1462</v>
      </c>
      <c r="E252" s="293" t="s">
        <v>2455</v>
      </c>
      <c r="F252" s="287" t="s">
        <v>800</v>
      </c>
      <c r="G252" s="287" t="s">
        <v>2562</v>
      </c>
      <c r="H252" s="287" t="s">
        <v>804</v>
      </c>
      <c r="I252" s="288">
        <v>24.8</v>
      </c>
      <c r="J252" s="289">
        <f t="shared" si="17"/>
        <v>2070.5520000000001</v>
      </c>
      <c r="K252" s="289">
        <f t="shared" si="18"/>
        <v>2053.987584</v>
      </c>
      <c r="L252" s="289">
        <f t="shared" si="19"/>
        <v>2054</v>
      </c>
    </row>
    <row r="253" spans="1:12" s="292" customFormat="1" ht="12.5">
      <c r="A253" s="287">
        <v>252</v>
      </c>
      <c r="B253" s="235" t="str">
        <f t="shared" si="15"/>
        <v>PremiumInforOnPremLevel 322.32</v>
      </c>
      <c r="C253" s="292" t="str">
        <f t="shared" si="16"/>
        <v>Level 3PremiumOnPrem</v>
      </c>
      <c r="D253" s="287" t="s">
        <v>1462</v>
      </c>
      <c r="E253" s="293" t="s">
        <v>2455</v>
      </c>
      <c r="F253" s="287" t="s">
        <v>807</v>
      </c>
      <c r="G253" s="287" t="s">
        <v>2562</v>
      </c>
      <c r="H253" s="287" t="s">
        <v>804</v>
      </c>
      <c r="I253" s="288">
        <v>22.32</v>
      </c>
      <c r="J253" s="289">
        <f t="shared" si="17"/>
        <v>1863.4967999999999</v>
      </c>
      <c r="K253" s="289">
        <f t="shared" si="18"/>
        <v>1848.5888255999998</v>
      </c>
      <c r="L253" s="289">
        <f t="shared" si="19"/>
        <v>1849</v>
      </c>
    </row>
    <row r="254" spans="1:12" s="292" customFormat="1" ht="12.5">
      <c r="A254" s="287">
        <v>253</v>
      </c>
      <c r="B254" s="235" t="str">
        <f t="shared" si="15"/>
        <v>PremiumiOS / AndroidODCLevel 117.5</v>
      </c>
      <c r="C254" s="292" t="str">
        <f t="shared" si="16"/>
        <v>Level 1PremiumODC</v>
      </c>
      <c r="D254" s="287" t="s">
        <v>1462</v>
      </c>
      <c r="E254" s="293" t="s">
        <v>2567</v>
      </c>
      <c r="F254" s="287" t="s">
        <v>800</v>
      </c>
      <c r="G254" s="287" t="s">
        <v>2560</v>
      </c>
      <c r="H254" s="287" t="s">
        <v>810</v>
      </c>
      <c r="I254" s="288">
        <v>17.5</v>
      </c>
      <c r="J254" s="289">
        <f t="shared" si="17"/>
        <v>1461.0749999999998</v>
      </c>
      <c r="K254" s="289">
        <f t="shared" si="18"/>
        <v>1449.3863999999999</v>
      </c>
      <c r="L254" s="289">
        <f t="shared" si="19"/>
        <v>1449</v>
      </c>
    </row>
    <row r="255" spans="1:12" s="292" customFormat="1" ht="12.5">
      <c r="A255" s="287">
        <v>254</v>
      </c>
      <c r="B255" s="235" t="str">
        <f t="shared" si="15"/>
        <v>PremiumiOS / AndroidOnPremLevel 115.75</v>
      </c>
      <c r="C255" s="292" t="str">
        <f t="shared" si="16"/>
        <v>Level 1PremiumOnPrem</v>
      </c>
      <c r="D255" s="287" t="s">
        <v>1462</v>
      </c>
      <c r="E255" s="293" t="s">
        <v>2567</v>
      </c>
      <c r="F255" s="287" t="s">
        <v>807</v>
      </c>
      <c r="G255" s="287" t="s">
        <v>2560</v>
      </c>
      <c r="H255" s="287" t="s">
        <v>810</v>
      </c>
      <c r="I255" s="288">
        <v>15.75</v>
      </c>
      <c r="J255" s="289">
        <f t="shared" si="17"/>
        <v>1314.9675</v>
      </c>
      <c r="K255" s="289">
        <f t="shared" si="18"/>
        <v>1304.44776</v>
      </c>
      <c r="L255" s="289">
        <f t="shared" si="19"/>
        <v>1304</v>
      </c>
    </row>
    <row r="256" spans="1:12" s="292" customFormat="1" ht="12.5">
      <c r="A256" s="287">
        <v>255</v>
      </c>
      <c r="B256" s="235" t="str">
        <f t="shared" si="15"/>
        <v>PremiumiOS / AndroidODCLevel 221.3</v>
      </c>
      <c r="C256" s="292" t="str">
        <f t="shared" si="16"/>
        <v>Level 2PremiumODC</v>
      </c>
      <c r="D256" s="287" t="s">
        <v>1462</v>
      </c>
      <c r="E256" s="293" t="s">
        <v>2567</v>
      </c>
      <c r="F256" s="287" t="s">
        <v>800</v>
      </c>
      <c r="G256" s="287" t="s">
        <v>2561</v>
      </c>
      <c r="H256" s="287" t="s">
        <v>802</v>
      </c>
      <c r="I256" s="288">
        <v>21.3</v>
      </c>
      <c r="J256" s="289">
        <f t="shared" si="17"/>
        <v>1778.337</v>
      </c>
      <c r="K256" s="289">
        <f t="shared" si="18"/>
        <v>1764.110304</v>
      </c>
      <c r="L256" s="289">
        <f t="shared" si="19"/>
        <v>1764</v>
      </c>
    </row>
    <row r="257" spans="1:12" s="292" customFormat="1" ht="12.5">
      <c r="A257" s="287">
        <v>256</v>
      </c>
      <c r="B257" s="235" t="str">
        <f t="shared" si="15"/>
        <v>PremiumiOS / AndroidOnPremLevel 219.17</v>
      </c>
      <c r="C257" s="292" t="str">
        <f t="shared" si="16"/>
        <v>Level 2PremiumOnPrem</v>
      </c>
      <c r="D257" s="287" t="s">
        <v>1462</v>
      </c>
      <c r="E257" s="293" t="s">
        <v>2567</v>
      </c>
      <c r="F257" s="287" t="s">
        <v>807</v>
      </c>
      <c r="G257" s="287" t="s">
        <v>2561</v>
      </c>
      <c r="H257" s="287" t="s">
        <v>802</v>
      </c>
      <c r="I257" s="288">
        <v>19.170000000000002</v>
      </c>
      <c r="J257" s="289">
        <f t="shared" si="17"/>
        <v>1600.5033000000001</v>
      </c>
      <c r="K257" s="289">
        <f t="shared" si="18"/>
        <v>1587.6992736</v>
      </c>
      <c r="L257" s="289">
        <f t="shared" si="19"/>
        <v>1588</v>
      </c>
    </row>
    <row r="258" spans="1:12" s="292" customFormat="1" ht="12.5">
      <c r="A258" s="287">
        <v>257</v>
      </c>
      <c r="B258" s="235" t="str">
        <f t="shared" ref="B258:B321" si="20">CONCATENATE(D258,E258,F258,H258,I258)</f>
        <v>PremiumiOS / AndroidODCLevel 324.8</v>
      </c>
      <c r="C258" s="292" t="str">
        <f t="shared" ref="C258:C321" si="21">CONCATENATE(H258,D258,F258)</f>
        <v>Level 3PremiumODC</v>
      </c>
      <c r="D258" s="287" t="s">
        <v>1462</v>
      </c>
      <c r="E258" s="293" t="s">
        <v>2567</v>
      </c>
      <c r="F258" s="287" t="s">
        <v>800</v>
      </c>
      <c r="G258" s="287" t="s">
        <v>2562</v>
      </c>
      <c r="H258" s="287" t="s">
        <v>804</v>
      </c>
      <c r="I258" s="288">
        <v>24.8</v>
      </c>
      <c r="J258" s="289">
        <f t="shared" si="17"/>
        <v>2070.5520000000001</v>
      </c>
      <c r="K258" s="289">
        <f t="shared" si="18"/>
        <v>2053.987584</v>
      </c>
      <c r="L258" s="289">
        <f t="shared" si="19"/>
        <v>2054</v>
      </c>
    </row>
    <row r="259" spans="1:12" s="292" customFormat="1" ht="12.5">
      <c r="A259" s="287">
        <v>258</v>
      </c>
      <c r="B259" s="235" t="str">
        <f t="shared" si="20"/>
        <v>PremiumiOS / AndroidOnPremLevel 322.32</v>
      </c>
      <c r="C259" s="292" t="str">
        <f t="shared" si="21"/>
        <v>Level 3PremiumOnPrem</v>
      </c>
      <c r="D259" s="287" t="s">
        <v>1462</v>
      </c>
      <c r="E259" s="293" t="s">
        <v>2567</v>
      </c>
      <c r="F259" s="287" t="s">
        <v>807</v>
      </c>
      <c r="G259" s="287" t="s">
        <v>2562</v>
      </c>
      <c r="H259" s="287" t="s">
        <v>804</v>
      </c>
      <c r="I259" s="288">
        <v>22.32</v>
      </c>
      <c r="J259" s="289">
        <f t="shared" ref="J259:J322" si="22">I259*83.49</f>
        <v>1863.4967999999999</v>
      </c>
      <c r="K259" s="289">
        <f t="shared" ref="K259:K322" si="23">J259-(J259*0.8%)</f>
        <v>1848.5888255999998</v>
      </c>
      <c r="L259" s="289">
        <f t="shared" ref="L259:L322" si="24">ROUND(K259,0)</f>
        <v>1849</v>
      </c>
    </row>
    <row r="260" spans="1:12" s="292" customFormat="1" ht="12.5">
      <c r="A260" s="287">
        <v>259</v>
      </c>
      <c r="B260" s="235" t="str">
        <f t="shared" si="20"/>
        <v>NicheIoT / Digital &amp; EmbeddedODCLevel 119</v>
      </c>
      <c r="C260" s="292" t="str">
        <f t="shared" si="21"/>
        <v>Level 1NicheODC</v>
      </c>
      <c r="D260" s="287" t="s">
        <v>1493</v>
      </c>
      <c r="E260" s="293" t="s">
        <v>2568</v>
      </c>
      <c r="F260" s="287" t="s">
        <v>800</v>
      </c>
      <c r="G260" s="287" t="s">
        <v>2560</v>
      </c>
      <c r="H260" s="287" t="s">
        <v>810</v>
      </c>
      <c r="I260" s="288">
        <v>19</v>
      </c>
      <c r="J260" s="289">
        <f t="shared" si="22"/>
        <v>1586.31</v>
      </c>
      <c r="K260" s="289">
        <f t="shared" si="23"/>
        <v>1573.61952</v>
      </c>
      <c r="L260" s="289">
        <f t="shared" si="24"/>
        <v>1574</v>
      </c>
    </row>
    <row r="261" spans="1:12" s="292" customFormat="1" ht="12.5">
      <c r="A261" s="287">
        <v>260</v>
      </c>
      <c r="B261" s="235" t="str">
        <f t="shared" si="20"/>
        <v>NicheIoT / Digital &amp; EmbeddedOnPremLevel 117.1</v>
      </c>
      <c r="C261" s="292" t="str">
        <f t="shared" si="21"/>
        <v>Level 1NicheOnPrem</v>
      </c>
      <c r="D261" s="287" t="s">
        <v>1493</v>
      </c>
      <c r="E261" s="293" t="s">
        <v>2568</v>
      </c>
      <c r="F261" s="287" t="s">
        <v>807</v>
      </c>
      <c r="G261" s="287" t="s">
        <v>2560</v>
      </c>
      <c r="H261" s="287" t="s">
        <v>810</v>
      </c>
      <c r="I261" s="288">
        <v>17.100000000000001</v>
      </c>
      <c r="J261" s="289">
        <f t="shared" si="22"/>
        <v>1427.6790000000001</v>
      </c>
      <c r="K261" s="289">
        <f t="shared" si="23"/>
        <v>1416.257568</v>
      </c>
      <c r="L261" s="289">
        <f t="shared" si="24"/>
        <v>1416</v>
      </c>
    </row>
    <row r="262" spans="1:12" s="292" customFormat="1" ht="12.5">
      <c r="A262" s="287">
        <v>261</v>
      </c>
      <c r="B262" s="235" t="str">
        <f t="shared" si="20"/>
        <v>NicheIoT / Digital &amp; EmbeddedODCLevel 222.8</v>
      </c>
      <c r="C262" s="292" t="str">
        <f t="shared" si="21"/>
        <v>Level 2NicheODC</v>
      </c>
      <c r="D262" s="287" t="s">
        <v>1493</v>
      </c>
      <c r="E262" s="293" t="s">
        <v>2568</v>
      </c>
      <c r="F262" s="287" t="s">
        <v>800</v>
      </c>
      <c r="G262" s="287" t="s">
        <v>2561</v>
      </c>
      <c r="H262" s="287" t="s">
        <v>802</v>
      </c>
      <c r="I262" s="288">
        <v>22.8</v>
      </c>
      <c r="J262" s="289">
        <f t="shared" si="22"/>
        <v>1903.5719999999999</v>
      </c>
      <c r="K262" s="289">
        <f t="shared" si="23"/>
        <v>1888.3434239999999</v>
      </c>
      <c r="L262" s="289">
        <f t="shared" si="24"/>
        <v>1888</v>
      </c>
    </row>
    <row r="263" spans="1:12" s="292" customFormat="1" ht="12.5">
      <c r="A263" s="287">
        <v>262</v>
      </c>
      <c r="B263" s="235" t="str">
        <f t="shared" si="20"/>
        <v>NicheIoT / Digital &amp; EmbeddedOnPremLevel 220.52</v>
      </c>
      <c r="C263" s="292" t="str">
        <f t="shared" si="21"/>
        <v>Level 2NicheOnPrem</v>
      </c>
      <c r="D263" s="287" t="s">
        <v>1493</v>
      </c>
      <c r="E263" s="293" t="s">
        <v>2568</v>
      </c>
      <c r="F263" s="287" t="s">
        <v>807</v>
      </c>
      <c r="G263" s="287" t="s">
        <v>2561</v>
      </c>
      <c r="H263" s="287" t="s">
        <v>802</v>
      </c>
      <c r="I263" s="288">
        <v>20.52</v>
      </c>
      <c r="J263" s="289">
        <f t="shared" si="22"/>
        <v>1713.2148</v>
      </c>
      <c r="K263" s="289">
        <f t="shared" si="23"/>
        <v>1699.5090815999999</v>
      </c>
      <c r="L263" s="289">
        <f t="shared" si="24"/>
        <v>1700</v>
      </c>
    </row>
    <row r="264" spans="1:12" s="292" customFormat="1" ht="12.5">
      <c r="A264" s="287">
        <v>263</v>
      </c>
      <c r="B264" s="235" t="str">
        <f t="shared" si="20"/>
        <v>NicheIoT / Digital &amp; EmbeddedODCLevel 327.5</v>
      </c>
      <c r="C264" s="292" t="str">
        <f t="shared" si="21"/>
        <v>Level 3NicheODC</v>
      </c>
      <c r="D264" s="287" t="s">
        <v>1493</v>
      </c>
      <c r="E264" s="293" t="s">
        <v>2568</v>
      </c>
      <c r="F264" s="287" t="s">
        <v>800</v>
      </c>
      <c r="G264" s="287" t="s">
        <v>2562</v>
      </c>
      <c r="H264" s="287" t="s">
        <v>804</v>
      </c>
      <c r="I264" s="288">
        <v>27.5</v>
      </c>
      <c r="J264" s="289">
        <f t="shared" si="22"/>
        <v>2295.9749999999999</v>
      </c>
      <c r="K264" s="289">
        <f t="shared" si="23"/>
        <v>2277.6071999999999</v>
      </c>
      <c r="L264" s="289">
        <f t="shared" si="24"/>
        <v>2278</v>
      </c>
    </row>
    <row r="265" spans="1:12" s="292" customFormat="1" ht="12.5">
      <c r="A265" s="287">
        <v>264</v>
      </c>
      <c r="B265" s="235" t="str">
        <f t="shared" si="20"/>
        <v>NicheIoT / Digital &amp; EmbeddedOnPremLevel 324.75</v>
      </c>
      <c r="C265" s="292" t="str">
        <f t="shared" si="21"/>
        <v>Level 3NicheOnPrem</v>
      </c>
      <c r="D265" s="287" t="s">
        <v>1493</v>
      </c>
      <c r="E265" s="293" t="s">
        <v>2568</v>
      </c>
      <c r="F265" s="287" t="s">
        <v>807</v>
      </c>
      <c r="G265" s="287" t="s">
        <v>2562</v>
      </c>
      <c r="H265" s="287" t="s">
        <v>804</v>
      </c>
      <c r="I265" s="288">
        <v>24.75</v>
      </c>
      <c r="J265" s="289">
        <f t="shared" si="22"/>
        <v>2066.3775000000001</v>
      </c>
      <c r="K265" s="289">
        <f t="shared" si="23"/>
        <v>2049.8464800000002</v>
      </c>
      <c r="L265" s="289">
        <f t="shared" si="24"/>
        <v>2050</v>
      </c>
    </row>
    <row r="266" spans="1:12" s="292" customFormat="1" ht="12.5">
      <c r="A266" s="287">
        <v>265</v>
      </c>
      <c r="B266" s="235" t="str">
        <f t="shared" si="20"/>
        <v>StandardJavaODCLevel 116.9</v>
      </c>
      <c r="C266" s="292" t="str">
        <f t="shared" si="21"/>
        <v>Level 1StandardODC</v>
      </c>
      <c r="D266" s="287" t="s">
        <v>1464</v>
      </c>
      <c r="E266" s="293" t="s">
        <v>2458</v>
      </c>
      <c r="F266" s="287" t="s">
        <v>800</v>
      </c>
      <c r="G266" s="287" t="s">
        <v>2560</v>
      </c>
      <c r="H266" s="287" t="s">
        <v>810</v>
      </c>
      <c r="I266" s="288">
        <v>16.899999999999999</v>
      </c>
      <c r="J266" s="289">
        <f t="shared" si="22"/>
        <v>1410.9809999999998</v>
      </c>
      <c r="K266" s="289">
        <f t="shared" si="23"/>
        <v>1399.6931519999998</v>
      </c>
      <c r="L266" s="289">
        <f t="shared" si="24"/>
        <v>1400</v>
      </c>
    </row>
    <row r="267" spans="1:12" s="292" customFormat="1" ht="12.5">
      <c r="A267" s="287">
        <v>266</v>
      </c>
      <c r="B267" s="235" t="str">
        <f t="shared" si="20"/>
        <v>StandardJavaOnPremLevel 115.21</v>
      </c>
      <c r="C267" s="292" t="str">
        <f t="shared" si="21"/>
        <v>Level 1StandardOnPrem</v>
      </c>
      <c r="D267" s="287" t="s">
        <v>1464</v>
      </c>
      <c r="E267" s="293" t="s">
        <v>2458</v>
      </c>
      <c r="F267" s="287" t="s">
        <v>807</v>
      </c>
      <c r="G267" s="287" t="s">
        <v>2560</v>
      </c>
      <c r="H267" s="287" t="s">
        <v>810</v>
      </c>
      <c r="I267" s="288">
        <v>15.21</v>
      </c>
      <c r="J267" s="289">
        <f t="shared" si="22"/>
        <v>1269.8829000000001</v>
      </c>
      <c r="K267" s="289">
        <f t="shared" si="23"/>
        <v>1259.7238368000001</v>
      </c>
      <c r="L267" s="289">
        <f t="shared" si="24"/>
        <v>1260</v>
      </c>
    </row>
    <row r="268" spans="1:12" s="292" customFormat="1" ht="12.5">
      <c r="A268" s="287">
        <v>267</v>
      </c>
      <c r="B268" s="235" t="str">
        <f t="shared" si="20"/>
        <v>StandardJavaODCLevel 220</v>
      </c>
      <c r="C268" s="292" t="str">
        <f t="shared" si="21"/>
        <v>Level 2StandardODC</v>
      </c>
      <c r="D268" s="287" t="s">
        <v>1464</v>
      </c>
      <c r="E268" s="293" t="s">
        <v>2458</v>
      </c>
      <c r="F268" s="287" t="s">
        <v>800</v>
      </c>
      <c r="G268" s="287" t="s">
        <v>2561</v>
      </c>
      <c r="H268" s="287" t="s">
        <v>802</v>
      </c>
      <c r="I268" s="288">
        <v>20</v>
      </c>
      <c r="J268" s="289">
        <f t="shared" si="22"/>
        <v>1669.8</v>
      </c>
      <c r="K268" s="289">
        <f t="shared" si="23"/>
        <v>1656.4415999999999</v>
      </c>
      <c r="L268" s="289">
        <f t="shared" si="24"/>
        <v>1656</v>
      </c>
    </row>
    <row r="269" spans="1:12" s="292" customFormat="1" ht="12.5">
      <c r="A269" s="287">
        <v>268</v>
      </c>
      <c r="B269" s="235" t="str">
        <f t="shared" si="20"/>
        <v>StandardJavaOnPremLevel 218</v>
      </c>
      <c r="C269" s="292" t="str">
        <f t="shared" si="21"/>
        <v>Level 2StandardOnPrem</v>
      </c>
      <c r="D269" s="287" t="s">
        <v>1464</v>
      </c>
      <c r="E269" s="293" t="s">
        <v>2458</v>
      </c>
      <c r="F269" s="287" t="s">
        <v>807</v>
      </c>
      <c r="G269" s="287" t="s">
        <v>2561</v>
      </c>
      <c r="H269" s="287" t="s">
        <v>802</v>
      </c>
      <c r="I269" s="288">
        <v>18</v>
      </c>
      <c r="J269" s="289">
        <f t="shared" si="22"/>
        <v>1502.82</v>
      </c>
      <c r="K269" s="289">
        <f t="shared" si="23"/>
        <v>1490.7974399999998</v>
      </c>
      <c r="L269" s="289">
        <f t="shared" si="24"/>
        <v>1491</v>
      </c>
    </row>
    <row r="270" spans="1:12" s="292" customFormat="1" ht="12.5">
      <c r="A270" s="287">
        <v>269</v>
      </c>
      <c r="B270" s="235" t="str">
        <f t="shared" si="20"/>
        <v>StandardJavaODCLevel 322.9</v>
      </c>
      <c r="C270" s="292" t="str">
        <f t="shared" si="21"/>
        <v>Level 3StandardODC</v>
      </c>
      <c r="D270" s="287" t="s">
        <v>1464</v>
      </c>
      <c r="E270" s="293" t="s">
        <v>2458</v>
      </c>
      <c r="F270" s="287" t="s">
        <v>800</v>
      </c>
      <c r="G270" s="287" t="s">
        <v>2562</v>
      </c>
      <c r="H270" s="287" t="s">
        <v>804</v>
      </c>
      <c r="I270" s="288">
        <v>22.9</v>
      </c>
      <c r="J270" s="289">
        <f t="shared" si="22"/>
        <v>1911.9209999999998</v>
      </c>
      <c r="K270" s="289">
        <f t="shared" si="23"/>
        <v>1896.6256319999998</v>
      </c>
      <c r="L270" s="289">
        <f t="shared" si="24"/>
        <v>1897</v>
      </c>
    </row>
    <row r="271" spans="1:12" s="292" customFormat="1" ht="12.5">
      <c r="A271" s="287">
        <v>270</v>
      </c>
      <c r="B271" s="235" t="str">
        <f t="shared" si="20"/>
        <v>StandardJavaOnPremLevel 320.61</v>
      </c>
      <c r="C271" s="292" t="str">
        <f t="shared" si="21"/>
        <v>Level 3StandardOnPrem</v>
      </c>
      <c r="D271" s="287" t="s">
        <v>1464</v>
      </c>
      <c r="E271" s="293" t="s">
        <v>2458</v>
      </c>
      <c r="F271" s="287" t="s">
        <v>807</v>
      </c>
      <c r="G271" s="287" t="s">
        <v>2562</v>
      </c>
      <c r="H271" s="287" t="s">
        <v>804</v>
      </c>
      <c r="I271" s="288">
        <v>20.61</v>
      </c>
      <c r="J271" s="289">
        <f t="shared" si="22"/>
        <v>1720.7288999999998</v>
      </c>
      <c r="K271" s="289">
        <f t="shared" si="23"/>
        <v>1706.9630687999997</v>
      </c>
      <c r="L271" s="289">
        <f t="shared" si="24"/>
        <v>1707</v>
      </c>
    </row>
    <row r="272" spans="1:12" s="292" customFormat="1" ht="12.5">
      <c r="A272" s="287">
        <v>271</v>
      </c>
      <c r="B272" s="235" t="str">
        <f t="shared" si="20"/>
        <v>PremiumJava Micro servicesODCLevel 117.5</v>
      </c>
      <c r="C272" s="292" t="str">
        <f t="shared" si="21"/>
        <v>Level 1PremiumODC</v>
      </c>
      <c r="D272" s="287" t="s">
        <v>1462</v>
      </c>
      <c r="E272" s="293" t="s">
        <v>2569</v>
      </c>
      <c r="F272" s="287" t="s">
        <v>800</v>
      </c>
      <c r="G272" s="287" t="s">
        <v>2560</v>
      </c>
      <c r="H272" s="287" t="s">
        <v>810</v>
      </c>
      <c r="I272" s="288">
        <v>17.5</v>
      </c>
      <c r="J272" s="289">
        <f t="shared" si="22"/>
        <v>1461.0749999999998</v>
      </c>
      <c r="K272" s="289">
        <f t="shared" si="23"/>
        <v>1449.3863999999999</v>
      </c>
      <c r="L272" s="289">
        <f t="shared" si="24"/>
        <v>1449</v>
      </c>
    </row>
    <row r="273" spans="1:12" s="292" customFormat="1" ht="12.5">
      <c r="A273" s="287">
        <v>272</v>
      </c>
      <c r="B273" s="235" t="str">
        <f t="shared" si="20"/>
        <v>PremiumJava Micro servicesOnPremLevel 115.75</v>
      </c>
      <c r="C273" s="292" t="str">
        <f t="shared" si="21"/>
        <v>Level 1PremiumOnPrem</v>
      </c>
      <c r="D273" s="287" t="s">
        <v>1462</v>
      </c>
      <c r="E273" s="293" t="s">
        <v>2569</v>
      </c>
      <c r="F273" s="287" t="s">
        <v>807</v>
      </c>
      <c r="G273" s="287" t="s">
        <v>2560</v>
      </c>
      <c r="H273" s="287" t="s">
        <v>810</v>
      </c>
      <c r="I273" s="288">
        <v>15.75</v>
      </c>
      <c r="J273" s="289">
        <f t="shared" si="22"/>
        <v>1314.9675</v>
      </c>
      <c r="K273" s="289">
        <f t="shared" si="23"/>
        <v>1304.44776</v>
      </c>
      <c r="L273" s="289">
        <f t="shared" si="24"/>
        <v>1304</v>
      </c>
    </row>
    <row r="274" spans="1:12" s="292" customFormat="1" ht="12.5">
      <c r="A274" s="287">
        <v>273</v>
      </c>
      <c r="B274" s="235" t="str">
        <f t="shared" si="20"/>
        <v>PremiumJava Micro servicesODCLevel 221.3</v>
      </c>
      <c r="C274" s="292" t="str">
        <f t="shared" si="21"/>
        <v>Level 2PremiumODC</v>
      </c>
      <c r="D274" s="287" t="s">
        <v>1462</v>
      </c>
      <c r="E274" s="293" t="s">
        <v>2569</v>
      </c>
      <c r="F274" s="287" t="s">
        <v>800</v>
      </c>
      <c r="G274" s="287" t="s">
        <v>2561</v>
      </c>
      <c r="H274" s="287" t="s">
        <v>802</v>
      </c>
      <c r="I274" s="288">
        <v>21.3</v>
      </c>
      <c r="J274" s="289">
        <f t="shared" si="22"/>
        <v>1778.337</v>
      </c>
      <c r="K274" s="289">
        <f t="shared" si="23"/>
        <v>1764.110304</v>
      </c>
      <c r="L274" s="289">
        <f t="shared" si="24"/>
        <v>1764</v>
      </c>
    </row>
    <row r="275" spans="1:12" s="292" customFormat="1" ht="12.5">
      <c r="A275" s="287">
        <v>274</v>
      </c>
      <c r="B275" s="235" t="str">
        <f t="shared" si="20"/>
        <v>PremiumJava Micro servicesOnPremLevel 219.17</v>
      </c>
      <c r="C275" s="292" t="str">
        <f t="shared" si="21"/>
        <v>Level 2PremiumOnPrem</v>
      </c>
      <c r="D275" s="287" t="s">
        <v>1462</v>
      </c>
      <c r="E275" s="293" t="s">
        <v>2569</v>
      </c>
      <c r="F275" s="287" t="s">
        <v>807</v>
      </c>
      <c r="G275" s="287" t="s">
        <v>2561</v>
      </c>
      <c r="H275" s="287" t="s">
        <v>802</v>
      </c>
      <c r="I275" s="288">
        <v>19.170000000000002</v>
      </c>
      <c r="J275" s="289">
        <f t="shared" si="22"/>
        <v>1600.5033000000001</v>
      </c>
      <c r="K275" s="289">
        <f t="shared" si="23"/>
        <v>1587.6992736</v>
      </c>
      <c r="L275" s="289">
        <f t="shared" si="24"/>
        <v>1588</v>
      </c>
    </row>
    <row r="276" spans="1:12" s="292" customFormat="1" ht="12.5">
      <c r="A276" s="287">
        <v>275</v>
      </c>
      <c r="B276" s="235" t="str">
        <f t="shared" si="20"/>
        <v>PremiumJava Micro servicesODCLevel 324.8</v>
      </c>
      <c r="C276" s="292" t="str">
        <f t="shared" si="21"/>
        <v>Level 3PremiumODC</v>
      </c>
      <c r="D276" s="287" t="s">
        <v>1462</v>
      </c>
      <c r="E276" s="293" t="s">
        <v>2569</v>
      </c>
      <c r="F276" s="287" t="s">
        <v>800</v>
      </c>
      <c r="G276" s="287" t="s">
        <v>2562</v>
      </c>
      <c r="H276" s="287" t="s">
        <v>804</v>
      </c>
      <c r="I276" s="288">
        <v>24.8</v>
      </c>
      <c r="J276" s="289">
        <f t="shared" si="22"/>
        <v>2070.5520000000001</v>
      </c>
      <c r="K276" s="289">
        <f t="shared" si="23"/>
        <v>2053.987584</v>
      </c>
      <c r="L276" s="289">
        <f t="shared" si="24"/>
        <v>2054</v>
      </c>
    </row>
    <row r="277" spans="1:12" s="292" customFormat="1" ht="12.5">
      <c r="A277" s="287">
        <v>276</v>
      </c>
      <c r="B277" s="235" t="str">
        <f t="shared" si="20"/>
        <v>PremiumJava Micro servicesOnPremLevel 322.32</v>
      </c>
      <c r="C277" s="292" t="str">
        <f t="shared" si="21"/>
        <v>Level 3PremiumOnPrem</v>
      </c>
      <c r="D277" s="287" t="s">
        <v>1462</v>
      </c>
      <c r="E277" s="293" t="s">
        <v>2569</v>
      </c>
      <c r="F277" s="287" t="s">
        <v>807</v>
      </c>
      <c r="G277" s="287" t="s">
        <v>2562</v>
      </c>
      <c r="H277" s="287" t="s">
        <v>804</v>
      </c>
      <c r="I277" s="288">
        <v>22.32</v>
      </c>
      <c r="J277" s="289">
        <f t="shared" si="22"/>
        <v>1863.4967999999999</v>
      </c>
      <c r="K277" s="289">
        <f t="shared" si="23"/>
        <v>1848.5888255999998</v>
      </c>
      <c r="L277" s="289">
        <f t="shared" si="24"/>
        <v>1849</v>
      </c>
    </row>
    <row r="278" spans="1:12" s="292" customFormat="1" ht="12.5">
      <c r="A278" s="287">
        <v>277</v>
      </c>
      <c r="B278" s="235" t="str">
        <f t="shared" si="20"/>
        <v>StandardJBPM (Java Business Process Model)ODCLevel 116.9</v>
      </c>
      <c r="C278" s="292" t="str">
        <f t="shared" si="21"/>
        <v>Level 1StandardODC</v>
      </c>
      <c r="D278" s="287" t="s">
        <v>1464</v>
      </c>
      <c r="E278" s="293" t="s">
        <v>2570</v>
      </c>
      <c r="F278" s="287" t="s">
        <v>800</v>
      </c>
      <c r="G278" s="287" t="s">
        <v>2560</v>
      </c>
      <c r="H278" s="287" t="s">
        <v>810</v>
      </c>
      <c r="I278" s="288">
        <v>16.899999999999999</v>
      </c>
      <c r="J278" s="289">
        <f t="shared" si="22"/>
        <v>1410.9809999999998</v>
      </c>
      <c r="K278" s="289">
        <f t="shared" si="23"/>
        <v>1399.6931519999998</v>
      </c>
      <c r="L278" s="289">
        <f t="shared" si="24"/>
        <v>1400</v>
      </c>
    </row>
    <row r="279" spans="1:12" s="292" customFormat="1" ht="12.5">
      <c r="A279" s="287">
        <v>278</v>
      </c>
      <c r="B279" s="235" t="str">
        <f t="shared" si="20"/>
        <v>StandardJBPM (Java Business Process Model)OnPremLevel 115.21</v>
      </c>
      <c r="C279" s="292" t="str">
        <f t="shared" si="21"/>
        <v>Level 1StandardOnPrem</v>
      </c>
      <c r="D279" s="287" t="s">
        <v>1464</v>
      </c>
      <c r="E279" s="293" t="s">
        <v>2570</v>
      </c>
      <c r="F279" s="287" t="s">
        <v>807</v>
      </c>
      <c r="G279" s="287" t="s">
        <v>2560</v>
      </c>
      <c r="H279" s="287" t="s">
        <v>810</v>
      </c>
      <c r="I279" s="288">
        <v>15.21</v>
      </c>
      <c r="J279" s="289">
        <f t="shared" si="22"/>
        <v>1269.8829000000001</v>
      </c>
      <c r="K279" s="289">
        <f t="shared" si="23"/>
        <v>1259.7238368000001</v>
      </c>
      <c r="L279" s="289">
        <f t="shared" si="24"/>
        <v>1260</v>
      </c>
    </row>
    <row r="280" spans="1:12" s="292" customFormat="1" ht="12.5">
      <c r="A280" s="287">
        <v>279</v>
      </c>
      <c r="B280" s="235" t="str">
        <f t="shared" si="20"/>
        <v>StandardJBPM (Java Business Process Model)ODCLevel 220</v>
      </c>
      <c r="C280" s="292" t="str">
        <f t="shared" si="21"/>
        <v>Level 2StandardODC</v>
      </c>
      <c r="D280" s="287" t="s">
        <v>1464</v>
      </c>
      <c r="E280" s="293" t="s">
        <v>2570</v>
      </c>
      <c r="F280" s="287" t="s">
        <v>800</v>
      </c>
      <c r="G280" s="287" t="s">
        <v>2561</v>
      </c>
      <c r="H280" s="287" t="s">
        <v>802</v>
      </c>
      <c r="I280" s="288">
        <v>20</v>
      </c>
      <c r="J280" s="289">
        <f t="shared" si="22"/>
        <v>1669.8</v>
      </c>
      <c r="K280" s="289">
        <f t="shared" si="23"/>
        <v>1656.4415999999999</v>
      </c>
      <c r="L280" s="289">
        <f t="shared" si="24"/>
        <v>1656</v>
      </c>
    </row>
    <row r="281" spans="1:12" s="292" customFormat="1" ht="12.5">
      <c r="A281" s="287">
        <v>280</v>
      </c>
      <c r="B281" s="235" t="str">
        <f t="shared" si="20"/>
        <v>StandardJBPM (Java Business Process Model)OnPremLevel 218</v>
      </c>
      <c r="C281" s="292" t="str">
        <f t="shared" si="21"/>
        <v>Level 2StandardOnPrem</v>
      </c>
      <c r="D281" s="287" t="s">
        <v>1464</v>
      </c>
      <c r="E281" s="293" t="s">
        <v>2570</v>
      </c>
      <c r="F281" s="287" t="s">
        <v>807</v>
      </c>
      <c r="G281" s="287" t="s">
        <v>2561</v>
      </c>
      <c r="H281" s="287" t="s">
        <v>802</v>
      </c>
      <c r="I281" s="288">
        <v>18</v>
      </c>
      <c r="J281" s="289">
        <f t="shared" si="22"/>
        <v>1502.82</v>
      </c>
      <c r="K281" s="289">
        <f t="shared" si="23"/>
        <v>1490.7974399999998</v>
      </c>
      <c r="L281" s="289">
        <f t="shared" si="24"/>
        <v>1491</v>
      </c>
    </row>
    <row r="282" spans="1:12" s="292" customFormat="1" ht="12.5">
      <c r="A282" s="287">
        <v>281</v>
      </c>
      <c r="B282" s="235" t="str">
        <f t="shared" si="20"/>
        <v>StandardJBPM (Java Business Process Model)ODCLevel 322.9</v>
      </c>
      <c r="C282" s="292" t="str">
        <f t="shared" si="21"/>
        <v>Level 3StandardODC</v>
      </c>
      <c r="D282" s="287" t="s">
        <v>1464</v>
      </c>
      <c r="E282" s="293" t="s">
        <v>2570</v>
      </c>
      <c r="F282" s="287" t="s">
        <v>800</v>
      </c>
      <c r="G282" s="287" t="s">
        <v>2562</v>
      </c>
      <c r="H282" s="287" t="s">
        <v>804</v>
      </c>
      <c r="I282" s="288">
        <v>22.9</v>
      </c>
      <c r="J282" s="289">
        <f t="shared" si="22"/>
        <v>1911.9209999999998</v>
      </c>
      <c r="K282" s="289">
        <f t="shared" si="23"/>
        <v>1896.6256319999998</v>
      </c>
      <c r="L282" s="289">
        <f t="shared" si="24"/>
        <v>1897</v>
      </c>
    </row>
    <row r="283" spans="1:12" s="292" customFormat="1" ht="12.5">
      <c r="A283" s="287">
        <v>282</v>
      </c>
      <c r="B283" s="235" t="str">
        <f t="shared" si="20"/>
        <v>StandardJBPM (Java Business Process Model)OnPremLevel 320.61</v>
      </c>
      <c r="C283" s="292" t="str">
        <f t="shared" si="21"/>
        <v>Level 3StandardOnPrem</v>
      </c>
      <c r="D283" s="287" t="s">
        <v>1464</v>
      </c>
      <c r="E283" s="293" t="s">
        <v>2570</v>
      </c>
      <c r="F283" s="287" t="s">
        <v>807</v>
      </c>
      <c r="G283" s="287" t="s">
        <v>2562</v>
      </c>
      <c r="H283" s="287" t="s">
        <v>804</v>
      </c>
      <c r="I283" s="288">
        <v>20.61</v>
      </c>
      <c r="J283" s="289">
        <f t="shared" si="22"/>
        <v>1720.7288999999998</v>
      </c>
      <c r="K283" s="289">
        <f t="shared" si="23"/>
        <v>1706.9630687999997</v>
      </c>
      <c r="L283" s="289">
        <f t="shared" si="24"/>
        <v>1707</v>
      </c>
    </row>
    <row r="284" spans="1:12" s="292" customFormat="1" ht="12.5">
      <c r="A284" s="287">
        <v>283</v>
      </c>
      <c r="B284" s="235" t="str">
        <f t="shared" si="20"/>
        <v>StandardJenkinsODCLevel 116.9</v>
      </c>
      <c r="C284" s="292" t="str">
        <f t="shared" si="21"/>
        <v>Level 1StandardODC</v>
      </c>
      <c r="D284" s="287" t="s">
        <v>1464</v>
      </c>
      <c r="E284" s="293" t="s">
        <v>2461</v>
      </c>
      <c r="F284" s="287" t="s">
        <v>800</v>
      </c>
      <c r="G284" s="287" t="s">
        <v>2560</v>
      </c>
      <c r="H284" s="287" t="s">
        <v>810</v>
      </c>
      <c r="I284" s="288">
        <v>16.899999999999999</v>
      </c>
      <c r="J284" s="289">
        <f t="shared" si="22"/>
        <v>1410.9809999999998</v>
      </c>
      <c r="K284" s="289">
        <f t="shared" si="23"/>
        <v>1399.6931519999998</v>
      </c>
      <c r="L284" s="289">
        <f t="shared" si="24"/>
        <v>1400</v>
      </c>
    </row>
    <row r="285" spans="1:12" s="292" customFormat="1" ht="12.5">
      <c r="A285" s="287">
        <v>284</v>
      </c>
      <c r="B285" s="235" t="str">
        <f t="shared" si="20"/>
        <v>StandardJenkinsOnPremLevel 115.21</v>
      </c>
      <c r="C285" s="292" t="str">
        <f t="shared" si="21"/>
        <v>Level 1StandardOnPrem</v>
      </c>
      <c r="D285" s="287" t="s">
        <v>1464</v>
      </c>
      <c r="E285" s="293" t="s">
        <v>2461</v>
      </c>
      <c r="F285" s="287" t="s">
        <v>807</v>
      </c>
      <c r="G285" s="287" t="s">
        <v>2560</v>
      </c>
      <c r="H285" s="287" t="s">
        <v>810</v>
      </c>
      <c r="I285" s="288">
        <v>15.21</v>
      </c>
      <c r="J285" s="289">
        <f t="shared" si="22"/>
        <v>1269.8829000000001</v>
      </c>
      <c r="K285" s="289">
        <f t="shared" si="23"/>
        <v>1259.7238368000001</v>
      </c>
      <c r="L285" s="289">
        <f t="shared" si="24"/>
        <v>1260</v>
      </c>
    </row>
    <row r="286" spans="1:12" s="292" customFormat="1" ht="12.5">
      <c r="A286" s="287">
        <v>285</v>
      </c>
      <c r="B286" s="235" t="str">
        <f t="shared" si="20"/>
        <v>StandardJenkinsODCLevel 220</v>
      </c>
      <c r="C286" s="292" t="str">
        <f t="shared" si="21"/>
        <v>Level 2StandardODC</v>
      </c>
      <c r="D286" s="287" t="s">
        <v>1464</v>
      </c>
      <c r="E286" s="293" t="s">
        <v>2461</v>
      </c>
      <c r="F286" s="287" t="s">
        <v>800</v>
      </c>
      <c r="G286" s="287" t="s">
        <v>2561</v>
      </c>
      <c r="H286" s="287" t="s">
        <v>802</v>
      </c>
      <c r="I286" s="288">
        <v>20</v>
      </c>
      <c r="J286" s="289">
        <f t="shared" si="22"/>
        <v>1669.8</v>
      </c>
      <c r="K286" s="289">
        <f t="shared" si="23"/>
        <v>1656.4415999999999</v>
      </c>
      <c r="L286" s="289">
        <f t="shared" si="24"/>
        <v>1656</v>
      </c>
    </row>
    <row r="287" spans="1:12" s="292" customFormat="1" ht="12.5">
      <c r="A287" s="287">
        <v>286</v>
      </c>
      <c r="B287" s="235" t="str">
        <f t="shared" si="20"/>
        <v>StandardJenkinsOnPremLevel 218</v>
      </c>
      <c r="C287" s="292" t="str">
        <f t="shared" si="21"/>
        <v>Level 2StandardOnPrem</v>
      </c>
      <c r="D287" s="287" t="s">
        <v>1464</v>
      </c>
      <c r="E287" s="293" t="s">
        <v>2461</v>
      </c>
      <c r="F287" s="287" t="s">
        <v>807</v>
      </c>
      <c r="G287" s="287" t="s">
        <v>2561</v>
      </c>
      <c r="H287" s="287" t="s">
        <v>802</v>
      </c>
      <c r="I287" s="288">
        <v>18</v>
      </c>
      <c r="J287" s="289">
        <f t="shared" si="22"/>
        <v>1502.82</v>
      </c>
      <c r="K287" s="289">
        <f t="shared" si="23"/>
        <v>1490.7974399999998</v>
      </c>
      <c r="L287" s="289">
        <f t="shared" si="24"/>
        <v>1491</v>
      </c>
    </row>
    <row r="288" spans="1:12" s="292" customFormat="1" ht="12.5">
      <c r="A288" s="287">
        <v>287</v>
      </c>
      <c r="B288" s="235" t="str">
        <f t="shared" si="20"/>
        <v>StandardJenkinsODCLevel 322.9</v>
      </c>
      <c r="C288" s="292" t="str">
        <f t="shared" si="21"/>
        <v>Level 3StandardODC</v>
      </c>
      <c r="D288" s="287" t="s">
        <v>1464</v>
      </c>
      <c r="E288" s="293" t="s">
        <v>2461</v>
      </c>
      <c r="F288" s="287" t="s">
        <v>800</v>
      </c>
      <c r="G288" s="287" t="s">
        <v>2562</v>
      </c>
      <c r="H288" s="287" t="s">
        <v>804</v>
      </c>
      <c r="I288" s="288">
        <v>22.9</v>
      </c>
      <c r="J288" s="289">
        <f t="shared" si="22"/>
        <v>1911.9209999999998</v>
      </c>
      <c r="K288" s="289">
        <f t="shared" si="23"/>
        <v>1896.6256319999998</v>
      </c>
      <c r="L288" s="289">
        <f t="shared" si="24"/>
        <v>1897</v>
      </c>
    </row>
    <row r="289" spans="1:12" s="292" customFormat="1" ht="12.5">
      <c r="A289" s="287">
        <v>288</v>
      </c>
      <c r="B289" s="235" t="str">
        <f t="shared" si="20"/>
        <v>StandardJenkinsOnPremLevel 320.61</v>
      </c>
      <c r="C289" s="292" t="str">
        <f t="shared" si="21"/>
        <v>Level 3StandardOnPrem</v>
      </c>
      <c r="D289" s="287" t="s">
        <v>1464</v>
      </c>
      <c r="E289" s="293" t="s">
        <v>2461</v>
      </c>
      <c r="F289" s="287" t="s">
        <v>807</v>
      </c>
      <c r="G289" s="287" t="s">
        <v>2562</v>
      </c>
      <c r="H289" s="287" t="s">
        <v>804</v>
      </c>
      <c r="I289" s="288">
        <v>20.61</v>
      </c>
      <c r="J289" s="289">
        <f t="shared" si="22"/>
        <v>1720.7288999999998</v>
      </c>
      <c r="K289" s="289">
        <f t="shared" si="23"/>
        <v>1706.9630687999997</v>
      </c>
      <c r="L289" s="289">
        <f t="shared" si="24"/>
        <v>1707</v>
      </c>
    </row>
    <row r="290" spans="1:12" s="292" customFormat="1" ht="12.5">
      <c r="A290" s="287">
        <v>289</v>
      </c>
      <c r="B290" s="235" t="str">
        <f t="shared" si="20"/>
        <v>StandardLegacy ModernizationODCLevel 116.9</v>
      </c>
      <c r="C290" s="292" t="str">
        <f t="shared" si="21"/>
        <v>Level 1StandardODC</v>
      </c>
      <c r="D290" s="287" t="s">
        <v>1464</v>
      </c>
      <c r="E290" s="293" t="s">
        <v>2462</v>
      </c>
      <c r="F290" s="287" t="s">
        <v>800</v>
      </c>
      <c r="G290" s="287" t="s">
        <v>2560</v>
      </c>
      <c r="H290" s="287" t="s">
        <v>810</v>
      </c>
      <c r="I290" s="288">
        <v>16.899999999999999</v>
      </c>
      <c r="J290" s="289">
        <f t="shared" si="22"/>
        <v>1410.9809999999998</v>
      </c>
      <c r="K290" s="289">
        <f t="shared" si="23"/>
        <v>1399.6931519999998</v>
      </c>
      <c r="L290" s="289">
        <f t="shared" si="24"/>
        <v>1400</v>
      </c>
    </row>
    <row r="291" spans="1:12" s="292" customFormat="1" ht="12.5">
      <c r="A291" s="287">
        <v>290</v>
      </c>
      <c r="B291" s="235" t="str">
        <f t="shared" si="20"/>
        <v>StandardLegacy ModernizationOnPremLevel 115.21</v>
      </c>
      <c r="C291" s="292" t="str">
        <f t="shared" si="21"/>
        <v>Level 1StandardOnPrem</v>
      </c>
      <c r="D291" s="287" t="s">
        <v>1464</v>
      </c>
      <c r="E291" s="293" t="s">
        <v>2462</v>
      </c>
      <c r="F291" s="287" t="s">
        <v>807</v>
      </c>
      <c r="G291" s="287" t="s">
        <v>2560</v>
      </c>
      <c r="H291" s="287" t="s">
        <v>810</v>
      </c>
      <c r="I291" s="288">
        <v>15.21</v>
      </c>
      <c r="J291" s="289">
        <f t="shared" si="22"/>
        <v>1269.8829000000001</v>
      </c>
      <c r="K291" s="289">
        <f t="shared" si="23"/>
        <v>1259.7238368000001</v>
      </c>
      <c r="L291" s="289">
        <f t="shared" si="24"/>
        <v>1260</v>
      </c>
    </row>
    <row r="292" spans="1:12" s="292" customFormat="1" ht="12.5">
      <c r="A292" s="287">
        <v>291</v>
      </c>
      <c r="B292" s="235" t="str">
        <f t="shared" si="20"/>
        <v>StandardLegacy ModernizationODCLevel 220</v>
      </c>
      <c r="C292" s="292" t="str">
        <f t="shared" si="21"/>
        <v>Level 2StandardODC</v>
      </c>
      <c r="D292" s="287" t="s">
        <v>1464</v>
      </c>
      <c r="E292" s="293" t="s">
        <v>2462</v>
      </c>
      <c r="F292" s="287" t="s">
        <v>800</v>
      </c>
      <c r="G292" s="287" t="s">
        <v>2561</v>
      </c>
      <c r="H292" s="287" t="s">
        <v>802</v>
      </c>
      <c r="I292" s="288">
        <v>20</v>
      </c>
      <c r="J292" s="289">
        <f t="shared" si="22"/>
        <v>1669.8</v>
      </c>
      <c r="K292" s="289">
        <f t="shared" si="23"/>
        <v>1656.4415999999999</v>
      </c>
      <c r="L292" s="289">
        <f t="shared" si="24"/>
        <v>1656</v>
      </c>
    </row>
    <row r="293" spans="1:12" s="292" customFormat="1" ht="12.5">
      <c r="A293" s="287">
        <v>292</v>
      </c>
      <c r="B293" s="235" t="str">
        <f t="shared" si="20"/>
        <v>StandardLegacy ModernizationOnPremLevel 218</v>
      </c>
      <c r="C293" s="292" t="str">
        <f t="shared" si="21"/>
        <v>Level 2StandardOnPrem</v>
      </c>
      <c r="D293" s="287" t="s">
        <v>1464</v>
      </c>
      <c r="E293" s="293" t="s">
        <v>2462</v>
      </c>
      <c r="F293" s="287" t="s">
        <v>807</v>
      </c>
      <c r="G293" s="287" t="s">
        <v>2561</v>
      </c>
      <c r="H293" s="287" t="s">
        <v>802</v>
      </c>
      <c r="I293" s="288">
        <v>18</v>
      </c>
      <c r="J293" s="289">
        <f t="shared" si="22"/>
        <v>1502.82</v>
      </c>
      <c r="K293" s="289">
        <f t="shared" si="23"/>
        <v>1490.7974399999998</v>
      </c>
      <c r="L293" s="289">
        <f t="shared" si="24"/>
        <v>1491</v>
      </c>
    </row>
    <row r="294" spans="1:12" s="292" customFormat="1" ht="12.5">
      <c r="A294" s="287">
        <v>293</v>
      </c>
      <c r="B294" s="235" t="str">
        <f t="shared" si="20"/>
        <v>StandardLegacy ModernizationODCLevel 322.9</v>
      </c>
      <c r="C294" s="292" t="str">
        <f t="shared" si="21"/>
        <v>Level 3StandardODC</v>
      </c>
      <c r="D294" s="287" t="s">
        <v>1464</v>
      </c>
      <c r="E294" s="293" t="s">
        <v>2462</v>
      </c>
      <c r="F294" s="287" t="s">
        <v>800</v>
      </c>
      <c r="G294" s="287" t="s">
        <v>2562</v>
      </c>
      <c r="H294" s="287" t="s">
        <v>804</v>
      </c>
      <c r="I294" s="288">
        <v>22.9</v>
      </c>
      <c r="J294" s="289">
        <f t="shared" si="22"/>
        <v>1911.9209999999998</v>
      </c>
      <c r="K294" s="289">
        <f t="shared" si="23"/>
        <v>1896.6256319999998</v>
      </c>
      <c r="L294" s="289">
        <f t="shared" si="24"/>
        <v>1897</v>
      </c>
    </row>
    <row r="295" spans="1:12" s="292" customFormat="1" ht="12.5">
      <c r="A295" s="287">
        <v>294</v>
      </c>
      <c r="B295" s="235" t="str">
        <f t="shared" si="20"/>
        <v>StandardLegacy ModernizationOnPremLevel 320.61</v>
      </c>
      <c r="C295" s="292" t="str">
        <f t="shared" si="21"/>
        <v>Level 3StandardOnPrem</v>
      </c>
      <c r="D295" s="287" t="s">
        <v>1464</v>
      </c>
      <c r="E295" s="293" t="s">
        <v>2462</v>
      </c>
      <c r="F295" s="287" t="s">
        <v>807</v>
      </c>
      <c r="G295" s="287" t="s">
        <v>2562</v>
      </c>
      <c r="H295" s="287" t="s">
        <v>804</v>
      </c>
      <c r="I295" s="288">
        <v>20.61</v>
      </c>
      <c r="J295" s="289">
        <f t="shared" si="22"/>
        <v>1720.7288999999998</v>
      </c>
      <c r="K295" s="289">
        <f t="shared" si="23"/>
        <v>1706.9630687999997</v>
      </c>
      <c r="L295" s="289">
        <f t="shared" si="24"/>
        <v>1707</v>
      </c>
    </row>
    <row r="296" spans="1:12" s="292" customFormat="1" ht="12.5">
      <c r="A296" s="287">
        <v>295</v>
      </c>
      <c r="B296" s="235" t="str">
        <f t="shared" si="20"/>
        <v>StandardMainframeODCLevel 116.9</v>
      </c>
      <c r="C296" s="292" t="str">
        <f t="shared" si="21"/>
        <v>Level 1StandardODC</v>
      </c>
      <c r="D296" s="287" t="s">
        <v>1464</v>
      </c>
      <c r="E296" s="293" t="s">
        <v>1030</v>
      </c>
      <c r="F296" s="287" t="s">
        <v>800</v>
      </c>
      <c r="G296" s="287" t="s">
        <v>2560</v>
      </c>
      <c r="H296" s="287" t="s">
        <v>810</v>
      </c>
      <c r="I296" s="288">
        <v>16.899999999999999</v>
      </c>
      <c r="J296" s="289">
        <f t="shared" si="22"/>
        <v>1410.9809999999998</v>
      </c>
      <c r="K296" s="289">
        <f t="shared" si="23"/>
        <v>1399.6931519999998</v>
      </c>
      <c r="L296" s="289">
        <f t="shared" si="24"/>
        <v>1400</v>
      </c>
    </row>
    <row r="297" spans="1:12" s="292" customFormat="1" ht="12.5">
      <c r="A297" s="287">
        <v>296</v>
      </c>
      <c r="B297" s="235" t="str">
        <f t="shared" si="20"/>
        <v>StandardMainframeOnPremLevel 115.21</v>
      </c>
      <c r="C297" s="292" t="str">
        <f t="shared" si="21"/>
        <v>Level 1StandardOnPrem</v>
      </c>
      <c r="D297" s="287" t="s">
        <v>1464</v>
      </c>
      <c r="E297" s="293" t="s">
        <v>1030</v>
      </c>
      <c r="F297" s="287" t="s">
        <v>807</v>
      </c>
      <c r="G297" s="287" t="s">
        <v>2560</v>
      </c>
      <c r="H297" s="287" t="s">
        <v>810</v>
      </c>
      <c r="I297" s="288">
        <v>15.21</v>
      </c>
      <c r="J297" s="289">
        <f t="shared" si="22"/>
        <v>1269.8829000000001</v>
      </c>
      <c r="K297" s="289">
        <f t="shared" si="23"/>
        <v>1259.7238368000001</v>
      </c>
      <c r="L297" s="289">
        <f t="shared" si="24"/>
        <v>1260</v>
      </c>
    </row>
    <row r="298" spans="1:12" s="292" customFormat="1" ht="12.5">
      <c r="A298" s="287">
        <v>297</v>
      </c>
      <c r="B298" s="235" t="str">
        <f t="shared" si="20"/>
        <v>StandardMainframeODCLevel 220</v>
      </c>
      <c r="C298" s="292" t="str">
        <f t="shared" si="21"/>
        <v>Level 2StandardODC</v>
      </c>
      <c r="D298" s="287" t="s">
        <v>1464</v>
      </c>
      <c r="E298" s="293" t="s">
        <v>1030</v>
      </c>
      <c r="F298" s="287" t="s">
        <v>800</v>
      </c>
      <c r="G298" s="287" t="s">
        <v>2561</v>
      </c>
      <c r="H298" s="287" t="s">
        <v>802</v>
      </c>
      <c r="I298" s="288">
        <v>20</v>
      </c>
      <c r="J298" s="289">
        <f t="shared" si="22"/>
        <v>1669.8</v>
      </c>
      <c r="K298" s="289">
        <f t="shared" si="23"/>
        <v>1656.4415999999999</v>
      </c>
      <c r="L298" s="289">
        <f t="shared" si="24"/>
        <v>1656</v>
      </c>
    </row>
    <row r="299" spans="1:12" s="292" customFormat="1" ht="12.5">
      <c r="A299" s="287">
        <v>298</v>
      </c>
      <c r="B299" s="235" t="str">
        <f t="shared" si="20"/>
        <v>StandardMainframeOnPremLevel 218</v>
      </c>
      <c r="C299" s="292" t="str">
        <f t="shared" si="21"/>
        <v>Level 2StandardOnPrem</v>
      </c>
      <c r="D299" s="287" t="s">
        <v>1464</v>
      </c>
      <c r="E299" s="293" t="s">
        <v>1030</v>
      </c>
      <c r="F299" s="287" t="s">
        <v>807</v>
      </c>
      <c r="G299" s="287" t="s">
        <v>2561</v>
      </c>
      <c r="H299" s="287" t="s">
        <v>802</v>
      </c>
      <c r="I299" s="288">
        <v>18</v>
      </c>
      <c r="J299" s="289">
        <f t="shared" si="22"/>
        <v>1502.82</v>
      </c>
      <c r="K299" s="289">
        <f t="shared" si="23"/>
        <v>1490.7974399999998</v>
      </c>
      <c r="L299" s="289">
        <f t="shared" si="24"/>
        <v>1491</v>
      </c>
    </row>
    <row r="300" spans="1:12" s="292" customFormat="1" ht="12.5">
      <c r="A300" s="287">
        <v>299</v>
      </c>
      <c r="B300" s="235" t="str">
        <f t="shared" si="20"/>
        <v>StandardMainframeODCLevel 322.9</v>
      </c>
      <c r="C300" s="292" t="str">
        <f t="shared" si="21"/>
        <v>Level 3StandardODC</v>
      </c>
      <c r="D300" s="287" t="s">
        <v>1464</v>
      </c>
      <c r="E300" s="293" t="s">
        <v>1030</v>
      </c>
      <c r="F300" s="287" t="s">
        <v>800</v>
      </c>
      <c r="G300" s="287" t="s">
        <v>2562</v>
      </c>
      <c r="H300" s="287" t="s">
        <v>804</v>
      </c>
      <c r="I300" s="288">
        <v>22.9</v>
      </c>
      <c r="J300" s="289">
        <f t="shared" si="22"/>
        <v>1911.9209999999998</v>
      </c>
      <c r="K300" s="289">
        <f t="shared" si="23"/>
        <v>1896.6256319999998</v>
      </c>
      <c r="L300" s="289">
        <f t="shared" si="24"/>
        <v>1897</v>
      </c>
    </row>
    <row r="301" spans="1:12" s="292" customFormat="1" ht="12.5">
      <c r="A301" s="287">
        <v>300</v>
      </c>
      <c r="B301" s="235" t="str">
        <f t="shared" si="20"/>
        <v>StandardMainframeOnPremLevel 320.61</v>
      </c>
      <c r="C301" s="292" t="str">
        <f t="shared" si="21"/>
        <v>Level 3StandardOnPrem</v>
      </c>
      <c r="D301" s="287" t="s">
        <v>1464</v>
      </c>
      <c r="E301" s="293" t="s">
        <v>1030</v>
      </c>
      <c r="F301" s="287" t="s">
        <v>807</v>
      </c>
      <c r="G301" s="287" t="s">
        <v>2562</v>
      </c>
      <c r="H301" s="287" t="s">
        <v>804</v>
      </c>
      <c r="I301" s="288">
        <v>20.61</v>
      </c>
      <c r="J301" s="289">
        <f t="shared" si="22"/>
        <v>1720.7288999999998</v>
      </c>
      <c r="K301" s="289">
        <f t="shared" si="23"/>
        <v>1706.9630687999997</v>
      </c>
      <c r="L301" s="289">
        <f t="shared" si="24"/>
        <v>1707</v>
      </c>
    </row>
    <row r="302" spans="1:12" s="292" customFormat="1" ht="12.5">
      <c r="A302" s="287">
        <v>301</v>
      </c>
      <c r="B302" s="235" t="str">
        <f t="shared" si="20"/>
        <v>NicheMedalliaODCLevel 119</v>
      </c>
      <c r="C302" s="292" t="str">
        <f t="shared" si="21"/>
        <v>Level 1NicheODC</v>
      </c>
      <c r="D302" s="287" t="s">
        <v>1493</v>
      </c>
      <c r="E302" s="293" t="s">
        <v>2463</v>
      </c>
      <c r="F302" s="287" t="s">
        <v>800</v>
      </c>
      <c r="G302" s="287" t="s">
        <v>2560</v>
      </c>
      <c r="H302" s="287" t="s">
        <v>810</v>
      </c>
      <c r="I302" s="288">
        <v>19</v>
      </c>
      <c r="J302" s="289">
        <f t="shared" si="22"/>
        <v>1586.31</v>
      </c>
      <c r="K302" s="289">
        <f t="shared" si="23"/>
        <v>1573.61952</v>
      </c>
      <c r="L302" s="289">
        <f t="shared" si="24"/>
        <v>1574</v>
      </c>
    </row>
    <row r="303" spans="1:12" s="292" customFormat="1" ht="12.5">
      <c r="A303" s="287">
        <v>302</v>
      </c>
      <c r="B303" s="235" t="str">
        <f t="shared" si="20"/>
        <v>NicheMedalliaOnPremLevel 117.1</v>
      </c>
      <c r="C303" s="292" t="str">
        <f t="shared" si="21"/>
        <v>Level 1NicheOnPrem</v>
      </c>
      <c r="D303" s="287" t="s">
        <v>1493</v>
      </c>
      <c r="E303" s="293" t="s">
        <v>2463</v>
      </c>
      <c r="F303" s="287" t="s">
        <v>807</v>
      </c>
      <c r="G303" s="287" t="s">
        <v>2560</v>
      </c>
      <c r="H303" s="287" t="s">
        <v>810</v>
      </c>
      <c r="I303" s="288">
        <v>17.100000000000001</v>
      </c>
      <c r="J303" s="289">
        <f t="shared" si="22"/>
        <v>1427.6790000000001</v>
      </c>
      <c r="K303" s="289">
        <f t="shared" si="23"/>
        <v>1416.257568</v>
      </c>
      <c r="L303" s="289">
        <f t="shared" si="24"/>
        <v>1416</v>
      </c>
    </row>
    <row r="304" spans="1:12" s="292" customFormat="1" ht="12.5">
      <c r="A304" s="287">
        <v>303</v>
      </c>
      <c r="B304" s="235" t="str">
        <f t="shared" si="20"/>
        <v>NicheMedalliaODCLevel 222.8</v>
      </c>
      <c r="C304" s="292" t="str">
        <f t="shared" si="21"/>
        <v>Level 2NicheODC</v>
      </c>
      <c r="D304" s="287" t="s">
        <v>1493</v>
      </c>
      <c r="E304" s="293" t="s">
        <v>2463</v>
      </c>
      <c r="F304" s="287" t="s">
        <v>800</v>
      </c>
      <c r="G304" s="287" t="s">
        <v>2561</v>
      </c>
      <c r="H304" s="287" t="s">
        <v>802</v>
      </c>
      <c r="I304" s="288">
        <v>22.8</v>
      </c>
      <c r="J304" s="289">
        <f t="shared" si="22"/>
        <v>1903.5719999999999</v>
      </c>
      <c r="K304" s="289">
        <f t="shared" si="23"/>
        <v>1888.3434239999999</v>
      </c>
      <c r="L304" s="289">
        <f t="shared" si="24"/>
        <v>1888</v>
      </c>
    </row>
    <row r="305" spans="1:12" s="292" customFormat="1" ht="12.5">
      <c r="A305" s="287">
        <v>304</v>
      </c>
      <c r="B305" s="235" t="str">
        <f t="shared" si="20"/>
        <v>NicheMedalliaOnPremLevel 220.52</v>
      </c>
      <c r="C305" s="292" t="str">
        <f t="shared" si="21"/>
        <v>Level 2NicheOnPrem</v>
      </c>
      <c r="D305" s="287" t="s">
        <v>1493</v>
      </c>
      <c r="E305" s="293" t="s">
        <v>2463</v>
      </c>
      <c r="F305" s="287" t="s">
        <v>807</v>
      </c>
      <c r="G305" s="287" t="s">
        <v>2561</v>
      </c>
      <c r="H305" s="287" t="s">
        <v>802</v>
      </c>
      <c r="I305" s="288">
        <v>20.52</v>
      </c>
      <c r="J305" s="289">
        <f t="shared" si="22"/>
        <v>1713.2148</v>
      </c>
      <c r="K305" s="289">
        <f t="shared" si="23"/>
        <v>1699.5090815999999</v>
      </c>
      <c r="L305" s="289">
        <f t="shared" si="24"/>
        <v>1700</v>
      </c>
    </row>
    <row r="306" spans="1:12" s="292" customFormat="1" ht="12.5">
      <c r="A306" s="287">
        <v>305</v>
      </c>
      <c r="B306" s="235" t="str">
        <f t="shared" si="20"/>
        <v>NicheMedalliaODCLevel 327.5</v>
      </c>
      <c r="C306" s="292" t="str">
        <f t="shared" si="21"/>
        <v>Level 3NicheODC</v>
      </c>
      <c r="D306" s="287" t="s">
        <v>1493</v>
      </c>
      <c r="E306" s="293" t="s">
        <v>2463</v>
      </c>
      <c r="F306" s="287" t="s">
        <v>800</v>
      </c>
      <c r="G306" s="287" t="s">
        <v>2562</v>
      </c>
      <c r="H306" s="287" t="s">
        <v>804</v>
      </c>
      <c r="I306" s="288">
        <v>27.5</v>
      </c>
      <c r="J306" s="289">
        <f t="shared" si="22"/>
        <v>2295.9749999999999</v>
      </c>
      <c r="K306" s="289">
        <f t="shared" si="23"/>
        <v>2277.6071999999999</v>
      </c>
      <c r="L306" s="289">
        <f t="shared" si="24"/>
        <v>2278</v>
      </c>
    </row>
    <row r="307" spans="1:12" s="292" customFormat="1" ht="12.5">
      <c r="A307" s="287">
        <v>306</v>
      </c>
      <c r="B307" s="235" t="str">
        <f t="shared" si="20"/>
        <v>NicheMedalliaOnPremLevel 324.75</v>
      </c>
      <c r="C307" s="292" t="str">
        <f t="shared" si="21"/>
        <v>Level 3NicheOnPrem</v>
      </c>
      <c r="D307" s="287" t="s">
        <v>1493</v>
      </c>
      <c r="E307" s="293" t="s">
        <v>2463</v>
      </c>
      <c r="F307" s="287" t="s">
        <v>807</v>
      </c>
      <c r="G307" s="287" t="s">
        <v>2562</v>
      </c>
      <c r="H307" s="287" t="s">
        <v>804</v>
      </c>
      <c r="I307" s="288">
        <v>24.75</v>
      </c>
      <c r="J307" s="289">
        <f t="shared" si="22"/>
        <v>2066.3775000000001</v>
      </c>
      <c r="K307" s="289">
        <f t="shared" si="23"/>
        <v>2049.8464800000002</v>
      </c>
      <c r="L307" s="289">
        <f t="shared" si="24"/>
        <v>2050</v>
      </c>
    </row>
    <row r="308" spans="1:12" s="292" customFormat="1" ht="12.5">
      <c r="A308" s="287">
        <v>307</v>
      </c>
      <c r="B308" s="235" t="str">
        <f t="shared" si="20"/>
        <v>PremiumMobility (native and Cross platform)ODCLevel 117.5</v>
      </c>
      <c r="C308" s="292" t="str">
        <f t="shared" si="21"/>
        <v>Level 1PremiumODC</v>
      </c>
      <c r="D308" s="287" t="s">
        <v>1462</v>
      </c>
      <c r="E308" s="293" t="s">
        <v>2464</v>
      </c>
      <c r="F308" s="287" t="s">
        <v>800</v>
      </c>
      <c r="G308" s="287" t="s">
        <v>2560</v>
      </c>
      <c r="H308" s="287" t="s">
        <v>810</v>
      </c>
      <c r="I308" s="288">
        <v>17.5</v>
      </c>
      <c r="J308" s="289">
        <f t="shared" si="22"/>
        <v>1461.0749999999998</v>
      </c>
      <c r="K308" s="289">
        <f t="shared" si="23"/>
        <v>1449.3863999999999</v>
      </c>
      <c r="L308" s="289">
        <f t="shared" si="24"/>
        <v>1449</v>
      </c>
    </row>
    <row r="309" spans="1:12" s="292" customFormat="1" ht="12.5">
      <c r="A309" s="287">
        <v>308</v>
      </c>
      <c r="B309" s="235" t="str">
        <f t="shared" si="20"/>
        <v>PremiumMobility (native and Cross platform)OnPremLevel 115.75</v>
      </c>
      <c r="C309" s="292" t="str">
        <f t="shared" si="21"/>
        <v>Level 1PremiumOnPrem</v>
      </c>
      <c r="D309" s="287" t="s">
        <v>1462</v>
      </c>
      <c r="E309" s="293" t="s">
        <v>2464</v>
      </c>
      <c r="F309" s="287" t="s">
        <v>807</v>
      </c>
      <c r="G309" s="287" t="s">
        <v>2560</v>
      </c>
      <c r="H309" s="287" t="s">
        <v>810</v>
      </c>
      <c r="I309" s="288">
        <v>15.75</v>
      </c>
      <c r="J309" s="289">
        <f t="shared" si="22"/>
        <v>1314.9675</v>
      </c>
      <c r="K309" s="289">
        <f t="shared" si="23"/>
        <v>1304.44776</v>
      </c>
      <c r="L309" s="289">
        <f t="shared" si="24"/>
        <v>1304</v>
      </c>
    </row>
    <row r="310" spans="1:12" s="292" customFormat="1" ht="12.5">
      <c r="A310" s="287">
        <v>309</v>
      </c>
      <c r="B310" s="235" t="str">
        <f t="shared" si="20"/>
        <v>PremiumMobility (native and Cross platform)ODCLevel 221.3</v>
      </c>
      <c r="C310" s="292" t="str">
        <f t="shared" si="21"/>
        <v>Level 2PremiumODC</v>
      </c>
      <c r="D310" s="287" t="s">
        <v>1462</v>
      </c>
      <c r="E310" s="293" t="s">
        <v>2464</v>
      </c>
      <c r="F310" s="287" t="s">
        <v>800</v>
      </c>
      <c r="G310" s="287" t="s">
        <v>2561</v>
      </c>
      <c r="H310" s="287" t="s">
        <v>802</v>
      </c>
      <c r="I310" s="288">
        <v>21.3</v>
      </c>
      <c r="J310" s="289">
        <f t="shared" si="22"/>
        <v>1778.337</v>
      </c>
      <c r="K310" s="289">
        <f t="shared" si="23"/>
        <v>1764.110304</v>
      </c>
      <c r="L310" s="289">
        <f t="shared" si="24"/>
        <v>1764</v>
      </c>
    </row>
    <row r="311" spans="1:12" s="292" customFormat="1" ht="12.5">
      <c r="A311" s="287">
        <v>310</v>
      </c>
      <c r="B311" s="235" t="str">
        <f t="shared" si="20"/>
        <v>PremiumMobility (native and Cross platform)OnPremLevel 219.17</v>
      </c>
      <c r="C311" s="292" t="str">
        <f t="shared" si="21"/>
        <v>Level 2PremiumOnPrem</v>
      </c>
      <c r="D311" s="287" t="s">
        <v>1462</v>
      </c>
      <c r="E311" s="293" t="s">
        <v>2464</v>
      </c>
      <c r="F311" s="287" t="s">
        <v>807</v>
      </c>
      <c r="G311" s="287" t="s">
        <v>2561</v>
      </c>
      <c r="H311" s="287" t="s">
        <v>802</v>
      </c>
      <c r="I311" s="288">
        <v>19.170000000000002</v>
      </c>
      <c r="J311" s="289">
        <f t="shared" si="22"/>
        <v>1600.5033000000001</v>
      </c>
      <c r="K311" s="289">
        <f t="shared" si="23"/>
        <v>1587.6992736</v>
      </c>
      <c r="L311" s="289">
        <f t="shared" si="24"/>
        <v>1588</v>
      </c>
    </row>
    <row r="312" spans="1:12" s="292" customFormat="1" ht="12.5">
      <c r="A312" s="287">
        <v>311</v>
      </c>
      <c r="B312" s="235" t="str">
        <f t="shared" si="20"/>
        <v>PremiumMobility (native and Cross platform)ODCLevel 324.8</v>
      </c>
      <c r="C312" s="292" t="str">
        <f t="shared" si="21"/>
        <v>Level 3PremiumODC</v>
      </c>
      <c r="D312" s="287" t="s">
        <v>1462</v>
      </c>
      <c r="E312" s="293" t="s">
        <v>2464</v>
      </c>
      <c r="F312" s="287" t="s">
        <v>800</v>
      </c>
      <c r="G312" s="287" t="s">
        <v>2562</v>
      </c>
      <c r="H312" s="287" t="s">
        <v>804</v>
      </c>
      <c r="I312" s="288">
        <v>24.8</v>
      </c>
      <c r="J312" s="289">
        <f t="shared" si="22"/>
        <v>2070.5520000000001</v>
      </c>
      <c r="K312" s="289">
        <f t="shared" si="23"/>
        <v>2053.987584</v>
      </c>
      <c r="L312" s="289">
        <f t="shared" si="24"/>
        <v>2054</v>
      </c>
    </row>
    <row r="313" spans="1:12" s="292" customFormat="1" ht="12.5">
      <c r="A313" s="287">
        <v>312</v>
      </c>
      <c r="B313" s="235" t="str">
        <f t="shared" si="20"/>
        <v>PremiumMobility (native and Cross platform)OnPremLevel 322.32</v>
      </c>
      <c r="C313" s="292" t="str">
        <f t="shared" si="21"/>
        <v>Level 3PremiumOnPrem</v>
      </c>
      <c r="D313" s="287" t="s">
        <v>1462</v>
      </c>
      <c r="E313" s="293" t="s">
        <v>2464</v>
      </c>
      <c r="F313" s="287" t="s">
        <v>807</v>
      </c>
      <c r="G313" s="287" t="s">
        <v>2562</v>
      </c>
      <c r="H313" s="287" t="s">
        <v>804</v>
      </c>
      <c r="I313" s="288">
        <v>22.32</v>
      </c>
      <c r="J313" s="289">
        <f t="shared" si="22"/>
        <v>1863.4967999999999</v>
      </c>
      <c r="K313" s="289">
        <f t="shared" si="23"/>
        <v>1848.5888255999998</v>
      </c>
      <c r="L313" s="289">
        <f t="shared" si="24"/>
        <v>1849</v>
      </c>
    </row>
    <row r="314" spans="1:12" s="292" customFormat="1" ht="12.5">
      <c r="A314" s="287">
        <v>313</v>
      </c>
      <c r="B314" s="235" t="str">
        <f t="shared" si="20"/>
        <v>PremiumNetwork SMEODCLevel 117.5</v>
      </c>
      <c r="C314" s="292" t="str">
        <f t="shared" si="21"/>
        <v>Level 1PremiumODC</v>
      </c>
      <c r="D314" s="287" t="s">
        <v>1462</v>
      </c>
      <c r="E314" s="293" t="s">
        <v>2465</v>
      </c>
      <c r="F314" s="287" t="s">
        <v>800</v>
      </c>
      <c r="G314" s="287" t="s">
        <v>2560</v>
      </c>
      <c r="H314" s="287" t="s">
        <v>810</v>
      </c>
      <c r="I314" s="288">
        <v>17.5</v>
      </c>
      <c r="J314" s="289">
        <f t="shared" si="22"/>
        <v>1461.0749999999998</v>
      </c>
      <c r="K314" s="289">
        <f t="shared" si="23"/>
        <v>1449.3863999999999</v>
      </c>
      <c r="L314" s="289">
        <f t="shared" si="24"/>
        <v>1449</v>
      </c>
    </row>
    <row r="315" spans="1:12" s="292" customFormat="1" ht="12.5">
      <c r="A315" s="287">
        <v>314</v>
      </c>
      <c r="B315" s="235" t="str">
        <f t="shared" si="20"/>
        <v>PremiumNetwork SMEOnPremLevel 115.75</v>
      </c>
      <c r="C315" s="292" t="str">
        <f t="shared" si="21"/>
        <v>Level 1PremiumOnPrem</v>
      </c>
      <c r="D315" s="287" t="s">
        <v>1462</v>
      </c>
      <c r="E315" s="293" t="s">
        <v>2465</v>
      </c>
      <c r="F315" s="287" t="s">
        <v>807</v>
      </c>
      <c r="G315" s="287" t="s">
        <v>2560</v>
      </c>
      <c r="H315" s="287" t="s">
        <v>810</v>
      </c>
      <c r="I315" s="288">
        <v>15.75</v>
      </c>
      <c r="J315" s="289">
        <f t="shared" si="22"/>
        <v>1314.9675</v>
      </c>
      <c r="K315" s="289">
        <f t="shared" si="23"/>
        <v>1304.44776</v>
      </c>
      <c r="L315" s="289">
        <f t="shared" si="24"/>
        <v>1304</v>
      </c>
    </row>
    <row r="316" spans="1:12" s="292" customFormat="1" ht="12.5">
      <c r="A316" s="287">
        <v>315</v>
      </c>
      <c r="B316" s="235" t="str">
        <f t="shared" si="20"/>
        <v>PremiumNetwork SMEODCLevel 221.3</v>
      </c>
      <c r="C316" s="292" t="str">
        <f t="shared" si="21"/>
        <v>Level 2PremiumODC</v>
      </c>
      <c r="D316" s="287" t="s">
        <v>1462</v>
      </c>
      <c r="E316" s="293" t="s">
        <v>2465</v>
      </c>
      <c r="F316" s="287" t="s">
        <v>800</v>
      </c>
      <c r="G316" s="287" t="s">
        <v>2561</v>
      </c>
      <c r="H316" s="287" t="s">
        <v>802</v>
      </c>
      <c r="I316" s="288">
        <v>21.3</v>
      </c>
      <c r="J316" s="289">
        <f t="shared" si="22"/>
        <v>1778.337</v>
      </c>
      <c r="K316" s="289">
        <f t="shared" si="23"/>
        <v>1764.110304</v>
      </c>
      <c r="L316" s="289">
        <f t="shared" si="24"/>
        <v>1764</v>
      </c>
    </row>
    <row r="317" spans="1:12" s="292" customFormat="1" ht="12.5">
      <c r="A317" s="287">
        <v>316</v>
      </c>
      <c r="B317" s="235" t="str">
        <f t="shared" si="20"/>
        <v>PremiumNetwork SMEOnPremLevel 219.17</v>
      </c>
      <c r="C317" s="292" t="str">
        <f t="shared" si="21"/>
        <v>Level 2PremiumOnPrem</v>
      </c>
      <c r="D317" s="287" t="s">
        <v>1462</v>
      </c>
      <c r="E317" s="293" t="s">
        <v>2465</v>
      </c>
      <c r="F317" s="287" t="s">
        <v>807</v>
      </c>
      <c r="G317" s="287" t="s">
        <v>2561</v>
      </c>
      <c r="H317" s="287" t="s">
        <v>802</v>
      </c>
      <c r="I317" s="288">
        <v>19.170000000000002</v>
      </c>
      <c r="J317" s="289">
        <f t="shared" si="22"/>
        <v>1600.5033000000001</v>
      </c>
      <c r="K317" s="289">
        <f t="shared" si="23"/>
        <v>1587.6992736</v>
      </c>
      <c r="L317" s="289">
        <f t="shared" si="24"/>
        <v>1588</v>
      </c>
    </row>
    <row r="318" spans="1:12" s="292" customFormat="1" ht="12.5">
      <c r="A318" s="287">
        <v>317</v>
      </c>
      <c r="B318" s="235" t="str">
        <f t="shared" si="20"/>
        <v>PremiumNetwork SMEODCLevel 324.8</v>
      </c>
      <c r="C318" s="292" t="str">
        <f t="shared" si="21"/>
        <v>Level 3PremiumODC</v>
      </c>
      <c r="D318" s="287" t="s">
        <v>1462</v>
      </c>
      <c r="E318" s="293" t="s">
        <v>2465</v>
      </c>
      <c r="F318" s="287" t="s">
        <v>800</v>
      </c>
      <c r="G318" s="287" t="s">
        <v>2562</v>
      </c>
      <c r="H318" s="287" t="s">
        <v>804</v>
      </c>
      <c r="I318" s="288">
        <v>24.8</v>
      </c>
      <c r="J318" s="289">
        <f t="shared" si="22"/>
        <v>2070.5520000000001</v>
      </c>
      <c r="K318" s="289">
        <f t="shared" si="23"/>
        <v>2053.987584</v>
      </c>
      <c r="L318" s="289">
        <f t="shared" si="24"/>
        <v>2054</v>
      </c>
    </row>
    <row r="319" spans="1:12" s="292" customFormat="1" ht="12.5">
      <c r="A319" s="287">
        <v>318</v>
      </c>
      <c r="B319" s="235" t="str">
        <f t="shared" si="20"/>
        <v>PremiumNetwork SMEOnPremLevel 322.32</v>
      </c>
      <c r="C319" s="292" t="str">
        <f t="shared" si="21"/>
        <v>Level 3PremiumOnPrem</v>
      </c>
      <c r="D319" s="287" t="s">
        <v>1462</v>
      </c>
      <c r="E319" s="293" t="s">
        <v>2465</v>
      </c>
      <c r="F319" s="287" t="s">
        <v>807</v>
      </c>
      <c r="G319" s="287" t="s">
        <v>2562</v>
      </c>
      <c r="H319" s="287" t="s">
        <v>804</v>
      </c>
      <c r="I319" s="288">
        <v>22.32</v>
      </c>
      <c r="J319" s="289">
        <f t="shared" si="22"/>
        <v>1863.4967999999999</v>
      </c>
      <c r="K319" s="289">
        <f t="shared" si="23"/>
        <v>1848.5888255999998</v>
      </c>
      <c r="L319" s="289">
        <f t="shared" si="24"/>
        <v>1849</v>
      </c>
    </row>
    <row r="320" spans="1:12" s="292" customFormat="1" ht="12.5">
      <c r="A320" s="287">
        <v>319</v>
      </c>
      <c r="B320" s="235" t="str">
        <f t="shared" si="20"/>
        <v>NicheNew RelicODCLevel 119</v>
      </c>
      <c r="C320" s="292" t="str">
        <f t="shared" si="21"/>
        <v>Level 1NicheODC</v>
      </c>
      <c r="D320" s="287" t="s">
        <v>1493</v>
      </c>
      <c r="E320" s="293" t="s">
        <v>2466</v>
      </c>
      <c r="F320" s="287" t="s">
        <v>800</v>
      </c>
      <c r="G320" s="287" t="s">
        <v>2560</v>
      </c>
      <c r="H320" s="287" t="s">
        <v>810</v>
      </c>
      <c r="I320" s="288">
        <v>19</v>
      </c>
      <c r="J320" s="289">
        <f t="shared" si="22"/>
        <v>1586.31</v>
      </c>
      <c r="K320" s="289">
        <f t="shared" si="23"/>
        <v>1573.61952</v>
      </c>
      <c r="L320" s="289">
        <f t="shared" si="24"/>
        <v>1574</v>
      </c>
    </row>
    <row r="321" spans="1:12" s="292" customFormat="1" ht="12.5">
      <c r="A321" s="287">
        <v>320</v>
      </c>
      <c r="B321" s="235" t="str">
        <f t="shared" si="20"/>
        <v>NicheNew RelicOnPremLevel 117.1</v>
      </c>
      <c r="C321" s="292" t="str">
        <f t="shared" si="21"/>
        <v>Level 1NicheOnPrem</v>
      </c>
      <c r="D321" s="287" t="s">
        <v>1493</v>
      </c>
      <c r="E321" s="293" t="s">
        <v>2466</v>
      </c>
      <c r="F321" s="287" t="s">
        <v>807</v>
      </c>
      <c r="G321" s="287" t="s">
        <v>2560</v>
      </c>
      <c r="H321" s="287" t="s">
        <v>810</v>
      </c>
      <c r="I321" s="288">
        <v>17.100000000000001</v>
      </c>
      <c r="J321" s="289">
        <f t="shared" si="22"/>
        <v>1427.6790000000001</v>
      </c>
      <c r="K321" s="289">
        <f t="shared" si="23"/>
        <v>1416.257568</v>
      </c>
      <c r="L321" s="289">
        <f t="shared" si="24"/>
        <v>1416</v>
      </c>
    </row>
    <row r="322" spans="1:12" s="292" customFormat="1" ht="12.5">
      <c r="A322" s="287">
        <v>321</v>
      </c>
      <c r="B322" s="235" t="str">
        <f t="shared" ref="B322:B385" si="25">CONCATENATE(D322,E322,F322,H322,I322)</f>
        <v>NicheNew RelicODCLevel 222.8</v>
      </c>
      <c r="C322" s="292" t="str">
        <f t="shared" ref="C322:C385" si="26">CONCATENATE(H322,D322,F322)</f>
        <v>Level 2NicheODC</v>
      </c>
      <c r="D322" s="287" t="s">
        <v>1493</v>
      </c>
      <c r="E322" s="293" t="s">
        <v>2466</v>
      </c>
      <c r="F322" s="287" t="s">
        <v>800</v>
      </c>
      <c r="G322" s="287" t="s">
        <v>2561</v>
      </c>
      <c r="H322" s="287" t="s">
        <v>802</v>
      </c>
      <c r="I322" s="288">
        <v>22.8</v>
      </c>
      <c r="J322" s="289">
        <f t="shared" si="22"/>
        <v>1903.5719999999999</v>
      </c>
      <c r="K322" s="289">
        <f t="shared" si="23"/>
        <v>1888.3434239999999</v>
      </c>
      <c r="L322" s="289">
        <f t="shared" si="24"/>
        <v>1888</v>
      </c>
    </row>
    <row r="323" spans="1:12" s="292" customFormat="1" ht="12.5">
      <c r="A323" s="287">
        <v>322</v>
      </c>
      <c r="B323" s="235" t="str">
        <f t="shared" si="25"/>
        <v>NicheNew RelicOnPremLevel 220.52</v>
      </c>
      <c r="C323" s="292" t="str">
        <f t="shared" si="26"/>
        <v>Level 2NicheOnPrem</v>
      </c>
      <c r="D323" s="287" t="s">
        <v>1493</v>
      </c>
      <c r="E323" s="293" t="s">
        <v>2466</v>
      </c>
      <c r="F323" s="287" t="s">
        <v>807</v>
      </c>
      <c r="G323" s="287" t="s">
        <v>2561</v>
      </c>
      <c r="H323" s="287" t="s">
        <v>802</v>
      </c>
      <c r="I323" s="288">
        <v>20.52</v>
      </c>
      <c r="J323" s="289">
        <f t="shared" ref="J323:J386" si="27">I323*83.49</f>
        <v>1713.2148</v>
      </c>
      <c r="K323" s="289">
        <f t="shared" ref="K323:K386" si="28">J323-(J323*0.8%)</f>
        <v>1699.5090815999999</v>
      </c>
      <c r="L323" s="289">
        <f t="shared" ref="L323:L386" si="29">ROUND(K323,0)</f>
        <v>1700</v>
      </c>
    </row>
    <row r="324" spans="1:12" s="292" customFormat="1" ht="12.5">
      <c r="A324" s="287">
        <v>323</v>
      </c>
      <c r="B324" s="235" t="str">
        <f t="shared" si="25"/>
        <v>NicheNew RelicODCLevel 327.5</v>
      </c>
      <c r="C324" s="292" t="str">
        <f t="shared" si="26"/>
        <v>Level 3NicheODC</v>
      </c>
      <c r="D324" s="287" t="s">
        <v>1493</v>
      </c>
      <c r="E324" s="293" t="s">
        <v>2466</v>
      </c>
      <c r="F324" s="287" t="s">
        <v>800</v>
      </c>
      <c r="G324" s="287" t="s">
        <v>2562</v>
      </c>
      <c r="H324" s="287" t="s">
        <v>804</v>
      </c>
      <c r="I324" s="288">
        <v>27.5</v>
      </c>
      <c r="J324" s="289">
        <f t="shared" si="27"/>
        <v>2295.9749999999999</v>
      </c>
      <c r="K324" s="289">
        <f t="shared" si="28"/>
        <v>2277.6071999999999</v>
      </c>
      <c r="L324" s="289">
        <f t="shared" si="29"/>
        <v>2278</v>
      </c>
    </row>
    <row r="325" spans="1:12" s="292" customFormat="1" ht="12.5">
      <c r="A325" s="287">
        <v>324</v>
      </c>
      <c r="B325" s="235" t="str">
        <f t="shared" si="25"/>
        <v>NicheNew RelicOnPremLevel 324.75</v>
      </c>
      <c r="C325" s="292" t="str">
        <f t="shared" si="26"/>
        <v>Level 3NicheOnPrem</v>
      </c>
      <c r="D325" s="287" t="s">
        <v>1493</v>
      </c>
      <c r="E325" s="293" t="s">
        <v>2466</v>
      </c>
      <c r="F325" s="287" t="s">
        <v>807</v>
      </c>
      <c r="G325" s="287" t="s">
        <v>2562</v>
      </c>
      <c r="H325" s="287" t="s">
        <v>804</v>
      </c>
      <c r="I325" s="288">
        <v>24.75</v>
      </c>
      <c r="J325" s="289">
        <f t="shared" si="27"/>
        <v>2066.3775000000001</v>
      </c>
      <c r="K325" s="289">
        <f t="shared" si="28"/>
        <v>2049.8464800000002</v>
      </c>
      <c r="L325" s="289">
        <f t="shared" si="29"/>
        <v>2050</v>
      </c>
    </row>
    <row r="326" spans="1:12" s="292" customFormat="1" ht="12.5">
      <c r="A326" s="287">
        <v>325</v>
      </c>
      <c r="B326" s="235" t="str">
        <f t="shared" si="25"/>
        <v>PremiumNodeJSODCLevel 117.5</v>
      </c>
      <c r="C326" s="292" t="str">
        <f t="shared" si="26"/>
        <v>Level 1PremiumODC</v>
      </c>
      <c r="D326" s="287" t="s">
        <v>1462</v>
      </c>
      <c r="E326" s="293" t="s">
        <v>2467</v>
      </c>
      <c r="F326" s="287" t="s">
        <v>800</v>
      </c>
      <c r="G326" s="287" t="s">
        <v>2560</v>
      </c>
      <c r="H326" s="287" t="s">
        <v>810</v>
      </c>
      <c r="I326" s="288">
        <v>17.5</v>
      </c>
      <c r="J326" s="289">
        <f t="shared" si="27"/>
        <v>1461.0749999999998</v>
      </c>
      <c r="K326" s="289">
        <f t="shared" si="28"/>
        <v>1449.3863999999999</v>
      </c>
      <c r="L326" s="289">
        <f t="shared" si="29"/>
        <v>1449</v>
      </c>
    </row>
    <row r="327" spans="1:12" s="292" customFormat="1" ht="12.5">
      <c r="A327" s="287">
        <v>326</v>
      </c>
      <c r="B327" s="235" t="str">
        <f t="shared" si="25"/>
        <v>PremiumNodeJSOnPremLevel 115.75</v>
      </c>
      <c r="C327" s="292" t="str">
        <f t="shared" si="26"/>
        <v>Level 1PremiumOnPrem</v>
      </c>
      <c r="D327" s="287" t="s">
        <v>1462</v>
      </c>
      <c r="E327" s="293" t="s">
        <v>2467</v>
      </c>
      <c r="F327" s="287" t="s">
        <v>807</v>
      </c>
      <c r="G327" s="287" t="s">
        <v>2560</v>
      </c>
      <c r="H327" s="287" t="s">
        <v>810</v>
      </c>
      <c r="I327" s="288">
        <v>15.75</v>
      </c>
      <c r="J327" s="289">
        <f t="shared" si="27"/>
        <v>1314.9675</v>
      </c>
      <c r="K327" s="289">
        <f t="shared" si="28"/>
        <v>1304.44776</v>
      </c>
      <c r="L327" s="289">
        <f t="shared" si="29"/>
        <v>1304</v>
      </c>
    </row>
    <row r="328" spans="1:12" s="292" customFormat="1" ht="12.5">
      <c r="A328" s="287">
        <v>327</v>
      </c>
      <c r="B328" s="235" t="str">
        <f t="shared" si="25"/>
        <v>PremiumNodeJSODCLevel 221.3</v>
      </c>
      <c r="C328" s="292" t="str">
        <f t="shared" si="26"/>
        <v>Level 2PremiumODC</v>
      </c>
      <c r="D328" s="287" t="s">
        <v>1462</v>
      </c>
      <c r="E328" s="293" t="s">
        <v>2467</v>
      </c>
      <c r="F328" s="287" t="s">
        <v>800</v>
      </c>
      <c r="G328" s="287" t="s">
        <v>2561</v>
      </c>
      <c r="H328" s="287" t="s">
        <v>802</v>
      </c>
      <c r="I328" s="288">
        <v>21.3</v>
      </c>
      <c r="J328" s="289">
        <f t="shared" si="27"/>
        <v>1778.337</v>
      </c>
      <c r="K328" s="289">
        <f t="shared" si="28"/>
        <v>1764.110304</v>
      </c>
      <c r="L328" s="289">
        <f t="shared" si="29"/>
        <v>1764</v>
      </c>
    </row>
    <row r="329" spans="1:12" s="292" customFormat="1" ht="12.5">
      <c r="A329" s="287">
        <v>328</v>
      </c>
      <c r="B329" s="235" t="str">
        <f t="shared" si="25"/>
        <v>PremiumNodeJSOnPremLevel 219.17</v>
      </c>
      <c r="C329" s="292" t="str">
        <f t="shared" si="26"/>
        <v>Level 2PremiumOnPrem</v>
      </c>
      <c r="D329" s="287" t="s">
        <v>1462</v>
      </c>
      <c r="E329" s="293" t="s">
        <v>2467</v>
      </c>
      <c r="F329" s="287" t="s">
        <v>807</v>
      </c>
      <c r="G329" s="287" t="s">
        <v>2561</v>
      </c>
      <c r="H329" s="287" t="s">
        <v>802</v>
      </c>
      <c r="I329" s="288">
        <v>19.170000000000002</v>
      </c>
      <c r="J329" s="289">
        <f t="shared" si="27"/>
        <v>1600.5033000000001</v>
      </c>
      <c r="K329" s="289">
        <f t="shared" si="28"/>
        <v>1587.6992736</v>
      </c>
      <c r="L329" s="289">
        <f t="shared" si="29"/>
        <v>1588</v>
      </c>
    </row>
    <row r="330" spans="1:12" s="292" customFormat="1" ht="12.5">
      <c r="A330" s="287">
        <v>329</v>
      </c>
      <c r="B330" s="235" t="str">
        <f t="shared" si="25"/>
        <v>PremiumNodeJSODCLevel 324.8</v>
      </c>
      <c r="C330" s="292" t="str">
        <f t="shared" si="26"/>
        <v>Level 3PremiumODC</v>
      </c>
      <c r="D330" s="287" t="s">
        <v>1462</v>
      </c>
      <c r="E330" s="293" t="s">
        <v>2467</v>
      </c>
      <c r="F330" s="287" t="s">
        <v>800</v>
      </c>
      <c r="G330" s="287" t="s">
        <v>2562</v>
      </c>
      <c r="H330" s="287" t="s">
        <v>804</v>
      </c>
      <c r="I330" s="288">
        <v>24.8</v>
      </c>
      <c r="J330" s="289">
        <f t="shared" si="27"/>
        <v>2070.5520000000001</v>
      </c>
      <c r="K330" s="289">
        <f t="shared" si="28"/>
        <v>2053.987584</v>
      </c>
      <c r="L330" s="289">
        <f t="shared" si="29"/>
        <v>2054</v>
      </c>
    </row>
    <row r="331" spans="1:12" s="292" customFormat="1" ht="12.5">
      <c r="A331" s="287">
        <v>330</v>
      </c>
      <c r="B331" s="235" t="str">
        <f t="shared" si="25"/>
        <v>PremiumNodeJSOnPremLevel 322.32</v>
      </c>
      <c r="C331" s="292" t="str">
        <f t="shared" si="26"/>
        <v>Level 3PremiumOnPrem</v>
      </c>
      <c r="D331" s="287" t="s">
        <v>1462</v>
      </c>
      <c r="E331" s="293" t="s">
        <v>2467</v>
      </c>
      <c r="F331" s="287" t="s">
        <v>807</v>
      </c>
      <c r="G331" s="287" t="s">
        <v>2562</v>
      </c>
      <c r="H331" s="287" t="s">
        <v>804</v>
      </c>
      <c r="I331" s="288">
        <v>22.32</v>
      </c>
      <c r="J331" s="289">
        <f t="shared" si="27"/>
        <v>1863.4967999999999</v>
      </c>
      <c r="K331" s="289">
        <f t="shared" si="28"/>
        <v>1848.5888255999998</v>
      </c>
      <c r="L331" s="289">
        <f t="shared" si="29"/>
        <v>1849</v>
      </c>
    </row>
    <row r="332" spans="1:12" s="292" customFormat="1" ht="12.5">
      <c r="A332" s="287">
        <v>331</v>
      </c>
      <c r="B332" s="235" t="str">
        <f t="shared" si="25"/>
        <v>PremiumNoSQL (MongoDB/ Cassandra)ODCLevel 117.5</v>
      </c>
      <c r="C332" s="292" t="str">
        <f t="shared" si="26"/>
        <v>Level 1PremiumODC</v>
      </c>
      <c r="D332" s="287" t="s">
        <v>1462</v>
      </c>
      <c r="E332" s="293" t="s">
        <v>2468</v>
      </c>
      <c r="F332" s="287" t="s">
        <v>800</v>
      </c>
      <c r="G332" s="287" t="s">
        <v>2560</v>
      </c>
      <c r="H332" s="287" t="s">
        <v>810</v>
      </c>
      <c r="I332" s="288">
        <v>17.5</v>
      </c>
      <c r="J332" s="289">
        <f t="shared" si="27"/>
        <v>1461.0749999999998</v>
      </c>
      <c r="K332" s="289">
        <f t="shared" si="28"/>
        <v>1449.3863999999999</v>
      </c>
      <c r="L332" s="289">
        <f t="shared" si="29"/>
        <v>1449</v>
      </c>
    </row>
    <row r="333" spans="1:12" s="292" customFormat="1" ht="12.5">
      <c r="A333" s="287">
        <v>332</v>
      </c>
      <c r="B333" s="235" t="str">
        <f t="shared" si="25"/>
        <v>PremiumNoSQL (MongoDB/ Cassandra)OnPremLevel 115.75</v>
      </c>
      <c r="C333" s="292" t="str">
        <f t="shared" si="26"/>
        <v>Level 1PremiumOnPrem</v>
      </c>
      <c r="D333" s="287" t="s">
        <v>1462</v>
      </c>
      <c r="E333" s="293" t="s">
        <v>2468</v>
      </c>
      <c r="F333" s="287" t="s">
        <v>807</v>
      </c>
      <c r="G333" s="287" t="s">
        <v>2560</v>
      </c>
      <c r="H333" s="287" t="s">
        <v>810</v>
      </c>
      <c r="I333" s="288">
        <v>15.75</v>
      </c>
      <c r="J333" s="289">
        <f t="shared" si="27"/>
        <v>1314.9675</v>
      </c>
      <c r="K333" s="289">
        <f t="shared" si="28"/>
        <v>1304.44776</v>
      </c>
      <c r="L333" s="289">
        <f t="shared" si="29"/>
        <v>1304</v>
      </c>
    </row>
    <row r="334" spans="1:12" s="292" customFormat="1" ht="12.5">
      <c r="A334" s="287">
        <v>333</v>
      </c>
      <c r="B334" s="235" t="str">
        <f t="shared" si="25"/>
        <v>PremiumNoSQL (MongoDB/ Cassandra)ODCLevel 221.3</v>
      </c>
      <c r="C334" s="292" t="str">
        <f t="shared" si="26"/>
        <v>Level 2PremiumODC</v>
      </c>
      <c r="D334" s="287" t="s">
        <v>1462</v>
      </c>
      <c r="E334" s="293" t="s">
        <v>2468</v>
      </c>
      <c r="F334" s="287" t="s">
        <v>800</v>
      </c>
      <c r="G334" s="287" t="s">
        <v>2561</v>
      </c>
      <c r="H334" s="287" t="s">
        <v>802</v>
      </c>
      <c r="I334" s="288">
        <v>21.3</v>
      </c>
      <c r="J334" s="289">
        <f t="shared" si="27"/>
        <v>1778.337</v>
      </c>
      <c r="K334" s="289">
        <f t="shared" si="28"/>
        <v>1764.110304</v>
      </c>
      <c r="L334" s="289">
        <f t="shared" si="29"/>
        <v>1764</v>
      </c>
    </row>
    <row r="335" spans="1:12" s="292" customFormat="1" ht="12.5">
      <c r="A335" s="287">
        <v>334</v>
      </c>
      <c r="B335" s="235" t="str">
        <f t="shared" si="25"/>
        <v>PremiumNoSQL (MongoDB/ Cassandra)OnPremLevel 219.17</v>
      </c>
      <c r="C335" s="292" t="str">
        <f t="shared" si="26"/>
        <v>Level 2PremiumOnPrem</v>
      </c>
      <c r="D335" s="287" t="s">
        <v>1462</v>
      </c>
      <c r="E335" s="293" t="s">
        <v>2468</v>
      </c>
      <c r="F335" s="287" t="s">
        <v>807</v>
      </c>
      <c r="G335" s="287" t="s">
        <v>2561</v>
      </c>
      <c r="H335" s="287" t="s">
        <v>802</v>
      </c>
      <c r="I335" s="288">
        <v>19.170000000000002</v>
      </c>
      <c r="J335" s="289">
        <f t="shared" si="27"/>
        <v>1600.5033000000001</v>
      </c>
      <c r="K335" s="289">
        <f t="shared" si="28"/>
        <v>1587.6992736</v>
      </c>
      <c r="L335" s="289">
        <f t="shared" si="29"/>
        <v>1588</v>
      </c>
    </row>
    <row r="336" spans="1:12" s="292" customFormat="1" ht="12.5">
      <c r="A336" s="287">
        <v>335</v>
      </c>
      <c r="B336" s="235" t="str">
        <f t="shared" si="25"/>
        <v>PremiumNoSQL (MongoDB/ Cassandra)ODCLevel 324.8</v>
      </c>
      <c r="C336" s="292" t="str">
        <f t="shared" si="26"/>
        <v>Level 3PremiumODC</v>
      </c>
      <c r="D336" s="287" t="s">
        <v>1462</v>
      </c>
      <c r="E336" s="293" t="s">
        <v>2468</v>
      </c>
      <c r="F336" s="287" t="s">
        <v>800</v>
      </c>
      <c r="G336" s="287" t="s">
        <v>2562</v>
      </c>
      <c r="H336" s="287" t="s">
        <v>804</v>
      </c>
      <c r="I336" s="288">
        <v>24.8</v>
      </c>
      <c r="J336" s="289">
        <f t="shared" si="27"/>
        <v>2070.5520000000001</v>
      </c>
      <c r="K336" s="289">
        <f t="shared" si="28"/>
        <v>2053.987584</v>
      </c>
      <c r="L336" s="289">
        <f t="shared" si="29"/>
        <v>2054</v>
      </c>
    </row>
    <row r="337" spans="1:12" s="292" customFormat="1" ht="12.5">
      <c r="A337" s="287">
        <v>336</v>
      </c>
      <c r="B337" s="235" t="str">
        <f t="shared" si="25"/>
        <v>PremiumNoSQL (MongoDB/ Cassandra)OnPremLevel 322.32</v>
      </c>
      <c r="C337" s="292" t="str">
        <f t="shared" si="26"/>
        <v>Level 3PremiumOnPrem</v>
      </c>
      <c r="D337" s="287" t="s">
        <v>1462</v>
      </c>
      <c r="E337" s="293" t="s">
        <v>2468</v>
      </c>
      <c r="F337" s="287" t="s">
        <v>807</v>
      </c>
      <c r="G337" s="287" t="s">
        <v>2562</v>
      </c>
      <c r="H337" s="287" t="s">
        <v>804</v>
      </c>
      <c r="I337" s="288">
        <v>22.32</v>
      </c>
      <c r="J337" s="289">
        <f t="shared" si="27"/>
        <v>1863.4967999999999</v>
      </c>
      <c r="K337" s="289">
        <f t="shared" si="28"/>
        <v>1848.5888255999998</v>
      </c>
      <c r="L337" s="289">
        <f t="shared" si="29"/>
        <v>1849</v>
      </c>
    </row>
    <row r="338" spans="1:12" s="292" customFormat="1" ht="12.5">
      <c r="A338" s="287">
        <v>337</v>
      </c>
      <c r="B338" s="235" t="str">
        <f t="shared" si="25"/>
        <v>StandardOracle DBODCLevel 116.9</v>
      </c>
      <c r="C338" s="292" t="str">
        <f t="shared" si="26"/>
        <v>Level 1StandardODC</v>
      </c>
      <c r="D338" s="287" t="s">
        <v>1464</v>
      </c>
      <c r="E338" s="293" t="s">
        <v>2469</v>
      </c>
      <c r="F338" s="287" t="s">
        <v>800</v>
      </c>
      <c r="G338" s="287" t="s">
        <v>2560</v>
      </c>
      <c r="H338" s="287" t="s">
        <v>810</v>
      </c>
      <c r="I338" s="288">
        <v>16.899999999999999</v>
      </c>
      <c r="J338" s="289">
        <f t="shared" si="27"/>
        <v>1410.9809999999998</v>
      </c>
      <c r="K338" s="289">
        <f t="shared" si="28"/>
        <v>1399.6931519999998</v>
      </c>
      <c r="L338" s="289">
        <f t="shared" si="29"/>
        <v>1400</v>
      </c>
    </row>
    <row r="339" spans="1:12" s="292" customFormat="1" ht="12.5">
      <c r="A339" s="287">
        <v>338</v>
      </c>
      <c r="B339" s="235" t="str">
        <f t="shared" si="25"/>
        <v>StandardOracle DBOnPremLevel 115.21</v>
      </c>
      <c r="C339" s="292" t="str">
        <f t="shared" si="26"/>
        <v>Level 1StandardOnPrem</v>
      </c>
      <c r="D339" s="287" t="s">
        <v>1464</v>
      </c>
      <c r="E339" s="293" t="s">
        <v>2469</v>
      </c>
      <c r="F339" s="287" t="s">
        <v>807</v>
      </c>
      <c r="G339" s="287" t="s">
        <v>2560</v>
      </c>
      <c r="H339" s="287" t="s">
        <v>810</v>
      </c>
      <c r="I339" s="288">
        <v>15.21</v>
      </c>
      <c r="J339" s="289">
        <f t="shared" si="27"/>
        <v>1269.8829000000001</v>
      </c>
      <c r="K339" s="289">
        <f t="shared" si="28"/>
        <v>1259.7238368000001</v>
      </c>
      <c r="L339" s="289">
        <f t="shared" si="29"/>
        <v>1260</v>
      </c>
    </row>
    <row r="340" spans="1:12" s="292" customFormat="1" ht="12.5">
      <c r="A340" s="287">
        <v>339</v>
      </c>
      <c r="B340" s="235" t="str">
        <f t="shared" si="25"/>
        <v>StandardOracle DBODCLevel 220</v>
      </c>
      <c r="C340" s="292" t="str">
        <f t="shared" si="26"/>
        <v>Level 2StandardODC</v>
      </c>
      <c r="D340" s="287" t="s">
        <v>1464</v>
      </c>
      <c r="E340" s="293" t="s">
        <v>2469</v>
      </c>
      <c r="F340" s="287" t="s">
        <v>800</v>
      </c>
      <c r="G340" s="287" t="s">
        <v>2561</v>
      </c>
      <c r="H340" s="287" t="s">
        <v>802</v>
      </c>
      <c r="I340" s="288">
        <v>20</v>
      </c>
      <c r="J340" s="289">
        <f t="shared" si="27"/>
        <v>1669.8</v>
      </c>
      <c r="K340" s="289">
        <f t="shared" si="28"/>
        <v>1656.4415999999999</v>
      </c>
      <c r="L340" s="289">
        <f t="shared" si="29"/>
        <v>1656</v>
      </c>
    </row>
    <row r="341" spans="1:12" s="292" customFormat="1" ht="12.5">
      <c r="A341" s="287">
        <v>340</v>
      </c>
      <c r="B341" s="235" t="str">
        <f t="shared" si="25"/>
        <v>StandardOracle DBOnPremLevel 218</v>
      </c>
      <c r="C341" s="292" t="str">
        <f t="shared" si="26"/>
        <v>Level 2StandardOnPrem</v>
      </c>
      <c r="D341" s="287" t="s">
        <v>1464</v>
      </c>
      <c r="E341" s="293" t="s">
        <v>2469</v>
      </c>
      <c r="F341" s="287" t="s">
        <v>807</v>
      </c>
      <c r="G341" s="287" t="s">
        <v>2561</v>
      </c>
      <c r="H341" s="287" t="s">
        <v>802</v>
      </c>
      <c r="I341" s="288">
        <v>18</v>
      </c>
      <c r="J341" s="289">
        <f t="shared" si="27"/>
        <v>1502.82</v>
      </c>
      <c r="K341" s="289">
        <f t="shared" si="28"/>
        <v>1490.7974399999998</v>
      </c>
      <c r="L341" s="289">
        <f t="shared" si="29"/>
        <v>1491</v>
      </c>
    </row>
    <row r="342" spans="1:12" s="292" customFormat="1" ht="12.5">
      <c r="A342" s="287">
        <v>341</v>
      </c>
      <c r="B342" s="235" t="str">
        <f t="shared" si="25"/>
        <v>StandardOracle DBODCLevel 322.9</v>
      </c>
      <c r="C342" s="292" t="str">
        <f t="shared" si="26"/>
        <v>Level 3StandardODC</v>
      </c>
      <c r="D342" s="287" t="s">
        <v>1464</v>
      </c>
      <c r="E342" s="293" t="s">
        <v>2469</v>
      </c>
      <c r="F342" s="287" t="s">
        <v>800</v>
      </c>
      <c r="G342" s="287" t="s">
        <v>2562</v>
      </c>
      <c r="H342" s="287" t="s">
        <v>804</v>
      </c>
      <c r="I342" s="288">
        <v>22.9</v>
      </c>
      <c r="J342" s="289">
        <f t="shared" si="27"/>
        <v>1911.9209999999998</v>
      </c>
      <c r="K342" s="289">
        <f t="shared" si="28"/>
        <v>1896.6256319999998</v>
      </c>
      <c r="L342" s="289">
        <f t="shared" si="29"/>
        <v>1897</v>
      </c>
    </row>
    <row r="343" spans="1:12" s="292" customFormat="1" ht="12.5">
      <c r="A343" s="287">
        <v>342</v>
      </c>
      <c r="B343" s="235" t="str">
        <f t="shared" si="25"/>
        <v>StandardOracle DBOnPremLevel 320.61</v>
      </c>
      <c r="C343" s="292" t="str">
        <f t="shared" si="26"/>
        <v>Level 3StandardOnPrem</v>
      </c>
      <c r="D343" s="287" t="s">
        <v>1464</v>
      </c>
      <c r="E343" s="293" t="s">
        <v>2469</v>
      </c>
      <c r="F343" s="287" t="s">
        <v>807</v>
      </c>
      <c r="G343" s="287" t="s">
        <v>2562</v>
      </c>
      <c r="H343" s="287" t="s">
        <v>804</v>
      </c>
      <c r="I343" s="288">
        <v>20.61</v>
      </c>
      <c r="J343" s="289">
        <f t="shared" si="27"/>
        <v>1720.7288999999998</v>
      </c>
      <c r="K343" s="289">
        <f t="shared" si="28"/>
        <v>1706.9630687999997</v>
      </c>
      <c r="L343" s="289">
        <f t="shared" si="29"/>
        <v>1707</v>
      </c>
    </row>
    <row r="344" spans="1:12" s="292" customFormat="1" ht="12.5">
      <c r="A344" s="287">
        <v>343</v>
      </c>
      <c r="B344" s="235" t="str">
        <f t="shared" si="25"/>
        <v>StandardOSS - all ServiccesODCLevel 116.9</v>
      </c>
      <c r="C344" s="292" t="str">
        <f t="shared" si="26"/>
        <v>Level 1StandardODC</v>
      </c>
      <c r="D344" s="287" t="s">
        <v>1464</v>
      </c>
      <c r="E344" s="293" t="s">
        <v>2470</v>
      </c>
      <c r="F344" s="287" t="s">
        <v>800</v>
      </c>
      <c r="G344" s="287" t="s">
        <v>2560</v>
      </c>
      <c r="H344" s="287" t="s">
        <v>810</v>
      </c>
      <c r="I344" s="288">
        <v>16.899999999999999</v>
      </c>
      <c r="J344" s="289">
        <f t="shared" si="27"/>
        <v>1410.9809999999998</v>
      </c>
      <c r="K344" s="289">
        <f t="shared" si="28"/>
        <v>1399.6931519999998</v>
      </c>
      <c r="L344" s="289">
        <f t="shared" si="29"/>
        <v>1400</v>
      </c>
    </row>
    <row r="345" spans="1:12" s="292" customFormat="1" ht="12.5">
      <c r="A345" s="287">
        <v>344</v>
      </c>
      <c r="B345" s="235" t="str">
        <f t="shared" si="25"/>
        <v>StandardOSS - all ServiccesOnPremLevel 115.21</v>
      </c>
      <c r="C345" s="292" t="str">
        <f t="shared" si="26"/>
        <v>Level 1StandardOnPrem</v>
      </c>
      <c r="D345" s="287" t="s">
        <v>1464</v>
      </c>
      <c r="E345" s="293" t="s">
        <v>2470</v>
      </c>
      <c r="F345" s="287" t="s">
        <v>807</v>
      </c>
      <c r="G345" s="287" t="s">
        <v>2560</v>
      </c>
      <c r="H345" s="287" t="s">
        <v>810</v>
      </c>
      <c r="I345" s="288">
        <v>15.21</v>
      </c>
      <c r="J345" s="289">
        <f t="shared" si="27"/>
        <v>1269.8829000000001</v>
      </c>
      <c r="K345" s="289">
        <f t="shared" si="28"/>
        <v>1259.7238368000001</v>
      </c>
      <c r="L345" s="289">
        <f t="shared" si="29"/>
        <v>1260</v>
      </c>
    </row>
    <row r="346" spans="1:12" s="292" customFormat="1" ht="12.5">
      <c r="A346" s="287">
        <v>345</v>
      </c>
      <c r="B346" s="235" t="str">
        <f t="shared" si="25"/>
        <v>StandardOSS - all ServiccesODCLevel 220</v>
      </c>
      <c r="C346" s="292" t="str">
        <f t="shared" si="26"/>
        <v>Level 2StandardODC</v>
      </c>
      <c r="D346" s="287" t="s">
        <v>1464</v>
      </c>
      <c r="E346" s="293" t="s">
        <v>2470</v>
      </c>
      <c r="F346" s="287" t="s">
        <v>800</v>
      </c>
      <c r="G346" s="287" t="s">
        <v>2561</v>
      </c>
      <c r="H346" s="287" t="s">
        <v>802</v>
      </c>
      <c r="I346" s="288">
        <v>20</v>
      </c>
      <c r="J346" s="289">
        <f t="shared" si="27"/>
        <v>1669.8</v>
      </c>
      <c r="K346" s="289">
        <f t="shared" si="28"/>
        <v>1656.4415999999999</v>
      </c>
      <c r="L346" s="289">
        <f t="shared" si="29"/>
        <v>1656</v>
      </c>
    </row>
    <row r="347" spans="1:12" s="292" customFormat="1" ht="12.5">
      <c r="A347" s="287">
        <v>346</v>
      </c>
      <c r="B347" s="235" t="str">
        <f t="shared" si="25"/>
        <v>StandardOSS - all ServiccesOnPremLevel 218</v>
      </c>
      <c r="C347" s="292" t="str">
        <f t="shared" si="26"/>
        <v>Level 2StandardOnPrem</v>
      </c>
      <c r="D347" s="287" t="s">
        <v>1464</v>
      </c>
      <c r="E347" s="293" t="s">
        <v>2470</v>
      </c>
      <c r="F347" s="287" t="s">
        <v>807</v>
      </c>
      <c r="G347" s="287" t="s">
        <v>2561</v>
      </c>
      <c r="H347" s="287" t="s">
        <v>802</v>
      </c>
      <c r="I347" s="288">
        <v>18</v>
      </c>
      <c r="J347" s="289">
        <f t="shared" si="27"/>
        <v>1502.82</v>
      </c>
      <c r="K347" s="289">
        <f t="shared" si="28"/>
        <v>1490.7974399999998</v>
      </c>
      <c r="L347" s="289">
        <f t="shared" si="29"/>
        <v>1491</v>
      </c>
    </row>
    <row r="348" spans="1:12" s="292" customFormat="1" ht="12.5">
      <c r="A348" s="287">
        <v>347</v>
      </c>
      <c r="B348" s="235" t="str">
        <f t="shared" si="25"/>
        <v>StandardOSS - all ServiccesODCLevel 322.9</v>
      </c>
      <c r="C348" s="292" t="str">
        <f t="shared" si="26"/>
        <v>Level 3StandardODC</v>
      </c>
      <c r="D348" s="287" t="s">
        <v>1464</v>
      </c>
      <c r="E348" s="293" t="s">
        <v>2470</v>
      </c>
      <c r="F348" s="287" t="s">
        <v>800</v>
      </c>
      <c r="G348" s="287" t="s">
        <v>2562</v>
      </c>
      <c r="H348" s="287" t="s">
        <v>804</v>
      </c>
      <c r="I348" s="288">
        <v>22.9</v>
      </c>
      <c r="J348" s="289">
        <f t="shared" si="27"/>
        <v>1911.9209999999998</v>
      </c>
      <c r="K348" s="289">
        <f t="shared" si="28"/>
        <v>1896.6256319999998</v>
      </c>
      <c r="L348" s="289">
        <f t="shared" si="29"/>
        <v>1897</v>
      </c>
    </row>
    <row r="349" spans="1:12" s="292" customFormat="1" ht="12.5">
      <c r="A349" s="287">
        <v>348</v>
      </c>
      <c r="B349" s="235" t="str">
        <f t="shared" si="25"/>
        <v>StandardOSS - all ServiccesOnPremLevel 320.61</v>
      </c>
      <c r="C349" s="292" t="str">
        <f t="shared" si="26"/>
        <v>Level 3StandardOnPrem</v>
      </c>
      <c r="D349" s="287" t="s">
        <v>1464</v>
      </c>
      <c r="E349" s="293" t="s">
        <v>2470</v>
      </c>
      <c r="F349" s="287" t="s">
        <v>807</v>
      </c>
      <c r="G349" s="287" t="s">
        <v>2562</v>
      </c>
      <c r="H349" s="287" t="s">
        <v>804</v>
      </c>
      <c r="I349" s="288">
        <v>20.61</v>
      </c>
      <c r="J349" s="289">
        <f t="shared" si="27"/>
        <v>1720.7288999999998</v>
      </c>
      <c r="K349" s="289">
        <f t="shared" si="28"/>
        <v>1706.9630687999997</v>
      </c>
      <c r="L349" s="289">
        <f t="shared" si="29"/>
        <v>1707</v>
      </c>
    </row>
    <row r="350" spans="1:12" s="292" customFormat="1" ht="12.5">
      <c r="A350" s="287">
        <v>349</v>
      </c>
      <c r="B350" s="235" t="str">
        <f t="shared" si="25"/>
        <v>NichePega &amp; Other Telecom COTS productsODCLevel 119</v>
      </c>
      <c r="C350" s="292" t="str">
        <f t="shared" si="26"/>
        <v>Level 1NicheODC</v>
      </c>
      <c r="D350" s="287" t="s">
        <v>1493</v>
      </c>
      <c r="E350" s="293" t="s">
        <v>2471</v>
      </c>
      <c r="F350" s="287" t="s">
        <v>800</v>
      </c>
      <c r="G350" s="287" t="s">
        <v>2560</v>
      </c>
      <c r="H350" s="287" t="s">
        <v>810</v>
      </c>
      <c r="I350" s="288">
        <v>19</v>
      </c>
      <c r="J350" s="289">
        <f t="shared" si="27"/>
        <v>1586.31</v>
      </c>
      <c r="K350" s="289">
        <f t="shared" si="28"/>
        <v>1573.61952</v>
      </c>
      <c r="L350" s="289">
        <f t="shared" si="29"/>
        <v>1574</v>
      </c>
    </row>
    <row r="351" spans="1:12" s="292" customFormat="1" ht="12.5">
      <c r="A351" s="287">
        <v>350</v>
      </c>
      <c r="B351" s="235" t="str">
        <f t="shared" si="25"/>
        <v>NichePega &amp; Other Telecom COTS productsOnPremLevel 117.1</v>
      </c>
      <c r="C351" s="292" t="str">
        <f t="shared" si="26"/>
        <v>Level 1NicheOnPrem</v>
      </c>
      <c r="D351" s="287" t="s">
        <v>1493</v>
      </c>
      <c r="E351" s="293" t="s">
        <v>2471</v>
      </c>
      <c r="F351" s="287" t="s">
        <v>807</v>
      </c>
      <c r="G351" s="287" t="s">
        <v>2560</v>
      </c>
      <c r="H351" s="287" t="s">
        <v>810</v>
      </c>
      <c r="I351" s="288">
        <v>17.100000000000001</v>
      </c>
      <c r="J351" s="289">
        <f t="shared" si="27"/>
        <v>1427.6790000000001</v>
      </c>
      <c r="K351" s="289">
        <f t="shared" si="28"/>
        <v>1416.257568</v>
      </c>
      <c r="L351" s="289">
        <f t="shared" si="29"/>
        <v>1416</v>
      </c>
    </row>
    <row r="352" spans="1:12" s="292" customFormat="1" ht="12.5">
      <c r="A352" s="287">
        <v>351</v>
      </c>
      <c r="B352" s="235" t="str">
        <f t="shared" si="25"/>
        <v>NichePega &amp; Other Telecom COTS productsODCLevel 222.8</v>
      </c>
      <c r="C352" s="292" t="str">
        <f t="shared" si="26"/>
        <v>Level 2NicheODC</v>
      </c>
      <c r="D352" s="287" t="s">
        <v>1493</v>
      </c>
      <c r="E352" s="293" t="s">
        <v>2471</v>
      </c>
      <c r="F352" s="287" t="s">
        <v>800</v>
      </c>
      <c r="G352" s="287" t="s">
        <v>2561</v>
      </c>
      <c r="H352" s="287" t="s">
        <v>802</v>
      </c>
      <c r="I352" s="288">
        <v>22.8</v>
      </c>
      <c r="J352" s="289">
        <f t="shared" si="27"/>
        <v>1903.5719999999999</v>
      </c>
      <c r="K352" s="289">
        <f t="shared" si="28"/>
        <v>1888.3434239999999</v>
      </c>
      <c r="L352" s="289">
        <f t="shared" si="29"/>
        <v>1888</v>
      </c>
    </row>
    <row r="353" spans="1:12" s="292" customFormat="1" ht="12.5">
      <c r="A353" s="287">
        <v>352</v>
      </c>
      <c r="B353" s="235" t="str">
        <f t="shared" si="25"/>
        <v>NichePega &amp; Other Telecom COTS productsOnPremLevel 220.52</v>
      </c>
      <c r="C353" s="292" t="str">
        <f t="shared" si="26"/>
        <v>Level 2NicheOnPrem</v>
      </c>
      <c r="D353" s="287" t="s">
        <v>1493</v>
      </c>
      <c r="E353" s="293" t="s">
        <v>2471</v>
      </c>
      <c r="F353" s="287" t="s">
        <v>807</v>
      </c>
      <c r="G353" s="287" t="s">
        <v>2561</v>
      </c>
      <c r="H353" s="287" t="s">
        <v>802</v>
      </c>
      <c r="I353" s="288">
        <v>20.52</v>
      </c>
      <c r="J353" s="289">
        <f t="shared" si="27"/>
        <v>1713.2148</v>
      </c>
      <c r="K353" s="289">
        <f t="shared" si="28"/>
        <v>1699.5090815999999</v>
      </c>
      <c r="L353" s="289">
        <f t="shared" si="29"/>
        <v>1700</v>
      </c>
    </row>
    <row r="354" spans="1:12" s="292" customFormat="1" ht="12.5">
      <c r="A354" s="287">
        <v>353</v>
      </c>
      <c r="B354" s="235" t="str">
        <f t="shared" si="25"/>
        <v>NichePega &amp; Other Telecom COTS productsODCLevel 327.5</v>
      </c>
      <c r="C354" s="292" t="str">
        <f t="shared" si="26"/>
        <v>Level 3NicheODC</v>
      </c>
      <c r="D354" s="287" t="s">
        <v>1493</v>
      </c>
      <c r="E354" s="293" t="s">
        <v>2471</v>
      </c>
      <c r="F354" s="287" t="s">
        <v>800</v>
      </c>
      <c r="G354" s="287" t="s">
        <v>2562</v>
      </c>
      <c r="H354" s="287" t="s">
        <v>804</v>
      </c>
      <c r="I354" s="288">
        <v>27.5</v>
      </c>
      <c r="J354" s="289">
        <f t="shared" si="27"/>
        <v>2295.9749999999999</v>
      </c>
      <c r="K354" s="289">
        <f t="shared" si="28"/>
        <v>2277.6071999999999</v>
      </c>
      <c r="L354" s="289">
        <f t="shared" si="29"/>
        <v>2278</v>
      </c>
    </row>
    <row r="355" spans="1:12" s="292" customFormat="1" ht="12.5">
      <c r="A355" s="287">
        <v>354</v>
      </c>
      <c r="B355" s="235" t="str">
        <f t="shared" si="25"/>
        <v>NichePega &amp; Other Telecom COTS productsOnPremLevel 324.75</v>
      </c>
      <c r="C355" s="292" t="str">
        <f t="shared" si="26"/>
        <v>Level 3NicheOnPrem</v>
      </c>
      <c r="D355" s="287" t="s">
        <v>1493</v>
      </c>
      <c r="E355" s="293" t="s">
        <v>2471</v>
      </c>
      <c r="F355" s="287" t="s">
        <v>807</v>
      </c>
      <c r="G355" s="287" t="s">
        <v>2562</v>
      </c>
      <c r="H355" s="287" t="s">
        <v>804</v>
      </c>
      <c r="I355" s="288">
        <v>24.75</v>
      </c>
      <c r="J355" s="289">
        <f t="shared" si="27"/>
        <v>2066.3775000000001</v>
      </c>
      <c r="K355" s="289">
        <f t="shared" si="28"/>
        <v>2049.8464800000002</v>
      </c>
      <c r="L355" s="289">
        <f t="shared" si="29"/>
        <v>2050</v>
      </c>
    </row>
    <row r="356" spans="1:12" s="292" customFormat="1" ht="12.5">
      <c r="A356" s="287">
        <v>355</v>
      </c>
      <c r="B356" s="235" t="str">
        <f t="shared" si="25"/>
        <v>NichePega Certified Data ScientistODCLevel 119</v>
      </c>
      <c r="C356" s="292" t="str">
        <f t="shared" si="26"/>
        <v>Level 1NicheODC</v>
      </c>
      <c r="D356" s="287" t="s">
        <v>1493</v>
      </c>
      <c r="E356" s="293" t="s">
        <v>2472</v>
      </c>
      <c r="F356" s="287" t="s">
        <v>800</v>
      </c>
      <c r="G356" s="287" t="s">
        <v>2560</v>
      </c>
      <c r="H356" s="287" t="s">
        <v>810</v>
      </c>
      <c r="I356" s="288">
        <v>19</v>
      </c>
      <c r="J356" s="289">
        <f t="shared" si="27"/>
        <v>1586.31</v>
      </c>
      <c r="K356" s="289">
        <f t="shared" si="28"/>
        <v>1573.61952</v>
      </c>
      <c r="L356" s="289">
        <f t="shared" si="29"/>
        <v>1574</v>
      </c>
    </row>
    <row r="357" spans="1:12" s="292" customFormat="1" ht="12.5">
      <c r="A357" s="287">
        <v>356</v>
      </c>
      <c r="B357" s="235" t="str">
        <f t="shared" si="25"/>
        <v>NichePega Certified Data ScientistOnPremLevel 117.1</v>
      </c>
      <c r="C357" s="292" t="str">
        <f t="shared" si="26"/>
        <v>Level 1NicheOnPrem</v>
      </c>
      <c r="D357" s="287" t="s">
        <v>1493</v>
      </c>
      <c r="E357" s="293" t="s">
        <v>2472</v>
      </c>
      <c r="F357" s="287" t="s">
        <v>807</v>
      </c>
      <c r="G357" s="287" t="s">
        <v>2560</v>
      </c>
      <c r="H357" s="287" t="s">
        <v>810</v>
      </c>
      <c r="I357" s="288">
        <v>17.100000000000001</v>
      </c>
      <c r="J357" s="289">
        <f t="shared" si="27"/>
        <v>1427.6790000000001</v>
      </c>
      <c r="K357" s="289">
        <f t="shared" si="28"/>
        <v>1416.257568</v>
      </c>
      <c r="L357" s="289">
        <f t="shared" si="29"/>
        <v>1416</v>
      </c>
    </row>
    <row r="358" spans="1:12" s="292" customFormat="1" ht="12.5">
      <c r="A358" s="287">
        <v>357</v>
      </c>
      <c r="B358" s="235" t="str">
        <f t="shared" si="25"/>
        <v>NichePega Certified Data ScientistODCLevel 222.8</v>
      </c>
      <c r="C358" s="292" t="str">
        <f t="shared" si="26"/>
        <v>Level 2NicheODC</v>
      </c>
      <c r="D358" s="287" t="s">
        <v>1493</v>
      </c>
      <c r="E358" s="293" t="s">
        <v>2472</v>
      </c>
      <c r="F358" s="287" t="s">
        <v>800</v>
      </c>
      <c r="G358" s="287" t="s">
        <v>2561</v>
      </c>
      <c r="H358" s="287" t="s">
        <v>802</v>
      </c>
      <c r="I358" s="288">
        <v>22.8</v>
      </c>
      <c r="J358" s="289">
        <f t="shared" si="27"/>
        <v>1903.5719999999999</v>
      </c>
      <c r="K358" s="289">
        <f t="shared" si="28"/>
        <v>1888.3434239999999</v>
      </c>
      <c r="L358" s="289">
        <f t="shared" si="29"/>
        <v>1888</v>
      </c>
    </row>
    <row r="359" spans="1:12" s="292" customFormat="1" ht="12.5">
      <c r="A359" s="287">
        <v>358</v>
      </c>
      <c r="B359" s="235" t="str">
        <f t="shared" si="25"/>
        <v>NichePega Certified Data ScientistOnPremLevel 220.52</v>
      </c>
      <c r="C359" s="292" t="str">
        <f t="shared" si="26"/>
        <v>Level 2NicheOnPrem</v>
      </c>
      <c r="D359" s="287" t="s">
        <v>1493</v>
      </c>
      <c r="E359" s="293" t="s">
        <v>2472</v>
      </c>
      <c r="F359" s="287" t="s">
        <v>807</v>
      </c>
      <c r="G359" s="287" t="s">
        <v>2561</v>
      </c>
      <c r="H359" s="287" t="s">
        <v>802</v>
      </c>
      <c r="I359" s="288">
        <v>20.52</v>
      </c>
      <c r="J359" s="289">
        <f t="shared" si="27"/>
        <v>1713.2148</v>
      </c>
      <c r="K359" s="289">
        <f t="shared" si="28"/>
        <v>1699.5090815999999</v>
      </c>
      <c r="L359" s="289">
        <f t="shared" si="29"/>
        <v>1700</v>
      </c>
    </row>
    <row r="360" spans="1:12" s="292" customFormat="1" ht="12.5">
      <c r="A360" s="287">
        <v>359</v>
      </c>
      <c r="B360" s="235" t="str">
        <f t="shared" si="25"/>
        <v>NichePega Certified Data ScientistODCLevel 327.5</v>
      </c>
      <c r="C360" s="292" t="str">
        <f t="shared" si="26"/>
        <v>Level 3NicheODC</v>
      </c>
      <c r="D360" s="287" t="s">
        <v>1493</v>
      </c>
      <c r="E360" s="293" t="s">
        <v>2472</v>
      </c>
      <c r="F360" s="287" t="s">
        <v>800</v>
      </c>
      <c r="G360" s="287" t="s">
        <v>2562</v>
      </c>
      <c r="H360" s="287" t="s">
        <v>804</v>
      </c>
      <c r="I360" s="288">
        <v>27.5</v>
      </c>
      <c r="J360" s="289">
        <f t="shared" si="27"/>
        <v>2295.9749999999999</v>
      </c>
      <c r="K360" s="289">
        <f t="shared" si="28"/>
        <v>2277.6071999999999</v>
      </c>
      <c r="L360" s="289">
        <f t="shared" si="29"/>
        <v>2278</v>
      </c>
    </row>
    <row r="361" spans="1:12" s="292" customFormat="1" ht="12.5">
      <c r="A361" s="287">
        <v>360</v>
      </c>
      <c r="B361" s="235" t="str">
        <f t="shared" si="25"/>
        <v>NichePega Certified Data ScientistOnPremLevel 324.75</v>
      </c>
      <c r="C361" s="292" t="str">
        <f t="shared" si="26"/>
        <v>Level 3NicheOnPrem</v>
      </c>
      <c r="D361" s="287" t="s">
        <v>1493</v>
      </c>
      <c r="E361" s="293" t="s">
        <v>2472</v>
      </c>
      <c r="F361" s="287" t="s">
        <v>807</v>
      </c>
      <c r="G361" s="287" t="s">
        <v>2562</v>
      </c>
      <c r="H361" s="287" t="s">
        <v>804</v>
      </c>
      <c r="I361" s="288">
        <v>24.75</v>
      </c>
      <c r="J361" s="289">
        <f t="shared" si="27"/>
        <v>2066.3775000000001</v>
      </c>
      <c r="K361" s="289">
        <f t="shared" si="28"/>
        <v>2049.8464800000002</v>
      </c>
      <c r="L361" s="289">
        <f t="shared" si="29"/>
        <v>2050</v>
      </c>
    </row>
    <row r="362" spans="1:12" s="292" customFormat="1" ht="12.5">
      <c r="A362" s="287">
        <v>361</v>
      </c>
      <c r="B362" s="235" t="str">
        <f t="shared" si="25"/>
        <v>StandardPeopleSoftODCLevel 116.9</v>
      </c>
      <c r="C362" s="292" t="str">
        <f t="shared" si="26"/>
        <v>Level 1StandardODC</v>
      </c>
      <c r="D362" s="287" t="s">
        <v>1464</v>
      </c>
      <c r="E362" s="293" t="s">
        <v>2473</v>
      </c>
      <c r="F362" s="287" t="s">
        <v>800</v>
      </c>
      <c r="G362" s="287" t="s">
        <v>2560</v>
      </c>
      <c r="H362" s="287" t="s">
        <v>810</v>
      </c>
      <c r="I362" s="288">
        <v>16.899999999999999</v>
      </c>
      <c r="J362" s="289">
        <f t="shared" si="27"/>
        <v>1410.9809999999998</v>
      </c>
      <c r="K362" s="289">
        <f t="shared" si="28"/>
        <v>1399.6931519999998</v>
      </c>
      <c r="L362" s="289">
        <f t="shared" si="29"/>
        <v>1400</v>
      </c>
    </row>
    <row r="363" spans="1:12" s="292" customFormat="1" ht="12.5">
      <c r="A363" s="287">
        <v>362</v>
      </c>
      <c r="B363" s="235" t="str">
        <f t="shared" si="25"/>
        <v>StandardPeopleSoftOnPremLevel 115.21</v>
      </c>
      <c r="C363" s="292" t="str">
        <f t="shared" si="26"/>
        <v>Level 1StandardOnPrem</v>
      </c>
      <c r="D363" s="287" t="s">
        <v>1464</v>
      </c>
      <c r="E363" s="293" t="s">
        <v>2473</v>
      </c>
      <c r="F363" s="287" t="s">
        <v>807</v>
      </c>
      <c r="G363" s="287" t="s">
        <v>2560</v>
      </c>
      <c r="H363" s="287" t="s">
        <v>810</v>
      </c>
      <c r="I363" s="288">
        <v>15.21</v>
      </c>
      <c r="J363" s="289">
        <f t="shared" si="27"/>
        <v>1269.8829000000001</v>
      </c>
      <c r="K363" s="289">
        <f t="shared" si="28"/>
        <v>1259.7238368000001</v>
      </c>
      <c r="L363" s="289">
        <f t="shared" si="29"/>
        <v>1260</v>
      </c>
    </row>
    <row r="364" spans="1:12" s="292" customFormat="1" ht="12.5">
      <c r="A364" s="287">
        <v>363</v>
      </c>
      <c r="B364" s="235" t="str">
        <f t="shared" si="25"/>
        <v>StandardPeopleSoftODCLevel 220</v>
      </c>
      <c r="C364" s="292" t="str">
        <f t="shared" si="26"/>
        <v>Level 2StandardODC</v>
      </c>
      <c r="D364" s="287" t="s">
        <v>1464</v>
      </c>
      <c r="E364" s="293" t="s">
        <v>2473</v>
      </c>
      <c r="F364" s="287" t="s">
        <v>800</v>
      </c>
      <c r="G364" s="287" t="s">
        <v>2561</v>
      </c>
      <c r="H364" s="287" t="s">
        <v>802</v>
      </c>
      <c r="I364" s="288">
        <v>20</v>
      </c>
      <c r="J364" s="289">
        <f t="shared" si="27"/>
        <v>1669.8</v>
      </c>
      <c r="K364" s="289">
        <f t="shared" si="28"/>
        <v>1656.4415999999999</v>
      </c>
      <c r="L364" s="289">
        <f t="shared" si="29"/>
        <v>1656</v>
      </c>
    </row>
    <row r="365" spans="1:12" s="292" customFormat="1" ht="12.5">
      <c r="A365" s="287">
        <v>364</v>
      </c>
      <c r="B365" s="235" t="str">
        <f t="shared" si="25"/>
        <v>StandardPeopleSoftOnPremLevel 218</v>
      </c>
      <c r="C365" s="292" t="str">
        <f t="shared" si="26"/>
        <v>Level 2StandardOnPrem</v>
      </c>
      <c r="D365" s="287" t="s">
        <v>1464</v>
      </c>
      <c r="E365" s="293" t="s">
        <v>2473</v>
      </c>
      <c r="F365" s="287" t="s">
        <v>807</v>
      </c>
      <c r="G365" s="287" t="s">
        <v>2561</v>
      </c>
      <c r="H365" s="287" t="s">
        <v>802</v>
      </c>
      <c r="I365" s="288">
        <v>18</v>
      </c>
      <c r="J365" s="289">
        <f t="shared" si="27"/>
        <v>1502.82</v>
      </c>
      <c r="K365" s="289">
        <f t="shared" si="28"/>
        <v>1490.7974399999998</v>
      </c>
      <c r="L365" s="289">
        <f t="shared" si="29"/>
        <v>1491</v>
      </c>
    </row>
    <row r="366" spans="1:12" s="292" customFormat="1" ht="12.5">
      <c r="A366" s="287">
        <v>365</v>
      </c>
      <c r="B366" s="235" t="str">
        <f t="shared" si="25"/>
        <v>StandardPeopleSoftODCLevel 322.9</v>
      </c>
      <c r="C366" s="292" t="str">
        <f t="shared" si="26"/>
        <v>Level 3StandardODC</v>
      </c>
      <c r="D366" s="287" t="s">
        <v>1464</v>
      </c>
      <c r="E366" s="293" t="s">
        <v>2473</v>
      </c>
      <c r="F366" s="287" t="s">
        <v>800</v>
      </c>
      <c r="G366" s="287" t="s">
        <v>2562</v>
      </c>
      <c r="H366" s="287" t="s">
        <v>804</v>
      </c>
      <c r="I366" s="288">
        <v>22.9</v>
      </c>
      <c r="J366" s="289">
        <f t="shared" si="27"/>
        <v>1911.9209999999998</v>
      </c>
      <c r="K366" s="289">
        <f t="shared" si="28"/>
        <v>1896.6256319999998</v>
      </c>
      <c r="L366" s="289">
        <f t="shared" si="29"/>
        <v>1897</v>
      </c>
    </row>
    <row r="367" spans="1:12" s="292" customFormat="1" ht="12.5">
      <c r="A367" s="287">
        <v>366</v>
      </c>
      <c r="B367" s="235" t="str">
        <f t="shared" si="25"/>
        <v>StandardPeopleSoftOnPremLevel 320.61</v>
      </c>
      <c r="C367" s="292" t="str">
        <f t="shared" si="26"/>
        <v>Level 3StandardOnPrem</v>
      </c>
      <c r="D367" s="287" t="s">
        <v>1464</v>
      </c>
      <c r="E367" s="293" t="s">
        <v>2473</v>
      </c>
      <c r="F367" s="287" t="s">
        <v>807</v>
      </c>
      <c r="G367" s="287" t="s">
        <v>2562</v>
      </c>
      <c r="H367" s="287" t="s">
        <v>804</v>
      </c>
      <c r="I367" s="288">
        <v>20.61</v>
      </c>
      <c r="J367" s="289">
        <f t="shared" si="27"/>
        <v>1720.7288999999998</v>
      </c>
      <c r="K367" s="289">
        <f t="shared" si="28"/>
        <v>1706.9630687999997</v>
      </c>
      <c r="L367" s="289">
        <f t="shared" si="29"/>
        <v>1707</v>
      </c>
    </row>
    <row r="368" spans="1:12" s="292" customFormat="1" ht="12.5">
      <c r="A368" s="287">
        <v>367</v>
      </c>
      <c r="B368" s="235" t="str">
        <f t="shared" si="25"/>
        <v>StandardPMO ServicesODCLevel 116.9</v>
      </c>
      <c r="C368" s="292" t="str">
        <f t="shared" si="26"/>
        <v>Level 1StandardODC</v>
      </c>
      <c r="D368" s="287" t="s">
        <v>1464</v>
      </c>
      <c r="E368" s="293" t="s">
        <v>2571</v>
      </c>
      <c r="F368" s="287" t="s">
        <v>800</v>
      </c>
      <c r="G368" s="287" t="s">
        <v>2560</v>
      </c>
      <c r="H368" s="287" t="s">
        <v>810</v>
      </c>
      <c r="I368" s="288">
        <v>16.899999999999999</v>
      </c>
      <c r="J368" s="289">
        <f t="shared" si="27"/>
        <v>1410.9809999999998</v>
      </c>
      <c r="K368" s="289">
        <f t="shared" si="28"/>
        <v>1399.6931519999998</v>
      </c>
      <c r="L368" s="289">
        <f t="shared" si="29"/>
        <v>1400</v>
      </c>
    </row>
    <row r="369" spans="1:12" s="292" customFormat="1" ht="12.5">
      <c r="A369" s="287">
        <v>368</v>
      </c>
      <c r="B369" s="235" t="str">
        <f t="shared" si="25"/>
        <v>StandardPMO ServicesOnPremLevel 115.21</v>
      </c>
      <c r="C369" s="292" t="str">
        <f t="shared" si="26"/>
        <v>Level 1StandardOnPrem</v>
      </c>
      <c r="D369" s="287" t="s">
        <v>1464</v>
      </c>
      <c r="E369" s="293" t="s">
        <v>2571</v>
      </c>
      <c r="F369" s="287" t="s">
        <v>807</v>
      </c>
      <c r="G369" s="287" t="s">
        <v>2560</v>
      </c>
      <c r="H369" s="287" t="s">
        <v>810</v>
      </c>
      <c r="I369" s="288">
        <v>15.21</v>
      </c>
      <c r="J369" s="289">
        <f t="shared" si="27"/>
        <v>1269.8829000000001</v>
      </c>
      <c r="K369" s="289">
        <f t="shared" si="28"/>
        <v>1259.7238368000001</v>
      </c>
      <c r="L369" s="289">
        <f t="shared" si="29"/>
        <v>1260</v>
      </c>
    </row>
    <row r="370" spans="1:12" s="292" customFormat="1" ht="12.5">
      <c r="A370" s="287">
        <v>369</v>
      </c>
      <c r="B370" s="235" t="str">
        <f t="shared" si="25"/>
        <v>StandardPMO ServicesODCLevel 220</v>
      </c>
      <c r="C370" s="292" t="str">
        <f t="shared" si="26"/>
        <v>Level 2StandardODC</v>
      </c>
      <c r="D370" s="287" t="s">
        <v>1464</v>
      </c>
      <c r="E370" s="293" t="s">
        <v>2571</v>
      </c>
      <c r="F370" s="287" t="s">
        <v>800</v>
      </c>
      <c r="G370" s="287" t="s">
        <v>2561</v>
      </c>
      <c r="H370" s="287" t="s">
        <v>802</v>
      </c>
      <c r="I370" s="288">
        <v>20</v>
      </c>
      <c r="J370" s="289">
        <f t="shared" si="27"/>
        <v>1669.8</v>
      </c>
      <c r="K370" s="289">
        <f t="shared" si="28"/>
        <v>1656.4415999999999</v>
      </c>
      <c r="L370" s="289">
        <f t="shared" si="29"/>
        <v>1656</v>
      </c>
    </row>
    <row r="371" spans="1:12" s="292" customFormat="1" ht="12.5">
      <c r="A371" s="287">
        <v>370</v>
      </c>
      <c r="B371" s="235" t="str">
        <f t="shared" si="25"/>
        <v>StandardPMO ServicesOnPremLevel 218</v>
      </c>
      <c r="C371" s="292" t="str">
        <f t="shared" si="26"/>
        <v>Level 2StandardOnPrem</v>
      </c>
      <c r="D371" s="287" t="s">
        <v>1464</v>
      </c>
      <c r="E371" s="293" t="s">
        <v>2571</v>
      </c>
      <c r="F371" s="287" t="s">
        <v>807</v>
      </c>
      <c r="G371" s="287" t="s">
        <v>2561</v>
      </c>
      <c r="H371" s="287" t="s">
        <v>802</v>
      </c>
      <c r="I371" s="288">
        <v>18</v>
      </c>
      <c r="J371" s="289">
        <f t="shared" si="27"/>
        <v>1502.82</v>
      </c>
      <c r="K371" s="289">
        <f t="shared" si="28"/>
        <v>1490.7974399999998</v>
      </c>
      <c r="L371" s="289">
        <f t="shared" si="29"/>
        <v>1491</v>
      </c>
    </row>
    <row r="372" spans="1:12" s="292" customFormat="1" ht="12.5">
      <c r="A372" s="287">
        <v>371</v>
      </c>
      <c r="B372" s="235" t="str">
        <f t="shared" si="25"/>
        <v>StandardPMO ServicesODCLevel 322.9</v>
      </c>
      <c r="C372" s="292" t="str">
        <f t="shared" si="26"/>
        <v>Level 3StandardODC</v>
      </c>
      <c r="D372" s="287" t="s">
        <v>1464</v>
      </c>
      <c r="E372" s="293" t="s">
        <v>2571</v>
      </c>
      <c r="F372" s="287" t="s">
        <v>800</v>
      </c>
      <c r="G372" s="287" t="s">
        <v>2562</v>
      </c>
      <c r="H372" s="287" t="s">
        <v>804</v>
      </c>
      <c r="I372" s="288">
        <v>22.9</v>
      </c>
      <c r="J372" s="289">
        <f t="shared" si="27"/>
        <v>1911.9209999999998</v>
      </c>
      <c r="K372" s="289">
        <f t="shared" si="28"/>
        <v>1896.6256319999998</v>
      </c>
      <c r="L372" s="289">
        <f t="shared" si="29"/>
        <v>1897</v>
      </c>
    </row>
    <row r="373" spans="1:12" s="292" customFormat="1" ht="12.5">
      <c r="A373" s="287">
        <v>372</v>
      </c>
      <c r="B373" s="235" t="str">
        <f t="shared" si="25"/>
        <v>StandardPMO ServicesOnPremLevel 320.61</v>
      </c>
      <c r="C373" s="292" t="str">
        <f t="shared" si="26"/>
        <v>Level 3StandardOnPrem</v>
      </c>
      <c r="D373" s="287" t="s">
        <v>1464</v>
      </c>
      <c r="E373" s="293" t="s">
        <v>2571</v>
      </c>
      <c r="F373" s="287" t="s">
        <v>807</v>
      </c>
      <c r="G373" s="287" t="s">
        <v>2562</v>
      </c>
      <c r="H373" s="287" t="s">
        <v>804</v>
      </c>
      <c r="I373" s="288">
        <v>20.61</v>
      </c>
      <c r="J373" s="289">
        <f t="shared" si="27"/>
        <v>1720.7288999999998</v>
      </c>
      <c r="K373" s="289">
        <f t="shared" si="28"/>
        <v>1706.9630687999997</v>
      </c>
      <c r="L373" s="289">
        <f t="shared" si="29"/>
        <v>1707</v>
      </c>
    </row>
    <row r="374" spans="1:12" s="292" customFormat="1" ht="12.5">
      <c r="A374" s="287">
        <v>373</v>
      </c>
      <c r="B374" s="235" t="str">
        <f t="shared" si="25"/>
        <v>StandardPostgreSQLODCLevel 116.9</v>
      </c>
      <c r="C374" s="292" t="str">
        <f t="shared" si="26"/>
        <v>Level 1StandardODC</v>
      </c>
      <c r="D374" s="287" t="s">
        <v>1464</v>
      </c>
      <c r="E374" s="293" t="s">
        <v>2475</v>
      </c>
      <c r="F374" s="287" t="s">
        <v>800</v>
      </c>
      <c r="G374" s="287" t="s">
        <v>2560</v>
      </c>
      <c r="H374" s="287" t="s">
        <v>810</v>
      </c>
      <c r="I374" s="288">
        <v>16.899999999999999</v>
      </c>
      <c r="J374" s="289">
        <f t="shared" si="27"/>
        <v>1410.9809999999998</v>
      </c>
      <c r="K374" s="289">
        <f t="shared" si="28"/>
        <v>1399.6931519999998</v>
      </c>
      <c r="L374" s="289">
        <f t="shared" si="29"/>
        <v>1400</v>
      </c>
    </row>
    <row r="375" spans="1:12" s="292" customFormat="1" ht="12.5">
      <c r="A375" s="287">
        <v>374</v>
      </c>
      <c r="B375" s="235" t="str">
        <f t="shared" si="25"/>
        <v>StandardPostgreSQLOnPremLevel 115.21</v>
      </c>
      <c r="C375" s="292" t="str">
        <f t="shared" si="26"/>
        <v>Level 1StandardOnPrem</v>
      </c>
      <c r="D375" s="287" t="s">
        <v>1464</v>
      </c>
      <c r="E375" s="293" t="s">
        <v>2475</v>
      </c>
      <c r="F375" s="287" t="s">
        <v>807</v>
      </c>
      <c r="G375" s="287" t="s">
        <v>2560</v>
      </c>
      <c r="H375" s="287" t="s">
        <v>810</v>
      </c>
      <c r="I375" s="288">
        <v>15.21</v>
      </c>
      <c r="J375" s="289">
        <f t="shared" si="27"/>
        <v>1269.8829000000001</v>
      </c>
      <c r="K375" s="289">
        <f t="shared" si="28"/>
        <v>1259.7238368000001</v>
      </c>
      <c r="L375" s="289">
        <f t="shared" si="29"/>
        <v>1260</v>
      </c>
    </row>
    <row r="376" spans="1:12" s="292" customFormat="1" ht="12.5">
      <c r="A376" s="287">
        <v>375</v>
      </c>
      <c r="B376" s="235" t="str">
        <f t="shared" si="25"/>
        <v>StandardPostgreSQLODCLevel 220</v>
      </c>
      <c r="C376" s="292" t="str">
        <f t="shared" si="26"/>
        <v>Level 2StandardODC</v>
      </c>
      <c r="D376" s="287" t="s">
        <v>1464</v>
      </c>
      <c r="E376" s="293" t="s">
        <v>2475</v>
      </c>
      <c r="F376" s="287" t="s">
        <v>800</v>
      </c>
      <c r="G376" s="287" t="s">
        <v>2561</v>
      </c>
      <c r="H376" s="287" t="s">
        <v>802</v>
      </c>
      <c r="I376" s="288">
        <v>20</v>
      </c>
      <c r="J376" s="289">
        <f t="shared" si="27"/>
        <v>1669.8</v>
      </c>
      <c r="K376" s="289">
        <f t="shared" si="28"/>
        <v>1656.4415999999999</v>
      </c>
      <c r="L376" s="289">
        <f t="shared" si="29"/>
        <v>1656</v>
      </c>
    </row>
    <row r="377" spans="1:12" s="292" customFormat="1" ht="12.5">
      <c r="A377" s="287">
        <v>376</v>
      </c>
      <c r="B377" s="235" t="str">
        <f t="shared" si="25"/>
        <v>StandardPostgreSQLOnPremLevel 218</v>
      </c>
      <c r="C377" s="292" t="str">
        <f t="shared" si="26"/>
        <v>Level 2StandardOnPrem</v>
      </c>
      <c r="D377" s="287" t="s">
        <v>1464</v>
      </c>
      <c r="E377" s="293" t="s">
        <v>2475</v>
      </c>
      <c r="F377" s="287" t="s">
        <v>807</v>
      </c>
      <c r="G377" s="287" t="s">
        <v>2561</v>
      </c>
      <c r="H377" s="287" t="s">
        <v>802</v>
      </c>
      <c r="I377" s="288">
        <v>18</v>
      </c>
      <c r="J377" s="289">
        <f t="shared" si="27"/>
        <v>1502.82</v>
      </c>
      <c r="K377" s="289">
        <f t="shared" si="28"/>
        <v>1490.7974399999998</v>
      </c>
      <c r="L377" s="289">
        <f t="shared" si="29"/>
        <v>1491</v>
      </c>
    </row>
    <row r="378" spans="1:12" s="292" customFormat="1" ht="12.5">
      <c r="A378" s="287">
        <v>377</v>
      </c>
      <c r="B378" s="235" t="str">
        <f t="shared" si="25"/>
        <v>StandardPostgreSQLODCLevel 322.9</v>
      </c>
      <c r="C378" s="292" t="str">
        <f t="shared" si="26"/>
        <v>Level 3StandardODC</v>
      </c>
      <c r="D378" s="287" t="s">
        <v>1464</v>
      </c>
      <c r="E378" s="293" t="s">
        <v>2475</v>
      </c>
      <c r="F378" s="287" t="s">
        <v>800</v>
      </c>
      <c r="G378" s="287" t="s">
        <v>2562</v>
      </c>
      <c r="H378" s="287" t="s">
        <v>804</v>
      </c>
      <c r="I378" s="288">
        <v>22.9</v>
      </c>
      <c r="J378" s="289">
        <f t="shared" si="27"/>
        <v>1911.9209999999998</v>
      </c>
      <c r="K378" s="289">
        <f t="shared" si="28"/>
        <v>1896.6256319999998</v>
      </c>
      <c r="L378" s="289">
        <f t="shared" si="29"/>
        <v>1897</v>
      </c>
    </row>
    <row r="379" spans="1:12" s="292" customFormat="1" ht="12.5">
      <c r="A379" s="287">
        <v>378</v>
      </c>
      <c r="B379" s="235" t="str">
        <f t="shared" si="25"/>
        <v>StandardPostgreSQLOnPremLevel 320.61</v>
      </c>
      <c r="C379" s="292" t="str">
        <f t="shared" si="26"/>
        <v>Level 3StandardOnPrem</v>
      </c>
      <c r="D379" s="287" t="s">
        <v>1464</v>
      </c>
      <c r="E379" s="293" t="s">
        <v>2475</v>
      </c>
      <c r="F379" s="287" t="s">
        <v>807</v>
      </c>
      <c r="G379" s="287" t="s">
        <v>2562</v>
      </c>
      <c r="H379" s="287" t="s">
        <v>804</v>
      </c>
      <c r="I379" s="288">
        <v>20.61</v>
      </c>
      <c r="J379" s="289">
        <f t="shared" si="27"/>
        <v>1720.7288999999998</v>
      </c>
      <c r="K379" s="289">
        <f t="shared" si="28"/>
        <v>1706.9630687999997</v>
      </c>
      <c r="L379" s="289">
        <f t="shared" si="29"/>
        <v>1707</v>
      </c>
    </row>
    <row r="380" spans="1:12" s="292" customFormat="1" ht="12.5">
      <c r="A380" s="287">
        <v>379</v>
      </c>
      <c r="B380" s="235" t="str">
        <f t="shared" si="25"/>
        <v>PremiumPythonODCLevel 117.5</v>
      </c>
      <c r="C380" s="292" t="str">
        <f t="shared" si="26"/>
        <v>Level 1PremiumODC</v>
      </c>
      <c r="D380" s="287" t="s">
        <v>1462</v>
      </c>
      <c r="E380" s="293" t="s">
        <v>2476</v>
      </c>
      <c r="F380" s="287" t="s">
        <v>800</v>
      </c>
      <c r="G380" s="287" t="s">
        <v>2560</v>
      </c>
      <c r="H380" s="287" t="s">
        <v>810</v>
      </c>
      <c r="I380" s="288">
        <v>17.5</v>
      </c>
      <c r="J380" s="289">
        <f t="shared" si="27"/>
        <v>1461.0749999999998</v>
      </c>
      <c r="K380" s="289">
        <f t="shared" si="28"/>
        <v>1449.3863999999999</v>
      </c>
      <c r="L380" s="289">
        <f t="shared" si="29"/>
        <v>1449</v>
      </c>
    </row>
    <row r="381" spans="1:12" s="292" customFormat="1" ht="12.5">
      <c r="A381" s="287">
        <v>380</v>
      </c>
      <c r="B381" s="235" t="str">
        <f t="shared" si="25"/>
        <v>PremiumPythonOnPremLevel 115.75</v>
      </c>
      <c r="C381" s="292" t="str">
        <f t="shared" si="26"/>
        <v>Level 1PremiumOnPrem</v>
      </c>
      <c r="D381" s="287" t="s">
        <v>1462</v>
      </c>
      <c r="E381" s="293" t="s">
        <v>2476</v>
      </c>
      <c r="F381" s="287" t="s">
        <v>807</v>
      </c>
      <c r="G381" s="287" t="s">
        <v>2560</v>
      </c>
      <c r="H381" s="287" t="s">
        <v>810</v>
      </c>
      <c r="I381" s="288">
        <v>15.75</v>
      </c>
      <c r="J381" s="289">
        <f t="shared" si="27"/>
        <v>1314.9675</v>
      </c>
      <c r="K381" s="289">
        <f t="shared" si="28"/>
        <v>1304.44776</v>
      </c>
      <c r="L381" s="289">
        <f t="shared" si="29"/>
        <v>1304</v>
      </c>
    </row>
    <row r="382" spans="1:12" s="292" customFormat="1" ht="12.5">
      <c r="A382" s="287">
        <v>381</v>
      </c>
      <c r="B382" s="235" t="str">
        <f t="shared" si="25"/>
        <v>PremiumPythonODCLevel 221.3</v>
      </c>
      <c r="C382" s="292" t="str">
        <f t="shared" si="26"/>
        <v>Level 2PremiumODC</v>
      </c>
      <c r="D382" s="287" t="s">
        <v>1462</v>
      </c>
      <c r="E382" s="293" t="s">
        <v>2476</v>
      </c>
      <c r="F382" s="287" t="s">
        <v>800</v>
      </c>
      <c r="G382" s="287" t="s">
        <v>2561</v>
      </c>
      <c r="H382" s="287" t="s">
        <v>802</v>
      </c>
      <c r="I382" s="288">
        <v>21.3</v>
      </c>
      <c r="J382" s="289">
        <f t="shared" si="27"/>
        <v>1778.337</v>
      </c>
      <c r="K382" s="289">
        <f t="shared" si="28"/>
        <v>1764.110304</v>
      </c>
      <c r="L382" s="289">
        <f t="shared" si="29"/>
        <v>1764</v>
      </c>
    </row>
    <row r="383" spans="1:12" s="292" customFormat="1" ht="12.5">
      <c r="A383" s="287">
        <v>382</v>
      </c>
      <c r="B383" s="235" t="str">
        <f t="shared" si="25"/>
        <v>PremiumPythonOnPremLevel 219.17</v>
      </c>
      <c r="C383" s="292" t="str">
        <f t="shared" si="26"/>
        <v>Level 2PremiumOnPrem</v>
      </c>
      <c r="D383" s="287" t="s">
        <v>1462</v>
      </c>
      <c r="E383" s="293" t="s">
        <v>2476</v>
      </c>
      <c r="F383" s="287" t="s">
        <v>807</v>
      </c>
      <c r="G383" s="287" t="s">
        <v>2561</v>
      </c>
      <c r="H383" s="287" t="s">
        <v>802</v>
      </c>
      <c r="I383" s="288">
        <v>19.170000000000002</v>
      </c>
      <c r="J383" s="289">
        <f t="shared" si="27"/>
        <v>1600.5033000000001</v>
      </c>
      <c r="K383" s="289">
        <f t="shared" si="28"/>
        <v>1587.6992736</v>
      </c>
      <c r="L383" s="289">
        <f t="shared" si="29"/>
        <v>1588</v>
      </c>
    </row>
    <row r="384" spans="1:12" s="292" customFormat="1" ht="12.5">
      <c r="A384" s="287">
        <v>383</v>
      </c>
      <c r="B384" s="235" t="str">
        <f t="shared" si="25"/>
        <v>PremiumPythonODCLevel 324.8</v>
      </c>
      <c r="C384" s="292" t="str">
        <f t="shared" si="26"/>
        <v>Level 3PremiumODC</v>
      </c>
      <c r="D384" s="287" t="s">
        <v>1462</v>
      </c>
      <c r="E384" s="293" t="s">
        <v>2476</v>
      </c>
      <c r="F384" s="287" t="s">
        <v>800</v>
      </c>
      <c r="G384" s="287" t="s">
        <v>2562</v>
      </c>
      <c r="H384" s="287" t="s">
        <v>804</v>
      </c>
      <c r="I384" s="288">
        <v>24.8</v>
      </c>
      <c r="J384" s="289">
        <f t="shared" si="27"/>
        <v>2070.5520000000001</v>
      </c>
      <c r="K384" s="289">
        <f t="shared" si="28"/>
        <v>2053.987584</v>
      </c>
      <c r="L384" s="289">
        <f t="shared" si="29"/>
        <v>2054</v>
      </c>
    </row>
    <row r="385" spans="1:12" s="292" customFormat="1" ht="12.5">
      <c r="A385" s="287">
        <v>384</v>
      </c>
      <c r="B385" s="235" t="str">
        <f t="shared" si="25"/>
        <v>PremiumPythonOnPremLevel 322.32</v>
      </c>
      <c r="C385" s="292" t="str">
        <f t="shared" si="26"/>
        <v>Level 3PremiumOnPrem</v>
      </c>
      <c r="D385" s="287" t="s">
        <v>1462</v>
      </c>
      <c r="E385" s="293" t="s">
        <v>2476</v>
      </c>
      <c r="F385" s="287" t="s">
        <v>807</v>
      </c>
      <c r="G385" s="287" t="s">
        <v>2562</v>
      </c>
      <c r="H385" s="287" t="s">
        <v>804</v>
      </c>
      <c r="I385" s="288">
        <v>22.32</v>
      </c>
      <c r="J385" s="289">
        <f t="shared" si="27"/>
        <v>1863.4967999999999</v>
      </c>
      <c r="K385" s="289">
        <f t="shared" si="28"/>
        <v>1848.5888255999998</v>
      </c>
      <c r="L385" s="289">
        <f t="shared" si="29"/>
        <v>1849</v>
      </c>
    </row>
    <row r="386" spans="1:12" s="292" customFormat="1" ht="12.5">
      <c r="A386" s="287">
        <v>385</v>
      </c>
      <c r="B386" s="235" t="str">
        <f t="shared" ref="B386:B449" si="30">CONCATENATE(D386,E386,F386,H386,I386)</f>
        <v>PremiumRally/ClarityODCLevel 117.5</v>
      </c>
      <c r="C386" s="292" t="str">
        <f t="shared" ref="C386:C449" si="31">CONCATENATE(H386,D386,F386)</f>
        <v>Level 1PremiumODC</v>
      </c>
      <c r="D386" s="287" t="s">
        <v>1462</v>
      </c>
      <c r="E386" s="293" t="s">
        <v>2477</v>
      </c>
      <c r="F386" s="287" t="s">
        <v>800</v>
      </c>
      <c r="G386" s="287" t="s">
        <v>2560</v>
      </c>
      <c r="H386" s="287" t="s">
        <v>810</v>
      </c>
      <c r="I386" s="288">
        <v>17.5</v>
      </c>
      <c r="J386" s="289">
        <f t="shared" si="27"/>
        <v>1461.0749999999998</v>
      </c>
      <c r="K386" s="289">
        <f t="shared" si="28"/>
        <v>1449.3863999999999</v>
      </c>
      <c r="L386" s="289">
        <f t="shared" si="29"/>
        <v>1449</v>
      </c>
    </row>
    <row r="387" spans="1:12" s="292" customFormat="1" ht="12.5">
      <c r="A387" s="287">
        <v>386</v>
      </c>
      <c r="B387" s="235" t="str">
        <f t="shared" si="30"/>
        <v>PremiumRally/ClarityOnPremLevel 115.75</v>
      </c>
      <c r="C387" s="292" t="str">
        <f t="shared" si="31"/>
        <v>Level 1PremiumOnPrem</v>
      </c>
      <c r="D387" s="287" t="s">
        <v>1462</v>
      </c>
      <c r="E387" s="293" t="s">
        <v>2477</v>
      </c>
      <c r="F387" s="287" t="s">
        <v>807</v>
      </c>
      <c r="G387" s="287" t="s">
        <v>2560</v>
      </c>
      <c r="H387" s="287" t="s">
        <v>810</v>
      </c>
      <c r="I387" s="288">
        <v>15.75</v>
      </c>
      <c r="J387" s="289">
        <f t="shared" ref="J387:J450" si="32">I387*83.49</f>
        <v>1314.9675</v>
      </c>
      <c r="K387" s="289">
        <f t="shared" ref="K387:K450" si="33">J387-(J387*0.8%)</f>
        <v>1304.44776</v>
      </c>
      <c r="L387" s="289">
        <f t="shared" ref="L387:L450" si="34">ROUND(K387,0)</f>
        <v>1304</v>
      </c>
    </row>
    <row r="388" spans="1:12" s="292" customFormat="1" ht="12.5">
      <c r="A388" s="287">
        <v>387</v>
      </c>
      <c r="B388" s="235" t="str">
        <f t="shared" si="30"/>
        <v>PremiumRally/ClarityODCLevel 221.3</v>
      </c>
      <c r="C388" s="292" t="str">
        <f t="shared" si="31"/>
        <v>Level 2PremiumODC</v>
      </c>
      <c r="D388" s="287" t="s">
        <v>1462</v>
      </c>
      <c r="E388" s="293" t="s">
        <v>2477</v>
      </c>
      <c r="F388" s="287" t="s">
        <v>800</v>
      </c>
      <c r="G388" s="287" t="s">
        <v>2561</v>
      </c>
      <c r="H388" s="287" t="s">
        <v>802</v>
      </c>
      <c r="I388" s="288">
        <v>21.3</v>
      </c>
      <c r="J388" s="289">
        <f t="shared" si="32"/>
        <v>1778.337</v>
      </c>
      <c r="K388" s="289">
        <f t="shared" si="33"/>
        <v>1764.110304</v>
      </c>
      <c r="L388" s="289">
        <f t="shared" si="34"/>
        <v>1764</v>
      </c>
    </row>
    <row r="389" spans="1:12" s="292" customFormat="1" ht="12.5">
      <c r="A389" s="287">
        <v>388</v>
      </c>
      <c r="B389" s="235" t="str">
        <f t="shared" si="30"/>
        <v>PremiumRally/ClarityOnPremLevel 219.17</v>
      </c>
      <c r="C389" s="292" t="str">
        <f t="shared" si="31"/>
        <v>Level 2PremiumOnPrem</v>
      </c>
      <c r="D389" s="287" t="s">
        <v>1462</v>
      </c>
      <c r="E389" s="293" t="s">
        <v>2477</v>
      </c>
      <c r="F389" s="287" t="s">
        <v>807</v>
      </c>
      <c r="G389" s="287" t="s">
        <v>2561</v>
      </c>
      <c r="H389" s="287" t="s">
        <v>802</v>
      </c>
      <c r="I389" s="288">
        <v>19.170000000000002</v>
      </c>
      <c r="J389" s="289">
        <f t="shared" si="32"/>
        <v>1600.5033000000001</v>
      </c>
      <c r="K389" s="289">
        <f t="shared" si="33"/>
        <v>1587.6992736</v>
      </c>
      <c r="L389" s="289">
        <f t="shared" si="34"/>
        <v>1588</v>
      </c>
    </row>
    <row r="390" spans="1:12" s="292" customFormat="1" ht="12.5">
      <c r="A390" s="287">
        <v>389</v>
      </c>
      <c r="B390" s="235" t="str">
        <f t="shared" si="30"/>
        <v>PremiumRally/ClarityODCLevel 324.8</v>
      </c>
      <c r="C390" s="292" t="str">
        <f t="shared" si="31"/>
        <v>Level 3PremiumODC</v>
      </c>
      <c r="D390" s="287" t="s">
        <v>1462</v>
      </c>
      <c r="E390" s="293" t="s">
        <v>2477</v>
      </c>
      <c r="F390" s="287" t="s">
        <v>800</v>
      </c>
      <c r="G390" s="287" t="s">
        <v>2562</v>
      </c>
      <c r="H390" s="287" t="s">
        <v>804</v>
      </c>
      <c r="I390" s="288">
        <v>24.8</v>
      </c>
      <c r="J390" s="289">
        <f t="shared" si="32"/>
        <v>2070.5520000000001</v>
      </c>
      <c r="K390" s="289">
        <f t="shared" si="33"/>
        <v>2053.987584</v>
      </c>
      <c r="L390" s="289">
        <f t="shared" si="34"/>
        <v>2054</v>
      </c>
    </row>
    <row r="391" spans="1:12" s="292" customFormat="1" ht="12.5">
      <c r="A391" s="287">
        <v>390</v>
      </c>
      <c r="B391" s="235" t="str">
        <f t="shared" si="30"/>
        <v>PremiumRally/ClarityOnPremLevel 322.32</v>
      </c>
      <c r="C391" s="292" t="str">
        <f t="shared" si="31"/>
        <v>Level 3PremiumOnPrem</v>
      </c>
      <c r="D391" s="287" t="s">
        <v>1462</v>
      </c>
      <c r="E391" s="293" t="s">
        <v>2477</v>
      </c>
      <c r="F391" s="287" t="s">
        <v>807</v>
      </c>
      <c r="G391" s="287" t="s">
        <v>2562</v>
      </c>
      <c r="H391" s="287" t="s">
        <v>804</v>
      </c>
      <c r="I391" s="288">
        <v>22.32</v>
      </c>
      <c r="J391" s="289">
        <f t="shared" si="32"/>
        <v>1863.4967999999999</v>
      </c>
      <c r="K391" s="289">
        <f t="shared" si="33"/>
        <v>1848.5888255999998</v>
      </c>
      <c r="L391" s="289">
        <f t="shared" si="34"/>
        <v>1849</v>
      </c>
    </row>
    <row r="392" spans="1:12" s="292" customFormat="1" ht="12.5">
      <c r="A392" s="287">
        <v>391</v>
      </c>
      <c r="B392" s="235" t="str">
        <f t="shared" si="30"/>
        <v>PremiumReact JSODCLevel 117.5</v>
      </c>
      <c r="C392" s="292" t="str">
        <f t="shared" si="31"/>
        <v>Level 1PremiumODC</v>
      </c>
      <c r="D392" s="287" t="s">
        <v>1462</v>
      </c>
      <c r="E392" s="293" t="s">
        <v>2572</v>
      </c>
      <c r="F392" s="287" t="s">
        <v>800</v>
      </c>
      <c r="G392" s="287" t="s">
        <v>2560</v>
      </c>
      <c r="H392" s="287" t="s">
        <v>810</v>
      </c>
      <c r="I392" s="288">
        <v>17.5</v>
      </c>
      <c r="J392" s="289">
        <f t="shared" si="32"/>
        <v>1461.0749999999998</v>
      </c>
      <c r="K392" s="289">
        <f t="shared" si="33"/>
        <v>1449.3863999999999</v>
      </c>
      <c r="L392" s="289">
        <f t="shared" si="34"/>
        <v>1449</v>
      </c>
    </row>
    <row r="393" spans="1:12" s="292" customFormat="1" ht="12.5">
      <c r="A393" s="287">
        <v>392</v>
      </c>
      <c r="B393" s="235" t="str">
        <f t="shared" si="30"/>
        <v>PremiumReact JSOnPremLevel 115.75</v>
      </c>
      <c r="C393" s="292" t="str">
        <f t="shared" si="31"/>
        <v>Level 1PremiumOnPrem</v>
      </c>
      <c r="D393" s="287" t="s">
        <v>1462</v>
      </c>
      <c r="E393" s="293" t="s">
        <v>2572</v>
      </c>
      <c r="F393" s="287" t="s">
        <v>807</v>
      </c>
      <c r="G393" s="287" t="s">
        <v>2560</v>
      </c>
      <c r="H393" s="287" t="s">
        <v>810</v>
      </c>
      <c r="I393" s="288">
        <v>15.75</v>
      </c>
      <c r="J393" s="289">
        <f t="shared" si="32"/>
        <v>1314.9675</v>
      </c>
      <c r="K393" s="289">
        <f t="shared" si="33"/>
        <v>1304.44776</v>
      </c>
      <c r="L393" s="289">
        <f t="shared" si="34"/>
        <v>1304</v>
      </c>
    </row>
    <row r="394" spans="1:12" s="292" customFormat="1" ht="12.5">
      <c r="A394" s="287">
        <v>393</v>
      </c>
      <c r="B394" s="235" t="str">
        <f t="shared" si="30"/>
        <v>PremiumReact JSODCLevel 221.3</v>
      </c>
      <c r="C394" s="292" t="str">
        <f t="shared" si="31"/>
        <v>Level 2PremiumODC</v>
      </c>
      <c r="D394" s="287" t="s">
        <v>1462</v>
      </c>
      <c r="E394" s="293" t="s">
        <v>2572</v>
      </c>
      <c r="F394" s="287" t="s">
        <v>800</v>
      </c>
      <c r="G394" s="287" t="s">
        <v>2561</v>
      </c>
      <c r="H394" s="287" t="s">
        <v>802</v>
      </c>
      <c r="I394" s="288">
        <v>21.3</v>
      </c>
      <c r="J394" s="289">
        <f t="shared" si="32"/>
        <v>1778.337</v>
      </c>
      <c r="K394" s="289">
        <f t="shared" si="33"/>
        <v>1764.110304</v>
      </c>
      <c r="L394" s="289">
        <f t="shared" si="34"/>
        <v>1764</v>
      </c>
    </row>
    <row r="395" spans="1:12" s="292" customFormat="1" ht="12.5">
      <c r="A395" s="287">
        <v>394</v>
      </c>
      <c r="B395" s="235" t="str">
        <f t="shared" si="30"/>
        <v>PremiumReact JSOnPremLevel 219.17</v>
      </c>
      <c r="C395" s="292" t="str">
        <f t="shared" si="31"/>
        <v>Level 2PremiumOnPrem</v>
      </c>
      <c r="D395" s="287" t="s">
        <v>1462</v>
      </c>
      <c r="E395" s="293" t="s">
        <v>2572</v>
      </c>
      <c r="F395" s="287" t="s">
        <v>807</v>
      </c>
      <c r="G395" s="287" t="s">
        <v>2561</v>
      </c>
      <c r="H395" s="287" t="s">
        <v>802</v>
      </c>
      <c r="I395" s="288">
        <v>19.170000000000002</v>
      </c>
      <c r="J395" s="289">
        <f t="shared" si="32"/>
        <v>1600.5033000000001</v>
      </c>
      <c r="K395" s="289">
        <f t="shared" si="33"/>
        <v>1587.6992736</v>
      </c>
      <c r="L395" s="289">
        <f t="shared" si="34"/>
        <v>1588</v>
      </c>
    </row>
    <row r="396" spans="1:12" s="292" customFormat="1" ht="12.5">
      <c r="A396" s="287">
        <v>395</v>
      </c>
      <c r="B396" s="235" t="str">
        <f t="shared" si="30"/>
        <v>PremiumReact JSODCLevel 324.8</v>
      </c>
      <c r="C396" s="292" t="str">
        <f t="shared" si="31"/>
        <v>Level 3PremiumODC</v>
      </c>
      <c r="D396" s="287" t="s">
        <v>1462</v>
      </c>
      <c r="E396" s="293" t="s">
        <v>2572</v>
      </c>
      <c r="F396" s="287" t="s">
        <v>800</v>
      </c>
      <c r="G396" s="287" t="s">
        <v>2562</v>
      </c>
      <c r="H396" s="287" t="s">
        <v>804</v>
      </c>
      <c r="I396" s="288">
        <v>24.8</v>
      </c>
      <c r="J396" s="289">
        <f t="shared" si="32"/>
        <v>2070.5520000000001</v>
      </c>
      <c r="K396" s="289">
        <f t="shared" si="33"/>
        <v>2053.987584</v>
      </c>
      <c r="L396" s="289">
        <f t="shared" si="34"/>
        <v>2054</v>
      </c>
    </row>
    <row r="397" spans="1:12" s="292" customFormat="1" ht="12.5">
      <c r="A397" s="287">
        <v>396</v>
      </c>
      <c r="B397" s="235" t="str">
        <f t="shared" si="30"/>
        <v>PremiumReact JSOnPremLevel 322.32</v>
      </c>
      <c r="C397" s="292" t="str">
        <f t="shared" si="31"/>
        <v>Level 3PremiumOnPrem</v>
      </c>
      <c r="D397" s="287" t="s">
        <v>1462</v>
      </c>
      <c r="E397" s="293" t="s">
        <v>2572</v>
      </c>
      <c r="F397" s="287" t="s">
        <v>807</v>
      </c>
      <c r="G397" s="287" t="s">
        <v>2562</v>
      </c>
      <c r="H397" s="287" t="s">
        <v>804</v>
      </c>
      <c r="I397" s="288">
        <v>22.32</v>
      </c>
      <c r="J397" s="289">
        <f t="shared" si="32"/>
        <v>1863.4967999999999</v>
      </c>
      <c r="K397" s="289">
        <f t="shared" si="33"/>
        <v>1848.5888255999998</v>
      </c>
      <c r="L397" s="289">
        <f t="shared" si="34"/>
        <v>1849</v>
      </c>
    </row>
    <row r="398" spans="1:12" s="292" customFormat="1" ht="12.5">
      <c r="A398" s="287">
        <v>397</v>
      </c>
      <c r="B398" s="235" t="str">
        <f t="shared" si="30"/>
        <v>PremiumRedisODCLevel 117.5</v>
      </c>
      <c r="C398" s="292" t="str">
        <f t="shared" si="31"/>
        <v>Level 1PremiumODC</v>
      </c>
      <c r="D398" s="287" t="s">
        <v>1462</v>
      </c>
      <c r="E398" s="293" t="s">
        <v>2479</v>
      </c>
      <c r="F398" s="287" t="s">
        <v>800</v>
      </c>
      <c r="G398" s="287" t="s">
        <v>2560</v>
      </c>
      <c r="H398" s="287" t="s">
        <v>810</v>
      </c>
      <c r="I398" s="288">
        <v>17.5</v>
      </c>
      <c r="J398" s="289">
        <f t="shared" si="32"/>
        <v>1461.0749999999998</v>
      </c>
      <c r="K398" s="289">
        <f t="shared" si="33"/>
        <v>1449.3863999999999</v>
      </c>
      <c r="L398" s="289">
        <f t="shared" si="34"/>
        <v>1449</v>
      </c>
    </row>
    <row r="399" spans="1:12" s="292" customFormat="1" ht="12.5">
      <c r="A399" s="287">
        <v>398</v>
      </c>
      <c r="B399" s="235" t="str">
        <f t="shared" si="30"/>
        <v>PremiumRedisOnPremLevel 115.75</v>
      </c>
      <c r="C399" s="292" t="str">
        <f t="shared" si="31"/>
        <v>Level 1PremiumOnPrem</v>
      </c>
      <c r="D399" s="287" t="s">
        <v>1462</v>
      </c>
      <c r="E399" s="293" t="s">
        <v>2479</v>
      </c>
      <c r="F399" s="287" t="s">
        <v>807</v>
      </c>
      <c r="G399" s="287" t="s">
        <v>2560</v>
      </c>
      <c r="H399" s="287" t="s">
        <v>810</v>
      </c>
      <c r="I399" s="288">
        <v>15.75</v>
      </c>
      <c r="J399" s="289">
        <f t="shared" si="32"/>
        <v>1314.9675</v>
      </c>
      <c r="K399" s="289">
        <f t="shared" si="33"/>
        <v>1304.44776</v>
      </c>
      <c r="L399" s="289">
        <f t="shared" si="34"/>
        <v>1304</v>
      </c>
    </row>
    <row r="400" spans="1:12" s="292" customFormat="1" ht="12.5">
      <c r="A400" s="287">
        <v>399</v>
      </c>
      <c r="B400" s="235" t="str">
        <f t="shared" si="30"/>
        <v>PremiumRedisODCLevel 221.3</v>
      </c>
      <c r="C400" s="292" t="str">
        <f t="shared" si="31"/>
        <v>Level 2PremiumODC</v>
      </c>
      <c r="D400" s="287" t="s">
        <v>1462</v>
      </c>
      <c r="E400" s="293" t="s">
        <v>2479</v>
      </c>
      <c r="F400" s="287" t="s">
        <v>800</v>
      </c>
      <c r="G400" s="287" t="s">
        <v>2561</v>
      </c>
      <c r="H400" s="287" t="s">
        <v>802</v>
      </c>
      <c r="I400" s="288">
        <v>21.3</v>
      </c>
      <c r="J400" s="289">
        <f t="shared" si="32"/>
        <v>1778.337</v>
      </c>
      <c r="K400" s="289">
        <f t="shared" si="33"/>
        <v>1764.110304</v>
      </c>
      <c r="L400" s="289">
        <f t="shared" si="34"/>
        <v>1764</v>
      </c>
    </row>
    <row r="401" spans="1:12" s="292" customFormat="1" ht="12.5">
      <c r="A401" s="287">
        <v>400</v>
      </c>
      <c r="B401" s="235" t="str">
        <f t="shared" si="30"/>
        <v>PremiumRedisOnPremLevel 219.17</v>
      </c>
      <c r="C401" s="292" t="str">
        <f t="shared" si="31"/>
        <v>Level 2PremiumOnPrem</v>
      </c>
      <c r="D401" s="287" t="s">
        <v>1462</v>
      </c>
      <c r="E401" s="293" t="s">
        <v>2479</v>
      </c>
      <c r="F401" s="287" t="s">
        <v>807</v>
      </c>
      <c r="G401" s="287" t="s">
        <v>2561</v>
      </c>
      <c r="H401" s="287" t="s">
        <v>802</v>
      </c>
      <c r="I401" s="288">
        <v>19.170000000000002</v>
      </c>
      <c r="J401" s="289">
        <f t="shared" si="32"/>
        <v>1600.5033000000001</v>
      </c>
      <c r="K401" s="289">
        <f t="shared" si="33"/>
        <v>1587.6992736</v>
      </c>
      <c r="L401" s="289">
        <f t="shared" si="34"/>
        <v>1588</v>
      </c>
    </row>
    <row r="402" spans="1:12" s="292" customFormat="1" ht="12.5">
      <c r="A402" s="287">
        <v>401</v>
      </c>
      <c r="B402" s="235" t="str">
        <f t="shared" si="30"/>
        <v>PremiumRedisODCLevel 324.8</v>
      </c>
      <c r="C402" s="292" t="str">
        <f t="shared" si="31"/>
        <v>Level 3PremiumODC</v>
      </c>
      <c r="D402" s="287" t="s">
        <v>1462</v>
      </c>
      <c r="E402" s="293" t="s">
        <v>2479</v>
      </c>
      <c r="F402" s="287" t="s">
        <v>800</v>
      </c>
      <c r="G402" s="287" t="s">
        <v>2562</v>
      </c>
      <c r="H402" s="287" t="s">
        <v>804</v>
      </c>
      <c r="I402" s="288">
        <v>24.8</v>
      </c>
      <c r="J402" s="289">
        <f t="shared" si="32"/>
        <v>2070.5520000000001</v>
      </c>
      <c r="K402" s="289">
        <f t="shared" si="33"/>
        <v>2053.987584</v>
      </c>
      <c r="L402" s="289">
        <f t="shared" si="34"/>
        <v>2054</v>
      </c>
    </row>
    <row r="403" spans="1:12" s="292" customFormat="1" ht="12.5">
      <c r="A403" s="287">
        <v>402</v>
      </c>
      <c r="B403" s="235" t="str">
        <f t="shared" si="30"/>
        <v>PremiumRedisOnPremLevel 322.32</v>
      </c>
      <c r="C403" s="292" t="str">
        <f t="shared" si="31"/>
        <v>Level 3PremiumOnPrem</v>
      </c>
      <c r="D403" s="287" t="s">
        <v>1462</v>
      </c>
      <c r="E403" s="293" t="s">
        <v>2479</v>
      </c>
      <c r="F403" s="287" t="s">
        <v>807</v>
      </c>
      <c r="G403" s="287" t="s">
        <v>2562</v>
      </c>
      <c r="H403" s="287" t="s">
        <v>804</v>
      </c>
      <c r="I403" s="288">
        <v>22.32</v>
      </c>
      <c r="J403" s="289">
        <f t="shared" si="32"/>
        <v>1863.4967999999999</v>
      </c>
      <c r="K403" s="289">
        <f t="shared" si="33"/>
        <v>1848.5888255999998</v>
      </c>
      <c r="L403" s="289">
        <f t="shared" si="34"/>
        <v>1849</v>
      </c>
    </row>
    <row r="404" spans="1:12" s="292" customFormat="1" ht="12.5">
      <c r="A404" s="287">
        <v>403</v>
      </c>
      <c r="B404" s="235" t="str">
        <f t="shared" si="30"/>
        <v>PremiumReduxODCLevel 117.5</v>
      </c>
      <c r="C404" s="292" t="str">
        <f t="shared" si="31"/>
        <v>Level 1PremiumODC</v>
      </c>
      <c r="D404" s="287" t="s">
        <v>1462</v>
      </c>
      <c r="E404" s="293" t="s">
        <v>2480</v>
      </c>
      <c r="F404" s="287" t="s">
        <v>800</v>
      </c>
      <c r="G404" s="287" t="s">
        <v>2560</v>
      </c>
      <c r="H404" s="287" t="s">
        <v>810</v>
      </c>
      <c r="I404" s="288">
        <v>17.5</v>
      </c>
      <c r="J404" s="289">
        <f t="shared" si="32"/>
        <v>1461.0749999999998</v>
      </c>
      <c r="K404" s="289">
        <f t="shared" si="33"/>
        <v>1449.3863999999999</v>
      </c>
      <c r="L404" s="289">
        <f t="shared" si="34"/>
        <v>1449</v>
      </c>
    </row>
    <row r="405" spans="1:12" s="292" customFormat="1" ht="12.5">
      <c r="A405" s="287">
        <v>404</v>
      </c>
      <c r="B405" s="235" t="str">
        <f t="shared" si="30"/>
        <v>PremiumReduxOnPremLevel 115.75</v>
      </c>
      <c r="C405" s="292" t="str">
        <f t="shared" si="31"/>
        <v>Level 1PremiumOnPrem</v>
      </c>
      <c r="D405" s="287" t="s">
        <v>1462</v>
      </c>
      <c r="E405" s="293" t="s">
        <v>2480</v>
      </c>
      <c r="F405" s="287" t="s">
        <v>807</v>
      </c>
      <c r="G405" s="287" t="s">
        <v>2560</v>
      </c>
      <c r="H405" s="287" t="s">
        <v>810</v>
      </c>
      <c r="I405" s="288">
        <v>15.75</v>
      </c>
      <c r="J405" s="289">
        <f t="shared" si="32"/>
        <v>1314.9675</v>
      </c>
      <c r="K405" s="289">
        <f t="shared" si="33"/>
        <v>1304.44776</v>
      </c>
      <c r="L405" s="289">
        <f t="shared" si="34"/>
        <v>1304</v>
      </c>
    </row>
    <row r="406" spans="1:12" s="292" customFormat="1" ht="12.5">
      <c r="A406" s="287">
        <v>405</v>
      </c>
      <c r="B406" s="235" t="str">
        <f t="shared" si="30"/>
        <v>PremiumReduxODCLevel 221.3</v>
      </c>
      <c r="C406" s="292" t="str">
        <f t="shared" si="31"/>
        <v>Level 2PremiumODC</v>
      </c>
      <c r="D406" s="287" t="s">
        <v>1462</v>
      </c>
      <c r="E406" s="293" t="s">
        <v>2480</v>
      </c>
      <c r="F406" s="287" t="s">
        <v>800</v>
      </c>
      <c r="G406" s="287" t="s">
        <v>2561</v>
      </c>
      <c r="H406" s="287" t="s">
        <v>802</v>
      </c>
      <c r="I406" s="288">
        <v>21.3</v>
      </c>
      <c r="J406" s="289">
        <f t="shared" si="32"/>
        <v>1778.337</v>
      </c>
      <c r="K406" s="289">
        <f t="shared" si="33"/>
        <v>1764.110304</v>
      </c>
      <c r="L406" s="289">
        <f t="shared" si="34"/>
        <v>1764</v>
      </c>
    </row>
    <row r="407" spans="1:12" s="292" customFormat="1" ht="12.5">
      <c r="A407" s="287">
        <v>406</v>
      </c>
      <c r="B407" s="235" t="str">
        <f t="shared" si="30"/>
        <v>PremiumReduxOnPremLevel 219.17</v>
      </c>
      <c r="C407" s="292" t="str">
        <f t="shared" si="31"/>
        <v>Level 2PremiumOnPrem</v>
      </c>
      <c r="D407" s="287" t="s">
        <v>1462</v>
      </c>
      <c r="E407" s="293" t="s">
        <v>2480</v>
      </c>
      <c r="F407" s="287" t="s">
        <v>807</v>
      </c>
      <c r="G407" s="287" t="s">
        <v>2561</v>
      </c>
      <c r="H407" s="287" t="s">
        <v>802</v>
      </c>
      <c r="I407" s="288">
        <v>19.170000000000002</v>
      </c>
      <c r="J407" s="289">
        <f t="shared" si="32"/>
        <v>1600.5033000000001</v>
      </c>
      <c r="K407" s="289">
        <f t="shared" si="33"/>
        <v>1587.6992736</v>
      </c>
      <c r="L407" s="289">
        <f t="shared" si="34"/>
        <v>1588</v>
      </c>
    </row>
    <row r="408" spans="1:12" s="292" customFormat="1" ht="12.5">
      <c r="A408" s="287">
        <v>407</v>
      </c>
      <c r="B408" s="235" t="str">
        <f t="shared" si="30"/>
        <v>PremiumReduxODCLevel 324.8</v>
      </c>
      <c r="C408" s="292" t="str">
        <f t="shared" si="31"/>
        <v>Level 3PremiumODC</v>
      </c>
      <c r="D408" s="287" t="s">
        <v>1462</v>
      </c>
      <c r="E408" s="293" t="s">
        <v>2480</v>
      </c>
      <c r="F408" s="287" t="s">
        <v>800</v>
      </c>
      <c r="G408" s="287" t="s">
        <v>2562</v>
      </c>
      <c r="H408" s="287" t="s">
        <v>804</v>
      </c>
      <c r="I408" s="288">
        <v>24.8</v>
      </c>
      <c r="J408" s="289">
        <f t="shared" si="32"/>
        <v>2070.5520000000001</v>
      </c>
      <c r="K408" s="289">
        <f t="shared" si="33"/>
        <v>2053.987584</v>
      </c>
      <c r="L408" s="289">
        <f t="shared" si="34"/>
        <v>2054</v>
      </c>
    </row>
    <row r="409" spans="1:12" s="292" customFormat="1" ht="12.5">
      <c r="A409" s="287">
        <v>408</v>
      </c>
      <c r="B409" s="235" t="str">
        <f t="shared" si="30"/>
        <v>PremiumReduxOnPremLevel 322.32</v>
      </c>
      <c r="C409" s="292" t="str">
        <f t="shared" si="31"/>
        <v>Level 3PremiumOnPrem</v>
      </c>
      <c r="D409" s="287" t="s">
        <v>1462</v>
      </c>
      <c r="E409" s="293" t="s">
        <v>2480</v>
      </c>
      <c r="F409" s="287" t="s">
        <v>807</v>
      </c>
      <c r="G409" s="287" t="s">
        <v>2562</v>
      </c>
      <c r="H409" s="287" t="s">
        <v>804</v>
      </c>
      <c r="I409" s="288">
        <v>22.32</v>
      </c>
      <c r="J409" s="289">
        <f t="shared" si="32"/>
        <v>1863.4967999999999</v>
      </c>
      <c r="K409" s="289">
        <f t="shared" si="33"/>
        <v>1848.5888255999998</v>
      </c>
      <c r="L409" s="289">
        <f t="shared" si="34"/>
        <v>1849</v>
      </c>
    </row>
    <row r="410" spans="1:12" s="292" customFormat="1" ht="12.5">
      <c r="A410" s="287">
        <v>409</v>
      </c>
      <c r="B410" s="235" t="str">
        <f t="shared" si="30"/>
        <v>NicheRF EngineersODCLevel 119</v>
      </c>
      <c r="C410" s="292" t="str">
        <f t="shared" si="31"/>
        <v>Level 1NicheODC</v>
      </c>
      <c r="D410" s="287" t="s">
        <v>1493</v>
      </c>
      <c r="E410" s="293" t="s">
        <v>2481</v>
      </c>
      <c r="F410" s="287" t="s">
        <v>800</v>
      </c>
      <c r="G410" s="287" t="s">
        <v>2560</v>
      </c>
      <c r="H410" s="287" t="s">
        <v>810</v>
      </c>
      <c r="I410" s="288">
        <v>19</v>
      </c>
      <c r="J410" s="289">
        <f t="shared" si="32"/>
        <v>1586.31</v>
      </c>
      <c r="K410" s="289">
        <f t="shared" si="33"/>
        <v>1573.61952</v>
      </c>
      <c r="L410" s="289">
        <f t="shared" si="34"/>
        <v>1574</v>
      </c>
    </row>
    <row r="411" spans="1:12" s="292" customFormat="1" ht="12.5">
      <c r="A411" s="287">
        <v>410</v>
      </c>
      <c r="B411" s="235" t="str">
        <f t="shared" si="30"/>
        <v>NicheRF EngineersOnPremLevel 117.1</v>
      </c>
      <c r="C411" s="292" t="str">
        <f t="shared" si="31"/>
        <v>Level 1NicheOnPrem</v>
      </c>
      <c r="D411" s="287" t="s">
        <v>1493</v>
      </c>
      <c r="E411" s="293" t="s">
        <v>2481</v>
      </c>
      <c r="F411" s="287" t="s">
        <v>807</v>
      </c>
      <c r="G411" s="287" t="s">
        <v>2560</v>
      </c>
      <c r="H411" s="287" t="s">
        <v>810</v>
      </c>
      <c r="I411" s="288">
        <v>17.100000000000001</v>
      </c>
      <c r="J411" s="289">
        <f t="shared" si="32"/>
        <v>1427.6790000000001</v>
      </c>
      <c r="K411" s="289">
        <f t="shared" si="33"/>
        <v>1416.257568</v>
      </c>
      <c r="L411" s="289">
        <f t="shared" si="34"/>
        <v>1416</v>
      </c>
    </row>
    <row r="412" spans="1:12" s="292" customFormat="1" ht="12.5">
      <c r="A412" s="287">
        <v>411</v>
      </c>
      <c r="B412" s="235" t="str">
        <f t="shared" si="30"/>
        <v>NicheRF EngineersODCLevel 222.8</v>
      </c>
      <c r="C412" s="292" t="str">
        <f t="shared" si="31"/>
        <v>Level 2NicheODC</v>
      </c>
      <c r="D412" s="287" t="s">
        <v>1493</v>
      </c>
      <c r="E412" s="293" t="s">
        <v>2481</v>
      </c>
      <c r="F412" s="287" t="s">
        <v>800</v>
      </c>
      <c r="G412" s="287" t="s">
        <v>2561</v>
      </c>
      <c r="H412" s="287" t="s">
        <v>802</v>
      </c>
      <c r="I412" s="288">
        <v>22.8</v>
      </c>
      <c r="J412" s="289">
        <f t="shared" si="32"/>
        <v>1903.5719999999999</v>
      </c>
      <c r="K412" s="289">
        <f t="shared" si="33"/>
        <v>1888.3434239999999</v>
      </c>
      <c r="L412" s="289">
        <f t="shared" si="34"/>
        <v>1888</v>
      </c>
    </row>
    <row r="413" spans="1:12" s="292" customFormat="1" ht="12.5">
      <c r="A413" s="287">
        <v>412</v>
      </c>
      <c r="B413" s="235" t="str">
        <f t="shared" si="30"/>
        <v>NicheRF EngineersOnPremLevel 220.52</v>
      </c>
      <c r="C413" s="292" t="str">
        <f t="shared" si="31"/>
        <v>Level 2NicheOnPrem</v>
      </c>
      <c r="D413" s="287" t="s">
        <v>1493</v>
      </c>
      <c r="E413" s="293" t="s">
        <v>2481</v>
      </c>
      <c r="F413" s="287" t="s">
        <v>807</v>
      </c>
      <c r="G413" s="287" t="s">
        <v>2561</v>
      </c>
      <c r="H413" s="287" t="s">
        <v>802</v>
      </c>
      <c r="I413" s="288">
        <v>20.52</v>
      </c>
      <c r="J413" s="289">
        <f t="shared" si="32"/>
        <v>1713.2148</v>
      </c>
      <c r="K413" s="289">
        <f t="shared" si="33"/>
        <v>1699.5090815999999</v>
      </c>
      <c r="L413" s="289">
        <f t="shared" si="34"/>
        <v>1700</v>
      </c>
    </row>
    <row r="414" spans="1:12" s="292" customFormat="1" ht="12.5">
      <c r="A414" s="287">
        <v>413</v>
      </c>
      <c r="B414" s="235" t="str">
        <f t="shared" si="30"/>
        <v>NicheRF EngineersODCLevel 327.5</v>
      </c>
      <c r="C414" s="292" t="str">
        <f t="shared" si="31"/>
        <v>Level 3NicheODC</v>
      </c>
      <c r="D414" s="287" t="s">
        <v>1493</v>
      </c>
      <c r="E414" s="293" t="s">
        <v>2481</v>
      </c>
      <c r="F414" s="287" t="s">
        <v>800</v>
      </c>
      <c r="G414" s="287" t="s">
        <v>2562</v>
      </c>
      <c r="H414" s="287" t="s">
        <v>804</v>
      </c>
      <c r="I414" s="288">
        <v>27.5</v>
      </c>
      <c r="J414" s="289">
        <f t="shared" si="32"/>
        <v>2295.9749999999999</v>
      </c>
      <c r="K414" s="289">
        <f t="shared" si="33"/>
        <v>2277.6071999999999</v>
      </c>
      <c r="L414" s="289">
        <f t="shared" si="34"/>
        <v>2278</v>
      </c>
    </row>
    <row r="415" spans="1:12" s="292" customFormat="1" ht="12.5">
      <c r="A415" s="287">
        <v>414</v>
      </c>
      <c r="B415" s="235" t="str">
        <f t="shared" si="30"/>
        <v>NicheRF EngineersOnPremLevel 324.75</v>
      </c>
      <c r="C415" s="292" t="str">
        <f t="shared" si="31"/>
        <v>Level 3NicheOnPrem</v>
      </c>
      <c r="D415" s="287" t="s">
        <v>1493</v>
      </c>
      <c r="E415" s="293" t="s">
        <v>2481</v>
      </c>
      <c r="F415" s="287" t="s">
        <v>807</v>
      </c>
      <c r="G415" s="287" t="s">
        <v>2562</v>
      </c>
      <c r="H415" s="287" t="s">
        <v>804</v>
      </c>
      <c r="I415" s="288">
        <v>24.75</v>
      </c>
      <c r="J415" s="289">
        <f t="shared" si="32"/>
        <v>2066.3775000000001</v>
      </c>
      <c r="K415" s="289">
        <f t="shared" si="33"/>
        <v>2049.8464800000002</v>
      </c>
      <c r="L415" s="289">
        <f t="shared" si="34"/>
        <v>2050</v>
      </c>
    </row>
    <row r="416" spans="1:12" s="292" customFormat="1" ht="12.5">
      <c r="A416" s="287">
        <v>415</v>
      </c>
      <c r="B416" s="235" t="str">
        <f t="shared" si="30"/>
        <v>PremiumSalesforce - all ServicesODCLevel 117.5</v>
      </c>
      <c r="C416" s="292" t="str">
        <f t="shared" si="31"/>
        <v>Level 1PremiumODC</v>
      </c>
      <c r="D416" s="287" t="s">
        <v>1462</v>
      </c>
      <c r="E416" s="293" t="s">
        <v>2482</v>
      </c>
      <c r="F416" s="287" t="s">
        <v>800</v>
      </c>
      <c r="G416" s="287" t="s">
        <v>2560</v>
      </c>
      <c r="H416" s="287" t="s">
        <v>810</v>
      </c>
      <c r="I416" s="288">
        <v>17.5</v>
      </c>
      <c r="J416" s="289">
        <f t="shared" si="32"/>
        <v>1461.0749999999998</v>
      </c>
      <c r="K416" s="289">
        <f t="shared" si="33"/>
        <v>1449.3863999999999</v>
      </c>
      <c r="L416" s="289">
        <f t="shared" si="34"/>
        <v>1449</v>
      </c>
    </row>
    <row r="417" spans="1:12" s="292" customFormat="1" ht="12.5">
      <c r="A417" s="287">
        <v>416</v>
      </c>
      <c r="B417" s="235" t="str">
        <f t="shared" si="30"/>
        <v>PremiumSalesforce - all ServicesOnPremLevel 115.75</v>
      </c>
      <c r="C417" s="292" t="str">
        <f t="shared" si="31"/>
        <v>Level 1PremiumOnPrem</v>
      </c>
      <c r="D417" s="287" t="s">
        <v>1462</v>
      </c>
      <c r="E417" s="293" t="s">
        <v>2482</v>
      </c>
      <c r="F417" s="287" t="s">
        <v>807</v>
      </c>
      <c r="G417" s="287" t="s">
        <v>2560</v>
      </c>
      <c r="H417" s="287" t="s">
        <v>810</v>
      </c>
      <c r="I417" s="288">
        <v>15.75</v>
      </c>
      <c r="J417" s="289">
        <f t="shared" si="32"/>
        <v>1314.9675</v>
      </c>
      <c r="K417" s="289">
        <f t="shared" si="33"/>
        <v>1304.44776</v>
      </c>
      <c r="L417" s="289">
        <f t="shared" si="34"/>
        <v>1304</v>
      </c>
    </row>
    <row r="418" spans="1:12" s="292" customFormat="1" ht="12.5">
      <c r="A418" s="287">
        <v>417</v>
      </c>
      <c r="B418" s="235" t="str">
        <f t="shared" si="30"/>
        <v>PremiumSalesforce - all ServicesODCLevel 221.3</v>
      </c>
      <c r="C418" s="292" t="str">
        <f t="shared" si="31"/>
        <v>Level 2PremiumODC</v>
      </c>
      <c r="D418" s="287" t="s">
        <v>1462</v>
      </c>
      <c r="E418" s="293" t="s">
        <v>2482</v>
      </c>
      <c r="F418" s="287" t="s">
        <v>800</v>
      </c>
      <c r="G418" s="287" t="s">
        <v>2561</v>
      </c>
      <c r="H418" s="287" t="s">
        <v>802</v>
      </c>
      <c r="I418" s="288">
        <v>21.3</v>
      </c>
      <c r="J418" s="289">
        <f t="shared" si="32"/>
        <v>1778.337</v>
      </c>
      <c r="K418" s="289">
        <f t="shared" si="33"/>
        <v>1764.110304</v>
      </c>
      <c r="L418" s="289">
        <f t="shared" si="34"/>
        <v>1764</v>
      </c>
    </row>
    <row r="419" spans="1:12" s="292" customFormat="1" ht="12.5">
      <c r="A419" s="287">
        <v>418</v>
      </c>
      <c r="B419" s="235" t="str">
        <f t="shared" si="30"/>
        <v>PremiumSalesforce - all ServicesOnPremLevel 219.17</v>
      </c>
      <c r="C419" s="292" t="str">
        <f t="shared" si="31"/>
        <v>Level 2PremiumOnPrem</v>
      </c>
      <c r="D419" s="287" t="s">
        <v>1462</v>
      </c>
      <c r="E419" s="293" t="s">
        <v>2482</v>
      </c>
      <c r="F419" s="287" t="s">
        <v>807</v>
      </c>
      <c r="G419" s="287" t="s">
        <v>2561</v>
      </c>
      <c r="H419" s="287" t="s">
        <v>802</v>
      </c>
      <c r="I419" s="288">
        <v>19.170000000000002</v>
      </c>
      <c r="J419" s="289">
        <f t="shared" si="32"/>
        <v>1600.5033000000001</v>
      </c>
      <c r="K419" s="289">
        <f t="shared" si="33"/>
        <v>1587.6992736</v>
      </c>
      <c r="L419" s="289">
        <f t="shared" si="34"/>
        <v>1588</v>
      </c>
    </row>
    <row r="420" spans="1:12" s="292" customFormat="1" ht="12.5">
      <c r="A420" s="287">
        <v>419</v>
      </c>
      <c r="B420" s="235" t="str">
        <f t="shared" si="30"/>
        <v>PremiumSalesforce - all ServicesODCLevel 324.8</v>
      </c>
      <c r="C420" s="292" t="str">
        <f t="shared" si="31"/>
        <v>Level 3PremiumODC</v>
      </c>
      <c r="D420" s="287" t="s">
        <v>1462</v>
      </c>
      <c r="E420" s="293" t="s">
        <v>2482</v>
      </c>
      <c r="F420" s="287" t="s">
        <v>800</v>
      </c>
      <c r="G420" s="287" t="s">
        <v>2562</v>
      </c>
      <c r="H420" s="287" t="s">
        <v>804</v>
      </c>
      <c r="I420" s="288">
        <v>24.8</v>
      </c>
      <c r="J420" s="289">
        <f t="shared" si="32"/>
        <v>2070.5520000000001</v>
      </c>
      <c r="K420" s="289">
        <f t="shared" si="33"/>
        <v>2053.987584</v>
      </c>
      <c r="L420" s="289">
        <f t="shared" si="34"/>
        <v>2054</v>
      </c>
    </row>
    <row r="421" spans="1:12" s="292" customFormat="1" ht="12.5">
      <c r="A421" s="287">
        <v>420</v>
      </c>
      <c r="B421" s="235" t="str">
        <f t="shared" si="30"/>
        <v>PremiumSalesforce - all ServicesOnPremLevel 322.32</v>
      </c>
      <c r="C421" s="292" t="str">
        <f t="shared" si="31"/>
        <v>Level 3PremiumOnPrem</v>
      </c>
      <c r="D421" s="287" t="s">
        <v>1462</v>
      </c>
      <c r="E421" s="293" t="s">
        <v>2482</v>
      </c>
      <c r="F421" s="287" t="s">
        <v>807</v>
      </c>
      <c r="G421" s="287" t="s">
        <v>2562</v>
      </c>
      <c r="H421" s="287" t="s">
        <v>804</v>
      </c>
      <c r="I421" s="288">
        <v>22.32</v>
      </c>
      <c r="J421" s="289">
        <f t="shared" si="32"/>
        <v>1863.4967999999999</v>
      </c>
      <c r="K421" s="289">
        <f t="shared" si="33"/>
        <v>1848.5888255999998</v>
      </c>
      <c r="L421" s="289">
        <f t="shared" si="34"/>
        <v>1849</v>
      </c>
    </row>
    <row r="422" spans="1:12" s="292" customFormat="1" ht="12.5">
      <c r="A422" s="287">
        <v>421</v>
      </c>
      <c r="B422" s="235" t="str">
        <f t="shared" si="30"/>
        <v>PremiumSAP BasisODCLevel 117.5</v>
      </c>
      <c r="C422" s="292" t="str">
        <f t="shared" si="31"/>
        <v>Level 1PremiumODC</v>
      </c>
      <c r="D422" s="287" t="s">
        <v>1462</v>
      </c>
      <c r="E422" s="293" t="s">
        <v>2483</v>
      </c>
      <c r="F422" s="287" t="s">
        <v>800</v>
      </c>
      <c r="G422" s="287" t="s">
        <v>2560</v>
      </c>
      <c r="H422" s="287" t="s">
        <v>810</v>
      </c>
      <c r="I422" s="288">
        <v>17.5</v>
      </c>
      <c r="J422" s="289">
        <f t="shared" si="32"/>
        <v>1461.0749999999998</v>
      </c>
      <c r="K422" s="289">
        <f t="shared" si="33"/>
        <v>1449.3863999999999</v>
      </c>
      <c r="L422" s="289">
        <f t="shared" si="34"/>
        <v>1449</v>
      </c>
    </row>
    <row r="423" spans="1:12" s="292" customFormat="1" ht="12.5">
      <c r="A423" s="287">
        <v>422</v>
      </c>
      <c r="B423" s="235" t="str">
        <f t="shared" si="30"/>
        <v>PremiumSAP BasisOnPremLevel 115.75</v>
      </c>
      <c r="C423" s="292" t="str">
        <f t="shared" si="31"/>
        <v>Level 1PremiumOnPrem</v>
      </c>
      <c r="D423" s="287" t="s">
        <v>1462</v>
      </c>
      <c r="E423" s="293" t="s">
        <v>2483</v>
      </c>
      <c r="F423" s="287" t="s">
        <v>807</v>
      </c>
      <c r="G423" s="287" t="s">
        <v>2560</v>
      </c>
      <c r="H423" s="287" t="s">
        <v>810</v>
      </c>
      <c r="I423" s="288">
        <v>15.75</v>
      </c>
      <c r="J423" s="289">
        <f t="shared" si="32"/>
        <v>1314.9675</v>
      </c>
      <c r="K423" s="289">
        <f t="shared" si="33"/>
        <v>1304.44776</v>
      </c>
      <c r="L423" s="289">
        <f t="shared" si="34"/>
        <v>1304</v>
      </c>
    </row>
    <row r="424" spans="1:12" s="292" customFormat="1" ht="12.5">
      <c r="A424" s="287">
        <v>423</v>
      </c>
      <c r="B424" s="235" t="str">
        <f t="shared" si="30"/>
        <v>PremiumSAP BasisODCLevel 221.3</v>
      </c>
      <c r="C424" s="292" t="str">
        <f t="shared" si="31"/>
        <v>Level 2PremiumODC</v>
      </c>
      <c r="D424" s="287" t="s">
        <v>1462</v>
      </c>
      <c r="E424" s="293" t="s">
        <v>2483</v>
      </c>
      <c r="F424" s="287" t="s">
        <v>800</v>
      </c>
      <c r="G424" s="287" t="s">
        <v>2561</v>
      </c>
      <c r="H424" s="287" t="s">
        <v>802</v>
      </c>
      <c r="I424" s="288">
        <v>21.3</v>
      </c>
      <c r="J424" s="289">
        <f t="shared" si="32"/>
        <v>1778.337</v>
      </c>
      <c r="K424" s="289">
        <f t="shared" si="33"/>
        <v>1764.110304</v>
      </c>
      <c r="L424" s="289">
        <f t="shared" si="34"/>
        <v>1764</v>
      </c>
    </row>
    <row r="425" spans="1:12" s="292" customFormat="1" ht="12.5">
      <c r="A425" s="287">
        <v>424</v>
      </c>
      <c r="B425" s="235" t="str">
        <f t="shared" si="30"/>
        <v>PremiumSAP BasisOnPremLevel 219.17</v>
      </c>
      <c r="C425" s="292" t="str">
        <f t="shared" si="31"/>
        <v>Level 2PremiumOnPrem</v>
      </c>
      <c r="D425" s="287" t="s">
        <v>1462</v>
      </c>
      <c r="E425" s="293" t="s">
        <v>2483</v>
      </c>
      <c r="F425" s="287" t="s">
        <v>807</v>
      </c>
      <c r="G425" s="287" t="s">
        <v>2561</v>
      </c>
      <c r="H425" s="287" t="s">
        <v>802</v>
      </c>
      <c r="I425" s="288">
        <v>19.170000000000002</v>
      </c>
      <c r="J425" s="289">
        <f t="shared" si="32"/>
        <v>1600.5033000000001</v>
      </c>
      <c r="K425" s="289">
        <f t="shared" si="33"/>
        <v>1587.6992736</v>
      </c>
      <c r="L425" s="289">
        <f t="shared" si="34"/>
        <v>1588</v>
      </c>
    </row>
    <row r="426" spans="1:12" s="292" customFormat="1" ht="12.5">
      <c r="A426" s="287">
        <v>425</v>
      </c>
      <c r="B426" s="235" t="str">
        <f t="shared" si="30"/>
        <v>PremiumSAP BasisODCLevel 324.8</v>
      </c>
      <c r="C426" s="292" t="str">
        <f t="shared" si="31"/>
        <v>Level 3PremiumODC</v>
      </c>
      <c r="D426" s="287" t="s">
        <v>1462</v>
      </c>
      <c r="E426" s="293" t="s">
        <v>2483</v>
      </c>
      <c r="F426" s="287" t="s">
        <v>800</v>
      </c>
      <c r="G426" s="287" t="s">
        <v>2562</v>
      </c>
      <c r="H426" s="287" t="s">
        <v>804</v>
      </c>
      <c r="I426" s="288">
        <v>24.8</v>
      </c>
      <c r="J426" s="289">
        <f t="shared" si="32"/>
        <v>2070.5520000000001</v>
      </c>
      <c r="K426" s="289">
        <f t="shared" si="33"/>
        <v>2053.987584</v>
      </c>
      <c r="L426" s="289">
        <f t="shared" si="34"/>
        <v>2054</v>
      </c>
    </row>
    <row r="427" spans="1:12" s="292" customFormat="1" ht="12.5">
      <c r="A427" s="287">
        <v>426</v>
      </c>
      <c r="B427" s="235" t="str">
        <f t="shared" si="30"/>
        <v>PremiumSAP BasisOnPremLevel 322.32</v>
      </c>
      <c r="C427" s="292" t="str">
        <f t="shared" si="31"/>
        <v>Level 3PremiumOnPrem</v>
      </c>
      <c r="D427" s="287" t="s">
        <v>1462</v>
      </c>
      <c r="E427" s="293" t="s">
        <v>2483</v>
      </c>
      <c r="F427" s="287" t="s">
        <v>807</v>
      </c>
      <c r="G427" s="287" t="s">
        <v>2562</v>
      </c>
      <c r="H427" s="287" t="s">
        <v>804</v>
      </c>
      <c r="I427" s="288">
        <v>22.32</v>
      </c>
      <c r="J427" s="289">
        <f t="shared" si="32"/>
        <v>1863.4967999999999</v>
      </c>
      <c r="K427" s="289">
        <f t="shared" si="33"/>
        <v>1848.5888255999998</v>
      </c>
      <c r="L427" s="289">
        <f t="shared" si="34"/>
        <v>1849</v>
      </c>
    </row>
    <row r="428" spans="1:12" s="292" customFormat="1" ht="12.5">
      <c r="A428" s="287">
        <v>427</v>
      </c>
      <c r="B428" s="235" t="str">
        <f t="shared" si="30"/>
        <v>StandardSeleniumODCLevel 116.9</v>
      </c>
      <c r="C428" s="292" t="str">
        <f t="shared" si="31"/>
        <v>Level 1StandardODC</v>
      </c>
      <c r="D428" s="287" t="s">
        <v>1464</v>
      </c>
      <c r="E428" s="293" t="s">
        <v>2484</v>
      </c>
      <c r="F428" s="287" t="s">
        <v>800</v>
      </c>
      <c r="G428" s="287" t="s">
        <v>2560</v>
      </c>
      <c r="H428" s="287" t="s">
        <v>810</v>
      </c>
      <c r="I428" s="288">
        <v>16.899999999999999</v>
      </c>
      <c r="J428" s="289">
        <f t="shared" si="32"/>
        <v>1410.9809999999998</v>
      </c>
      <c r="K428" s="289">
        <f t="shared" si="33"/>
        <v>1399.6931519999998</v>
      </c>
      <c r="L428" s="289">
        <f t="shared" si="34"/>
        <v>1400</v>
      </c>
    </row>
    <row r="429" spans="1:12" s="292" customFormat="1" ht="12.5">
      <c r="A429" s="287">
        <v>428</v>
      </c>
      <c r="B429" s="235" t="str">
        <f t="shared" si="30"/>
        <v>StandardSeleniumOnPremLevel 115.21</v>
      </c>
      <c r="C429" s="292" t="str">
        <f t="shared" si="31"/>
        <v>Level 1StandardOnPrem</v>
      </c>
      <c r="D429" s="287" t="s">
        <v>1464</v>
      </c>
      <c r="E429" s="293" t="s">
        <v>2484</v>
      </c>
      <c r="F429" s="287" t="s">
        <v>807</v>
      </c>
      <c r="G429" s="287" t="s">
        <v>2560</v>
      </c>
      <c r="H429" s="287" t="s">
        <v>810</v>
      </c>
      <c r="I429" s="288">
        <v>15.21</v>
      </c>
      <c r="J429" s="289">
        <f t="shared" si="32"/>
        <v>1269.8829000000001</v>
      </c>
      <c r="K429" s="289">
        <f t="shared" si="33"/>
        <v>1259.7238368000001</v>
      </c>
      <c r="L429" s="289">
        <f t="shared" si="34"/>
        <v>1260</v>
      </c>
    </row>
    <row r="430" spans="1:12" s="292" customFormat="1" ht="12.5">
      <c r="A430" s="287">
        <v>429</v>
      </c>
      <c r="B430" s="235" t="str">
        <f t="shared" si="30"/>
        <v>StandardSeleniumODCLevel 220</v>
      </c>
      <c r="C430" s="292" t="str">
        <f t="shared" si="31"/>
        <v>Level 2StandardODC</v>
      </c>
      <c r="D430" s="287" t="s">
        <v>1464</v>
      </c>
      <c r="E430" s="293" t="s">
        <v>2484</v>
      </c>
      <c r="F430" s="287" t="s">
        <v>800</v>
      </c>
      <c r="G430" s="287" t="s">
        <v>2561</v>
      </c>
      <c r="H430" s="287" t="s">
        <v>802</v>
      </c>
      <c r="I430" s="288">
        <v>20</v>
      </c>
      <c r="J430" s="289">
        <f t="shared" si="32"/>
        <v>1669.8</v>
      </c>
      <c r="K430" s="289">
        <f t="shared" si="33"/>
        <v>1656.4415999999999</v>
      </c>
      <c r="L430" s="289">
        <f t="shared" si="34"/>
        <v>1656</v>
      </c>
    </row>
    <row r="431" spans="1:12" s="292" customFormat="1" ht="12.5">
      <c r="A431" s="287">
        <v>430</v>
      </c>
      <c r="B431" s="235" t="str">
        <f t="shared" si="30"/>
        <v>StandardSeleniumOnPremLevel 218</v>
      </c>
      <c r="C431" s="292" t="str">
        <f t="shared" si="31"/>
        <v>Level 2StandardOnPrem</v>
      </c>
      <c r="D431" s="287" t="s">
        <v>1464</v>
      </c>
      <c r="E431" s="293" t="s">
        <v>2484</v>
      </c>
      <c r="F431" s="287" t="s">
        <v>807</v>
      </c>
      <c r="G431" s="287" t="s">
        <v>2561</v>
      </c>
      <c r="H431" s="287" t="s">
        <v>802</v>
      </c>
      <c r="I431" s="288">
        <v>18</v>
      </c>
      <c r="J431" s="289">
        <f t="shared" si="32"/>
        <v>1502.82</v>
      </c>
      <c r="K431" s="289">
        <f t="shared" si="33"/>
        <v>1490.7974399999998</v>
      </c>
      <c r="L431" s="289">
        <f t="shared" si="34"/>
        <v>1491</v>
      </c>
    </row>
    <row r="432" spans="1:12" s="292" customFormat="1" ht="12.5">
      <c r="A432" s="287">
        <v>431</v>
      </c>
      <c r="B432" s="235" t="str">
        <f t="shared" si="30"/>
        <v>StandardSeleniumODCLevel 322.9</v>
      </c>
      <c r="C432" s="292" t="str">
        <f t="shared" si="31"/>
        <v>Level 3StandardODC</v>
      </c>
      <c r="D432" s="287" t="s">
        <v>1464</v>
      </c>
      <c r="E432" s="293" t="s">
        <v>2484</v>
      </c>
      <c r="F432" s="287" t="s">
        <v>800</v>
      </c>
      <c r="G432" s="287" t="s">
        <v>2562</v>
      </c>
      <c r="H432" s="287" t="s">
        <v>804</v>
      </c>
      <c r="I432" s="288">
        <v>22.9</v>
      </c>
      <c r="J432" s="289">
        <f t="shared" si="32"/>
        <v>1911.9209999999998</v>
      </c>
      <c r="K432" s="289">
        <f t="shared" si="33"/>
        <v>1896.6256319999998</v>
      </c>
      <c r="L432" s="289">
        <f t="shared" si="34"/>
        <v>1897</v>
      </c>
    </row>
    <row r="433" spans="1:12" s="292" customFormat="1" ht="12.5">
      <c r="A433" s="287">
        <v>432</v>
      </c>
      <c r="B433" s="235" t="str">
        <f t="shared" si="30"/>
        <v>StandardSeleniumOnPremLevel 320.61</v>
      </c>
      <c r="C433" s="292" t="str">
        <f t="shared" si="31"/>
        <v>Level 3StandardOnPrem</v>
      </c>
      <c r="D433" s="287" t="s">
        <v>1464</v>
      </c>
      <c r="E433" s="293" t="s">
        <v>2484</v>
      </c>
      <c r="F433" s="287" t="s">
        <v>807</v>
      </c>
      <c r="G433" s="287" t="s">
        <v>2562</v>
      </c>
      <c r="H433" s="287" t="s">
        <v>804</v>
      </c>
      <c r="I433" s="288">
        <v>20.61</v>
      </c>
      <c r="J433" s="289">
        <f t="shared" si="32"/>
        <v>1720.7288999999998</v>
      </c>
      <c r="K433" s="289">
        <f t="shared" si="33"/>
        <v>1706.9630687999997</v>
      </c>
      <c r="L433" s="289">
        <f t="shared" si="34"/>
        <v>1707</v>
      </c>
    </row>
    <row r="434" spans="1:12" s="292" customFormat="1" ht="12.5">
      <c r="A434" s="287">
        <v>433</v>
      </c>
      <c r="B434" s="235" t="str">
        <f t="shared" si="30"/>
        <v>PremiumServiceNow - all ServicesODCLevel 117.5</v>
      </c>
      <c r="C434" s="292" t="str">
        <f t="shared" si="31"/>
        <v>Level 1PremiumODC</v>
      </c>
      <c r="D434" s="287" t="s">
        <v>1462</v>
      </c>
      <c r="E434" s="293" t="s">
        <v>2485</v>
      </c>
      <c r="F434" s="287" t="s">
        <v>800</v>
      </c>
      <c r="G434" s="287" t="s">
        <v>2560</v>
      </c>
      <c r="H434" s="287" t="s">
        <v>810</v>
      </c>
      <c r="I434" s="288">
        <v>17.5</v>
      </c>
      <c r="J434" s="289">
        <f t="shared" si="32"/>
        <v>1461.0749999999998</v>
      </c>
      <c r="K434" s="289">
        <f t="shared" si="33"/>
        <v>1449.3863999999999</v>
      </c>
      <c r="L434" s="289">
        <f t="shared" si="34"/>
        <v>1449</v>
      </c>
    </row>
    <row r="435" spans="1:12" s="292" customFormat="1" ht="12.5">
      <c r="A435" s="287">
        <v>434</v>
      </c>
      <c r="B435" s="235" t="str">
        <f t="shared" si="30"/>
        <v>PremiumServiceNow - all ServicesOnPremLevel 115.75</v>
      </c>
      <c r="C435" s="292" t="str">
        <f t="shared" si="31"/>
        <v>Level 1PremiumOnPrem</v>
      </c>
      <c r="D435" s="287" t="s">
        <v>1462</v>
      </c>
      <c r="E435" s="293" t="s">
        <v>2485</v>
      </c>
      <c r="F435" s="287" t="s">
        <v>807</v>
      </c>
      <c r="G435" s="287" t="s">
        <v>2560</v>
      </c>
      <c r="H435" s="287" t="s">
        <v>810</v>
      </c>
      <c r="I435" s="288">
        <v>15.75</v>
      </c>
      <c r="J435" s="289">
        <f t="shared" si="32"/>
        <v>1314.9675</v>
      </c>
      <c r="K435" s="289">
        <f t="shared" si="33"/>
        <v>1304.44776</v>
      </c>
      <c r="L435" s="289">
        <f t="shared" si="34"/>
        <v>1304</v>
      </c>
    </row>
    <row r="436" spans="1:12" s="292" customFormat="1" ht="12.5">
      <c r="A436" s="287">
        <v>435</v>
      </c>
      <c r="B436" s="235" t="str">
        <f t="shared" si="30"/>
        <v>PremiumServiceNow - all ServicesODCLevel 221.3</v>
      </c>
      <c r="C436" s="292" t="str">
        <f t="shared" si="31"/>
        <v>Level 2PremiumODC</v>
      </c>
      <c r="D436" s="287" t="s">
        <v>1462</v>
      </c>
      <c r="E436" s="293" t="s">
        <v>2485</v>
      </c>
      <c r="F436" s="287" t="s">
        <v>800</v>
      </c>
      <c r="G436" s="287" t="s">
        <v>2561</v>
      </c>
      <c r="H436" s="287" t="s">
        <v>802</v>
      </c>
      <c r="I436" s="288">
        <v>21.3</v>
      </c>
      <c r="J436" s="289">
        <f t="shared" si="32"/>
        <v>1778.337</v>
      </c>
      <c r="K436" s="289">
        <f t="shared" si="33"/>
        <v>1764.110304</v>
      </c>
      <c r="L436" s="289">
        <f t="shared" si="34"/>
        <v>1764</v>
      </c>
    </row>
    <row r="437" spans="1:12" s="292" customFormat="1" ht="12.5">
      <c r="A437" s="287">
        <v>436</v>
      </c>
      <c r="B437" s="235" t="str">
        <f t="shared" si="30"/>
        <v>PremiumServiceNow - all ServicesOnPremLevel 219.17</v>
      </c>
      <c r="C437" s="292" t="str">
        <f t="shared" si="31"/>
        <v>Level 2PremiumOnPrem</v>
      </c>
      <c r="D437" s="287" t="s">
        <v>1462</v>
      </c>
      <c r="E437" s="293" t="s">
        <v>2485</v>
      </c>
      <c r="F437" s="287" t="s">
        <v>807</v>
      </c>
      <c r="G437" s="287" t="s">
        <v>2561</v>
      </c>
      <c r="H437" s="287" t="s">
        <v>802</v>
      </c>
      <c r="I437" s="288">
        <v>19.170000000000002</v>
      </c>
      <c r="J437" s="289">
        <f t="shared" si="32"/>
        <v>1600.5033000000001</v>
      </c>
      <c r="K437" s="289">
        <f t="shared" si="33"/>
        <v>1587.6992736</v>
      </c>
      <c r="L437" s="289">
        <f t="shared" si="34"/>
        <v>1588</v>
      </c>
    </row>
    <row r="438" spans="1:12" s="292" customFormat="1" ht="12.5">
      <c r="A438" s="287">
        <v>437</v>
      </c>
      <c r="B438" s="235" t="str">
        <f t="shared" si="30"/>
        <v>PremiumServiceNow - all ServicesODCLevel 324.8</v>
      </c>
      <c r="C438" s="292" t="str">
        <f t="shared" si="31"/>
        <v>Level 3PremiumODC</v>
      </c>
      <c r="D438" s="287" t="s">
        <v>1462</v>
      </c>
      <c r="E438" s="293" t="s">
        <v>2485</v>
      </c>
      <c r="F438" s="287" t="s">
        <v>800</v>
      </c>
      <c r="G438" s="287" t="s">
        <v>2562</v>
      </c>
      <c r="H438" s="287" t="s">
        <v>804</v>
      </c>
      <c r="I438" s="288">
        <v>24.8</v>
      </c>
      <c r="J438" s="289">
        <f t="shared" si="32"/>
        <v>2070.5520000000001</v>
      </c>
      <c r="K438" s="289">
        <f t="shared" si="33"/>
        <v>2053.987584</v>
      </c>
      <c r="L438" s="289">
        <f t="shared" si="34"/>
        <v>2054</v>
      </c>
    </row>
    <row r="439" spans="1:12" s="292" customFormat="1" ht="12.5">
      <c r="A439" s="287">
        <v>438</v>
      </c>
      <c r="B439" s="235" t="str">
        <f t="shared" si="30"/>
        <v>PremiumServiceNow - all ServicesOnPremLevel 322.32</v>
      </c>
      <c r="C439" s="292" t="str">
        <f t="shared" si="31"/>
        <v>Level 3PremiumOnPrem</v>
      </c>
      <c r="D439" s="287" t="s">
        <v>1462</v>
      </c>
      <c r="E439" s="293" t="s">
        <v>2485</v>
      </c>
      <c r="F439" s="287" t="s">
        <v>807</v>
      </c>
      <c r="G439" s="287" t="s">
        <v>2562</v>
      </c>
      <c r="H439" s="287" t="s">
        <v>804</v>
      </c>
      <c r="I439" s="288">
        <v>22.32</v>
      </c>
      <c r="J439" s="289">
        <f t="shared" si="32"/>
        <v>1863.4967999999999</v>
      </c>
      <c r="K439" s="289">
        <f t="shared" si="33"/>
        <v>1848.5888255999998</v>
      </c>
      <c r="L439" s="289">
        <f t="shared" si="34"/>
        <v>1849</v>
      </c>
    </row>
    <row r="440" spans="1:12" s="292" customFormat="1" ht="12.5">
      <c r="A440" s="287">
        <v>439</v>
      </c>
      <c r="B440" s="235" t="str">
        <f t="shared" si="30"/>
        <v>PremiumSFDCODCLevel 117.5</v>
      </c>
      <c r="C440" s="292" t="str">
        <f t="shared" si="31"/>
        <v>Level 1PremiumODC</v>
      </c>
      <c r="D440" s="287" t="s">
        <v>1462</v>
      </c>
      <c r="E440" s="293" t="s">
        <v>2486</v>
      </c>
      <c r="F440" s="287" t="s">
        <v>800</v>
      </c>
      <c r="G440" s="287" t="s">
        <v>2560</v>
      </c>
      <c r="H440" s="287" t="s">
        <v>810</v>
      </c>
      <c r="I440" s="288">
        <v>17.5</v>
      </c>
      <c r="J440" s="289">
        <f t="shared" si="32"/>
        <v>1461.0749999999998</v>
      </c>
      <c r="K440" s="289">
        <f t="shared" si="33"/>
        <v>1449.3863999999999</v>
      </c>
      <c r="L440" s="289">
        <f t="shared" si="34"/>
        <v>1449</v>
      </c>
    </row>
    <row r="441" spans="1:12" s="292" customFormat="1" ht="12.5">
      <c r="A441" s="287">
        <v>440</v>
      </c>
      <c r="B441" s="235" t="str">
        <f t="shared" si="30"/>
        <v>PremiumSFDCOnPremLevel 115.75</v>
      </c>
      <c r="C441" s="292" t="str">
        <f t="shared" si="31"/>
        <v>Level 1PremiumOnPrem</v>
      </c>
      <c r="D441" s="287" t="s">
        <v>1462</v>
      </c>
      <c r="E441" s="293" t="s">
        <v>2486</v>
      </c>
      <c r="F441" s="287" t="s">
        <v>807</v>
      </c>
      <c r="G441" s="287" t="s">
        <v>2560</v>
      </c>
      <c r="H441" s="287" t="s">
        <v>810</v>
      </c>
      <c r="I441" s="288">
        <v>15.75</v>
      </c>
      <c r="J441" s="289">
        <f t="shared" si="32"/>
        <v>1314.9675</v>
      </c>
      <c r="K441" s="289">
        <f t="shared" si="33"/>
        <v>1304.44776</v>
      </c>
      <c r="L441" s="289">
        <f t="shared" si="34"/>
        <v>1304</v>
      </c>
    </row>
    <row r="442" spans="1:12" s="292" customFormat="1" ht="12.5">
      <c r="A442" s="287">
        <v>441</v>
      </c>
      <c r="B442" s="235" t="str">
        <f t="shared" si="30"/>
        <v>PremiumSFDCODCLevel 221.3</v>
      </c>
      <c r="C442" s="292" t="str">
        <f t="shared" si="31"/>
        <v>Level 2PremiumODC</v>
      </c>
      <c r="D442" s="287" t="s">
        <v>1462</v>
      </c>
      <c r="E442" s="293" t="s">
        <v>2486</v>
      </c>
      <c r="F442" s="287" t="s">
        <v>800</v>
      </c>
      <c r="G442" s="287" t="s">
        <v>2561</v>
      </c>
      <c r="H442" s="287" t="s">
        <v>802</v>
      </c>
      <c r="I442" s="288">
        <v>21.3</v>
      </c>
      <c r="J442" s="289">
        <f t="shared" si="32"/>
        <v>1778.337</v>
      </c>
      <c r="K442" s="289">
        <f t="shared" si="33"/>
        <v>1764.110304</v>
      </c>
      <c r="L442" s="289">
        <f t="shared" si="34"/>
        <v>1764</v>
      </c>
    </row>
    <row r="443" spans="1:12" s="292" customFormat="1" ht="12.5">
      <c r="A443" s="287">
        <v>442</v>
      </c>
      <c r="B443" s="235" t="str">
        <f t="shared" si="30"/>
        <v>PremiumSFDCOnPremLevel 219.17</v>
      </c>
      <c r="C443" s="292" t="str">
        <f t="shared" si="31"/>
        <v>Level 2PremiumOnPrem</v>
      </c>
      <c r="D443" s="287" t="s">
        <v>1462</v>
      </c>
      <c r="E443" s="293" t="s">
        <v>2486</v>
      </c>
      <c r="F443" s="287" t="s">
        <v>807</v>
      </c>
      <c r="G443" s="287" t="s">
        <v>2561</v>
      </c>
      <c r="H443" s="287" t="s">
        <v>802</v>
      </c>
      <c r="I443" s="288">
        <v>19.170000000000002</v>
      </c>
      <c r="J443" s="289">
        <f t="shared" si="32"/>
        <v>1600.5033000000001</v>
      </c>
      <c r="K443" s="289">
        <f t="shared" si="33"/>
        <v>1587.6992736</v>
      </c>
      <c r="L443" s="289">
        <f t="shared" si="34"/>
        <v>1588</v>
      </c>
    </row>
    <row r="444" spans="1:12" s="292" customFormat="1" ht="12.5">
      <c r="A444" s="287">
        <v>443</v>
      </c>
      <c r="B444" s="235" t="str">
        <f t="shared" si="30"/>
        <v>PremiumSFDCODCLevel 324.8</v>
      </c>
      <c r="C444" s="292" t="str">
        <f t="shared" si="31"/>
        <v>Level 3PremiumODC</v>
      </c>
      <c r="D444" s="287" t="s">
        <v>1462</v>
      </c>
      <c r="E444" s="293" t="s">
        <v>2486</v>
      </c>
      <c r="F444" s="287" t="s">
        <v>800</v>
      </c>
      <c r="G444" s="287" t="s">
        <v>2562</v>
      </c>
      <c r="H444" s="287" t="s">
        <v>804</v>
      </c>
      <c r="I444" s="288">
        <v>24.8</v>
      </c>
      <c r="J444" s="289">
        <f t="shared" si="32"/>
        <v>2070.5520000000001</v>
      </c>
      <c r="K444" s="289">
        <f t="shared" si="33"/>
        <v>2053.987584</v>
      </c>
      <c r="L444" s="289">
        <f t="shared" si="34"/>
        <v>2054</v>
      </c>
    </row>
    <row r="445" spans="1:12" s="292" customFormat="1" ht="12.5">
      <c r="A445" s="287">
        <v>444</v>
      </c>
      <c r="B445" s="235" t="str">
        <f t="shared" si="30"/>
        <v>PremiumSFDCOnPremLevel 322.32</v>
      </c>
      <c r="C445" s="292" t="str">
        <f t="shared" si="31"/>
        <v>Level 3PremiumOnPrem</v>
      </c>
      <c r="D445" s="287" t="s">
        <v>1462</v>
      </c>
      <c r="E445" s="293" t="s">
        <v>2486</v>
      </c>
      <c r="F445" s="287" t="s">
        <v>807</v>
      </c>
      <c r="G445" s="287" t="s">
        <v>2562</v>
      </c>
      <c r="H445" s="287" t="s">
        <v>804</v>
      </c>
      <c r="I445" s="288">
        <v>22.32</v>
      </c>
      <c r="J445" s="289">
        <f t="shared" si="32"/>
        <v>1863.4967999999999</v>
      </c>
      <c r="K445" s="289">
        <f t="shared" si="33"/>
        <v>1848.5888255999998</v>
      </c>
      <c r="L445" s="289">
        <f t="shared" si="34"/>
        <v>1849</v>
      </c>
    </row>
    <row r="446" spans="1:12" s="292" customFormat="1" ht="12.5">
      <c r="A446" s="287">
        <v>445</v>
      </c>
      <c r="B446" s="235" t="str">
        <f t="shared" si="30"/>
        <v>PremiumSite reliability engineeringODCLevel 117.5</v>
      </c>
      <c r="C446" s="292" t="str">
        <f t="shared" si="31"/>
        <v>Level 1PremiumODC</v>
      </c>
      <c r="D446" s="287" t="s">
        <v>1462</v>
      </c>
      <c r="E446" s="293" t="s">
        <v>2487</v>
      </c>
      <c r="F446" s="287" t="s">
        <v>800</v>
      </c>
      <c r="G446" s="287" t="s">
        <v>2560</v>
      </c>
      <c r="H446" s="287" t="s">
        <v>810</v>
      </c>
      <c r="I446" s="288">
        <v>17.5</v>
      </c>
      <c r="J446" s="289">
        <f t="shared" si="32"/>
        <v>1461.0749999999998</v>
      </c>
      <c r="K446" s="289">
        <f t="shared" si="33"/>
        <v>1449.3863999999999</v>
      </c>
      <c r="L446" s="289">
        <f t="shared" si="34"/>
        <v>1449</v>
      </c>
    </row>
    <row r="447" spans="1:12" s="292" customFormat="1" ht="12.5">
      <c r="A447" s="287">
        <v>446</v>
      </c>
      <c r="B447" s="235" t="str">
        <f t="shared" si="30"/>
        <v>PremiumSite reliability engineeringOnPremLevel 115.75</v>
      </c>
      <c r="C447" s="292" t="str">
        <f t="shared" si="31"/>
        <v>Level 1PremiumOnPrem</v>
      </c>
      <c r="D447" s="287" t="s">
        <v>1462</v>
      </c>
      <c r="E447" s="293" t="s">
        <v>2487</v>
      </c>
      <c r="F447" s="287" t="s">
        <v>807</v>
      </c>
      <c r="G447" s="287" t="s">
        <v>2560</v>
      </c>
      <c r="H447" s="287" t="s">
        <v>810</v>
      </c>
      <c r="I447" s="288">
        <v>15.75</v>
      </c>
      <c r="J447" s="289">
        <f t="shared" si="32"/>
        <v>1314.9675</v>
      </c>
      <c r="K447" s="289">
        <f t="shared" si="33"/>
        <v>1304.44776</v>
      </c>
      <c r="L447" s="289">
        <f t="shared" si="34"/>
        <v>1304</v>
      </c>
    </row>
    <row r="448" spans="1:12" s="292" customFormat="1" ht="12.5">
      <c r="A448" s="287">
        <v>447</v>
      </c>
      <c r="B448" s="235" t="str">
        <f t="shared" si="30"/>
        <v>PremiumSite reliability engineeringODCLevel 221.3</v>
      </c>
      <c r="C448" s="292" t="str">
        <f t="shared" si="31"/>
        <v>Level 2PremiumODC</v>
      </c>
      <c r="D448" s="287" t="s">
        <v>1462</v>
      </c>
      <c r="E448" s="293" t="s">
        <v>2487</v>
      </c>
      <c r="F448" s="287" t="s">
        <v>800</v>
      </c>
      <c r="G448" s="287" t="s">
        <v>2561</v>
      </c>
      <c r="H448" s="287" t="s">
        <v>802</v>
      </c>
      <c r="I448" s="288">
        <v>21.3</v>
      </c>
      <c r="J448" s="289">
        <f t="shared" si="32"/>
        <v>1778.337</v>
      </c>
      <c r="K448" s="289">
        <f t="shared" si="33"/>
        <v>1764.110304</v>
      </c>
      <c r="L448" s="289">
        <f t="shared" si="34"/>
        <v>1764</v>
      </c>
    </row>
    <row r="449" spans="1:12" s="292" customFormat="1" ht="12.5">
      <c r="A449" s="287">
        <v>448</v>
      </c>
      <c r="B449" s="235" t="str">
        <f t="shared" si="30"/>
        <v>PremiumSite reliability engineeringOnPremLevel 219.17</v>
      </c>
      <c r="C449" s="292" t="str">
        <f t="shared" si="31"/>
        <v>Level 2PremiumOnPrem</v>
      </c>
      <c r="D449" s="287" t="s">
        <v>1462</v>
      </c>
      <c r="E449" s="293" t="s">
        <v>2487</v>
      </c>
      <c r="F449" s="287" t="s">
        <v>807</v>
      </c>
      <c r="G449" s="287" t="s">
        <v>2561</v>
      </c>
      <c r="H449" s="287" t="s">
        <v>802</v>
      </c>
      <c r="I449" s="288">
        <v>19.170000000000002</v>
      </c>
      <c r="J449" s="289">
        <f t="shared" si="32"/>
        <v>1600.5033000000001</v>
      </c>
      <c r="K449" s="289">
        <f t="shared" si="33"/>
        <v>1587.6992736</v>
      </c>
      <c r="L449" s="289">
        <f t="shared" si="34"/>
        <v>1588</v>
      </c>
    </row>
    <row r="450" spans="1:12" s="292" customFormat="1" ht="12.5">
      <c r="A450" s="287">
        <v>449</v>
      </c>
      <c r="B450" s="235" t="str">
        <f t="shared" ref="B450:B513" si="35">CONCATENATE(D450,E450,F450,H450,I450)</f>
        <v>PremiumSite reliability engineeringODCLevel 324.8</v>
      </c>
      <c r="C450" s="292" t="str">
        <f t="shared" ref="C450:C513" si="36">CONCATENATE(H450,D450,F450)</f>
        <v>Level 3PremiumODC</v>
      </c>
      <c r="D450" s="287" t="s">
        <v>1462</v>
      </c>
      <c r="E450" s="293" t="s">
        <v>2487</v>
      </c>
      <c r="F450" s="287" t="s">
        <v>800</v>
      </c>
      <c r="G450" s="287" t="s">
        <v>2562</v>
      </c>
      <c r="H450" s="287" t="s">
        <v>804</v>
      </c>
      <c r="I450" s="288">
        <v>24.8</v>
      </c>
      <c r="J450" s="289">
        <f t="shared" si="32"/>
        <v>2070.5520000000001</v>
      </c>
      <c r="K450" s="289">
        <f t="shared" si="33"/>
        <v>2053.987584</v>
      </c>
      <c r="L450" s="289">
        <f t="shared" si="34"/>
        <v>2054</v>
      </c>
    </row>
    <row r="451" spans="1:12" s="292" customFormat="1" ht="12.5">
      <c r="A451" s="287">
        <v>450</v>
      </c>
      <c r="B451" s="235" t="str">
        <f t="shared" si="35"/>
        <v>PremiumSite reliability engineeringOnPremLevel 322.32</v>
      </c>
      <c r="C451" s="292" t="str">
        <f t="shared" si="36"/>
        <v>Level 3PremiumOnPrem</v>
      </c>
      <c r="D451" s="287" t="s">
        <v>1462</v>
      </c>
      <c r="E451" s="293" t="s">
        <v>2487</v>
      </c>
      <c r="F451" s="287" t="s">
        <v>807</v>
      </c>
      <c r="G451" s="287" t="s">
        <v>2562</v>
      </c>
      <c r="H451" s="287" t="s">
        <v>804</v>
      </c>
      <c r="I451" s="288">
        <v>22.32</v>
      </c>
      <c r="J451" s="289">
        <f t="shared" ref="J451:J514" si="37">I451*83.49</f>
        <v>1863.4967999999999</v>
      </c>
      <c r="K451" s="289">
        <f t="shared" ref="K451:K514" si="38">J451-(J451*0.8%)</f>
        <v>1848.5888255999998</v>
      </c>
      <c r="L451" s="289">
        <f t="shared" ref="L451:L514" si="39">ROUND(K451,0)</f>
        <v>1849</v>
      </c>
    </row>
    <row r="452" spans="1:12" s="292" customFormat="1" ht="12.5">
      <c r="A452" s="287">
        <v>451</v>
      </c>
      <c r="B452" s="235" t="str">
        <f t="shared" si="35"/>
        <v>PremiumSplunkODCLevel 117.5</v>
      </c>
      <c r="C452" s="292" t="str">
        <f t="shared" si="36"/>
        <v>Level 1PremiumODC</v>
      </c>
      <c r="D452" s="287" t="s">
        <v>1462</v>
      </c>
      <c r="E452" s="293" t="s">
        <v>2488</v>
      </c>
      <c r="F452" s="287" t="s">
        <v>800</v>
      </c>
      <c r="G452" s="287" t="s">
        <v>2560</v>
      </c>
      <c r="H452" s="287" t="s">
        <v>810</v>
      </c>
      <c r="I452" s="288">
        <v>17.5</v>
      </c>
      <c r="J452" s="289">
        <f t="shared" si="37"/>
        <v>1461.0749999999998</v>
      </c>
      <c r="K452" s="289">
        <f t="shared" si="38"/>
        <v>1449.3863999999999</v>
      </c>
      <c r="L452" s="289">
        <f t="shared" si="39"/>
        <v>1449</v>
      </c>
    </row>
    <row r="453" spans="1:12" s="292" customFormat="1" ht="12.5">
      <c r="A453" s="287">
        <v>452</v>
      </c>
      <c r="B453" s="235" t="str">
        <f t="shared" si="35"/>
        <v>PremiumSplunkOnPremLevel 115.75</v>
      </c>
      <c r="C453" s="292" t="str">
        <f t="shared" si="36"/>
        <v>Level 1PremiumOnPrem</v>
      </c>
      <c r="D453" s="287" t="s">
        <v>1462</v>
      </c>
      <c r="E453" s="293" t="s">
        <v>2488</v>
      </c>
      <c r="F453" s="287" t="s">
        <v>807</v>
      </c>
      <c r="G453" s="287" t="s">
        <v>2560</v>
      </c>
      <c r="H453" s="287" t="s">
        <v>810</v>
      </c>
      <c r="I453" s="288">
        <v>15.75</v>
      </c>
      <c r="J453" s="289">
        <f t="shared" si="37"/>
        <v>1314.9675</v>
      </c>
      <c r="K453" s="289">
        <f t="shared" si="38"/>
        <v>1304.44776</v>
      </c>
      <c r="L453" s="289">
        <f t="shared" si="39"/>
        <v>1304</v>
      </c>
    </row>
    <row r="454" spans="1:12" s="292" customFormat="1" ht="12.5">
      <c r="A454" s="287">
        <v>453</v>
      </c>
      <c r="B454" s="235" t="str">
        <f t="shared" si="35"/>
        <v>PremiumSplunkODCLevel 221.3</v>
      </c>
      <c r="C454" s="292" t="str">
        <f t="shared" si="36"/>
        <v>Level 2PremiumODC</v>
      </c>
      <c r="D454" s="287" t="s">
        <v>1462</v>
      </c>
      <c r="E454" s="293" t="s">
        <v>2488</v>
      </c>
      <c r="F454" s="287" t="s">
        <v>800</v>
      </c>
      <c r="G454" s="287" t="s">
        <v>2561</v>
      </c>
      <c r="H454" s="287" t="s">
        <v>802</v>
      </c>
      <c r="I454" s="288">
        <v>21.3</v>
      </c>
      <c r="J454" s="289">
        <f t="shared" si="37"/>
        <v>1778.337</v>
      </c>
      <c r="K454" s="289">
        <f t="shared" si="38"/>
        <v>1764.110304</v>
      </c>
      <c r="L454" s="289">
        <f t="shared" si="39"/>
        <v>1764</v>
      </c>
    </row>
    <row r="455" spans="1:12" s="292" customFormat="1" ht="12.5">
      <c r="A455" s="287">
        <v>454</v>
      </c>
      <c r="B455" s="235" t="str">
        <f t="shared" si="35"/>
        <v>PremiumSplunkOnPremLevel 219.17</v>
      </c>
      <c r="C455" s="292" t="str">
        <f t="shared" si="36"/>
        <v>Level 2PremiumOnPrem</v>
      </c>
      <c r="D455" s="287" t="s">
        <v>1462</v>
      </c>
      <c r="E455" s="293" t="s">
        <v>2488</v>
      </c>
      <c r="F455" s="287" t="s">
        <v>807</v>
      </c>
      <c r="G455" s="287" t="s">
        <v>2561</v>
      </c>
      <c r="H455" s="287" t="s">
        <v>802</v>
      </c>
      <c r="I455" s="288">
        <v>19.170000000000002</v>
      </c>
      <c r="J455" s="289">
        <f t="shared" si="37"/>
        <v>1600.5033000000001</v>
      </c>
      <c r="K455" s="289">
        <f t="shared" si="38"/>
        <v>1587.6992736</v>
      </c>
      <c r="L455" s="289">
        <f t="shared" si="39"/>
        <v>1588</v>
      </c>
    </row>
    <row r="456" spans="1:12" s="292" customFormat="1" ht="12.5">
      <c r="A456" s="287">
        <v>455</v>
      </c>
      <c r="B456" s="235" t="str">
        <f t="shared" si="35"/>
        <v>PremiumSplunkODCLevel 324.8</v>
      </c>
      <c r="C456" s="292" t="str">
        <f t="shared" si="36"/>
        <v>Level 3PremiumODC</v>
      </c>
      <c r="D456" s="287" t="s">
        <v>1462</v>
      </c>
      <c r="E456" s="293" t="s">
        <v>2488</v>
      </c>
      <c r="F456" s="287" t="s">
        <v>800</v>
      </c>
      <c r="G456" s="287" t="s">
        <v>2562</v>
      </c>
      <c r="H456" s="287" t="s">
        <v>804</v>
      </c>
      <c r="I456" s="288">
        <v>24.8</v>
      </c>
      <c r="J456" s="289">
        <f t="shared" si="37"/>
        <v>2070.5520000000001</v>
      </c>
      <c r="K456" s="289">
        <f t="shared" si="38"/>
        <v>2053.987584</v>
      </c>
      <c r="L456" s="289">
        <f t="shared" si="39"/>
        <v>2054</v>
      </c>
    </row>
    <row r="457" spans="1:12" s="292" customFormat="1" ht="12.5">
      <c r="A457" s="287">
        <v>456</v>
      </c>
      <c r="B457" s="235" t="str">
        <f t="shared" si="35"/>
        <v>PremiumSplunkOnPremLevel 322.32</v>
      </c>
      <c r="C457" s="292" t="str">
        <f t="shared" si="36"/>
        <v>Level 3PremiumOnPrem</v>
      </c>
      <c r="D457" s="287" t="s">
        <v>1462</v>
      </c>
      <c r="E457" s="293" t="s">
        <v>2488</v>
      </c>
      <c r="F457" s="287" t="s">
        <v>807</v>
      </c>
      <c r="G457" s="287" t="s">
        <v>2562</v>
      </c>
      <c r="H457" s="287" t="s">
        <v>804</v>
      </c>
      <c r="I457" s="288">
        <v>22.32</v>
      </c>
      <c r="J457" s="289">
        <f t="shared" si="37"/>
        <v>1863.4967999999999</v>
      </c>
      <c r="K457" s="289">
        <f t="shared" si="38"/>
        <v>1848.5888255999998</v>
      </c>
      <c r="L457" s="289">
        <f t="shared" si="39"/>
        <v>1849</v>
      </c>
    </row>
    <row r="458" spans="1:12" s="292" customFormat="1" ht="12.5">
      <c r="A458" s="287">
        <v>457</v>
      </c>
      <c r="B458" s="235" t="str">
        <f t="shared" si="35"/>
        <v>StandardSQL Server - No SQL (Mango, Casandra and other)ODCLevel 116.9</v>
      </c>
      <c r="C458" s="292" t="str">
        <f t="shared" si="36"/>
        <v>Level 1StandardODC</v>
      </c>
      <c r="D458" s="287" t="s">
        <v>1464</v>
      </c>
      <c r="E458" s="293" t="s">
        <v>2489</v>
      </c>
      <c r="F458" s="287" t="s">
        <v>800</v>
      </c>
      <c r="G458" s="287" t="s">
        <v>2560</v>
      </c>
      <c r="H458" s="287" t="s">
        <v>810</v>
      </c>
      <c r="I458" s="288">
        <v>16.899999999999999</v>
      </c>
      <c r="J458" s="289">
        <f t="shared" si="37"/>
        <v>1410.9809999999998</v>
      </c>
      <c r="K458" s="289">
        <f t="shared" si="38"/>
        <v>1399.6931519999998</v>
      </c>
      <c r="L458" s="289">
        <f t="shared" si="39"/>
        <v>1400</v>
      </c>
    </row>
    <row r="459" spans="1:12" s="292" customFormat="1" ht="12.5">
      <c r="A459" s="287">
        <v>458</v>
      </c>
      <c r="B459" s="235" t="str">
        <f t="shared" si="35"/>
        <v>StandardSQL Server - No SQL (Mango, Casandra and other)OnPremLevel 115.21</v>
      </c>
      <c r="C459" s="292" t="str">
        <f t="shared" si="36"/>
        <v>Level 1StandardOnPrem</v>
      </c>
      <c r="D459" s="287" t="s">
        <v>1464</v>
      </c>
      <c r="E459" s="293" t="s">
        <v>2489</v>
      </c>
      <c r="F459" s="287" t="s">
        <v>807</v>
      </c>
      <c r="G459" s="287" t="s">
        <v>2560</v>
      </c>
      <c r="H459" s="287" t="s">
        <v>810</v>
      </c>
      <c r="I459" s="288">
        <v>15.21</v>
      </c>
      <c r="J459" s="289">
        <f t="shared" si="37"/>
        <v>1269.8829000000001</v>
      </c>
      <c r="K459" s="289">
        <f t="shared" si="38"/>
        <v>1259.7238368000001</v>
      </c>
      <c r="L459" s="289">
        <f t="shared" si="39"/>
        <v>1260</v>
      </c>
    </row>
    <row r="460" spans="1:12" s="292" customFormat="1" ht="12.5">
      <c r="A460" s="287">
        <v>459</v>
      </c>
      <c r="B460" s="235" t="str">
        <f t="shared" si="35"/>
        <v>StandardSQL Server - No SQL (Mango, Casandra and other)ODCLevel 220</v>
      </c>
      <c r="C460" s="292" t="str">
        <f t="shared" si="36"/>
        <v>Level 2StandardODC</v>
      </c>
      <c r="D460" s="287" t="s">
        <v>1464</v>
      </c>
      <c r="E460" s="293" t="s">
        <v>2489</v>
      </c>
      <c r="F460" s="287" t="s">
        <v>800</v>
      </c>
      <c r="G460" s="287" t="s">
        <v>2561</v>
      </c>
      <c r="H460" s="287" t="s">
        <v>802</v>
      </c>
      <c r="I460" s="288">
        <v>20</v>
      </c>
      <c r="J460" s="289">
        <f t="shared" si="37"/>
        <v>1669.8</v>
      </c>
      <c r="K460" s="289">
        <f t="shared" si="38"/>
        <v>1656.4415999999999</v>
      </c>
      <c r="L460" s="289">
        <f t="shared" si="39"/>
        <v>1656</v>
      </c>
    </row>
    <row r="461" spans="1:12" s="292" customFormat="1" ht="12.5">
      <c r="A461" s="287">
        <v>460</v>
      </c>
      <c r="B461" s="235" t="str">
        <f t="shared" si="35"/>
        <v>StandardSQL Server - No SQL (Mango, Casandra and other)OnPremLevel 218</v>
      </c>
      <c r="C461" s="292" t="str">
        <f t="shared" si="36"/>
        <v>Level 2StandardOnPrem</v>
      </c>
      <c r="D461" s="287" t="s">
        <v>1464</v>
      </c>
      <c r="E461" s="293" t="s">
        <v>2489</v>
      </c>
      <c r="F461" s="287" t="s">
        <v>807</v>
      </c>
      <c r="G461" s="287" t="s">
        <v>2561</v>
      </c>
      <c r="H461" s="287" t="s">
        <v>802</v>
      </c>
      <c r="I461" s="288">
        <v>18</v>
      </c>
      <c r="J461" s="289">
        <f t="shared" si="37"/>
        <v>1502.82</v>
      </c>
      <c r="K461" s="289">
        <f t="shared" si="38"/>
        <v>1490.7974399999998</v>
      </c>
      <c r="L461" s="289">
        <f t="shared" si="39"/>
        <v>1491</v>
      </c>
    </row>
    <row r="462" spans="1:12" s="292" customFormat="1" ht="12.5">
      <c r="A462" s="287">
        <v>461</v>
      </c>
      <c r="B462" s="235" t="str">
        <f t="shared" si="35"/>
        <v>StandardSQL Server - No SQL (Mango, Casandra and other)ODCLevel 322.9</v>
      </c>
      <c r="C462" s="292" t="str">
        <f t="shared" si="36"/>
        <v>Level 3StandardODC</v>
      </c>
      <c r="D462" s="287" t="s">
        <v>1464</v>
      </c>
      <c r="E462" s="293" t="s">
        <v>2489</v>
      </c>
      <c r="F462" s="287" t="s">
        <v>800</v>
      </c>
      <c r="G462" s="287" t="s">
        <v>2562</v>
      </c>
      <c r="H462" s="287" t="s">
        <v>804</v>
      </c>
      <c r="I462" s="288">
        <v>22.9</v>
      </c>
      <c r="J462" s="289">
        <f t="shared" si="37"/>
        <v>1911.9209999999998</v>
      </c>
      <c r="K462" s="289">
        <f t="shared" si="38"/>
        <v>1896.6256319999998</v>
      </c>
      <c r="L462" s="289">
        <f t="shared" si="39"/>
        <v>1897</v>
      </c>
    </row>
    <row r="463" spans="1:12" s="292" customFormat="1" ht="12.5">
      <c r="A463" s="287">
        <v>462</v>
      </c>
      <c r="B463" s="235" t="str">
        <f t="shared" si="35"/>
        <v>StandardSQL Server - No SQL (Mango, Casandra and other)OnPremLevel 320.61</v>
      </c>
      <c r="C463" s="292" t="str">
        <f t="shared" si="36"/>
        <v>Level 3StandardOnPrem</v>
      </c>
      <c r="D463" s="287" t="s">
        <v>1464</v>
      </c>
      <c r="E463" s="293" t="s">
        <v>2489</v>
      </c>
      <c r="F463" s="287" t="s">
        <v>807</v>
      </c>
      <c r="G463" s="287" t="s">
        <v>2562</v>
      </c>
      <c r="H463" s="287" t="s">
        <v>804</v>
      </c>
      <c r="I463" s="288">
        <v>20.61</v>
      </c>
      <c r="J463" s="289">
        <f t="shared" si="37"/>
        <v>1720.7288999999998</v>
      </c>
      <c r="K463" s="289">
        <f t="shared" si="38"/>
        <v>1706.9630687999997</v>
      </c>
      <c r="L463" s="289">
        <f t="shared" si="39"/>
        <v>1707</v>
      </c>
    </row>
    <row r="464" spans="1:12" s="292" customFormat="1" ht="12.5">
      <c r="A464" s="287">
        <v>463</v>
      </c>
      <c r="B464" s="235" t="str">
        <f t="shared" si="35"/>
        <v>NicheTechnical / ResiliencyODCLevel 119</v>
      </c>
      <c r="C464" s="292" t="str">
        <f t="shared" si="36"/>
        <v>Level 1NicheODC</v>
      </c>
      <c r="D464" s="287" t="s">
        <v>1493</v>
      </c>
      <c r="E464" s="293" t="s">
        <v>2573</v>
      </c>
      <c r="F464" s="287" t="s">
        <v>800</v>
      </c>
      <c r="G464" s="287" t="s">
        <v>2560</v>
      </c>
      <c r="H464" s="287" t="s">
        <v>810</v>
      </c>
      <c r="I464" s="288">
        <v>19</v>
      </c>
      <c r="J464" s="289">
        <f t="shared" si="37"/>
        <v>1586.31</v>
      </c>
      <c r="K464" s="289">
        <f t="shared" si="38"/>
        <v>1573.61952</v>
      </c>
      <c r="L464" s="289">
        <f t="shared" si="39"/>
        <v>1574</v>
      </c>
    </row>
    <row r="465" spans="1:12" s="292" customFormat="1" ht="12.5">
      <c r="A465" s="287">
        <v>464</v>
      </c>
      <c r="B465" s="235" t="str">
        <f t="shared" si="35"/>
        <v>NicheTechnical / ResiliencyOnPremLevel 117.1</v>
      </c>
      <c r="C465" s="292" t="str">
        <f t="shared" si="36"/>
        <v>Level 1NicheOnPrem</v>
      </c>
      <c r="D465" s="287" t="s">
        <v>1493</v>
      </c>
      <c r="E465" s="293" t="s">
        <v>2573</v>
      </c>
      <c r="F465" s="287" t="s">
        <v>807</v>
      </c>
      <c r="G465" s="287" t="s">
        <v>2560</v>
      </c>
      <c r="H465" s="287" t="s">
        <v>810</v>
      </c>
      <c r="I465" s="288">
        <v>17.100000000000001</v>
      </c>
      <c r="J465" s="289">
        <f t="shared" si="37"/>
        <v>1427.6790000000001</v>
      </c>
      <c r="K465" s="289">
        <f t="shared" si="38"/>
        <v>1416.257568</v>
      </c>
      <c r="L465" s="289">
        <f t="shared" si="39"/>
        <v>1416</v>
      </c>
    </row>
    <row r="466" spans="1:12" s="292" customFormat="1" ht="12.5">
      <c r="A466" s="287">
        <v>465</v>
      </c>
      <c r="B466" s="235" t="str">
        <f t="shared" si="35"/>
        <v>NicheTechnical / ResiliencyODCLevel 222.8</v>
      </c>
      <c r="C466" s="292" t="str">
        <f t="shared" si="36"/>
        <v>Level 2NicheODC</v>
      </c>
      <c r="D466" s="287" t="s">
        <v>1493</v>
      </c>
      <c r="E466" s="293" t="s">
        <v>2573</v>
      </c>
      <c r="F466" s="287" t="s">
        <v>800</v>
      </c>
      <c r="G466" s="287" t="s">
        <v>2561</v>
      </c>
      <c r="H466" s="287" t="s">
        <v>802</v>
      </c>
      <c r="I466" s="288">
        <v>22.8</v>
      </c>
      <c r="J466" s="289">
        <f t="shared" si="37"/>
        <v>1903.5719999999999</v>
      </c>
      <c r="K466" s="289">
        <f t="shared" si="38"/>
        <v>1888.3434239999999</v>
      </c>
      <c r="L466" s="289">
        <f t="shared" si="39"/>
        <v>1888</v>
      </c>
    </row>
    <row r="467" spans="1:12" s="292" customFormat="1" ht="12.5">
      <c r="A467" s="287">
        <v>466</v>
      </c>
      <c r="B467" s="235" t="str">
        <f t="shared" si="35"/>
        <v>NicheTechnical / ResiliencyOnPremLevel 220.52</v>
      </c>
      <c r="C467" s="292" t="str">
        <f t="shared" si="36"/>
        <v>Level 2NicheOnPrem</v>
      </c>
      <c r="D467" s="287" t="s">
        <v>1493</v>
      </c>
      <c r="E467" s="293" t="s">
        <v>2573</v>
      </c>
      <c r="F467" s="287" t="s">
        <v>807</v>
      </c>
      <c r="G467" s="287" t="s">
        <v>2561</v>
      </c>
      <c r="H467" s="287" t="s">
        <v>802</v>
      </c>
      <c r="I467" s="288">
        <v>20.52</v>
      </c>
      <c r="J467" s="289">
        <f t="shared" si="37"/>
        <v>1713.2148</v>
      </c>
      <c r="K467" s="289">
        <f t="shared" si="38"/>
        <v>1699.5090815999999</v>
      </c>
      <c r="L467" s="289">
        <f t="shared" si="39"/>
        <v>1700</v>
      </c>
    </row>
    <row r="468" spans="1:12" s="292" customFormat="1" ht="12.5">
      <c r="A468" s="287">
        <v>467</v>
      </c>
      <c r="B468" s="235" t="str">
        <f t="shared" si="35"/>
        <v>NicheTechnical / ResiliencyODCLevel 327.5</v>
      </c>
      <c r="C468" s="292" t="str">
        <f t="shared" si="36"/>
        <v>Level 3NicheODC</v>
      </c>
      <c r="D468" s="287" t="s">
        <v>1493</v>
      </c>
      <c r="E468" s="293" t="s">
        <v>2573</v>
      </c>
      <c r="F468" s="287" t="s">
        <v>800</v>
      </c>
      <c r="G468" s="287" t="s">
        <v>2562</v>
      </c>
      <c r="H468" s="287" t="s">
        <v>804</v>
      </c>
      <c r="I468" s="288">
        <v>27.5</v>
      </c>
      <c r="J468" s="289">
        <f t="shared" si="37"/>
        <v>2295.9749999999999</v>
      </c>
      <c r="K468" s="289">
        <f t="shared" si="38"/>
        <v>2277.6071999999999</v>
      </c>
      <c r="L468" s="289">
        <f t="shared" si="39"/>
        <v>2278</v>
      </c>
    </row>
    <row r="469" spans="1:12" s="292" customFormat="1" ht="12.5">
      <c r="A469" s="287">
        <v>468</v>
      </c>
      <c r="B469" s="235" t="str">
        <f t="shared" si="35"/>
        <v>NicheTechnical / ResiliencyOnPremLevel 324.75</v>
      </c>
      <c r="C469" s="292" t="str">
        <f t="shared" si="36"/>
        <v>Level 3NicheOnPrem</v>
      </c>
      <c r="D469" s="287" t="s">
        <v>1493</v>
      </c>
      <c r="E469" s="293" t="s">
        <v>2573</v>
      </c>
      <c r="F469" s="287" t="s">
        <v>807</v>
      </c>
      <c r="G469" s="287" t="s">
        <v>2562</v>
      </c>
      <c r="H469" s="287" t="s">
        <v>804</v>
      </c>
      <c r="I469" s="288">
        <v>24.75</v>
      </c>
      <c r="J469" s="289">
        <f t="shared" si="37"/>
        <v>2066.3775000000001</v>
      </c>
      <c r="K469" s="289">
        <f t="shared" si="38"/>
        <v>2049.8464800000002</v>
      </c>
      <c r="L469" s="289">
        <f t="shared" si="39"/>
        <v>2050</v>
      </c>
    </row>
    <row r="470" spans="1:12" s="292" customFormat="1" ht="12.5">
      <c r="A470" s="287">
        <v>469</v>
      </c>
      <c r="B470" s="235" t="str">
        <f t="shared" si="35"/>
        <v>StandardTechnology AgnosticODCLevel 116.9</v>
      </c>
      <c r="C470" s="292" t="str">
        <f t="shared" si="36"/>
        <v>Level 1StandardODC</v>
      </c>
      <c r="D470" s="287" t="s">
        <v>1464</v>
      </c>
      <c r="E470" s="293" t="s">
        <v>2491</v>
      </c>
      <c r="F470" s="287" t="s">
        <v>800</v>
      </c>
      <c r="G470" s="287" t="s">
        <v>2560</v>
      </c>
      <c r="H470" s="287" t="s">
        <v>810</v>
      </c>
      <c r="I470" s="288">
        <v>16.899999999999999</v>
      </c>
      <c r="J470" s="289">
        <f t="shared" si="37"/>
        <v>1410.9809999999998</v>
      </c>
      <c r="K470" s="289">
        <f t="shared" si="38"/>
        <v>1399.6931519999998</v>
      </c>
      <c r="L470" s="289">
        <f t="shared" si="39"/>
        <v>1400</v>
      </c>
    </row>
    <row r="471" spans="1:12" s="292" customFormat="1" ht="12.5">
      <c r="A471" s="287">
        <v>470</v>
      </c>
      <c r="B471" s="235" t="str">
        <f t="shared" si="35"/>
        <v>StandardTechnology AgnosticOnPremLevel 115.21</v>
      </c>
      <c r="C471" s="292" t="str">
        <f t="shared" si="36"/>
        <v>Level 1StandardOnPrem</v>
      </c>
      <c r="D471" s="287" t="s">
        <v>1464</v>
      </c>
      <c r="E471" s="293" t="s">
        <v>2491</v>
      </c>
      <c r="F471" s="287" t="s">
        <v>807</v>
      </c>
      <c r="G471" s="287" t="s">
        <v>2560</v>
      </c>
      <c r="H471" s="287" t="s">
        <v>810</v>
      </c>
      <c r="I471" s="288">
        <v>15.21</v>
      </c>
      <c r="J471" s="289">
        <f t="shared" si="37"/>
        <v>1269.8829000000001</v>
      </c>
      <c r="K471" s="289">
        <f t="shared" si="38"/>
        <v>1259.7238368000001</v>
      </c>
      <c r="L471" s="289">
        <f t="shared" si="39"/>
        <v>1260</v>
      </c>
    </row>
    <row r="472" spans="1:12" s="292" customFormat="1" ht="12.5">
      <c r="A472" s="287">
        <v>471</v>
      </c>
      <c r="B472" s="235" t="str">
        <f t="shared" si="35"/>
        <v>StandardTechnology AgnosticODCLevel 220</v>
      </c>
      <c r="C472" s="292" t="str">
        <f t="shared" si="36"/>
        <v>Level 2StandardODC</v>
      </c>
      <c r="D472" s="287" t="s">
        <v>1464</v>
      </c>
      <c r="E472" s="293" t="s">
        <v>2491</v>
      </c>
      <c r="F472" s="287" t="s">
        <v>800</v>
      </c>
      <c r="G472" s="287" t="s">
        <v>2561</v>
      </c>
      <c r="H472" s="287" t="s">
        <v>802</v>
      </c>
      <c r="I472" s="288">
        <v>20</v>
      </c>
      <c r="J472" s="289">
        <f t="shared" si="37"/>
        <v>1669.8</v>
      </c>
      <c r="K472" s="289">
        <f t="shared" si="38"/>
        <v>1656.4415999999999</v>
      </c>
      <c r="L472" s="289">
        <f t="shared" si="39"/>
        <v>1656</v>
      </c>
    </row>
    <row r="473" spans="1:12" s="292" customFormat="1" ht="12.5">
      <c r="A473" s="287">
        <v>472</v>
      </c>
      <c r="B473" s="235" t="str">
        <f t="shared" si="35"/>
        <v>StandardTechnology AgnosticOnPremLevel 218</v>
      </c>
      <c r="C473" s="292" t="str">
        <f t="shared" si="36"/>
        <v>Level 2StandardOnPrem</v>
      </c>
      <c r="D473" s="287" t="s">
        <v>1464</v>
      </c>
      <c r="E473" s="293" t="s">
        <v>2491</v>
      </c>
      <c r="F473" s="287" t="s">
        <v>807</v>
      </c>
      <c r="G473" s="287" t="s">
        <v>2561</v>
      </c>
      <c r="H473" s="287" t="s">
        <v>802</v>
      </c>
      <c r="I473" s="288">
        <v>18</v>
      </c>
      <c r="J473" s="289">
        <f t="shared" si="37"/>
        <v>1502.82</v>
      </c>
      <c r="K473" s="289">
        <f t="shared" si="38"/>
        <v>1490.7974399999998</v>
      </c>
      <c r="L473" s="289">
        <f t="shared" si="39"/>
        <v>1491</v>
      </c>
    </row>
    <row r="474" spans="1:12" s="292" customFormat="1" ht="12.5">
      <c r="A474" s="287">
        <v>473</v>
      </c>
      <c r="B474" s="235" t="str">
        <f t="shared" si="35"/>
        <v>StandardTechnology AgnosticODCLevel 322.9</v>
      </c>
      <c r="C474" s="292" t="str">
        <f t="shared" si="36"/>
        <v>Level 3StandardODC</v>
      </c>
      <c r="D474" s="287" t="s">
        <v>1464</v>
      </c>
      <c r="E474" s="293" t="s">
        <v>2491</v>
      </c>
      <c r="F474" s="287" t="s">
        <v>800</v>
      </c>
      <c r="G474" s="287" t="s">
        <v>2562</v>
      </c>
      <c r="H474" s="287" t="s">
        <v>804</v>
      </c>
      <c r="I474" s="288">
        <v>22.9</v>
      </c>
      <c r="J474" s="289">
        <f t="shared" si="37"/>
        <v>1911.9209999999998</v>
      </c>
      <c r="K474" s="289">
        <f t="shared" si="38"/>
        <v>1896.6256319999998</v>
      </c>
      <c r="L474" s="289">
        <f t="shared" si="39"/>
        <v>1897</v>
      </c>
    </row>
    <row r="475" spans="1:12" s="292" customFormat="1" ht="12.5">
      <c r="A475" s="287">
        <v>474</v>
      </c>
      <c r="B475" s="235" t="str">
        <f t="shared" si="35"/>
        <v>StandardTechnology AgnosticOnPremLevel 320.61</v>
      </c>
      <c r="C475" s="292" t="str">
        <f t="shared" si="36"/>
        <v>Level 3StandardOnPrem</v>
      </c>
      <c r="D475" s="287" t="s">
        <v>1464</v>
      </c>
      <c r="E475" s="293" t="s">
        <v>2491</v>
      </c>
      <c r="F475" s="287" t="s">
        <v>807</v>
      </c>
      <c r="G475" s="287" t="s">
        <v>2562</v>
      </c>
      <c r="H475" s="287" t="s">
        <v>804</v>
      </c>
      <c r="I475" s="288">
        <v>20.61</v>
      </c>
      <c r="J475" s="289">
        <f t="shared" si="37"/>
        <v>1720.7288999999998</v>
      </c>
      <c r="K475" s="289">
        <f t="shared" si="38"/>
        <v>1706.9630687999997</v>
      </c>
      <c r="L475" s="289">
        <f t="shared" si="39"/>
        <v>1707</v>
      </c>
    </row>
    <row r="476" spans="1:12" s="292" customFormat="1" ht="12.5">
      <c r="A476" s="287">
        <v>475</v>
      </c>
      <c r="B476" s="235" t="str">
        <f t="shared" si="35"/>
        <v>NicheTelecoms Solution ArchitectODCLevel 119</v>
      </c>
      <c r="C476" s="292" t="str">
        <f t="shared" si="36"/>
        <v>Level 1NicheODC</v>
      </c>
      <c r="D476" s="287" t="s">
        <v>1493</v>
      </c>
      <c r="E476" s="293" t="s">
        <v>2492</v>
      </c>
      <c r="F476" s="287" t="s">
        <v>800</v>
      </c>
      <c r="G476" s="287" t="s">
        <v>2560</v>
      </c>
      <c r="H476" s="287" t="s">
        <v>810</v>
      </c>
      <c r="I476" s="288">
        <v>19</v>
      </c>
      <c r="J476" s="289">
        <f t="shared" si="37"/>
        <v>1586.31</v>
      </c>
      <c r="K476" s="289">
        <f t="shared" si="38"/>
        <v>1573.61952</v>
      </c>
      <c r="L476" s="289">
        <f t="shared" si="39"/>
        <v>1574</v>
      </c>
    </row>
    <row r="477" spans="1:12" s="292" customFormat="1" ht="12.5">
      <c r="A477" s="287">
        <v>476</v>
      </c>
      <c r="B477" s="235" t="str">
        <f t="shared" si="35"/>
        <v>NicheTelecoms Solution ArchitectOnPremLevel 117.1</v>
      </c>
      <c r="C477" s="292" t="str">
        <f t="shared" si="36"/>
        <v>Level 1NicheOnPrem</v>
      </c>
      <c r="D477" s="287" t="s">
        <v>1493</v>
      </c>
      <c r="E477" s="293" t="s">
        <v>2492</v>
      </c>
      <c r="F477" s="287" t="s">
        <v>807</v>
      </c>
      <c r="G477" s="287" t="s">
        <v>2560</v>
      </c>
      <c r="H477" s="287" t="s">
        <v>810</v>
      </c>
      <c r="I477" s="288">
        <v>17.100000000000001</v>
      </c>
      <c r="J477" s="289">
        <f t="shared" si="37"/>
        <v>1427.6790000000001</v>
      </c>
      <c r="K477" s="289">
        <f t="shared" si="38"/>
        <v>1416.257568</v>
      </c>
      <c r="L477" s="289">
        <f t="shared" si="39"/>
        <v>1416</v>
      </c>
    </row>
    <row r="478" spans="1:12" s="292" customFormat="1" ht="12.5">
      <c r="A478" s="287">
        <v>477</v>
      </c>
      <c r="B478" s="235" t="str">
        <f t="shared" si="35"/>
        <v>NicheTelecoms Solution ArchitectODCLevel 222.8</v>
      </c>
      <c r="C478" s="292" t="str">
        <f t="shared" si="36"/>
        <v>Level 2NicheODC</v>
      </c>
      <c r="D478" s="287" t="s">
        <v>1493</v>
      </c>
      <c r="E478" s="293" t="s">
        <v>2492</v>
      </c>
      <c r="F478" s="287" t="s">
        <v>800</v>
      </c>
      <c r="G478" s="287" t="s">
        <v>2561</v>
      </c>
      <c r="H478" s="287" t="s">
        <v>802</v>
      </c>
      <c r="I478" s="288">
        <v>22.8</v>
      </c>
      <c r="J478" s="289">
        <f t="shared" si="37"/>
        <v>1903.5719999999999</v>
      </c>
      <c r="K478" s="289">
        <f t="shared" si="38"/>
        <v>1888.3434239999999</v>
      </c>
      <c r="L478" s="289">
        <f t="shared" si="39"/>
        <v>1888</v>
      </c>
    </row>
    <row r="479" spans="1:12" s="292" customFormat="1" ht="12.5">
      <c r="A479" s="287">
        <v>478</v>
      </c>
      <c r="B479" s="235" t="str">
        <f t="shared" si="35"/>
        <v>NicheTelecoms Solution ArchitectOnPremLevel 220.52</v>
      </c>
      <c r="C479" s="292" t="str">
        <f t="shared" si="36"/>
        <v>Level 2NicheOnPrem</v>
      </c>
      <c r="D479" s="287" t="s">
        <v>1493</v>
      </c>
      <c r="E479" s="293" t="s">
        <v>2492</v>
      </c>
      <c r="F479" s="287" t="s">
        <v>807</v>
      </c>
      <c r="G479" s="287" t="s">
        <v>2561</v>
      </c>
      <c r="H479" s="287" t="s">
        <v>802</v>
      </c>
      <c r="I479" s="288">
        <v>20.52</v>
      </c>
      <c r="J479" s="289">
        <f t="shared" si="37"/>
        <v>1713.2148</v>
      </c>
      <c r="K479" s="289">
        <f t="shared" si="38"/>
        <v>1699.5090815999999</v>
      </c>
      <c r="L479" s="289">
        <f t="shared" si="39"/>
        <v>1700</v>
      </c>
    </row>
    <row r="480" spans="1:12" s="292" customFormat="1" ht="12.5">
      <c r="A480" s="287">
        <v>479</v>
      </c>
      <c r="B480" s="235" t="str">
        <f t="shared" si="35"/>
        <v>NicheTelecoms Solution ArchitectODCLevel 327.5</v>
      </c>
      <c r="C480" s="292" t="str">
        <f t="shared" si="36"/>
        <v>Level 3NicheODC</v>
      </c>
      <c r="D480" s="287" t="s">
        <v>1493</v>
      </c>
      <c r="E480" s="293" t="s">
        <v>2492</v>
      </c>
      <c r="F480" s="287" t="s">
        <v>800</v>
      </c>
      <c r="G480" s="287" t="s">
        <v>2562</v>
      </c>
      <c r="H480" s="287" t="s">
        <v>804</v>
      </c>
      <c r="I480" s="288">
        <v>27.5</v>
      </c>
      <c r="J480" s="289">
        <f t="shared" si="37"/>
        <v>2295.9749999999999</v>
      </c>
      <c r="K480" s="289">
        <f t="shared" si="38"/>
        <v>2277.6071999999999</v>
      </c>
      <c r="L480" s="289">
        <f t="shared" si="39"/>
        <v>2278</v>
      </c>
    </row>
    <row r="481" spans="1:12" s="292" customFormat="1" ht="12.5">
      <c r="A481" s="287">
        <v>480</v>
      </c>
      <c r="B481" s="235" t="str">
        <f t="shared" si="35"/>
        <v>NicheTelecoms Solution ArchitectOnPremLevel 324.75</v>
      </c>
      <c r="C481" s="292" t="str">
        <f t="shared" si="36"/>
        <v>Level 3NicheOnPrem</v>
      </c>
      <c r="D481" s="287" t="s">
        <v>1493</v>
      </c>
      <c r="E481" s="293" t="s">
        <v>2492</v>
      </c>
      <c r="F481" s="287" t="s">
        <v>807</v>
      </c>
      <c r="G481" s="287" t="s">
        <v>2562</v>
      </c>
      <c r="H481" s="287" t="s">
        <v>804</v>
      </c>
      <c r="I481" s="288">
        <v>24.75</v>
      </c>
      <c r="J481" s="289">
        <f t="shared" si="37"/>
        <v>2066.3775000000001</v>
      </c>
      <c r="K481" s="289">
        <f t="shared" si="38"/>
        <v>2049.8464800000002</v>
      </c>
      <c r="L481" s="289">
        <f t="shared" si="39"/>
        <v>2050</v>
      </c>
    </row>
    <row r="482" spans="1:12" s="292" customFormat="1" ht="12.5">
      <c r="A482" s="287">
        <v>481</v>
      </c>
      <c r="B482" s="235" t="str">
        <f t="shared" si="35"/>
        <v>PremiumTeradataODCLevel 117.5</v>
      </c>
      <c r="C482" s="292" t="str">
        <f t="shared" si="36"/>
        <v>Level 1PremiumODC</v>
      </c>
      <c r="D482" s="287" t="s">
        <v>1462</v>
      </c>
      <c r="E482" s="293" t="s">
        <v>2493</v>
      </c>
      <c r="F482" s="287" t="s">
        <v>800</v>
      </c>
      <c r="G482" s="287" t="s">
        <v>2560</v>
      </c>
      <c r="H482" s="287" t="s">
        <v>810</v>
      </c>
      <c r="I482" s="288">
        <v>17.5</v>
      </c>
      <c r="J482" s="289">
        <f t="shared" si="37"/>
        <v>1461.0749999999998</v>
      </c>
      <c r="K482" s="289">
        <f t="shared" si="38"/>
        <v>1449.3863999999999</v>
      </c>
      <c r="L482" s="289">
        <f t="shared" si="39"/>
        <v>1449</v>
      </c>
    </row>
    <row r="483" spans="1:12" s="292" customFormat="1" ht="12.5">
      <c r="A483" s="287">
        <v>482</v>
      </c>
      <c r="B483" s="235" t="str">
        <f t="shared" si="35"/>
        <v>PremiumTeradataOnPremLevel 115.75</v>
      </c>
      <c r="C483" s="292" t="str">
        <f t="shared" si="36"/>
        <v>Level 1PremiumOnPrem</v>
      </c>
      <c r="D483" s="287" t="s">
        <v>1462</v>
      </c>
      <c r="E483" s="293" t="s">
        <v>2493</v>
      </c>
      <c r="F483" s="287" t="s">
        <v>807</v>
      </c>
      <c r="G483" s="287" t="s">
        <v>2560</v>
      </c>
      <c r="H483" s="287" t="s">
        <v>810</v>
      </c>
      <c r="I483" s="288">
        <v>15.75</v>
      </c>
      <c r="J483" s="289">
        <f t="shared" si="37"/>
        <v>1314.9675</v>
      </c>
      <c r="K483" s="289">
        <f t="shared" si="38"/>
        <v>1304.44776</v>
      </c>
      <c r="L483" s="289">
        <f t="shared" si="39"/>
        <v>1304</v>
      </c>
    </row>
    <row r="484" spans="1:12" s="292" customFormat="1" ht="12.5">
      <c r="A484" s="287">
        <v>483</v>
      </c>
      <c r="B484" s="235" t="str">
        <f t="shared" si="35"/>
        <v>PremiumTeradataODCLevel 221.3</v>
      </c>
      <c r="C484" s="292" t="str">
        <f t="shared" si="36"/>
        <v>Level 2PremiumODC</v>
      </c>
      <c r="D484" s="287" t="s">
        <v>1462</v>
      </c>
      <c r="E484" s="293" t="s">
        <v>2493</v>
      </c>
      <c r="F484" s="287" t="s">
        <v>800</v>
      </c>
      <c r="G484" s="287" t="s">
        <v>2561</v>
      </c>
      <c r="H484" s="287" t="s">
        <v>802</v>
      </c>
      <c r="I484" s="288">
        <v>21.3</v>
      </c>
      <c r="J484" s="289">
        <f t="shared" si="37"/>
        <v>1778.337</v>
      </c>
      <c r="K484" s="289">
        <f t="shared" si="38"/>
        <v>1764.110304</v>
      </c>
      <c r="L484" s="289">
        <f t="shared" si="39"/>
        <v>1764</v>
      </c>
    </row>
    <row r="485" spans="1:12" s="292" customFormat="1" ht="12.5">
      <c r="A485" s="287">
        <v>484</v>
      </c>
      <c r="B485" s="235" t="str">
        <f t="shared" si="35"/>
        <v>PremiumTeradataOnPremLevel 219.17</v>
      </c>
      <c r="C485" s="292" t="str">
        <f t="shared" si="36"/>
        <v>Level 2PremiumOnPrem</v>
      </c>
      <c r="D485" s="287" t="s">
        <v>1462</v>
      </c>
      <c r="E485" s="293" t="s">
        <v>2493</v>
      </c>
      <c r="F485" s="287" t="s">
        <v>807</v>
      </c>
      <c r="G485" s="287" t="s">
        <v>2561</v>
      </c>
      <c r="H485" s="287" t="s">
        <v>802</v>
      </c>
      <c r="I485" s="288">
        <v>19.170000000000002</v>
      </c>
      <c r="J485" s="289">
        <f t="shared" si="37"/>
        <v>1600.5033000000001</v>
      </c>
      <c r="K485" s="289">
        <f t="shared" si="38"/>
        <v>1587.6992736</v>
      </c>
      <c r="L485" s="289">
        <f t="shared" si="39"/>
        <v>1588</v>
      </c>
    </row>
    <row r="486" spans="1:12" s="292" customFormat="1" ht="12.5">
      <c r="A486" s="287">
        <v>485</v>
      </c>
      <c r="B486" s="235" t="str">
        <f t="shared" si="35"/>
        <v>PremiumTeradataODCLevel 324.8</v>
      </c>
      <c r="C486" s="292" t="str">
        <f t="shared" si="36"/>
        <v>Level 3PremiumODC</v>
      </c>
      <c r="D486" s="287" t="s">
        <v>1462</v>
      </c>
      <c r="E486" s="293" t="s">
        <v>2493</v>
      </c>
      <c r="F486" s="287" t="s">
        <v>800</v>
      </c>
      <c r="G486" s="287" t="s">
        <v>2562</v>
      </c>
      <c r="H486" s="287" t="s">
        <v>804</v>
      </c>
      <c r="I486" s="288">
        <v>24.8</v>
      </c>
      <c r="J486" s="289">
        <f t="shared" si="37"/>
        <v>2070.5520000000001</v>
      </c>
      <c r="K486" s="289">
        <f t="shared" si="38"/>
        <v>2053.987584</v>
      </c>
      <c r="L486" s="289">
        <f t="shared" si="39"/>
        <v>2054</v>
      </c>
    </row>
    <row r="487" spans="1:12" s="292" customFormat="1" ht="12.5">
      <c r="A487" s="287">
        <v>486</v>
      </c>
      <c r="B487" s="235" t="str">
        <f t="shared" si="35"/>
        <v>PremiumTeradataOnPremLevel 322.32</v>
      </c>
      <c r="C487" s="292" t="str">
        <f t="shared" si="36"/>
        <v>Level 3PremiumOnPrem</v>
      </c>
      <c r="D487" s="287" t="s">
        <v>1462</v>
      </c>
      <c r="E487" s="293" t="s">
        <v>2493</v>
      </c>
      <c r="F487" s="287" t="s">
        <v>807</v>
      </c>
      <c r="G487" s="287" t="s">
        <v>2562</v>
      </c>
      <c r="H487" s="287" t="s">
        <v>804</v>
      </c>
      <c r="I487" s="288">
        <v>22.32</v>
      </c>
      <c r="J487" s="289">
        <f t="shared" si="37"/>
        <v>1863.4967999999999</v>
      </c>
      <c r="K487" s="289">
        <f t="shared" si="38"/>
        <v>1848.5888255999998</v>
      </c>
      <c r="L487" s="289">
        <f t="shared" si="39"/>
        <v>1849</v>
      </c>
    </row>
    <row r="488" spans="1:12" s="292" customFormat="1" ht="12.5">
      <c r="A488" s="287">
        <v>487</v>
      </c>
      <c r="B488" s="235" t="str">
        <f t="shared" si="35"/>
        <v>StandardTesting/Test AutomationODCLevel 116.9</v>
      </c>
      <c r="C488" s="292" t="str">
        <f t="shared" si="36"/>
        <v>Level 1StandardODC</v>
      </c>
      <c r="D488" s="287" t="s">
        <v>1464</v>
      </c>
      <c r="E488" s="293" t="s">
        <v>2574</v>
      </c>
      <c r="F488" s="287" t="s">
        <v>800</v>
      </c>
      <c r="G488" s="287" t="s">
        <v>2560</v>
      </c>
      <c r="H488" s="287" t="s">
        <v>810</v>
      </c>
      <c r="I488" s="288">
        <v>16.899999999999999</v>
      </c>
      <c r="J488" s="289">
        <f t="shared" si="37"/>
        <v>1410.9809999999998</v>
      </c>
      <c r="K488" s="289">
        <f t="shared" si="38"/>
        <v>1399.6931519999998</v>
      </c>
      <c r="L488" s="289">
        <f t="shared" si="39"/>
        <v>1400</v>
      </c>
    </row>
    <row r="489" spans="1:12" s="292" customFormat="1" ht="12.5">
      <c r="A489" s="287">
        <v>488</v>
      </c>
      <c r="B489" s="235" t="str">
        <f t="shared" si="35"/>
        <v>StandardTesting/Test AutomationOnPremLevel 115.21</v>
      </c>
      <c r="C489" s="292" t="str">
        <f t="shared" si="36"/>
        <v>Level 1StandardOnPrem</v>
      </c>
      <c r="D489" s="287" t="s">
        <v>1464</v>
      </c>
      <c r="E489" s="293" t="s">
        <v>2574</v>
      </c>
      <c r="F489" s="287" t="s">
        <v>807</v>
      </c>
      <c r="G489" s="287" t="s">
        <v>2560</v>
      </c>
      <c r="H489" s="287" t="s">
        <v>810</v>
      </c>
      <c r="I489" s="288">
        <v>15.21</v>
      </c>
      <c r="J489" s="289">
        <f t="shared" si="37"/>
        <v>1269.8829000000001</v>
      </c>
      <c r="K489" s="289">
        <f t="shared" si="38"/>
        <v>1259.7238368000001</v>
      </c>
      <c r="L489" s="289">
        <f t="shared" si="39"/>
        <v>1260</v>
      </c>
    </row>
    <row r="490" spans="1:12" s="292" customFormat="1" ht="12.5">
      <c r="A490" s="287">
        <v>489</v>
      </c>
      <c r="B490" s="235" t="str">
        <f t="shared" si="35"/>
        <v>StandardTesting/Test AutomationODCLevel 220</v>
      </c>
      <c r="C490" s="292" t="str">
        <f t="shared" si="36"/>
        <v>Level 2StandardODC</v>
      </c>
      <c r="D490" s="287" t="s">
        <v>1464</v>
      </c>
      <c r="E490" s="293" t="s">
        <v>2574</v>
      </c>
      <c r="F490" s="287" t="s">
        <v>800</v>
      </c>
      <c r="G490" s="287" t="s">
        <v>2561</v>
      </c>
      <c r="H490" s="287" t="s">
        <v>802</v>
      </c>
      <c r="I490" s="288">
        <v>20</v>
      </c>
      <c r="J490" s="289">
        <f t="shared" si="37"/>
        <v>1669.8</v>
      </c>
      <c r="K490" s="289">
        <f t="shared" si="38"/>
        <v>1656.4415999999999</v>
      </c>
      <c r="L490" s="289">
        <f t="shared" si="39"/>
        <v>1656</v>
      </c>
    </row>
    <row r="491" spans="1:12" s="292" customFormat="1" ht="12.5">
      <c r="A491" s="287">
        <v>490</v>
      </c>
      <c r="B491" s="235" t="str">
        <f t="shared" si="35"/>
        <v>StandardTesting/Test AutomationOnPremLevel 218</v>
      </c>
      <c r="C491" s="292" t="str">
        <f t="shared" si="36"/>
        <v>Level 2StandardOnPrem</v>
      </c>
      <c r="D491" s="287" t="s">
        <v>1464</v>
      </c>
      <c r="E491" s="293" t="s">
        <v>2574</v>
      </c>
      <c r="F491" s="287" t="s">
        <v>807</v>
      </c>
      <c r="G491" s="287" t="s">
        <v>2561</v>
      </c>
      <c r="H491" s="287" t="s">
        <v>802</v>
      </c>
      <c r="I491" s="288">
        <v>18</v>
      </c>
      <c r="J491" s="289">
        <f t="shared" si="37"/>
        <v>1502.82</v>
      </c>
      <c r="K491" s="289">
        <f t="shared" si="38"/>
        <v>1490.7974399999998</v>
      </c>
      <c r="L491" s="289">
        <f t="shared" si="39"/>
        <v>1491</v>
      </c>
    </row>
    <row r="492" spans="1:12" s="292" customFormat="1" ht="12.5">
      <c r="A492" s="287">
        <v>491</v>
      </c>
      <c r="B492" s="235" t="str">
        <f t="shared" si="35"/>
        <v>StandardTesting/Test AutomationODCLevel 322.9</v>
      </c>
      <c r="C492" s="292" t="str">
        <f t="shared" si="36"/>
        <v>Level 3StandardODC</v>
      </c>
      <c r="D492" s="287" t="s">
        <v>1464</v>
      </c>
      <c r="E492" s="293" t="s">
        <v>2574</v>
      </c>
      <c r="F492" s="287" t="s">
        <v>800</v>
      </c>
      <c r="G492" s="287" t="s">
        <v>2562</v>
      </c>
      <c r="H492" s="287" t="s">
        <v>804</v>
      </c>
      <c r="I492" s="288">
        <v>22.9</v>
      </c>
      <c r="J492" s="289">
        <f t="shared" si="37"/>
        <v>1911.9209999999998</v>
      </c>
      <c r="K492" s="289">
        <f t="shared" si="38"/>
        <v>1896.6256319999998</v>
      </c>
      <c r="L492" s="289">
        <f t="shared" si="39"/>
        <v>1897</v>
      </c>
    </row>
    <row r="493" spans="1:12" s="292" customFormat="1" ht="12.5">
      <c r="A493" s="287">
        <v>492</v>
      </c>
      <c r="B493" s="235" t="str">
        <f t="shared" si="35"/>
        <v>StandardTesting/Test AutomationOnPremLevel 320.61</v>
      </c>
      <c r="C493" s="292" t="str">
        <f t="shared" si="36"/>
        <v>Level 3StandardOnPrem</v>
      </c>
      <c r="D493" s="287" t="s">
        <v>1464</v>
      </c>
      <c r="E493" s="293" t="s">
        <v>2574</v>
      </c>
      <c r="F493" s="287" t="s">
        <v>807</v>
      </c>
      <c r="G493" s="287" t="s">
        <v>2562</v>
      </c>
      <c r="H493" s="287" t="s">
        <v>804</v>
      </c>
      <c r="I493" s="288">
        <v>20.61</v>
      </c>
      <c r="J493" s="289">
        <f t="shared" si="37"/>
        <v>1720.7288999999998</v>
      </c>
      <c r="K493" s="289">
        <f t="shared" si="38"/>
        <v>1706.9630687999997</v>
      </c>
      <c r="L493" s="289">
        <f t="shared" si="39"/>
        <v>1707</v>
      </c>
    </row>
    <row r="494" spans="1:12" s="292" customFormat="1" ht="12.5">
      <c r="A494" s="287">
        <v>493</v>
      </c>
      <c r="B494" s="235" t="str">
        <f t="shared" si="35"/>
        <v>PremiumTricentis / ToscaODCLevel 117.5</v>
      </c>
      <c r="C494" s="292" t="str">
        <f t="shared" si="36"/>
        <v>Level 1PremiumODC</v>
      </c>
      <c r="D494" s="287" t="s">
        <v>1462</v>
      </c>
      <c r="E494" s="293" t="s">
        <v>2495</v>
      </c>
      <c r="F494" s="287" t="s">
        <v>800</v>
      </c>
      <c r="G494" s="287" t="s">
        <v>2560</v>
      </c>
      <c r="H494" s="287" t="s">
        <v>810</v>
      </c>
      <c r="I494" s="288">
        <v>17.5</v>
      </c>
      <c r="J494" s="289">
        <f t="shared" si="37"/>
        <v>1461.0749999999998</v>
      </c>
      <c r="K494" s="289">
        <f t="shared" si="38"/>
        <v>1449.3863999999999</v>
      </c>
      <c r="L494" s="289">
        <f t="shared" si="39"/>
        <v>1449</v>
      </c>
    </row>
    <row r="495" spans="1:12" s="292" customFormat="1" ht="12.5">
      <c r="A495" s="287">
        <v>494</v>
      </c>
      <c r="B495" s="235" t="str">
        <f t="shared" si="35"/>
        <v>PremiumTricentis / ToscaOnPremLevel 115.75</v>
      </c>
      <c r="C495" s="292" t="str">
        <f t="shared" si="36"/>
        <v>Level 1PremiumOnPrem</v>
      </c>
      <c r="D495" s="287" t="s">
        <v>1462</v>
      </c>
      <c r="E495" s="293" t="s">
        <v>2495</v>
      </c>
      <c r="F495" s="287" t="s">
        <v>807</v>
      </c>
      <c r="G495" s="287" t="s">
        <v>2560</v>
      </c>
      <c r="H495" s="287" t="s">
        <v>810</v>
      </c>
      <c r="I495" s="288">
        <v>15.75</v>
      </c>
      <c r="J495" s="289">
        <f t="shared" si="37"/>
        <v>1314.9675</v>
      </c>
      <c r="K495" s="289">
        <f t="shared" si="38"/>
        <v>1304.44776</v>
      </c>
      <c r="L495" s="289">
        <f t="shared" si="39"/>
        <v>1304</v>
      </c>
    </row>
    <row r="496" spans="1:12" s="292" customFormat="1" ht="12.5">
      <c r="A496" s="287">
        <v>495</v>
      </c>
      <c r="B496" s="235" t="str">
        <f t="shared" si="35"/>
        <v>PremiumTricentis / ToscaODCLevel 221.3</v>
      </c>
      <c r="C496" s="292" t="str">
        <f t="shared" si="36"/>
        <v>Level 2PremiumODC</v>
      </c>
      <c r="D496" s="287" t="s">
        <v>1462</v>
      </c>
      <c r="E496" s="293" t="s">
        <v>2495</v>
      </c>
      <c r="F496" s="287" t="s">
        <v>800</v>
      </c>
      <c r="G496" s="287" t="s">
        <v>2561</v>
      </c>
      <c r="H496" s="287" t="s">
        <v>802</v>
      </c>
      <c r="I496" s="288">
        <v>21.3</v>
      </c>
      <c r="J496" s="289">
        <f t="shared" si="37"/>
        <v>1778.337</v>
      </c>
      <c r="K496" s="289">
        <f t="shared" si="38"/>
        <v>1764.110304</v>
      </c>
      <c r="L496" s="289">
        <f t="shared" si="39"/>
        <v>1764</v>
      </c>
    </row>
    <row r="497" spans="1:12" s="292" customFormat="1" ht="12.5">
      <c r="A497" s="287">
        <v>496</v>
      </c>
      <c r="B497" s="235" t="str">
        <f t="shared" si="35"/>
        <v>PremiumTricentis / ToscaOnPremLevel 219.17</v>
      </c>
      <c r="C497" s="292" t="str">
        <f t="shared" si="36"/>
        <v>Level 2PremiumOnPrem</v>
      </c>
      <c r="D497" s="287" t="s">
        <v>1462</v>
      </c>
      <c r="E497" s="293" t="s">
        <v>2495</v>
      </c>
      <c r="F497" s="287" t="s">
        <v>807</v>
      </c>
      <c r="G497" s="287" t="s">
        <v>2561</v>
      </c>
      <c r="H497" s="287" t="s">
        <v>802</v>
      </c>
      <c r="I497" s="288">
        <v>19.170000000000002</v>
      </c>
      <c r="J497" s="289">
        <f t="shared" si="37"/>
        <v>1600.5033000000001</v>
      </c>
      <c r="K497" s="289">
        <f t="shared" si="38"/>
        <v>1587.6992736</v>
      </c>
      <c r="L497" s="289">
        <f t="shared" si="39"/>
        <v>1588</v>
      </c>
    </row>
    <row r="498" spans="1:12" s="292" customFormat="1" ht="12.5">
      <c r="A498" s="287">
        <v>497</v>
      </c>
      <c r="B498" s="235" t="str">
        <f t="shared" si="35"/>
        <v>PremiumTricentis / ToscaODCLevel 324.8</v>
      </c>
      <c r="C498" s="292" t="str">
        <f t="shared" si="36"/>
        <v>Level 3PremiumODC</v>
      </c>
      <c r="D498" s="287" t="s">
        <v>1462</v>
      </c>
      <c r="E498" s="293" t="s">
        <v>2495</v>
      </c>
      <c r="F498" s="287" t="s">
        <v>800</v>
      </c>
      <c r="G498" s="287" t="s">
        <v>2562</v>
      </c>
      <c r="H498" s="287" t="s">
        <v>804</v>
      </c>
      <c r="I498" s="288">
        <v>24.8</v>
      </c>
      <c r="J498" s="289">
        <f t="shared" si="37"/>
        <v>2070.5520000000001</v>
      </c>
      <c r="K498" s="289">
        <f t="shared" si="38"/>
        <v>2053.987584</v>
      </c>
      <c r="L498" s="289">
        <f t="shared" si="39"/>
        <v>2054</v>
      </c>
    </row>
    <row r="499" spans="1:12" s="292" customFormat="1" ht="12.5">
      <c r="A499" s="287">
        <v>498</v>
      </c>
      <c r="B499" s="235" t="str">
        <f t="shared" si="35"/>
        <v>PremiumTricentis / ToscaOnPremLevel 322.32</v>
      </c>
      <c r="C499" s="292" t="str">
        <f t="shared" si="36"/>
        <v>Level 3PremiumOnPrem</v>
      </c>
      <c r="D499" s="287" t="s">
        <v>1462</v>
      </c>
      <c r="E499" s="293" t="s">
        <v>2495</v>
      </c>
      <c r="F499" s="287" t="s">
        <v>807</v>
      </c>
      <c r="G499" s="287" t="s">
        <v>2562</v>
      </c>
      <c r="H499" s="287" t="s">
        <v>804</v>
      </c>
      <c r="I499" s="288">
        <v>22.32</v>
      </c>
      <c r="J499" s="289">
        <f t="shared" si="37"/>
        <v>1863.4967999999999</v>
      </c>
      <c r="K499" s="289">
        <f t="shared" si="38"/>
        <v>1848.5888255999998</v>
      </c>
      <c r="L499" s="289">
        <f t="shared" si="39"/>
        <v>1849</v>
      </c>
    </row>
    <row r="500" spans="1:12" s="292" customFormat="1" ht="12.5">
      <c r="A500" s="287">
        <v>499</v>
      </c>
      <c r="B500" s="235" t="str">
        <f t="shared" si="35"/>
        <v>PremiumUI ArchitectODCLevel 117.5</v>
      </c>
      <c r="C500" s="292" t="str">
        <f t="shared" si="36"/>
        <v>Level 1PremiumODC</v>
      </c>
      <c r="D500" s="287" t="s">
        <v>1462</v>
      </c>
      <c r="E500" s="293" t="s">
        <v>2496</v>
      </c>
      <c r="F500" s="287" t="s">
        <v>800</v>
      </c>
      <c r="G500" s="287" t="s">
        <v>2560</v>
      </c>
      <c r="H500" s="287" t="s">
        <v>810</v>
      </c>
      <c r="I500" s="288">
        <v>17.5</v>
      </c>
      <c r="J500" s="289">
        <f t="shared" si="37"/>
        <v>1461.0749999999998</v>
      </c>
      <c r="K500" s="289">
        <f t="shared" si="38"/>
        <v>1449.3863999999999</v>
      </c>
      <c r="L500" s="289">
        <f t="shared" si="39"/>
        <v>1449</v>
      </c>
    </row>
    <row r="501" spans="1:12" s="292" customFormat="1" ht="12.5">
      <c r="A501" s="287">
        <v>500</v>
      </c>
      <c r="B501" s="235" t="str">
        <f t="shared" si="35"/>
        <v>PremiumUI ArchitectOnPremLevel 115.75</v>
      </c>
      <c r="C501" s="292" t="str">
        <f t="shared" si="36"/>
        <v>Level 1PremiumOnPrem</v>
      </c>
      <c r="D501" s="287" t="s">
        <v>1462</v>
      </c>
      <c r="E501" s="293" t="s">
        <v>2496</v>
      </c>
      <c r="F501" s="287" t="s">
        <v>807</v>
      </c>
      <c r="G501" s="287" t="s">
        <v>2560</v>
      </c>
      <c r="H501" s="287" t="s">
        <v>810</v>
      </c>
      <c r="I501" s="288">
        <v>15.75</v>
      </c>
      <c r="J501" s="289">
        <f t="shared" si="37"/>
        <v>1314.9675</v>
      </c>
      <c r="K501" s="289">
        <f t="shared" si="38"/>
        <v>1304.44776</v>
      </c>
      <c r="L501" s="289">
        <f t="shared" si="39"/>
        <v>1304</v>
      </c>
    </row>
    <row r="502" spans="1:12" s="292" customFormat="1" ht="12.5">
      <c r="A502" s="287">
        <v>501</v>
      </c>
      <c r="B502" s="235" t="str">
        <f t="shared" si="35"/>
        <v>PremiumUI ArchitectODCLevel 221.3</v>
      </c>
      <c r="C502" s="292" t="str">
        <f t="shared" si="36"/>
        <v>Level 2PremiumODC</v>
      </c>
      <c r="D502" s="287" t="s">
        <v>1462</v>
      </c>
      <c r="E502" s="293" t="s">
        <v>2496</v>
      </c>
      <c r="F502" s="287" t="s">
        <v>800</v>
      </c>
      <c r="G502" s="287" t="s">
        <v>2561</v>
      </c>
      <c r="H502" s="287" t="s">
        <v>802</v>
      </c>
      <c r="I502" s="288">
        <v>21.3</v>
      </c>
      <c r="J502" s="289">
        <f t="shared" si="37"/>
        <v>1778.337</v>
      </c>
      <c r="K502" s="289">
        <f t="shared" si="38"/>
        <v>1764.110304</v>
      </c>
      <c r="L502" s="289">
        <f t="shared" si="39"/>
        <v>1764</v>
      </c>
    </row>
    <row r="503" spans="1:12" s="292" customFormat="1" ht="12.5">
      <c r="A503" s="287">
        <v>502</v>
      </c>
      <c r="B503" s="235" t="str">
        <f t="shared" si="35"/>
        <v>PremiumUI ArchitectOnPremLevel 219.17</v>
      </c>
      <c r="C503" s="292" t="str">
        <f t="shared" si="36"/>
        <v>Level 2PremiumOnPrem</v>
      </c>
      <c r="D503" s="287" t="s">
        <v>1462</v>
      </c>
      <c r="E503" s="293" t="s">
        <v>2496</v>
      </c>
      <c r="F503" s="287" t="s">
        <v>807</v>
      </c>
      <c r="G503" s="287" t="s">
        <v>2561</v>
      </c>
      <c r="H503" s="287" t="s">
        <v>802</v>
      </c>
      <c r="I503" s="288">
        <v>19.170000000000002</v>
      </c>
      <c r="J503" s="289">
        <f t="shared" si="37"/>
        <v>1600.5033000000001</v>
      </c>
      <c r="K503" s="289">
        <f t="shared" si="38"/>
        <v>1587.6992736</v>
      </c>
      <c r="L503" s="289">
        <f t="shared" si="39"/>
        <v>1588</v>
      </c>
    </row>
    <row r="504" spans="1:12" s="292" customFormat="1" ht="12.5">
      <c r="A504" s="287">
        <v>503</v>
      </c>
      <c r="B504" s="235" t="str">
        <f t="shared" si="35"/>
        <v>PremiumUI ArchitectODCLevel 324.8</v>
      </c>
      <c r="C504" s="292" t="str">
        <f t="shared" si="36"/>
        <v>Level 3PremiumODC</v>
      </c>
      <c r="D504" s="287" t="s">
        <v>1462</v>
      </c>
      <c r="E504" s="293" t="s">
        <v>2496</v>
      </c>
      <c r="F504" s="287" t="s">
        <v>800</v>
      </c>
      <c r="G504" s="287" t="s">
        <v>2562</v>
      </c>
      <c r="H504" s="287" t="s">
        <v>804</v>
      </c>
      <c r="I504" s="288">
        <v>24.8</v>
      </c>
      <c r="J504" s="289">
        <f t="shared" si="37"/>
        <v>2070.5520000000001</v>
      </c>
      <c r="K504" s="289">
        <f t="shared" si="38"/>
        <v>2053.987584</v>
      </c>
      <c r="L504" s="289">
        <f t="shared" si="39"/>
        <v>2054</v>
      </c>
    </row>
    <row r="505" spans="1:12" s="292" customFormat="1" ht="12.5">
      <c r="A505" s="287">
        <v>504</v>
      </c>
      <c r="B505" s="235" t="str">
        <f t="shared" si="35"/>
        <v>PremiumUI ArchitectOnPremLevel 322.32</v>
      </c>
      <c r="C505" s="292" t="str">
        <f t="shared" si="36"/>
        <v>Level 3PremiumOnPrem</v>
      </c>
      <c r="D505" s="287" t="s">
        <v>1462</v>
      </c>
      <c r="E505" s="293" t="s">
        <v>2496</v>
      </c>
      <c r="F505" s="287" t="s">
        <v>807</v>
      </c>
      <c r="G505" s="287" t="s">
        <v>2562</v>
      </c>
      <c r="H505" s="287" t="s">
        <v>804</v>
      </c>
      <c r="I505" s="288">
        <v>22.32</v>
      </c>
      <c r="J505" s="289">
        <f t="shared" si="37"/>
        <v>1863.4967999999999</v>
      </c>
      <c r="K505" s="289">
        <f t="shared" si="38"/>
        <v>1848.5888255999998</v>
      </c>
      <c r="L505" s="289">
        <f t="shared" si="39"/>
        <v>1849</v>
      </c>
    </row>
    <row r="506" spans="1:12" s="292" customFormat="1" ht="12.5">
      <c r="A506" s="287">
        <v>505</v>
      </c>
      <c r="B506" s="235" t="str">
        <f t="shared" si="35"/>
        <v>NicheUX / 3D ContentODCLevel 119</v>
      </c>
      <c r="C506" s="292" t="str">
        <f t="shared" si="36"/>
        <v>Level 1NicheODC</v>
      </c>
      <c r="D506" s="287" t="s">
        <v>1493</v>
      </c>
      <c r="E506" s="293" t="s">
        <v>2497</v>
      </c>
      <c r="F506" s="287" t="s">
        <v>800</v>
      </c>
      <c r="G506" s="287" t="s">
        <v>2560</v>
      </c>
      <c r="H506" s="287" t="s">
        <v>810</v>
      </c>
      <c r="I506" s="288">
        <v>19</v>
      </c>
      <c r="J506" s="289">
        <f t="shared" si="37"/>
        <v>1586.31</v>
      </c>
      <c r="K506" s="289">
        <f t="shared" si="38"/>
        <v>1573.61952</v>
      </c>
      <c r="L506" s="289">
        <f t="shared" si="39"/>
        <v>1574</v>
      </c>
    </row>
    <row r="507" spans="1:12" s="292" customFormat="1" ht="12.5">
      <c r="A507" s="287">
        <v>506</v>
      </c>
      <c r="B507" s="235" t="str">
        <f t="shared" si="35"/>
        <v>NicheUX / 3D ContentOnPremLevel 117.1</v>
      </c>
      <c r="C507" s="292" t="str">
        <f t="shared" si="36"/>
        <v>Level 1NicheOnPrem</v>
      </c>
      <c r="D507" s="287" t="s">
        <v>1493</v>
      </c>
      <c r="E507" s="293" t="s">
        <v>2497</v>
      </c>
      <c r="F507" s="287" t="s">
        <v>807</v>
      </c>
      <c r="G507" s="287" t="s">
        <v>2560</v>
      </c>
      <c r="H507" s="287" t="s">
        <v>810</v>
      </c>
      <c r="I507" s="288">
        <v>17.100000000000001</v>
      </c>
      <c r="J507" s="289">
        <f t="shared" si="37"/>
        <v>1427.6790000000001</v>
      </c>
      <c r="K507" s="289">
        <f t="shared" si="38"/>
        <v>1416.257568</v>
      </c>
      <c r="L507" s="289">
        <f t="shared" si="39"/>
        <v>1416</v>
      </c>
    </row>
    <row r="508" spans="1:12" s="292" customFormat="1" ht="12.5">
      <c r="A508" s="287">
        <v>507</v>
      </c>
      <c r="B508" s="235" t="str">
        <f t="shared" si="35"/>
        <v>NicheUX / 3D ContentODCLevel 222.8</v>
      </c>
      <c r="C508" s="292" t="str">
        <f t="shared" si="36"/>
        <v>Level 2NicheODC</v>
      </c>
      <c r="D508" s="287" t="s">
        <v>1493</v>
      </c>
      <c r="E508" s="293" t="s">
        <v>2497</v>
      </c>
      <c r="F508" s="287" t="s">
        <v>800</v>
      </c>
      <c r="G508" s="287" t="s">
        <v>2561</v>
      </c>
      <c r="H508" s="287" t="s">
        <v>802</v>
      </c>
      <c r="I508" s="288">
        <v>22.8</v>
      </c>
      <c r="J508" s="289">
        <f t="shared" si="37"/>
        <v>1903.5719999999999</v>
      </c>
      <c r="K508" s="289">
        <f t="shared" si="38"/>
        <v>1888.3434239999999</v>
      </c>
      <c r="L508" s="289">
        <f t="shared" si="39"/>
        <v>1888</v>
      </c>
    </row>
    <row r="509" spans="1:12" s="292" customFormat="1" ht="12.5">
      <c r="A509" s="287">
        <v>508</v>
      </c>
      <c r="B509" s="235" t="str">
        <f t="shared" si="35"/>
        <v>NicheUX / 3D ContentOnPremLevel 220.52</v>
      </c>
      <c r="C509" s="292" t="str">
        <f t="shared" si="36"/>
        <v>Level 2NicheOnPrem</v>
      </c>
      <c r="D509" s="287" t="s">
        <v>1493</v>
      </c>
      <c r="E509" s="293" t="s">
        <v>2497</v>
      </c>
      <c r="F509" s="287" t="s">
        <v>807</v>
      </c>
      <c r="G509" s="287" t="s">
        <v>2561</v>
      </c>
      <c r="H509" s="287" t="s">
        <v>802</v>
      </c>
      <c r="I509" s="288">
        <v>20.52</v>
      </c>
      <c r="J509" s="289">
        <f t="shared" si="37"/>
        <v>1713.2148</v>
      </c>
      <c r="K509" s="289">
        <f t="shared" si="38"/>
        <v>1699.5090815999999</v>
      </c>
      <c r="L509" s="289">
        <f t="shared" si="39"/>
        <v>1700</v>
      </c>
    </row>
    <row r="510" spans="1:12" s="292" customFormat="1" ht="12.5">
      <c r="A510" s="287">
        <v>509</v>
      </c>
      <c r="B510" s="235" t="str">
        <f t="shared" si="35"/>
        <v>NicheUX / 3D ContentODCLevel 327.5</v>
      </c>
      <c r="C510" s="292" t="str">
        <f t="shared" si="36"/>
        <v>Level 3NicheODC</v>
      </c>
      <c r="D510" s="287" t="s">
        <v>1493</v>
      </c>
      <c r="E510" s="293" t="s">
        <v>2497</v>
      </c>
      <c r="F510" s="287" t="s">
        <v>800</v>
      </c>
      <c r="G510" s="287" t="s">
        <v>2562</v>
      </c>
      <c r="H510" s="287" t="s">
        <v>804</v>
      </c>
      <c r="I510" s="288">
        <v>27.5</v>
      </c>
      <c r="J510" s="289">
        <f t="shared" si="37"/>
        <v>2295.9749999999999</v>
      </c>
      <c r="K510" s="289">
        <f t="shared" si="38"/>
        <v>2277.6071999999999</v>
      </c>
      <c r="L510" s="289">
        <f t="shared" si="39"/>
        <v>2278</v>
      </c>
    </row>
    <row r="511" spans="1:12" s="292" customFormat="1" ht="12.5">
      <c r="A511" s="287">
        <v>510</v>
      </c>
      <c r="B511" s="235" t="str">
        <f t="shared" si="35"/>
        <v>NicheUX / 3D ContentOnPremLevel 324.75</v>
      </c>
      <c r="C511" s="292" t="str">
        <f t="shared" si="36"/>
        <v>Level 3NicheOnPrem</v>
      </c>
      <c r="D511" s="287" t="s">
        <v>1493</v>
      </c>
      <c r="E511" s="293" t="s">
        <v>2497</v>
      </c>
      <c r="F511" s="287" t="s">
        <v>807</v>
      </c>
      <c r="G511" s="287" t="s">
        <v>2562</v>
      </c>
      <c r="H511" s="287" t="s">
        <v>804</v>
      </c>
      <c r="I511" s="288">
        <v>24.75</v>
      </c>
      <c r="J511" s="289">
        <f t="shared" si="37"/>
        <v>2066.3775000000001</v>
      </c>
      <c r="K511" s="289">
        <f t="shared" si="38"/>
        <v>2049.8464800000002</v>
      </c>
      <c r="L511" s="289">
        <f t="shared" si="39"/>
        <v>2050</v>
      </c>
    </row>
    <row r="512" spans="1:12" s="292" customFormat="1" ht="12.5">
      <c r="A512" s="287">
        <v>511</v>
      </c>
      <c r="B512" s="235" t="str">
        <f t="shared" si="35"/>
        <v>PremiumUX DesignerODCLevel 117.5</v>
      </c>
      <c r="C512" s="292" t="str">
        <f t="shared" si="36"/>
        <v>Level 1PremiumODC</v>
      </c>
      <c r="D512" s="287" t="s">
        <v>1462</v>
      </c>
      <c r="E512" s="293" t="s">
        <v>2498</v>
      </c>
      <c r="F512" s="287" t="s">
        <v>800</v>
      </c>
      <c r="G512" s="287" t="s">
        <v>2560</v>
      </c>
      <c r="H512" s="287" t="s">
        <v>810</v>
      </c>
      <c r="I512" s="288">
        <v>17.5</v>
      </c>
      <c r="J512" s="289">
        <f t="shared" si="37"/>
        <v>1461.0749999999998</v>
      </c>
      <c r="K512" s="289">
        <f t="shared" si="38"/>
        <v>1449.3863999999999</v>
      </c>
      <c r="L512" s="289">
        <f t="shared" si="39"/>
        <v>1449</v>
      </c>
    </row>
    <row r="513" spans="1:12" s="292" customFormat="1" ht="12.5">
      <c r="A513" s="287">
        <v>512</v>
      </c>
      <c r="B513" s="235" t="str">
        <f t="shared" si="35"/>
        <v>PremiumUX DesignerOnPremLevel 115.75</v>
      </c>
      <c r="C513" s="292" t="str">
        <f t="shared" si="36"/>
        <v>Level 1PremiumOnPrem</v>
      </c>
      <c r="D513" s="287" t="s">
        <v>1462</v>
      </c>
      <c r="E513" s="293" t="s">
        <v>2498</v>
      </c>
      <c r="F513" s="287" t="s">
        <v>807</v>
      </c>
      <c r="G513" s="287" t="s">
        <v>2560</v>
      </c>
      <c r="H513" s="287" t="s">
        <v>810</v>
      </c>
      <c r="I513" s="288">
        <v>15.75</v>
      </c>
      <c r="J513" s="289">
        <f t="shared" si="37"/>
        <v>1314.9675</v>
      </c>
      <c r="K513" s="289">
        <f t="shared" si="38"/>
        <v>1304.44776</v>
      </c>
      <c r="L513" s="289">
        <f t="shared" si="39"/>
        <v>1304</v>
      </c>
    </row>
    <row r="514" spans="1:12" s="292" customFormat="1" ht="12.5">
      <c r="A514" s="287">
        <v>513</v>
      </c>
      <c r="B514" s="235" t="str">
        <f t="shared" ref="B514:B537" si="40">CONCATENATE(D514,E514,F514,H514,I514)</f>
        <v>PremiumUX DesignerODCLevel 221.3</v>
      </c>
      <c r="C514" s="292" t="str">
        <f t="shared" ref="C514:C537" si="41">CONCATENATE(H514,D514,F514)</f>
        <v>Level 2PremiumODC</v>
      </c>
      <c r="D514" s="287" t="s">
        <v>1462</v>
      </c>
      <c r="E514" s="293" t="s">
        <v>2498</v>
      </c>
      <c r="F514" s="287" t="s">
        <v>800</v>
      </c>
      <c r="G514" s="287" t="s">
        <v>2561</v>
      </c>
      <c r="H514" s="287" t="s">
        <v>802</v>
      </c>
      <c r="I514" s="288">
        <v>21.3</v>
      </c>
      <c r="J514" s="289">
        <f t="shared" si="37"/>
        <v>1778.337</v>
      </c>
      <c r="K514" s="289">
        <f t="shared" si="38"/>
        <v>1764.110304</v>
      </c>
      <c r="L514" s="289">
        <f t="shared" si="39"/>
        <v>1764</v>
      </c>
    </row>
    <row r="515" spans="1:12" s="292" customFormat="1" ht="12.5">
      <c r="A515" s="287">
        <v>514</v>
      </c>
      <c r="B515" s="235" t="str">
        <f t="shared" si="40"/>
        <v>PremiumUX DesignerOnPremLevel 219.17</v>
      </c>
      <c r="C515" s="292" t="str">
        <f t="shared" si="41"/>
        <v>Level 2PremiumOnPrem</v>
      </c>
      <c r="D515" s="287" t="s">
        <v>1462</v>
      </c>
      <c r="E515" s="293" t="s">
        <v>2498</v>
      </c>
      <c r="F515" s="287" t="s">
        <v>807</v>
      </c>
      <c r="G515" s="287" t="s">
        <v>2561</v>
      </c>
      <c r="H515" s="287" t="s">
        <v>802</v>
      </c>
      <c r="I515" s="288">
        <v>19.170000000000002</v>
      </c>
      <c r="J515" s="289">
        <f t="shared" ref="J515:J537" si="42">I515*83.49</f>
        <v>1600.5033000000001</v>
      </c>
      <c r="K515" s="289">
        <f t="shared" ref="K515:K537" si="43">J515-(J515*0.8%)</f>
        <v>1587.6992736</v>
      </c>
      <c r="L515" s="289">
        <f t="shared" ref="L515:L537" si="44">ROUND(K515,0)</f>
        <v>1588</v>
      </c>
    </row>
    <row r="516" spans="1:12" s="292" customFormat="1" ht="12.5">
      <c r="A516" s="287">
        <v>515</v>
      </c>
      <c r="B516" s="235" t="str">
        <f t="shared" si="40"/>
        <v>PremiumUX DesignerODCLevel 324.8</v>
      </c>
      <c r="C516" s="292" t="str">
        <f t="shared" si="41"/>
        <v>Level 3PremiumODC</v>
      </c>
      <c r="D516" s="287" t="s">
        <v>1462</v>
      </c>
      <c r="E516" s="293" t="s">
        <v>2498</v>
      </c>
      <c r="F516" s="287" t="s">
        <v>800</v>
      </c>
      <c r="G516" s="287" t="s">
        <v>2562</v>
      </c>
      <c r="H516" s="287" t="s">
        <v>804</v>
      </c>
      <c r="I516" s="288">
        <v>24.8</v>
      </c>
      <c r="J516" s="289">
        <f t="shared" si="42"/>
        <v>2070.5520000000001</v>
      </c>
      <c r="K516" s="289">
        <f t="shared" si="43"/>
        <v>2053.987584</v>
      </c>
      <c r="L516" s="289">
        <f t="shared" si="44"/>
        <v>2054</v>
      </c>
    </row>
    <row r="517" spans="1:12" s="292" customFormat="1" ht="12.5">
      <c r="A517" s="287">
        <v>516</v>
      </c>
      <c r="B517" s="235" t="str">
        <f t="shared" si="40"/>
        <v>PremiumUX DesignerOnPremLevel 322.32</v>
      </c>
      <c r="C517" s="292" t="str">
        <f t="shared" si="41"/>
        <v>Level 3PremiumOnPrem</v>
      </c>
      <c r="D517" s="287" t="s">
        <v>1462</v>
      </c>
      <c r="E517" s="293" t="s">
        <v>2498</v>
      </c>
      <c r="F517" s="287" t="s">
        <v>807</v>
      </c>
      <c r="G517" s="287" t="s">
        <v>2562</v>
      </c>
      <c r="H517" s="287" t="s">
        <v>804</v>
      </c>
      <c r="I517" s="288">
        <v>22.32</v>
      </c>
      <c r="J517" s="289">
        <f t="shared" si="42"/>
        <v>1863.4967999999999</v>
      </c>
      <c r="K517" s="289">
        <f t="shared" si="43"/>
        <v>1848.5888255999998</v>
      </c>
      <c r="L517" s="289">
        <f t="shared" si="44"/>
        <v>1849</v>
      </c>
    </row>
    <row r="518" spans="1:12" s="292" customFormat="1" ht="12.5">
      <c r="A518" s="287">
        <v>517</v>
      </c>
      <c r="B518" s="235" t="str">
        <f t="shared" si="40"/>
        <v>NicheVNF DeveloperODCLevel 119</v>
      </c>
      <c r="C518" s="292" t="str">
        <f t="shared" si="41"/>
        <v>Level 1NicheODC</v>
      </c>
      <c r="D518" s="287" t="s">
        <v>1493</v>
      </c>
      <c r="E518" s="293" t="s">
        <v>2575</v>
      </c>
      <c r="F518" s="287" t="s">
        <v>800</v>
      </c>
      <c r="G518" s="287" t="s">
        <v>2560</v>
      </c>
      <c r="H518" s="287" t="s">
        <v>810</v>
      </c>
      <c r="I518" s="288">
        <v>19</v>
      </c>
      <c r="J518" s="289">
        <f t="shared" si="42"/>
        <v>1586.31</v>
      </c>
      <c r="K518" s="289">
        <f t="shared" si="43"/>
        <v>1573.61952</v>
      </c>
      <c r="L518" s="289">
        <f t="shared" si="44"/>
        <v>1574</v>
      </c>
    </row>
    <row r="519" spans="1:12" s="292" customFormat="1" ht="12.5">
      <c r="A519" s="287">
        <v>518</v>
      </c>
      <c r="B519" s="235" t="str">
        <f t="shared" si="40"/>
        <v>NicheVNF DeveloperOnPremLevel 117.1</v>
      </c>
      <c r="C519" s="292" t="str">
        <f t="shared" si="41"/>
        <v>Level 1NicheOnPrem</v>
      </c>
      <c r="D519" s="287" t="s">
        <v>1493</v>
      </c>
      <c r="E519" s="293" t="s">
        <v>2575</v>
      </c>
      <c r="F519" s="287" t="s">
        <v>807</v>
      </c>
      <c r="G519" s="287" t="s">
        <v>2560</v>
      </c>
      <c r="H519" s="287" t="s">
        <v>810</v>
      </c>
      <c r="I519" s="288">
        <v>17.100000000000001</v>
      </c>
      <c r="J519" s="289">
        <f t="shared" si="42"/>
        <v>1427.6790000000001</v>
      </c>
      <c r="K519" s="289">
        <f t="shared" si="43"/>
        <v>1416.257568</v>
      </c>
      <c r="L519" s="289">
        <f t="shared" si="44"/>
        <v>1416</v>
      </c>
    </row>
    <row r="520" spans="1:12" s="292" customFormat="1" ht="12.5">
      <c r="A520" s="287">
        <v>519</v>
      </c>
      <c r="B520" s="235" t="str">
        <f t="shared" si="40"/>
        <v>NicheVNF DeveloperODCLevel 222.8</v>
      </c>
      <c r="C520" s="292" t="str">
        <f t="shared" si="41"/>
        <v>Level 2NicheODC</v>
      </c>
      <c r="D520" s="287" t="s">
        <v>1493</v>
      </c>
      <c r="E520" s="293" t="s">
        <v>2575</v>
      </c>
      <c r="F520" s="287" t="s">
        <v>800</v>
      </c>
      <c r="G520" s="287" t="s">
        <v>2561</v>
      </c>
      <c r="H520" s="287" t="s">
        <v>802</v>
      </c>
      <c r="I520" s="288">
        <v>22.8</v>
      </c>
      <c r="J520" s="289">
        <f t="shared" si="42"/>
        <v>1903.5719999999999</v>
      </c>
      <c r="K520" s="289">
        <f t="shared" si="43"/>
        <v>1888.3434239999999</v>
      </c>
      <c r="L520" s="289">
        <f t="shared" si="44"/>
        <v>1888</v>
      </c>
    </row>
    <row r="521" spans="1:12" s="292" customFormat="1" ht="12.5">
      <c r="A521" s="287">
        <v>520</v>
      </c>
      <c r="B521" s="235" t="str">
        <f t="shared" si="40"/>
        <v>NicheVNF DeveloperOnPremLevel 220.52</v>
      </c>
      <c r="C521" s="292" t="str">
        <f t="shared" si="41"/>
        <v>Level 2NicheOnPrem</v>
      </c>
      <c r="D521" s="287" t="s">
        <v>1493</v>
      </c>
      <c r="E521" s="293" t="s">
        <v>2575</v>
      </c>
      <c r="F521" s="287" t="s">
        <v>807</v>
      </c>
      <c r="G521" s="287" t="s">
        <v>2561</v>
      </c>
      <c r="H521" s="287" t="s">
        <v>802</v>
      </c>
      <c r="I521" s="288">
        <v>20.52</v>
      </c>
      <c r="J521" s="289">
        <f t="shared" si="42"/>
        <v>1713.2148</v>
      </c>
      <c r="K521" s="289">
        <f t="shared" si="43"/>
        <v>1699.5090815999999</v>
      </c>
      <c r="L521" s="289">
        <f t="shared" si="44"/>
        <v>1700</v>
      </c>
    </row>
    <row r="522" spans="1:12" s="292" customFormat="1" ht="12.5">
      <c r="A522" s="287">
        <v>521</v>
      </c>
      <c r="B522" s="235" t="str">
        <f t="shared" si="40"/>
        <v>NicheVNF DeveloperODCLevel 327.5</v>
      </c>
      <c r="C522" s="292" t="str">
        <f t="shared" si="41"/>
        <v>Level 3NicheODC</v>
      </c>
      <c r="D522" s="287" t="s">
        <v>1493</v>
      </c>
      <c r="E522" s="293" t="s">
        <v>2575</v>
      </c>
      <c r="F522" s="287" t="s">
        <v>800</v>
      </c>
      <c r="G522" s="287" t="s">
        <v>2562</v>
      </c>
      <c r="H522" s="287" t="s">
        <v>804</v>
      </c>
      <c r="I522" s="288">
        <v>27.5</v>
      </c>
      <c r="J522" s="289">
        <f t="shared" si="42"/>
        <v>2295.9749999999999</v>
      </c>
      <c r="K522" s="289">
        <f t="shared" si="43"/>
        <v>2277.6071999999999</v>
      </c>
      <c r="L522" s="289">
        <f t="shared" si="44"/>
        <v>2278</v>
      </c>
    </row>
    <row r="523" spans="1:12" s="292" customFormat="1" ht="12.5">
      <c r="A523" s="287">
        <v>522</v>
      </c>
      <c r="B523" s="235" t="str">
        <f t="shared" si="40"/>
        <v>NicheVNF DeveloperOnPremLevel 324.75</v>
      </c>
      <c r="C523" s="292" t="str">
        <f t="shared" si="41"/>
        <v>Level 3NicheOnPrem</v>
      </c>
      <c r="D523" s="287" t="s">
        <v>1493</v>
      </c>
      <c r="E523" s="293" t="s">
        <v>2575</v>
      </c>
      <c r="F523" s="287" t="s">
        <v>807</v>
      </c>
      <c r="G523" s="287" t="s">
        <v>2562</v>
      </c>
      <c r="H523" s="287" t="s">
        <v>804</v>
      </c>
      <c r="I523" s="288">
        <v>24.75</v>
      </c>
      <c r="J523" s="289">
        <f t="shared" si="42"/>
        <v>2066.3775000000001</v>
      </c>
      <c r="K523" s="289">
        <f t="shared" si="43"/>
        <v>2049.8464800000002</v>
      </c>
      <c r="L523" s="289">
        <f t="shared" si="44"/>
        <v>2050</v>
      </c>
    </row>
    <row r="524" spans="1:12" s="292" customFormat="1" ht="12.5">
      <c r="A524" s="287">
        <v>523</v>
      </c>
      <c r="B524" s="235" t="str">
        <f t="shared" si="40"/>
        <v>PremiumWorkdayODCLevel 117.5</v>
      </c>
      <c r="C524" s="292" t="str">
        <f t="shared" si="41"/>
        <v>Level 1PremiumODC</v>
      </c>
      <c r="D524" s="287" t="s">
        <v>1462</v>
      </c>
      <c r="E524" s="293" t="s">
        <v>2500</v>
      </c>
      <c r="F524" s="287" t="s">
        <v>800</v>
      </c>
      <c r="G524" s="287" t="s">
        <v>2560</v>
      </c>
      <c r="H524" s="287" t="s">
        <v>810</v>
      </c>
      <c r="I524" s="288">
        <v>17.5</v>
      </c>
      <c r="J524" s="289">
        <f t="shared" si="42"/>
        <v>1461.0749999999998</v>
      </c>
      <c r="K524" s="289">
        <f t="shared" si="43"/>
        <v>1449.3863999999999</v>
      </c>
      <c r="L524" s="289">
        <f t="shared" si="44"/>
        <v>1449</v>
      </c>
    </row>
    <row r="525" spans="1:12" s="292" customFormat="1" ht="12.5">
      <c r="A525" s="287">
        <v>524</v>
      </c>
      <c r="B525" s="235" t="str">
        <f t="shared" si="40"/>
        <v>PremiumWorkdayOnPremLevel 115.75</v>
      </c>
      <c r="C525" s="292" t="str">
        <f t="shared" si="41"/>
        <v>Level 1PremiumOnPrem</v>
      </c>
      <c r="D525" s="287" t="s">
        <v>1462</v>
      </c>
      <c r="E525" s="293" t="s">
        <v>2500</v>
      </c>
      <c r="F525" s="287" t="s">
        <v>807</v>
      </c>
      <c r="G525" s="287" t="s">
        <v>2560</v>
      </c>
      <c r="H525" s="287" t="s">
        <v>810</v>
      </c>
      <c r="I525" s="288">
        <v>15.75</v>
      </c>
      <c r="J525" s="289">
        <f t="shared" si="42"/>
        <v>1314.9675</v>
      </c>
      <c r="K525" s="289">
        <f t="shared" si="43"/>
        <v>1304.44776</v>
      </c>
      <c r="L525" s="289">
        <f t="shared" si="44"/>
        <v>1304</v>
      </c>
    </row>
    <row r="526" spans="1:12" s="292" customFormat="1" ht="12.5">
      <c r="A526" s="287">
        <v>525</v>
      </c>
      <c r="B526" s="235" t="str">
        <f t="shared" si="40"/>
        <v>PremiumWorkdayODCLevel 221.3</v>
      </c>
      <c r="C526" s="292" t="str">
        <f t="shared" si="41"/>
        <v>Level 2PremiumODC</v>
      </c>
      <c r="D526" s="287" t="s">
        <v>1462</v>
      </c>
      <c r="E526" s="293" t="s">
        <v>2500</v>
      </c>
      <c r="F526" s="287" t="s">
        <v>800</v>
      </c>
      <c r="G526" s="287" t="s">
        <v>2561</v>
      </c>
      <c r="H526" s="287" t="s">
        <v>802</v>
      </c>
      <c r="I526" s="288">
        <v>21.3</v>
      </c>
      <c r="J526" s="289">
        <f t="shared" si="42"/>
        <v>1778.337</v>
      </c>
      <c r="K526" s="289">
        <f t="shared" si="43"/>
        <v>1764.110304</v>
      </c>
      <c r="L526" s="289">
        <f t="shared" si="44"/>
        <v>1764</v>
      </c>
    </row>
    <row r="527" spans="1:12" s="292" customFormat="1" ht="12.5">
      <c r="A527" s="287">
        <v>526</v>
      </c>
      <c r="B527" s="235" t="str">
        <f t="shared" si="40"/>
        <v>PremiumWorkdayOnPremLevel 219.17</v>
      </c>
      <c r="C527" s="292" t="str">
        <f t="shared" si="41"/>
        <v>Level 2PremiumOnPrem</v>
      </c>
      <c r="D527" s="287" t="s">
        <v>1462</v>
      </c>
      <c r="E527" s="293" t="s">
        <v>2500</v>
      </c>
      <c r="F527" s="287" t="s">
        <v>807</v>
      </c>
      <c r="G527" s="287" t="s">
        <v>2561</v>
      </c>
      <c r="H527" s="287" t="s">
        <v>802</v>
      </c>
      <c r="I527" s="288">
        <v>19.170000000000002</v>
      </c>
      <c r="J527" s="289">
        <f t="shared" si="42"/>
        <v>1600.5033000000001</v>
      </c>
      <c r="K527" s="289">
        <f t="shared" si="43"/>
        <v>1587.6992736</v>
      </c>
      <c r="L527" s="289">
        <f t="shared" si="44"/>
        <v>1588</v>
      </c>
    </row>
    <row r="528" spans="1:12" s="292" customFormat="1" ht="12.5">
      <c r="A528" s="287">
        <v>527</v>
      </c>
      <c r="B528" s="235" t="str">
        <f t="shared" si="40"/>
        <v>PremiumWorkdayODCLevel 324.8</v>
      </c>
      <c r="C528" s="292" t="str">
        <f t="shared" si="41"/>
        <v>Level 3PremiumODC</v>
      </c>
      <c r="D528" s="287" t="s">
        <v>1462</v>
      </c>
      <c r="E528" s="293" t="s">
        <v>2500</v>
      </c>
      <c r="F528" s="287" t="s">
        <v>800</v>
      </c>
      <c r="G528" s="287" t="s">
        <v>2562</v>
      </c>
      <c r="H528" s="287" t="s">
        <v>804</v>
      </c>
      <c r="I528" s="288">
        <v>24.8</v>
      </c>
      <c r="J528" s="289">
        <f t="shared" si="42"/>
        <v>2070.5520000000001</v>
      </c>
      <c r="K528" s="289">
        <f t="shared" si="43"/>
        <v>2053.987584</v>
      </c>
      <c r="L528" s="289">
        <f t="shared" si="44"/>
        <v>2054</v>
      </c>
    </row>
    <row r="529" spans="1:12" s="292" customFormat="1" ht="12.5">
      <c r="A529" s="287">
        <v>528</v>
      </c>
      <c r="B529" s="235" t="str">
        <f t="shared" si="40"/>
        <v>PremiumWorkdayOnPremLevel 322.32</v>
      </c>
      <c r="C529" s="292" t="str">
        <f t="shared" si="41"/>
        <v>Level 3PremiumOnPrem</v>
      </c>
      <c r="D529" s="287" t="s">
        <v>1462</v>
      </c>
      <c r="E529" s="293" t="s">
        <v>2500</v>
      </c>
      <c r="F529" s="287" t="s">
        <v>807</v>
      </c>
      <c r="G529" s="287" t="s">
        <v>2562</v>
      </c>
      <c r="H529" s="287" t="s">
        <v>804</v>
      </c>
      <c r="I529" s="288">
        <v>22.32</v>
      </c>
      <c r="J529" s="289">
        <f t="shared" si="42"/>
        <v>1863.4967999999999</v>
      </c>
      <c r="K529" s="289">
        <f t="shared" si="43"/>
        <v>1848.5888255999998</v>
      </c>
      <c r="L529" s="289">
        <f t="shared" si="44"/>
        <v>1849</v>
      </c>
    </row>
    <row r="530" spans="1:12" s="292" customFormat="1" ht="12.5">
      <c r="A530" s="287">
        <v>529</v>
      </c>
      <c r="B530" s="235" t="str">
        <f t="shared" si="40"/>
        <v>NicheXR (AR/VR/Mixed Reality)ODCLevel 119</v>
      </c>
      <c r="C530" s="292" t="str">
        <f t="shared" si="41"/>
        <v>Level 1NicheODC</v>
      </c>
      <c r="D530" s="287" t="s">
        <v>1493</v>
      </c>
      <c r="E530" s="293" t="s">
        <v>2501</v>
      </c>
      <c r="F530" s="287" t="s">
        <v>800</v>
      </c>
      <c r="G530" s="287" t="s">
        <v>2560</v>
      </c>
      <c r="H530" s="287" t="s">
        <v>810</v>
      </c>
      <c r="I530" s="288">
        <v>19</v>
      </c>
      <c r="J530" s="289">
        <f t="shared" si="42"/>
        <v>1586.31</v>
      </c>
      <c r="K530" s="289">
        <f t="shared" si="43"/>
        <v>1573.61952</v>
      </c>
      <c r="L530" s="289">
        <f t="shared" si="44"/>
        <v>1574</v>
      </c>
    </row>
    <row r="531" spans="1:12" s="292" customFormat="1" ht="12.5">
      <c r="A531" s="287">
        <v>530</v>
      </c>
      <c r="B531" s="235" t="str">
        <f t="shared" si="40"/>
        <v>NicheXR (AR/VR/Mixed Reality)OnPremLevel 117.1</v>
      </c>
      <c r="C531" s="292" t="str">
        <f t="shared" si="41"/>
        <v>Level 1NicheOnPrem</v>
      </c>
      <c r="D531" s="287" t="s">
        <v>1493</v>
      </c>
      <c r="E531" s="293" t="s">
        <v>2501</v>
      </c>
      <c r="F531" s="287" t="s">
        <v>807</v>
      </c>
      <c r="G531" s="287" t="s">
        <v>2560</v>
      </c>
      <c r="H531" s="287" t="s">
        <v>810</v>
      </c>
      <c r="I531" s="288">
        <v>17.100000000000001</v>
      </c>
      <c r="J531" s="289">
        <f t="shared" si="42"/>
        <v>1427.6790000000001</v>
      </c>
      <c r="K531" s="289">
        <f t="shared" si="43"/>
        <v>1416.257568</v>
      </c>
      <c r="L531" s="289">
        <f t="shared" si="44"/>
        <v>1416</v>
      </c>
    </row>
    <row r="532" spans="1:12" s="292" customFormat="1" ht="12.5">
      <c r="A532" s="287">
        <v>531</v>
      </c>
      <c r="B532" s="235" t="str">
        <f t="shared" si="40"/>
        <v>NicheXR (AR/VR/Mixed Reality)ODCLevel 222.8</v>
      </c>
      <c r="C532" s="292" t="str">
        <f t="shared" si="41"/>
        <v>Level 2NicheODC</v>
      </c>
      <c r="D532" s="287" t="s">
        <v>1493</v>
      </c>
      <c r="E532" s="293" t="s">
        <v>2501</v>
      </c>
      <c r="F532" s="287" t="s">
        <v>800</v>
      </c>
      <c r="G532" s="287" t="s">
        <v>2561</v>
      </c>
      <c r="H532" s="287" t="s">
        <v>802</v>
      </c>
      <c r="I532" s="288">
        <v>22.8</v>
      </c>
      <c r="J532" s="289">
        <f t="shared" si="42"/>
        <v>1903.5719999999999</v>
      </c>
      <c r="K532" s="289">
        <f t="shared" si="43"/>
        <v>1888.3434239999999</v>
      </c>
      <c r="L532" s="289">
        <f t="shared" si="44"/>
        <v>1888</v>
      </c>
    </row>
    <row r="533" spans="1:12" s="292" customFormat="1" ht="12.5">
      <c r="A533" s="287">
        <v>532</v>
      </c>
      <c r="B533" s="235" t="str">
        <f t="shared" si="40"/>
        <v>NicheXR (AR/VR/Mixed Reality)OnPremLevel 220.52</v>
      </c>
      <c r="C533" s="292" t="str">
        <f t="shared" si="41"/>
        <v>Level 2NicheOnPrem</v>
      </c>
      <c r="D533" s="287" t="s">
        <v>1493</v>
      </c>
      <c r="E533" s="293" t="s">
        <v>2501</v>
      </c>
      <c r="F533" s="287" t="s">
        <v>807</v>
      </c>
      <c r="G533" s="287" t="s">
        <v>2561</v>
      </c>
      <c r="H533" s="287" t="s">
        <v>802</v>
      </c>
      <c r="I533" s="288">
        <v>20.52</v>
      </c>
      <c r="J533" s="289">
        <f t="shared" si="42"/>
        <v>1713.2148</v>
      </c>
      <c r="K533" s="289">
        <f t="shared" si="43"/>
        <v>1699.5090815999999</v>
      </c>
      <c r="L533" s="289">
        <f t="shared" si="44"/>
        <v>1700</v>
      </c>
    </row>
    <row r="534" spans="1:12" s="292" customFormat="1" ht="12.5">
      <c r="A534" s="287">
        <v>533</v>
      </c>
      <c r="B534" s="235" t="str">
        <f t="shared" si="40"/>
        <v>NicheXR (AR/VR/Mixed Reality)ODCLevel 327.5</v>
      </c>
      <c r="C534" s="292" t="str">
        <f t="shared" si="41"/>
        <v>Level 3NicheODC</v>
      </c>
      <c r="D534" s="287" t="s">
        <v>1493</v>
      </c>
      <c r="E534" s="293" t="s">
        <v>2501</v>
      </c>
      <c r="F534" s="287" t="s">
        <v>800</v>
      </c>
      <c r="G534" s="287" t="s">
        <v>2562</v>
      </c>
      <c r="H534" s="287" t="s">
        <v>804</v>
      </c>
      <c r="I534" s="288">
        <v>27.5</v>
      </c>
      <c r="J534" s="289">
        <f t="shared" si="42"/>
        <v>2295.9749999999999</v>
      </c>
      <c r="K534" s="289">
        <f t="shared" si="43"/>
        <v>2277.6071999999999</v>
      </c>
      <c r="L534" s="289">
        <f t="shared" si="44"/>
        <v>2278</v>
      </c>
    </row>
    <row r="535" spans="1:12" s="292" customFormat="1" ht="12.5">
      <c r="A535" s="287">
        <v>534</v>
      </c>
      <c r="B535" s="235" t="str">
        <f t="shared" si="40"/>
        <v>NicheXR (AR/VR/Mixed Reality)OnPremLevel 324.75</v>
      </c>
      <c r="C535" s="292" t="str">
        <f t="shared" si="41"/>
        <v>Level 3NicheOnPrem</v>
      </c>
      <c r="D535" s="287" t="s">
        <v>1493</v>
      </c>
      <c r="E535" s="293" t="s">
        <v>2501</v>
      </c>
      <c r="F535" s="287" t="s">
        <v>807</v>
      </c>
      <c r="G535" s="287" t="s">
        <v>2562</v>
      </c>
      <c r="H535" s="287" t="s">
        <v>804</v>
      </c>
      <c r="I535" s="288">
        <v>24.75</v>
      </c>
      <c r="J535" s="289">
        <f t="shared" si="42"/>
        <v>2066.3775000000001</v>
      </c>
      <c r="K535" s="289">
        <f t="shared" si="43"/>
        <v>2049.8464800000002</v>
      </c>
      <c r="L535" s="289">
        <f t="shared" si="44"/>
        <v>2050</v>
      </c>
    </row>
    <row r="536" spans="1:12" s="292" customFormat="1" ht="12.5">
      <c r="A536" s="287">
        <v>535</v>
      </c>
      <c r="B536" s="235" t="str">
        <f t="shared" si="40"/>
        <v>ExpertUnique abilitiesODCLevel 434.5</v>
      </c>
      <c r="C536" s="292" t="str">
        <f t="shared" si="41"/>
        <v>Level 4ExpertODC</v>
      </c>
      <c r="D536" s="287" t="s">
        <v>1471</v>
      </c>
      <c r="E536" s="293" t="s">
        <v>2576</v>
      </c>
      <c r="F536" s="287" t="s">
        <v>800</v>
      </c>
      <c r="G536" s="287" t="s">
        <v>2562</v>
      </c>
      <c r="H536" s="287" t="s">
        <v>927</v>
      </c>
      <c r="I536" s="288">
        <v>34.5</v>
      </c>
      <c r="J536" s="289">
        <f t="shared" si="42"/>
        <v>2880.4049999999997</v>
      </c>
      <c r="K536" s="289">
        <f t="shared" si="43"/>
        <v>2857.3617599999998</v>
      </c>
      <c r="L536" s="289">
        <f t="shared" si="44"/>
        <v>2857</v>
      </c>
    </row>
    <row r="537" spans="1:12" s="292" customFormat="1" ht="12.5">
      <c r="A537" s="287">
        <v>536</v>
      </c>
      <c r="B537" s="235" t="str">
        <f t="shared" si="40"/>
        <v>ExpertUnique abilitiesOnPremLevel 431.05</v>
      </c>
      <c r="C537" s="292" t="str">
        <f t="shared" si="41"/>
        <v>Level 4ExpertOnPrem</v>
      </c>
      <c r="D537" s="287" t="s">
        <v>1471</v>
      </c>
      <c r="E537" s="293" t="s">
        <v>2576</v>
      </c>
      <c r="F537" s="287" t="s">
        <v>807</v>
      </c>
      <c r="G537" s="287" t="s">
        <v>2562</v>
      </c>
      <c r="H537" s="287" t="s">
        <v>927</v>
      </c>
      <c r="I537" s="288">
        <v>31.05</v>
      </c>
      <c r="J537" s="289">
        <f t="shared" si="42"/>
        <v>2592.3644999999997</v>
      </c>
      <c r="K537" s="289">
        <f t="shared" si="43"/>
        <v>2571.6255839999999</v>
      </c>
      <c r="L537" s="289">
        <f t="shared" si="44"/>
        <v>2572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687A-16B4-4787-B756-96BBE2811EFF}">
  <sheetPr codeName="Sheet51">
    <tabColor theme="5"/>
  </sheetPr>
  <dimension ref="A1:V184"/>
  <sheetViews>
    <sheetView topLeftCell="A11" zoomScale="90" zoomScaleNormal="90" workbookViewId="0">
      <selection activeCell="B138" sqref="B138"/>
    </sheetView>
  </sheetViews>
  <sheetFormatPr defaultColWidth="31.453125" defaultRowHeight="11.5"/>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bestFit="1" customWidth="1"/>
    <col min="7" max="7" width="19.453125" style="63" customWidth="1"/>
    <col min="8" max="8" width="8.54296875" style="63" customWidth="1"/>
    <col min="9" max="9" width="23" style="63" customWidth="1"/>
    <col min="10" max="10" width="12.54296875" style="386" customWidth="1"/>
    <col min="11" max="11" width="12.54296875" style="62" customWidth="1"/>
    <col min="12" max="12" width="16.54296875" style="62" customWidth="1"/>
    <col min="13" max="13" width="16.54296875" style="62" bestFit="1" customWidth="1"/>
    <col min="14" max="15" width="17.453125" style="62" bestFit="1" customWidth="1"/>
    <col min="16" max="20" width="17.453125" style="62" customWidth="1"/>
    <col min="21" max="21" width="16.453125" style="63" customWidth="1"/>
    <col min="22" max="22" width="61.453125" style="63" bestFit="1" customWidth="1"/>
    <col min="23" max="16384" width="31.453125" style="63"/>
  </cols>
  <sheetData>
    <row r="1" spans="1:22" ht="14.9" customHeight="1">
      <c r="A1" s="806" t="s">
        <v>1440</v>
      </c>
      <c r="B1" s="806"/>
      <c r="C1" s="809" t="s">
        <v>161</v>
      </c>
      <c r="D1" s="809"/>
      <c r="E1" s="809"/>
      <c r="F1" s="809"/>
      <c r="G1" s="809"/>
      <c r="H1" s="809"/>
      <c r="I1" s="809"/>
      <c r="J1" s="809"/>
    </row>
    <row r="2" spans="1:22" ht="14.9" customHeight="1">
      <c r="A2" s="806" t="s">
        <v>1441</v>
      </c>
      <c r="B2" s="806"/>
      <c r="C2" s="809" t="s">
        <v>1442</v>
      </c>
      <c r="D2" s="809"/>
      <c r="E2" s="809"/>
      <c r="F2" s="809"/>
      <c r="G2" s="809"/>
      <c r="H2" s="809"/>
      <c r="I2" s="809"/>
      <c r="J2" s="809"/>
    </row>
    <row r="3" spans="1:22" ht="14.9" customHeight="1">
      <c r="A3" s="806" t="s">
        <v>1443</v>
      </c>
      <c r="B3" s="806"/>
      <c r="C3" s="809" t="s">
        <v>2577</v>
      </c>
      <c r="D3" s="809"/>
      <c r="E3" s="809"/>
      <c r="F3" s="809"/>
      <c r="G3" s="809"/>
      <c r="H3" s="809"/>
      <c r="I3" s="809"/>
      <c r="J3" s="809"/>
    </row>
    <row r="4" spans="1:22" ht="14.9" customHeight="1">
      <c r="A4" s="806" t="s">
        <v>10</v>
      </c>
      <c r="B4" s="806"/>
      <c r="C4" s="809"/>
      <c r="D4" s="809"/>
      <c r="E4" s="809"/>
      <c r="F4" s="809"/>
      <c r="G4" s="809"/>
      <c r="H4" s="809"/>
      <c r="I4" s="809"/>
      <c r="J4" s="809"/>
    </row>
    <row r="5" spans="1:22" ht="14.9" customHeight="1">
      <c r="A5" s="807" t="s">
        <v>1445</v>
      </c>
      <c r="B5" s="818"/>
      <c r="C5" s="809" t="s">
        <v>235</v>
      </c>
      <c r="D5" s="809"/>
      <c r="E5" s="809"/>
      <c r="F5" s="809"/>
      <c r="G5" s="809"/>
      <c r="H5" s="809"/>
      <c r="I5" s="809"/>
      <c r="J5" s="809"/>
    </row>
    <row r="6" spans="1:22" ht="14.9" customHeight="1">
      <c r="A6" s="807" t="s">
        <v>1446</v>
      </c>
      <c r="B6" s="818"/>
      <c r="C6" s="809" t="s">
        <v>2578</v>
      </c>
      <c r="D6" s="809"/>
      <c r="E6" s="809"/>
      <c r="F6" s="809"/>
      <c r="G6" s="809"/>
      <c r="H6" s="809"/>
      <c r="I6" s="809"/>
      <c r="J6" s="809"/>
      <c r="K6" s="365"/>
    </row>
    <row r="7" spans="1:22" ht="20.149999999999999" customHeight="1">
      <c r="M7" s="805" t="s">
        <v>309</v>
      </c>
      <c r="N7" s="815"/>
      <c r="O7" s="815"/>
      <c r="P7" s="868" t="s">
        <v>310</v>
      </c>
      <c r="Q7" s="869"/>
      <c r="R7" s="869"/>
      <c r="S7" s="63"/>
      <c r="T7" s="63"/>
    </row>
    <row r="8" spans="1:22" ht="25.5" customHeight="1">
      <c r="A8" s="125" t="s">
        <v>5</v>
      </c>
      <c r="B8" s="125" t="s">
        <v>6</v>
      </c>
      <c r="C8" s="125" t="s">
        <v>7</v>
      </c>
      <c r="D8" s="125" t="s">
        <v>8</v>
      </c>
      <c r="E8" s="125" t="s">
        <v>9</v>
      </c>
      <c r="F8" s="125" t="s">
        <v>311</v>
      </c>
      <c r="G8" s="125" t="s">
        <v>1452</v>
      </c>
      <c r="H8" s="125" t="s">
        <v>1453</v>
      </c>
      <c r="I8" s="125" t="s">
        <v>312</v>
      </c>
      <c r="J8" s="387" t="s">
        <v>1455</v>
      </c>
      <c r="K8" s="126" t="s">
        <v>15</v>
      </c>
      <c r="L8" s="126" t="s">
        <v>16</v>
      </c>
      <c r="M8" s="110">
        <v>45839</v>
      </c>
      <c r="N8" s="110">
        <v>45870</v>
      </c>
      <c r="O8" s="110">
        <v>45901</v>
      </c>
      <c r="P8" s="110">
        <v>45931</v>
      </c>
      <c r="Q8" s="110">
        <v>45962</v>
      </c>
      <c r="R8" s="110">
        <v>45992</v>
      </c>
      <c r="S8" s="110" t="s">
        <v>1456</v>
      </c>
      <c r="T8" s="110" t="s">
        <v>1457</v>
      </c>
      <c r="U8" s="127" t="s">
        <v>1459</v>
      </c>
      <c r="V8" s="127" t="s">
        <v>19</v>
      </c>
    </row>
    <row r="9" spans="1:22" ht="27" customHeight="1">
      <c r="A9" s="368">
        <v>2257902</v>
      </c>
      <c r="B9" s="368" t="s">
        <v>956</v>
      </c>
      <c r="C9" s="46" t="s">
        <v>800</v>
      </c>
      <c r="D9" s="46" t="s">
        <v>646</v>
      </c>
      <c r="E9" s="49" t="s">
        <v>20</v>
      </c>
      <c r="F9" s="49" t="s">
        <v>804</v>
      </c>
      <c r="G9" s="49" t="s">
        <v>1462</v>
      </c>
      <c r="H9" s="49" t="str">
        <f t="shared" ref="H9:H77" si="0">CONCATENATE(F9,G9,C9)</f>
        <v>Level 3PremiumODC</v>
      </c>
      <c r="I9" s="49" t="s">
        <v>318</v>
      </c>
      <c r="J9" s="388">
        <f>VLOOKUP(H9,'New Rate Card India - BFD'!C:L,10,0)</f>
        <v>2054</v>
      </c>
      <c r="K9" s="36">
        <f t="shared" ref="K9:K77" si="1">J9/82</f>
        <v>25.048780487804876</v>
      </c>
      <c r="L9" s="128">
        <f t="shared" ref="L9:L77" si="2">K9*176</f>
        <v>4408.585365853658</v>
      </c>
      <c r="M9" s="124">
        <f t="shared" ref="M9:M77" si="3">K9*176</f>
        <v>4408.585365853658</v>
      </c>
      <c r="N9" s="124">
        <f t="shared" ref="N9:N77" si="4">K9*176</f>
        <v>4408.585365853658</v>
      </c>
      <c r="O9" s="124">
        <f t="shared" ref="O9:O77" si="5">K9*176</f>
        <v>4408.585365853658</v>
      </c>
      <c r="P9" s="124">
        <f t="shared" ref="P9:P77" si="6">K9*176</f>
        <v>4408.585365853658</v>
      </c>
      <c r="Q9" s="124">
        <f t="shared" ref="Q9:Q77" si="7">K9*176</f>
        <v>4408.585365853658</v>
      </c>
      <c r="R9" s="124">
        <f t="shared" ref="R9:R77" si="8">K9*176</f>
        <v>4408.585365853658</v>
      </c>
      <c r="S9" s="10">
        <f t="shared" ref="S9:S77" si="9">SUM(M9:O9)</f>
        <v>13225.756097560974</v>
      </c>
      <c r="T9" s="10">
        <f t="shared" ref="T9:T77" si="10">SUM(P9:R9)</f>
        <v>13225.756097560974</v>
      </c>
      <c r="U9" s="128">
        <f t="shared" ref="U9:U77" si="11">SUM(S9:T9)</f>
        <v>26451.512195121948</v>
      </c>
      <c r="V9" s="129" t="s">
        <v>2371</v>
      </c>
    </row>
    <row r="10" spans="1:22" ht="27" customHeight="1">
      <c r="A10" s="368">
        <v>204977</v>
      </c>
      <c r="B10" s="368" t="s">
        <v>956</v>
      </c>
      <c r="C10" s="46" t="s">
        <v>800</v>
      </c>
      <c r="D10" s="46" t="s">
        <v>626</v>
      </c>
      <c r="E10" s="49" t="s">
        <v>25</v>
      </c>
      <c r="F10" s="49" t="s">
        <v>804</v>
      </c>
      <c r="G10" s="49" t="s">
        <v>1464</v>
      </c>
      <c r="H10" s="49" t="str">
        <f>CONCATENATE(F10,G10,C10)</f>
        <v>Level 3StandardODC</v>
      </c>
      <c r="I10" s="49" t="s">
        <v>338</v>
      </c>
      <c r="J10" s="388">
        <f>VLOOKUP(H10,'New Rate Card India - BFD'!C:L,10,0)</f>
        <v>1897</v>
      </c>
      <c r="K10" s="36">
        <f>J10/82</f>
        <v>23.134146341463413</v>
      </c>
      <c r="L10" s="128">
        <f>K10*176</f>
        <v>4071.6097560975609</v>
      </c>
      <c r="M10" s="124">
        <f>K10*176</f>
        <v>4071.6097560975609</v>
      </c>
      <c r="N10" s="124">
        <f>K10*176</f>
        <v>4071.6097560975609</v>
      </c>
      <c r="O10" s="124">
        <f>K10*176</f>
        <v>4071.6097560975609</v>
      </c>
      <c r="P10" s="124">
        <f>K10*176</f>
        <v>4071.6097560975609</v>
      </c>
      <c r="Q10" s="124">
        <f>K10*176</f>
        <v>4071.6097560975609</v>
      </c>
      <c r="R10" s="124">
        <f>K10*176</f>
        <v>4071.6097560975609</v>
      </c>
      <c r="S10" s="10">
        <f>SUM(M10:O10)</f>
        <v>12214.829268292682</v>
      </c>
      <c r="T10" s="10">
        <f>SUM(P10:R10)</f>
        <v>12214.829268292682</v>
      </c>
      <c r="U10" s="128">
        <f>SUM(S10:T10)</f>
        <v>24429.658536585364</v>
      </c>
      <c r="V10" s="129" t="s">
        <v>2371</v>
      </c>
    </row>
    <row r="11" spans="1:22" ht="27" customHeight="1">
      <c r="A11" s="368">
        <v>109497</v>
      </c>
      <c r="B11" s="368" t="s">
        <v>958</v>
      </c>
      <c r="C11" s="46" t="s">
        <v>800</v>
      </c>
      <c r="D11" s="46" t="s">
        <v>442</v>
      </c>
      <c r="E11" s="49" t="s">
        <v>20</v>
      </c>
      <c r="F11" s="49" t="s">
        <v>804</v>
      </c>
      <c r="G11" s="49" t="s">
        <v>1462</v>
      </c>
      <c r="H11" s="49" t="str">
        <f>CONCATENATE(F11,G11,C11)</f>
        <v>Level 3PremiumODC</v>
      </c>
      <c r="I11" s="49" t="s">
        <v>443</v>
      </c>
      <c r="J11" s="388">
        <f>VLOOKUP(H11,'New Rate Card India - BFD'!C:L,10,0)</f>
        <v>2054</v>
      </c>
      <c r="K11" s="36">
        <f>J11/82</f>
        <v>25.048780487804876</v>
      </c>
      <c r="L11" s="128">
        <f>K11*176</f>
        <v>4408.585365853658</v>
      </c>
      <c r="M11" s="124">
        <f>K11*176</f>
        <v>4408.585365853658</v>
      </c>
      <c r="N11" s="124">
        <f>K11*176</f>
        <v>4408.585365853658</v>
      </c>
      <c r="O11" s="124">
        <f>K11*176</f>
        <v>4408.585365853658</v>
      </c>
      <c r="P11" s="124">
        <f>K11*176</f>
        <v>4408.585365853658</v>
      </c>
      <c r="Q11" s="124">
        <f>K11*176</f>
        <v>4408.585365853658</v>
      </c>
      <c r="R11" s="124">
        <f>K11*176</f>
        <v>4408.585365853658</v>
      </c>
      <c r="S11" s="10">
        <f>SUM(M11:O11)</f>
        <v>13225.756097560974</v>
      </c>
      <c r="T11" s="10">
        <f>SUM(P11:R11)</f>
        <v>13225.756097560974</v>
      </c>
      <c r="U11" s="128">
        <f>SUM(S11:T11)</f>
        <v>26451.512195121948</v>
      </c>
      <c r="V11" s="129"/>
    </row>
    <row r="12" spans="1:22" ht="27" customHeight="1">
      <c r="A12" s="368">
        <v>2385199</v>
      </c>
      <c r="B12" s="368" t="s">
        <v>960</v>
      </c>
      <c r="C12" s="46" t="s">
        <v>807</v>
      </c>
      <c r="D12" s="46" t="s">
        <v>961</v>
      </c>
      <c r="E12" s="49" t="s">
        <v>346</v>
      </c>
      <c r="F12" s="49" t="s">
        <v>804</v>
      </c>
      <c r="G12" s="49" t="s">
        <v>1493</v>
      </c>
      <c r="H12" s="49" t="str">
        <f>CONCATENATE(F12,G12,C12)</f>
        <v>Level 3NicheOnPrem</v>
      </c>
      <c r="I12" s="49" t="s">
        <v>422</v>
      </c>
      <c r="J12" s="388">
        <f>VLOOKUP(H12,'New Rate Card India - BFD'!C:L,10,0)</f>
        <v>2050</v>
      </c>
      <c r="K12" s="36">
        <f>J12/82</f>
        <v>25</v>
      </c>
      <c r="L12" s="128">
        <f>K12*176</f>
        <v>4400</v>
      </c>
      <c r="M12" s="124">
        <f>K12*176</f>
        <v>4400</v>
      </c>
      <c r="N12" s="124">
        <f>K12*176</f>
        <v>4400</v>
      </c>
      <c r="O12" s="124">
        <f>K12*176</f>
        <v>4400</v>
      </c>
      <c r="P12" s="124">
        <f>K12*176</f>
        <v>4400</v>
      </c>
      <c r="Q12" s="124">
        <f>K12*176</f>
        <v>4400</v>
      </c>
      <c r="R12" s="124">
        <f>K12*176</f>
        <v>4400</v>
      </c>
      <c r="S12" s="10">
        <f>SUM(M12:O12)</f>
        <v>13200</v>
      </c>
      <c r="T12" s="10">
        <f>SUM(P12:R12)</f>
        <v>13200</v>
      </c>
      <c r="U12" s="128">
        <f>SUM(S12:T12)</f>
        <v>26400</v>
      </c>
      <c r="V12" s="129" t="s">
        <v>2371</v>
      </c>
    </row>
    <row r="13" spans="1:22" ht="27" customHeight="1">
      <c r="A13" s="368">
        <v>2071923</v>
      </c>
      <c r="B13" s="368" t="s">
        <v>1072</v>
      </c>
      <c r="C13" s="46" t="s">
        <v>800</v>
      </c>
      <c r="D13" s="46" t="s">
        <v>646</v>
      </c>
      <c r="E13" s="49" t="s">
        <v>341</v>
      </c>
      <c r="F13" s="49" t="s">
        <v>804</v>
      </c>
      <c r="G13" s="49" t="s">
        <v>1493</v>
      </c>
      <c r="H13" s="49" t="str">
        <f t="shared" si="0"/>
        <v>Level 3NicheODC</v>
      </c>
      <c r="I13" s="49" t="s">
        <v>324</v>
      </c>
      <c r="J13" s="388">
        <f>VLOOKUP(H13,'New Rate Card India - BFD'!C:L,10,0)</f>
        <v>2278</v>
      </c>
      <c r="K13" s="36">
        <f t="shared" si="1"/>
        <v>27.780487804878049</v>
      </c>
      <c r="L13" s="128">
        <f t="shared" si="2"/>
        <v>4889.3658536585372</v>
      </c>
      <c r="M13" s="124">
        <f t="shared" si="3"/>
        <v>4889.3658536585372</v>
      </c>
      <c r="N13" s="124">
        <f t="shared" si="4"/>
        <v>4889.3658536585372</v>
      </c>
      <c r="O13" s="124">
        <f t="shared" si="5"/>
        <v>4889.3658536585372</v>
      </c>
      <c r="P13" s="124">
        <f t="shared" si="6"/>
        <v>4889.3658536585372</v>
      </c>
      <c r="Q13" s="124">
        <f t="shared" si="7"/>
        <v>4889.3658536585372</v>
      </c>
      <c r="R13" s="124">
        <f t="shared" si="8"/>
        <v>4889.3658536585372</v>
      </c>
      <c r="S13" s="10">
        <f t="shared" si="9"/>
        <v>14668.097560975611</v>
      </c>
      <c r="T13" s="10">
        <f t="shared" si="10"/>
        <v>14668.097560975611</v>
      </c>
      <c r="U13" s="128">
        <f t="shared" si="11"/>
        <v>29336.195121951223</v>
      </c>
      <c r="V13" s="129" t="s">
        <v>2371</v>
      </c>
    </row>
    <row r="14" spans="1:22" ht="27" customHeight="1">
      <c r="A14" s="368">
        <v>2081055</v>
      </c>
      <c r="B14" s="368" t="s">
        <v>964</v>
      </c>
      <c r="C14" s="46" t="s">
        <v>800</v>
      </c>
      <c r="D14" s="46" t="s">
        <v>637</v>
      </c>
      <c r="E14" s="49" t="s">
        <v>20</v>
      </c>
      <c r="F14" s="49" t="s">
        <v>802</v>
      </c>
      <c r="G14" s="49" t="s">
        <v>1462</v>
      </c>
      <c r="H14" s="49" t="str">
        <f t="shared" si="0"/>
        <v>Level 2PremiumODC</v>
      </c>
      <c r="I14" s="49" t="s">
        <v>324</v>
      </c>
      <c r="J14" s="388">
        <f>VLOOKUP(H14,'New Rate Card India - BFD'!C:L,10,0)</f>
        <v>1764</v>
      </c>
      <c r="K14" s="36">
        <f t="shared" si="1"/>
        <v>21.512195121951219</v>
      </c>
      <c r="L14" s="128">
        <f t="shared" si="2"/>
        <v>3786.1463414634145</v>
      </c>
      <c r="M14" s="124">
        <f t="shared" si="3"/>
        <v>3786.1463414634145</v>
      </c>
      <c r="N14" s="124">
        <f t="shared" si="4"/>
        <v>3786.1463414634145</v>
      </c>
      <c r="O14" s="124">
        <f t="shared" si="5"/>
        <v>3786.1463414634145</v>
      </c>
      <c r="P14" s="124">
        <f t="shared" si="6"/>
        <v>3786.1463414634145</v>
      </c>
      <c r="Q14" s="124">
        <f t="shared" si="7"/>
        <v>3786.1463414634145</v>
      </c>
      <c r="R14" s="124">
        <f t="shared" si="8"/>
        <v>3786.1463414634145</v>
      </c>
      <c r="S14" s="10">
        <f t="shared" si="9"/>
        <v>11358.439024390244</v>
      </c>
      <c r="T14" s="10">
        <f t="shared" si="10"/>
        <v>11358.439024390244</v>
      </c>
      <c r="U14" s="128">
        <f t="shared" si="11"/>
        <v>22716.878048780487</v>
      </c>
      <c r="V14" s="129" t="s">
        <v>2371</v>
      </c>
    </row>
    <row r="15" spans="1:22" ht="27" customHeight="1">
      <c r="A15" s="368">
        <v>2087175</v>
      </c>
      <c r="B15" s="368" t="s">
        <v>965</v>
      </c>
      <c r="C15" s="46" t="s">
        <v>800</v>
      </c>
      <c r="D15" s="46" t="s">
        <v>640</v>
      </c>
      <c r="E15" s="49" t="s">
        <v>20</v>
      </c>
      <c r="F15" s="49" t="s">
        <v>802</v>
      </c>
      <c r="G15" s="49" t="s">
        <v>1462</v>
      </c>
      <c r="H15" s="49" t="str">
        <f t="shared" si="0"/>
        <v>Level 2PremiumODC</v>
      </c>
      <c r="I15" s="49" t="s">
        <v>324</v>
      </c>
      <c r="J15" s="388">
        <f>VLOOKUP(H15,'New Rate Card India - BFD'!C:L,10,0)</f>
        <v>1764</v>
      </c>
      <c r="K15" s="36">
        <f t="shared" si="1"/>
        <v>21.512195121951219</v>
      </c>
      <c r="L15" s="128">
        <f t="shared" si="2"/>
        <v>3786.1463414634145</v>
      </c>
      <c r="M15" s="124">
        <f t="shared" si="3"/>
        <v>3786.1463414634145</v>
      </c>
      <c r="N15" s="124">
        <f t="shared" si="4"/>
        <v>3786.1463414634145</v>
      </c>
      <c r="O15" s="124">
        <f t="shared" si="5"/>
        <v>3786.1463414634145</v>
      </c>
      <c r="P15" s="124">
        <f t="shared" si="6"/>
        <v>3786.1463414634145</v>
      </c>
      <c r="Q15" s="124">
        <f t="shared" si="7"/>
        <v>3786.1463414634145</v>
      </c>
      <c r="R15" s="124">
        <f t="shared" si="8"/>
        <v>3786.1463414634145</v>
      </c>
      <c r="S15" s="10">
        <f t="shared" si="9"/>
        <v>11358.439024390244</v>
      </c>
      <c r="T15" s="10">
        <f t="shared" si="10"/>
        <v>11358.439024390244</v>
      </c>
      <c r="U15" s="128">
        <f t="shared" si="11"/>
        <v>22716.878048780487</v>
      </c>
      <c r="V15" s="129" t="s">
        <v>2371</v>
      </c>
    </row>
    <row r="16" spans="1:22" ht="27" customHeight="1">
      <c r="A16" s="368">
        <v>2090966</v>
      </c>
      <c r="B16" s="368" t="s">
        <v>966</v>
      </c>
      <c r="C16" s="46" t="s">
        <v>800</v>
      </c>
      <c r="D16" s="46" t="s">
        <v>646</v>
      </c>
      <c r="E16" s="49" t="s">
        <v>25</v>
      </c>
      <c r="F16" s="49" t="s">
        <v>802</v>
      </c>
      <c r="G16" s="49" t="s">
        <v>1464</v>
      </c>
      <c r="H16" s="49" t="str">
        <f t="shared" si="0"/>
        <v>Level 2StandardODC</v>
      </c>
      <c r="I16" s="49" t="s">
        <v>324</v>
      </c>
      <c r="J16" s="388">
        <f>VLOOKUP(H16,'New Rate Card India - BFD'!C:L,10,0)</f>
        <v>1656</v>
      </c>
      <c r="K16" s="36">
        <f t="shared" si="1"/>
        <v>20.195121951219512</v>
      </c>
      <c r="L16" s="128">
        <f t="shared" si="2"/>
        <v>3554.3414634146343</v>
      </c>
      <c r="M16" s="124">
        <f t="shared" si="3"/>
        <v>3554.3414634146343</v>
      </c>
      <c r="N16" s="124">
        <f t="shared" si="4"/>
        <v>3554.3414634146343</v>
      </c>
      <c r="O16" s="124">
        <f t="shared" si="5"/>
        <v>3554.3414634146343</v>
      </c>
      <c r="P16" s="124">
        <f t="shared" si="6"/>
        <v>3554.3414634146343</v>
      </c>
      <c r="Q16" s="124">
        <f t="shared" si="7"/>
        <v>3554.3414634146343</v>
      </c>
      <c r="R16" s="124">
        <f t="shared" si="8"/>
        <v>3554.3414634146343</v>
      </c>
      <c r="S16" s="10">
        <f t="shared" si="9"/>
        <v>10663.024390243903</v>
      </c>
      <c r="T16" s="10">
        <f t="shared" si="10"/>
        <v>10663.024390243903</v>
      </c>
      <c r="U16" s="128">
        <f t="shared" si="11"/>
        <v>21326.048780487807</v>
      </c>
      <c r="V16" s="129" t="s">
        <v>2371</v>
      </c>
    </row>
    <row r="17" spans="1:22" ht="27" customHeight="1">
      <c r="A17" s="368">
        <v>2091430</v>
      </c>
      <c r="B17" s="368" t="s">
        <v>967</v>
      </c>
      <c r="C17" s="46" t="s">
        <v>800</v>
      </c>
      <c r="D17" s="46" t="s">
        <v>646</v>
      </c>
      <c r="E17" s="49" t="s">
        <v>25</v>
      </c>
      <c r="F17" s="49" t="s">
        <v>802</v>
      </c>
      <c r="G17" s="49" t="s">
        <v>1464</v>
      </c>
      <c r="H17" s="49" t="str">
        <f t="shared" si="0"/>
        <v>Level 2StandardODC</v>
      </c>
      <c r="I17" s="49" t="s">
        <v>324</v>
      </c>
      <c r="J17" s="388">
        <f>VLOOKUP(H17,'New Rate Card India - BFD'!C:L,10,0)</f>
        <v>1656</v>
      </c>
      <c r="K17" s="36">
        <f t="shared" si="1"/>
        <v>20.195121951219512</v>
      </c>
      <c r="L17" s="128">
        <f t="shared" si="2"/>
        <v>3554.3414634146343</v>
      </c>
      <c r="M17" s="124">
        <f t="shared" si="3"/>
        <v>3554.3414634146343</v>
      </c>
      <c r="N17" s="124">
        <f t="shared" si="4"/>
        <v>3554.3414634146343</v>
      </c>
      <c r="O17" s="124">
        <f t="shared" si="5"/>
        <v>3554.3414634146343</v>
      </c>
      <c r="P17" s="124">
        <f t="shared" si="6"/>
        <v>3554.3414634146343</v>
      </c>
      <c r="Q17" s="124">
        <f t="shared" si="7"/>
        <v>3554.3414634146343</v>
      </c>
      <c r="R17" s="124">
        <f t="shared" si="8"/>
        <v>3554.3414634146343</v>
      </c>
      <c r="S17" s="10">
        <f t="shared" si="9"/>
        <v>10663.024390243903</v>
      </c>
      <c r="T17" s="10">
        <f t="shared" si="10"/>
        <v>10663.024390243903</v>
      </c>
      <c r="U17" s="128">
        <f t="shared" si="11"/>
        <v>21326.048780487807</v>
      </c>
      <c r="V17" s="129" t="s">
        <v>2371</v>
      </c>
    </row>
    <row r="18" spans="1:22" ht="27" customHeight="1">
      <c r="A18" s="368">
        <v>2093279</v>
      </c>
      <c r="B18" s="368" t="s">
        <v>970</v>
      </c>
      <c r="C18" s="46" t="s">
        <v>800</v>
      </c>
      <c r="D18" s="46" t="s">
        <v>646</v>
      </c>
      <c r="E18" s="49" t="s">
        <v>20</v>
      </c>
      <c r="F18" s="49" t="s">
        <v>802</v>
      </c>
      <c r="G18" s="49" t="s">
        <v>1462</v>
      </c>
      <c r="H18" s="49" t="str">
        <f t="shared" si="0"/>
        <v>Level 2PremiumODC</v>
      </c>
      <c r="I18" s="49" t="s">
        <v>324</v>
      </c>
      <c r="J18" s="388">
        <f>VLOOKUP(H18,'New Rate Card India - BFD'!C:L,10,0)</f>
        <v>1764</v>
      </c>
      <c r="K18" s="36">
        <f t="shared" si="1"/>
        <v>21.512195121951219</v>
      </c>
      <c r="L18" s="128">
        <f t="shared" si="2"/>
        <v>3786.1463414634145</v>
      </c>
      <c r="M18" s="124">
        <f t="shared" si="3"/>
        <v>3786.1463414634145</v>
      </c>
      <c r="N18" s="124">
        <f t="shared" si="4"/>
        <v>3786.1463414634145</v>
      </c>
      <c r="O18" s="124">
        <f t="shared" si="5"/>
        <v>3786.1463414634145</v>
      </c>
      <c r="P18" s="124">
        <f t="shared" si="6"/>
        <v>3786.1463414634145</v>
      </c>
      <c r="Q18" s="124">
        <f t="shared" si="7"/>
        <v>3786.1463414634145</v>
      </c>
      <c r="R18" s="124">
        <f t="shared" si="8"/>
        <v>3786.1463414634145</v>
      </c>
      <c r="S18" s="10">
        <f t="shared" si="9"/>
        <v>11358.439024390244</v>
      </c>
      <c r="T18" s="10">
        <f t="shared" si="10"/>
        <v>11358.439024390244</v>
      </c>
      <c r="U18" s="128">
        <f t="shared" si="11"/>
        <v>22716.878048780487</v>
      </c>
      <c r="V18" s="129" t="s">
        <v>2371</v>
      </c>
    </row>
    <row r="19" spans="1:22" ht="27" customHeight="1">
      <c r="A19" s="368">
        <v>2093347</v>
      </c>
      <c r="B19" s="368" t="s">
        <v>2579</v>
      </c>
      <c r="C19" s="46" t="s">
        <v>800</v>
      </c>
      <c r="D19" s="46" t="s">
        <v>637</v>
      </c>
      <c r="E19" s="49" t="s">
        <v>25</v>
      </c>
      <c r="F19" s="49" t="s">
        <v>804</v>
      </c>
      <c r="G19" s="49" t="s">
        <v>1464</v>
      </c>
      <c r="H19" s="49" t="str">
        <f t="shared" si="0"/>
        <v>Level 3StandardODC</v>
      </c>
      <c r="I19" s="49" t="s">
        <v>338</v>
      </c>
      <c r="J19" s="388">
        <f>VLOOKUP(H19,'New Rate Card India - BFD'!C:L,10,0)</f>
        <v>1897</v>
      </c>
      <c r="K19" s="36">
        <f t="shared" si="1"/>
        <v>23.134146341463413</v>
      </c>
      <c r="L19" s="128">
        <f t="shared" si="2"/>
        <v>4071.6097560975609</v>
      </c>
      <c r="M19" s="124">
        <f t="shared" si="3"/>
        <v>4071.6097560975609</v>
      </c>
      <c r="N19" s="124">
        <f t="shared" si="4"/>
        <v>4071.6097560975609</v>
      </c>
      <c r="O19" s="124">
        <f t="shared" si="5"/>
        <v>4071.6097560975609</v>
      </c>
      <c r="P19" s="124">
        <f t="shared" si="6"/>
        <v>4071.6097560975609</v>
      </c>
      <c r="Q19" s="124">
        <f t="shared" si="7"/>
        <v>4071.6097560975609</v>
      </c>
      <c r="R19" s="124">
        <f t="shared" si="8"/>
        <v>4071.6097560975609</v>
      </c>
      <c r="S19" s="10">
        <f t="shared" si="9"/>
        <v>12214.829268292682</v>
      </c>
      <c r="T19" s="10">
        <f t="shared" si="10"/>
        <v>12214.829268292682</v>
      </c>
      <c r="U19" s="128">
        <f t="shared" si="11"/>
        <v>24429.658536585364</v>
      </c>
      <c r="V19" s="129" t="s">
        <v>2371</v>
      </c>
    </row>
    <row r="20" spans="1:22" ht="27" customHeight="1">
      <c r="A20" s="368">
        <v>2101366</v>
      </c>
      <c r="B20" s="368" t="s">
        <v>972</v>
      </c>
      <c r="C20" s="46" t="s">
        <v>800</v>
      </c>
      <c r="D20" s="46" t="s">
        <v>640</v>
      </c>
      <c r="E20" s="49" t="s">
        <v>20</v>
      </c>
      <c r="F20" s="49" t="s">
        <v>810</v>
      </c>
      <c r="G20" s="49" t="s">
        <v>1462</v>
      </c>
      <c r="H20" s="49" t="str">
        <f t="shared" si="0"/>
        <v>Level 1PremiumODC</v>
      </c>
      <c r="I20" s="49" t="s">
        <v>582</v>
      </c>
      <c r="J20" s="388">
        <f>VLOOKUP(H20,'New Rate Card India - BFD'!C:L,10,0)</f>
        <v>1449</v>
      </c>
      <c r="K20" s="36">
        <f t="shared" si="1"/>
        <v>17.670731707317074</v>
      </c>
      <c r="L20" s="128">
        <f t="shared" si="2"/>
        <v>3110.0487804878048</v>
      </c>
      <c r="M20" s="124">
        <f t="shared" si="3"/>
        <v>3110.0487804878048</v>
      </c>
      <c r="N20" s="124">
        <f t="shared" si="4"/>
        <v>3110.0487804878048</v>
      </c>
      <c r="O20" s="124">
        <f t="shared" si="5"/>
        <v>3110.0487804878048</v>
      </c>
      <c r="P20" s="124">
        <f t="shared" si="6"/>
        <v>3110.0487804878048</v>
      </c>
      <c r="Q20" s="124">
        <f t="shared" si="7"/>
        <v>3110.0487804878048</v>
      </c>
      <c r="R20" s="124">
        <f t="shared" si="8"/>
        <v>3110.0487804878048</v>
      </c>
      <c r="S20" s="10">
        <f t="shared" si="9"/>
        <v>9330.1463414634145</v>
      </c>
      <c r="T20" s="10">
        <f t="shared" si="10"/>
        <v>9330.1463414634145</v>
      </c>
      <c r="U20" s="128">
        <f t="shared" si="11"/>
        <v>18660.292682926829</v>
      </c>
      <c r="V20" s="129" t="s">
        <v>2371</v>
      </c>
    </row>
    <row r="21" spans="1:22" ht="27" customHeight="1">
      <c r="A21" s="368">
        <v>2106430</v>
      </c>
      <c r="B21" s="368" t="s">
        <v>973</v>
      </c>
      <c r="C21" s="46" t="s">
        <v>800</v>
      </c>
      <c r="D21" s="46" t="s">
        <v>640</v>
      </c>
      <c r="E21" s="49" t="s">
        <v>20</v>
      </c>
      <c r="F21" s="49" t="s">
        <v>802</v>
      </c>
      <c r="G21" s="49" t="s">
        <v>1462</v>
      </c>
      <c r="H21" s="49" t="str">
        <f t="shared" si="0"/>
        <v>Level 2PremiumODC</v>
      </c>
      <c r="I21" s="49" t="s">
        <v>324</v>
      </c>
      <c r="J21" s="388">
        <f>VLOOKUP(H21,'New Rate Card India - BFD'!C:L,10,0)</f>
        <v>1764</v>
      </c>
      <c r="K21" s="36">
        <f t="shared" si="1"/>
        <v>21.512195121951219</v>
      </c>
      <c r="L21" s="128">
        <f t="shared" si="2"/>
        <v>3786.1463414634145</v>
      </c>
      <c r="M21" s="124">
        <f t="shared" si="3"/>
        <v>3786.1463414634145</v>
      </c>
      <c r="N21" s="124">
        <f t="shared" si="4"/>
        <v>3786.1463414634145</v>
      </c>
      <c r="O21" s="124">
        <f t="shared" si="5"/>
        <v>3786.1463414634145</v>
      </c>
      <c r="P21" s="124">
        <f t="shared" si="6"/>
        <v>3786.1463414634145</v>
      </c>
      <c r="Q21" s="124">
        <f t="shared" si="7"/>
        <v>3786.1463414634145</v>
      </c>
      <c r="R21" s="124">
        <f t="shared" si="8"/>
        <v>3786.1463414634145</v>
      </c>
      <c r="S21" s="10">
        <f t="shared" si="9"/>
        <v>11358.439024390244</v>
      </c>
      <c r="T21" s="10">
        <f t="shared" si="10"/>
        <v>11358.439024390244</v>
      </c>
      <c r="U21" s="128">
        <f t="shared" si="11"/>
        <v>22716.878048780487</v>
      </c>
      <c r="V21" s="129" t="s">
        <v>2371</v>
      </c>
    </row>
    <row r="22" spans="1:22" ht="27" customHeight="1">
      <c r="A22" s="368">
        <v>2108156</v>
      </c>
      <c r="B22" s="368" t="s">
        <v>974</v>
      </c>
      <c r="C22" s="46" t="s">
        <v>800</v>
      </c>
      <c r="D22" s="46" t="s">
        <v>626</v>
      </c>
      <c r="E22" s="49" t="s">
        <v>25</v>
      </c>
      <c r="F22" s="49" t="s">
        <v>802</v>
      </c>
      <c r="G22" s="49" t="s">
        <v>1464</v>
      </c>
      <c r="H22" s="49" t="str">
        <f t="shared" si="0"/>
        <v>Level 2StandardODC</v>
      </c>
      <c r="I22" s="49" t="s">
        <v>324</v>
      </c>
      <c r="J22" s="388">
        <f>VLOOKUP(H22,'New Rate Card India - BFD'!C:L,10,0)</f>
        <v>1656</v>
      </c>
      <c r="K22" s="36">
        <f t="shared" si="1"/>
        <v>20.195121951219512</v>
      </c>
      <c r="L22" s="128">
        <f t="shared" si="2"/>
        <v>3554.3414634146343</v>
      </c>
      <c r="M22" s="124">
        <f t="shared" si="3"/>
        <v>3554.3414634146343</v>
      </c>
      <c r="N22" s="124">
        <f t="shared" si="4"/>
        <v>3554.3414634146343</v>
      </c>
      <c r="O22" s="124">
        <f t="shared" si="5"/>
        <v>3554.3414634146343</v>
      </c>
      <c r="P22" s="124">
        <f t="shared" si="6"/>
        <v>3554.3414634146343</v>
      </c>
      <c r="Q22" s="124">
        <f t="shared" si="7"/>
        <v>3554.3414634146343</v>
      </c>
      <c r="R22" s="124">
        <f t="shared" si="8"/>
        <v>3554.3414634146343</v>
      </c>
      <c r="S22" s="10">
        <f t="shared" si="9"/>
        <v>10663.024390243903</v>
      </c>
      <c r="T22" s="10">
        <f t="shared" si="10"/>
        <v>10663.024390243903</v>
      </c>
      <c r="U22" s="128">
        <f t="shared" si="11"/>
        <v>21326.048780487807</v>
      </c>
      <c r="V22" s="129" t="s">
        <v>2371</v>
      </c>
    </row>
    <row r="23" spans="1:22" ht="27" customHeight="1">
      <c r="A23" s="368">
        <v>2112043</v>
      </c>
      <c r="B23" s="368" t="s">
        <v>975</v>
      </c>
      <c r="C23" s="46" t="s">
        <v>800</v>
      </c>
      <c r="D23" s="46" t="s">
        <v>637</v>
      </c>
      <c r="E23" s="49" t="s">
        <v>25</v>
      </c>
      <c r="F23" s="49" t="s">
        <v>810</v>
      </c>
      <c r="G23" s="49" t="s">
        <v>1464</v>
      </c>
      <c r="H23" s="49" t="str">
        <f t="shared" si="0"/>
        <v>Level 1StandardODC</v>
      </c>
      <c r="I23" s="49" t="s">
        <v>582</v>
      </c>
      <c r="J23" s="388">
        <f>VLOOKUP(H23,'New Rate Card India - BFD'!C:L,10,0)</f>
        <v>1400</v>
      </c>
      <c r="K23" s="36">
        <f t="shared" si="1"/>
        <v>17.073170731707318</v>
      </c>
      <c r="L23" s="128">
        <f t="shared" si="2"/>
        <v>3004.8780487804879</v>
      </c>
      <c r="M23" s="124">
        <f t="shared" si="3"/>
        <v>3004.8780487804879</v>
      </c>
      <c r="N23" s="124">
        <f t="shared" si="4"/>
        <v>3004.8780487804879</v>
      </c>
      <c r="O23" s="124">
        <f t="shared" si="5"/>
        <v>3004.8780487804879</v>
      </c>
      <c r="P23" s="124">
        <f t="shared" si="6"/>
        <v>3004.8780487804879</v>
      </c>
      <c r="Q23" s="124">
        <f t="shared" si="7"/>
        <v>3004.8780487804879</v>
      </c>
      <c r="R23" s="124">
        <f t="shared" si="8"/>
        <v>3004.8780487804879</v>
      </c>
      <c r="S23" s="10">
        <f t="shared" si="9"/>
        <v>9014.6341463414647</v>
      </c>
      <c r="T23" s="10">
        <f t="shared" si="10"/>
        <v>9014.6341463414647</v>
      </c>
      <c r="U23" s="128">
        <f t="shared" si="11"/>
        <v>18029.268292682929</v>
      </c>
      <c r="V23" s="129" t="s">
        <v>2371</v>
      </c>
    </row>
    <row r="24" spans="1:22" ht="27" customHeight="1">
      <c r="A24" s="368">
        <v>2112364</v>
      </c>
      <c r="B24" s="368" t="s">
        <v>1073</v>
      </c>
      <c r="C24" s="46" t="s">
        <v>800</v>
      </c>
      <c r="D24" s="46" t="s">
        <v>626</v>
      </c>
      <c r="E24" s="49" t="s">
        <v>341</v>
      </c>
      <c r="F24" s="49" t="s">
        <v>804</v>
      </c>
      <c r="G24" s="49" t="s">
        <v>1493</v>
      </c>
      <c r="H24" s="49" t="str">
        <f t="shared" si="0"/>
        <v>Level 3NicheODC</v>
      </c>
      <c r="I24" s="49" t="s">
        <v>338</v>
      </c>
      <c r="J24" s="388">
        <f>VLOOKUP(H24,'New Rate Card India - BFD'!C:L,10,0)</f>
        <v>2278</v>
      </c>
      <c r="K24" s="36">
        <f t="shared" si="1"/>
        <v>27.780487804878049</v>
      </c>
      <c r="L24" s="128">
        <f t="shared" si="2"/>
        <v>4889.3658536585372</v>
      </c>
      <c r="M24" s="124">
        <f t="shared" si="3"/>
        <v>4889.3658536585372</v>
      </c>
      <c r="N24" s="124">
        <f t="shared" si="4"/>
        <v>4889.3658536585372</v>
      </c>
      <c r="O24" s="124">
        <f t="shared" si="5"/>
        <v>4889.3658536585372</v>
      </c>
      <c r="P24" s="124">
        <f t="shared" si="6"/>
        <v>4889.3658536585372</v>
      </c>
      <c r="Q24" s="124">
        <f t="shared" si="7"/>
        <v>4889.3658536585372</v>
      </c>
      <c r="R24" s="124">
        <f t="shared" si="8"/>
        <v>4889.3658536585372</v>
      </c>
      <c r="S24" s="10">
        <f t="shared" si="9"/>
        <v>14668.097560975611</v>
      </c>
      <c r="T24" s="10">
        <f t="shared" si="10"/>
        <v>14668.097560975611</v>
      </c>
      <c r="U24" s="128">
        <f t="shared" si="11"/>
        <v>29336.195121951223</v>
      </c>
      <c r="V24" s="129" t="s">
        <v>2371</v>
      </c>
    </row>
    <row r="25" spans="1:22" ht="27" customHeight="1">
      <c r="A25" s="368">
        <v>2129264</v>
      </c>
      <c r="B25" s="368" t="s">
        <v>977</v>
      </c>
      <c r="C25" s="46" t="s">
        <v>800</v>
      </c>
      <c r="D25" s="46" t="s">
        <v>637</v>
      </c>
      <c r="E25" s="49" t="s">
        <v>20</v>
      </c>
      <c r="F25" s="49" t="s">
        <v>804</v>
      </c>
      <c r="G25" s="49" t="s">
        <v>1462</v>
      </c>
      <c r="H25" s="49" t="str">
        <f t="shared" si="0"/>
        <v>Level 3PremiumODC</v>
      </c>
      <c r="I25" s="49" t="s">
        <v>582</v>
      </c>
      <c r="J25" s="388">
        <f>VLOOKUP(H25,'New Rate Card India - BFD'!C:L,10,0)</f>
        <v>2054</v>
      </c>
      <c r="K25" s="36">
        <f t="shared" si="1"/>
        <v>25.048780487804876</v>
      </c>
      <c r="L25" s="128">
        <f t="shared" si="2"/>
        <v>4408.585365853658</v>
      </c>
      <c r="M25" s="124">
        <f t="shared" si="3"/>
        <v>4408.585365853658</v>
      </c>
      <c r="N25" s="124">
        <f t="shared" si="4"/>
        <v>4408.585365853658</v>
      </c>
      <c r="O25" s="124">
        <f t="shared" si="5"/>
        <v>4408.585365853658</v>
      </c>
      <c r="P25" s="124">
        <f t="shared" si="6"/>
        <v>4408.585365853658</v>
      </c>
      <c r="Q25" s="124">
        <f t="shared" si="7"/>
        <v>4408.585365853658</v>
      </c>
      <c r="R25" s="124">
        <f t="shared" si="8"/>
        <v>4408.585365853658</v>
      </c>
      <c r="S25" s="10">
        <f t="shared" si="9"/>
        <v>13225.756097560974</v>
      </c>
      <c r="T25" s="10">
        <f t="shared" si="10"/>
        <v>13225.756097560974</v>
      </c>
      <c r="U25" s="128">
        <f t="shared" si="11"/>
        <v>26451.512195121948</v>
      </c>
      <c r="V25" s="129" t="s">
        <v>2371</v>
      </c>
    </row>
    <row r="26" spans="1:22" ht="27" customHeight="1">
      <c r="A26" s="368">
        <v>2136888</v>
      </c>
      <c r="B26" s="368" t="s">
        <v>978</v>
      </c>
      <c r="C26" s="46" t="s">
        <v>800</v>
      </c>
      <c r="D26" s="46" t="s">
        <v>640</v>
      </c>
      <c r="E26" s="49" t="s">
        <v>20</v>
      </c>
      <c r="F26" s="49" t="s">
        <v>802</v>
      </c>
      <c r="G26" s="49" t="s">
        <v>1462</v>
      </c>
      <c r="H26" s="49" t="str">
        <f t="shared" si="0"/>
        <v>Level 2PremiumODC</v>
      </c>
      <c r="I26" s="49" t="s">
        <v>324</v>
      </c>
      <c r="J26" s="388">
        <f>VLOOKUP(H26,'New Rate Card India - BFD'!C:L,10,0)</f>
        <v>1764</v>
      </c>
      <c r="K26" s="36">
        <f t="shared" si="1"/>
        <v>21.512195121951219</v>
      </c>
      <c r="L26" s="128">
        <f t="shared" si="2"/>
        <v>3786.1463414634145</v>
      </c>
      <c r="M26" s="124">
        <f t="shared" si="3"/>
        <v>3786.1463414634145</v>
      </c>
      <c r="N26" s="124">
        <f t="shared" si="4"/>
        <v>3786.1463414634145</v>
      </c>
      <c r="O26" s="124">
        <f t="shared" si="5"/>
        <v>3786.1463414634145</v>
      </c>
      <c r="P26" s="124">
        <f t="shared" si="6"/>
        <v>3786.1463414634145</v>
      </c>
      <c r="Q26" s="124">
        <f t="shared" si="7"/>
        <v>3786.1463414634145</v>
      </c>
      <c r="R26" s="124">
        <f t="shared" si="8"/>
        <v>3786.1463414634145</v>
      </c>
      <c r="S26" s="10">
        <f t="shared" si="9"/>
        <v>11358.439024390244</v>
      </c>
      <c r="T26" s="10">
        <f t="shared" si="10"/>
        <v>11358.439024390244</v>
      </c>
      <c r="U26" s="128">
        <f t="shared" si="11"/>
        <v>22716.878048780487</v>
      </c>
      <c r="V26" s="129" t="s">
        <v>2371</v>
      </c>
    </row>
    <row r="27" spans="1:22" ht="27" customHeight="1">
      <c r="A27" s="368">
        <v>2166013</v>
      </c>
      <c r="B27" s="368" t="s">
        <v>979</v>
      </c>
      <c r="C27" s="46" t="s">
        <v>800</v>
      </c>
      <c r="D27" s="46" t="s">
        <v>679</v>
      </c>
      <c r="E27" s="49" t="s">
        <v>428</v>
      </c>
      <c r="F27" s="49" t="s">
        <v>804</v>
      </c>
      <c r="G27" s="49" t="s">
        <v>1462</v>
      </c>
      <c r="H27" s="49" t="str">
        <f t="shared" si="0"/>
        <v>Level 3PremiumODC</v>
      </c>
      <c r="I27" s="49" t="s">
        <v>318</v>
      </c>
      <c r="J27" s="388">
        <f>VLOOKUP(H27,'New Rate Card India - BFD'!C:L,10,0)</f>
        <v>2054</v>
      </c>
      <c r="K27" s="36">
        <f t="shared" si="1"/>
        <v>25.048780487804876</v>
      </c>
      <c r="L27" s="128">
        <f t="shared" si="2"/>
        <v>4408.585365853658</v>
      </c>
      <c r="M27" s="124">
        <f t="shared" si="3"/>
        <v>4408.585365853658</v>
      </c>
      <c r="N27" s="124">
        <f t="shared" si="4"/>
        <v>4408.585365853658</v>
      </c>
      <c r="O27" s="124">
        <f t="shared" si="5"/>
        <v>4408.585365853658</v>
      </c>
      <c r="P27" s="124">
        <f t="shared" si="6"/>
        <v>4408.585365853658</v>
      </c>
      <c r="Q27" s="124">
        <f t="shared" si="7"/>
        <v>4408.585365853658</v>
      </c>
      <c r="R27" s="124">
        <f t="shared" si="8"/>
        <v>4408.585365853658</v>
      </c>
      <c r="S27" s="10">
        <f t="shared" si="9"/>
        <v>13225.756097560974</v>
      </c>
      <c r="T27" s="10">
        <f t="shared" si="10"/>
        <v>13225.756097560974</v>
      </c>
      <c r="U27" s="128">
        <f t="shared" si="11"/>
        <v>26451.512195121948</v>
      </c>
      <c r="V27" s="129" t="s">
        <v>2371</v>
      </c>
    </row>
    <row r="28" spans="1:22" ht="27" customHeight="1">
      <c r="A28" s="442">
        <v>2203776</v>
      </c>
      <c r="B28" s="442" t="s">
        <v>980</v>
      </c>
      <c r="C28" s="46" t="s">
        <v>800</v>
      </c>
      <c r="D28" s="46" t="s">
        <v>369</v>
      </c>
      <c r="E28" s="49" t="s">
        <v>370</v>
      </c>
      <c r="F28" s="49" t="s">
        <v>804</v>
      </c>
      <c r="G28" s="49" t="s">
        <v>1462</v>
      </c>
      <c r="H28" s="49" t="str">
        <f>CONCATENATE(F28,G28,C28)</f>
        <v>Level 3PremiumODC</v>
      </c>
      <c r="I28" s="49" t="s">
        <v>338</v>
      </c>
      <c r="J28" s="443">
        <v>2054</v>
      </c>
      <c r="K28" s="49" t="s">
        <v>2580</v>
      </c>
      <c r="L28" s="442" t="s">
        <v>2581</v>
      </c>
      <c r="M28" s="444" t="s">
        <v>2581</v>
      </c>
      <c r="N28" s="444" t="s">
        <v>2581</v>
      </c>
      <c r="O28" s="444" t="s">
        <v>2581</v>
      </c>
      <c r="P28" s="444" t="s">
        <v>2581</v>
      </c>
      <c r="Q28" s="444" t="s">
        <v>2581</v>
      </c>
      <c r="R28" s="444" t="s">
        <v>2581</v>
      </c>
      <c r="S28" s="445" t="s">
        <v>2582</v>
      </c>
      <c r="T28" s="445" t="s">
        <v>2582</v>
      </c>
      <c r="U28" s="442" t="s">
        <v>2583</v>
      </c>
      <c r="V28" s="129" t="s">
        <v>2371</v>
      </c>
    </row>
    <row r="29" spans="1:22" ht="27" customHeight="1">
      <c r="A29" s="442">
        <v>2194690</v>
      </c>
      <c r="B29" s="442" t="s">
        <v>982</v>
      </c>
      <c r="C29" s="46" t="s">
        <v>800</v>
      </c>
      <c r="D29" s="46" t="s">
        <v>369</v>
      </c>
      <c r="E29" s="49" t="s">
        <v>370</v>
      </c>
      <c r="F29" s="49" t="s">
        <v>804</v>
      </c>
      <c r="G29" s="49" t="s">
        <v>1462</v>
      </c>
      <c r="H29" s="49" t="str">
        <f>CONCATENATE(F29,G29,C29)</f>
        <v>Level 3PremiumODC</v>
      </c>
      <c r="I29" s="49" t="s">
        <v>318</v>
      </c>
      <c r="J29" s="443">
        <v>2054</v>
      </c>
      <c r="K29" s="49" t="s">
        <v>2580</v>
      </c>
      <c r="L29" s="442" t="s">
        <v>2581</v>
      </c>
      <c r="M29" s="444" t="s">
        <v>2581</v>
      </c>
      <c r="N29" s="444" t="s">
        <v>2581</v>
      </c>
      <c r="O29" s="444" t="s">
        <v>2581</v>
      </c>
      <c r="P29" s="444" t="s">
        <v>2581</v>
      </c>
      <c r="Q29" s="444" t="s">
        <v>2581</v>
      </c>
      <c r="R29" s="444" t="s">
        <v>2581</v>
      </c>
      <c r="S29" s="445" t="s">
        <v>2582</v>
      </c>
      <c r="T29" s="445" t="s">
        <v>2582</v>
      </c>
      <c r="U29" s="442" t="s">
        <v>2583</v>
      </c>
      <c r="V29" s="129" t="s">
        <v>2371</v>
      </c>
    </row>
    <row r="30" spans="1:22" ht="27" customHeight="1">
      <c r="A30" s="368">
        <v>2177358</v>
      </c>
      <c r="B30" s="368" t="s">
        <v>983</v>
      </c>
      <c r="C30" s="46" t="s">
        <v>800</v>
      </c>
      <c r="D30" s="46" t="s">
        <v>646</v>
      </c>
      <c r="E30" s="49" t="s">
        <v>428</v>
      </c>
      <c r="F30" s="49" t="s">
        <v>804</v>
      </c>
      <c r="G30" s="49" t="s">
        <v>1462</v>
      </c>
      <c r="H30" s="49" t="str">
        <f t="shared" si="0"/>
        <v>Level 3PremiumODC</v>
      </c>
      <c r="I30" s="49" t="s">
        <v>338</v>
      </c>
      <c r="J30" s="388">
        <f>VLOOKUP(H30,'New Rate Card India - BFD'!C:L,10,0)</f>
        <v>2054</v>
      </c>
      <c r="K30" s="36">
        <f t="shared" si="1"/>
        <v>25.048780487804876</v>
      </c>
      <c r="L30" s="128">
        <f t="shared" si="2"/>
        <v>4408.585365853658</v>
      </c>
      <c r="M30" s="124">
        <f t="shared" si="3"/>
        <v>4408.585365853658</v>
      </c>
      <c r="N30" s="124">
        <f t="shared" si="4"/>
        <v>4408.585365853658</v>
      </c>
      <c r="O30" s="124">
        <f t="shared" si="5"/>
        <v>4408.585365853658</v>
      </c>
      <c r="P30" s="124">
        <f t="shared" si="6"/>
        <v>4408.585365853658</v>
      </c>
      <c r="Q30" s="124">
        <f t="shared" si="7"/>
        <v>4408.585365853658</v>
      </c>
      <c r="R30" s="124">
        <f t="shared" si="8"/>
        <v>4408.585365853658</v>
      </c>
      <c r="S30" s="10">
        <f t="shared" si="9"/>
        <v>13225.756097560974</v>
      </c>
      <c r="T30" s="10">
        <f t="shared" si="10"/>
        <v>13225.756097560974</v>
      </c>
      <c r="U30" s="128">
        <f t="shared" si="11"/>
        <v>26451.512195121948</v>
      </c>
      <c r="V30" s="129" t="s">
        <v>2371</v>
      </c>
    </row>
    <row r="31" spans="1:22" ht="27" customHeight="1">
      <c r="A31" s="368">
        <v>2225669</v>
      </c>
      <c r="B31" s="368" t="s">
        <v>984</v>
      </c>
      <c r="C31" s="46" t="s">
        <v>800</v>
      </c>
      <c r="D31" s="46" t="s">
        <v>646</v>
      </c>
      <c r="E31" s="49" t="s">
        <v>20</v>
      </c>
      <c r="F31" s="49" t="s">
        <v>802</v>
      </c>
      <c r="G31" s="49" t="s">
        <v>1462</v>
      </c>
      <c r="H31" s="49" t="str">
        <f t="shared" si="0"/>
        <v>Level 2PremiumODC</v>
      </c>
      <c r="I31" s="49" t="s">
        <v>324</v>
      </c>
      <c r="J31" s="388">
        <f>VLOOKUP(H31,'New Rate Card India - BFD'!C:L,10,0)</f>
        <v>1764</v>
      </c>
      <c r="K31" s="36">
        <f t="shared" si="1"/>
        <v>21.512195121951219</v>
      </c>
      <c r="L31" s="128">
        <f t="shared" si="2"/>
        <v>3786.1463414634145</v>
      </c>
      <c r="M31" s="124">
        <f t="shared" si="3"/>
        <v>3786.1463414634145</v>
      </c>
      <c r="N31" s="124">
        <f t="shared" si="4"/>
        <v>3786.1463414634145</v>
      </c>
      <c r="O31" s="124">
        <f t="shared" si="5"/>
        <v>3786.1463414634145</v>
      </c>
      <c r="P31" s="124">
        <f t="shared" si="6"/>
        <v>3786.1463414634145</v>
      </c>
      <c r="Q31" s="124">
        <f t="shared" si="7"/>
        <v>3786.1463414634145</v>
      </c>
      <c r="R31" s="124">
        <f t="shared" si="8"/>
        <v>3786.1463414634145</v>
      </c>
      <c r="S31" s="10">
        <f t="shared" si="9"/>
        <v>11358.439024390244</v>
      </c>
      <c r="T31" s="10">
        <f t="shared" si="10"/>
        <v>11358.439024390244</v>
      </c>
      <c r="U31" s="128">
        <f t="shared" si="11"/>
        <v>22716.878048780487</v>
      </c>
      <c r="V31" s="129" t="s">
        <v>2371</v>
      </c>
    </row>
    <row r="32" spans="1:22" ht="27" customHeight="1">
      <c r="A32" s="368">
        <v>2230389</v>
      </c>
      <c r="B32" s="368" t="s">
        <v>985</v>
      </c>
      <c r="C32" s="46" t="s">
        <v>800</v>
      </c>
      <c r="D32" s="46" t="s">
        <v>640</v>
      </c>
      <c r="E32" s="49" t="s">
        <v>25</v>
      </c>
      <c r="F32" s="49" t="s">
        <v>810</v>
      </c>
      <c r="G32" s="49" t="s">
        <v>1464</v>
      </c>
      <c r="H32" s="49" t="str">
        <f t="shared" si="0"/>
        <v>Level 1StandardODC</v>
      </c>
      <c r="I32" s="49" t="s">
        <v>582</v>
      </c>
      <c r="J32" s="388">
        <f>VLOOKUP(H32,'New Rate Card India - BFD'!C:L,10,0)</f>
        <v>1400</v>
      </c>
      <c r="K32" s="36">
        <f t="shared" si="1"/>
        <v>17.073170731707318</v>
      </c>
      <c r="L32" s="128">
        <f t="shared" si="2"/>
        <v>3004.8780487804879</v>
      </c>
      <c r="M32" s="124">
        <f t="shared" si="3"/>
        <v>3004.8780487804879</v>
      </c>
      <c r="N32" s="124">
        <f t="shared" si="4"/>
        <v>3004.8780487804879</v>
      </c>
      <c r="O32" s="124">
        <f t="shared" si="5"/>
        <v>3004.8780487804879</v>
      </c>
      <c r="P32" s="124">
        <f t="shared" si="6"/>
        <v>3004.8780487804879</v>
      </c>
      <c r="Q32" s="124">
        <f t="shared" si="7"/>
        <v>3004.8780487804879</v>
      </c>
      <c r="R32" s="124">
        <f t="shared" si="8"/>
        <v>3004.8780487804879</v>
      </c>
      <c r="S32" s="10">
        <f t="shared" si="9"/>
        <v>9014.6341463414647</v>
      </c>
      <c r="T32" s="10">
        <f t="shared" si="10"/>
        <v>9014.6341463414647</v>
      </c>
      <c r="U32" s="128">
        <f t="shared" si="11"/>
        <v>18029.268292682929</v>
      </c>
      <c r="V32" s="129" t="s">
        <v>2371</v>
      </c>
    </row>
    <row r="33" spans="1:22" ht="27" customHeight="1">
      <c r="A33" s="368">
        <v>2252709</v>
      </c>
      <c r="B33" s="368" t="s">
        <v>986</v>
      </c>
      <c r="C33" s="46" t="s">
        <v>800</v>
      </c>
      <c r="D33" s="46" t="s">
        <v>637</v>
      </c>
      <c r="E33" s="49" t="s">
        <v>428</v>
      </c>
      <c r="F33" s="49" t="s">
        <v>802</v>
      </c>
      <c r="G33" s="49" t="s">
        <v>1462</v>
      </c>
      <c r="H33" s="49" t="str">
        <f t="shared" si="0"/>
        <v>Level 2PremiumODC</v>
      </c>
      <c r="I33" s="49" t="s">
        <v>324</v>
      </c>
      <c r="J33" s="388">
        <f>VLOOKUP(H33,'New Rate Card India - BFD'!C:L,10,0)</f>
        <v>1764</v>
      </c>
      <c r="K33" s="36">
        <f t="shared" si="1"/>
        <v>21.512195121951219</v>
      </c>
      <c r="L33" s="128">
        <f t="shared" si="2"/>
        <v>3786.1463414634145</v>
      </c>
      <c r="M33" s="124">
        <f t="shared" si="3"/>
        <v>3786.1463414634145</v>
      </c>
      <c r="N33" s="124">
        <f t="shared" si="4"/>
        <v>3786.1463414634145</v>
      </c>
      <c r="O33" s="124">
        <f t="shared" si="5"/>
        <v>3786.1463414634145</v>
      </c>
      <c r="P33" s="124">
        <f t="shared" si="6"/>
        <v>3786.1463414634145</v>
      </c>
      <c r="Q33" s="124">
        <f t="shared" si="7"/>
        <v>3786.1463414634145</v>
      </c>
      <c r="R33" s="124">
        <f t="shared" si="8"/>
        <v>3786.1463414634145</v>
      </c>
      <c r="S33" s="10">
        <f t="shared" si="9"/>
        <v>11358.439024390244</v>
      </c>
      <c r="T33" s="10">
        <f t="shared" si="10"/>
        <v>11358.439024390244</v>
      </c>
      <c r="U33" s="128">
        <f t="shared" si="11"/>
        <v>22716.878048780487</v>
      </c>
      <c r="V33" s="129" t="s">
        <v>2371</v>
      </c>
    </row>
    <row r="34" spans="1:22" ht="27" customHeight="1">
      <c r="A34" s="368">
        <v>2257652</v>
      </c>
      <c r="B34" s="368" t="s">
        <v>987</v>
      </c>
      <c r="C34" s="46" t="s">
        <v>800</v>
      </c>
      <c r="D34" s="46" t="s">
        <v>626</v>
      </c>
      <c r="E34" s="49" t="s">
        <v>20</v>
      </c>
      <c r="F34" s="49" t="s">
        <v>804</v>
      </c>
      <c r="G34" s="49" t="s">
        <v>1462</v>
      </c>
      <c r="H34" s="49" t="str">
        <f t="shared" si="0"/>
        <v>Level 3PremiumODC</v>
      </c>
      <c r="I34" s="49" t="s">
        <v>338</v>
      </c>
      <c r="J34" s="388">
        <f>VLOOKUP(H34,'New Rate Card India - BFD'!C:L,10,0)</f>
        <v>2054</v>
      </c>
      <c r="K34" s="36">
        <f t="shared" si="1"/>
        <v>25.048780487804876</v>
      </c>
      <c r="L34" s="128">
        <f t="shared" si="2"/>
        <v>4408.585365853658</v>
      </c>
      <c r="M34" s="124">
        <f t="shared" si="3"/>
        <v>4408.585365853658</v>
      </c>
      <c r="N34" s="124">
        <f t="shared" si="4"/>
        <v>4408.585365853658</v>
      </c>
      <c r="O34" s="124">
        <f t="shared" si="5"/>
        <v>4408.585365853658</v>
      </c>
      <c r="P34" s="124">
        <f t="shared" si="6"/>
        <v>4408.585365853658</v>
      </c>
      <c r="Q34" s="124">
        <f t="shared" si="7"/>
        <v>4408.585365853658</v>
      </c>
      <c r="R34" s="124">
        <f t="shared" si="8"/>
        <v>4408.585365853658</v>
      </c>
      <c r="S34" s="10">
        <f t="shared" si="9"/>
        <v>13225.756097560974</v>
      </c>
      <c r="T34" s="10">
        <f t="shared" si="10"/>
        <v>13225.756097560974</v>
      </c>
      <c r="U34" s="128">
        <f t="shared" si="11"/>
        <v>26451.512195121948</v>
      </c>
      <c r="V34" s="129" t="s">
        <v>2371</v>
      </c>
    </row>
    <row r="35" spans="1:22" ht="27" customHeight="1">
      <c r="A35" s="368">
        <v>2263314</v>
      </c>
      <c r="B35" s="368" t="s">
        <v>988</v>
      </c>
      <c r="C35" s="46" t="s">
        <v>800</v>
      </c>
      <c r="D35" s="46" t="s">
        <v>679</v>
      </c>
      <c r="E35" s="49" t="s">
        <v>20</v>
      </c>
      <c r="F35" s="49" t="s">
        <v>802</v>
      </c>
      <c r="G35" s="49" t="s">
        <v>1462</v>
      </c>
      <c r="H35" s="49" t="str">
        <f t="shared" si="0"/>
        <v>Level 2PremiumODC</v>
      </c>
      <c r="I35" s="49" t="s">
        <v>324</v>
      </c>
      <c r="J35" s="388">
        <f>VLOOKUP(H35,'New Rate Card India - BFD'!C:L,10,0)</f>
        <v>1764</v>
      </c>
      <c r="K35" s="36">
        <f t="shared" si="1"/>
        <v>21.512195121951219</v>
      </c>
      <c r="L35" s="128">
        <f t="shared" si="2"/>
        <v>3786.1463414634145</v>
      </c>
      <c r="M35" s="124">
        <f t="shared" si="3"/>
        <v>3786.1463414634145</v>
      </c>
      <c r="N35" s="124">
        <f t="shared" si="4"/>
        <v>3786.1463414634145</v>
      </c>
      <c r="O35" s="124">
        <f t="shared" si="5"/>
        <v>3786.1463414634145</v>
      </c>
      <c r="P35" s="124">
        <f t="shared" si="6"/>
        <v>3786.1463414634145</v>
      </c>
      <c r="Q35" s="124">
        <f t="shared" si="7"/>
        <v>3786.1463414634145</v>
      </c>
      <c r="R35" s="124">
        <f t="shared" si="8"/>
        <v>3786.1463414634145</v>
      </c>
      <c r="S35" s="10">
        <f t="shared" si="9"/>
        <v>11358.439024390244</v>
      </c>
      <c r="T35" s="10">
        <f t="shared" si="10"/>
        <v>11358.439024390244</v>
      </c>
      <c r="U35" s="128">
        <f t="shared" si="11"/>
        <v>22716.878048780487</v>
      </c>
      <c r="V35" s="129" t="s">
        <v>2371</v>
      </c>
    </row>
    <row r="36" spans="1:22" ht="27" customHeight="1">
      <c r="A36" s="368">
        <v>2265946</v>
      </c>
      <c r="B36" s="368" t="s">
        <v>1074</v>
      </c>
      <c r="C36" s="46" t="s">
        <v>800</v>
      </c>
      <c r="D36" s="46" t="s">
        <v>637</v>
      </c>
      <c r="E36" s="49" t="s">
        <v>341</v>
      </c>
      <c r="F36" s="49" t="s">
        <v>802</v>
      </c>
      <c r="G36" s="49" t="s">
        <v>1493</v>
      </c>
      <c r="H36" s="49" t="str">
        <f t="shared" si="0"/>
        <v>Level 2NicheODC</v>
      </c>
      <c r="I36" s="49" t="s">
        <v>324</v>
      </c>
      <c r="J36" s="388">
        <f>VLOOKUP(H36,'New Rate Card India - BFD'!C:L,10,0)</f>
        <v>1888</v>
      </c>
      <c r="K36" s="36">
        <f t="shared" si="1"/>
        <v>23.024390243902438</v>
      </c>
      <c r="L36" s="128">
        <f t="shared" si="2"/>
        <v>4052.292682926829</v>
      </c>
      <c r="M36" s="124">
        <f t="shared" si="3"/>
        <v>4052.292682926829</v>
      </c>
      <c r="N36" s="124">
        <f t="shared" si="4"/>
        <v>4052.292682926829</v>
      </c>
      <c r="O36" s="124">
        <f t="shared" si="5"/>
        <v>4052.292682926829</v>
      </c>
      <c r="P36" s="124">
        <f t="shared" si="6"/>
        <v>4052.292682926829</v>
      </c>
      <c r="Q36" s="124">
        <f t="shared" si="7"/>
        <v>4052.292682926829</v>
      </c>
      <c r="R36" s="124">
        <f t="shared" si="8"/>
        <v>4052.292682926829</v>
      </c>
      <c r="S36" s="10">
        <f t="shared" si="9"/>
        <v>12156.878048780487</v>
      </c>
      <c r="T36" s="10">
        <f t="shared" si="10"/>
        <v>12156.878048780487</v>
      </c>
      <c r="U36" s="128">
        <f t="shared" si="11"/>
        <v>24313.756097560974</v>
      </c>
      <c r="V36" s="129" t="s">
        <v>2371</v>
      </c>
    </row>
    <row r="37" spans="1:22" ht="27" customHeight="1">
      <c r="A37" s="368">
        <v>2283934</v>
      </c>
      <c r="B37" s="368" t="s">
        <v>1075</v>
      </c>
      <c r="C37" s="46" t="s">
        <v>800</v>
      </c>
      <c r="D37" s="46" t="s">
        <v>637</v>
      </c>
      <c r="E37" s="49" t="s">
        <v>341</v>
      </c>
      <c r="F37" s="49" t="s">
        <v>802</v>
      </c>
      <c r="G37" s="49" t="s">
        <v>1493</v>
      </c>
      <c r="H37" s="49" t="str">
        <f t="shared" si="0"/>
        <v>Level 2NicheODC</v>
      </c>
      <c r="I37" s="49" t="s">
        <v>324</v>
      </c>
      <c r="J37" s="388">
        <f>VLOOKUP(H37,'New Rate Card India - BFD'!C:L,10,0)</f>
        <v>1888</v>
      </c>
      <c r="K37" s="36">
        <f t="shared" si="1"/>
        <v>23.024390243902438</v>
      </c>
      <c r="L37" s="128">
        <f t="shared" si="2"/>
        <v>4052.292682926829</v>
      </c>
      <c r="M37" s="124">
        <f t="shared" si="3"/>
        <v>4052.292682926829</v>
      </c>
      <c r="N37" s="124">
        <f t="shared" si="4"/>
        <v>4052.292682926829</v>
      </c>
      <c r="O37" s="124">
        <f t="shared" si="5"/>
        <v>4052.292682926829</v>
      </c>
      <c r="P37" s="124">
        <f t="shared" si="6"/>
        <v>4052.292682926829</v>
      </c>
      <c r="Q37" s="124">
        <f t="shared" si="7"/>
        <v>4052.292682926829</v>
      </c>
      <c r="R37" s="124">
        <f t="shared" si="8"/>
        <v>4052.292682926829</v>
      </c>
      <c r="S37" s="10">
        <f t="shared" si="9"/>
        <v>12156.878048780487</v>
      </c>
      <c r="T37" s="10">
        <f t="shared" si="10"/>
        <v>12156.878048780487</v>
      </c>
      <c r="U37" s="128">
        <f t="shared" si="11"/>
        <v>24313.756097560974</v>
      </c>
      <c r="V37" s="129" t="s">
        <v>2371</v>
      </c>
    </row>
    <row r="38" spans="1:22" ht="27" customHeight="1">
      <c r="A38" s="368">
        <v>2295608</v>
      </c>
      <c r="B38" s="368" t="s">
        <v>1076</v>
      </c>
      <c r="C38" s="46" t="s">
        <v>800</v>
      </c>
      <c r="D38" s="46" t="s">
        <v>640</v>
      </c>
      <c r="E38" s="49" t="s">
        <v>341</v>
      </c>
      <c r="F38" s="49" t="s">
        <v>804</v>
      </c>
      <c r="G38" s="49" t="s">
        <v>1493</v>
      </c>
      <c r="H38" s="49" t="str">
        <f t="shared" si="0"/>
        <v>Level 3NicheODC</v>
      </c>
      <c r="I38" s="49" t="s">
        <v>338</v>
      </c>
      <c r="J38" s="388">
        <f>VLOOKUP(H38,'New Rate Card India - BFD'!C:L,10,0)</f>
        <v>2278</v>
      </c>
      <c r="K38" s="36">
        <f t="shared" si="1"/>
        <v>27.780487804878049</v>
      </c>
      <c r="L38" s="128">
        <f t="shared" si="2"/>
        <v>4889.3658536585372</v>
      </c>
      <c r="M38" s="124">
        <f t="shared" si="3"/>
        <v>4889.3658536585372</v>
      </c>
      <c r="N38" s="124">
        <f t="shared" si="4"/>
        <v>4889.3658536585372</v>
      </c>
      <c r="O38" s="124">
        <f t="shared" si="5"/>
        <v>4889.3658536585372</v>
      </c>
      <c r="P38" s="124">
        <f t="shared" si="6"/>
        <v>4889.3658536585372</v>
      </c>
      <c r="Q38" s="124">
        <f t="shared" si="7"/>
        <v>4889.3658536585372</v>
      </c>
      <c r="R38" s="124">
        <f t="shared" si="8"/>
        <v>4889.3658536585372</v>
      </c>
      <c r="S38" s="10">
        <f t="shared" si="9"/>
        <v>14668.097560975611</v>
      </c>
      <c r="T38" s="10">
        <f t="shared" si="10"/>
        <v>14668.097560975611</v>
      </c>
      <c r="U38" s="128">
        <f t="shared" si="11"/>
        <v>29336.195121951223</v>
      </c>
      <c r="V38" s="129" t="s">
        <v>2371</v>
      </c>
    </row>
    <row r="39" spans="1:22" ht="27" customHeight="1">
      <c r="A39" s="368">
        <v>2297876</v>
      </c>
      <c r="B39" s="368" t="s">
        <v>1077</v>
      </c>
      <c r="C39" s="46" t="s">
        <v>800</v>
      </c>
      <c r="D39" s="46" t="s">
        <v>640</v>
      </c>
      <c r="E39" s="49" t="s">
        <v>341</v>
      </c>
      <c r="F39" s="49" t="s">
        <v>804</v>
      </c>
      <c r="G39" s="49" t="s">
        <v>1493</v>
      </c>
      <c r="H39" s="49" t="str">
        <f t="shared" si="0"/>
        <v>Level 3NicheODC</v>
      </c>
      <c r="I39" s="49" t="s">
        <v>338</v>
      </c>
      <c r="J39" s="388">
        <f>VLOOKUP(H39,'New Rate Card India - BFD'!C:L,10,0)</f>
        <v>2278</v>
      </c>
      <c r="K39" s="36">
        <f t="shared" si="1"/>
        <v>27.780487804878049</v>
      </c>
      <c r="L39" s="128">
        <f t="shared" si="2"/>
        <v>4889.3658536585372</v>
      </c>
      <c r="M39" s="124">
        <f t="shared" si="3"/>
        <v>4889.3658536585372</v>
      </c>
      <c r="N39" s="124">
        <f t="shared" si="4"/>
        <v>4889.3658536585372</v>
      </c>
      <c r="O39" s="124">
        <f t="shared" si="5"/>
        <v>4889.3658536585372</v>
      </c>
      <c r="P39" s="124">
        <f t="shared" si="6"/>
        <v>4889.3658536585372</v>
      </c>
      <c r="Q39" s="124">
        <f t="shared" si="7"/>
        <v>4889.3658536585372</v>
      </c>
      <c r="R39" s="124">
        <f t="shared" si="8"/>
        <v>4889.3658536585372</v>
      </c>
      <c r="S39" s="10">
        <f t="shared" si="9"/>
        <v>14668.097560975611</v>
      </c>
      <c r="T39" s="10">
        <f t="shared" si="10"/>
        <v>14668.097560975611</v>
      </c>
      <c r="U39" s="128">
        <f t="shared" si="11"/>
        <v>29336.195121951223</v>
      </c>
      <c r="V39" s="129" t="s">
        <v>2371</v>
      </c>
    </row>
    <row r="40" spans="1:22" ht="27" customHeight="1">
      <c r="A40" s="368">
        <v>2308528</v>
      </c>
      <c r="B40" s="368" t="s">
        <v>990</v>
      </c>
      <c r="C40" s="46" t="s">
        <v>800</v>
      </c>
      <c r="D40" s="46" t="s">
        <v>640</v>
      </c>
      <c r="E40" s="49" t="s">
        <v>25</v>
      </c>
      <c r="F40" s="49" t="s">
        <v>810</v>
      </c>
      <c r="G40" s="49" t="s">
        <v>1464</v>
      </c>
      <c r="H40" s="49" t="str">
        <f t="shared" si="0"/>
        <v>Level 1StandardODC</v>
      </c>
      <c r="I40" s="49" t="s">
        <v>582</v>
      </c>
      <c r="J40" s="388">
        <f>VLOOKUP(H40,'New Rate Card India - BFD'!C:L,10,0)</f>
        <v>1400</v>
      </c>
      <c r="K40" s="36">
        <f t="shared" si="1"/>
        <v>17.073170731707318</v>
      </c>
      <c r="L40" s="128">
        <f t="shared" si="2"/>
        <v>3004.8780487804879</v>
      </c>
      <c r="M40" s="124">
        <f t="shared" si="3"/>
        <v>3004.8780487804879</v>
      </c>
      <c r="N40" s="124">
        <f t="shared" si="4"/>
        <v>3004.8780487804879</v>
      </c>
      <c r="O40" s="124">
        <f t="shared" si="5"/>
        <v>3004.8780487804879</v>
      </c>
      <c r="P40" s="124">
        <f t="shared" si="6"/>
        <v>3004.8780487804879</v>
      </c>
      <c r="Q40" s="124">
        <f t="shared" si="7"/>
        <v>3004.8780487804879</v>
      </c>
      <c r="R40" s="124">
        <f t="shared" si="8"/>
        <v>3004.8780487804879</v>
      </c>
      <c r="S40" s="10">
        <f t="shared" si="9"/>
        <v>9014.6341463414647</v>
      </c>
      <c r="T40" s="10">
        <f t="shared" si="10"/>
        <v>9014.6341463414647</v>
      </c>
      <c r="U40" s="128">
        <f t="shared" si="11"/>
        <v>18029.268292682929</v>
      </c>
      <c r="V40" s="129" t="s">
        <v>2371</v>
      </c>
    </row>
    <row r="41" spans="1:22" ht="27" customHeight="1">
      <c r="A41" s="368">
        <v>2337831</v>
      </c>
      <c r="B41" s="368" t="s">
        <v>991</v>
      </c>
      <c r="C41" s="46" t="s">
        <v>800</v>
      </c>
      <c r="D41" s="46" t="s">
        <v>626</v>
      </c>
      <c r="E41" s="49" t="s">
        <v>20</v>
      </c>
      <c r="F41" s="49" t="s">
        <v>804</v>
      </c>
      <c r="G41" s="49" t="s">
        <v>1462</v>
      </c>
      <c r="H41" s="49" t="str">
        <f t="shared" si="0"/>
        <v>Level 3PremiumODC</v>
      </c>
      <c r="I41" s="49" t="s">
        <v>338</v>
      </c>
      <c r="J41" s="388">
        <f>VLOOKUP(H41,'New Rate Card India - BFD'!C:L,10,0)</f>
        <v>2054</v>
      </c>
      <c r="K41" s="36">
        <f t="shared" si="1"/>
        <v>25.048780487804876</v>
      </c>
      <c r="L41" s="128">
        <f t="shared" si="2"/>
        <v>4408.585365853658</v>
      </c>
      <c r="M41" s="124">
        <f t="shared" si="3"/>
        <v>4408.585365853658</v>
      </c>
      <c r="N41" s="124">
        <f t="shared" si="4"/>
        <v>4408.585365853658</v>
      </c>
      <c r="O41" s="124">
        <f t="shared" si="5"/>
        <v>4408.585365853658</v>
      </c>
      <c r="P41" s="124">
        <f t="shared" si="6"/>
        <v>4408.585365853658</v>
      </c>
      <c r="Q41" s="124">
        <f t="shared" si="7"/>
        <v>4408.585365853658</v>
      </c>
      <c r="R41" s="124">
        <f t="shared" si="8"/>
        <v>4408.585365853658</v>
      </c>
      <c r="S41" s="10">
        <f t="shared" si="9"/>
        <v>13225.756097560974</v>
      </c>
      <c r="T41" s="10">
        <f t="shared" si="10"/>
        <v>13225.756097560974</v>
      </c>
      <c r="U41" s="128">
        <f t="shared" si="11"/>
        <v>26451.512195121948</v>
      </c>
      <c r="V41" s="129" t="s">
        <v>2371</v>
      </c>
    </row>
    <row r="42" spans="1:22" ht="27" customHeight="1">
      <c r="A42" s="368">
        <v>2338194</v>
      </c>
      <c r="B42" s="368" t="s">
        <v>992</v>
      </c>
      <c r="C42" s="46" t="s">
        <v>800</v>
      </c>
      <c r="D42" s="46" t="s">
        <v>993</v>
      </c>
      <c r="E42" s="49" t="s">
        <v>20</v>
      </c>
      <c r="F42" s="49" t="s">
        <v>804</v>
      </c>
      <c r="G42" s="49" t="s">
        <v>1462</v>
      </c>
      <c r="H42" s="49" t="str">
        <f t="shared" si="0"/>
        <v>Level 3PremiumODC</v>
      </c>
      <c r="I42" s="49" t="s">
        <v>338</v>
      </c>
      <c r="J42" s="388">
        <f>VLOOKUP(H42,'New Rate Card India - BFD'!C:L,10,0)</f>
        <v>2054</v>
      </c>
      <c r="K42" s="36">
        <f t="shared" si="1"/>
        <v>25.048780487804876</v>
      </c>
      <c r="L42" s="128">
        <f t="shared" si="2"/>
        <v>4408.585365853658</v>
      </c>
      <c r="M42" s="124">
        <f t="shared" si="3"/>
        <v>4408.585365853658</v>
      </c>
      <c r="N42" s="124">
        <f t="shared" si="4"/>
        <v>4408.585365853658</v>
      </c>
      <c r="O42" s="124">
        <f t="shared" si="5"/>
        <v>4408.585365853658</v>
      </c>
      <c r="P42" s="124">
        <f t="shared" si="6"/>
        <v>4408.585365853658</v>
      </c>
      <c r="Q42" s="124">
        <f t="shared" si="7"/>
        <v>4408.585365853658</v>
      </c>
      <c r="R42" s="124">
        <f t="shared" si="8"/>
        <v>4408.585365853658</v>
      </c>
      <c r="S42" s="10">
        <f t="shared" si="9"/>
        <v>13225.756097560974</v>
      </c>
      <c r="T42" s="10">
        <f t="shared" si="10"/>
        <v>13225.756097560974</v>
      </c>
      <c r="U42" s="128">
        <f t="shared" si="11"/>
        <v>26451.512195121948</v>
      </c>
      <c r="V42" s="129" t="s">
        <v>2371</v>
      </c>
    </row>
    <row r="43" spans="1:22" ht="27" customHeight="1">
      <c r="A43" s="368">
        <v>2338704</v>
      </c>
      <c r="B43" s="368" t="s">
        <v>2584</v>
      </c>
      <c r="C43" s="46" t="s">
        <v>800</v>
      </c>
      <c r="D43" s="46" t="s">
        <v>626</v>
      </c>
      <c r="E43" s="49" t="s">
        <v>25</v>
      </c>
      <c r="F43" s="49" t="s">
        <v>804</v>
      </c>
      <c r="G43" s="49" t="s">
        <v>1464</v>
      </c>
      <c r="H43" s="49" t="str">
        <f t="shared" si="0"/>
        <v>Level 3StandardODC</v>
      </c>
      <c r="I43" s="49" t="s">
        <v>318</v>
      </c>
      <c r="J43" s="388">
        <f>VLOOKUP(H43,'New Rate Card India - BFD'!C:L,10,0)</f>
        <v>1897</v>
      </c>
      <c r="K43" s="36">
        <f t="shared" si="1"/>
        <v>23.134146341463413</v>
      </c>
      <c r="L43" s="128">
        <f t="shared" si="2"/>
        <v>4071.6097560975609</v>
      </c>
      <c r="M43" s="124">
        <f t="shared" si="3"/>
        <v>4071.6097560975609</v>
      </c>
      <c r="N43" s="124">
        <f t="shared" si="4"/>
        <v>4071.6097560975609</v>
      </c>
      <c r="O43" s="124">
        <f t="shared" si="5"/>
        <v>4071.6097560975609</v>
      </c>
      <c r="P43" s="124">
        <f t="shared" si="6"/>
        <v>4071.6097560975609</v>
      </c>
      <c r="Q43" s="124">
        <f t="shared" si="7"/>
        <v>4071.6097560975609</v>
      </c>
      <c r="R43" s="124">
        <f t="shared" si="8"/>
        <v>4071.6097560975609</v>
      </c>
      <c r="S43" s="10">
        <f t="shared" si="9"/>
        <v>12214.829268292682</v>
      </c>
      <c r="T43" s="10">
        <f t="shared" si="10"/>
        <v>12214.829268292682</v>
      </c>
      <c r="U43" s="128">
        <f t="shared" si="11"/>
        <v>24429.658536585364</v>
      </c>
      <c r="V43" s="129" t="s">
        <v>2371</v>
      </c>
    </row>
    <row r="44" spans="1:22" ht="27" customHeight="1">
      <c r="A44" s="368">
        <v>2364143</v>
      </c>
      <c r="B44" s="368" t="s">
        <v>995</v>
      </c>
      <c r="C44" s="46" t="s">
        <v>800</v>
      </c>
      <c r="D44" s="46" t="s">
        <v>451</v>
      </c>
      <c r="E44" s="49" t="s">
        <v>346</v>
      </c>
      <c r="F44" s="49" t="s">
        <v>804</v>
      </c>
      <c r="G44" s="49" t="s">
        <v>1464</v>
      </c>
      <c r="H44" s="49" t="str">
        <f t="shared" si="0"/>
        <v>Level 3StandardODC</v>
      </c>
      <c r="I44" s="49" t="s">
        <v>318</v>
      </c>
      <c r="J44" s="388">
        <f>VLOOKUP(H44,'New Rate Card India - BFD'!C:L,10,0)</f>
        <v>1897</v>
      </c>
      <c r="K44" s="36">
        <f t="shared" si="1"/>
        <v>23.134146341463413</v>
      </c>
      <c r="L44" s="128">
        <f t="shared" si="2"/>
        <v>4071.6097560975609</v>
      </c>
      <c r="M44" s="124">
        <f t="shared" si="3"/>
        <v>4071.6097560975609</v>
      </c>
      <c r="N44" s="124">
        <f t="shared" si="4"/>
        <v>4071.6097560975609</v>
      </c>
      <c r="O44" s="124">
        <f t="shared" si="5"/>
        <v>4071.6097560975609</v>
      </c>
      <c r="P44" s="124">
        <f t="shared" si="6"/>
        <v>4071.6097560975609</v>
      </c>
      <c r="Q44" s="124">
        <f t="shared" si="7"/>
        <v>4071.6097560975609</v>
      </c>
      <c r="R44" s="124">
        <f t="shared" si="8"/>
        <v>4071.6097560975609</v>
      </c>
      <c r="S44" s="10">
        <f t="shared" si="9"/>
        <v>12214.829268292682</v>
      </c>
      <c r="T44" s="10">
        <f t="shared" si="10"/>
        <v>12214.829268292682</v>
      </c>
      <c r="U44" s="128">
        <f t="shared" si="11"/>
        <v>24429.658536585364</v>
      </c>
      <c r="V44" s="129" t="s">
        <v>2371</v>
      </c>
    </row>
    <row r="45" spans="1:22" ht="27" customHeight="1">
      <c r="A45" s="368">
        <v>2378163</v>
      </c>
      <c r="B45" s="368" t="s">
        <v>996</v>
      </c>
      <c r="C45" s="46" t="s">
        <v>800</v>
      </c>
      <c r="D45" s="46" t="s">
        <v>626</v>
      </c>
      <c r="E45" s="49" t="s">
        <v>25</v>
      </c>
      <c r="F45" s="49" t="s">
        <v>802</v>
      </c>
      <c r="G45" s="49" t="s">
        <v>1464</v>
      </c>
      <c r="H45" s="49" t="str">
        <f t="shared" si="0"/>
        <v>Level 2StandardODC</v>
      </c>
      <c r="I45" s="49" t="s">
        <v>324</v>
      </c>
      <c r="J45" s="388">
        <f>VLOOKUP(H45,'New Rate Card India - BFD'!C:L,10,0)</f>
        <v>1656</v>
      </c>
      <c r="K45" s="36">
        <f t="shared" si="1"/>
        <v>20.195121951219512</v>
      </c>
      <c r="L45" s="128">
        <f t="shared" si="2"/>
        <v>3554.3414634146343</v>
      </c>
      <c r="M45" s="124">
        <f t="shared" si="3"/>
        <v>3554.3414634146343</v>
      </c>
      <c r="N45" s="124">
        <f t="shared" si="4"/>
        <v>3554.3414634146343</v>
      </c>
      <c r="O45" s="124">
        <f t="shared" si="5"/>
        <v>3554.3414634146343</v>
      </c>
      <c r="P45" s="124">
        <f t="shared" si="6"/>
        <v>3554.3414634146343</v>
      </c>
      <c r="Q45" s="124">
        <f t="shared" si="7"/>
        <v>3554.3414634146343</v>
      </c>
      <c r="R45" s="124">
        <f t="shared" si="8"/>
        <v>3554.3414634146343</v>
      </c>
      <c r="S45" s="10">
        <f t="shared" si="9"/>
        <v>10663.024390243903</v>
      </c>
      <c r="T45" s="10">
        <f t="shared" si="10"/>
        <v>10663.024390243903</v>
      </c>
      <c r="U45" s="128">
        <f t="shared" si="11"/>
        <v>21326.048780487807</v>
      </c>
      <c r="V45" s="129" t="s">
        <v>2371</v>
      </c>
    </row>
    <row r="46" spans="1:22" ht="27" customHeight="1">
      <c r="A46" s="368">
        <v>2388562</v>
      </c>
      <c r="B46" s="368" t="s">
        <v>997</v>
      </c>
      <c r="C46" s="46" t="s">
        <v>800</v>
      </c>
      <c r="D46" s="46" t="s">
        <v>646</v>
      </c>
      <c r="E46" s="49" t="s">
        <v>428</v>
      </c>
      <c r="F46" s="49" t="s">
        <v>802</v>
      </c>
      <c r="G46" s="49" t="s">
        <v>1462</v>
      </c>
      <c r="H46" s="49" t="str">
        <f t="shared" si="0"/>
        <v>Level 2PremiumODC</v>
      </c>
      <c r="I46" s="49" t="s">
        <v>324</v>
      </c>
      <c r="J46" s="388">
        <f>VLOOKUP(H46,'New Rate Card India - BFD'!C:L,10,0)</f>
        <v>1764</v>
      </c>
      <c r="K46" s="36">
        <f t="shared" si="1"/>
        <v>21.512195121951219</v>
      </c>
      <c r="L46" s="128">
        <f t="shared" si="2"/>
        <v>3786.1463414634145</v>
      </c>
      <c r="M46" s="124">
        <f t="shared" si="3"/>
        <v>3786.1463414634145</v>
      </c>
      <c r="N46" s="124">
        <f t="shared" si="4"/>
        <v>3786.1463414634145</v>
      </c>
      <c r="O46" s="124">
        <f t="shared" si="5"/>
        <v>3786.1463414634145</v>
      </c>
      <c r="P46" s="124">
        <f t="shared" si="6"/>
        <v>3786.1463414634145</v>
      </c>
      <c r="Q46" s="124">
        <f t="shared" si="7"/>
        <v>3786.1463414634145</v>
      </c>
      <c r="R46" s="124">
        <f t="shared" si="8"/>
        <v>3786.1463414634145</v>
      </c>
      <c r="S46" s="10">
        <f t="shared" si="9"/>
        <v>11358.439024390244</v>
      </c>
      <c r="T46" s="10">
        <f t="shared" si="10"/>
        <v>11358.439024390244</v>
      </c>
      <c r="U46" s="128">
        <f t="shared" si="11"/>
        <v>22716.878048780487</v>
      </c>
      <c r="V46" s="129" t="s">
        <v>2371</v>
      </c>
    </row>
    <row r="47" spans="1:22" ht="27" customHeight="1">
      <c r="A47" s="368">
        <v>2394021</v>
      </c>
      <c r="B47" s="368" t="s">
        <v>998</v>
      </c>
      <c r="C47" s="46" t="s">
        <v>800</v>
      </c>
      <c r="D47" s="46" t="s">
        <v>637</v>
      </c>
      <c r="E47" s="49" t="s">
        <v>20</v>
      </c>
      <c r="F47" s="49" t="s">
        <v>802</v>
      </c>
      <c r="G47" s="49" t="s">
        <v>1462</v>
      </c>
      <c r="H47" s="49" t="str">
        <f t="shared" si="0"/>
        <v>Level 2PremiumODC</v>
      </c>
      <c r="I47" s="49" t="s">
        <v>324</v>
      </c>
      <c r="J47" s="388">
        <f>VLOOKUP(H47,'New Rate Card India - BFD'!C:L,10,0)</f>
        <v>1764</v>
      </c>
      <c r="K47" s="36">
        <f t="shared" si="1"/>
        <v>21.512195121951219</v>
      </c>
      <c r="L47" s="128">
        <f t="shared" si="2"/>
        <v>3786.1463414634145</v>
      </c>
      <c r="M47" s="124">
        <f t="shared" si="3"/>
        <v>3786.1463414634145</v>
      </c>
      <c r="N47" s="124">
        <f t="shared" si="4"/>
        <v>3786.1463414634145</v>
      </c>
      <c r="O47" s="124">
        <f t="shared" si="5"/>
        <v>3786.1463414634145</v>
      </c>
      <c r="P47" s="124">
        <f t="shared" si="6"/>
        <v>3786.1463414634145</v>
      </c>
      <c r="Q47" s="124">
        <f t="shared" si="7"/>
        <v>3786.1463414634145</v>
      </c>
      <c r="R47" s="124">
        <f t="shared" si="8"/>
        <v>3786.1463414634145</v>
      </c>
      <c r="S47" s="10">
        <f t="shared" si="9"/>
        <v>11358.439024390244</v>
      </c>
      <c r="T47" s="10">
        <f t="shared" si="10"/>
        <v>11358.439024390244</v>
      </c>
      <c r="U47" s="128">
        <f t="shared" si="11"/>
        <v>22716.878048780487</v>
      </c>
      <c r="V47" s="129" t="s">
        <v>2371</v>
      </c>
    </row>
    <row r="48" spans="1:22" ht="27" customHeight="1">
      <c r="A48" s="368">
        <v>2394867</v>
      </c>
      <c r="B48" s="368" t="s">
        <v>2585</v>
      </c>
      <c r="C48" s="46" t="s">
        <v>800</v>
      </c>
      <c r="D48" s="46" t="s">
        <v>626</v>
      </c>
      <c r="E48" s="49" t="s">
        <v>20</v>
      </c>
      <c r="F48" s="49" t="s">
        <v>802</v>
      </c>
      <c r="G48" s="49" t="s">
        <v>1462</v>
      </c>
      <c r="H48" s="49" t="str">
        <f t="shared" si="0"/>
        <v>Level 2PremiumODC</v>
      </c>
      <c r="I48" s="49" t="s">
        <v>324</v>
      </c>
      <c r="J48" s="388">
        <f>VLOOKUP(H48,'New Rate Card India - BFD'!C:L,10,0)</f>
        <v>1764</v>
      </c>
      <c r="K48" s="36">
        <f t="shared" si="1"/>
        <v>21.512195121951219</v>
      </c>
      <c r="L48" s="128">
        <f t="shared" si="2"/>
        <v>3786.1463414634145</v>
      </c>
      <c r="M48" s="124">
        <f t="shared" si="3"/>
        <v>3786.1463414634145</v>
      </c>
      <c r="N48" s="124">
        <f t="shared" si="4"/>
        <v>3786.1463414634145</v>
      </c>
      <c r="O48" s="124">
        <f t="shared" si="5"/>
        <v>3786.1463414634145</v>
      </c>
      <c r="P48" s="124">
        <f t="shared" si="6"/>
        <v>3786.1463414634145</v>
      </c>
      <c r="Q48" s="124">
        <f t="shared" si="7"/>
        <v>3786.1463414634145</v>
      </c>
      <c r="R48" s="124">
        <f t="shared" si="8"/>
        <v>3786.1463414634145</v>
      </c>
      <c r="S48" s="10">
        <f t="shared" si="9"/>
        <v>11358.439024390244</v>
      </c>
      <c r="T48" s="10">
        <f t="shared" si="10"/>
        <v>11358.439024390244</v>
      </c>
      <c r="U48" s="128">
        <f t="shared" si="11"/>
        <v>22716.878048780487</v>
      </c>
      <c r="V48" s="129" t="s">
        <v>2371</v>
      </c>
    </row>
    <row r="49" spans="1:22" ht="27" customHeight="1">
      <c r="A49" s="368">
        <v>265354</v>
      </c>
      <c r="B49" s="368" t="s">
        <v>299</v>
      </c>
      <c r="C49" s="46" t="s">
        <v>800</v>
      </c>
      <c r="D49" s="46" t="s">
        <v>640</v>
      </c>
      <c r="E49" s="49" t="s">
        <v>20</v>
      </c>
      <c r="F49" s="49" t="s">
        <v>927</v>
      </c>
      <c r="G49" s="49" t="s">
        <v>1471</v>
      </c>
      <c r="H49" s="49" t="str">
        <f t="shared" si="0"/>
        <v>Level 4ExpertODC</v>
      </c>
      <c r="I49" s="49" t="s">
        <v>449</v>
      </c>
      <c r="J49" s="388">
        <f>VLOOKUP(H49,'New Rate Card India - BFD'!C:L,10,0)</f>
        <v>2857</v>
      </c>
      <c r="K49" s="36">
        <f t="shared" si="1"/>
        <v>34.841463414634148</v>
      </c>
      <c r="L49" s="128">
        <f t="shared" si="2"/>
        <v>6132.0975609756097</v>
      </c>
      <c r="M49" s="124">
        <f t="shared" si="3"/>
        <v>6132.0975609756097</v>
      </c>
      <c r="N49" s="124">
        <f t="shared" si="4"/>
        <v>6132.0975609756097</v>
      </c>
      <c r="O49" s="124">
        <f t="shared" si="5"/>
        <v>6132.0975609756097</v>
      </c>
      <c r="P49" s="124">
        <f t="shared" si="6"/>
        <v>6132.0975609756097</v>
      </c>
      <c r="Q49" s="124">
        <f t="shared" si="7"/>
        <v>6132.0975609756097</v>
      </c>
      <c r="R49" s="124">
        <f t="shared" si="8"/>
        <v>6132.0975609756097</v>
      </c>
      <c r="S49" s="10">
        <f t="shared" si="9"/>
        <v>18396.292682926829</v>
      </c>
      <c r="T49" s="10">
        <f t="shared" si="10"/>
        <v>18396.292682926829</v>
      </c>
      <c r="U49" s="128">
        <f t="shared" si="11"/>
        <v>36792.585365853658</v>
      </c>
      <c r="V49" s="129" t="s">
        <v>2371</v>
      </c>
    </row>
    <row r="50" spans="1:22" ht="27" customHeight="1">
      <c r="A50" s="368">
        <v>302408</v>
      </c>
      <c r="B50" s="368" t="s">
        <v>2586</v>
      </c>
      <c r="C50" s="46" t="s">
        <v>800</v>
      </c>
      <c r="D50" s="46" t="s">
        <v>646</v>
      </c>
      <c r="E50" s="49" t="s">
        <v>25</v>
      </c>
      <c r="F50" s="49" t="s">
        <v>804</v>
      </c>
      <c r="G50" s="49" t="s">
        <v>1464</v>
      </c>
      <c r="H50" s="49" t="str">
        <f t="shared" si="0"/>
        <v>Level 3StandardODC</v>
      </c>
      <c r="I50" s="49" t="s">
        <v>338</v>
      </c>
      <c r="J50" s="388">
        <f>VLOOKUP(H50,'New Rate Card India - BFD'!C:L,10,0)</f>
        <v>1897</v>
      </c>
      <c r="K50" s="36">
        <f t="shared" si="1"/>
        <v>23.134146341463413</v>
      </c>
      <c r="L50" s="128">
        <f t="shared" si="2"/>
        <v>4071.6097560975609</v>
      </c>
      <c r="M50" s="124">
        <f t="shared" si="3"/>
        <v>4071.6097560975609</v>
      </c>
      <c r="N50" s="124">
        <f t="shared" si="4"/>
        <v>4071.6097560975609</v>
      </c>
      <c r="O50" s="124">
        <f t="shared" si="5"/>
        <v>4071.6097560975609</v>
      </c>
      <c r="P50" s="124">
        <f t="shared" si="6"/>
        <v>4071.6097560975609</v>
      </c>
      <c r="Q50" s="124">
        <f t="shared" si="7"/>
        <v>4071.6097560975609</v>
      </c>
      <c r="R50" s="124">
        <f t="shared" si="8"/>
        <v>4071.6097560975609</v>
      </c>
      <c r="S50" s="10">
        <f t="shared" si="9"/>
        <v>12214.829268292682</v>
      </c>
      <c r="T50" s="10">
        <f t="shared" si="10"/>
        <v>12214.829268292682</v>
      </c>
      <c r="U50" s="128">
        <f t="shared" si="11"/>
        <v>24429.658536585364</v>
      </c>
      <c r="V50" s="129" t="s">
        <v>2371</v>
      </c>
    </row>
    <row r="51" spans="1:22" ht="27" customHeight="1">
      <c r="A51" s="368">
        <v>332845</v>
      </c>
      <c r="B51" s="368" t="s">
        <v>1001</v>
      </c>
      <c r="C51" s="46" t="s">
        <v>800</v>
      </c>
      <c r="D51" s="46" t="s">
        <v>626</v>
      </c>
      <c r="E51" s="49" t="s">
        <v>25</v>
      </c>
      <c r="F51" s="49" t="s">
        <v>802</v>
      </c>
      <c r="G51" s="49" t="s">
        <v>1464</v>
      </c>
      <c r="H51" s="49" t="str">
        <f t="shared" si="0"/>
        <v>Level 2StandardODC</v>
      </c>
      <c r="I51" s="49" t="s">
        <v>324</v>
      </c>
      <c r="J51" s="388">
        <f>VLOOKUP(H51,'New Rate Card India - BFD'!C:L,10,0)</f>
        <v>1656</v>
      </c>
      <c r="K51" s="36">
        <f t="shared" si="1"/>
        <v>20.195121951219512</v>
      </c>
      <c r="L51" s="128">
        <f t="shared" si="2"/>
        <v>3554.3414634146343</v>
      </c>
      <c r="M51" s="124">
        <f t="shared" si="3"/>
        <v>3554.3414634146343</v>
      </c>
      <c r="N51" s="124">
        <f t="shared" si="4"/>
        <v>3554.3414634146343</v>
      </c>
      <c r="O51" s="124">
        <f t="shared" si="5"/>
        <v>3554.3414634146343</v>
      </c>
      <c r="P51" s="124">
        <f t="shared" si="6"/>
        <v>3554.3414634146343</v>
      </c>
      <c r="Q51" s="124">
        <f t="shared" si="7"/>
        <v>3554.3414634146343</v>
      </c>
      <c r="R51" s="124">
        <f t="shared" si="8"/>
        <v>3554.3414634146343</v>
      </c>
      <c r="S51" s="10">
        <f t="shared" si="9"/>
        <v>10663.024390243903</v>
      </c>
      <c r="T51" s="10">
        <f t="shared" si="10"/>
        <v>10663.024390243903</v>
      </c>
      <c r="U51" s="128">
        <f t="shared" si="11"/>
        <v>21326.048780487807</v>
      </c>
      <c r="V51" s="129" t="s">
        <v>2371</v>
      </c>
    </row>
    <row r="52" spans="1:22" ht="27" customHeight="1">
      <c r="A52" s="368">
        <v>695292</v>
      </c>
      <c r="B52" s="368" t="s">
        <v>1002</v>
      </c>
      <c r="C52" s="46" t="s">
        <v>800</v>
      </c>
      <c r="D52" s="46" t="s">
        <v>640</v>
      </c>
      <c r="E52" s="49" t="s">
        <v>20</v>
      </c>
      <c r="F52" s="49" t="s">
        <v>804</v>
      </c>
      <c r="G52" s="49" t="s">
        <v>1462</v>
      </c>
      <c r="H52" s="49" t="str">
        <f t="shared" si="0"/>
        <v>Level 3PremiumODC</v>
      </c>
      <c r="I52" s="49" t="s">
        <v>318</v>
      </c>
      <c r="J52" s="388">
        <f>VLOOKUP(H52,'New Rate Card India - BFD'!C:L,10,0)</f>
        <v>2054</v>
      </c>
      <c r="K52" s="36">
        <f t="shared" si="1"/>
        <v>25.048780487804876</v>
      </c>
      <c r="L52" s="128">
        <f t="shared" si="2"/>
        <v>4408.585365853658</v>
      </c>
      <c r="M52" s="124">
        <f t="shared" si="3"/>
        <v>4408.585365853658</v>
      </c>
      <c r="N52" s="124">
        <f t="shared" si="4"/>
        <v>4408.585365853658</v>
      </c>
      <c r="O52" s="124">
        <f t="shared" si="5"/>
        <v>4408.585365853658</v>
      </c>
      <c r="P52" s="124">
        <f t="shared" si="6"/>
        <v>4408.585365853658</v>
      </c>
      <c r="Q52" s="124">
        <f t="shared" si="7"/>
        <v>4408.585365853658</v>
      </c>
      <c r="R52" s="124">
        <f t="shared" si="8"/>
        <v>4408.585365853658</v>
      </c>
      <c r="S52" s="10">
        <f t="shared" si="9"/>
        <v>13225.756097560974</v>
      </c>
      <c r="T52" s="10">
        <f t="shared" si="10"/>
        <v>13225.756097560974</v>
      </c>
      <c r="U52" s="128">
        <f t="shared" si="11"/>
        <v>26451.512195121948</v>
      </c>
      <c r="V52" s="129" t="s">
        <v>2371</v>
      </c>
    </row>
    <row r="53" spans="1:22" ht="27" customHeight="1">
      <c r="A53" s="368">
        <v>740084</v>
      </c>
      <c r="B53" s="368" t="s">
        <v>1003</v>
      </c>
      <c r="C53" s="46" t="s">
        <v>800</v>
      </c>
      <c r="D53" s="46" t="s">
        <v>646</v>
      </c>
      <c r="E53" s="49" t="s">
        <v>428</v>
      </c>
      <c r="F53" s="49" t="s">
        <v>804</v>
      </c>
      <c r="G53" s="49" t="s">
        <v>1462</v>
      </c>
      <c r="H53" s="49" t="str">
        <f t="shared" si="0"/>
        <v>Level 3PremiumODC</v>
      </c>
      <c r="I53" s="49" t="s">
        <v>318</v>
      </c>
      <c r="J53" s="388">
        <f>VLOOKUP(H53,'New Rate Card India - BFD'!C:L,10,0)</f>
        <v>2054</v>
      </c>
      <c r="K53" s="36">
        <f t="shared" si="1"/>
        <v>25.048780487804876</v>
      </c>
      <c r="L53" s="128">
        <f t="shared" si="2"/>
        <v>4408.585365853658</v>
      </c>
      <c r="M53" s="124">
        <f t="shared" si="3"/>
        <v>4408.585365853658</v>
      </c>
      <c r="N53" s="124">
        <f t="shared" si="4"/>
        <v>4408.585365853658</v>
      </c>
      <c r="O53" s="124">
        <f t="shared" si="5"/>
        <v>4408.585365853658</v>
      </c>
      <c r="P53" s="124">
        <f t="shared" si="6"/>
        <v>4408.585365853658</v>
      </c>
      <c r="Q53" s="124">
        <f t="shared" si="7"/>
        <v>4408.585365853658</v>
      </c>
      <c r="R53" s="124">
        <f t="shared" si="8"/>
        <v>4408.585365853658</v>
      </c>
      <c r="S53" s="10">
        <f t="shared" si="9"/>
        <v>13225.756097560974</v>
      </c>
      <c r="T53" s="10">
        <f t="shared" si="10"/>
        <v>13225.756097560974</v>
      </c>
      <c r="U53" s="128">
        <f t="shared" si="11"/>
        <v>26451.512195121948</v>
      </c>
      <c r="V53" s="129" t="s">
        <v>2371</v>
      </c>
    </row>
    <row r="54" spans="1:22" ht="27" customHeight="1">
      <c r="A54" s="368">
        <v>862952</v>
      </c>
      <c r="B54" s="368" t="s">
        <v>1004</v>
      </c>
      <c r="C54" s="46" t="s">
        <v>800</v>
      </c>
      <c r="D54" s="46" t="s">
        <v>646</v>
      </c>
      <c r="E54" s="49" t="s">
        <v>20</v>
      </c>
      <c r="F54" s="49" t="s">
        <v>804</v>
      </c>
      <c r="G54" s="49" t="s">
        <v>1462</v>
      </c>
      <c r="H54" s="49" t="str">
        <f t="shared" si="0"/>
        <v>Level 3PremiumODC</v>
      </c>
      <c r="I54" s="49" t="s">
        <v>338</v>
      </c>
      <c r="J54" s="388">
        <f>VLOOKUP(H54,'New Rate Card India - BFD'!C:L,10,0)</f>
        <v>2054</v>
      </c>
      <c r="K54" s="36">
        <f t="shared" si="1"/>
        <v>25.048780487804876</v>
      </c>
      <c r="L54" s="128">
        <f t="shared" si="2"/>
        <v>4408.585365853658</v>
      </c>
      <c r="M54" s="124">
        <f t="shared" si="3"/>
        <v>4408.585365853658</v>
      </c>
      <c r="N54" s="124">
        <f t="shared" si="4"/>
        <v>4408.585365853658</v>
      </c>
      <c r="O54" s="124">
        <f t="shared" si="5"/>
        <v>4408.585365853658</v>
      </c>
      <c r="P54" s="124">
        <f t="shared" si="6"/>
        <v>4408.585365853658</v>
      </c>
      <c r="Q54" s="124">
        <f t="shared" si="7"/>
        <v>4408.585365853658</v>
      </c>
      <c r="R54" s="124">
        <f t="shared" si="8"/>
        <v>4408.585365853658</v>
      </c>
      <c r="S54" s="10">
        <f t="shared" si="9"/>
        <v>13225.756097560974</v>
      </c>
      <c r="T54" s="10">
        <f t="shared" si="10"/>
        <v>13225.756097560974</v>
      </c>
      <c r="U54" s="128">
        <f t="shared" si="11"/>
        <v>26451.512195121948</v>
      </c>
      <c r="V54" s="129" t="s">
        <v>2371</v>
      </c>
    </row>
    <row r="55" spans="1:22" ht="27" customHeight="1">
      <c r="A55" s="368">
        <v>893620</v>
      </c>
      <c r="B55" s="368" t="s">
        <v>1005</v>
      </c>
      <c r="C55" s="46" t="s">
        <v>800</v>
      </c>
      <c r="D55" s="46" t="s">
        <v>646</v>
      </c>
      <c r="E55" s="49" t="s">
        <v>428</v>
      </c>
      <c r="F55" s="49" t="s">
        <v>802</v>
      </c>
      <c r="G55" s="49" t="s">
        <v>1462</v>
      </c>
      <c r="H55" s="49" t="str">
        <f t="shared" si="0"/>
        <v>Level 2PremiumODC</v>
      </c>
      <c r="I55" s="49" t="s">
        <v>324</v>
      </c>
      <c r="J55" s="388">
        <f>VLOOKUP(H55,'New Rate Card India - BFD'!C:L,10,0)</f>
        <v>1764</v>
      </c>
      <c r="K55" s="36">
        <f t="shared" si="1"/>
        <v>21.512195121951219</v>
      </c>
      <c r="L55" s="128">
        <f t="shared" si="2"/>
        <v>3786.1463414634145</v>
      </c>
      <c r="M55" s="124">
        <f t="shared" si="3"/>
        <v>3786.1463414634145</v>
      </c>
      <c r="N55" s="124">
        <f t="shared" si="4"/>
        <v>3786.1463414634145</v>
      </c>
      <c r="O55" s="124">
        <f t="shared" si="5"/>
        <v>3786.1463414634145</v>
      </c>
      <c r="P55" s="124">
        <f t="shared" si="6"/>
        <v>3786.1463414634145</v>
      </c>
      <c r="Q55" s="124">
        <f t="shared" si="7"/>
        <v>3786.1463414634145</v>
      </c>
      <c r="R55" s="124">
        <f t="shared" si="8"/>
        <v>3786.1463414634145</v>
      </c>
      <c r="S55" s="10">
        <f t="shared" si="9"/>
        <v>11358.439024390244</v>
      </c>
      <c r="T55" s="10">
        <f t="shared" si="10"/>
        <v>11358.439024390244</v>
      </c>
      <c r="U55" s="128">
        <f t="shared" si="11"/>
        <v>22716.878048780487</v>
      </c>
      <c r="V55" s="129" t="s">
        <v>2371</v>
      </c>
    </row>
    <row r="56" spans="1:22" ht="27" customHeight="1">
      <c r="A56" s="368">
        <v>894318</v>
      </c>
      <c r="B56" s="368" t="s">
        <v>1006</v>
      </c>
      <c r="C56" s="46" t="s">
        <v>800</v>
      </c>
      <c r="D56" s="46" t="s">
        <v>640</v>
      </c>
      <c r="E56" s="49" t="s">
        <v>20</v>
      </c>
      <c r="F56" s="49" t="s">
        <v>802</v>
      </c>
      <c r="G56" s="49" t="s">
        <v>1462</v>
      </c>
      <c r="H56" s="49" t="str">
        <f t="shared" si="0"/>
        <v>Level 2PremiumODC</v>
      </c>
      <c r="I56" s="49" t="s">
        <v>324</v>
      </c>
      <c r="J56" s="388">
        <f>VLOOKUP(H56,'New Rate Card India - BFD'!C:L,10,0)</f>
        <v>1764</v>
      </c>
      <c r="K56" s="36">
        <f t="shared" si="1"/>
        <v>21.512195121951219</v>
      </c>
      <c r="L56" s="128">
        <f t="shared" si="2"/>
        <v>3786.1463414634145</v>
      </c>
      <c r="M56" s="124">
        <f t="shared" si="3"/>
        <v>3786.1463414634145</v>
      </c>
      <c r="N56" s="124">
        <f t="shared" si="4"/>
        <v>3786.1463414634145</v>
      </c>
      <c r="O56" s="124">
        <f t="shared" si="5"/>
        <v>3786.1463414634145</v>
      </c>
      <c r="P56" s="124">
        <f t="shared" si="6"/>
        <v>3786.1463414634145</v>
      </c>
      <c r="Q56" s="124">
        <f t="shared" si="7"/>
        <v>3786.1463414634145</v>
      </c>
      <c r="R56" s="124">
        <f t="shared" si="8"/>
        <v>3786.1463414634145</v>
      </c>
      <c r="S56" s="10">
        <f t="shared" si="9"/>
        <v>11358.439024390244</v>
      </c>
      <c r="T56" s="10">
        <f t="shared" si="10"/>
        <v>11358.439024390244</v>
      </c>
      <c r="U56" s="128">
        <f t="shared" si="11"/>
        <v>22716.878048780487</v>
      </c>
      <c r="V56" s="129" t="s">
        <v>2371</v>
      </c>
    </row>
    <row r="57" spans="1:22" ht="27" customHeight="1">
      <c r="A57" s="368">
        <v>905064</v>
      </c>
      <c r="B57" s="368" t="s">
        <v>1007</v>
      </c>
      <c r="C57" s="46" t="s">
        <v>800</v>
      </c>
      <c r="D57" s="46" t="s">
        <v>640</v>
      </c>
      <c r="E57" s="49" t="s">
        <v>20</v>
      </c>
      <c r="F57" s="49" t="s">
        <v>802</v>
      </c>
      <c r="G57" s="49" t="s">
        <v>1462</v>
      </c>
      <c r="H57" s="49" t="str">
        <f t="shared" si="0"/>
        <v>Level 2PremiumODC</v>
      </c>
      <c r="I57" s="49" t="s">
        <v>324</v>
      </c>
      <c r="J57" s="388">
        <f>VLOOKUP(H57,'New Rate Card India - BFD'!C:L,10,0)</f>
        <v>1764</v>
      </c>
      <c r="K57" s="36">
        <f t="shared" si="1"/>
        <v>21.512195121951219</v>
      </c>
      <c r="L57" s="128">
        <f t="shared" si="2"/>
        <v>3786.1463414634145</v>
      </c>
      <c r="M57" s="124">
        <f t="shared" si="3"/>
        <v>3786.1463414634145</v>
      </c>
      <c r="N57" s="124">
        <f t="shared" si="4"/>
        <v>3786.1463414634145</v>
      </c>
      <c r="O57" s="124">
        <f t="shared" si="5"/>
        <v>3786.1463414634145</v>
      </c>
      <c r="P57" s="124">
        <f t="shared" si="6"/>
        <v>3786.1463414634145</v>
      </c>
      <c r="Q57" s="124">
        <f t="shared" si="7"/>
        <v>3786.1463414634145</v>
      </c>
      <c r="R57" s="124">
        <f t="shared" si="8"/>
        <v>3786.1463414634145</v>
      </c>
      <c r="S57" s="10">
        <f t="shared" si="9"/>
        <v>11358.439024390244</v>
      </c>
      <c r="T57" s="10">
        <f t="shared" si="10"/>
        <v>11358.439024390244</v>
      </c>
      <c r="U57" s="128">
        <f t="shared" si="11"/>
        <v>22716.878048780487</v>
      </c>
      <c r="V57" s="129" t="s">
        <v>2371</v>
      </c>
    </row>
    <row r="58" spans="1:22" ht="27" customHeight="1">
      <c r="A58" s="368">
        <v>920376</v>
      </c>
      <c r="B58" s="368" t="s">
        <v>2587</v>
      </c>
      <c r="C58" s="46" t="s">
        <v>800</v>
      </c>
      <c r="D58" s="46" t="s">
        <v>640</v>
      </c>
      <c r="E58" s="49" t="s">
        <v>20</v>
      </c>
      <c r="F58" s="49" t="s">
        <v>804</v>
      </c>
      <c r="G58" s="49" t="s">
        <v>1462</v>
      </c>
      <c r="H58" s="49" t="str">
        <f t="shared" si="0"/>
        <v>Level 3PremiumODC</v>
      </c>
      <c r="I58" s="49" t="s">
        <v>422</v>
      </c>
      <c r="J58" s="388">
        <f>VLOOKUP(H58,'New Rate Card India - BFD'!C:L,10,0)</f>
        <v>2054</v>
      </c>
      <c r="K58" s="36">
        <f t="shared" si="1"/>
        <v>25.048780487804876</v>
      </c>
      <c r="L58" s="128">
        <f t="shared" si="2"/>
        <v>4408.585365853658</v>
      </c>
      <c r="M58" s="124">
        <f t="shared" si="3"/>
        <v>4408.585365853658</v>
      </c>
      <c r="N58" s="124">
        <f t="shared" si="4"/>
        <v>4408.585365853658</v>
      </c>
      <c r="O58" s="124">
        <f t="shared" si="5"/>
        <v>4408.585365853658</v>
      </c>
      <c r="P58" s="124">
        <f t="shared" si="6"/>
        <v>4408.585365853658</v>
      </c>
      <c r="Q58" s="124">
        <f t="shared" si="7"/>
        <v>4408.585365853658</v>
      </c>
      <c r="R58" s="124">
        <f t="shared" si="8"/>
        <v>4408.585365853658</v>
      </c>
      <c r="S58" s="10">
        <f t="shared" si="9"/>
        <v>13225.756097560974</v>
      </c>
      <c r="T58" s="10">
        <f t="shared" si="10"/>
        <v>13225.756097560974</v>
      </c>
      <c r="U58" s="128">
        <f t="shared" si="11"/>
        <v>26451.512195121948</v>
      </c>
      <c r="V58" s="129" t="s">
        <v>2371</v>
      </c>
    </row>
    <row r="59" spans="1:22" ht="27" customHeight="1">
      <c r="A59" s="368">
        <v>936405</v>
      </c>
      <c r="B59" s="368" t="s">
        <v>1078</v>
      </c>
      <c r="C59" s="46" t="s">
        <v>800</v>
      </c>
      <c r="D59" s="46" t="s">
        <v>637</v>
      </c>
      <c r="E59" s="49" t="s">
        <v>341</v>
      </c>
      <c r="F59" s="49" t="s">
        <v>804</v>
      </c>
      <c r="G59" s="49" t="s">
        <v>1493</v>
      </c>
      <c r="H59" s="49" t="str">
        <f t="shared" si="0"/>
        <v>Level 3NicheODC</v>
      </c>
      <c r="I59" s="49" t="s">
        <v>338</v>
      </c>
      <c r="J59" s="388">
        <f>VLOOKUP(H59,'New Rate Card India - BFD'!C:L,10,0)</f>
        <v>2278</v>
      </c>
      <c r="K59" s="36">
        <f t="shared" si="1"/>
        <v>27.780487804878049</v>
      </c>
      <c r="L59" s="128">
        <f t="shared" si="2"/>
        <v>4889.3658536585372</v>
      </c>
      <c r="M59" s="124">
        <f t="shared" si="3"/>
        <v>4889.3658536585372</v>
      </c>
      <c r="N59" s="124">
        <f t="shared" si="4"/>
        <v>4889.3658536585372</v>
      </c>
      <c r="O59" s="124">
        <f t="shared" si="5"/>
        <v>4889.3658536585372</v>
      </c>
      <c r="P59" s="124">
        <f t="shared" si="6"/>
        <v>4889.3658536585372</v>
      </c>
      <c r="Q59" s="124">
        <f t="shared" si="7"/>
        <v>4889.3658536585372</v>
      </c>
      <c r="R59" s="124">
        <f t="shared" si="8"/>
        <v>4889.3658536585372</v>
      </c>
      <c r="S59" s="10">
        <f t="shared" si="9"/>
        <v>14668.097560975611</v>
      </c>
      <c r="T59" s="10">
        <f t="shared" si="10"/>
        <v>14668.097560975611</v>
      </c>
      <c r="U59" s="128">
        <f t="shared" si="11"/>
        <v>29336.195121951223</v>
      </c>
      <c r="V59" s="129" t="s">
        <v>2371</v>
      </c>
    </row>
    <row r="60" spans="1:22" ht="27" customHeight="1">
      <c r="A60" s="368">
        <v>293381</v>
      </c>
      <c r="B60" s="368" t="s">
        <v>1009</v>
      </c>
      <c r="C60" s="46" t="s">
        <v>800</v>
      </c>
      <c r="D60" s="46" t="s">
        <v>637</v>
      </c>
      <c r="E60" s="49" t="s">
        <v>346</v>
      </c>
      <c r="F60" s="49" t="s">
        <v>804</v>
      </c>
      <c r="G60" s="49" t="s">
        <v>1464</v>
      </c>
      <c r="H60" s="49" t="str">
        <f t="shared" si="0"/>
        <v>Level 3StandardODC</v>
      </c>
      <c r="I60" s="49" t="s">
        <v>318</v>
      </c>
      <c r="J60" s="388">
        <f>VLOOKUP(H60,'New Rate Card India - BFD'!C:L,10,0)</f>
        <v>1897</v>
      </c>
      <c r="K60" s="36">
        <f t="shared" si="1"/>
        <v>23.134146341463413</v>
      </c>
      <c r="L60" s="128">
        <f t="shared" si="2"/>
        <v>4071.6097560975609</v>
      </c>
      <c r="M60" s="124">
        <f t="shared" si="3"/>
        <v>4071.6097560975609</v>
      </c>
      <c r="N60" s="124">
        <f t="shared" si="4"/>
        <v>4071.6097560975609</v>
      </c>
      <c r="O60" s="124">
        <f t="shared" si="5"/>
        <v>4071.6097560975609</v>
      </c>
      <c r="P60" s="124">
        <f t="shared" si="6"/>
        <v>4071.6097560975609</v>
      </c>
      <c r="Q60" s="124">
        <f t="shared" si="7"/>
        <v>4071.6097560975609</v>
      </c>
      <c r="R60" s="124">
        <f t="shared" si="8"/>
        <v>4071.6097560975609</v>
      </c>
      <c r="S60" s="10">
        <f t="shared" si="9"/>
        <v>12214.829268292682</v>
      </c>
      <c r="T60" s="10">
        <f t="shared" si="10"/>
        <v>12214.829268292682</v>
      </c>
      <c r="U60" s="128">
        <f t="shared" si="11"/>
        <v>24429.658536585364</v>
      </c>
      <c r="V60" s="129" t="s">
        <v>2371</v>
      </c>
    </row>
    <row r="61" spans="1:22" ht="27" customHeight="1">
      <c r="A61" s="368">
        <v>931121</v>
      </c>
      <c r="B61" s="368" t="s">
        <v>1010</v>
      </c>
      <c r="C61" s="46" t="s">
        <v>800</v>
      </c>
      <c r="D61" s="46" t="s">
        <v>646</v>
      </c>
      <c r="E61" s="49" t="s">
        <v>20</v>
      </c>
      <c r="F61" s="49" t="s">
        <v>804</v>
      </c>
      <c r="G61" s="49" t="s">
        <v>1462</v>
      </c>
      <c r="H61" s="49" t="str">
        <f t="shared" si="0"/>
        <v>Level 3PremiumODC</v>
      </c>
      <c r="I61" s="49" t="s">
        <v>338</v>
      </c>
      <c r="J61" s="388">
        <f>VLOOKUP(H61,'New Rate Card India - BFD'!C:L,10,0)</f>
        <v>2054</v>
      </c>
      <c r="K61" s="36">
        <f t="shared" si="1"/>
        <v>25.048780487804876</v>
      </c>
      <c r="L61" s="128">
        <f t="shared" si="2"/>
        <v>4408.585365853658</v>
      </c>
      <c r="M61" s="124">
        <f t="shared" si="3"/>
        <v>4408.585365853658</v>
      </c>
      <c r="N61" s="124">
        <f t="shared" si="4"/>
        <v>4408.585365853658</v>
      </c>
      <c r="O61" s="124">
        <f t="shared" si="5"/>
        <v>4408.585365853658</v>
      </c>
      <c r="P61" s="124">
        <f t="shared" si="6"/>
        <v>4408.585365853658</v>
      </c>
      <c r="Q61" s="124">
        <f t="shared" si="7"/>
        <v>4408.585365853658</v>
      </c>
      <c r="R61" s="124">
        <f t="shared" si="8"/>
        <v>4408.585365853658</v>
      </c>
      <c r="S61" s="10">
        <f t="shared" si="9"/>
        <v>13225.756097560974</v>
      </c>
      <c r="T61" s="10">
        <f t="shared" si="10"/>
        <v>13225.756097560974</v>
      </c>
      <c r="U61" s="128">
        <f t="shared" si="11"/>
        <v>26451.512195121948</v>
      </c>
      <c r="V61" s="129" t="s">
        <v>2371</v>
      </c>
    </row>
    <row r="62" spans="1:22" ht="27" customHeight="1">
      <c r="A62" s="442">
        <v>2344705</v>
      </c>
      <c r="B62" s="442" t="s">
        <v>1011</v>
      </c>
      <c r="C62" s="46" t="s">
        <v>800</v>
      </c>
      <c r="D62" s="46" t="s">
        <v>451</v>
      </c>
      <c r="E62" s="49" t="s">
        <v>20</v>
      </c>
      <c r="F62" s="49" t="s">
        <v>804</v>
      </c>
      <c r="G62" s="49" t="s">
        <v>1493</v>
      </c>
      <c r="H62" s="49" t="str">
        <f>CONCATENATE(F62,G62,C62)</f>
        <v>Level 3NicheODC</v>
      </c>
      <c r="I62" s="49" t="s">
        <v>318</v>
      </c>
      <c r="J62" s="388">
        <f>VLOOKUP(H62,'New Rate Card India - BFD'!C:L,10,0)</f>
        <v>2278</v>
      </c>
      <c r="K62" s="36">
        <f>J62/82</f>
        <v>27.780487804878049</v>
      </c>
      <c r="L62" s="128">
        <f>K62*176</f>
        <v>4889.3658536585372</v>
      </c>
      <c r="M62" s="124">
        <f>K62*176</f>
        <v>4889.3658536585372</v>
      </c>
      <c r="N62" s="124">
        <f>K62*176</f>
        <v>4889.3658536585372</v>
      </c>
      <c r="O62" s="124">
        <f>K62*176</f>
        <v>4889.3658536585372</v>
      </c>
      <c r="P62" s="124">
        <f>K62*176</f>
        <v>4889.3658536585372</v>
      </c>
      <c r="Q62" s="124">
        <f>K62*176</f>
        <v>4889.3658536585372</v>
      </c>
      <c r="R62" s="124">
        <f>K62*176</f>
        <v>4889.3658536585372</v>
      </c>
      <c r="S62" s="10">
        <f>SUM(M62:O62)</f>
        <v>14668.097560975611</v>
      </c>
      <c r="T62" s="10">
        <f>SUM(P62:R62)</f>
        <v>14668.097560975611</v>
      </c>
      <c r="U62" s="128">
        <f>SUM(S62:T62)</f>
        <v>29336.195121951223</v>
      </c>
      <c r="V62" s="129" t="s">
        <v>2371</v>
      </c>
    </row>
    <row r="63" spans="1:22" ht="27" customHeight="1">
      <c r="A63" s="368">
        <v>121470</v>
      </c>
      <c r="B63" s="368" t="s">
        <v>1012</v>
      </c>
      <c r="C63" s="46" t="s">
        <v>800</v>
      </c>
      <c r="D63" s="46" t="s">
        <v>451</v>
      </c>
      <c r="E63" s="49" t="s">
        <v>465</v>
      </c>
      <c r="F63" s="49" t="s">
        <v>927</v>
      </c>
      <c r="G63" s="49" t="s">
        <v>1471</v>
      </c>
      <c r="H63" s="49" t="str">
        <f t="shared" si="0"/>
        <v>Level 4ExpertODC</v>
      </c>
      <c r="I63" s="49" t="s">
        <v>422</v>
      </c>
      <c r="J63" s="388">
        <f>VLOOKUP(H63,'New Rate Card India - BFD'!C:L,10,0)</f>
        <v>2857</v>
      </c>
      <c r="K63" s="36">
        <f t="shared" si="1"/>
        <v>34.841463414634148</v>
      </c>
      <c r="L63" s="128">
        <f t="shared" si="2"/>
        <v>6132.0975609756097</v>
      </c>
      <c r="M63" s="124">
        <f t="shared" si="3"/>
        <v>6132.0975609756097</v>
      </c>
      <c r="N63" s="124">
        <f t="shared" si="4"/>
        <v>6132.0975609756097</v>
      </c>
      <c r="O63" s="124">
        <f t="shared" si="5"/>
        <v>6132.0975609756097</v>
      </c>
      <c r="P63" s="124">
        <f t="shared" si="6"/>
        <v>6132.0975609756097</v>
      </c>
      <c r="Q63" s="124">
        <f t="shared" si="7"/>
        <v>6132.0975609756097</v>
      </c>
      <c r="R63" s="124">
        <f t="shared" si="8"/>
        <v>6132.0975609756097</v>
      </c>
      <c r="S63" s="10">
        <f t="shared" si="9"/>
        <v>18396.292682926829</v>
      </c>
      <c r="T63" s="10">
        <f t="shared" si="10"/>
        <v>18396.292682926829</v>
      </c>
      <c r="U63" s="128">
        <f t="shared" si="11"/>
        <v>36792.585365853658</v>
      </c>
      <c r="V63" s="129" t="s">
        <v>2371</v>
      </c>
    </row>
    <row r="64" spans="1:22" ht="27" customHeight="1">
      <c r="A64" s="368">
        <v>156254</v>
      </c>
      <c r="B64" s="368" t="s">
        <v>1013</v>
      </c>
      <c r="C64" s="46" t="s">
        <v>800</v>
      </c>
      <c r="D64" s="46" t="s">
        <v>451</v>
      </c>
      <c r="E64" s="49" t="s">
        <v>711</v>
      </c>
      <c r="F64" s="49" t="s">
        <v>804</v>
      </c>
      <c r="G64" s="49" t="s">
        <v>1464</v>
      </c>
      <c r="H64" s="49" t="str">
        <f t="shared" si="0"/>
        <v>Level 3StandardODC</v>
      </c>
      <c r="I64" s="49" t="s">
        <v>338</v>
      </c>
      <c r="J64" s="388">
        <f>VLOOKUP(H64,'New Rate Card India - BFD'!C:L,10,0)</f>
        <v>1897</v>
      </c>
      <c r="K64" s="36">
        <f t="shared" si="1"/>
        <v>23.134146341463413</v>
      </c>
      <c r="L64" s="128">
        <f t="shared" si="2"/>
        <v>4071.6097560975609</v>
      </c>
      <c r="M64" s="124">
        <f t="shared" si="3"/>
        <v>4071.6097560975609</v>
      </c>
      <c r="N64" s="124">
        <f t="shared" si="4"/>
        <v>4071.6097560975609</v>
      </c>
      <c r="O64" s="124">
        <f t="shared" si="5"/>
        <v>4071.6097560975609</v>
      </c>
      <c r="P64" s="124">
        <f t="shared" si="6"/>
        <v>4071.6097560975609</v>
      </c>
      <c r="Q64" s="124">
        <f t="shared" si="7"/>
        <v>4071.6097560975609</v>
      </c>
      <c r="R64" s="124">
        <f t="shared" si="8"/>
        <v>4071.6097560975609</v>
      </c>
      <c r="S64" s="10">
        <f t="shared" si="9"/>
        <v>12214.829268292682</v>
      </c>
      <c r="T64" s="10">
        <f t="shared" si="10"/>
        <v>12214.829268292682</v>
      </c>
      <c r="U64" s="128">
        <f t="shared" si="11"/>
        <v>24429.658536585364</v>
      </c>
      <c r="V64" s="129" t="s">
        <v>2371</v>
      </c>
    </row>
    <row r="65" spans="1:22" ht="27" customHeight="1">
      <c r="A65" s="368">
        <v>2250137</v>
      </c>
      <c r="B65" s="368" t="s">
        <v>1014</v>
      </c>
      <c r="C65" s="46" t="s">
        <v>800</v>
      </c>
      <c r="D65" s="46" t="s">
        <v>451</v>
      </c>
      <c r="E65" s="49" t="s">
        <v>20</v>
      </c>
      <c r="F65" s="49" t="s">
        <v>804</v>
      </c>
      <c r="G65" s="49" t="s">
        <v>1462</v>
      </c>
      <c r="H65" s="49" t="str">
        <f t="shared" si="0"/>
        <v>Level 3PremiumODC</v>
      </c>
      <c r="I65" s="49" t="s">
        <v>338</v>
      </c>
      <c r="J65" s="388">
        <f>VLOOKUP(H65,'New Rate Card India - BFD'!C:L,10,0)</f>
        <v>2054</v>
      </c>
      <c r="K65" s="36">
        <f t="shared" si="1"/>
        <v>25.048780487804876</v>
      </c>
      <c r="L65" s="128">
        <f t="shared" si="2"/>
        <v>4408.585365853658</v>
      </c>
      <c r="M65" s="124">
        <f t="shared" si="3"/>
        <v>4408.585365853658</v>
      </c>
      <c r="N65" s="124">
        <f t="shared" si="4"/>
        <v>4408.585365853658</v>
      </c>
      <c r="O65" s="124">
        <f t="shared" si="5"/>
        <v>4408.585365853658</v>
      </c>
      <c r="P65" s="124">
        <f t="shared" si="6"/>
        <v>4408.585365853658</v>
      </c>
      <c r="Q65" s="124">
        <f t="shared" si="7"/>
        <v>4408.585365853658</v>
      </c>
      <c r="R65" s="124">
        <f t="shared" si="8"/>
        <v>4408.585365853658</v>
      </c>
      <c r="S65" s="10">
        <f t="shared" si="9"/>
        <v>13225.756097560974</v>
      </c>
      <c r="T65" s="10">
        <f t="shared" si="10"/>
        <v>13225.756097560974</v>
      </c>
      <c r="U65" s="128">
        <f t="shared" si="11"/>
        <v>26451.512195121948</v>
      </c>
      <c r="V65" s="129" t="s">
        <v>2371</v>
      </c>
    </row>
    <row r="66" spans="1:22" ht="27" customHeight="1">
      <c r="A66" s="368">
        <v>2261535</v>
      </c>
      <c r="B66" s="368" t="s">
        <v>1015</v>
      </c>
      <c r="C66" s="46" t="s">
        <v>800</v>
      </c>
      <c r="D66" s="46" t="s">
        <v>451</v>
      </c>
      <c r="E66" s="49" t="s">
        <v>20</v>
      </c>
      <c r="F66" s="49" t="s">
        <v>804</v>
      </c>
      <c r="G66" s="49" t="s">
        <v>1462</v>
      </c>
      <c r="H66" s="49" t="str">
        <f t="shared" si="0"/>
        <v>Level 3PremiumODC</v>
      </c>
      <c r="I66" s="49" t="s">
        <v>338</v>
      </c>
      <c r="J66" s="388">
        <f>VLOOKUP(H66,'New Rate Card India - BFD'!C:L,10,0)</f>
        <v>2054</v>
      </c>
      <c r="K66" s="36">
        <f t="shared" si="1"/>
        <v>25.048780487804876</v>
      </c>
      <c r="L66" s="128">
        <f t="shared" si="2"/>
        <v>4408.585365853658</v>
      </c>
      <c r="M66" s="124">
        <f t="shared" si="3"/>
        <v>4408.585365853658</v>
      </c>
      <c r="N66" s="124">
        <f t="shared" si="4"/>
        <v>4408.585365853658</v>
      </c>
      <c r="O66" s="124">
        <f t="shared" si="5"/>
        <v>4408.585365853658</v>
      </c>
      <c r="P66" s="124">
        <f t="shared" si="6"/>
        <v>4408.585365853658</v>
      </c>
      <c r="Q66" s="124">
        <f t="shared" si="7"/>
        <v>4408.585365853658</v>
      </c>
      <c r="R66" s="124">
        <f t="shared" si="8"/>
        <v>4408.585365853658</v>
      </c>
      <c r="S66" s="10">
        <f t="shared" si="9"/>
        <v>13225.756097560974</v>
      </c>
      <c r="T66" s="10">
        <f t="shared" si="10"/>
        <v>13225.756097560974</v>
      </c>
      <c r="U66" s="128">
        <f t="shared" si="11"/>
        <v>26451.512195121948</v>
      </c>
      <c r="V66" s="129" t="s">
        <v>2371</v>
      </c>
    </row>
    <row r="67" spans="1:22" ht="27" customHeight="1">
      <c r="A67" s="368">
        <v>2310513</v>
      </c>
      <c r="B67" s="368" t="s">
        <v>1016</v>
      </c>
      <c r="C67" s="46" t="s">
        <v>800</v>
      </c>
      <c r="D67" s="46" t="s">
        <v>451</v>
      </c>
      <c r="E67" s="49" t="s">
        <v>20</v>
      </c>
      <c r="F67" s="49" t="s">
        <v>804</v>
      </c>
      <c r="G67" s="49" t="s">
        <v>1462</v>
      </c>
      <c r="H67" s="49" t="str">
        <f t="shared" si="0"/>
        <v>Level 3PremiumODC</v>
      </c>
      <c r="I67" s="49" t="s">
        <v>338</v>
      </c>
      <c r="J67" s="388">
        <f>VLOOKUP(H67,'New Rate Card India - BFD'!C:L,10,0)</f>
        <v>2054</v>
      </c>
      <c r="K67" s="36">
        <f t="shared" si="1"/>
        <v>25.048780487804876</v>
      </c>
      <c r="L67" s="128">
        <f t="shared" si="2"/>
        <v>4408.585365853658</v>
      </c>
      <c r="M67" s="124">
        <f t="shared" si="3"/>
        <v>4408.585365853658</v>
      </c>
      <c r="N67" s="124">
        <f t="shared" si="4"/>
        <v>4408.585365853658</v>
      </c>
      <c r="O67" s="124">
        <f t="shared" si="5"/>
        <v>4408.585365853658</v>
      </c>
      <c r="P67" s="124">
        <f t="shared" si="6"/>
        <v>4408.585365853658</v>
      </c>
      <c r="Q67" s="124">
        <f t="shared" si="7"/>
        <v>4408.585365853658</v>
      </c>
      <c r="R67" s="124">
        <f t="shared" si="8"/>
        <v>4408.585365853658</v>
      </c>
      <c r="S67" s="10">
        <f t="shared" si="9"/>
        <v>13225.756097560974</v>
      </c>
      <c r="T67" s="10">
        <f t="shared" si="10"/>
        <v>13225.756097560974</v>
      </c>
      <c r="U67" s="128">
        <f t="shared" si="11"/>
        <v>26451.512195121948</v>
      </c>
      <c r="V67" s="129" t="s">
        <v>2371</v>
      </c>
    </row>
    <row r="68" spans="1:22" ht="27" customHeight="1">
      <c r="A68" s="368">
        <v>2323218</v>
      </c>
      <c r="B68" s="368" t="s">
        <v>1017</v>
      </c>
      <c r="C68" s="46" t="s">
        <v>800</v>
      </c>
      <c r="D68" s="46" t="s">
        <v>451</v>
      </c>
      <c r="E68" s="49" t="s">
        <v>20</v>
      </c>
      <c r="F68" s="49" t="s">
        <v>802</v>
      </c>
      <c r="G68" s="49" t="s">
        <v>1462</v>
      </c>
      <c r="H68" s="49" t="str">
        <f t="shared" si="0"/>
        <v>Level 2PremiumODC</v>
      </c>
      <c r="I68" s="49" t="s">
        <v>324</v>
      </c>
      <c r="J68" s="388">
        <f>VLOOKUP(H68,'New Rate Card India - BFD'!C:L,10,0)</f>
        <v>1764</v>
      </c>
      <c r="K68" s="36">
        <f t="shared" si="1"/>
        <v>21.512195121951219</v>
      </c>
      <c r="L68" s="128">
        <f t="shared" si="2"/>
        <v>3786.1463414634145</v>
      </c>
      <c r="M68" s="124">
        <f t="shared" si="3"/>
        <v>3786.1463414634145</v>
      </c>
      <c r="N68" s="124">
        <f t="shared" si="4"/>
        <v>3786.1463414634145</v>
      </c>
      <c r="O68" s="124">
        <f t="shared" si="5"/>
        <v>3786.1463414634145</v>
      </c>
      <c r="P68" s="124">
        <f t="shared" si="6"/>
        <v>3786.1463414634145</v>
      </c>
      <c r="Q68" s="124">
        <f t="shared" si="7"/>
        <v>3786.1463414634145</v>
      </c>
      <c r="R68" s="124">
        <f t="shared" si="8"/>
        <v>3786.1463414634145</v>
      </c>
      <c r="S68" s="10">
        <f t="shared" si="9"/>
        <v>11358.439024390244</v>
      </c>
      <c r="T68" s="10">
        <f t="shared" si="10"/>
        <v>11358.439024390244</v>
      </c>
      <c r="U68" s="128">
        <f t="shared" si="11"/>
        <v>22716.878048780487</v>
      </c>
      <c r="V68" s="129" t="s">
        <v>2371</v>
      </c>
    </row>
    <row r="69" spans="1:22" ht="27" customHeight="1">
      <c r="A69" s="368">
        <v>2333935</v>
      </c>
      <c r="B69" s="368" t="s">
        <v>1018</v>
      </c>
      <c r="C69" s="46" t="s">
        <v>800</v>
      </c>
      <c r="D69" s="46" t="s">
        <v>451</v>
      </c>
      <c r="E69" s="49" t="s">
        <v>20</v>
      </c>
      <c r="F69" s="49" t="s">
        <v>802</v>
      </c>
      <c r="G69" s="49" t="s">
        <v>1462</v>
      </c>
      <c r="H69" s="49" t="str">
        <f t="shared" si="0"/>
        <v>Level 2PremiumODC</v>
      </c>
      <c r="I69" s="49" t="s">
        <v>324</v>
      </c>
      <c r="J69" s="388">
        <f>VLOOKUP(H69,'New Rate Card India - BFD'!C:L,10,0)</f>
        <v>1764</v>
      </c>
      <c r="K69" s="36">
        <f t="shared" si="1"/>
        <v>21.512195121951219</v>
      </c>
      <c r="L69" s="128">
        <f t="shared" si="2"/>
        <v>3786.1463414634145</v>
      </c>
      <c r="M69" s="124">
        <f t="shared" si="3"/>
        <v>3786.1463414634145</v>
      </c>
      <c r="N69" s="124">
        <f t="shared" si="4"/>
        <v>3786.1463414634145</v>
      </c>
      <c r="O69" s="124">
        <f t="shared" si="5"/>
        <v>3786.1463414634145</v>
      </c>
      <c r="P69" s="124">
        <f t="shared" si="6"/>
        <v>3786.1463414634145</v>
      </c>
      <c r="Q69" s="124">
        <f t="shared" si="7"/>
        <v>3786.1463414634145</v>
      </c>
      <c r="R69" s="124">
        <f t="shared" si="8"/>
        <v>3786.1463414634145</v>
      </c>
      <c r="S69" s="10">
        <f t="shared" si="9"/>
        <v>11358.439024390244</v>
      </c>
      <c r="T69" s="10">
        <f t="shared" si="10"/>
        <v>11358.439024390244</v>
      </c>
      <c r="U69" s="128">
        <f t="shared" si="11"/>
        <v>22716.878048780487</v>
      </c>
      <c r="V69" s="129" t="s">
        <v>2371</v>
      </c>
    </row>
    <row r="70" spans="1:22" ht="27" customHeight="1">
      <c r="A70" s="368">
        <v>2386927</v>
      </c>
      <c r="B70" s="368" t="s">
        <v>1019</v>
      </c>
      <c r="C70" s="46" t="s">
        <v>800</v>
      </c>
      <c r="D70" s="46" t="s">
        <v>451</v>
      </c>
      <c r="E70" s="49" t="s">
        <v>428</v>
      </c>
      <c r="F70" s="49" t="s">
        <v>804</v>
      </c>
      <c r="G70" s="49" t="s">
        <v>1462</v>
      </c>
      <c r="H70" s="49" t="str">
        <f t="shared" si="0"/>
        <v>Level 3PremiumODC</v>
      </c>
      <c r="I70" s="49" t="s">
        <v>338</v>
      </c>
      <c r="J70" s="388">
        <f>VLOOKUP(H70,'New Rate Card India - BFD'!C:L,10,0)</f>
        <v>2054</v>
      </c>
      <c r="K70" s="36">
        <f t="shared" si="1"/>
        <v>25.048780487804876</v>
      </c>
      <c r="L70" s="128">
        <f t="shared" si="2"/>
        <v>4408.585365853658</v>
      </c>
      <c r="M70" s="124">
        <f t="shared" si="3"/>
        <v>4408.585365853658</v>
      </c>
      <c r="N70" s="124">
        <f t="shared" si="4"/>
        <v>4408.585365853658</v>
      </c>
      <c r="O70" s="124">
        <f t="shared" si="5"/>
        <v>4408.585365853658</v>
      </c>
      <c r="P70" s="124">
        <f t="shared" si="6"/>
        <v>4408.585365853658</v>
      </c>
      <c r="Q70" s="124">
        <f t="shared" si="7"/>
        <v>4408.585365853658</v>
      </c>
      <c r="R70" s="124">
        <f t="shared" si="8"/>
        <v>4408.585365853658</v>
      </c>
      <c r="S70" s="10">
        <f t="shared" si="9"/>
        <v>13225.756097560974</v>
      </c>
      <c r="T70" s="10">
        <f t="shared" si="10"/>
        <v>13225.756097560974</v>
      </c>
      <c r="U70" s="128">
        <f t="shared" si="11"/>
        <v>26451.512195121948</v>
      </c>
      <c r="V70" s="129" t="s">
        <v>2371</v>
      </c>
    </row>
    <row r="71" spans="1:22" ht="27" customHeight="1">
      <c r="A71" s="368">
        <v>2396943</v>
      </c>
      <c r="B71" s="368" t="s">
        <v>1020</v>
      </c>
      <c r="C71" s="46" t="s">
        <v>800</v>
      </c>
      <c r="D71" s="46" t="s">
        <v>451</v>
      </c>
      <c r="E71" s="49" t="s">
        <v>20</v>
      </c>
      <c r="F71" s="49" t="s">
        <v>804</v>
      </c>
      <c r="G71" s="49" t="s">
        <v>1462</v>
      </c>
      <c r="H71" s="49" t="str">
        <f t="shared" si="0"/>
        <v>Level 3PremiumODC</v>
      </c>
      <c r="I71" s="49" t="s">
        <v>338</v>
      </c>
      <c r="J71" s="388">
        <f>VLOOKUP(H71,'New Rate Card India - BFD'!C:L,10,0)</f>
        <v>2054</v>
      </c>
      <c r="K71" s="36">
        <f t="shared" si="1"/>
        <v>25.048780487804876</v>
      </c>
      <c r="L71" s="128">
        <f t="shared" si="2"/>
        <v>4408.585365853658</v>
      </c>
      <c r="M71" s="124">
        <f t="shared" si="3"/>
        <v>4408.585365853658</v>
      </c>
      <c r="N71" s="124">
        <f t="shared" si="4"/>
        <v>4408.585365853658</v>
      </c>
      <c r="O71" s="124">
        <f t="shared" si="5"/>
        <v>4408.585365853658</v>
      </c>
      <c r="P71" s="124">
        <f t="shared" si="6"/>
        <v>4408.585365853658</v>
      </c>
      <c r="Q71" s="124">
        <f t="shared" si="7"/>
        <v>4408.585365853658</v>
      </c>
      <c r="R71" s="124">
        <f t="shared" si="8"/>
        <v>4408.585365853658</v>
      </c>
      <c r="S71" s="10">
        <f t="shared" si="9"/>
        <v>13225.756097560974</v>
      </c>
      <c r="T71" s="10">
        <f t="shared" si="10"/>
        <v>13225.756097560974</v>
      </c>
      <c r="U71" s="128">
        <f t="shared" si="11"/>
        <v>26451.512195121948</v>
      </c>
      <c r="V71" s="129" t="s">
        <v>2371</v>
      </c>
    </row>
    <row r="72" spans="1:22" ht="27" customHeight="1">
      <c r="A72" s="368">
        <v>2399832</v>
      </c>
      <c r="B72" s="368" t="s">
        <v>1021</v>
      </c>
      <c r="C72" s="46" t="s">
        <v>800</v>
      </c>
      <c r="D72" s="46" t="s">
        <v>451</v>
      </c>
      <c r="E72" s="49" t="s">
        <v>20</v>
      </c>
      <c r="F72" s="49" t="s">
        <v>802</v>
      </c>
      <c r="G72" s="49" t="s">
        <v>1462</v>
      </c>
      <c r="H72" s="49" t="str">
        <f t="shared" si="0"/>
        <v>Level 2PremiumODC</v>
      </c>
      <c r="I72" s="49" t="s">
        <v>324</v>
      </c>
      <c r="J72" s="388">
        <f>VLOOKUP(H72,'New Rate Card India - BFD'!C:L,10,0)</f>
        <v>1764</v>
      </c>
      <c r="K72" s="36">
        <f t="shared" si="1"/>
        <v>21.512195121951219</v>
      </c>
      <c r="L72" s="128">
        <f t="shared" si="2"/>
        <v>3786.1463414634145</v>
      </c>
      <c r="M72" s="124">
        <f t="shared" si="3"/>
        <v>3786.1463414634145</v>
      </c>
      <c r="N72" s="124">
        <f t="shared" si="4"/>
        <v>3786.1463414634145</v>
      </c>
      <c r="O72" s="124">
        <f t="shared" si="5"/>
        <v>3786.1463414634145</v>
      </c>
      <c r="P72" s="124">
        <f t="shared" si="6"/>
        <v>3786.1463414634145</v>
      </c>
      <c r="Q72" s="124">
        <f t="shared" si="7"/>
        <v>3786.1463414634145</v>
      </c>
      <c r="R72" s="124">
        <f t="shared" si="8"/>
        <v>3786.1463414634145</v>
      </c>
      <c r="S72" s="10">
        <f t="shared" si="9"/>
        <v>11358.439024390244</v>
      </c>
      <c r="T72" s="10">
        <f t="shared" si="10"/>
        <v>11358.439024390244</v>
      </c>
      <c r="U72" s="128">
        <f t="shared" si="11"/>
        <v>22716.878048780487</v>
      </c>
      <c r="V72" s="129" t="s">
        <v>2371</v>
      </c>
    </row>
    <row r="73" spans="1:22" ht="27" customHeight="1">
      <c r="A73" s="368">
        <v>2399905</v>
      </c>
      <c r="B73" s="368" t="s">
        <v>1022</v>
      </c>
      <c r="C73" s="46" t="s">
        <v>800</v>
      </c>
      <c r="D73" s="46" t="s">
        <v>451</v>
      </c>
      <c r="E73" s="49" t="s">
        <v>20</v>
      </c>
      <c r="F73" s="49" t="s">
        <v>802</v>
      </c>
      <c r="G73" s="49" t="s">
        <v>1462</v>
      </c>
      <c r="H73" s="49" t="str">
        <f t="shared" si="0"/>
        <v>Level 2PremiumODC</v>
      </c>
      <c r="I73" s="49" t="s">
        <v>324</v>
      </c>
      <c r="J73" s="388">
        <f>VLOOKUP(H73,'New Rate Card India - BFD'!C:L,10,0)</f>
        <v>1764</v>
      </c>
      <c r="K73" s="36">
        <f t="shared" si="1"/>
        <v>21.512195121951219</v>
      </c>
      <c r="L73" s="128">
        <f t="shared" si="2"/>
        <v>3786.1463414634145</v>
      </c>
      <c r="M73" s="124">
        <f t="shared" si="3"/>
        <v>3786.1463414634145</v>
      </c>
      <c r="N73" s="124">
        <f t="shared" si="4"/>
        <v>3786.1463414634145</v>
      </c>
      <c r="O73" s="124">
        <f t="shared" si="5"/>
        <v>3786.1463414634145</v>
      </c>
      <c r="P73" s="124">
        <f t="shared" si="6"/>
        <v>3786.1463414634145</v>
      </c>
      <c r="Q73" s="124">
        <f t="shared" si="7"/>
        <v>3786.1463414634145</v>
      </c>
      <c r="R73" s="124">
        <f t="shared" si="8"/>
        <v>3786.1463414634145</v>
      </c>
      <c r="S73" s="10">
        <f t="shared" si="9"/>
        <v>11358.439024390244</v>
      </c>
      <c r="T73" s="10">
        <f t="shared" si="10"/>
        <v>11358.439024390244</v>
      </c>
      <c r="U73" s="128">
        <f t="shared" si="11"/>
        <v>22716.878048780487</v>
      </c>
      <c r="V73" s="129" t="s">
        <v>2371</v>
      </c>
    </row>
    <row r="74" spans="1:22" ht="27" customHeight="1">
      <c r="A74" s="368">
        <v>2400430</v>
      </c>
      <c r="B74" s="368" t="s">
        <v>1023</v>
      </c>
      <c r="C74" s="46" t="s">
        <v>800</v>
      </c>
      <c r="D74" s="46" t="s">
        <v>451</v>
      </c>
      <c r="E74" s="49" t="s">
        <v>20</v>
      </c>
      <c r="F74" s="49" t="s">
        <v>804</v>
      </c>
      <c r="G74" s="49" t="s">
        <v>1462</v>
      </c>
      <c r="H74" s="49" t="str">
        <f t="shared" si="0"/>
        <v>Level 3PremiumODC</v>
      </c>
      <c r="I74" s="49" t="s">
        <v>338</v>
      </c>
      <c r="J74" s="388">
        <f>VLOOKUP(H74,'New Rate Card India - BFD'!C:L,10,0)</f>
        <v>2054</v>
      </c>
      <c r="K74" s="36">
        <f t="shared" si="1"/>
        <v>25.048780487804876</v>
      </c>
      <c r="L74" s="128">
        <f t="shared" si="2"/>
        <v>4408.585365853658</v>
      </c>
      <c r="M74" s="124">
        <f t="shared" si="3"/>
        <v>4408.585365853658</v>
      </c>
      <c r="N74" s="124">
        <f t="shared" si="4"/>
        <v>4408.585365853658</v>
      </c>
      <c r="O74" s="124">
        <f t="shared" si="5"/>
        <v>4408.585365853658</v>
      </c>
      <c r="P74" s="124">
        <f t="shared" si="6"/>
        <v>4408.585365853658</v>
      </c>
      <c r="Q74" s="124">
        <f t="shared" si="7"/>
        <v>4408.585365853658</v>
      </c>
      <c r="R74" s="124">
        <f t="shared" si="8"/>
        <v>4408.585365853658</v>
      </c>
      <c r="S74" s="10">
        <f t="shared" si="9"/>
        <v>13225.756097560974</v>
      </c>
      <c r="T74" s="10">
        <f t="shared" si="10"/>
        <v>13225.756097560974</v>
      </c>
      <c r="U74" s="128">
        <f t="shared" si="11"/>
        <v>26451.512195121948</v>
      </c>
      <c r="V74" s="129" t="s">
        <v>2371</v>
      </c>
    </row>
    <row r="75" spans="1:22" ht="27" customHeight="1">
      <c r="A75" s="368">
        <v>2408980</v>
      </c>
      <c r="B75" s="368" t="s">
        <v>1024</v>
      </c>
      <c r="C75" s="46" t="s">
        <v>800</v>
      </c>
      <c r="D75" s="46" t="s">
        <v>451</v>
      </c>
      <c r="E75" s="49" t="s">
        <v>20</v>
      </c>
      <c r="F75" s="49" t="s">
        <v>802</v>
      </c>
      <c r="G75" s="49" t="s">
        <v>1462</v>
      </c>
      <c r="H75" s="49" t="str">
        <f t="shared" si="0"/>
        <v>Level 2PremiumODC</v>
      </c>
      <c r="I75" s="49" t="s">
        <v>324</v>
      </c>
      <c r="J75" s="388">
        <f>VLOOKUP(H75,'New Rate Card India - BFD'!C:L,10,0)</f>
        <v>1764</v>
      </c>
      <c r="K75" s="36">
        <f t="shared" si="1"/>
        <v>21.512195121951219</v>
      </c>
      <c r="L75" s="128">
        <f t="shared" si="2"/>
        <v>3786.1463414634145</v>
      </c>
      <c r="M75" s="124">
        <f t="shared" si="3"/>
        <v>3786.1463414634145</v>
      </c>
      <c r="N75" s="124">
        <f t="shared" si="4"/>
        <v>3786.1463414634145</v>
      </c>
      <c r="O75" s="124">
        <f t="shared" si="5"/>
        <v>3786.1463414634145</v>
      </c>
      <c r="P75" s="124">
        <f t="shared" si="6"/>
        <v>3786.1463414634145</v>
      </c>
      <c r="Q75" s="124">
        <f t="shared" si="7"/>
        <v>3786.1463414634145</v>
      </c>
      <c r="R75" s="124">
        <f t="shared" si="8"/>
        <v>3786.1463414634145</v>
      </c>
      <c r="S75" s="10">
        <f t="shared" si="9"/>
        <v>11358.439024390244</v>
      </c>
      <c r="T75" s="10">
        <f t="shared" si="10"/>
        <v>11358.439024390244</v>
      </c>
      <c r="U75" s="128">
        <f t="shared" si="11"/>
        <v>22716.878048780487</v>
      </c>
      <c r="V75" s="129" t="s">
        <v>2371</v>
      </c>
    </row>
    <row r="76" spans="1:22" ht="27" customHeight="1">
      <c r="A76" s="368">
        <v>615219</v>
      </c>
      <c r="B76" s="368" t="s">
        <v>1025</v>
      </c>
      <c r="C76" s="46" t="s">
        <v>800</v>
      </c>
      <c r="D76" s="46" t="s">
        <v>451</v>
      </c>
      <c r="E76" s="49" t="s">
        <v>428</v>
      </c>
      <c r="F76" s="49" t="s">
        <v>804</v>
      </c>
      <c r="G76" s="49" t="s">
        <v>1462</v>
      </c>
      <c r="H76" s="49" t="str">
        <f t="shared" si="0"/>
        <v>Level 3PremiumODC</v>
      </c>
      <c r="I76" s="49" t="s">
        <v>338</v>
      </c>
      <c r="J76" s="388">
        <f>VLOOKUP(H76,'New Rate Card India - BFD'!C:L,10,0)</f>
        <v>2054</v>
      </c>
      <c r="K76" s="36">
        <f t="shared" si="1"/>
        <v>25.048780487804876</v>
      </c>
      <c r="L76" s="128">
        <f t="shared" si="2"/>
        <v>4408.585365853658</v>
      </c>
      <c r="M76" s="124">
        <f t="shared" si="3"/>
        <v>4408.585365853658</v>
      </c>
      <c r="N76" s="124">
        <f t="shared" si="4"/>
        <v>4408.585365853658</v>
      </c>
      <c r="O76" s="124">
        <f t="shared" si="5"/>
        <v>4408.585365853658</v>
      </c>
      <c r="P76" s="124">
        <f t="shared" si="6"/>
        <v>4408.585365853658</v>
      </c>
      <c r="Q76" s="124">
        <f t="shared" si="7"/>
        <v>4408.585365853658</v>
      </c>
      <c r="R76" s="124">
        <f t="shared" si="8"/>
        <v>4408.585365853658</v>
      </c>
      <c r="S76" s="10">
        <f t="shared" si="9"/>
        <v>13225.756097560974</v>
      </c>
      <c r="T76" s="10">
        <f t="shared" si="10"/>
        <v>13225.756097560974</v>
      </c>
      <c r="U76" s="128">
        <f t="shared" si="11"/>
        <v>26451.512195121948</v>
      </c>
      <c r="V76" s="129" t="s">
        <v>2371</v>
      </c>
    </row>
    <row r="77" spans="1:22" ht="27" customHeight="1">
      <c r="A77" s="368">
        <v>728312</v>
      </c>
      <c r="B77" s="368" t="s">
        <v>1026</v>
      </c>
      <c r="C77" s="46" t="s">
        <v>800</v>
      </c>
      <c r="D77" s="46" t="s">
        <v>451</v>
      </c>
      <c r="E77" s="49" t="s">
        <v>20</v>
      </c>
      <c r="F77" s="49" t="s">
        <v>804</v>
      </c>
      <c r="G77" s="49" t="s">
        <v>1462</v>
      </c>
      <c r="H77" s="49" t="str">
        <f t="shared" si="0"/>
        <v>Level 3PremiumODC</v>
      </c>
      <c r="I77" s="49" t="s">
        <v>338</v>
      </c>
      <c r="J77" s="388">
        <f>VLOOKUP(H77,'New Rate Card India - BFD'!C:L,10,0)</f>
        <v>2054</v>
      </c>
      <c r="K77" s="36">
        <f t="shared" si="1"/>
        <v>25.048780487804876</v>
      </c>
      <c r="L77" s="128">
        <f t="shared" si="2"/>
        <v>4408.585365853658</v>
      </c>
      <c r="M77" s="124">
        <f t="shared" si="3"/>
        <v>4408.585365853658</v>
      </c>
      <c r="N77" s="124">
        <f t="shared" si="4"/>
        <v>4408.585365853658</v>
      </c>
      <c r="O77" s="124">
        <f t="shared" si="5"/>
        <v>4408.585365853658</v>
      </c>
      <c r="P77" s="124">
        <f t="shared" si="6"/>
        <v>4408.585365853658</v>
      </c>
      <c r="Q77" s="124">
        <f t="shared" si="7"/>
        <v>4408.585365853658</v>
      </c>
      <c r="R77" s="124">
        <f t="shared" si="8"/>
        <v>4408.585365853658</v>
      </c>
      <c r="S77" s="10">
        <f t="shared" si="9"/>
        <v>13225.756097560974</v>
      </c>
      <c r="T77" s="10">
        <f t="shared" si="10"/>
        <v>13225.756097560974</v>
      </c>
      <c r="U77" s="128">
        <f t="shared" si="11"/>
        <v>26451.512195121948</v>
      </c>
      <c r="V77" s="129" t="s">
        <v>2371</v>
      </c>
    </row>
    <row r="78" spans="1:22" ht="27" customHeight="1">
      <c r="A78" s="368">
        <v>792760</v>
      </c>
      <c r="B78" s="368" t="s">
        <v>1027</v>
      </c>
      <c r="C78" s="46" t="s">
        <v>800</v>
      </c>
      <c r="D78" s="46" t="s">
        <v>451</v>
      </c>
      <c r="E78" s="49" t="s">
        <v>20</v>
      </c>
      <c r="F78" s="49" t="s">
        <v>804</v>
      </c>
      <c r="G78" s="49" t="s">
        <v>1462</v>
      </c>
      <c r="H78" s="49" t="str">
        <f t="shared" ref="H78:H150" si="12">CONCATENATE(F78,G78,C78)</f>
        <v>Level 3PremiumODC</v>
      </c>
      <c r="I78" s="49" t="s">
        <v>338</v>
      </c>
      <c r="J78" s="388">
        <f>VLOOKUP(H78,'New Rate Card India - BFD'!C:L,10,0)</f>
        <v>2054</v>
      </c>
      <c r="K78" s="36">
        <f t="shared" ref="K78:K150" si="13">J78/82</f>
        <v>25.048780487804876</v>
      </c>
      <c r="L78" s="128">
        <f t="shared" ref="L78:L150" si="14">K78*176</f>
        <v>4408.585365853658</v>
      </c>
      <c r="M78" s="124">
        <f t="shared" ref="M78:M150" si="15">K78*176</f>
        <v>4408.585365853658</v>
      </c>
      <c r="N78" s="124">
        <f t="shared" ref="N78:N150" si="16">K78*176</f>
        <v>4408.585365853658</v>
      </c>
      <c r="O78" s="124">
        <f t="shared" ref="O78:O150" si="17">K78*176</f>
        <v>4408.585365853658</v>
      </c>
      <c r="P78" s="124">
        <f t="shared" ref="P78:P150" si="18">K78*176</f>
        <v>4408.585365853658</v>
      </c>
      <c r="Q78" s="124">
        <f t="shared" ref="Q78:Q150" si="19">K78*176</f>
        <v>4408.585365853658</v>
      </c>
      <c r="R78" s="124">
        <f t="shared" ref="R78:R150" si="20">K78*176</f>
        <v>4408.585365853658</v>
      </c>
      <c r="S78" s="10">
        <f t="shared" ref="S78:S150" si="21">SUM(M78:O78)</f>
        <v>13225.756097560974</v>
      </c>
      <c r="T78" s="10">
        <f t="shared" ref="T78:T150" si="22">SUM(P78:R78)</f>
        <v>13225.756097560974</v>
      </c>
      <c r="U78" s="128">
        <f t="shared" ref="U78:U150" si="23">SUM(S78:T78)</f>
        <v>26451.512195121948</v>
      </c>
      <c r="V78" s="129" t="s">
        <v>2371</v>
      </c>
    </row>
    <row r="79" spans="1:22" ht="27" customHeight="1">
      <c r="A79" s="442">
        <v>941724</v>
      </c>
      <c r="B79" s="442" t="s">
        <v>962</v>
      </c>
      <c r="C79" s="46" t="s">
        <v>800</v>
      </c>
      <c r="D79" s="46" t="s">
        <v>451</v>
      </c>
      <c r="E79" s="49" t="s">
        <v>20</v>
      </c>
      <c r="F79" s="49" t="s">
        <v>802</v>
      </c>
      <c r="G79" s="49" t="s">
        <v>1493</v>
      </c>
      <c r="H79" s="49" t="str">
        <f>CONCATENATE(F79,G79,C79)</f>
        <v>Level 2NicheODC</v>
      </c>
      <c r="I79" s="49" t="s">
        <v>324</v>
      </c>
      <c r="J79" s="443">
        <v>1888</v>
      </c>
      <c r="K79" s="49" t="s">
        <v>2588</v>
      </c>
      <c r="L79" s="442" t="s">
        <v>2589</v>
      </c>
      <c r="M79" s="444" t="s">
        <v>2589</v>
      </c>
      <c r="N79" s="444" t="s">
        <v>2589</v>
      </c>
      <c r="O79" s="444" t="s">
        <v>2589</v>
      </c>
      <c r="P79" s="444" t="s">
        <v>2589</v>
      </c>
      <c r="Q79" s="444" t="s">
        <v>2589</v>
      </c>
      <c r="R79" s="444" t="s">
        <v>2589</v>
      </c>
      <c r="S79" s="445" t="s">
        <v>2590</v>
      </c>
      <c r="T79" s="445" t="s">
        <v>2590</v>
      </c>
      <c r="U79" s="442" t="s">
        <v>2591</v>
      </c>
      <c r="V79" s="129" t="s">
        <v>2371</v>
      </c>
    </row>
    <row r="80" spans="1:22" ht="27" customHeight="1">
      <c r="A80" s="368">
        <v>2074327</v>
      </c>
      <c r="B80" s="368" t="s">
        <v>1028</v>
      </c>
      <c r="C80" s="46" t="s">
        <v>800</v>
      </c>
      <c r="D80" s="46" t="s">
        <v>993</v>
      </c>
      <c r="E80" s="49" t="s">
        <v>20</v>
      </c>
      <c r="F80" s="49" t="s">
        <v>804</v>
      </c>
      <c r="G80" s="49" t="s">
        <v>1462</v>
      </c>
      <c r="H80" s="49" t="str">
        <f t="shared" si="12"/>
        <v>Level 3PremiumODC</v>
      </c>
      <c r="I80" s="49" t="s">
        <v>318</v>
      </c>
      <c r="J80" s="388">
        <f>VLOOKUP(H80,'New Rate Card India - BFD'!C:L,10,0)</f>
        <v>2054</v>
      </c>
      <c r="K80" s="36">
        <f t="shared" si="13"/>
        <v>25.048780487804876</v>
      </c>
      <c r="L80" s="128">
        <f t="shared" si="14"/>
        <v>4408.585365853658</v>
      </c>
      <c r="M80" s="124">
        <f t="shared" si="15"/>
        <v>4408.585365853658</v>
      </c>
      <c r="N80" s="124">
        <f t="shared" si="16"/>
        <v>4408.585365853658</v>
      </c>
      <c r="O80" s="124">
        <f t="shared" si="17"/>
        <v>4408.585365853658</v>
      </c>
      <c r="P80" s="124">
        <f t="shared" si="18"/>
        <v>4408.585365853658</v>
      </c>
      <c r="Q80" s="124">
        <f t="shared" si="19"/>
        <v>4408.585365853658</v>
      </c>
      <c r="R80" s="124">
        <f t="shared" si="20"/>
        <v>4408.585365853658</v>
      </c>
      <c r="S80" s="10">
        <f t="shared" si="21"/>
        <v>13225.756097560974</v>
      </c>
      <c r="T80" s="10">
        <f t="shared" si="22"/>
        <v>13225.756097560974</v>
      </c>
      <c r="U80" s="128">
        <f t="shared" si="23"/>
        <v>26451.512195121948</v>
      </c>
      <c r="V80" s="129" t="s">
        <v>2371</v>
      </c>
    </row>
    <row r="81" spans="1:22" ht="27" customHeight="1">
      <c r="A81" s="368">
        <v>2089939</v>
      </c>
      <c r="B81" s="368" t="s">
        <v>2592</v>
      </c>
      <c r="C81" s="46" t="s">
        <v>800</v>
      </c>
      <c r="D81" s="46" t="s">
        <v>993</v>
      </c>
      <c r="E81" s="49" t="s">
        <v>1030</v>
      </c>
      <c r="F81" s="49" t="s">
        <v>804</v>
      </c>
      <c r="G81" s="49" t="s">
        <v>1464</v>
      </c>
      <c r="H81" s="49" t="str">
        <f t="shared" si="12"/>
        <v>Level 3StandardODC</v>
      </c>
      <c r="I81" s="49" t="s">
        <v>338</v>
      </c>
      <c r="J81" s="388">
        <f>VLOOKUP(H81,'New Rate Card India - BFD'!C:L,10,0)</f>
        <v>1897</v>
      </c>
      <c r="K81" s="36">
        <f t="shared" si="13"/>
        <v>23.134146341463413</v>
      </c>
      <c r="L81" s="128">
        <f t="shared" si="14"/>
        <v>4071.6097560975609</v>
      </c>
      <c r="M81" s="124">
        <f t="shared" si="15"/>
        <v>4071.6097560975609</v>
      </c>
      <c r="N81" s="124">
        <f t="shared" si="16"/>
        <v>4071.6097560975609</v>
      </c>
      <c r="O81" s="124">
        <f t="shared" si="17"/>
        <v>4071.6097560975609</v>
      </c>
      <c r="P81" s="124">
        <f t="shared" si="18"/>
        <v>4071.6097560975609</v>
      </c>
      <c r="Q81" s="124">
        <f t="shared" si="19"/>
        <v>4071.6097560975609</v>
      </c>
      <c r="R81" s="124">
        <f t="shared" si="20"/>
        <v>4071.6097560975609</v>
      </c>
      <c r="S81" s="10">
        <f t="shared" si="21"/>
        <v>12214.829268292682</v>
      </c>
      <c r="T81" s="10">
        <f t="shared" si="22"/>
        <v>12214.829268292682</v>
      </c>
      <c r="U81" s="128">
        <f t="shared" si="23"/>
        <v>24429.658536585364</v>
      </c>
      <c r="V81" s="129" t="s">
        <v>2371</v>
      </c>
    </row>
    <row r="82" spans="1:22" ht="27" customHeight="1">
      <c r="A82" s="368">
        <v>2156132</v>
      </c>
      <c r="B82" s="368" t="s">
        <v>1029</v>
      </c>
      <c r="C82" s="46" t="s">
        <v>800</v>
      </c>
      <c r="D82" s="46" t="s">
        <v>993</v>
      </c>
      <c r="E82" s="49" t="s">
        <v>1030</v>
      </c>
      <c r="F82" s="49" t="s">
        <v>810</v>
      </c>
      <c r="G82" s="49" t="s">
        <v>1464</v>
      </c>
      <c r="H82" s="49" t="str">
        <f t="shared" si="12"/>
        <v>Level 1StandardODC</v>
      </c>
      <c r="I82" s="49" t="s">
        <v>582</v>
      </c>
      <c r="J82" s="388">
        <f>VLOOKUP(H82,'New Rate Card India - BFD'!C:L,10,0)</f>
        <v>1400</v>
      </c>
      <c r="K82" s="36">
        <f t="shared" si="13"/>
        <v>17.073170731707318</v>
      </c>
      <c r="L82" s="128">
        <f t="shared" si="14"/>
        <v>3004.8780487804879</v>
      </c>
      <c r="M82" s="124">
        <f t="shared" si="15"/>
        <v>3004.8780487804879</v>
      </c>
      <c r="N82" s="124">
        <f t="shared" si="16"/>
        <v>3004.8780487804879</v>
      </c>
      <c r="O82" s="124">
        <f t="shared" si="17"/>
        <v>3004.8780487804879</v>
      </c>
      <c r="P82" s="124">
        <f t="shared" si="18"/>
        <v>3004.8780487804879</v>
      </c>
      <c r="Q82" s="124">
        <f t="shared" si="19"/>
        <v>3004.8780487804879</v>
      </c>
      <c r="R82" s="124">
        <f t="shared" si="20"/>
        <v>3004.8780487804879</v>
      </c>
      <c r="S82" s="10">
        <f t="shared" si="21"/>
        <v>9014.6341463414647</v>
      </c>
      <c r="T82" s="10">
        <f t="shared" si="22"/>
        <v>9014.6341463414647</v>
      </c>
      <c r="U82" s="128">
        <f t="shared" si="23"/>
        <v>18029.268292682929</v>
      </c>
      <c r="V82" s="129" t="s">
        <v>2371</v>
      </c>
    </row>
    <row r="83" spans="1:22" ht="27" customHeight="1">
      <c r="A83" s="368">
        <v>2201330</v>
      </c>
      <c r="B83" s="368" t="s">
        <v>1031</v>
      </c>
      <c r="C83" s="46" t="s">
        <v>800</v>
      </c>
      <c r="D83" s="46" t="s">
        <v>993</v>
      </c>
      <c r="E83" s="49" t="s">
        <v>1030</v>
      </c>
      <c r="F83" s="49" t="s">
        <v>810</v>
      </c>
      <c r="G83" s="49" t="s">
        <v>1464</v>
      </c>
      <c r="H83" s="49" t="str">
        <f t="shared" si="12"/>
        <v>Level 1StandardODC</v>
      </c>
      <c r="I83" s="49" t="s">
        <v>582</v>
      </c>
      <c r="J83" s="388">
        <f>VLOOKUP(H83,'New Rate Card India - BFD'!C:L,10,0)</f>
        <v>1400</v>
      </c>
      <c r="K83" s="36">
        <f t="shared" si="13"/>
        <v>17.073170731707318</v>
      </c>
      <c r="L83" s="128">
        <f t="shared" si="14"/>
        <v>3004.8780487804879</v>
      </c>
      <c r="M83" s="124">
        <f t="shared" si="15"/>
        <v>3004.8780487804879</v>
      </c>
      <c r="N83" s="124">
        <f t="shared" si="16"/>
        <v>3004.8780487804879</v>
      </c>
      <c r="O83" s="124">
        <f t="shared" si="17"/>
        <v>3004.8780487804879</v>
      </c>
      <c r="P83" s="124">
        <f t="shared" si="18"/>
        <v>3004.8780487804879</v>
      </c>
      <c r="Q83" s="124">
        <f t="shared" si="19"/>
        <v>3004.8780487804879</v>
      </c>
      <c r="R83" s="124">
        <f t="shared" si="20"/>
        <v>3004.8780487804879</v>
      </c>
      <c r="S83" s="10">
        <f t="shared" si="21"/>
        <v>9014.6341463414647</v>
      </c>
      <c r="T83" s="10">
        <f t="shared" si="22"/>
        <v>9014.6341463414647</v>
      </c>
      <c r="U83" s="128">
        <f t="shared" si="23"/>
        <v>18029.268292682929</v>
      </c>
      <c r="V83" s="129" t="s">
        <v>2371</v>
      </c>
    </row>
    <row r="84" spans="1:22" ht="27" customHeight="1">
      <c r="A84" s="368">
        <v>2212956</v>
      </c>
      <c r="B84" s="368" t="s">
        <v>1032</v>
      </c>
      <c r="C84" s="46" t="s">
        <v>800</v>
      </c>
      <c r="D84" s="46" t="s">
        <v>993</v>
      </c>
      <c r="E84" s="49" t="s">
        <v>20</v>
      </c>
      <c r="F84" s="49" t="s">
        <v>804</v>
      </c>
      <c r="G84" s="49" t="s">
        <v>1462</v>
      </c>
      <c r="H84" s="49" t="str">
        <f t="shared" si="12"/>
        <v>Level 3PremiumODC</v>
      </c>
      <c r="I84" s="49" t="s">
        <v>338</v>
      </c>
      <c r="J84" s="388">
        <f>VLOOKUP(H84,'New Rate Card India - BFD'!C:L,10,0)</f>
        <v>2054</v>
      </c>
      <c r="K84" s="36">
        <f t="shared" si="13"/>
        <v>25.048780487804876</v>
      </c>
      <c r="L84" s="128">
        <f t="shared" si="14"/>
        <v>4408.585365853658</v>
      </c>
      <c r="M84" s="124">
        <f t="shared" si="15"/>
        <v>4408.585365853658</v>
      </c>
      <c r="N84" s="124">
        <f t="shared" si="16"/>
        <v>4408.585365853658</v>
      </c>
      <c r="O84" s="124">
        <f t="shared" si="17"/>
        <v>4408.585365853658</v>
      </c>
      <c r="P84" s="124">
        <f t="shared" si="18"/>
        <v>4408.585365853658</v>
      </c>
      <c r="Q84" s="124">
        <f t="shared" si="19"/>
        <v>4408.585365853658</v>
      </c>
      <c r="R84" s="124">
        <f t="shared" si="20"/>
        <v>4408.585365853658</v>
      </c>
      <c r="S84" s="10">
        <f t="shared" si="21"/>
        <v>13225.756097560974</v>
      </c>
      <c r="T84" s="10">
        <f t="shared" si="22"/>
        <v>13225.756097560974</v>
      </c>
      <c r="U84" s="128">
        <f t="shared" si="23"/>
        <v>26451.512195121948</v>
      </c>
      <c r="V84" s="129" t="s">
        <v>2371</v>
      </c>
    </row>
    <row r="85" spans="1:22" ht="27" customHeight="1">
      <c r="A85" s="368">
        <v>2244323</v>
      </c>
      <c r="B85" s="368" t="s">
        <v>1033</v>
      </c>
      <c r="C85" s="46" t="s">
        <v>800</v>
      </c>
      <c r="D85" s="46" t="s">
        <v>993</v>
      </c>
      <c r="E85" s="49" t="s">
        <v>20</v>
      </c>
      <c r="F85" s="49" t="s">
        <v>802</v>
      </c>
      <c r="G85" s="49" t="s">
        <v>1462</v>
      </c>
      <c r="H85" s="49" t="str">
        <f t="shared" si="12"/>
        <v>Level 2PremiumODC</v>
      </c>
      <c r="I85" s="49" t="s">
        <v>324</v>
      </c>
      <c r="J85" s="388">
        <f>VLOOKUP(H85,'New Rate Card India - BFD'!C:L,10,0)</f>
        <v>1764</v>
      </c>
      <c r="K85" s="36">
        <f t="shared" si="13"/>
        <v>21.512195121951219</v>
      </c>
      <c r="L85" s="128">
        <f t="shared" si="14"/>
        <v>3786.1463414634145</v>
      </c>
      <c r="M85" s="124">
        <f t="shared" si="15"/>
        <v>3786.1463414634145</v>
      </c>
      <c r="N85" s="124">
        <f t="shared" si="16"/>
        <v>3786.1463414634145</v>
      </c>
      <c r="O85" s="124">
        <f t="shared" si="17"/>
        <v>3786.1463414634145</v>
      </c>
      <c r="P85" s="124">
        <f t="shared" si="18"/>
        <v>3786.1463414634145</v>
      </c>
      <c r="Q85" s="124">
        <f t="shared" si="19"/>
        <v>3786.1463414634145</v>
      </c>
      <c r="R85" s="124">
        <f t="shared" si="20"/>
        <v>3786.1463414634145</v>
      </c>
      <c r="S85" s="10">
        <f t="shared" si="21"/>
        <v>11358.439024390244</v>
      </c>
      <c r="T85" s="10">
        <f t="shared" si="22"/>
        <v>11358.439024390244</v>
      </c>
      <c r="U85" s="128">
        <f t="shared" si="23"/>
        <v>22716.878048780487</v>
      </c>
      <c r="V85" s="129" t="s">
        <v>2371</v>
      </c>
    </row>
    <row r="86" spans="1:22" ht="27" customHeight="1">
      <c r="A86" s="368">
        <v>2325061</v>
      </c>
      <c r="B86" s="368" t="s">
        <v>2593</v>
      </c>
      <c r="C86" s="46" t="s">
        <v>800</v>
      </c>
      <c r="D86" s="46" t="s">
        <v>993</v>
      </c>
      <c r="E86" s="49" t="s">
        <v>20</v>
      </c>
      <c r="F86" s="49" t="s">
        <v>802</v>
      </c>
      <c r="G86" s="49" t="s">
        <v>1462</v>
      </c>
      <c r="H86" s="49" t="str">
        <f t="shared" si="12"/>
        <v>Level 2PremiumODC</v>
      </c>
      <c r="I86" s="49" t="s">
        <v>324</v>
      </c>
      <c r="J86" s="388">
        <f>VLOOKUP(H86,'New Rate Card India - BFD'!C:L,10,0)</f>
        <v>1764</v>
      </c>
      <c r="K86" s="36">
        <f t="shared" si="13"/>
        <v>21.512195121951219</v>
      </c>
      <c r="L86" s="128">
        <f t="shared" si="14"/>
        <v>3786.1463414634145</v>
      </c>
      <c r="M86" s="124">
        <f t="shared" si="15"/>
        <v>3786.1463414634145</v>
      </c>
      <c r="N86" s="124">
        <f t="shared" si="16"/>
        <v>3786.1463414634145</v>
      </c>
      <c r="O86" s="124">
        <f t="shared" si="17"/>
        <v>3786.1463414634145</v>
      </c>
      <c r="P86" s="124">
        <f t="shared" si="18"/>
        <v>3786.1463414634145</v>
      </c>
      <c r="Q86" s="124">
        <f t="shared" si="19"/>
        <v>3786.1463414634145</v>
      </c>
      <c r="R86" s="124">
        <f t="shared" si="20"/>
        <v>3786.1463414634145</v>
      </c>
      <c r="S86" s="10">
        <f t="shared" si="21"/>
        <v>11358.439024390244</v>
      </c>
      <c r="T86" s="10">
        <f t="shared" si="22"/>
        <v>11358.439024390244</v>
      </c>
      <c r="U86" s="128">
        <f t="shared" si="23"/>
        <v>22716.878048780487</v>
      </c>
      <c r="V86" s="129" t="s">
        <v>2371</v>
      </c>
    </row>
    <row r="87" spans="1:22" ht="27" customHeight="1">
      <c r="A87" s="368">
        <v>2341754</v>
      </c>
      <c r="B87" s="368" t="s">
        <v>1034</v>
      </c>
      <c r="C87" s="46" t="s">
        <v>800</v>
      </c>
      <c r="D87" s="46" t="s">
        <v>993</v>
      </c>
      <c r="E87" s="49" t="s">
        <v>20</v>
      </c>
      <c r="F87" s="49" t="s">
        <v>804</v>
      </c>
      <c r="G87" s="49" t="s">
        <v>1462</v>
      </c>
      <c r="H87" s="49" t="str">
        <f t="shared" si="12"/>
        <v>Level 3PremiumODC</v>
      </c>
      <c r="I87" s="49" t="s">
        <v>338</v>
      </c>
      <c r="J87" s="388">
        <f>VLOOKUP(H87,'New Rate Card India - BFD'!C:L,10,0)</f>
        <v>2054</v>
      </c>
      <c r="K87" s="36">
        <f t="shared" si="13"/>
        <v>25.048780487804876</v>
      </c>
      <c r="L87" s="128">
        <f t="shared" si="14"/>
        <v>4408.585365853658</v>
      </c>
      <c r="M87" s="124">
        <f t="shared" si="15"/>
        <v>4408.585365853658</v>
      </c>
      <c r="N87" s="124">
        <f t="shared" si="16"/>
        <v>4408.585365853658</v>
      </c>
      <c r="O87" s="124">
        <f t="shared" si="17"/>
        <v>4408.585365853658</v>
      </c>
      <c r="P87" s="124">
        <f t="shared" si="18"/>
        <v>4408.585365853658</v>
      </c>
      <c r="Q87" s="124">
        <f t="shared" si="19"/>
        <v>4408.585365853658</v>
      </c>
      <c r="R87" s="124">
        <f t="shared" si="20"/>
        <v>4408.585365853658</v>
      </c>
      <c r="S87" s="10">
        <f t="shared" si="21"/>
        <v>13225.756097560974</v>
      </c>
      <c r="T87" s="10">
        <f t="shared" si="22"/>
        <v>13225.756097560974</v>
      </c>
      <c r="U87" s="128">
        <f t="shared" si="23"/>
        <v>26451.512195121948</v>
      </c>
      <c r="V87" s="129" t="s">
        <v>2371</v>
      </c>
    </row>
    <row r="88" spans="1:22" ht="27" customHeight="1">
      <c r="A88" s="368">
        <v>311870</v>
      </c>
      <c r="B88" s="368" t="s">
        <v>1035</v>
      </c>
      <c r="C88" s="46" t="s">
        <v>800</v>
      </c>
      <c r="D88" s="46" t="s">
        <v>993</v>
      </c>
      <c r="E88" s="49" t="s">
        <v>359</v>
      </c>
      <c r="F88" s="49" t="s">
        <v>804</v>
      </c>
      <c r="G88" s="49" t="s">
        <v>1464</v>
      </c>
      <c r="H88" s="49" t="str">
        <f t="shared" si="12"/>
        <v>Level 3StandardODC</v>
      </c>
      <c r="I88" s="49" t="s">
        <v>318</v>
      </c>
      <c r="J88" s="388">
        <f>VLOOKUP(H88,'New Rate Card India - BFD'!C:L,10,0)</f>
        <v>1897</v>
      </c>
      <c r="K88" s="36">
        <f t="shared" si="13"/>
        <v>23.134146341463413</v>
      </c>
      <c r="L88" s="128">
        <f t="shared" si="14"/>
        <v>4071.6097560975609</v>
      </c>
      <c r="M88" s="124">
        <f t="shared" si="15"/>
        <v>4071.6097560975609</v>
      </c>
      <c r="N88" s="124">
        <f t="shared" si="16"/>
        <v>4071.6097560975609</v>
      </c>
      <c r="O88" s="124">
        <f t="shared" si="17"/>
        <v>4071.6097560975609</v>
      </c>
      <c r="P88" s="124">
        <f t="shared" si="18"/>
        <v>4071.6097560975609</v>
      </c>
      <c r="Q88" s="124">
        <f t="shared" si="19"/>
        <v>4071.6097560975609</v>
      </c>
      <c r="R88" s="124">
        <f t="shared" si="20"/>
        <v>4071.6097560975609</v>
      </c>
      <c r="S88" s="10">
        <f t="shared" si="21"/>
        <v>12214.829268292682</v>
      </c>
      <c r="T88" s="10">
        <f t="shared" si="22"/>
        <v>12214.829268292682</v>
      </c>
      <c r="U88" s="128">
        <f t="shared" si="23"/>
        <v>24429.658536585364</v>
      </c>
      <c r="V88" s="129" t="s">
        <v>2371</v>
      </c>
    </row>
    <row r="89" spans="1:22" ht="27" customHeight="1">
      <c r="A89" s="368">
        <v>806029</v>
      </c>
      <c r="B89" s="368" t="s">
        <v>2594</v>
      </c>
      <c r="C89" s="46" t="s">
        <v>800</v>
      </c>
      <c r="D89" s="46" t="s">
        <v>993</v>
      </c>
      <c r="E89" s="49" t="s">
        <v>20</v>
      </c>
      <c r="F89" s="49" t="s">
        <v>802</v>
      </c>
      <c r="G89" s="49" t="s">
        <v>1462</v>
      </c>
      <c r="H89" s="49" t="str">
        <f t="shared" si="12"/>
        <v>Level 2PremiumODC</v>
      </c>
      <c r="I89" s="49" t="s">
        <v>324</v>
      </c>
      <c r="J89" s="388">
        <f>VLOOKUP(H89,'New Rate Card India - BFD'!C:L,10,0)</f>
        <v>1764</v>
      </c>
      <c r="K89" s="36">
        <f t="shared" si="13"/>
        <v>21.512195121951219</v>
      </c>
      <c r="L89" s="128">
        <f t="shared" si="14"/>
        <v>3786.1463414634145</v>
      </c>
      <c r="M89" s="124">
        <f t="shared" si="15"/>
        <v>3786.1463414634145</v>
      </c>
      <c r="N89" s="124">
        <f t="shared" si="16"/>
        <v>3786.1463414634145</v>
      </c>
      <c r="O89" s="124">
        <f t="shared" si="17"/>
        <v>3786.1463414634145</v>
      </c>
      <c r="P89" s="124">
        <f t="shared" si="18"/>
        <v>3786.1463414634145</v>
      </c>
      <c r="Q89" s="124">
        <f t="shared" si="19"/>
        <v>3786.1463414634145</v>
      </c>
      <c r="R89" s="124">
        <f t="shared" si="20"/>
        <v>3786.1463414634145</v>
      </c>
      <c r="S89" s="10">
        <f t="shared" si="21"/>
        <v>11358.439024390244</v>
      </c>
      <c r="T89" s="10">
        <f t="shared" si="22"/>
        <v>11358.439024390244</v>
      </c>
      <c r="U89" s="128">
        <f t="shared" si="23"/>
        <v>22716.878048780487</v>
      </c>
      <c r="V89" s="129" t="s">
        <v>2371</v>
      </c>
    </row>
    <row r="90" spans="1:22" ht="27" customHeight="1">
      <c r="A90" s="368">
        <v>918869</v>
      </c>
      <c r="B90" s="368" t="s">
        <v>1036</v>
      </c>
      <c r="C90" s="46" t="s">
        <v>800</v>
      </c>
      <c r="D90" s="46" t="s">
        <v>993</v>
      </c>
      <c r="E90" s="49" t="s">
        <v>20</v>
      </c>
      <c r="F90" s="49" t="s">
        <v>802</v>
      </c>
      <c r="G90" s="49" t="s">
        <v>1462</v>
      </c>
      <c r="H90" s="49" t="str">
        <f t="shared" si="12"/>
        <v>Level 2PremiumODC</v>
      </c>
      <c r="I90" s="49" t="s">
        <v>324</v>
      </c>
      <c r="J90" s="388">
        <f>VLOOKUP(H90,'New Rate Card India - BFD'!C:L,10,0)</f>
        <v>1764</v>
      </c>
      <c r="K90" s="36">
        <f t="shared" si="13"/>
        <v>21.512195121951219</v>
      </c>
      <c r="L90" s="128">
        <f t="shared" si="14"/>
        <v>3786.1463414634145</v>
      </c>
      <c r="M90" s="124">
        <f t="shared" si="15"/>
        <v>3786.1463414634145</v>
      </c>
      <c r="N90" s="124">
        <f t="shared" si="16"/>
        <v>3786.1463414634145</v>
      </c>
      <c r="O90" s="124">
        <f t="shared" si="17"/>
        <v>3786.1463414634145</v>
      </c>
      <c r="P90" s="124">
        <f t="shared" si="18"/>
        <v>3786.1463414634145</v>
      </c>
      <c r="Q90" s="124">
        <f t="shared" si="19"/>
        <v>3786.1463414634145</v>
      </c>
      <c r="R90" s="124">
        <f t="shared" si="20"/>
        <v>3786.1463414634145</v>
      </c>
      <c r="S90" s="10">
        <f t="shared" si="21"/>
        <v>11358.439024390244</v>
      </c>
      <c r="T90" s="10">
        <f t="shared" si="22"/>
        <v>11358.439024390244</v>
      </c>
      <c r="U90" s="128">
        <f t="shared" si="23"/>
        <v>22716.878048780487</v>
      </c>
      <c r="V90" s="129" t="s">
        <v>2371</v>
      </c>
    </row>
    <row r="91" spans="1:22" ht="27" customHeight="1">
      <c r="A91" s="368">
        <v>2115258</v>
      </c>
      <c r="B91" s="368" t="s">
        <v>1037</v>
      </c>
      <c r="C91" s="46" t="s">
        <v>800</v>
      </c>
      <c r="D91" s="46" t="s">
        <v>993</v>
      </c>
      <c r="E91" s="49" t="s">
        <v>20</v>
      </c>
      <c r="F91" s="49" t="s">
        <v>802</v>
      </c>
      <c r="G91" s="49" t="s">
        <v>1462</v>
      </c>
      <c r="H91" s="49" t="str">
        <f t="shared" si="12"/>
        <v>Level 2PremiumODC</v>
      </c>
      <c r="I91" s="49" t="s">
        <v>324</v>
      </c>
      <c r="J91" s="388">
        <f>VLOOKUP(H91,'New Rate Card India - BFD'!C:L,10,0)</f>
        <v>1764</v>
      </c>
      <c r="K91" s="36">
        <f t="shared" si="13"/>
        <v>21.512195121951219</v>
      </c>
      <c r="L91" s="128">
        <f t="shared" si="14"/>
        <v>3786.1463414634145</v>
      </c>
      <c r="M91" s="124">
        <f t="shared" si="15"/>
        <v>3786.1463414634145</v>
      </c>
      <c r="N91" s="124">
        <f t="shared" si="16"/>
        <v>3786.1463414634145</v>
      </c>
      <c r="O91" s="124">
        <f t="shared" si="17"/>
        <v>3786.1463414634145</v>
      </c>
      <c r="P91" s="124">
        <f t="shared" si="18"/>
        <v>3786.1463414634145</v>
      </c>
      <c r="Q91" s="124">
        <f t="shared" si="19"/>
        <v>3786.1463414634145</v>
      </c>
      <c r="R91" s="124">
        <f t="shared" si="20"/>
        <v>3786.1463414634145</v>
      </c>
      <c r="S91" s="10">
        <f t="shared" si="21"/>
        <v>11358.439024390244</v>
      </c>
      <c r="T91" s="10">
        <f t="shared" si="22"/>
        <v>11358.439024390244</v>
      </c>
      <c r="U91" s="128">
        <f t="shared" si="23"/>
        <v>22716.878048780487</v>
      </c>
      <c r="V91" s="129" t="s">
        <v>2371</v>
      </c>
    </row>
    <row r="92" spans="1:22" ht="27" customHeight="1">
      <c r="A92" s="368">
        <v>2139777</v>
      </c>
      <c r="B92" s="368" t="s">
        <v>2595</v>
      </c>
      <c r="C92" s="46" t="s">
        <v>800</v>
      </c>
      <c r="D92" s="46" t="s">
        <v>1039</v>
      </c>
      <c r="E92" s="49" t="s">
        <v>341</v>
      </c>
      <c r="F92" s="49" t="s">
        <v>810</v>
      </c>
      <c r="G92" s="49" t="s">
        <v>1493</v>
      </c>
      <c r="H92" s="49" t="str">
        <f t="shared" si="12"/>
        <v>Level 1NicheODC</v>
      </c>
      <c r="I92" s="49" t="s">
        <v>582</v>
      </c>
      <c r="J92" s="388">
        <f>VLOOKUP(H92,'New Rate Card India - BFD'!C:L,10,0)</f>
        <v>1574</v>
      </c>
      <c r="K92" s="36">
        <f t="shared" si="13"/>
        <v>19.195121951219512</v>
      </c>
      <c r="L92" s="128">
        <f t="shared" si="14"/>
        <v>3378.3414634146343</v>
      </c>
      <c r="M92" s="124">
        <f t="shared" si="15"/>
        <v>3378.3414634146343</v>
      </c>
      <c r="N92" s="124">
        <f t="shared" si="16"/>
        <v>3378.3414634146343</v>
      </c>
      <c r="O92" s="124">
        <f t="shared" si="17"/>
        <v>3378.3414634146343</v>
      </c>
      <c r="P92" s="124">
        <f t="shared" si="18"/>
        <v>3378.3414634146343</v>
      </c>
      <c r="Q92" s="124">
        <f t="shared" si="19"/>
        <v>3378.3414634146343</v>
      </c>
      <c r="R92" s="124">
        <f t="shared" si="20"/>
        <v>3378.3414634146343</v>
      </c>
      <c r="S92" s="10">
        <f t="shared" si="21"/>
        <v>10135.024390243903</v>
      </c>
      <c r="T92" s="10">
        <f t="shared" si="22"/>
        <v>10135.024390243903</v>
      </c>
      <c r="U92" s="128">
        <f t="shared" si="23"/>
        <v>20270.048780487807</v>
      </c>
      <c r="V92" s="129" t="s">
        <v>2371</v>
      </c>
    </row>
    <row r="93" spans="1:22" ht="27" customHeight="1">
      <c r="A93" s="368">
        <v>2156991</v>
      </c>
      <c r="B93" s="368" t="s">
        <v>2596</v>
      </c>
      <c r="C93" s="46" t="s">
        <v>800</v>
      </c>
      <c r="D93" s="46" t="s">
        <v>1039</v>
      </c>
      <c r="E93" s="49" t="s">
        <v>341</v>
      </c>
      <c r="F93" s="49" t="s">
        <v>810</v>
      </c>
      <c r="G93" s="49" t="s">
        <v>1493</v>
      </c>
      <c r="H93" s="49" t="str">
        <f t="shared" si="12"/>
        <v>Level 1NicheODC</v>
      </c>
      <c r="I93" s="49" t="s">
        <v>582</v>
      </c>
      <c r="J93" s="388">
        <f>VLOOKUP(H93,'New Rate Card India - BFD'!C:L,10,0)</f>
        <v>1574</v>
      </c>
      <c r="K93" s="36">
        <f t="shared" si="13"/>
        <v>19.195121951219512</v>
      </c>
      <c r="L93" s="128">
        <f t="shared" si="14"/>
        <v>3378.3414634146343</v>
      </c>
      <c r="M93" s="124">
        <f t="shared" si="15"/>
        <v>3378.3414634146343</v>
      </c>
      <c r="N93" s="124">
        <f t="shared" si="16"/>
        <v>3378.3414634146343</v>
      </c>
      <c r="O93" s="124">
        <f t="shared" si="17"/>
        <v>3378.3414634146343</v>
      </c>
      <c r="P93" s="124">
        <f t="shared" si="18"/>
        <v>3378.3414634146343</v>
      </c>
      <c r="Q93" s="124">
        <f t="shared" si="19"/>
        <v>3378.3414634146343</v>
      </c>
      <c r="R93" s="124">
        <f t="shared" si="20"/>
        <v>3378.3414634146343</v>
      </c>
      <c r="S93" s="10">
        <f t="shared" si="21"/>
        <v>10135.024390243903</v>
      </c>
      <c r="T93" s="10">
        <f t="shared" si="22"/>
        <v>10135.024390243903</v>
      </c>
      <c r="U93" s="128">
        <f t="shared" si="23"/>
        <v>20270.048780487807</v>
      </c>
      <c r="V93" s="129" t="s">
        <v>2371</v>
      </c>
    </row>
    <row r="94" spans="1:22" ht="27" customHeight="1">
      <c r="A94" s="368">
        <v>2161499</v>
      </c>
      <c r="B94" s="368" t="s">
        <v>2597</v>
      </c>
      <c r="C94" s="46" t="s">
        <v>800</v>
      </c>
      <c r="D94" s="46" t="s">
        <v>1039</v>
      </c>
      <c r="E94" s="49" t="s">
        <v>25</v>
      </c>
      <c r="F94" s="49" t="s">
        <v>802</v>
      </c>
      <c r="G94" s="49" t="s">
        <v>1464</v>
      </c>
      <c r="H94" s="49" t="str">
        <f t="shared" si="12"/>
        <v>Level 2StandardODC</v>
      </c>
      <c r="I94" s="49" t="s">
        <v>324</v>
      </c>
      <c r="J94" s="388">
        <f>VLOOKUP(H94,'New Rate Card India - BFD'!C:L,10,0)</f>
        <v>1656</v>
      </c>
      <c r="K94" s="36">
        <f t="shared" si="13"/>
        <v>20.195121951219512</v>
      </c>
      <c r="L94" s="128">
        <f t="shared" si="14"/>
        <v>3554.3414634146343</v>
      </c>
      <c r="M94" s="124">
        <f t="shared" si="15"/>
        <v>3554.3414634146343</v>
      </c>
      <c r="N94" s="124">
        <f t="shared" si="16"/>
        <v>3554.3414634146343</v>
      </c>
      <c r="O94" s="124">
        <f t="shared" si="17"/>
        <v>3554.3414634146343</v>
      </c>
      <c r="P94" s="124">
        <f t="shared" si="18"/>
        <v>3554.3414634146343</v>
      </c>
      <c r="Q94" s="124">
        <f t="shared" si="19"/>
        <v>3554.3414634146343</v>
      </c>
      <c r="R94" s="124">
        <f t="shared" si="20"/>
        <v>3554.3414634146343</v>
      </c>
      <c r="S94" s="10">
        <f t="shared" si="21"/>
        <v>10663.024390243903</v>
      </c>
      <c r="T94" s="10">
        <f t="shared" si="22"/>
        <v>10663.024390243903</v>
      </c>
      <c r="U94" s="128">
        <f t="shared" si="23"/>
        <v>21326.048780487807</v>
      </c>
      <c r="V94" s="129" t="s">
        <v>2371</v>
      </c>
    </row>
    <row r="95" spans="1:22" ht="27" customHeight="1">
      <c r="A95" s="368">
        <v>2206975</v>
      </c>
      <c r="B95" s="368" t="s">
        <v>1038</v>
      </c>
      <c r="C95" s="46" t="s">
        <v>800</v>
      </c>
      <c r="D95" s="46" t="s">
        <v>1039</v>
      </c>
      <c r="E95" s="49" t="s">
        <v>20</v>
      </c>
      <c r="F95" s="49" t="s">
        <v>804</v>
      </c>
      <c r="G95" s="49" t="s">
        <v>1462</v>
      </c>
      <c r="H95" s="49" t="str">
        <f t="shared" si="12"/>
        <v>Level 3PremiumODC</v>
      </c>
      <c r="I95" s="49" t="s">
        <v>338</v>
      </c>
      <c r="J95" s="388">
        <f>VLOOKUP(H95,'New Rate Card India - BFD'!C:L,10,0)</f>
        <v>2054</v>
      </c>
      <c r="K95" s="36">
        <f t="shared" si="13"/>
        <v>25.048780487804876</v>
      </c>
      <c r="L95" s="128">
        <f t="shared" si="14"/>
        <v>4408.585365853658</v>
      </c>
      <c r="M95" s="124">
        <f t="shared" si="15"/>
        <v>4408.585365853658</v>
      </c>
      <c r="N95" s="124">
        <f t="shared" si="16"/>
        <v>4408.585365853658</v>
      </c>
      <c r="O95" s="124">
        <f t="shared" si="17"/>
        <v>4408.585365853658</v>
      </c>
      <c r="P95" s="124">
        <f t="shared" si="18"/>
        <v>4408.585365853658</v>
      </c>
      <c r="Q95" s="124">
        <f t="shared" si="19"/>
        <v>4408.585365853658</v>
      </c>
      <c r="R95" s="124">
        <f t="shared" si="20"/>
        <v>4408.585365853658</v>
      </c>
      <c r="S95" s="10">
        <f t="shared" si="21"/>
        <v>13225.756097560974</v>
      </c>
      <c r="T95" s="10">
        <f t="shared" si="22"/>
        <v>13225.756097560974</v>
      </c>
      <c r="U95" s="128">
        <f t="shared" si="23"/>
        <v>26451.512195121948</v>
      </c>
      <c r="V95" s="129" t="s">
        <v>2371</v>
      </c>
    </row>
    <row r="96" spans="1:22" ht="27" customHeight="1">
      <c r="A96" s="368">
        <v>2300360</v>
      </c>
      <c r="B96" s="368" t="s">
        <v>2598</v>
      </c>
      <c r="C96" s="46" t="s">
        <v>800</v>
      </c>
      <c r="D96" s="46" t="s">
        <v>1039</v>
      </c>
      <c r="E96" s="49" t="s">
        <v>341</v>
      </c>
      <c r="F96" s="49" t="s">
        <v>804</v>
      </c>
      <c r="G96" s="49" t="s">
        <v>1493</v>
      </c>
      <c r="H96" s="49" t="str">
        <f t="shared" si="12"/>
        <v>Level 3NicheODC</v>
      </c>
      <c r="I96" s="49" t="s">
        <v>422</v>
      </c>
      <c r="J96" s="388">
        <f>VLOOKUP(H96,'New Rate Card India - BFD'!C:L,10,0)</f>
        <v>2278</v>
      </c>
      <c r="K96" s="36">
        <f t="shared" si="13"/>
        <v>27.780487804878049</v>
      </c>
      <c r="L96" s="128">
        <f t="shared" si="14"/>
        <v>4889.3658536585372</v>
      </c>
      <c r="M96" s="124">
        <f t="shared" si="15"/>
        <v>4889.3658536585372</v>
      </c>
      <c r="N96" s="124">
        <f t="shared" si="16"/>
        <v>4889.3658536585372</v>
      </c>
      <c r="O96" s="124">
        <f t="shared" si="17"/>
        <v>4889.3658536585372</v>
      </c>
      <c r="P96" s="124">
        <f t="shared" si="18"/>
        <v>4889.3658536585372</v>
      </c>
      <c r="Q96" s="124">
        <f t="shared" si="19"/>
        <v>4889.3658536585372</v>
      </c>
      <c r="R96" s="124">
        <f t="shared" si="20"/>
        <v>4889.3658536585372</v>
      </c>
      <c r="S96" s="10">
        <f t="shared" si="21"/>
        <v>14668.097560975611</v>
      </c>
      <c r="T96" s="10">
        <f t="shared" si="22"/>
        <v>14668.097560975611</v>
      </c>
      <c r="U96" s="128">
        <f t="shared" si="23"/>
        <v>29336.195121951223</v>
      </c>
      <c r="V96" s="129" t="s">
        <v>2371</v>
      </c>
    </row>
    <row r="97" spans="1:22" ht="27" customHeight="1">
      <c r="A97" s="368">
        <v>2313566</v>
      </c>
      <c r="B97" s="368" t="s">
        <v>2599</v>
      </c>
      <c r="C97" s="46" t="s">
        <v>800</v>
      </c>
      <c r="D97" s="46" t="s">
        <v>1039</v>
      </c>
      <c r="E97" s="49" t="s">
        <v>341</v>
      </c>
      <c r="F97" s="49" t="s">
        <v>802</v>
      </c>
      <c r="G97" s="49" t="s">
        <v>1493</v>
      </c>
      <c r="H97" s="49" t="str">
        <f t="shared" si="12"/>
        <v>Level 2NicheODC</v>
      </c>
      <c r="I97" s="49" t="s">
        <v>324</v>
      </c>
      <c r="J97" s="388">
        <f>VLOOKUP(H97,'New Rate Card India - BFD'!C:L,10,0)</f>
        <v>1888</v>
      </c>
      <c r="K97" s="36">
        <f t="shared" si="13"/>
        <v>23.024390243902438</v>
      </c>
      <c r="L97" s="128">
        <f t="shared" si="14"/>
        <v>4052.292682926829</v>
      </c>
      <c r="M97" s="124">
        <f t="shared" si="15"/>
        <v>4052.292682926829</v>
      </c>
      <c r="N97" s="124">
        <f t="shared" si="16"/>
        <v>4052.292682926829</v>
      </c>
      <c r="O97" s="124">
        <f t="shared" si="17"/>
        <v>4052.292682926829</v>
      </c>
      <c r="P97" s="124">
        <f t="shared" si="18"/>
        <v>4052.292682926829</v>
      </c>
      <c r="Q97" s="124">
        <f t="shared" si="19"/>
        <v>4052.292682926829</v>
      </c>
      <c r="R97" s="124">
        <f t="shared" si="20"/>
        <v>4052.292682926829</v>
      </c>
      <c r="S97" s="10">
        <f t="shared" si="21"/>
        <v>12156.878048780487</v>
      </c>
      <c r="T97" s="10">
        <f t="shared" si="22"/>
        <v>12156.878048780487</v>
      </c>
      <c r="U97" s="128">
        <f t="shared" si="23"/>
        <v>24313.756097560974</v>
      </c>
      <c r="V97" s="129" t="s">
        <v>2371</v>
      </c>
    </row>
    <row r="98" spans="1:22" ht="27" customHeight="1">
      <c r="A98" s="368">
        <v>2330236</v>
      </c>
      <c r="B98" s="368" t="s">
        <v>2600</v>
      </c>
      <c r="C98" s="46" t="s">
        <v>800</v>
      </c>
      <c r="D98" s="46" t="s">
        <v>1039</v>
      </c>
      <c r="E98" s="49" t="s">
        <v>341</v>
      </c>
      <c r="F98" s="49" t="s">
        <v>810</v>
      </c>
      <c r="G98" s="49" t="s">
        <v>1493</v>
      </c>
      <c r="H98" s="49" t="str">
        <f t="shared" si="12"/>
        <v>Level 1NicheODC</v>
      </c>
      <c r="I98" s="49" t="s">
        <v>595</v>
      </c>
      <c r="J98" s="388">
        <f>VLOOKUP(H98,'New Rate Card India - BFD'!C:L,10,0)</f>
        <v>1574</v>
      </c>
      <c r="K98" s="36">
        <f t="shared" si="13"/>
        <v>19.195121951219512</v>
      </c>
      <c r="L98" s="128">
        <f t="shared" si="14"/>
        <v>3378.3414634146343</v>
      </c>
      <c r="M98" s="124">
        <f t="shared" si="15"/>
        <v>3378.3414634146343</v>
      </c>
      <c r="N98" s="124">
        <f t="shared" si="16"/>
        <v>3378.3414634146343</v>
      </c>
      <c r="O98" s="124">
        <f t="shared" si="17"/>
        <v>3378.3414634146343</v>
      </c>
      <c r="P98" s="124">
        <f t="shared" si="18"/>
        <v>3378.3414634146343</v>
      </c>
      <c r="Q98" s="124">
        <f t="shared" si="19"/>
        <v>3378.3414634146343</v>
      </c>
      <c r="R98" s="124">
        <f t="shared" si="20"/>
        <v>3378.3414634146343</v>
      </c>
      <c r="S98" s="10">
        <f t="shared" si="21"/>
        <v>10135.024390243903</v>
      </c>
      <c r="T98" s="10">
        <f t="shared" si="22"/>
        <v>10135.024390243903</v>
      </c>
      <c r="U98" s="128">
        <f t="shared" si="23"/>
        <v>20270.048780487807</v>
      </c>
      <c r="V98" s="129" t="s">
        <v>2371</v>
      </c>
    </row>
    <row r="99" spans="1:22" ht="27" customHeight="1">
      <c r="A99" s="368">
        <v>2404815</v>
      </c>
      <c r="B99" s="368" t="s">
        <v>2601</v>
      </c>
      <c r="C99" s="46" t="s">
        <v>800</v>
      </c>
      <c r="D99" s="46" t="s">
        <v>1039</v>
      </c>
      <c r="E99" s="49" t="s">
        <v>341</v>
      </c>
      <c r="F99" s="49" t="s">
        <v>804</v>
      </c>
      <c r="G99" s="49" t="s">
        <v>1493</v>
      </c>
      <c r="H99" s="49" t="str">
        <f t="shared" si="12"/>
        <v>Level 3NicheODC</v>
      </c>
      <c r="I99" s="49" t="s">
        <v>338</v>
      </c>
      <c r="J99" s="388">
        <f>VLOOKUP(H99,'New Rate Card India - BFD'!C:L,10,0)</f>
        <v>2278</v>
      </c>
      <c r="K99" s="36">
        <f t="shared" si="13"/>
        <v>27.780487804878049</v>
      </c>
      <c r="L99" s="128">
        <f t="shared" si="14"/>
        <v>4889.3658536585372</v>
      </c>
      <c r="M99" s="124">
        <f t="shared" si="15"/>
        <v>4889.3658536585372</v>
      </c>
      <c r="N99" s="124">
        <f t="shared" si="16"/>
        <v>4889.3658536585372</v>
      </c>
      <c r="O99" s="124">
        <f t="shared" si="17"/>
        <v>4889.3658536585372</v>
      </c>
      <c r="P99" s="124">
        <f t="shared" si="18"/>
        <v>4889.3658536585372</v>
      </c>
      <c r="Q99" s="124">
        <f t="shared" si="19"/>
        <v>4889.3658536585372</v>
      </c>
      <c r="R99" s="124">
        <f t="shared" si="20"/>
        <v>4889.3658536585372</v>
      </c>
      <c r="S99" s="10">
        <f t="shared" si="21"/>
        <v>14668.097560975611</v>
      </c>
      <c r="T99" s="10">
        <f t="shared" si="22"/>
        <v>14668.097560975611</v>
      </c>
      <c r="U99" s="128">
        <f t="shared" si="23"/>
        <v>29336.195121951223</v>
      </c>
      <c r="V99" s="129" t="s">
        <v>2371</v>
      </c>
    </row>
    <row r="100" spans="1:22" ht="27" customHeight="1">
      <c r="A100" s="368">
        <v>792944</v>
      </c>
      <c r="B100" s="368" t="s">
        <v>2602</v>
      </c>
      <c r="C100" s="46" t="s">
        <v>800</v>
      </c>
      <c r="D100" s="46" t="s">
        <v>1039</v>
      </c>
      <c r="E100" s="49" t="s">
        <v>341</v>
      </c>
      <c r="F100" s="49" t="s">
        <v>804</v>
      </c>
      <c r="G100" s="49" t="s">
        <v>1493</v>
      </c>
      <c r="H100" s="49" t="str">
        <f t="shared" si="12"/>
        <v>Level 3NicheODC</v>
      </c>
      <c r="I100" s="49" t="s">
        <v>338</v>
      </c>
      <c r="J100" s="388">
        <f>VLOOKUP(H100,'New Rate Card India - BFD'!C:L,10,0)</f>
        <v>2278</v>
      </c>
      <c r="K100" s="36">
        <f t="shared" si="13"/>
        <v>27.780487804878049</v>
      </c>
      <c r="L100" s="128">
        <f t="shared" si="14"/>
        <v>4889.3658536585372</v>
      </c>
      <c r="M100" s="124">
        <f t="shared" si="15"/>
        <v>4889.3658536585372</v>
      </c>
      <c r="N100" s="124">
        <f t="shared" si="16"/>
        <v>4889.3658536585372</v>
      </c>
      <c r="O100" s="124">
        <f t="shared" si="17"/>
        <v>4889.3658536585372</v>
      </c>
      <c r="P100" s="124">
        <f t="shared" si="18"/>
        <v>4889.3658536585372</v>
      </c>
      <c r="Q100" s="124">
        <f t="shared" si="19"/>
        <v>4889.3658536585372</v>
      </c>
      <c r="R100" s="124">
        <f t="shared" si="20"/>
        <v>4889.3658536585372</v>
      </c>
      <c r="S100" s="10">
        <f t="shared" si="21"/>
        <v>14668.097560975611</v>
      </c>
      <c r="T100" s="10">
        <f t="shared" si="22"/>
        <v>14668.097560975611</v>
      </c>
      <c r="U100" s="128">
        <f t="shared" si="23"/>
        <v>29336.195121951223</v>
      </c>
      <c r="V100" s="129" t="s">
        <v>2371</v>
      </c>
    </row>
    <row r="101" spans="1:22" ht="27" customHeight="1">
      <c r="A101" s="368">
        <v>2103570</v>
      </c>
      <c r="B101" s="368" t="s">
        <v>1040</v>
      </c>
      <c r="C101" s="46" t="s">
        <v>800</v>
      </c>
      <c r="D101" s="46" t="s">
        <v>963</v>
      </c>
      <c r="E101" s="49" t="s">
        <v>20</v>
      </c>
      <c r="F101" s="49" t="s">
        <v>802</v>
      </c>
      <c r="G101" s="49" t="s">
        <v>1462</v>
      </c>
      <c r="H101" s="49" t="str">
        <f t="shared" si="12"/>
        <v>Level 2PremiumODC</v>
      </c>
      <c r="I101" s="49" t="s">
        <v>324</v>
      </c>
      <c r="J101" s="388">
        <f>VLOOKUP(H101,'New Rate Card India - BFD'!C:L,10,0)</f>
        <v>1764</v>
      </c>
      <c r="K101" s="36">
        <f t="shared" si="13"/>
        <v>21.512195121951219</v>
      </c>
      <c r="L101" s="128">
        <f t="shared" si="14"/>
        <v>3786.1463414634145</v>
      </c>
      <c r="M101" s="124">
        <f t="shared" si="15"/>
        <v>3786.1463414634145</v>
      </c>
      <c r="N101" s="124">
        <f t="shared" si="16"/>
        <v>3786.1463414634145</v>
      </c>
      <c r="O101" s="124">
        <f t="shared" si="17"/>
        <v>3786.1463414634145</v>
      </c>
      <c r="P101" s="124">
        <f t="shared" si="18"/>
        <v>3786.1463414634145</v>
      </c>
      <c r="Q101" s="124">
        <f t="shared" si="19"/>
        <v>3786.1463414634145</v>
      </c>
      <c r="R101" s="124">
        <f t="shared" si="20"/>
        <v>3786.1463414634145</v>
      </c>
      <c r="S101" s="10">
        <f t="shared" si="21"/>
        <v>11358.439024390244</v>
      </c>
      <c r="T101" s="10">
        <f t="shared" si="22"/>
        <v>11358.439024390244</v>
      </c>
      <c r="U101" s="128">
        <f t="shared" si="23"/>
        <v>22716.878048780487</v>
      </c>
      <c r="V101" s="129" t="s">
        <v>2371</v>
      </c>
    </row>
    <row r="102" spans="1:22" ht="27" customHeight="1">
      <c r="A102" s="368">
        <v>2204436</v>
      </c>
      <c r="B102" s="368" t="s">
        <v>1041</v>
      </c>
      <c r="C102" s="46" t="s">
        <v>800</v>
      </c>
      <c r="D102" s="46" t="s">
        <v>1039</v>
      </c>
      <c r="E102" s="49" t="s">
        <v>20</v>
      </c>
      <c r="F102" s="49" t="s">
        <v>804</v>
      </c>
      <c r="G102" s="49" t="s">
        <v>1462</v>
      </c>
      <c r="H102" s="49" t="str">
        <f t="shared" si="12"/>
        <v>Level 3PremiumODC</v>
      </c>
      <c r="I102" s="49" t="s">
        <v>338</v>
      </c>
      <c r="J102" s="388">
        <f>VLOOKUP(H102,'New Rate Card India - BFD'!C:L,10,0)</f>
        <v>2054</v>
      </c>
      <c r="K102" s="36">
        <f t="shared" si="13"/>
        <v>25.048780487804876</v>
      </c>
      <c r="L102" s="128">
        <f t="shared" si="14"/>
        <v>4408.585365853658</v>
      </c>
      <c r="M102" s="124">
        <f t="shared" si="15"/>
        <v>4408.585365853658</v>
      </c>
      <c r="N102" s="124">
        <f t="shared" si="16"/>
        <v>4408.585365853658</v>
      </c>
      <c r="O102" s="124">
        <f t="shared" si="17"/>
        <v>4408.585365853658</v>
      </c>
      <c r="P102" s="124">
        <f t="shared" si="18"/>
        <v>4408.585365853658</v>
      </c>
      <c r="Q102" s="124">
        <f t="shared" si="19"/>
        <v>4408.585365853658</v>
      </c>
      <c r="R102" s="124">
        <f t="shared" si="20"/>
        <v>4408.585365853658</v>
      </c>
      <c r="S102" s="10">
        <f t="shared" si="21"/>
        <v>13225.756097560974</v>
      </c>
      <c r="T102" s="10">
        <f t="shared" si="22"/>
        <v>13225.756097560974</v>
      </c>
      <c r="U102" s="128">
        <f t="shared" si="23"/>
        <v>26451.512195121948</v>
      </c>
      <c r="V102" s="129" t="s">
        <v>2371</v>
      </c>
    </row>
    <row r="103" spans="1:22" ht="27" customHeight="1">
      <c r="A103" s="368">
        <v>2206913</v>
      </c>
      <c r="B103" s="368" t="s">
        <v>1042</v>
      </c>
      <c r="C103" s="46" t="s">
        <v>800</v>
      </c>
      <c r="D103" s="46" t="s">
        <v>626</v>
      </c>
      <c r="E103" s="49" t="s">
        <v>20</v>
      </c>
      <c r="F103" s="49" t="s">
        <v>802</v>
      </c>
      <c r="G103" s="49" t="s">
        <v>1462</v>
      </c>
      <c r="H103" s="49" t="str">
        <f t="shared" si="12"/>
        <v>Level 2PremiumODC</v>
      </c>
      <c r="I103" s="49" t="s">
        <v>324</v>
      </c>
      <c r="J103" s="388">
        <f>VLOOKUP(H103,'New Rate Card India - BFD'!C:L,10,0)</f>
        <v>1764</v>
      </c>
      <c r="K103" s="36">
        <f t="shared" si="13"/>
        <v>21.512195121951219</v>
      </c>
      <c r="L103" s="128">
        <f t="shared" si="14"/>
        <v>3786.1463414634145</v>
      </c>
      <c r="M103" s="124">
        <f t="shared" si="15"/>
        <v>3786.1463414634145</v>
      </c>
      <c r="N103" s="124">
        <f t="shared" si="16"/>
        <v>3786.1463414634145</v>
      </c>
      <c r="O103" s="124">
        <f t="shared" si="17"/>
        <v>3786.1463414634145</v>
      </c>
      <c r="P103" s="124">
        <f t="shared" si="18"/>
        <v>3786.1463414634145</v>
      </c>
      <c r="Q103" s="124">
        <f t="shared" si="19"/>
        <v>3786.1463414634145</v>
      </c>
      <c r="R103" s="124">
        <f t="shared" si="20"/>
        <v>3786.1463414634145</v>
      </c>
      <c r="S103" s="10">
        <f t="shared" si="21"/>
        <v>11358.439024390244</v>
      </c>
      <c r="T103" s="10">
        <f t="shared" si="22"/>
        <v>11358.439024390244</v>
      </c>
      <c r="U103" s="128">
        <f t="shared" si="23"/>
        <v>22716.878048780487</v>
      </c>
      <c r="V103" s="129" t="s">
        <v>2371</v>
      </c>
    </row>
    <row r="104" spans="1:22" ht="27" customHeight="1">
      <c r="A104" s="368">
        <v>2344085</v>
      </c>
      <c r="B104" s="368" t="s">
        <v>1043</v>
      </c>
      <c r="C104" s="46" t="s">
        <v>800</v>
      </c>
      <c r="D104" s="46" t="s">
        <v>1039</v>
      </c>
      <c r="E104" s="49" t="s">
        <v>20</v>
      </c>
      <c r="F104" s="49" t="s">
        <v>804</v>
      </c>
      <c r="G104" s="49" t="s">
        <v>1462</v>
      </c>
      <c r="H104" s="49" t="str">
        <f t="shared" si="12"/>
        <v>Level 3PremiumODC</v>
      </c>
      <c r="I104" s="49" t="s">
        <v>338</v>
      </c>
      <c r="J104" s="388">
        <f>VLOOKUP(H104,'New Rate Card India - BFD'!C:L,10,0)</f>
        <v>2054</v>
      </c>
      <c r="K104" s="36">
        <f t="shared" si="13"/>
        <v>25.048780487804876</v>
      </c>
      <c r="L104" s="128">
        <f t="shared" si="14"/>
        <v>4408.585365853658</v>
      </c>
      <c r="M104" s="124">
        <f t="shared" si="15"/>
        <v>4408.585365853658</v>
      </c>
      <c r="N104" s="124">
        <f t="shared" si="16"/>
        <v>4408.585365853658</v>
      </c>
      <c r="O104" s="124">
        <f t="shared" si="17"/>
        <v>4408.585365853658</v>
      </c>
      <c r="P104" s="124">
        <f t="shared" si="18"/>
        <v>4408.585365853658</v>
      </c>
      <c r="Q104" s="124">
        <f t="shared" si="19"/>
        <v>4408.585365853658</v>
      </c>
      <c r="R104" s="124">
        <f t="shared" si="20"/>
        <v>4408.585365853658</v>
      </c>
      <c r="S104" s="10">
        <f t="shared" si="21"/>
        <v>13225.756097560974</v>
      </c>
      <c r="T104" s="10">
        <f t="shared" si="22"/>
        <v>13225.756097560974</v>
      </c>
      <c r="U104" s="128">
        <f t="shared" si="23"/>
        <v>26451.512195121948</v>
      </c>
      <c r="V104" s="129" t="s">
        <v>2371</v>
      </c>
    </row>
    <row r="105" spans="1:22" ht="27" customHeight="1">
      <c r="A105" s="368">
        <v>660657</v>
      </c>
      <c r="B105" s="368" t="s">
        <v>1044</v>
      </c>
      <c r="C105" s="46" t="s">
        <v>800</v>
      </c>
      <c r="D105" s="46" t="s">
        <v>679</v>
      </c>
      <c r="E105" s="49" t="s">
        <v>20</v>
      </c>
      <c r="F105" s="49" t="s">
        <v>804</v>
      </c>
      <c r="G105" s="49" t="s">
        <v>1462</v>
      </c>
      <c r="H105" s="49" t="str">
        <f t="shared" si="12"/>
        <v>Level 3PremiumODC</v>
      </c>
      <c r="I105" s="49" t="s">
        <v>318</v>
      </c>
      <c r="J105" s="388">
        <f>VLOOKUP(H105,'New Rate Card India - BFD'!C:L,10,0)</f>
        <v>2054</v>
      </c>
      <c r="K105" s="36">
        <f t="shared" si="13"/>
        <v>25.048780487804876</v>
      </c>
      <c r="L105" s="128">
        <f t="shared" si="14"/>
        <v>4408.585365853658</v>
      </c>
      <c r="M105" s="124">
        <f t="shared" si="15"/>
        <v>4408.585365853658</v>
      </c>
      <c r="N105" s="124">
        <f t="shared" si="16"/>
        <v>4408.585365853658</v>
      </c>
      <c r="O105" s="124">
        <f t="shared" si="17"/>
        <v>4408.585365853658</v>
      </c>
      <c r="P105" s="124">
        <f t="shared" si="18"/>
        <v>4408.585365853658</v>
      </c>
      <c r="Q105" s="124">
        <f t="shared" si="19"/>
        <v>4408.585365853658</v>
      </c>
      <c r="R105" s="124">
        <f t="shared" si="20"/>
        <v>4408.585365853658</v>
      </c>
      <c r="S105" s="10">
        <f t="shared" si="21"/>
        <v>13225.756097560974</v>
      </c>
      <c r="T105" s="10">
        <f t="shared" si="22"/>
        <v>13225.756097560974</v>
      </c>
      <c r="U105" s="128">
        <f t="shared" si="23"/>
        <v>26451.512195121948</v>
      </c>
      <c r="V105" s="129" t="s">
        <v>2371</v>
      </c>
    </row>
    <row r="106" spans="1:22" ht="27" customHeight="1">
      <c r="A106" s="368">
        <v>2042889</v>
      </c>
      <c r="B106" s="368" t="s">
        <v>1045</v>
      </c>
      <c r="C106" s="46" t="s">
        <v>800</v>
      </c>
      <c r="D106" s="46" t="s">
        <v>963</v>
      </c>
      <c r="E106" s="49" t="s">
        <v>20</v>
      </c>
      <c r="F106" s="49" t="s">
        <v>802</v>
      </c>
      <c r="G106" s="49" t="s">
        <v>1462</v>
      </c>
      <c r="H106" s="49" t="str">
        <f t="shared" si="12"/>
        <v>Level 2PremiumODC</v>
      </c>
      <c r="I106" s="49" t="s">
        <v>324</v>
      </c>
      <c r="J106" s="388">
        <f>VLOOKUP(H106,'New Rate Card India - BFD'!C:L,10,0)</f>
        <v>1764</v>
      </c>
      <c r="K106" s="36">
        <f t="shared" si="13"/>
        <v>21.512195121951219</v>
      </c>
      <c r="L106" s="128">
        <f t="shared" si="14"/>
        <v>3786.1463414634145</v>
      </c>
      <c r="M106" s="124">
        <f t="shared" si="15"/>
        <v>3786.1463414634145</v>
      </c>
      <c r="N106" s="124">
        <f t="shared" si="16"/>
        <v>3786.1463414634145</v>
      </c>
      <c r="O106" s="124">
        <f t="shared" si="17"/>
        <v>3786.1463414634145</v>
      </c>
      <c r="P106" s="124">
        <f t="shared" si="18"/>
        <v>3786.1463414634145</v>
      </c>
      <c r="Q106" s="124">
        <f t="shared" si="19"/>
        <v>3786.1463414634145</v>
      </c>
      <c r="R106" s="124">
        <f t="shared" si="20"/>
        <v>3786.1463414634145</v>
      </c>
      <c r="S106" s="10">
        <f t="shared" si="21"/>
        <v>11358.439024390244</v>
      </c>
      <c r="T106" s="10">
        <f t="shared" si="22"/>
        <v>11358.439024390244</v>
      </c>
      <c r="U106" s="128">
        <f t="shared" si="23"/>
        <v>22716.878048780487</v>
      </c>
      <c r="V106" s="129" t="s">
        <v>2371</v>
      </c>
    </row>
    <row r="107" spans="1:22" ht="27" customHeight="1">
      <c r="A107" s="368">
        <v>2244320</v>
      </c>
      <c r="B107" s="368" t="s">
        <v>1046</v>
      </c>
      <c r="C107" s="46" t="s">
        <v>800</v>
      </c>
      <c r="D107" s="46" t="s">
        <v>963</v>
      </c>
      <c r="E107" s="49" t="s">
        <v>20</v>
      </c>
      <c r="F107" s="49" t="s">
        <v>802</v>
      </c>
      <c r="G107" s="49" t="s">
        <v>1462</v>
      </c>
      <c r="H107" s="49" t="str">
        <f t="shared" si="12"/>
        <v>Level 2PremiumODC</v>
      </c>
      <c r="I107" s="49" t="s">
        <v>324</v>
      </c>
      <c r="J107" s="388">
        <f>VLOOKUP(H107,'New Rate Card India - BFD'!C:L,10,0)</f>
        <v>1764</v>
      </c>
      <c r="K107" s="36">
        <f t="shared" si="13"/>
        <v>21.512195121951219</v>
      </c>
      <c r="L107" s="128">
        <f t="shared" si="14"/>
        <v>3786.1463414634145</v>
      </c>
      <c r="M107" s="124">
        <f t="shared" si="15"/>
        <v>3786.1463414634145</v>
      </c>
      <c r="N107" s="124">
        <f t="shared" si="16"/>
        <v>3786.1463414634145</v>
      </c>
      <c r="O107" s="124">
        <f t="shared" si="17"/>
        <v>3786.1463414634145</v>
      </c>
      <c r="P107" s="124">
        <f t="shared" si="18"/>
        <v>3786.1463414634145</v>
      </c>
      <c r="Q107" s="124">
        <f t="shared" si="19"/>
        <v>3786.1463414634145</v>
      </c>
      <c r="R107" s="124">
        <f t="shared" si="20"/>
        <v>3786.1463414634145</v>
      </c>
      <c r="S107" s="10">
        <f t="shared" si="21"/>
        <v>11358.439024390244</v>
      </c>
      <c r="T107" s="10">
        <f t="shared" si="22"/>
        <v>11358.439024390244</v>
      </c>
      <c r="U107" s="128">
        <f t="shared" si="23"/>
        <v>22716.878048780487</v>
      </c>
      <c r="V107" s="129" t="s">
        <v>2371</v>
      </c>
    </row>
    <row r="108" spans="1:22" ht="27" customHeight="1">
      <c r="A108" s="368">
        <v>2284572</v>
      </c>
      <c r="B108" s="368" t="s">
        <v>1047</v>
      </c>
      <c r="C108" s="46" t="s">
        <v>800</v>
      </c>
      <c r="D108" s="46" t="s">
        <v>963</v>
      </c>
      <c r="E108" s="49" t="s">
        <v>20</v>
      </c>
      <c r="F108" s="49" t="s">
        <v>810</v>
      </c>
      <c r="G108" s="49" t="s">
        <v>1462</v>
      </c>
      <c r="H108" s="49" t="str">
        <f t="shared" si="12"/>
        <v>Level 1PremiumODC</v>
      </c>
      <c r="I108" s="49" t="s">
        <v>582</v>
      </c>
      <c r="J108" s="388">
        <f>VLOOKUP(H108,'New Rate Card India - BFD'!C:L,10,0)</f>
        <v>1449</v>
      </c>
      <c r="K108" s="36">
        <f t="shared" si="13"/>
        <v>17.670731707317074</v>
      </c>
      <c r="L108" s="128">
        <f t="shared" si="14"/>
        <v>3110.0487804878048</v>
      </c>
      <c r="M108" s="124">
        <f t="shared" si="15"/>
        <v>3110.0487804878048</v>
      </c>
      <c r="N108" s="124">
        <f t="shared" si="16"/>
        <v>3110.0487804878048</v>
      </c>
      <c r="O108" s="124">
        <f t="shared" si="17"/>
        <v>3110.0487804878048</v>
      </c>
      <c r="P108" s="124">
        <f t="shared" si="18"/>
        <v>3110.0487804878048</v>
      </c>
      <c r="Q108" s="124">
        <f t="shared" si="19"/>
        <v>3110.0487804878048</v>
      </c>
      <c r="R108" s="124">
        <f t="shared" si="20"/>
        <v>3110.0487804878048</v>
      </c>
      <c r="S108" s="10">
        <f t="shared" si="21"/>
        <v>9330.1463414634145</v>
      </c>
      <c r="T108" s="10">
        <f t="shared" si="22"/>
        <v>9330.1463414634145</v>
      </c>
      <c r="U108" s="128">
        <f t="shared" si="23"/>
        <v>18660.292682926829</v>
      </c>
      <c r="V108" s="129" t="s">
        <v>2371</v>
      </c>
    </row>
    <row r="109" spans="1:22" ht="27" customHeight="1">
      <c r="A109" s="368">
        <v>2388672</v>
      </c>
      <c r="B109" s="368" t="s">
        <v>1048</v>
      </c>
      <c r="C109" s="46" t="s">
        <v>800</v>
      </c>
      <c r="D109" s="46" t="s">
        <v>963</v>
      </c>
      <c r="E109" s="49" t="s">
        <v>20</v>
      </c>
      <c r="F109" s="49" t="s">
        <v>804</v>
      </c>
      <c r="G109" s="49" t="s">
        <v>1462</v>
      </c>
      <c r="H109" s="49" t="str">
        <f t="shared" si="12"/>
        <v>Level 3PremiumODC</v>
      </c>
      <c r="I109" s="49" t="s">
        <v>338</v>
      </c>
      <c r="J109" s="388">
        <f>VLOOKUP(H109,'New Rate Card India - BFD'!C:L,10,0)</f>
        <v>2054</v>
      </c>
      <c r="K109" s="36">
        <f t="shared" si="13"/>
        <v>25.048780487804876</v>
      </c>
      <c r="L109" s="128">
        <f t="shared" si="14"/>
        <v>4408.585365853658</v>
      </c>
      <c r="M109" s="124">
        <f t="shared" si="15"/>
        <v>4408.585365853658</v>
      </c>
      <c r="N109" s="124">
        <f t="shared" si="16"/>
        <v>4408.585365853658</v>
      </c>
      <c r="O109" s="124">
        <f t="shared" si="17"/>
        <v>4408.585365853658</v>
      </c>
      <c r="P109" s="124">
        <f t="shared" si="18"/>
        <v>4408.585365853658</v>
      </c>
      <c r="Q109" s="124">
        <f t="shared" si="19"/>
        <v>4408.585365853658</v>
      </c>
      <c r="R109" s="124">
        <f t="shared" si="20"/>
        <v>4408.585365853658</v>
      </c>
      <c r="S109" s="10">
        <f t="shared" si="21"/>
        <v>13225.756097560974</v>
      </c>
      <c r="T109" s="10">
        <f t="shared" si="22"/>
        <v>13225.756097560974</v>
      </c>
      <c r="U109" s="128">
        <f t="shared" si="23"/>
        <v>26451.512195121948</v>
      </c>
      <c r="V109" s="129" t="s">
        <v>2371</v>
      </c>
    </row>
    <row r="110" spans="1:22" ht="27" customHeight="1">
      <c r="A110" s="368">
        <v>2391260</v>
      </c>
      <c r="B110" s="368" t="s">
        <v>1049</v>
      </c>
      <c r="C110" s="46" t="s">
        <v>800</v>
      </c>
      <c r="D110" s="46" t="s">
        <v>963</v>
      </c>
      <c r="E110" s="49" t="s">
        <v>20</v>
      </c>
      <c r="F110" s="49" t="s">
        <v>802</v>
      </c>
      <c r="G110" s="49" t="s">
        <v>1462</v>
      </c>
      <c r="H110" s="49" t="str">
        <f t="shared" si="12"/>
        <v>Level 2PremiumODC</v>
      </c>
      <c r="I110" s="49" t="s">
        <v>324</v>
      </c>
      <c r="J110" s="388">
        <f>VLOOKUP(H110,'New Rate Card India - BFD'!C:L,10,0)</f>
        <v>1764</v>
      </c>
      <c r="K110" s="36">
        <f t="shared" si="13"/>
        <v>21.512195121951219</v>
      </c>
      <c r="L110" s="128">
        <f t="shared" si="14"/>
        <v>3786.1463414634145</v>
      </c>
      <c r="M110" s="124">
        <f t="shared" si="15"/>
        <v>3786.1463414634145</v>
      </c>
      <c r="N110" s="124">
        <f t="shared" si="16"/>
        <v>3786.1463414634145</v>
      </c>
      <c r="O110" s="124">
        <f t="shared" si="17"/>
        <v>3786.1463414634145</v>
      </c>
      <c r="P110" s="124">
        <f t="shared" si="18"/>
        <v>3786.1463414634145</v>
      </c>
      <c r="Q110" s="124">
        <f t="shared" si="19"/>
        <v>3786.1463414634145</v>
      </c>
      <c r="R110" s="124">
        <f t="shared" si="20"/>
        <v>3786.1463414634145</v>
      </c>
      <c r="S110" s="10">
        <f t="shared" si="21"/>
        <v>11358.439024390244</v>
      </c>
      <c r="T110" s="10">
        <f t="shared" si="22"/>
        <v>11358.439024390244</v>
      </c>
      <c r="U110" s="128">
        <f t="shared" si="23"/>
        <v>22716.878048780487</v>
      </c>
      <c r="V110" s="129" t="s">
        <v>2371</v>
      </c>
    </row>
    <row r="111" spans="1:22" ht="27" customHeight="1">
      <c r="A111" s="368">
        <v>2399423</v>
      </c>
      <c r="B111" s="368" t="s">
        <v>2603</v>
      </c>
      <c r="C111" s="46" t="s">
        <v>800</v>
      </c>
      <c r="D111" s="46" t="s">
        <v>963</v>
      </c>
      <c r="E111" s="49" t="s">
        <v>20</v>
      </c>
      <c r="F111" s="49" t="s">
        <v>804</v>
      </c>
      <c r="G111" s="49" t="s">
        <v>1462</v>
      </c>
      <c r="H111" s="49" t="str">
        <f t="shared" si="12"/>
        <v>Level 3PremiumODC</v>
      </c>
      <c r="I111" s="49" t="s">
        <v>338</v>
      </c>
      <c r="J111" s="388">
        <f>VLOOKUP(H111,'New Rate Card India - BFD'!C:L,10,0)</f>
        <v>2054</v>
      </c>
      <c r="K111" s="36">
        <f t="shared" si="13"/>
        <v>25.048780487804876</v>
      </c>
      <c r="L111" s="128">
        <f t="shared" si="14"/>
        <v>4408.585365853658</v>
      </c>
      <c r="M111" s="124">
        <f t="shared" si="15"/>
        <v>4408.585365853658</v>
      </c>
      <c r="N111" s="124">
        <f t="shared" si="16"/>
        <v>4408.585365853658</v>
      </c>
      <c r="O111" s="124">
        <f t="shared" si="17"/>
        <v>4408.585365853658</v>
      </c>
      <c r="P111" s="124">
        <f t="shared" si="18"/>
        <v>4408.585365853658</v>
      </c>
      <c r="Q111" s="124">
        <f t="shared" si="19"/>
        <v>4408.585365853658</v>
      </c>
      <c r="R111" s="124">
        <f t="shared" si="20"/>
        <v>4408.585365853658</v>
      </c>
      <c r="S111" s="10">
        <f t="shared" si="21"/>
        <v>13225.756097560974</v>
      </c>
      <c r="T111" s="10">
        <f t="shared" si="22"/>
        <v>13225.756097560974</v>
      </c>
      <c r="U111" s="128">
        <f t="shared" si="23"/>
        <v>26451.512195121948</v>
      </c>
      <c r="V111" s="129" t="s">
        <v>2371</v>
      </c>
    </row>
    <row r="112" spans="1:22" ht="27" customHeight="1">
      <c r="A112" s="368">
        <v>700050</v>
      </c>
      <c r="B112" s="368" t="s">
        <v>1052</v>
      </c>
      <c r="C112" s="46" t="s">
        <v>800</v>
      </c>
      <c r="D112" s="46" t="s">
        <v>1053</v>
      </c>
      <c r="E112" s="49" t="s">
        <v>20</v>
      </c>
      <c r="F112" s="49" t="s">
        <v>804</v>
      </c>
      <c r="G112" s="49" t="s">
        <v>1462</v>
      </c>
      <c r="H112" s="49" t="str">
        <f t="shared" si="12"/>
        <v>Level 3PremiumODC</v>
      </c>
      <c r="I112" s="49" t="s">
        <v>338</v>
      </c>
      <c r="J112" s="388">
        <f>VLOOKUP(H112,'New Rate Card India - BFD'!C:L,10,0)</f>
        <v>2054</v>
      </c>
      <c r="K112" s="36">
        <f t="shared" si="13"/>
        <v>25.048780487804876</v>
      </c>
      <c r="L112" s="128">
        <f t="shared" si="14"/>
        <v>4408.585365853658</v>
      </c>
      <c r="M112" s="124">
        <f t="shared" si="15"/>
        <v>4408.585365853658</v>
      </c>
      <c r="N112" s="124">
        <f t="shared" si="16"/>
        <v>4408.585365853658</v>
      </c>
      <c r="O112" s="124">
        <f t="shared" si="17"/>
        <v>4408.585365853658</v>
      </c>
      <c r="P112" s="124">
        <f t="shared" si="18"/>
        <v>4408.585365853658</v>
      </c>
      <c r="Q112" s="124">
        <f t="shared" si="19"/>
        <v>4408.585365853658</v>
      </c>
      <c r="R112" s="124">
        <f t="shared" si="20"/>
        <v>4408.585365853658</v>
      </c>
      <c r="S112" s="10">
        <f t="shared" si="21"/>
        <v>13225.756097560974</v>
      </c>
      <c r="T112" s="10">
        <f t="shared" si="22"/>
        <v>13225.756097560974</v>
      </c>
      <c r="U112" s="128">
        <f t="shared" si="23"/>
        <v>26451.512195121948</v>
      </c>
      <c r="V112" s="129" t="s">
        <v>2371</v>
      </c>
    </row>
    <row r="113" spans="1:22" ht="27" customHeight="1">
      <c r="A113" s="368">
        <v>198491</v>
      </c>
      <c r="B113" s="368" t="s">
        <v>1054</v>
      </c>
      <c r="C113" s="46" t="s">
        <v>800</v>
      </c>
      <c r="D113" s="46" t="s">
        <v>640</v>
      </c>
      <c r="E113" s="49" t="s">
        <v>359</v>
      </c>
      <c r="F113" s="49" t="s">
        <v>804</v>
      </c>
      <c r="G113" s="49" t="s">
        <v>1464</v>
      </c>
      <c r="H113" s="49" t="str">
        <f t="shared" si="12"/>
        <v>Level 3StandardODC</v>
      </c>
      <c r="I113" s="49" t="s">
        <v>338</v>
      </c>
      <c r="J113" s="388">
        <f>VLOOKUP(H113,'New Rate Card India - BFD'!C:L,10,0)</f>
        <v>1897</v>
      </c>
      <c r="K113" s="36">
        <f t="shared" si="13"/>
        <v>23.134146341463413</v>
      </c>
      <c r="L113" s="128">
        <f t="shared" si="14"/>
        <v>4071.6097560975609</v>
      </c>
      <c r="M113" s="124">
        <f t="shared" si="15"/>
        <v>4071.6097560975609</v>
      </c>
      <c r="N113" s="124">
        <f t="shared" si="16"/>
        <v>4071.6097560975609</v>
      </c>
      <c r="O113" s="124">
        <f t="shared" si="17"/>
        <v>4071.6097560975609</v>
      </c>
      <c r="P113" s="124">
        <f t="shared" si="18"/>
        <v>4071.6097560975609</v>
      </c>
      <c r="Q113" s="124">
        <f t="shared" si="19"/>
        <v>4071.6097560975609</v>
      </c>
      <c r="R113" s="124">
        <f t="shared" si="20"/>
        <v>4071.6097560975609</v>
      </c>
      <c r="S113" s="10">
        <f t="shared" si="21"/>
        <v>12214.829268292682</v>
      </c>
      <c r="T113" s="10">
        <f t="shared" si="22"/>
        <v>12214.829268292682</v>
      </c>
      <c r="U113" s="128">
        <f t="shared" si="23"/>
        <v>24429.658536585364</v>
      </c>
      <c r="V113" s="129" t="s">
        <v>2371</v>
      </c>
    </row>
    <row r="114" spans="1:22" ht="27" customHeight="1">
      <c r="A114" s="368">
        <v>2087038</v>
      </c>
      <c r="B114" s="368" t="s">
        <v>1055</v>
      </c>
      <c r="C114" s="46" t="s">
        <v>800</v>
      </c>
      <c r="D114" s="46" t="s">
        <v>640</v>
      </c>
      <c r="E114" s="49" t="s">
        <v>346</v>
      </c>
      <c r="F114" s="49" t="s">
        <v>804</v>
      </c>
      <c r="G114" s="49" t="s">
        <v>1464</v>
      </c>
      <c r="H114" s="49" t="str">
        <f t="shared" si="12"/>
        <v>Level 3StandardODC</v>
      </c>
      <c r="I114" s="49" t="e">
        <v>#N/A</v>
      </c>
      <c r="J114" s="388">
        <f>VLOOKUP(H114,'New Rate Card India - BFD'!C:L,10,0)</f>
        <v>1897</v>
      </c>
      <c r="K114" s="36">
        <f t="shared" si="13"/>
        <v>23.134146341463413</v>
      </c>
      <c r="L114" s="128">
        <f t="shared" si="14"/>
        <v>4071.6097560975609</v>
      </c>
      <c r="M114" s="124">
        <f t="shared" si="15"/>
        <v>4071.6097560975609</v>
      </c>
      <c r="N114" s="124">
        <f t="shared" si="16"/>
        <v>4071.6097560975609</v>
      </c>
      <c r="O114" s="124">
        <f t="shared" si="17"/>
        <v>4071.6097560975609</v>
      </c>
      <c r="P114" s="124">
        <f t="shared" si="18"/>
        <v>4071.6097560975609</v>
      </c>
      <c r="Q114" s="124">
        <f t="shared" si="19"/>
        <v>4071.6097560975609</v>
      </c>
      <c r="R114" s="124">
        <f t="shared" si="20"/>
        <v>4071.6097560975609</v>
      </c>
      <c r="S114" s="10">
        <f t="shared" si="21"/>
        <v>12214.829268292682</v>
      </c>
      <c r="T114" s="10">
        <f t="shared" si="22"/>
        <v>12214.829268292682</v>
      </c>
      <c r="U114" s="128">
        <f t="shared" si="23"/>
        <v>24429.658536585364</v>
      </c>
      <c r="V114" s="129" t="s">
        <v>2371</v>
      </c>
    </row>
    <row r="115" spans="1:22" ht="27" customHeight="1">
      <c r="A115" s="368">
        <v>2247053</v>
      </c>
      <c r="B115" s="368" t="s">
        <v>1056</v>
      </c>
      <c r="C115" s="46" t="s">
        <v>800</v>
      </c>
      <c r="D115" s="46" t="s">
        <v>646</v>
      </c>
      <c r="E115" s="49" t="s">
        <v>346</v>
      </c>
      <c r="F115" s="49" t="s">
        <v>804</v>
      </c>
      <c r="G115" s="49" t="s">
        <v>1464</v>
      </c>
      <c r="H115" s="49" t="str">
        <f t="shared" si="12"/>
        <v>Level 3StandardODC</v>
      </c>
      <c r="I115" s="49" t="s">
        <v>338</v>
      </c>
      <c r="J115" s="388">
        <f>VLOOKUP(H115,'New Rate Card India - BFD'!C:L,10,0)</f>
        <v>1897</v>
      </c>
      <c r="K115" s="36">
        <f t="shared" si="13"/>
        <v>23.134146341463413</v>
      </c>
      <c r="L115" s="128">
        <f t="shared" si="14"/>
        <v>4071.6097560975609</v>
      </c>
      <c r="M115" s="124">
        <f t="shared" si="15"/>
        <v>4071.6097560975609</v>
      </c>
      <c r="N115" s="124">
        <f t="shared" si="16"/>
        <v>4071.6097560975609</v>
      </c>
      <c r="O115" s="124">
        <f t="shared" si="17"/>
        <v>4071.6097560975609</v>
      </c>
      <c r="P115" s="124">
        <f t="shared" si="18"/>
        <v>4071.6097560975609</v>
      </c>
      <c r="Q115" s="124">
        <f t="shared" si="19"/>
        <v>4071.6097560975609</v>
      </c>
      <c r="R115" s="124">
        <f t="shared" si="20"/>
        <v>4071.6097560975609</v>
      </c>
      <c r="S115" s="10">
        <f t="shared" si="21"/>
        <v>12214.829268292682</v>
      </c>
      <c r="T115" s="10">
        <f t="shared" si="22"/>
        <v>12214.829268292682</v>
      </c>
      <c r="U115" s="128">
        <f t="shared" si="23"/>
        <v>24429.658536585364</v>
      </c>
      <c r="V115" s="129" t="s">
        <v>2371</v>
      </c>
    </row>
    <row r="116" spans="1:22" ht="27" customHeight="1">
      <c r="A116" s="368">
        <v>2084504</v>
      </c>
      <c r="B116" s="368" t="s">
        <v>2604</v>
      </c>
      <c r="C116" s="46" t="s">
        <v>800</v>
      </c>
      <c r="D116" s="46" t="s">
        <v>626</v>
      </c>
      <c r="E116" s="49" t="s">
        <v>20</v>
      </c>
      <c r="F116" s="49" t="s">
        <v>802</v>
      </c>
      <c r="G116" s="49" t="s">
        <v>1462</v>
      </c>
      <c r="H116" s="49" t="str">
        <f t="shared" si="12"/>
        <v>Level 2PremiumODC</v>
      </c>
      <c r="I116" s="49" t="s">
        <v>324</v>
      </c>
      <c r="J116" s="388">
        <f>VLOOKUP(H116,'New Rate Card India - BFD'!C:L,10,0)</f>
        <v>1764</v>
      </c>
      <c r="K116" s="36">
        <f t="shared" si="13"/>
        <v>21.512195121951219</v>
      </c>
      <c r="L116" s="128">
        <f t="shared" si="14"/>
        <v>3786.1463414634145</v>
      </c>
      <c r="M116" s="124">
        <f t="shared" si="15"/>
        <v>3786.1463414634145</v>
      </c>
      <c r="N116" s="124">
        <f t="shared" si="16"/>
        <v>3786.1463414634145</v>
      </c>
      <c r="O116" s="124">
        <f t="shared" si="17"/>
        <v>3786.1463414634145</v>
      </c>
      <c r="P116" s="124">
        <f t="shared" si="18"/>
        <v>3786.1463414634145</v>
      </c>
      <c r="Q116" s="124">
        <f t="shared" si="19"/>
        <v>3786.1463414634145</v>
      </c>
      <c r="R116" s="124">
        <f t="shared" si="20"/>
        <v>3786.1463414634145</v>
      </c>
      <c r="S116" s="10">
        <f t="shared" si="21"/>
        <v>11358.439024390244</v>
      </c>
      <c r="T116" s="10">
        <f t="shared" si="22"/>
        <v>11358.439024390244</v>
      </c>
      <c r="U116" s="128">
        <f t="shared" si="23"/>
        <v>22716.878048780487</v>
      </c>
      <c r="V116" s="129" t="s">
        <v>2371</v>
      </c>
    </row>
    <row r="117" spans="1:22" ht="27" customHeight="1">
      <c r="A117" s="368">
        <v>601604</v>
      </c>
      <c r="B117" s="368" t="s">
        <v>1058</v>
      </c>
      <c r="C117" s="46" t="s">
        <v>800</v>
      </c>
      <c r="D117" s="46" t="s">
        <v>626</v>
      </c>
      <c r="E117" s="49" t="s">
        <v>20</v>
      </c>
      <c r="F117" s="49" t="s">
        <v>804</v>
      </c>
      <c r="G117" s="49" t="s">
        <v>1462</v>
      </c>
      <c r="H117" s="49" t="str">
        <f t="shared" si="12"/>
        <v>Level 3PremiumODC</v>
      </c>
      <c r="I117" s="49" t="s">
        <v>338</v>
      </c>
      <c r="J117" s="388">
        <f>VLOOKUP(H117,'New Rate Card India - BFD'!C:L,10,0)</f>
        <v>2054</v>
      </c>
      <c r="K117" s="36">
        <f t="shared" si="13"/>
        <v>25.048780487804876</v>
      </c>
      <c r="L117" s="128">
        <f t="shared" si="14"/>
        <v>4408.585365853658</v>
      </c>
      <c r="M117" s="124">
        <f t="shared" si="15"/>
        <v>4408.585365853658</v>
      </c>
      <c r="N117" s="124">
        <f t="shared" si="16"/>
        <v>4408.585365853658</v>
      </c>
      <c r="O117" s="124">
        <f t="shared" si="17"/>
        <v>4408.585365853658</v>
      </c>
      <c r="P117" s="124">
        <f t="shared" si="18"/>
        <v>4408.585365853658</v>
      </c>
      <c r="Q117" s="124">
        <f t="shared" si="19"/>
        <v>4408.585365853658</v>
      </c>
      <c r="R117" s="124">
        <f t="shared" si="20"/>
        <v>4408.585365853658</v>
      </c>
      <c r="S117" s="10">
        <f t="shared" si="21"/>
        <v>13225.756097560974</v>
      </c>
      <c r="T117" s="10">
        <f t="shared" si="22"/>
        <v>13225.756097560974</v>
      </c>
      <c r="U117" s="128">
        <f t="shared" si="23"/>
        <v>26451.512195121948</v>
      </c>
      <c r="V117" s="129" t="s">
        <v>2371</v>
      </c>
    </row>
    <row r="118" spans="1:22" ht="27" customHeight="1">
      <c r="A118" s="368">
        <v>2311965</v>
      </c>
      <c r="B118" s="368" t="s">
        <v>1059</v>
      </c>
      <c r="C118" s="46" t="s">
        <v>800</v>
      </c>
      <c r="D118" s="46" t="s">
        <v>626</v>
      </c>
      <c r="E118" s="49" t="s">
        <v>25</v>
      </c>
      <c r="F118" s="49" t="s">
        <v>802</v>
      </c>
      <c r="G118" s="49" t="s">
        <v>1464</v>
      </c>
      <c r="H118" s="49" t="str">
        <f t="shared" si="12"/>
        <v>Level 2StandardODC</v>
      </c>
      <c r="I118" s="49" t="s">
        <v>324</v>
      </c>
      <c r="J118" s="388">
        <f>VLOOKUP(H118,'New Rate Card India - BFD'!C:L,10,0)</f>
        <v>1656</v>
      </c>
      <c r="K118" s="36">
        <f t="shared" si="13"/>
        <v>20.195121951219512</v>
      </c>
      <c r="L118" s="128">
        <f t="shared" si="14"/>
        <v>3554.3414634146343</v>
      </c>
      <c r="M118" s="124">
        <f t="shared" si="15"/>
        <v>3554.3414634146343</v>
      </c>
      <c r="N118" s="124">
        <f t="shared" si="16"/>
        <v>3554.3414634146343</v>
      </c>
      <c r="O118" s="124">
        <f t="shared" si="17"/>
        <v>3554.3414634146343</v>
      </c>
      <c r="P118" s="124">
        <f t="shared" si="18"/>
        <v>3554.3414634146343</v>
      </c>
      <c r="Q118" s="124">
        <f t="shared" si="19"/>
        <v>3554.3414634146343</v>
      </c>
      <c r="R118" s="124">
        <f t="shared" si="20"/>
        <v>3554.3414634146343</v>
      </c>
      <c r="S118" s="10">
        <f t="shared" si="21"/>
        <v>10663.024390243903</v>
      </c>
      <c r="T118" s="10">
        <f t="shared" si="22"/>
        <v>10663.024390243903</v>
      </c>
      <c r="U118" s="128">
        <f t="shared" si="23"/>
        <v>21326.048780487807</v>
      </c>
      <c r="V118" s="129" t="s">
        <v>2371</v>
      </c>
    </row>
    <row r="119" spans="1:22" ht="27" customHeight="1">
      <c r="A119" s="368">
        <v>2323337</v>
      </c>
      <c r="B119" s="368" t="s">
        <v>2605</v>
      </c>
      <c r="C119" s="46" t="s">
        <v>800</v>
      </c>
      <c r="D119" s="46" t="s">
        <v>626</v>
      </c>
      <c r="E119" s="49" t="s">
        <v>428</v>
      </c>
      <c r="F119" s="49" t="s">
        <v>802</v>
      </c>
      <c r="G119" s="49" t="s">
        <v>1462</v>
      </c>
      <c r="H119" s="49" t="str">
        <f t="shared" si="12"/>
        <v>Level 2PremiumODC</v>
      </c>
      <c r="I119" s="49" t="s">
        <v>324</v>
      </c>
      <c r="J119" s="388">
        <f>VLOOKUP(H119,'New Rate Card India - BFD'!C:L,10,0)</f>
        <v>1764</v>
      </c>
      <c r="K119" s="36">
        <f t="shared" si="13"/>
        <v>21.512195121951219</v>
      </c>
      <c r="L119" s="128">
        <f t="shared" si="14"/>
        <v>3786.1463414634145</v>
      </c>
      <c r="M119" s="124">
        <f t="shared" si="15"/>
        <v>3786.1463414634145</v>
      </c>
      <c r="N119" s="124">
        <f t="shared" si="16"/>
        <v>3786.1463414634145</v>
      </c>
      <c r="O119" s="124">
        <f t="shared" si="17"/>
        <v>3786.1463414634145</v>
      </c>
      <c r="P119" s="124">
        <f t="shared" si="18"/>
        <v>3786.1463414634145</v>
      </c>
      <c r="Q119" s="124">
        <f t="shared" si="19"/>
        <v>3786.1463414634145</v>
      </c>
      <c r="R119" s="124">
        <f t="shared" si="20"/>
        <v>3786.1463414634145</v>
      </c>
      <c r="S119" s="10">
        <f t="shared" si="21"/>
        <v>11358.439024390244</v>
      </c>
      <c r="T119" s="10">
        <f t="shared" si="22"/>
        <v>11358.439024390244</v>
      </c>
      <c r="U119" s="128">
        <f t="shared" si="23"/>
        <v>22716.878048780487</v>
      </c>
      <c r="V119" s="129" t="s">
        <v>2371</v>
      </c>
    </row>
    <row r="120" spans="1:22" ht="27" customHeight="1">
      <c r="A120" s="368">
        <v>2415687</v>
      </c>
      <c r="B120" s="368" t="s">
        <v>1061</v>
      </c>
      <c r="C120" s="46" t="s">
        <v>800</v>
      </c>
      <c r="D120" s="46" t="s">
        <v>626</v>
      </c>
      <c r="E120" s="49" t="s">
        <v>25</v>
      </c>
      <c r="F120" s="49" t="s">
        <v>802</v>
      </c>
      <c r="G120" s="49" t="s">
        <v>1464</v>
      </c>
      <c r="H120" s="49" t="str">
        <f t="shared" si="12"/>
        <v>Level 2StandardODC</v>
      </c>
      <c r="I120" s="49" t="e">
        <v>#N/A</v>
      </c>
      <c r="J120" s="388">
        <f>VLOOKUP(H120,'New Rate Card India - BFD'!C:L,10,0)</f>
        <v>1656</v>
      </c>
      <c r="K120" s="36">
        <f t="shared" si="13"/>
        <v>20.195121951219512</v>
      </c>
      <c r="L120" s="128">
        <f t="shared" si="14"/>
        <v>3554.3414634146343</v>
      </c>
      <c r="M120" s="124">
        <f t="shared" si="15"/>
        <v>3554.3414634146343</v>
      </c>
      <c r="N120" s="124">
        <f t="shared" si="16"/>
        <v>3554.3414634146343</v>
      </c>
      <c r="O120" s="124">
        <f t="shared" si="17"/>
        <v>3554.3414634146343</v>
      </c>
      <c r="P120" s="124">
        <f t="shared" si="18"/>
        <v>3554.3414634146343</v>
      </c>
      <c r="Q120" s="124">
        <f t="shared" si="19"/>
        <v>3554.3414634146343</v>
      </c>
      <c r="R120" s="124">
        <f t="shared" si="20"/>
        <v>3554.3414634146343</v>
      </c>
      <c r="S120" s="10">
        <f t="shared" si="21"/>
        <v>10663.024390243903</v>
      </c>
      <c r="T120" s="10">
        <f t="shared" si="22"/>
        <v>10663.024390243903</v>
      </c>
      <c r="U120" s="128">
        <f t="shared" si="23"/>
        <v>21326.048780487807</v>
      </c>
      <c r="V120" s="129" t="s">
        <v>2371</v>
      </c>
    </row>
    <row r="121" spans="1:22" ht="27" customHeight="1">
      <c r="A121" s="368">
        <v>2326101</v>
      </c>
      <c r="B121" s="368" t="s">
        <v>1062</v>
      </c>
      <c r="C121" s="46" t="s">
        <v>800</v>
      </c>
      <c r="D121" s="46" t="s">
        <v>626</v>
      </c>
      <c r="E121" s="49" t="s">
        <v>25</v>
      </c>
      <c r="F121" s="49" t="s">
        <v>802</v>
      </c>
      <c r="G121" s="49" t="s">
        <v>1464</v>
      </c>
      <c r="H121" s="49" t="str">
        <f t="shared" si="12"/>
        <v>Level 2StandardODC</v>
      </c>
      <c r="I121" s="49" t="e">
        <v>#N/A</v>
      </c>
      <c r="J121" s="388">
        <f>VLOOKUP(H121,'New Rate Card India - BFD'!C:L,10,0)</f>
        <v>1656</v>
      </c>
      <c r="K121" s="36">
        <f t="shared" si="13"/>
        <v>20.195121951219512</v>
      </c>
      <c r="L121" s="128">
        <f t="shared" si="14"/>
        <v>3554.3414634146343</v>
      </c>
      <c r="M121" s="124">
        <f t="shared" si="15"/>
        <v>3554.3414634146343</v>
      </c>
      <c r="N121" s="124">
        <f t="shared" si="16"/>
        <v>3554.3414634146343</v>
      </c>
      <c r="O121" s="124">
        <f t="shared" si="17"/>
        <v>3554.3414634146343</v>
      </c>
      <c r="P121" s="124">
        <f t="shared" si="18"/>
        <v>3554.3414634146343</v>
      </c>
      <c r="Q121" s="124">
        <f t="shared" si="19"/>
        <v>3554.3414634146343</v>
      </c>
      <c r="R121" s="124">
        <f t="shared" si="20"/>
        <v>3554.3414634146343</v>
      </c>
      <c r="S121" s="10">
        <f t="shared" si="21"/>
        <v>10663.024390243903</v>
      </c>
      <c r="T121" s="10">
        <f t="shared" si="22"/>
        <v>10663.024390243903</v>
      </c>
      <c r="U121" s="128">
        <f t="shared" si="23"/>
        <v>21326.048780487807</v>
      </c>
      <c r="V121" s="129" t="s">
        <v>2371</v>
      </c>
    </row>
    <row r="122" spans="1:22" ht="27" customHeight="1">
      <c r="A122" s="368">
        <v>2050559</v>
      </c>
      <c r="B122" s="368" t="s">
        <v>1063</v>
      </c>
      <c r="C122" s="46" t="s">
        <v>800</v>
      </c>
      <c r="D122" s="46" t="s">
        <v>626</v>
      </c>
      <c r="E122" s="49" t="s">
        <v>20</v>
      </c>
      <c r="F122" s="49" t="s">
        <v>804</v>
      </c>
      <c r="G122" s="49" t="s">
        <v>1462</v>
      </c>
      <c r="H122" s="49" t="str">
        <f t="shared" si="12"/>
        <v>Level 3PremiumODC</v>
      </c>
      <c r="I122" s="49" t="s">
        <v>338</v>
      </c>
      <c r="J122" s="388">
        <f>VLOOKUP(H122,'New Rate Card India - BFD'!C:L,10,0)</f>
        <v>2054</v>
      </c>
      <c r="K122" s="36">
        <f t="shared" si="13"/>
        <v>25.048780487804876</v>
      </c>
      <c r="L122" s="128">
        <f t="shared" si="14"/>
        <v>4408.585365853658</v>
      </c>
      <c r="M122" s="124">
        <f t="shared" si="15"/>
        <v>4408.585365853658</v>
      </c>
      <c r="N122" s="124">
        <f t="shared" si="16"/>
        <v>4408.585365853658</v>
      </c>
      <c r="O122" s="124">
        <f t="shared" si="17"/>
        <v>4408.585365853658</v>
      </c>
      <c r="P122" s="124">
        <f t="shared" si="18"/>
        <v>4408.585365853658</v>
      </c>
      <c r="Q122" s="124">
        <f t="shared" si="19"/>
        <v>4408.585365853658</v>
      </c>
      <c r="R122" s="124">
        <f t="shared" si="20"/>
        <v>4408.585365853658</v>
      </c>
      <c r="S122" s="10">
        <f t="shared" si="21"/>
        <v>13225.756097560974</v>
      </c>
      <c r="T122" s="10">
        <f t="shared" si="22"/>
        <v>13225.756097560974</v>
      </c>
      <c r="U122" s="128">
        <f t="shared" si="23"/>
        <v>26451.512195121948</v>
      </c>
      <c r="V122" s="129" t="s">
        <v>2371</v>
      </c>
    </row>
    <row r="123" spans="1:22" ht="27" customHeight="1">
      <c r="A123" s="368">
        <v>549879</v>
      </c>
      <c r="B123" s="368" t="s">
        <v>1064</v>
      </c>
      <c r="C123" s="46" t="s">
        <v>800</v>
      </c>
      <c r="D123" s="46" t="s">
        <v>626</v>
      </c>
      <c r="E123" s="49" t="s">
        <v>428</v>
      </c>
      <c r="F123" s="49" t="s">
        <v>804</v>
      </c>
      <c r="G123" s="49" t="s">
        <v>1462</v>
      </c>
      <c r="H123" s="49" t="str">
        <f t="shared" si="12"/>
        <v>Level 3PremiumODC</v>
      </c>
      <c r="I123" s="49" t="s">
        <v>338</v>
      </c>
      <c r="J123" s="388">
        <f>VLOOKUP(H123,'New Rate Card India - BFD'!C:L,10,0)</f>
        <v>2054</v>
      </c>
      <c r="K123" s="36">
        <f t="shared" si="13"/>
        <v>25.048780487804876</v>
      </c>
      <c r="L123" s="128">
        <f t="shared" si="14"/>
        <v>4408.585365853658</v>
      </c>
      <c r="M123" s="124">
        <f t="shared" si="15"/>
        <v>4408.585365853658</v>
      </c>
      <c r="N123" s="124">
        <f t="shared" si="16"/>
        <v>4408.585365853658</v>
      </c>
      <c r="O123" s="124">
        <f t="shared" si="17"/>
        <v>4408.585365853658</v>
      </c>
      <c r="P123" s="124">
        <f t="shared" si="18"/>
        <v>4408.585365853658</v>
      </c>
      <c r="Q123" s="124">
        <f t="shared" si="19"/>
        <v>4408.585365853658</v>
      </c>
      <c r="R123" s="124">
        <f t="shared" si="20"/>
        <v>4408.585365853658</v>
      </c>
      <c r="S123" s="10">
        <f t="shared" si="21"/>
        <v>13225.756097560974</v>
      </c>
      <c r="T123" s="10">
        <f t="shared" si="22"/>
        <v>13225.756097560974</v>
      </c>
      <c r="U123" s="128">
        <f t="shared" si="23"/>
        <v>26451.512195121948</v>
      </c>
      <c r="V123" s="129" t="s">
        <v>2371</v>
      </c>
    </row>
    <row r="124" spans="1:22" ht="27" customHeight="1">
      <c r="A124" s="368">
        <v>163228</v>
      </c>
      <c r="B124" s="368" t="s">
        <v>1079</v>
      </c>
      <c r="C124" s="46" t="s">
        <v>800</v>
      </c>
      <c r="D124" s="46" t="s">
        <v>679</v>
      </c>
      <c r="E124" s="49" t="s">
        <v>20</v>
      </c>
      <c r="F124" s="49" t="s">
        <v>804</v>
      </c>
      <c r="G124" s="49" t="s">
        <v>1462</v>
      </c>
      <c r="H124" s="49" t="str">
        <f t="shared" si="12"/>
        <v>Level 3PremiumODC</v>
      </c>
      <c r="I124" s="49" t="s">
        <v>318</v>
      </c>
      <c r="J124" s="388">
        <f>VLOOKUP(H124,'New Rate Card India - BFD'!C:L,10,0)</f>
        <v>2054</v>
      </c>
      <c r="K124" s="36">
        <f t="shared" si="13"/>
        <v>25.048780487804876</v>
      </c>
      <c r="L124" s="128">
        <f t="shared" si="14"/>
        <v>4408.585365853658</v>
      </c>
      <c r="M124" s="124">
        <f t="shared" si="15"/>
        <v>4408.585365853658</v>
      </c>
      <c r="N124" s="124">
        <f t="shared" si="16"/>
        <v>4408.585365853658</v>
      </c>
      <c r="O124" s="124">
        <f t="shared" si="17"/>
        <v>4408.585365853658</v>
      </c>
      <c r="P124" s="124">
        <f t="shared" si="18"/>
        <v>4408.585365853658</v>
      </c>
      <c r="Q124" s="124">
        <f t="shared" si="19"/>
        <v>4408.585365853658</v>
      </c>
      <c r="R124" s="124">
        <f t="shared" si="20"/>
        <v>4408.585365853658</v>
      </c>
      <c r="S124" s="10">
        <f t="shared" si="21"/>
        <v>13225.756097560974</v>
      </c>
      <c r="T124" s="10">
        <f t="shared" si="22"/>
        <v>13225.756097560974</v>
      </c>
      <c r="U124" s="128">
        <f t="shared" si="23"/>
        <v>26451.512195121948</v>
      </c>
      <c r="V124" s="129" t="s">
        <v>2371</v>
      </c>
    </row>
    <row r="125" spans="1:22" ht="27" customHeight="1">
      <c r="A125" s="368">
        <v>2263138</v>
      </c>
      <c r="B125" s="368" t="s">
        <v>2606</v>
      </c>
      <c r="C125" s="46" t="s">
        <v>800</v>
      </c>
      <c r="D125" s="46" t="s">
        <v>626</v>
      </c>
      <c r="E125" s="49" t="s">
        <v>20</v>
      </c>
      <c r="F125" s="49" t="s">
        <v>810</v>
      </c>
      <c r="G125" s="49" t="s">
        <v>1462</v>
      </c>
      <c r="H125" s="49" t="str">
        <f t="shared" si="12"/>
        <v>Level 1PremiumODC</v>
      </c>
      <c r="I125" s="49" t="s">
        <v>582</v>
      </c>
      <c r="J125" s="388">
        <f>VLOOKUP(H125,'New Rate Card India - BFD'!C:L,10,0)</f>
        <v>1449</v>
      </c>
      <c r="K125" s="36">
        <f t="shared" si="13"/>
        <v>17.670731707317074</v>
      </c>
      <c r="L125" s="128">
        <f t="shared" si="14"/>
        <v>3110.0487804878048</v>
      </c>
      <c r="M125" s="124">
        <f t="shared" si="15"/>
        <v>3110.0487804878048</v>
      </c>
      <c r="N125" s="124">
        <f t="shared" si="16"/>
        <v>3110.0487804878048</v>
      </c>
      <c r="O125" s="124">
        <f t="shared" si="17"/>
        <v>3110.0487804878048</v>
      </c>
      <c r="P125" s="124">
        <f t="shared" si="18"/>
        <v>3110.0487804878048</v>
      </c>
      <c r="Q125" s="124">
        <f t="shared" si="19"/>
        <v>3110.0487804878048</v>
      </c>
      <c r="R125" s="124">
        <f t="shared" si="20"/>
        <v>3110.0487804878048</v>
      </c>
      <c r="S125" s="10">
        <f t="shared" si="21"/>
        <v>9330.1463414634145</v>
      </c>
      <c r="T125" s="10">
        <f t="shared" si="22"/>
        <v>9330.1463414634145</v>
      </c>
      <c r="U125" s="128">
        <f t="shared" si="23"/>
        <v>18660.292682926829</v>
      </c>
      <c r="V125" s="129" t="s">
        <v>2371</v>
      </c>
    </row>
    <row r="126" spans="1:22" ht="27" customHeight="1">
      <c r="A126" s="368">
        <v>2426981</v>
      </c>
      <c r="B126" s="368" t="s">
        <v>1066</v>
      </c>
      <c r="C126" s="46" t="s">
        <v>800</v>
      </c>
      <c r="D126" s="46" t="s">
        <v>646</v>
      </c>
      <c r="E126" s="49" t="s">
        <v>346</v>
      </c>
      <c r="F126" s="49" t="s">
        <v>804</v>
      </c>
      <c r="G126" s="49" t="s">
        <v>1464</v>
      </c>
      <c r="H126" s="49" t="str">
        <f t="shared" si="12"/>
        <v>Level 3StandardODC</v>
      </c>
      <c r="I126" s="49" t="s">
        <v>318</v>
      </c>
      <c r="J126" s="388">
        <f>VLOOKUP(H126,'New Rate Card India - BFD'!C:L,10,0)</f>
        <v>1897</v>
      </c>
      <c r="K126" s="36">
        <f t="shared" si="13"/>
        <v>23.134146341463413</v>
      </c>
      <c r="L126" s="128">
        <f t="shared" si="14"/>
        <v>4071.6097560975609</v>
      </c>
      <c r="M126" s="124">
        <f t="shared" si="15"/>
        <v>4071.6097560975609</v>
      </c>
      <c r="N126" s="124">
        <f t="shared" si="16"/>
        <v>4071.6097560975609</v>
      </c>
      <c r="O126" s="124">
        <f t="shared" si="17"/>
        <v>4071.6097560975609</v>
      </c>
      <c r="P126" s="124">
        <f t="shared" si="18"/>
        <v>4071.6097560975609</v>
      </c>
      <c r="Q126" s="124">
        <f t="shared" si="19"/>
        <v>4071.6097560975609</v>
      </c>
      <c r="R126" s="124">
        <f t="shared" si="20"/>
        <v>4071.6097560975609</v>
      </c>
      <c r="S126" s="10">
        <f t="shared" si="21"/>
        <v>12214.829268292682</v>
      </c>
      <c r="T126" s="10">
        <f t="shared" si="22"/>
        <v>12214.829268292682</v>
      </c>
      <c r="U126" s="128">
        <f t="shared" si="23"/>
        <v>24429.658536585364</v>
      </c>
      <c r="V126" s="129"/>
    </row>
    <row r="127" spans="1:22" ht="27" customHeight="1">
      <c r="A127" s="368">
        <v>179805</v>
      </c>
      <c r="B127" s="368" t="s">
        <v>1067</v>
      </c>
      <c r="C127" s="46" t="s">
        <v>800</v>
      </c>
      <c r="D127" s="46" t="s">
        <v>451</v>
      </c>
      <c r="E127" s="49" t="s">
        <v>346</v>
      </c>
      <c r="F127" s="49" t="s">
        <v>804</v>
      </c>
      <c r="G127" s="49" t="s">
        <v>1464</v>
      </c>
      <c r="H127" s="49" t="str">
        <f t="shared" si="12"/>
        <v>Level 3StandardODC</v>
      </c>
      <c r="I127" s="49" t="s">
        <v>318</v>
      </c>
      <c r="J127" s="388">
        <f>VLOOKUP(H127,'New Rate Card India - BFD'!C:L,10,0)</f>
        <v>1897</v>
      </c>
      <c r="K127" s="36">
        <f t="shared" si="13"/>
        <v>23.134146341463413</v>
      </c>
      <c r="L127" s="128">
        <f t="shared" si="14"/>
        <v>4071.6097560975609</v>
      </c>
      <c r="M127" s="124">
        <f t="shared" si="15"/>
        <v>4071.6097560975609</v>
      </c>
      <c r="N127" s="124">
        <f t="shared" si="16"/>
        <v>4071.6097560975609</v>
      </c>
      <c r="O127" s="124">
        <f t="shared" si="17"/>
        <v>4071.6097560975609</v>
      </c>
      <c r="P127" s="124">
        <f t="shared" si="18"/>
        <v>4071.6097560975609</v>
      </c>
      <c r="Q127" s="124">
        <f t="shared" si="19"/>
        <v>4071.6097560975609</v>
      </c>
      <c r="R127" s="124">
        <f t="shared" si="20"/>
        <v>4071.6097560975609</v>
      </c>
      <c r="S127" s="10">
        <f t="shared" si="21"/>
        <v>12214.829268292682</v>
      </c>
      <c r="T127" s="10">
        <f t="shared" si="22"/>
        <v>12214.829268292682</v>
      </c>
      <c r="U127" s="128">
        <f t="shared" si="23"/>
        <v>24429.658536585364</v>
      </c>
      <c r="V127" s="129"/>
    </row>
    <row r="128" spans="1:22" ht="27" customHeight="1">
      <c r="A128" s="368">
        <v>2380724</v>
      </c>
      <c r="B128" s="368" t="s">
        <v>1069</v>
      </c>
      <c r="C128" s="46" t="s">
        <v>800</v>
      </c>
      <c r="D128" s="46" t="s">
        <v>637</v>
      </c>
      <c r="E128" s="49" t="s">
        <v>346</v>
      </c>
      <c r="F128" s="49" t="s">
        <v>802</v>
      </c>
      <c r="G128" s="49" t="s">
        <v>1464</v>
      </c>
      <c r="H128" s="49" t="str">
        <f t="shared" si="12"/>
        <v>Level 2StandardODC</v>
      </c>
      <c r="I128" s="49" t="s">
        <v>338</v>
      </c>
      <c r="J128" s="388">
        <f>VLOOKUP(H128,'New Rate Card India - BFD'!C:L,10,0)</f>
        <v>1656</v>
      </c>
      <c r="K128" s="36">
        <f t="shared" si="13"/>
        <v>20.195121951219512</v>
      </c>
      <c r="L128" s="128">
        <f t="shared" si="14"/>
        <v>3554.3414634146343</v>
      </c>
      <c r="M128" s="124">
        <f t="shared" si="15"/>
        <v>3554.3414634146343</v>
      </c>
      <c r="N128" s="124">
        <f t="shared" si="16"/>
        <v>3554.3414634146343</v>
      </c>
      <c r="O128" s="124">
        <f t="shared" si="17"/>
        <v>3554.3414634146343</v>
      </c>
      <c r="P128" s="124">
        <f t="shared" si="18"/>
        <v>3554.3414634146343</v>
      </c>
      <c r="Q128" s="124">
        <f t="shared" si="19"/>
        <v>3554.3414634146343</v>
      </c>
      <c r="R128" s="124">
        <f t="shared" si="20"/>
        <v>3554.3414634146343</v>
      </c>
      <c r="S128" s="10">
        <f t="shared" si="21"/>
        <v>10663.024390243903</v>
      </c>
      <c r="T128" s="10">
        <f t="shared" si="22"/>
        <v>10663.024390243903</v>
      </c>
      <c r="U128" s="128">
        <f t="shared" si="23"/>
        <v>21326.048780487807</v>
      </c>
      <c r="V128" s="129"/>
    </row>
    <row r="129" spans="1:22" ht="27" customHeight="1">
      <c r="A129" s="368">
        <v>2261109</v>
      </c>
      <c r="B129" s="368" t="s">
        <v>2607</v>
      </c>
      <c r="C129" s="46" t="s">
        <v>800</v>
      </c>
      <c r="D129" s="46" t="s">
        <v>626</v>
      </c>
      <c r="E129" s="49" t="s">
        <v>25</v>
      </c>
      <c r="F129" s="49" t="s">
        <v>810</v>
      </c>
      <c r="G129" s="49" t="s">
        <v>1462</v>
      </c>
      <c r="H129" s="49" t="str">
        <f>CONCATENATE(F129,G129,C129)</f>
        <v>Level 1PremiumODC</v>
      </c>
      <c r="I129" s="49" t="s">
        <v>582</v>
      </c>
      <c r="J129" s="388">
        <f>VLOOKUP(H129,'New Rate Card India - BFD'!C:L,10,0)</f>
        <v>1449</v>
      </c>
      <c r="K129" s="36">
        <f>J129/82</f>
        <v>17.670731707317074</v>
      </c>
      <c r="L129" s="128">
        <f>K129*176</f>
        <v>3110.0487804878048</v>
      </c>
      <c r="M129" s="124">
        <f>K129*176</f>
        <v>3110.0487804878048</v>
      </c>
      <c r="N129" s="124">
        <f>K129*176</f>
        <v>3110.0487804878048</v>
      </c>
      <c r="O129" s="124">
        <f>K129*176</f>
        <v>3110.0487804878048</v>
      </c>
      <c r="P129" s="124">
        <f>K129*176</f>
        <v>3110.0487804878048</v>
      </c>
      <c r="Q129" s="124">
        <f>K129*176</f>
        <v>3110.0487804878048</v>
      </c>
      <c r="R129" s="124">
        <f>K129*176</f>
        <v>3110.0487804878048</v>
      </c>
      <c r="S129" s="10">
        <f>SUM(M129:O129)</f>
        <v>9330.1463414634145</v>
      </c>
      <c r="T129" s="10">
        <f>SUM(P129:R129)</f>
        <v>9330.1463414634145</v>
      </c>
      <c r="U129" s="128">
        <f>SUM(S129:T129)</f>
        <v>18660.292682926829</v>
      </c>
      <c r="V129" s="129" t="s">
        <v>2371</v>
      </c>
    </row>
    <row r="130" spans="1:22" ht="27" customHeight="1">
      <c r="A130" s="368" t="s">
        <v>354</v>
      </c>
      <c r="B130" s="368" t="s">
        <v>2608</v>
      </c>
      <c r="C130" s="46" t="s">
        <v>800</v>
      </c>
      <c r="D130" s="46" t="s">
        <v>646</v>
      </c>
      <c r="E130" s="49" t="s">
        <v>346</v>
      </c>
      <c r="F130" s="49" t="s">
        <v>804</v>
      </c>
      <c r="G130" s="49" t="s">
        <v>1462</v>
      </c>
      <c r="H130" s="49" t="str">
        <f>CONCATENATE(F130,G130,C130)</f>
        <v>Level 3PremiumODC</v>
      </c>
      <c r="I130" s="49" t="s">
        <v>422</v>
      </c>
      <c r="J130" s="388">
        <f>VLOOKUP(H130,'New Rate Card India - BFD'!C:L,10,0)</f>
        <v>2054</v>
      </c>
      <c r="K130" s="36">
        <f>J130/82</f>
        <v>25.048780487804876</v>
      </c>
      <c r="L130" s="128">
        <f>K130*176</f>
        <v>4408.585365853658</v>
      </c>
      <c r="M130" s="124">
        <f>K130*176</f>
        <v>4408.585365853658</v>
      </c>
      <c r="N130" s="124">
        <f>K130*176</f>
        <v>4408.585365853658</v>
      </c>
      <c r="O130" s="124">
        <f>K130*176</f>
        <v>4408.585365853658</v>
      </c>
      <c r="P130" s="124">
        <f>K130*176</f>
        <v>4408.585365853658</v>
      </c>
      <c r="Q130" s="124">
        <f>K130*176</f>
        <v>4408.585365853658</v>
      </c>
      <c r="R130" s="124">
        <f>K130*176</f>
        <v>4408.585365853658</v>
      </c>
      <c r="S130" s="10">
        <f>SUM(M130:O130)</f>
        <v>13225.756097560974</v>
      </c>
      <c r="T130" s="10">
        <f>SUM(P130:R130)</f>
        <v>13225.756097560974</v>
      </c>
      <c r="U130" s="128">
        <f>SUM(S130:T130)</f>
        <v>26451.512195121948</v>
      </c>
      <c r="V130" s="129"/>
    </row>
    <row r="131" spans="1:22" ht="27" customHeight="1">
      <c r="A131" s="368" t="s">
        <v>354</v>
      </c>
      <c r="B131" s="368" t="s">
        <v>2609</v>
      </c>
      <c r="C131" s="46" t="s">
        <v>800</v>
      </c>
      <c r="D131" s="46" t="s">
        <v>626</v>
      </c>
      <c r="E131" s="49" t="s">
        <v>25</v>
      </c>
      <c r="F131" s="49" t="s">
        <v>804</v>
      </c>
      <c r="G131" s="49" t="s">
        <v>1464</v>
      </c>
      <c r="H131" s="49" t="str">
        <f t="shared" ref="H131:H136" si="24">CONCATENATE(F131,G131,C131)</f>
        <v>Level 3StandardODC</v>
      </c>
      <c r="I131" s="49" t="s">
        <v>338</v>
      </c>
      <c r="J131" s="388">
        <f>VLOOKUP(H131,'New Rate Card India - BFD'!C:L,10,0)</f>
        <v>1897</v>
      </c>
      <c r="K131" s="36">
        <f t="shared" ref="K131:K136" si="25">J131/82</f>
        <v>23.134146341463413</v>
      </c>
      <c r="L131" s="128">
        <f t="shared" ref="L131:L136" si="26">K131*176</f>
        <v>4071.6097560975609</v>
      </c>
      <c r="M131" s="124">
        <f t="shared" ref="M131:M136" si="27">K131*176</f>
        <v>4071.6097560975609</v>
      </c>
      <c r="N131" s="124">
        <f t="shared" ref="N131:N136" si="28">K131*176</f>
        <v>4071.6097560975609</v>
      </c>
      <c r="O131" s="124">
        <f t="shared" ref="O131:O136" si="29">K131*176</f>
        <v>4071.6097560975609</v>
      </c>
      <c r="P131" s="124">
        <f t="shared" ref="P131:P136" si="30">K131*176</f>
        <v>4071.6097560975609</v>
      </c>
      <c r="Q131" s="124">
        <f t="shared" ref="Q131:Q136" si="31">K131*176</f>
        <v>4071.6097560975609</v>
      </c>
      <c r="R131" s="124">
        <f t="shared" ref="R131:R136" si="32">K131*176</f>
        <v>4071.6097560975609</v>
      </c>
      <c r="S131" s="10">
        <f t="shared" ref="S131:S136" si="33">SUM(M131:O131)</f>
        <v>12214.829268292682</v>
      </c>
      <c r="T131" s="10">
        <f t="shared" ref="T131:T136" si="34">SUM(P131:R131)</f>
        <v>12214.829268292682</v>
      </c>
      <c r="U131" s="128">
        <f t="shared" ref="U131:U136" si="35">SUM(S131:T131)</f>
        <v>24429.658536585364</v>
      </c>
      <c r="V131" s="129" t="s">
        <v>2371</v>
      </c>
    </row>
    <row r="132" spans="1:22" ht="27" customHeight="1">
      <c r="A132" s="368" t="s">
        <v>354</v>
      </c>
      <c r="B132" s="368" t="s">
        <v>2610</v>
      </c>
      <c r="C132" s="46" t="s">
        <v>800</v>
      </c>
      <c r="D132" s="46" t="s">
        <v>626</v>
      </c>
      <c r="E132" s="49" t="s">
        <v>25</v>
      </c>
      <c r="F132" s="49" t="s">
        <v>804</v>
      </c>
      <c r="G132" s="49" t="s">
        <v>1464</v>
      </c>
      <c r="H132" s="49" t="str">
        <f t="shared" si="24"/>
        <v>Level 3StandardODC</v>
      </c>
      <c r="I132" s="49" t="s">
        <v>338</v>
      </c>
      <c r="J132" s="388">
        <f>VLOOKUP(H132,'New Rate Card India - BFD'!C:L,10,0)</f>
        <v>1897</v>
      </c>
      <c r="K132" s="36">
        <f t="shared" si="25"/>
        <v>23.134146341463413</v>
      </c>
      <c r="L132" s="128">
        <f t="shared" si="26"/>
        <v>4071.6097560975609</v>
      </c>
      <c r="M132" s="124">
        <f t="shared" si="27"/>
        <v>4071.6097560975609</v>
      </c>
      <c r="N132" s="124">
        <f t="shared" si="28"/>
        <v>4071.6097560975609</v>
      </c>
      <c r="O132" s="124">
        <f t="shared" si="29"/>
        <v>4071.6097560975609</v>
      </c>
      <c r="P132" s="124">
        <f t="shared" si="30"/>
        <v>4071.6097560975609</v>
      </c>
      <c r="Q132" s="124">
        <f t="shared" si="31"/>
        <v>4071.6097560975609</v>
      </c>
      <c r="R132" s="124">
        <f t="shared" si="32"/>
        <v>4071.6097560975609</v>
      </c>
      <c r="S132" s="10">
        <f t="shared" si="33"/>
        <v>12214.829268292682</v>
      </c>
      <c r="T132" s="10">
        <f t="shared" si="34"/>
        <v>12214.829268292682</v>
      </c>
      <c r="U132" s="128">
        <f t="shared" si="35"/>
        <v>24429.658536585364</v>
      </c>
      <c r="V132" s="129" t="s">
        <v>2371</v>
      </c>
    </row>
    <row r="133" spans="1:22" ht="27" customHeight="1">
      <c r="A133" s="368" t="s">
        <v>354</v>
      </c>
      <c r="B133" s="368" t="s">
        <v>2611</v>
      </c>
      <c r="C133" s="46" t="s">
        <v>800</v>
      </c>
      <c r="D133" s="46" t="s">
        <v>626</v>
      </c>
      <c r="E133" s="49" t="s">
        <v>20</v>
      </c>
      <c r="F133" s="49" t="s">
        <v>804</v>
      </c>
      <c r="G133" s="49" t="s">
        <v>1464</v>
      </c>
      <c r="H133" s="49" t="str">
        <f t="shared" si="24"/>
        <v>Level 3StandardODC</v>
      </c>
      <c r="I133" s="49" t="s">
        <v>338</v>
      </c>
      <c r="J133" s="388">
        <f>VLOOKUP(H133,'New Rate Card India - BFD'!C:L,10,0)</f>
        <v>1897</v>
      </c>
      <c r="K133" s="36">
        <f t="shared" si="25"/>
        <v>23.134146341463413</v>
      </c>
      <c r="L133" s="128">
        <f t="shared" si="26"/>
        <v>4071.6097560975609</v>
      </c>
      <c r="M133" s="124">
        <f t="shared" si="27"/>
        <v>4071.6097560975609</v>
      </c>
      <c r="N133" s="124">
        <f t="shared" si="28"/>
        <v>4071.6097560975609</v>
      </c>
      <c r="O133" s="124">
        <f t="shared" si="29"/>
        <v>4071.6097560975609</v>
      </c>
      <c r="P133" s="124">
        <f t="shared" si="30"/>
        <v>4071.6097560975609</v>
      </c>
      <c r="Q133" s="124">
        <f t="shared" si="31"/>
        <v>4071.6097560975609</v>
      </c>
      <c r="R133" s="124">
        <f t="shared" si="32"/>
        <v>4071.6097560975609</v>
      </c>
      <c r="S133" s="10">
        <f t="shared" si="33"/>
        <v>12214.829268292682</v>
      </c>
      <c r="T133" s="10">
        <f t="shared" si="34"/>
        <v>12214.829268292682</v>
      </c>
      <c r="U133" s="128">
        <f t="shared" si="35"/>
        <v>24429.658536585364</v>
      </c>
      <c r="V133" s="129" t="s">
        <v>2371</v>
      </c>
    </row>
    <row r="134" spans="1:22" ht="27" customHeight="1">
      <c r="A134" s="368" t="s">
        <v>354</v>
      </c>
      <c r="B134" s="368" t="s">
        <v>2612</v>
      </c>
      <c r="C134" s="46" t="s">
        <v>800</v>
      </c>
      <c r="D134" s="46" t="s">
        <v>626</v>
      </c>
      <c r="E134" s="49" t="s">
        <v>20</v>
      </c>
      <c r="F134" s="49" t="s">
        <v>804</v>
      </c>
      <c r="G134" s="49" t="s">
        <v>1464</v>
      </c>
      <c r="H134" s="49" t="str">
        <f t="shared" si="24"/>
        <v>Level 3StandardODC</v>
      </c>
      <c r="I134" s="49" t="s">
        <v>338</v>
      </c>
      <c r="J134" s="388">
        <f>VLOOKUP(H134,'New Rate Card India - BFD'!C:L,10,0)</f>
        <v>1897</v>
      </c>
      <c r="K134" s="36">
        <f t="shared" si="25"/>
        <v>23.134146341463413</v>
      </c>
      <c r="L134" s="128">
        <f t="shared" si="26"/>
        <v>4071.6097560975609</v>
      </c>
      <c r="M134" s="124">
        <f t="shared" si="27"/>
        <v>4071.6097560975609</v>
      </c>
      <c r="N134" s="124">
        <f t="shared" si="28"/>
        <v>4071.6097560975609</v>
      </c>
      <c r="O134" s="124">
        <f t="shared" si="29"/>
        <v>4071.6097560975609</v>
      </c>
      <c r="P134" s="124">
        <f t="shared" si="30"/>
        <v>4071.6097560975609</v>
      </c>
      <c r="Q134" s="124">
        <f t="shared" si="31"/>
        <v>4071.6097560975609</v>
      </c>
      <c r="R134" s="124">
        <f t="shared" si="32"/>
        <v>4071.6097560975609</v>
      </c>
      <c r="S134" s="10">
        <f t="shared" si="33"/>
        <v>12214.829268292682</v>
      </c>
      <c r="T134" s="10">
        <f t="shared" si="34"/>
        <v>12214.829268292682</v>
      </c>
      <c r="U134" s="128">
        <f t="shared" si="35"/>
        <v>24429.658536585364</v>
      </c>
      <c r="V134" s="129" t="s">
        <v>2371</v>
      </c>
    </row>
    <row r="135" spans="1:22" ht="27" customHeight="1">
      <c r="A135" s="368" t="s">
        <v>354</v>
      </c>
      <c r="B135" s="368" t="s">
        <v>2613</v>
      </c>
      <c r="C135" s="46" t="s">
        <v>800</v>
      </c>
      <c r="D135" s="46" t="s">
        <v>626</v>
      </c>
      <c r="E135" s="49" t="s">
        <v>20</v>
      </c>
      <c r="F135" s="49" t="s">
        <v>804</v>
      </c>
      <c r="G135" s="49" t="s">
        <v>1464</v>
      </c>
      <c r="H135" s="49" t="str">
        <f t="shared" si="24"/>
        <v>Level 3StandardODC</v>
      </c>
      <c r="I135" s="49" t="s">
        <v>338</v>
      </c>
      <c r="J135" s="388">
        <f>VLOOKUP(H135,'New Rate Card India - BFD'!C:L,10,0)</f>
        <v>1897</v>
      </c>
      <c r="K135" s="36">
        <f t="shared" si="25"/>
        <v>23.134146341463413</v>
      </c>
      <c r="L135" s="128">
        <f t="shared" si="26"/>
        <v>4071.6097560975609</v>
      </c>
      <c r="M135" s="124">
        <f t="shared" si="27"/>
        <v>4071.6097560975609</v>
      </c>
      <c r="N135" s="124">
        <f t="shared" si="28"/>
        <v>4071.6097560975609</v>
      </c>
      <c r="O135" s="124">
        <f t="shared" si="29"/>
        <v>4071.6097560975609</v>
      </c>
      <c r="P135" s="124">
        <f t="shared" si="30"/>
        <v>4071.6097560975609</v>
      </c>
      <c r="Q135" s="124">
        <f t="shared" si="31"/>
        <v>4071.6097560975609</v>
      </c>
      <c r="R135" s="124">
        <f t="shared" si="32"/>
        <v>4071.6097560975609</v>
      </c>
      <c r="S135" s="10">
        <f t="shared" si="33"/>
        <v>12214.829268292682</v>
      </c>
      <c r="T135" s="10">
        <f t="shared" si="34"/>
        <v>12214.829268292682</v>
      </c>
      <c r="U135" s="128">
        <f t="shared" si="35"/>
        <v>24429.658536585364</v>
      </c>
      <c r="V135" s="129" t="s">
        <v>2371</v>
      </c>
    </row>
    <row r="136" spans="1:22" ht="27" customHeight="1">
      <c r="A136" s="368" t="s">
        <v>354</v>
      </c>
      <c r="B136" s="368" t="s">
        <v>2614</v>
      </c>
      <c r="C136" s="46" t="s">
        <v>800</v>
      </c>
      <c r="D136" s="46" t="s">
        <v>626</v>
      </c>
      <c r="E136" s="49" t="s">
        <v>20</v>
      </c>
      <c r="F136" s="49" t="s">
        <v>804</v>
      </c>
      <c r="G136" s="49" t="s">
        <v>1464</v>
      </c>
      <c r="H136" s="49" t="str">
        <f t="shared" si="24"/>
        <v>Level 3StandardODC</v>
      </c>
      <c r="I136" s="49" t="s">
        <v>338</v>
      </c>
      <c r="J136" s="388">
        <f>VLOOKUP(H136,'New Rate Card India - BFD'!C:L,10,0)</f>
        <v>1897</v>
      </c>
      <c r="K136" s="36">
        <f t="shared" si="25"/>
        <v>23.134146341463413</v>
      </c>
      <c r="L136" s="128">
        <f t="shared" si="26"/>
        <v>4071.6097560975609</v>
      </c>
      <c r="M136" s="124">
        <f t="shared" si="27"/>
        <v>4071.6097560975609</v>
      </c>
      <c r="N136" s="124">
        <f t="shared" si="28"/>
        <v>4071.6097560975609</v>
      </c>
      <c r="O136" s="124">
        <f t="shared" si="29"/>
        <v>4071.6097560975609</v>
      </c>
      <c r="P136" s="124">
        <f t="shared" si="30"/>
        <v>4071.6097560975609</v>
      </c>
      <c r="Q136" s="124">
        <f t="shared" si="31"/>
        <v>4071.6097560975609</v>
      </c>
      <c r="R136" s="124">
        <f t="shared" si="32"/>
        <v>4071.6097560975609</v>
      </c>
      <c r="S136" s="10">
        <f t="shared" si="33"/>
        <v>12214.829268292682</v>
      </c>
      <c r="T136" s="10">
        <f t="shared" si="34"/>
        <v>12214.829268292682</v>
      </c>
      <c r="U136" s="128">
        <f t="shared" si="35"/>
        <v>24429.658536585364</v>
      </c>
      <c r="V136" s="129" t="s">
        <v>2371</v>
      </c>
    </row>
    <row r="137" spans="1:22" ht="27" customHeight="1">
      <c r="A137" s="368">
        <v>136885</v>
      </c>
      <c r="B137" s="368" t="s">
        <v>1071</v>
      </c>
      <c r="C137" s="46" t="s">
        <v>800</v>
      </c>
      <c r="D137" s="46" t="s">
        <v>451</v>
      </c>
      <c r="E137" s="49" t="s">
        <v>346</v>
      </c>
      <c r="F137" s="49" t="s">
        <v>804</v>
      </c>
      <c r="G137" s="49" t="s">
        <v>1464</v>
      </c>
      <c r="H137" s="49" t="str">
        <f t="shared" si="12"/>
        <v>Level 3StandardODC</v>
      </c>
      <c r="I137" s="49" t="e">
        <v>#N/A</v>
      </c>
      <c r="J137" s="388">
        <f>VLOOKUP(H137,'New Rate Card India - BFD'!C:L,10,0)</f>
        <v>1897</v>
      </c>
      <c r="K137" s="36">
        <f t="shared" si="13"/>
        <v>23.134146341463413</v>
      </c>
      <c r="L137" s="128">
        <f t="shared" si="14"/>
        <v>4071.6097560975609</v>
      </c>
      <c r="M137" s="124">
        <f t="shared" si="15"/>
        <v>4071.6097560975609</v>
      </c>
      <c r="N137" s="124">
        <f t="shared" si="16"/>
        <v>4071.6097560975609</v>
      </c>
      <c r="O137" s="124">
        <f t="shared" si="17"/>
        <v>4071.6097560975609</v>
      </c>
      <c r="P137" s="124">
        <f t="shared" si="18"/>
        <v>4071.6097560975609</v>
      </c>
      <c r="Q137" s="124">
        <f t="shared" si="19"/>
        <v>4071.6097560975609</v>
      </c>
      <c r="R137" s="124">
        <f t="shared" si="20"/>
        <v>4071.6097560975609</v>
      </c>
      <c r="S137" s="10">
        <f t="shared" si="21"/>
        <v>12214.829268292682</v>
      </c>
      <c r="T137" s="10">
        <f t="shared" si="22"/>
        <v>12214.829268292682</v>
      </c>
      <c r="U137" s="128">
        <f t="shared" si="23"/>
        <v>24429.658536585364</v>
      </c>
      <c r="V137" s="129" t="s">
        <v>2371</v>
      </c>
    </row>
    <row r="138" spans="1:22" ht="27" customHeight="1">
      <c r="A138" s="368">
        <v>169770</v>
      </c>
      <c r="B138" s="368" t="s">
        <v>1102</v>
      </c>
      <c r="C138" s="46" t="s">
        <v>800</v>
      </c>
      <c r="D138" s="46" t="s">
        <v>378</v>
      </c>
      <c r="E138" s="49" t="s">
        <v>20</v>
      </c>
      <c r="F138" s="49" t="s">
        <v>804</v>
      </c>
      <c r="G138" s="49" t="s">
        <v>1462</v>
      </c>
      <c r="H138" s="49" t="str">
        <f t="shared" si="12"/>
        <v>Level 3PremiumODC</v>
      </c>
      <c r="I138" s="49" t="s">
        <v>422</v>
      </c>
      <c r="J138" s="388">
        <v>0</v>
      </c>
      <c r="K138" s="36">
        <f t="shared" si="13"/>
        <v>0</v>
      </c>
      <c r="L138" s="128">
        <f t="shared" si="14"/>
        <v>0</v>
      </c>
      <c r="M138" s="124">
        <f t="shared" si="15"/>
        <v>0</v>
      </c>
      <c r="N138" s="124">
        <f t="shared" si="16"/>
        <v>0</v>
      </c>
      <c r="O138" s="124">
        <f t="shared" si="17"/>
        <v>0</v>
      </c>
      <c r="P138" s="124">
        <f t="shared" si="18"/>
        <v>0</v>
      </c>
      <c r="Q138" s="124">
        <f t="shared" si="19"/>
        <v>0</v>
      </c>
      <c r="R138" s="124">
        <f t="shared" si="20"/>
        <v>0</v>
      </c>
      <c r="S138" s="10">
        <f t="shared" si="21"/>
        <v>0</v>
      </c>
      <c r="T138" s="10">
        <f t="shared" si="22"/>
        <v>0</v>
      </c>
      <c r="U138" s="128">
        <f t="shared" si="23"/>
        <v>0</v>
      </c>
      <c r="V138" s="129" t="s">
        <v>2371</v>
      </c>
    </row>
    <row r="139" spans="1:22" ht="27" customHeight="1">
      <c r="A139" s="368">
        <v>201246</v>
      </c>
      <c r="B139" s="368" t="s">
        <v>279</v>
      </c>
      <c r="C139" s="46" t="s">
        <v>800</v>
      </c>
      <c r="D139" s="46" t="s">
        <v>378</v>
      </c>
      <c r="E139" s="49" t="s">
        <v>346</v>
      </c>
      <c r="F139" s="49" t="s">
        <v>804</v>
      </c>
      <c r="G139" s="49" t="s">
        <v>1464</v>
      </c>
      <c r="H139" s="49" t="str">
        <f t="shared" si="12"/>
        <v>Level 3StandardODC</v>
      </c>
      <c r="I139" s="49" t="s">
        <v>449</v>
      </c>
      <c r="J139" s="388">
        <v>0</v>
      </c>
      <c r="K139" s="36">
        <f t="shared" si="13"/>
        <v>0</v>
      </c>
      <c r="L139" s="128">
        <f t="shared" si="14"/>
        <v>0</v>
      </c>
      <c r="M139" s="124">
        <f t="shared" si="15"/>
        <v>0</v>
      </c>
      <c r="N139" s="124">
        <f t="shared" si="16"/>
        <v>0</v>
      </c>
      <c r="O139" s="124">
        <f t="shared" si="17"/>
        <v>0</v>
      </c>
      <c r="P139" s="124">
        <f t="shared" si="18"/>
        <v>0</v>
      </c>
      <c r="Q139" s="124">
        <f t="shared" si="19"/>
        <v>0</v>
      </c>
      <c r="R139" s="124">
        <f t="shared" si="20"/>
        <v>0</v>
      </c>
      <c r="S139" s="10">
        <f t="shared" si="21"/>
        <v>0</v>
      </c>
      <c r="T139" s="10">
        <f t="shared" si="22"/>
        <v>0</v>
      </c>
      <c r="U139" s="128">
        <f t="shared" si="23"/>
        <v>0</v>
      </c>
      <c r="V139" s="129" t="s">
        <v>2371</v>
      </c>
    </row>
    <row r="140" spans="1:22" ht="27" customHeight="1">
      <c r="A140" s="368">
        <v>2037344</v>
      </c>
      <c r="B140" s="368" t="s">
        <v>2086</v>
      </c>
      <c r="C140" s="46" t="s">
        <v>800</v>
      </c>
      <c r="D140" s="46" t="s">
        <v>378</v>
      </c>
      <c r="E140" s="49" t="s">
        <v>20</v>
      </c>
      <c r="F140" s="49" t="s">
        <v>804</v>
      </c>
      <c r="G140" s="49" t="s">
        <v>1462</v>
      </c>
      <c r="H140" s="49" t="str">
        <f t="shared" si="12"/>
        <v>Level 3PremiumODC</v>
      </c>
      <c r="I140" s="49" t="s">
        <v>338</v>
      </c>
      <c r="J140" s="388">
        <v>0</v>
      </c>
      <c r="K140" s="36">
        <f t="shared" si="13"/>
        <v>0</v>
      </c>
      <c r="L140" s="128">
        <f t="shared" si="14"/>
        <v>0</v>
      </c>
      <c r="M140" s="124">
        <f t="shared" si="15"/>
        <v>0</v>
      </c>
      <c r="N140" s="124">
        <f t="shared" si="16"/>
        <v>0</v>
      </c>
      <c r="O140" s="124">
        <f t="shared" si="17"/>
        <v>0</v>
      </c>
      <c r="P140" s="124">
        <f t="shared" si="18"/>
        <v>0</v>
      </c>
      <c r="Q140" s="124">
        <f t="shared" si="19"/>
        <v>0</v>
      </c>
      <c r="R140" s="124">
        <f t="shared" si="20"/>
        <v>0</v>
      </c>
      <c r="S140" s="10">
        <f t="shared" si="21"/>
        <v>0</v>
      </c>
      <c r="T140" s="10">
        <f t="shared" si="22"/>
        <v>0</v>
      </c>
      <c r="U140" s="128">
        <f t="shared" si="23"/>
        <v>0</v>
      </c>
      <c r="V140" s="129" t="s">
        <v>2371</v>
      </c>
    </row>
    <row r="141" spans="1:22" ht="27" customHeight="1">
      <c r="A141" s="368">
        <v>2072344</v>
      </c>
      <c r="B141" s="368" t="s">
        <v>1103</v>
      </c>
      <c r="C141" s="46" t="s">
        <v>800</v>
      </c>
      <c r="D141" s="46" t="s">
        <v>378</v>
      </c>
      <c r="E141" s="49" t="s">
        <v>428</v>
      </c>
      <c r="F141" s="49" t="s">
        <v>802</v>
      </c>
      <c r="G141" s="49" t="s">
        <v>1462</v>
      </c>
      <c r="H141" s="49" t="str">
        <f t="shared" si="12"/>
        <v>Level 2PremiumODC</v>
      </c>
      <c r="I141" s="49" t="s">
        <v>324</v>
      </c>
      <c r="J141" s="388">
        <v>0</v>
      </c>
      <c r="K141" s="36">
        <f t="shared" si="13"/>
        <v>0</v>
      </c>
      <c r="L141" s="128">
        <f t="shared" si="14"/>
        <v>0</v>
      </c>
      <c r="M141" s="124">
        <f t="shared" si="15"/>
        <v>0</v>
      </c>
      <c r="N141" s="124">
        <f t="shared" si="16"/>
        <v>0</v>
      </c>
      <c r="O141" s="124">
        <f t="shared" si="17"/>
        <v>0</v>
      </c>
      <c r="P141" s="124">
        <f t="shared" si="18"/>
        <v>0</v>
      </c>
      <c r="Q141" s="124">
        <f t="shared" si="19"/>
        <v>0</v>
      </c>
      <c r="R141" s="124">
        <f t="shared" si="20"/>
        <v>0</v>
      </c>
      <c r="S141" s="10">
        <f t="shared" si="21"/>
        <v>0</v>
      </c>
      <c r="T141" s="10">
        <f t="shared" si="22"/>
        <v>0</v>
      </c>
      <c r="U141" s="128">
        <f t="shared" si="23"/>
        <v>0</v>
      </c>
      <c r="V141" s="129" t="s">
        <v>2371</v>
      </c>
    </row>
    <row r="142" spans="1:22" ht="27" customHeight="1">
      <c r="A142" s="368">
        <v>2077344</v>
      </c>
      <c r="B142" s="368" t="s">
        <v>2088</v>
      </c>
      <c r="C142" s="46" t="s">
        <v>800</v>
      </c>
      <c r="D142" s="46" t="s">
        <v>378</v>
      </c>
      <c r="E142" s="49" t="s">
        <v>20</v>
      </c>
      <c r="F142" s="49" t="s">
        <v>804</v>
      </c>
      <c r="G142" s="49" t="s">
        <v>1462</v>
      </c>
      <c r="H142" s="49" t="str">
        <f t="shared" si="12"/>
        <v>Level 3PremiumODC</v>
      </c>
      <c r="I142" s="49" t="s">
        <v>422</v>
      </c>
      <c r="J142" s="388">
        <v>0</v>
      </c>
      <c r="K142" s="36">
        <f t="shared" si="13"/>
        <v>0</v>
      </c>
      <c r="L142" s="128">
        <f t="shared" si="14"/>
        <v>0</v>
      </c>
      <c r="M142" s="124">
        <f t="shared" si="15"/>
        <v>0</v>
      </c>
      <c r="N142" s="124">
        <f t="shared" si="16"/>
        <v>0</v>
      </c>
      <c r="O142" s="124">
        <f t="shared" si="17"/>
        <v>0</v>
      </c>
      <c r="P142" s="124">
        <f t="shared" si="18"/>
        <v>0</v>
      </c>
      <c r="Q142" s="124">
        <f t="shared" si="19"/>
        <v>0</v>
      </c>
      <c r="R142" s="124">
        <f t="shared" si="20"/>
        <v>0</v>
      </c>
      <c r="S142" s="10">
        <f t="shared" si="21"/>
        <v>0</v>
      </c>
      <c r="T142" s="10">
        <f t="shared" si="22"/>
        <v>0</v>
      </c>
      <c r="U142" s="128">
        <f t="shared" si="23"/>
        <v>0</v>
      </c>
      <c r="V142" s="129" t="s">
        <v>2371</v>
      </c>
    </row>
    <row r="143" spans="1:22" ht="27" customHeight="1">
      <c r="A143" s="368">
        <v>2082949</v>
      </c>
      <c r="B143" s="368" t="s">
        <v>2089</v>
      </c>
      <c r="C143" s="46" t="s">
        <v>800</v>
      </c>
      <c r="D143" s="46" t="s">
        <v>378</v>
      </c>
      <c r="E143" s="49" t="s">
        <v>428</v>
      </c>
      <c r="F143" s="49" t="s">
        <v>802</v>
      </c>
      <c r="G143" s="49" t="s">
        <v>1462</v>
      </c>
      <c r="H143" s="49" t="str">
        <f t="shared" si="12"/>
        <v>Level 2PremiumODC</v>
      </c>
      <c r="I143" s="49" t="s">
        <v>324</v>
      </c>
      <c r="J143" s="388">
        <v>0</v>
      </c>
      <c r="K143" s="36">
        <f t="shared" si="13"/>
        <v>0</v>
      </c>
      <c r="L143" s="128">
        <f t="shared" si="14"/>
        <v>0</v>
      </c>
      <c r="M143" s="124">
        <f t="shared" si="15"/>
        <v>0</v>
      </c>
      <c r="N143" s="124">
        <f t="shared" si="16"/>
        <v>0</v>
      </c>
      <c r="O143" s="124">
        <f t="shared" si="17"/>
        <v>0</v>
      </c>
      <c r="P143" s="124">
        <f t="shared" si="18"/>
        <v>0</v>
      </c>
      <c r="Q143" s="124">
        <f t="shared" si="19"/>
        <v>0</v>
      </c>
      <c r="R143" s="124">
        <f t="shared" si="20"/>
        <v>0</v>
      </c>
      <c r="S143" s="10">
        <f t="shared" si="21"/>
        <v>0</v>
      </c>
      <c r="T143" s="10">
        <f t="shared" si="22"/>
        <v>0</v>
      </c>
      <c r="U143" s="128">
        <f t="shared" si="23"/>
        <v>0</v>
      </c>
      <c r="V143" s="129" t="s">
        <v>2371</v>
      </c>
    </row>
    <row r="144" spans="1:22" ht="27" customHeight="1">
      <c r="A144" s="368">
        <v>2098923</v>
      </c>
      <c r="B144" s="368" t="s">
        <v>1104</v>
      </c>
      <c r="C144" s="46" t="s">
        <v>800</v>
      </c>
      <c r="D144" s="46" t="s">
        <v>378</v>
      </c>
      <c r="E144" s="49" t="s">
        <v>428</v>
      </c>
      <c r="F144" s="49" t="s">
        <v>804</v>
      </c>
      <c r="G144" s="49" t="s">
        <v>1462</v>
      </c>
      <c r="H144" s="49" t="str">
        <f t="shared" si="12"/>
        <v>Level 3PremiumODC</v>
      </c>
      <c r="I144" s="49" t="s">
        <v>338</v>
      </c>
      <c r="J144" s="388">
        <v>0</v>
      </c>
      <c r="K144" s="36">
        <f t="shared" si="13"/>
        <v>0</v>
      </c>
      <c r="L144" s="128">
        <f t="shared" si="14"/>
        <v>0</v>
      </c>
      <c r="M144" s="124">
        <f t="shared" si="15"/>
        <v>0</v>
      </c>
      <c r="N144" s="124">
        <f t="shared" si="16"/>
        <v>0</v>
      </c>
      <c r="O144" s="124">
        <f t="shared" si="17"/>
        <v>0</v>
      </c>
      <c r="P144" s="124">
        <f t="shared" si="18"/>
        <v>0</v>
      </c>
      <c r="Q144" s="124">
        <f t="shared" si="19"/>
        <v>0</v>
      </c>
      <c r="R144" s="124">
        <f t="shared" si="20"/>
        <v>0</v>
      </c>
      <c r="S144" s="10">
        <f t="shared" si="21"/>
        <v>0</v>
      </c>
      <c r="T144" s="10">
        <f t="shared" si="22"/>
        <v>0</v>
      </c>
      <c r="U144" s="128">
        <f t="shared" si="23"/>
        <v>0</v>
      </c>
      <c r="V144" s="129" t="s">
        <v>2371</v>
      </c>
    </row>
    <row r="145" spans="1:22" ht="27" customHeight="1">
      <c r="A145" s="368">
        <v>2108140</v>
      </c>
      <c r="B145" s="368" t="s">
        <v>2615</v>
      </c>
      <c r="C145" s="46" t="s">
        <v>800</v>
      </c>
      <c r="D145" s="46" t="s">
        <v>378</v>
      </c>
      <c r="E145" s="49" t="s">
        <v>25</v>
      </c>
      <c r="F145" s="49" t="s">
        <v>802</v>
      </c>
      <c r="G145" s="49" t="s">
        <v>1464</v>
      </c>
      <c r="H145" s="49" t="str">
        <f t="shared" si="12"/>
        <v>Level 2StandardODC</v>
      </c>
      <c r="I145" s="49" t="s">
        <v>324</v>
      </c>
      <c r="J145" s="388">
        <v>0</v>
      </c>
      <c r="K145" s="36">
        <f t="shared" si="13"/>
        <v>0</v>
      </c>
      <c r="L145" s="128">
        <f t="shared" si="14"/>
        <v>0</v>
      </c>
      <c r="M145" s="124">
        <f t="shared" si="15"/>
        <v>0</v>
      </c>
      <c r="N145" s="124">
        <f t="shared" si="16"/>
        <v>0</v>
      </c>
      <c r="O145" s="124">
        <f t="shared" si="17"/>
        <v>0</v>
      </c>
      <c r="P145" s="124">
        <f t="shared" si="18"/>
        <v>0</v>
      </c>
      <c r="Q145" s="124">
        <f t="shared" si="19"/>
        <v>0</v>
      </c>
      <c r="R145" s="124">
        <f t="shared" si="20"/>
        <v>0</v>
      </c>
      <c r="S145" s="10">
        <f t="shared" si="21"/>
        <v>0</v>
      </c>
      <c r="T145" s="10">
        <f t="shared" si="22"/>
        <v>0</v>
      </c>
      <c r="U145" s="128">
        <f t="shared" si="23"/>
        <v>0</v>
      </c>
      <c r="V145" s="129" t="s">
        <v>2371</v>
      </c>
    </row>
    <row r="146" spans="1:22" ht="27" customHeight="1">
      <c r="A146" s="368">
        <v>2137296</v>
      </c>
      <c r="B146" s="368" t="s">
        <v>1105</v>
      </c>
      <c r="C146" s="46" t="s">
        <v>800</v>
      </c>
      <c r="D146" s="46" t="s">
        <v>378</v>
      </c>
      <c r="E146" s="49" t="s">
        <v>20</v>
      </c>
      <c r="F146" s="49" t="s">
        <v>802</v>
      </c>
      <c r="G146" s="49" t="s">
        <v>1462</v>
      </c>
      <c r="H146" s="49" t="str">
        <f t="shared" si="12"/>
        <v>Level 2PremiumODC</v>
      </c>
      <c r="I146" s="49" t="s">
        <v>324</v>
      </c>
      <c r="J146" s="388">
        <v>0</v>
      </c>
      <c r="K146" s="36">
        <f t="shared" si="13"/>
        <v>0</v>
      </c>
      <c r="L146" s="128">
        <f t="shared" si="14"/>
        <v>0</v>
      </c>
      <c r="M146" s="124">
        <f t="shared" si="15"/>
        <v>0</v>
      </c>
      <c r="N146" s="124">
        <f t="shared" si="16"/>
        <v>0</v>
      </c>
      <c r="O146" s="124">
        <f t="shared" si="17"/>
        <v>0</v>
      </c>
      <c r="P146" s="124">
        <f t="shared" si="18"/>
        <v>0</v>
      </c>
      <c r="Q146" s="124">
        <f t="shared" si="19"/>
        <v>0</v>
      </c>
      <c r="R146" s="124">
        <f t="shared" si="20"/>
        <v>0</v>
      </c>
      <c r="S146" s="10">
        <f t="shared" si="21"/>
        <v>0</v>
      </c>
      <c r="T146" s="10">
        <f t="shared" si="22"/>
        <v>0</v>
      </c>
      <c r="U146" s="128">
        <f t="shared" si="23"/>
        <v>0</v>
      </c>
      <c r="V146" s="129" t="s">
        <v>2371</v>
      </c>
    </row>
    <row r="147" spans="1:22" ht="27" customHeight="1">
      <c r="A147" s="368">
        <v>2143409</v>
      </c>
      <c r="B147" s="368" t="s">
        <v>2113</v>
      </c>
      <c r="C147" s="46" t="s">
        <v>800</v>
      </c>
      <c r="D147" s="46" t="s">
        <v>378</v>
      </c>
      <c r="E147" s="49" t="s">
        <v>25</v>
      </c>
      <c r="F147" s="49" t="s">
        <v>810</v>
      </c>
      <c r="G147" s="49" t="s">
        <v>1464</v>
      </c>
      <c r="H147" s="49" t="str">
        <f t="shared" si="12"/>
        <v>Level 1StandardODC</v>
      </c>
      <c r="I147" s="49" t="s">
        <v>582</v>
      </c>
      <c r="J147" s="388">
        <v>0</v>
      </c>
      <c r="K147" s="36">
        <f t="shared" si="13"/>
        <v>0</v>
      </c>
      <c r="L147" s="128">
        <f t="shared" si="14"/>
        <v>0</v>
      </c>
      <c r="M147" s="124">
        <f t="shared" si="15"/>
        <v>0</v>
      </c>
      <c r="N147" s="124">
        <f t="shared" si="16"/>
        <v>0</v>
      </c>
      <c r="O147" s="124">
        <f t="shared" si="17"/>
        <v>0</v>
      </c>
      <c r="P147" s="124">
        <f t="shared" si="18"/>
        <v>0</v>
      </c>
      <c r="Q147" s="124">
        <f t="shared" si="19"/>
        <v>0</v>
      </c>
      <c r="R147" s="124">
        <f t="shared" si="20"/>
        <v>0</v>
      </c>
      <c r="S147" s="10">
        <f t="shared" si="21"/>
        <v>0</v>
      </c>
      <c r="T147" s="10">
        <f t="shared" si="22"/>
        <v>0</v>
      </c>
      <c r="U147" s="128">
        <f t="shared" si="23"/>
        <v>0</v>
      </c>
      <c r="V147" s="129" t="s">
        <v>2371</v>
      </c>
    </row>
    <row r="148" spans="1:22" ht="27" customHeight="1">
      <c r="A148" s="368">
        <v>2167481</v>
      </c>
      <c r="B148" s="368" t="s">
        <v>1106</v>
      </c>
      <c r="C148" s="46" t="s">
        <v>800</v>
      </c>
      <c r="D148" s="46" t="s">
        <v>378</v>
      </c>
      <c r="E148" s="49" t="s">
        <v>20</v>
      </c>
      <c r="F148" s="49" t="s">
        <v>804</v>
      </c>
      <c r="G148" s="49" t="s">
        <v>1462</v>
      </c>
      <c r="H148" s="49" t="str">
        <f t="shared" si="12"/>
        <v>Level 3PremiumODC</v>
      </c>
      <c r="I148" s="49" t="s">
        <v>338</v>
      </c>
      <c r="J148" s="388">
        <v>0</v>
      </c>
      <c r="K148" s="36">
        <f t="shared" si="13"/>
        <v>0</v>
      </c>
      <c r="L148" s="128">
        <f t="shared" si="14"/>
        <v>0</v>
      </c>
      <c r="M148" s="124">
        <f t="shared" si="15"/>
        <v>0</v>
      </c>
      <c r="N148" s="124">
        <f t="shared" si="16"/>
        <v>0</v>
      </c>
      <c r="O148" s="124">
        <f t="shared" si="17"/>
        <v>0</v>
      </c>
      <c r="P148" s="124">
        <f t="shared" si="18"/>
        <v>0</v>
      </c>
      <c r="Q148" s="124">
        <f t="shared" si="19"/>
        <v>0</v>
      </c>
      <c r="R148" s="124">
        <f t="shared" si="20"/>
        <v>0</v>
      </c>
      <c r="S148" s="10">
        <f t="shared" si="21"/>
        <v>0</v>
      </c>
      <c r="T148" s="10">
        <f t="shared" si="22"/>
        <v>0</v>
      </c>
      <c r="U148" s="128">
        <f t="shared" si="23"/>
        <v>0</v>
      </c>
      <c r="V148" s="129" t="s">
        <v>2371</v>
      </c>
    </row>
    <row r="149" spans="1:22" ht="27" customHeight="1">
      <c r="A149" s="368">
        <v>2205401</v>
      </c>
      <c r="B149" s="368" t="s">
        <v>1101</v>
      </c>
      <c r="C149" s="46" t="s">
        <v>800</v>
      </c>
      <c r="D149" s="46" t="s">
        <v>378</v>
      </c>
      <c r="E149" s="49" t="s">
        <v>25</v>
      </c>
      <c r="F149" s="49" t="s">
        <v>802</v>
      </c>
      <c r="G149" s="49" t="s">
        <v>1464</v>
      </c>
      <c r="H149" s="49" t="str">
        <f t="shared" si="12"/>
        <v>Level 2StandardODC</v>
      </c>
      <c r="I149" s="49" t="s">
        <v>324</v>
      </c>
      <c r="J149" s="388">
        <v>0</v>
      </c>
      <c r="K149" s="36">
        <f t="shared" si="13"/>
        <v>0</v>
      </c>
      <c r="L149" s="128">
        <f t="shared" si="14"/>
        <v>0</v>
      </c>
      <c r="M149" s="124">
        <f t="shared" si="15"/>
        <v>0</v>
      </c>
      <c r="N149" s="124">
        <f t="shared" si="16"/>
        <v>0</v>
      </c>
      <c r="O149" s="124">
        <f t="shared" si="17"/>
        <v>0</v>
      </c>
      <c r="P149" s="124">
        <f t="shared" si="18"/>
        <v>0</v>
      </c>
      <c r="Q149" s="124">
        <f t="shared" si="19"/>
        <v>0</v>
      </c>
      <c r="R149" s="124">
        <f t="shared" si="20"/>
        <v>0</v>
      </c>
      <c r="S149" s="10">
        <f t="shared" si="21"/>
        <v>0</v>
      </c>
      <c r="T149" s="10">
        <f t="shared" si="22"/>
        <v>0</v>
      </c>
      <c r="U149" s="128">
        <f t="shared" si="23"/>
        <v>0</v>
      </c>
      <c r="V149" s="129" t="s">
        <v>2371</v>
      </c>
    </row>
    <row r="150" spans="1:22" ht="27" customHeight="1">
      <c r="A150" s="368">
        <v>2226850</v>
      </c>
      <c r="B150" s="368" t="s">
        <v>1107</v>
      </c>
      <c r="C150" s="46" t="s">
        <v>800</v>
      </c>
      <c r="D150" s="46" t="s">
        <v>378</v>
      </c>
      <c r="E150" s="49" t="s">
        <v>428</v>
      </c>
      <c r="F150" s="49" t="s">
        <v>810</v>
      </c>
      <c r="G150" s="49" t="s">
        <v>1462</v>
      </c>
      <c r="H150" s="49" t="str">
        <f t="shared" si="12"/>
        <v>Level 1PremiumODC</v>
      </c>
      <c r="I150" s="49" t="s">
        <v>582</v>
      </c>
      <c r="J150" s="388">
        <v>0</v>
      </c>
      <c r="K150" s="36">
        <f t="shared" si="13"/>
        <v>0</v>
      </c>
      <c r="L150" s="128">
        <f t="shared" si="14"/>
        <v>0</v>
      </c>
      <c r="M150" s="124">
        <f t="shared" si="15"/>
        <v>0</v>
      </c>
      <c r="N150" s="124">
        <f t="shared" si="16"/>
        <v>0</v>
      </c>
      <c r="O150" s="124">
        <f t="shared" si="17"/>
        <v>0</v>
      </c>
      <c r="P150" s="124">
        <f t="shared" si="18"/>
        <v>0</v>
      </c>
      <c r="Q150" s="124">
        <f t="shared" si="19"/>
        <v>0</v>
      </c>
      <c r="R150" s="124">
        <f t="shared" si="20"/>
        <v>0</v>
      </c>
      <c r="S150" s="10">
        <f t="shared" si="21"/>
        <v>0</v>
      </c>
      <c r="T150" s="10">
        <f t="shared" si="22"/>
        <v>0</v>
      </c>
      <c r="U150" s="128">
        <f t="shared" si="23"/>
        <v>0</v>
      </c>
      <c r="V150" s="129" t="s">
        <v>2371</v>
      </c>
    </row>
    <row r="151" spans="1:22" ht="27" customHeight="1">
      <c r="A151" s="368">
        <v>2242946</v>
      </c>
      <c r="B151" s="368" t="s">
        <v>1108</v>
      </c>
      <c r="C151" s="46" t="s">
        <v>800</v>
      </c>
      <c r="D151" s="46" t="s">
        <v>378</v>
      </c>
      <c r="E151" s="49" t="s">
        <v>25</v>
      </c>
      <c r="F151" s="49" t="s">
        <v>802</v>
      </c>
      <c r="G151" s="49" t="s">
        <v>1464</v>
      </c>
      <c r="H151" s="49" t="str">
        <f t="shared" ref="H151:H182" si="36">CONCATENATE(F151,G151,C151)</f>
        <v>Level 2StandardODC</v>
      </c>
      <c r="I151" s="49" t="s">
        <v>324</v>
      </c>
      <c r="J151" s="388">
        <v>0</v>
      </c>
      <c r="K151" s="36">
        <f t="shared" ref="K151:K182" si="37">J151/82</f>
        <v>0</v>
      </c>
      <c r="L151" s="128">
        <f t="shared" ref="L151:L182" si="38">K151*176</f>
        <v>0</v>
      </c>
      <c r="M151" s="124">
        <f t="shared" ref="M151:M182" si="39">K151*176</f>
        <v>0</v>
      </c>
      <c r="N151" s="124">
        <f t="shared" ref="N151:N182" si="40">K151*176</f>
        <v>0</v>
      </c>
      <c r="O151" s="124">
        <f t="shared" ref="O151:O182" si="41">K151*176</f>
        <v>0</v>
      </c>
      <c r="P151" s="124">
        <f t="shared" ref="P151:P182" si="42">K151*176</f>
        <v>0</v>
      </c>
      <c r="Q151" s="124">
        <f t="shared" ref="Q151:Q182" si="43">K151*176</f>
        <v>0</v>
      </c>
      <c r="R151" s="124">
        <f t="shared" ref="R151:R182" si="44">K151*176</f>
        <v>0</v>
      </c>
      <c r="S151" s="10">
        <f t="shared" ref="S151:S182" si="45">SUM(M151:O151)</f>
        <v>0</v>
      </c>
      <c r="T151" s="10">
        <f t="shared" ref="T151:T182" si="46">SUM(P151:R151)</f>
        <v>0</v>
      </c>
      <c r="U151" s="128">
        <f t="shared" ref="U151:U182" si="47">SUM(S151:T151)</f>
        <v>0</v>
      </c>
      <c r="V151" s="129" t="s">
        <v>2371</v>
      </c>
    </row>
    <row r="152" spans="1:22" ht="27" customHeight="1">
      <c r="A152" s="368">
        <v>2258388</v>
      </c>
      <c r="B152" s="368" t="s">
        <v>2616</v>
      </c>
      <c r="C152" s="46" t="s">
        <v>800</v>
      </c>
      <c r="D152" s="46" t="s">
        <v>378</v>
      </c>
      <c r="E152" s="49" t="s">
        <v>20</v>
      </c>
      <c r="F152" s="49" t="s">
        <v>810</v>
      </c>
      <c r="G152" s="49" t="s">
        <v>1462</v>
      </c>
      <c r="H152" s="49" t="str">
        <f t="shared" si="36"/>
        <v>Level 1PremiumODC</v>
      </c>
      <c r="I152" s="49" t="s">
        <v>582</v>
      </c>
      <c r="J152" s="388">
        <v>0</v>
      </c>
      <c r="K152" s="36">
        <f t="shared" si="37"/>
        <v>0</v>
      </c>
      <c r="L152" s="128">
        <f t="shared" si="38"/>
        <v>0</v>
      </c>
      <c r="M152" s="124">
        <f t="shared" si="39"/>
        <v>0</v>
      </c>
      <c r="N152" s="124">
        <f t="shared" si="40"/>
        <v>0</v>
      </c>
      <c r="O152" s="124">
        <f t="shared" si="41"/>
        <v>0</v>
      </c>
      <c r="P152" s="124">
        <f t="shared" si="42"/>
        <v>0</v>
      </c>
      <c r="Q152" s="124">
        <f t="shared" si="43"/>
        <v>0</v>
      </c>
      <c r="R152" s="124">
        <f t="shared" si="44"/>
        <v>0</v>
      </c>
      <c r="S152" s="10">
        <f t="shared" si="45"/>
        <v>0</v>
      </c>
      <c r="T152" s="10">
        <f t="shared" si="46"/>
        <v>0</v>
      </c>
      <c r="U152" s="128">
        <f t="shared" si="47"/>
        <v>0</v>
      </c>
      <c r="V152" s="129" t="s">
        <v>2371</v>
      </c>
    </row>
    <row r="153" spans="1:22" ht="27" customHeight="1">
      <c r="A153" s="368">
        <v>2261109</v>
      </c>
      <c r="B153" s="368" t="s">
        <v>2617</v>
      </c>
      <c r="C153" s="46" t="s">
        <v>800</v>
      </c>
      <c r="D153" s="46" t="s">
        <v>378</v>
      </c>
      <c r="E153" s="49" t="s">
        <v>25</v>
      </c>
      <c r="F153" s="49" t="s">
        <v>810</v>
      </c>
      <c r="G153" s="49" t="s">
        <v>1464</v>
      </c>
      <c r="H153" s="49" t="str">
        <f t="shared" si="36"/>
        <v>Level 1StandardODC</v>
      </c>
      <c r="I153" s="49" t="s">
        <v>582</v>
      </c>
      <c r="J153" s="388">
        <v>0</v>
      </c>
      <c r="K153" s="36">
        <f t="shared" si="37"/>
        <v>0</v>
      </c>
      <c r="L153" s="128">
        <f t="shared" si="38"/>
        <v>0</v>
      </c>
      <c r="M153" s="124">
        <f t="shared" si="39"/>
        <v>0</v>
      </c>
      <c r="N153" s="124">
        <f t="shared" si="40"/>
        <v>0</v>
      </c>
      <c r="O153" s="124">
        <f t="shared" si="41"/>
        <v>0</v>
      </c>
      <c r="P153" s="124">
        <f t="shared" si="42"/>
        <v>0</v>
      </c>
      <c r="Q153" s="124">
        <f t="shared" si="43"/>
        <v>0</v>
      </c>
      <c r="R153" s="124">
        <f t="shared" si="44"/>
        <v>0</v>
      </c>
      <c r="S153" s="10">
        <f t="shared" si="45"/>
        <v>0</v>
      </c>
      <c r="T153" s="10">
        <f t="shared" si="46"/>
        <v>0</v>
      </c>
      <c r="U153" s="128">
        <f t="shared" si="47"/>
        <v>0</v>
      </c>
      <c r="V153" s="129" t="s">
        <v>2371</v>
      </c>
    </row>
    <row r="154" spans="1:22" ht="27" customHeight="1">
      <c r="A154" s="368">
        <v>2262987</v>
      </c>
      <c r="B154" s="368" t="s">
        <v>1120</v>
      </c>
      <c r="C154" s="46" t="s">
        <v>800</v>
      </c>
      <c r="D154" s="46" t="s">
        <v>378</v>
      </c>
      <c r="E154" s="49" t="s">
        <v>20</v>
      </c>
      <c r="F154" s="49" t="s">
        <v>810</v>
      </c>
      <c r="G154" s="49" t="s">
        <v>1462</v>
      </c>
      <c r="H154" s="49" t="str">
        <f t="shared" si="36"/>
        <v>Level 1PremiumODC</v>
      </c>
      <c r="I154" s="49" t="s">
        <v>582</v>
      </c>
      <c r="J154" s="388">
        <v>0</v>
      </c>
      <c r="K154" s="36">
        <f t="shared" si="37"/>
        <v>0</v>
      </c>
      <c r="L154" s="128">
        <f t="shared" si="38"/>
        <v>0</v>
      </c>
      <c r="M154" s="124">
        <f t="shared" si="39"/>
        <v>0</v>
      </c>
      <c r="N154" s="124">
        <f t="shared" si="40"/>
        <v>0</v>
      </c>
      <c r="O154" s="124">
        <f t="shared" si="41"/>
        <v>0</v>
      </c>
      <c r="P154" s="124">
        <f t="shared" si="42"/>
        <v>0</v>
      </c>
      <c r="Q154" s="124">
        <f t="shared" si="43"/>
        <v>0</v>
      </c>
      <c r="R154" s="124">
        <f t="shared" si="44"/>
        <v>0</v>
      </c>
      <c r="S154" s="10">
        <f t="shared" si="45"/>
        <v>0</v>
      </c>
      <c r="T154" s="10">
        <f t="shared" si="46"/>
        <v>0</v>
      </c>
      <c r="U154" s="128">
        <f t="shared" si="47"/>
        <v>0</v>
      </c>
      <c r="V154" s="129" t="s">
        <v>2371</v>
      </c>
    </row>
    <row r="155" spans="1:22" ht="27" customHeight="1">
      <c r="A155" s="368">
        <v>2263228</v>
      </c>
      <c r="B155" s="368" t="s">
        <v>1109</v>
      </c>
      <c r="C155" s="46" t="s">
        <v>800</v>
      </c>
      <c r="D155" s="46" t="s">
        <v>378</v>
      </c>
      <c r="E155" s="49" t="s">
        <v>20</v>
      </c>
      <c r="F155" s="49" t="s">
        <v>810</v>
      </c>
      <c r="G155" s="49" t="s">
        <v>1462</v>
      </c>
      <c r="H155" s="49" t="str">
        <f t="shared" si="36"/>
        <v>Level 1PremiumODC</v>
      </c>
      <c r="I155" s="49" t="s">
        <v>582</v>
      </c>
      <c r="J155" s="388">
        <v>0</v>
      </c>
      <c r="K155" s="36">
        <f t="shared" si="37"/>
        <v>0</v>
      </c>
      <c r="L155" s="128">
        <f t="shared" si="38"/>
        <v>0</v>
      </c>
      <c r="M155" s="124">
        <f t="shared" si="39"/>
        <v>0</v>
      </c>
      <c r="N155" s="124">
        <f t="shared" si="40"/>
        <v>0</v>
      </c>
      <c r="O155" s="124">
        <f t="shared" si="41"/>
        <v>0</v>
      </c>
      <c r="P155" s="124">
        <f t="shared" si="42"/>
        <v>0</v>
      </c>
      <c r="Q155" s="124">
        <f t="shared" si="43"/>
        <v>0</v>
      </c>
      <c r="R155" s="124">
        <f t="shared" si="44"/>
        <v>0</v>
      </c>
      <c r="S155" s="10">
        <f t="shared" si="45"/>
        <v>0</v>
      </c>
      <c r="T155" s="10">
        <f t="shared" si="46"/>
        <v>0</v>
      </c>
      <c r="U155" s="128">
        <f t="shared" si="47"/>
        <v>0</v>
      </c>
      <c r="V155" s="129" t="s">
        <v>2371</v>
      </c>
    </row>
    <row r="156" spans="1:22" ht="27" customHeight="1">
      <c r="A156" s="368">
        <v>2263253</v>
      </c>
      <c r="B156" s="368" t="s">
        <v>2618</v>
      </c>
      <c r="C156" s="46" t="s">
        <v>800</v>
      </c>
      <c r="D156" s="46" t="s">
        <v>378</v>
      </c>
      <c r="E156" s="49" t="s">
        <v>20</v>
      </c>
      <c r="F156" s="49" t="s">
        <v>810</v>
      </c>
      <c r="G156" s="49" t="s">
        <v>1462</v>
      </c>
      <c r="H156" s="49" t="str">
        <f t="shared" si="36"/>
        <v>Level 1PremiumODC</v>
      </c>
      <c r="I156" s="49" t="s">
        <v>582</v>
      </c>
      <c r="J156" s="388">
        <v>0</v>
      </c>
      <c r="K156" s="36">
        <f t="shared" si="37"/>
        <v>0</v>
      </c>
      <c r="L156" s="128">
        <f t="shared" si="38"/>
        <v>0</v>
      </c>
      <c r="M156" s="124">
        <f t="shared" si="39"/>
        <v>0</v>
      </c>
      <c r="N156" s="124">
        <f t="shared" si="40"/>
        <v>0</v>
      </c>
      <c r="O156" s="124">
        <f t="shared" si="41"/>
        <v>0</v>
      </c>
      <c r="P156" s="124">
        <f t="shared" si="42"/>
        <v>0</v>
      </c>
      <c r="Q156" s="124">
        <f t="shared" si="43"/>
        <v>0</v>
      </c>
      <c r="R156" s="124">
        <f t="shared" si="44"/>
        <v>0</v>
      </c>
      <c r="S156" s="10">
        <f t="shared" si="45"/>
        <v>0</v>
      </c>
      <c r="T156" s="10">
        <f t="shared" si="46"/>
        <v>0</v>
      </c>
      <c r="U156" s="128">
        <f t="shared" si="47"/>
        <v>0</v>
      </c>
      <c r="V156" s="129" t="s">
        <v>2371</v>
      </c>
    </row>
    <row r="157" spans="1:22" ht="27" customHeight="1">
      <c r="A157" s="368">
        <v>2271442</v>
      </c>
      <c r="B157" s="368" t="s">
        <v>1110</v>
      </c>
      <c r="C157" s="46" t="s">
        <v>800</v>
      </c>
      <c r="D157" s="46" t="s">
        <v>378</v>
      </c>
      <c r="E157" s="49" t="s">
        <v>25</v>
      </c>
      <c r="F157" s="49" t="s">
        <v>802</v>
      </c>
      <c r="G157" s="49" t="s">
        <v>1464</v>
      </c>
      <c r="H157" s="49" t="str">
        <f t="shared" si="36"/>
        <v>Level 2StandardODC</v>
      </c>
      <c r="I157" s="49" t="s">
        <v>324</v>
      </c>
      <c r="J157" s="388">
        <v>0</v>
      </c>
      <c r="K157" s="36">
        <f t="shared" si="37"/>
        <v>0</v>
      </c>
      <c r="L157" s="128">
        <f t="shared" si="38"/>
        <v>0</v>
      </c>
      <c r="M157" s="124">
        <f t="shared" si="39"/>
        <v>0</v>
      </c>
      <c r="N157" s="124">
        <f t="shared" si="40"/>
        <v>0</v>
      </c>
      <c r="O157" s="124">
        <f t="shared" si="41"/>
        <v>0</v>
      </c>
      <c r="P157" s="124">
        <f t="shared" si="42"/>
        <v>0</v>
      </c>
      <c r="Q157" s="124">
        <f t="shared" si="43"/>
        <v>0</v>
      </c>
      <c r="R157" s="124">
        <f t="shared" si="44"/>
        <v>0</v>
      </c>
      <c r="S157" s="10">
        <f t="shared" si="45"/>
        <v>0</v>
      </c>
      <c r="T157" s="10">
        <f t="shared" si="46"/>
        <v>0</v>
      </c>
      <c r="U157" s="128">
        <f t="shared" si="47"/>
        <v>0</v>
      </c>
      <c r="V157" s="129" t="s">
        <v>2371</v>
      </c>
    </row>
    <row r="158" spans="1:22" ht="27" customHeight="1">
      <c r="A158" s="368">
        <v>2304870</v>
      </c>
      <c r="B158" s="368" t="s">
        <v>2096</v>
      </c>
      <c r="C158" s="46" t="s">
        <v>800</v>
      </c>
      <c r="D158" s="46" t="s">
        <v>378</v>
      </c>
      <c r="E158" s="49" t="s">
        <v>359</v>
      </c>
      <c r="F158" s="49" t="s">
        <v>804</v>
      </c>
      <c r="G158" s="49" t="s">
        <v>1464</v>
      </c>
      <c r="H158" s="49" t="str">
        <f t="shared" si="36"/>
        <v>Level 3StandardODC</v>
      </c>
      <c r="I158" s="49" t="s">
        <v>338</v>
      </c>
      <c r="J158" s="388">
        <v>0</v>
      </c>
      <c r="K158" s="36">
        <f t="shared" si="37"/>
        <v>0</v>
      </c>
      <c r="L158" s="128">
        <f t="shared" si="38"/>
        <v>0</v>
      </c>
      <c r="M158" s="124">
        <f t="shared" si="39"/>
        <v>0</v>
      </c>
      <c r="N158" s="124">
        <f t="shared" si="40"/>
        <v>0</v>
      </c>
      <c r="O158" s="124">
        <f t="shared" si="41"/>
        <v>0</v>
      </c>
      <c r="P158" s="124">
        <f t="shared" si="42"/>
        <v>0</v>
      </c>
      <c r="Q158" s="124">
        <f t="shared" si="43"/>
        <v>0</v>
      </c>
      <c r="R158" s="124">
        <f t="shared" si="44"/>
        <v>0</v>
      </c>
      <c r="S158" s="10">
        <f t="shared" si="45"/>
        <v>0</v>
      </c>
      <c r="T158" s="10">
        <f t="shared" si="46"/>
        <v>0</v>
      </c>
      <c r="U158" s="128">
        <f t="shared" si="47"/>
        <v>0</v>
      </c>
      <c r="V158" s="129" t="s">
        <v>2371</v>
      </c>
    </row>
    <row r="159" spans="1:22" ht="27" customHeight="1">
      <c r="A159" s="368">
        <v>2306502</v>
      </c>
      <c r="B159" s="368" t="s">
        <v>2097</v>
      </c>
      <c r="C159" s="46" t="s">
        <v>800</v>
      </c>
      <c r="D159" s="46" t="s">
        <v>378</v>
      </c>
      <c r="E159" s="49" t="s">
        <v>20</v>
      </c>
      <c r="F159" s="49" t="s">
        <v>804</v>
      </c>
      <c r="G159" s="49" t="s">
        <v>1462</v>
      </c>
      <c r="H159" s="49" t="str">
        <f t="shared" si="36"/>
        <v>Level 3PremiumODC</v>
      </c>
      <c r="I159" s="49" t="s">
        <v>338</v>
      </c>
      <c r="J159" s="388">
        <v>0</v>
      </c>
      <c r="K159" s="36">
        <f t="shared" si="37"/>
        <v>0</v>
      </c>
      <c r="L159" s="128">
        <f t="shared" si="38"/>
        <v>0</v>
      </c>
      <c r="M159" s="124">
        <f t="shared" si="39"/>
        <v>0</v>
      </c>
      <c r="N159" s="124">
        <f t="shared" si="40"/>
        <v>0</v>
      </c>
      <c r="O159" s="124">
        <f t="shared" si="41"/>
        <v>0</v>
      </c>
      <c r="P159" s="124">
        <f t="shared" si="42"/>
        <v>0</v>
      </c>
      <c r="Q159" s="124">
        <f t="shared" si="43"/>
        <v>0</v>
      </c>
      <c r="R159" s="124">
        <f t="shared" si="44"/>
        <v>0</v>
      </c>
      <c r="S159" s="10">
        <f t="shared" si="45"/>
        <v>0</v>
      </c>
      <c r="T159" s="10">
        <f t="shared" si="46"/>
        <v>0</v>
      </c>
      <c r="U159" s="128">
        <f t="shared" si="47"/>
        <v>0</v>
      </c>
      <c r="V159" s="129" t="s">
        <v>2371</v>
      </c>
    </row>
    <row r="160" spans="1:22" ht="27" customHeight="1">
      <c r="A160" s="368">
        <v>2307254</v>
      </c>
      <c r="B160" s="368" t="s">
        <v>2098</v>
      </c>
      <c r="C160" s="46" t="s">
        <v>800</v>
      </c>
      <c r="D160" s="46" t="s">
        <v>378</v>
      </c>
      <c r="E160" s="49" t="s">
        <v>20</v>
      </c>
      <c r="F160" s="49" t="s">
        <v>804</v>
      </c>
      <c r="G160" s="49" t="s">
        <v>1462</v>
      </c>
      <c r="H160" s="49" t="str">
        <f t="shared" si="36"/>
        <v>Level 3PremiumODC</v>
      </c>
      <c r="I160" s="49" t="s">
        <v>338</v>
      </c>
      <c r="J160" s="388">
        <v>0</v>
      </c>
      <c r="K160" s="36">
        <f t="shared" si="37"/>
        <v>0</v>
      </c>
      <c r="L160" s="128">
        <f t="shared" si="38"/>
        <v>0</v>
      </c>
      <c r="M160" s="124">
        <f t="shared" si="39"/>
        <v>0</v>
      </c>
      <c r="N160" s="124">
        <f t="shared" si="40"/>
        <v>0</v>
      </c>
      <c r="O160" s="124">
        <f t="shared" si="41"/>
        <v>0</v>
      </c>
      <c r="P160" s="124">
        <f t="shared" si="42"/>
        <v>0</v>
      </c>
      <c r="Q160" s="124">
        <f t="shared" si="43"/>
        <v>0</v>
      </c>
      <c r="R160" s="124">
        <f t="shared" si="44"/>
        <v>0</v>
      </c>
      <c r="S160" s="10">
        <f t="shared" si="45"/>
        <v>0</v>
      </c>
      <c r="T160" s="10">
        <f t="shared" si="46"/>
        <v>0</v>
      </c>
      <c r="U160" s="128">
        <f t="shared" si="47"/>
        <v>0</v>
      </c>
      <c r="V160" s="129" t="s">
        <v>2371</v>
      </c>
    </row>
    <row r="161" spans="1:22" ht="27" customHeight="1">
      <c r="A161" s="368">
        <v>2337858</v>
      </c>
      <c r="B161" s="368" t="s">
        <v>1111</v>
      </c>
      <c r="C161" s="46" t="s">
        <v>800</v>
      </c>
      <c r="D161" s="46" t="s">
        <v>378</v>
      </c>
      <c r="E161" s="46" t="s">
        <v>20</v>
      </c>
      <c r="F161" s="49" t="s">
        <v>804</v>
      </c>
      <c r="G161" s="49" t="s">
        <v>1462</v>
      </c>
      <c r="H161" s="49" t="str">
        <f t="shared" si="36"/>
        <v>Level 3PremiumODC</v>
      </c>
      <c r="I161" s="49" t="s">
        <v>338</v>
      </c>
      <c r="J161" s="388">
        <v>0</v>
      </c>
      <c r="K161" s="36">
        <f t="shared" si="37"/>
        <v>0</v>
      </c>
      <c r="L161" s="128">
        <f t="shared" si="38"/>
        <v>0</v>
      </c>
      <c r="M161" s="124">
        <f t="shared" si="39"/>
        <v>0</v>
      </c>
      <c r="N161" s="124">
        <f t="shared" si="40"/>
        <v>0</v>
      </c>
      <c r="O161" s="124">
        <f t="shared" si="41"/>
        <v>0</v>
      </c>
      <c r="P161" s="124">
        <f t="shared" si="42"/>
        <v>0</v>
      </c>
      <c r="Q161" s="124">
        <f t="shared" si="43"/>
        <v>0</v>
      </c>
      <c r="R161" s="124">
        <f t="shared" si="44"/>
        <v>0</v>
      </c>
      <c r="S161" s="10">
        <f t="shared" si="45"/>
        <v>0</v>
      </c>
      <c r="T161" s="10">
        <f t="shared" si="46"/>
        <v>0</v>
      </c>
      <c r="U161" s="128">
        <f t="shared" si="47"/>
        <v>0</v>
      </c>
      <c r="V161" s="129" t="s">
        <v>2371</v>
      </c>
    </row>
    <row r="162" spans="1:22" ht="27" customHeight="1">
      <c r="A162" s="368">
        <v>2338214</v>
      </c>
      <c r="B162" s="368" t="s">
        <v>2619</v>
      </c>
      <c r="C162" s="46" t="s">
        <v>800</v>
      </c>
      <c r="D162" s="46" t="s">
        <v>378</v>
      </c>
      <c r="E162" s="46" t="s">
        <v>20</v>
      </c>
      <c r="F162" s="49" t="s">
        <v>804</v>
      </c>
      <c r="G162" s="49" t="s">
        <v>1462</v>
      </c>
      <c r="H162" s="49" t="str">
        <f t="shared" si="36"/>
        <v>Level 3PremiumODC</v>
      </c>
      <c r="I162" s="49" t="s">
        <v>318</v>
      </c>
      <c r="J162" s="388">
        <v>0</v>
      </c>
      <c r="K162" s="36">
        <f t="shared" si="37"/>
        <v>0</v>
      </c>
      <c r="L162" s="128">
        <f t="shared" si="38"/>
        <v>0</v>
      </c>
      <c r="M162" s="124">
        <f t="shared" si="39"/>
        <v>0</v>
      </c>
      <c r="N162" s="124">
        <f t="shared" si="40"/>
        <v>0</v>
      </c>
      <c r="O162" s="124">
        <f t="shared" si="41"/>
        <v>0</v>
      </c>
      <c r="P162" s="124">
        <f t="shared" si="42"/>
        <v>0</v>
      </c>
      <c r="Q162" s="124">
        <f t="shared" si="43"/>
        <v>0</v>
      </c>
      <c r="R162" s="124">
        <f t="shared" si="44"/>
        <v>0</v>
      </c>
      <c r="S162" s="10">
        <f t="shared" si="45"/>
        <v>0</v>
      </c>
      <c r="T162" s="10">
        <f t="shared" si="46"/>
        <v>0</v>
      </c>
      <c r="U162" s="128">
        <f t="shared" si="47"/>
        <v>0</v>
      </c>
      <c r="V162" s="129" t="s">
        <v>2371</v>
      </c>
    </row>
    <row r="163" spans="1:22" ht="27" customHeight="1">
      <c r="A163" s="368">
        <v>2341405</v>
      </c>
      <c r="B163" s="368" t="s">
        <v>2102</v>
      </c>
      <c r="C163" s="46" t="s">
        <v>800</v>
      </c>
      <c r="D163" s="46" t="s">
        <v>378</v>
      </c>
      <c r="E163" s="46" t="s">
        <v>20</v>
      </c>
      <c r="F163" s="49" t="s">
        <v>802</v>
      </c>
      <c r="G163" s="49" t="s">
        <v>1462</v>
      </c>
      <c r="H163" s="49" t="str">
        <f t="shared" si="36"/>
        <v>Level 2PremiumODC</v>
      </c>
      <c r="I163" s="49" t="s">
        <v>324</v>
      </c>
      <c r="J163" s="388">
        <v>0</v>
      </c>
      <c r="K163" s="36">
        <f t="shared" si="37"/>
        <v>0</v>
      </c>
      <c r="L163" s="128">
        <f t="shared" si="38"/>
        <v>0</v>
      </c>
      <c r="M163" s="124">
        <f t="shared" si="39"/>
        <v>0</v>
      </c>
      <c r="N163" s="124">
        <f t="shared" si="40"/>
        <v>0</v>
      </c>
      <c r="O163" s="124">
        <f t="shared" si="41"/>
        <v>0</v>
      </c>
      <c r="P163" s="124">
        <f t="shared" si="42"/>
        <v>0</v>
      </c>
      <c r="Q163" s="124">
        <f t="shared" si="43"/>
        <v>0</v>
      </c>
      <c r="R163" s="124">
        <f t="shared" si="44"/>
        <v>0</v>
      </c>
      <c r="S163" s="10">
        <f t="shared" si="45"/>
        <v>0</v>
      </c>
      <c r="T163" s="10">
        <f t="shared" si="46"/>
        <v>0</v>
      </c>
      <c r="U163" s="128">
        <f t="shared" si="47"/>
        <v>0</v>
      </c>
      <c r="V163" s="129" t="s">
        <v>2371</v>
      </c>
    </row>
    <row r="164" spans="1:22" ht="27" customHeight="1">
      <c r="A164" s="368">
        <v>2388531</v>
      </c>
      <c r="B164" s="368" t="s">
        <v>2620</v>
      </c>
      <c r="C164" s="46" t="s">
        <v>800</v>
      </c>
      <c r="D164" s="46" t="s">
        <v>378</v>
      </c>
      <c r="E164" s="46" t="s">
        <v>428</v>
      </c>
      <c r="F164" s="46" t="s">
        <v>804</v>
      </c>
      <c r="G164" s="49" t="s">
        <v>1462</v>
      </c>
      <c r="H164" s="49" t="str">
        <f t="shared" si="36"/>
        <v>Level 3PremiumODC</v>
      </c>
      <c r="I164" s="49" t="s">
        <v>338</v>
      </c>
      <c r="J164" s="388">
        <v>0</v>
      </c>
      <c r="K164" s="36">
        <f t="shared" si="37"/>
        <v>0</v>
      </c>
      <c r="L164" s="128">
        <f t="shared" si="38"/>
        <v>0</v>
      </c>
      <c r="M164" s="124">
        <f t="shared" si="39"/>
        <v>0</v>
      </c>
      <c r="N164" s="124">
        <f t="shared" si="40"/>
        <v>0</v>
      </c>
      <c r="O164" s="124">
        <f t="shared" si="41"/>
        <v>0</v>
      </c>
      <c r="P164" s="124">
        <f t="shared" si="42"/>
        <v>0</v>
      </c>
      <c r="Q164" s="124">
        <f t="shared" si="43"/>
        <v>0</v>
      </c>
      <c r="R164" s="124">
        <f t="shared" si="44"/>
        <v>0</v>
      </c>
      <c r="S164" s="10">
        <f t="shared" si="45"/>
        <v>0</v>
      </c>
      <c r="T164" s="10">
        <f t="shared" si="46"/>
        <v>0</v>
      </c>
      <c r="U164" s="128">
        <f t="shared" si="47"/>
        <v>0</v>
      </c>
      <c r="V164" s="129" t="s">
        <v>2371</v>
      </c>
    </row>
    <row r="165" spans="1:22" ht="27" customHeight="1">
      <c r="A165" s="368">
        <v>253285</v>
      </c>
      <c r="B165" s="368" t="s">
        <v>1112</v>
      </c>
      <c r="C165" s="46" t="s">
        <v>800</v>
      </c>
      <c r="D165" s="46" t="s">
        <v>378</v>
      </c>
      <c r="E165" s="46" t="s">
        <v>25</v>
      </c>
      <c r="F165" s="46" t="s">
        <v>804</v>
      </c>
      <c r="G165" s="49" t="s">
        <v>1464</v>
      </c>
      <c r="H165" s="49" t="str">
        <f t="shared" si="36"/>
        <v>Level 3StandardODC</v>
      </c>
      <c r="I165" s="49" t="s">
        <v>338</v>
      </c>
      <c r="J165" s="388">
        <v>0</v>
      </c>
      <c r="K165" s="36">
        <f t="shared" si="37"/>
        <v>0</v>
      </c>
      <c r="L165" s="128">
        <f t="shared" si="38"/>
        <v>0</v>
      </c>
      <c r="M165" s="124">
        <f t="shared" si="39"/>
        <v>0</v>
      </c>
      <c r="N165" s="124">
        <f t="shared" si="40"/>
        <v>0</v>
      </c>
      <c r="O165" s="124">
        <f t="shared" si="41"/>
        <v>0</v>
      </c>
      <c r="P165" s="124">
        <f t="shared" si="42"/>
        <v>0</v>
      </c>
      <c r="Q165" s="124">
        <f t="shared" si="43"/>
        <v>0</v>
      </c>
      <c r="R165" s="124">
        <f t="shared" si="44"/>
        <v>0</v>
      </c>
      <c r="S165" s="10">
        <f t="shared" si="45"/>
        <v>0</v>
      </c>
      <c r="T165" s="10">
        <f t="shared" si="46"/>
        <v>0</v>
      </c>
      <c r="U165" s="128">
        <f t="shared" si="47"/>
        <v>0</v>
      </c>
      <c r="V165" s="129" t="s">
        <v>2371</v>
      </c>
    </row>
    <row r="166" spans="1:22" ht="27" customHeight="1">
      <c r="A166" s="368">
        <v>421484</v>
      </c>
      <c r="B166" s="368" t="s">
        <v>2105</v>
      </c>
      <c r="C166" s="46" t="s">
        <v>800</v>
      </c>
      <c r="D166" s="46" t="s">
        <v>378</v>
      </c>
      <c r="E166" s="46" t="s">
        <v>426</v>
      </c>
      <c r="F166" s="46" t="s">
        <v>804</v>
      </c>
      <c r="G166" s="46" t="s">
        <v>1462</v>
      </c>
      <c r="H166" s="49" t="str">
        <f t="shared" si="36"/>
        <v>Level 3PremiumODC</v>
      </c>
      <c r="I166" s="49" t="s">
        <v>318</v>
      </c>
      <c r="J166" s="388">
        <v>0</v>
      </c>
      <c r="K166" s="36">
        <f t="shared" si="37"/>
        <v>0</v>
      </c>
      <c r="L166" s="128">
        <f t="shared" si="38"/>
        <v>0</v>
      </c>
      <c r="M166" s="124">
        <f t="shared" si="39"/>
        <v>0</v>
      </c>
      <c r="N166" s="124">
        <f t="shared" si="40"/>
        <v>0</v>
      </c>
      <c r="O166" s="124">
        <f t="shared" si="41"/>
        <v>0</v>
      </c>
      <c r="P166" s="124">
        <f t="shared" si="42"/>
        <v>0</v>
      </c>
      <c r="Q166" s="124">
        <f t="shared" si="43"/>
        <v>0</v>
      </c>
      <c r="R166" s="124">
        <f t="shared" si="44"/>
        <v>0</v>
      </c>
      <c r="S166" s="10">
        <f t="shared" si="45"/>
        <v>0</v>
      </c>
      <c r="T166" s="10">
        <f t="shared" si="46"/>
        <v>0</v>
      </c>
      <c r="U166" s="128">
        <f t="shared" si="47"/>
        <v>0</v>
      </c>
      <c r="V166" s="129" t="s">
        <v>2371</v>
      </c>
    </row>
    <row r="167" spans="1:22" ht="27" customHeight="1">
      <c r="A167" s="368">
        <v>621931</v>
      </c>
      <c r="B167" s="368" t="s">
        <v>1121</v>
      </c>
      <c r="C167" s="46" t="s">
        <v>800</v>
      </c>
      <c r="D167" s="46" t="s">
        <v>378</v>
      </c>
      <c r="E167" s="46" t="s">
        <v>20</v>
      </c>
      <c r="F167" s="46" t="s">
        <v>804</v>
      </c>
      <c r="G167" s="46" t="s">
        <v>1462</v>
      </c>
      <c r="H167" s="49" t="str">
        <f t="shared" si="36"/>
        <v>Level 3PremiumODC</v>
      </c>
      <c r="I167" s="49" t="s">
        <v>338</v>
      </c>
      <c r="J167" s="388">
        <v>0</v>
      </c>
      <c r="K167" s="36">
        <f t="shared" si="37"/>
        <v>0</v>
      </c>
      <c r="L167" s="128">
        <f t="shared" si="38"/>
        <v>0</v>
      </c>
      <c r="M167" s="124">
        <f t="shared" si="39"/>
        <v>0</v>
      </c>
      <c r="N167" s="124">
        <f t="shared" si="40"/>
        <v>0</v>
      </c>
      <c r="O167" s="124">
        <f t="shared" si="41"/>
        <v>0</v>
      </c>
      <c r="P167" s="124">
        <f t="shared" si="42"/>
        <v>0</v>
      </c>
      <c r="Q167" s="124">
        <f t="shared" si="43"/>
        <v>0</v>
      </c>
      <c r="R167" s="124">
        <f t="shared" si="44"/>
        <v>0</v>
      </c>
      <c r="S167" s="10">
        <f t="shared" si="45"/>
        <v>0</v>
      </c>
      <c r="T167" s="10">
        <f t="shared" si="46"/>
        <v>0</v>
      </c>
      <c r="U167" s="128">
        <f t="shared" si="47"/>
        <v>0</v>
      </c>
      <c r="V167" s="129" t="s">
        <v>2371</v>
      </c>
    </row>
    <row r="168" spans="1:22" ht="27" customHeight="1">
      <c r="A168" s="368">
        <v>717615</v>
      </c>
      <c r="B168" s="368" t="s">
        <v>2107</v>
      </c>
      <c r="C168" s="46" t="s">
        <v>800</v>
      </c>
      <c r="D168" s="46" t="s">
        <v>378</v>
      </c>
      <c r="E168" s="46" t="s">
        <v>20</v>
      </c>
      <c r="F168" s="46" t="s">
        <v>804</v>
      </c>
      <c r="G168" s="46" t="s">
        <v>1462</v>
      </c>
      <c r="H168" s="49" t="str">
        <f t="shared" si="36"/>
        <v>Level 3PremiumODC</v>
      </c>
      <c r="I168" s="49" t="s">
        <v>338</v>
      </c>
      <c r="J168" s="388">
        <v>0</v>
      </c>
      <c r="K168" s="36">
        <f t="shared" si="37"/>
        <v>0</v>
      </c>
      <c r="L168" s="128">
        <f t="shared" si="38"/>
        <v>0</v>
      </c>
      <c r="M168" s="124">
        <f t="shared" si="39"/>
        <v>0</v>
      </c>
      <c r="N168" s="124">
        <f t="shared" si="40"/>
        <v>0</v>
      </c>
      <c r="O168" s="124">
        <f t="shared" si="41"/>
        <v>0</v>
      </c>
      <c r="P168" s="124">
        <f t="shared" si="42"/>
        <v>0</v>
      </c>
      <c r="Q168" s="124">
        <f t="shared" si="43"/>
        <v>0</v>
      </c>
      <c r="R168" s="124">
        <f t="shared" si="44"/>
        <v>0</v>
      </c>
      <c r="S168" s="10">
        <f t="shared" si="45"/>
        <v>0</v>
      </c>
      <c r="T168" s="10">
        <f t="shared" si="46"/>
        <v>0</v>
      </c>
      <c r="U168" s="128">
        <f t="shared" si="47"/>
        <v>0</v>
      </c>
      <c r="V168" s="129" t="s">
        <v>2371</v>
      </c>
    </row>
    <row r="169" spans="1:22" ht="27" customHeight="1">
      <c r="A169" s="368">
        <v>772115</v>
      </c>
      <c r="B169" s="368" t="s">
        <v>2108</v>
      </c>
      <c r="C169" s="46" t="s">
        <v>800</v>
      </c>
      <c r="D169" s="46" t="s">
        <v>378</v>
      </c>
      <c r="E169" s="46" t="s">
        <v>25</v>
      </c>
      <c r="F169" s="46" t="s">
        <v>804</v>
      </c>
      <c r="G169" s="49" t="s">
        <v>1464</v>
      </c>
      <c r="H169" s="49" t="str">
        <f t="shared" si="36"/>
        <v>Level 3StandardODC</v>
      </c>
      <c r="I169" s="49" t="s">
        <v>338</v>
      </c>
      <c r="J169" s="388">
        <v>0</v>
      </c>
      <c r="K169" s="36">
        <f t="shared" si="37"/>
        <v>0</v>
      </c>
      <c r="L169" s="128">
        <f t="shared" si="38"/>
        <v>0</v>
      </c>
      <c r="M169" s="124">
        <f t="shared" si="39"/>
        <v>0</v>
      </c>
      <c r="N169" s="124">
        <f t="shared" si="40"/>
        <v>0</v>
      </c>
      <c r="O169" s="124">
        <f t="shared" si="41"/>
        <v>0</v>
      </c>
      <c r="P169" s="124">
        <f t="shared" si="42"/>
        <v>0</v>
      </c>
      <c r="Q169" s="124">
        <f t="shared" si="43"/>
        <v>0</v>
      </c>
      <c r="R169" s="124">
        <f t="shared" si="44"/>
        <v>0</v>
      </c>
      <c r="S169" s="10">
        <f t="shared" si="45"/>
        <v>0</v>
      </c>
      <c r="T169" s="10">
        <f t="shared" si="46"/>
        <v>0</v>
      </c>
      <c r="U169" s="128">
        <f t="shared" si="47"/>
        <v>0</v>
      </c>
      <c r="V169" s="129" t="s">
        <v>2371</v>
      </c>
    </row>
    <row r="170" spans="1:22" ht="27" customHeight="1">
      <c r="A170" s="368">
        <v>790327</v>
      </c>
      <c r="B170" s="368" t="s">
        <v>2109</v>
      </c>
      <c r="C170" s="46" t="s">
        <v>800</v>
      </c>
      <c r="D170" s="46" t="s">
        <v>378</v>
      </c>
      <c r="E170" s="46" t="s">
        <v>25</v>
      </c>
      <c r="F170" s="46" t="s">
        <v>802</v>
      </c>
      <c r="G170" s="49" t="s">
        <v>1464</v>
      </c>
      <c r="H170" s="49" t="str">
        <f t="shared" si="36"/>
        <v>Level 2StandardODC</v>
      </c>
      <c r="I170" s="49" t="s">
        <v>324</v>
      </c>
      <c r="J170" s="388">
        <v>0</v>
      </c>
      <c r="K170" s="36">
        <f t="shared" si="37"/>
        <v>0</v>
      </c>
      <c r="L170" s="128">
        <f t="shared" si="38"/>
        <v>0</v>
      </c>
      <c r="M170" s="124">
        <f t="shared" si="39"/>
        <v>0</v>
      </c>
      <c r="N170" s="124">
        <f t="shared" si="40"/>
        <v>0</v>
      </c>
      <c r="O170" s="124">
        <f t="shared" si="41"/>
        <v>0</v>
      </c>
      <c r="P170" s="124">
        <f t="shared" si="42"/>
        <v>0</v>
      </c>
      <c r="Q170" s="124">
        <f t="shared" si="43"/>
        <v>0</v>
      </c>
      <c r="R170" s="124">
        <f t="shared" si="44"/>
        <v>0</v>
      </c>
      <c r="S170" s="10">
        <f t="shared" si="45"/>
        <v>0</v>
      </c>
      <c r="T170" s="10">
        <f t="shared" si="46"/>
        <v>0</v>
      </c>
      <c r="U170" s="128">
        <f t="shared" si="47"/>
        <v>0</v>
      </c>
      <c r="V170" s="129" t="s">
        <v>2371</v>
      </c>
    </row>
    <row r="171" spans="1:22" ht="27" customHeight="1">
      <c r="A171" s="368">
        <v>823924</v>
      </c>
      <c r="B171" s="368" t="s">
        <v>1117</v>
      </c>
      <c r="C171" s="46" t="s">
        <v>800</v>
      </c>
      <c r="D171" s="46" t="s">
        <v>378</v>
      </c>
      <c r="E171" s="46" t="s">
        <v>20</v>
      </c>
      <c r="F171" s="46" t="s">
        <v>804</v>
      </c>
      <c r="G171" s="46" t="s">
        <v>1462</v>
      </c>
      <c r="H171" s="49" t="str">
        <f t="shared" si="36"/>
        <v>Level 3PremiumODC</v>
      </c>
      <c r="I171" s="49" t="s">
        <v>422</v>
      </c>
      <c r="J171" s="388">
        <v>0</v>
      </c>
      <c r="K171" s="36">
        <f t="shared" si="37"/>
        <v>0</v>
      </c>
      <c r="L171" s="128">
        <f t="shared" si="38"/>
        <v>0</v>
      </c>
      <c r="M171" s="124">
        <f t="shared" si="39"/>
        <v>0</v>
      </c>
      <c r="N171" s="124">
        <f t="shared" si="40"/>
        <v>0</v>
      </c>
      <c r="O171" s="124">
        <f t="shared" si="41"/>
        <v>0</v>
      </c>
      <c r="P171" s="124">
        <f t="shared" si="42"/>
        <v>0</v>
      </c>
      <c r="Q171" s="124">
        <f t="shared" si="43"/>
        <v>0</v>
      </c>
      <c r="R171" s="124">
        <f t="shared" si="44"/>
        <v>0</v>
      </c>
      <c r="S171" s="10">
        <f t="shared" si="45"/>
        <v>0</v>
      </c>
      <c r="T171" s="10">
        <f t="shared" si="46"/>
        <v>0</v>
      </c>
      <c r="U171" s="128">
        <f t="shared" si="47"/>
        <v>0</v>
      </c>
      <c r="V171" s="129" t="s">
        <v>2371</v>
      </c>
    </row>
    <row r="172" spans="1:22" ht="27" customHeight="1">
      <c r="A172" s="368">
        <v>858254</v>
      </c>
      <c r="B172" s="368" t="s">
        <v>2110</v>
      </c>
      <c r="C172" s="46" t="s">
        <v>800</v>
      </c>
      <c r="D172" s="46" t="s">
        <v>378</v>
      </c>
      <c r="E172" s="46" t="s">
        <v>20</v>
      </c>
      <c r="F172" s="46" t="s">
        <v>804</v>
      </c>
      <c r="G172" s="46" t="s">
        <v>1462</v>
      </c>
      <c r="H172" s="49" t="str">
        <f t="shared" si="36"/>
        <v>Level 3PremiumODC</v>
      </c>
      <c r="I172" s="49" t="s">
        <v>318</v>
      </c>
      <c r="J172" s="388">
        <v>0</v>
      </c>
      <c r="K172" s="36">
        <f t="shared" si="37"/>
        <v>0</v>
      </c>
      <c r="L172" s="128">
        <f t="shared" si="38"/>
        <v>0</v>
      </c>
      <c r="M172" s="124">
        <f t="shared" si="39"/>
        <v>0</v>
      </c>
      <c r="N172" s="124">
        <f t="shared" si="40"/>
        <v>0</v>
      </c>
      <c r="O172" s="124">
        <f t="shared" si="41"/>
        <v>0</v>
      </c>
      <c r="P172" s="124">
        <f t="shared" si="42"/>
        <v>0</v>
      </c>
      <c r="Q172" s="124">
        <f t="shared" si="43"/>
        <v>0</v>
      </c>
      <c r="R172" s="124">
        <f t="shared" si="44"/>
        <v>0</v>
      </c>
      <c r="S172" s="10">
        <f t="shared" si="45"/>
        <v>0</v>
      </c>
      <c r="T172" s="10">
        <f t="shared" si="46"/>
        <v>0</v>
      </c>
      <c r="U172" s="128">
        <f t="shared" si="47"/>
        <v>0</v>
      </c>
      <c r="V172" s="129" t="s">
        <v>2371</v>
      </c>
    </row>
    <row r="173" spans="1:22" ht="27" customHeight="1">
      <c r="A173" s="368">
        <v>862962</v>
      </c>
      <c r="B173" s="368" t="s">
        <v>2621</v>
      </c>
      <c r="C173" s="46" t="s">
        <v>800</v>
      </c>
      <c r="D173" s="46" t="s">
        <v>378</v>
      </c>
      <c r="E173" s="46" t="s">
        <v>1030</v>
      </c>
      <c r="F173" s="46" t="s">
        <v>804</v>
      </c>
      <c r="G173" s="46" t="s">
        <v>1464</v>
      </c>
      <c r="H173" s="49" t="str">
        <f t="shared" si="36"/>
        <v>Level 3StandardODC</v>
      </c>
      <c r="I173" s="49" t="s">
        <v>338</v>
      </c>
      <c r="J173" s="388">
        <v>0</v>
      </c>
      <c r="K173" s="36">
        <f t="shared" si="37"/>
        <v>0</v>
      </c>
      <c r="L173" s="128">
        <f t="shared" si="38"/>
        <v>0</v>
      </c>
      <c r="M173" s="124">
        <f t="shared" si="39"/>
        <v>0</v>
      </c>
      <c r="N173" s="124">
        <f t="shared" si="40"/>
        <v>0</v>
      </c>
      <c r="O173" s="124">
        <f t="shared" si="41"/>
        <v>0</v>
      </c>
      <c r="P173" s="124">
        <f t="shared" si="42"/>
        <v>0</v>
      </c>
      <c r="Q173" s="124">
        <f t="shared" si="43"/>
        <v>0</v>
      </c>
      <c r="R173" s="124">
        <f t="shared" si="44"/>
        <v>0</v>
      </c>
      <c r="S173" s="10">
        <f t="shared" si="45"/>
        <v>0</v>
      </c>
      <c r="T173" s="10">
        <f t="shared" si="46"/>
        <v>0</v>
      </c>
      <c r="U173" s="128">
        <f t="shared" si="47"/>
        <v>0</v>
      </c>
      <c r="V173" s="129" t="s">
        <v>2371</v>
      </c>
    </row>
    <row r="174" spans="1:22" ht="27" customHeight="1">
      <c r="A174" s="368">
        <v>863460</v>
      </c>
      <c r="B174" s="368" t="s">
        <v>2622</v>
      </c>
      <c r="C174" s="46" t="s">
        <v>800</v>
      </c>
      <c r="D174" s="46" t="s">
        <v>378</v>
      </c>
      <c r="E174" s="46" t="s">
        <v>20</v>
      </c>
      <c r="F174" s="46" t="s">
        <v>804</v>
      </c>
      <c r="G174" s="46" t="s">
        <v>1462</v>
      </c>
      <c r="H174" s="49" t="str">
        <f t="shared" si="36"/>
        <v>Level 3PremiumODC</v>
      </c>
      <c r="I174" s="49" t="s">
        <v>338</v>
      </c>
      <c r="J174" s="388">
        <v>0</v>
      </c>
      <c r="K174" s="36">
        <f t="shared" si="37"/>
        <v>0</v>
      </c>
      <c r="L174" s="128">
        <f t="shared" si="38"/>
        <v>0</v>
      </c>
      <c r="M174" s="124">
        <f t="shared" si="39"/>
        <v>0</v>
      </c>
      <c r="N174" s="124">
        <f t="shared" si="40"/>
        <v>0</v>
      </c>
      <c r="O174" s="124">
        <f t="shared" si="41"/>
        <v>0</v>
      </c>
      <c r="P174" s="124">
        <f t="shared" si="42"/>
        <v>0</v>
      </c>
      <c r="Q174" s="124">
        <f t="shared" si="43"/>
        <v>0</v>
      </c>
      <c r="R174" s="124">
        <f t="shared" si="44"/>
        <v>0</v>
      </c>
      <c r="S174" s="10">
        <f t="shared" si="45"/>
        <v>0</v>
      </c>
      <c r="T174" s="10">
        <f t="shared" si="46"/>
        <v>0</v>
      </c>
      <c r="U174" s="128">
        <f t="shared" si="47"/>
        <v>0</v>
      </c>
      <c r="V174" s="129" t="s">
        <v>2371</v>
      </c>
    </row>
    <row r="175" spans="1:22" ht="27" customHeight="1">
      <c r="A175" s="368">
        <v>919558</v>
      </c>
      <c r="B175" s="368" t="s">
        <v>1119</v>
      </c>
      <c r="C175" s="46" t="s">
        <v>800</v>
      </c>
      <c r="D175" s="46" t="s">
        <v>378</v>
      </c>
      <c r="E175" s="46" t="s">
        <v>25</v>
      </c>
      <c r="F175" s="46" t="s">
        <v>802</v>
      </c>
      <c r="G175" s="49" t="s">
        <v>1464</v>
      </c>
      <c r="H175" s="49" t="str">
        <f t="shared" si="36"/>
        <v>Level 2StandardODC</v>
      </c>
      <c r="I175" s="49" t="s">
        <v>324</v>
      </c>
      <c r="J175" s="388">
        <v>0</v>
      </c>
      <c r="K175" s="36">
        <f t="shared" si="37"/>
        <v>0</v>
      </c>
      <c r="L175" s="128">
        <f t="shared" si="38"/>
        <v>0</v>
      </c>
      <c r="M175" s="124">
        <f t="shared" si="39"/>
        <v>0</v>
      </c>
      <c r="N175" s="124">
        <f t="shared" si="40"/>
        <v>0</v>
      </c>
      <c r="O175" s="124">
        <f t="shared" si="41"/>
        <v>0</v>
      </c>
      <c r="P175" s="124">
        <f t="shared" si="42"/>
        <v>0</v>
      </c>
      <c r="Q175" s="124">
        <f t="shared" si="43"/>
        <v>0</v>
      </c>
      <c r="R175" s="124">
        <f t="shared" si="44"/>
        <v>0</v>
      </c>
      <c r="S175" s="10">
        <f t="shared" si="45"/>
        <v>0</v>
      </c>
      <c r="T175" s="10">
        <f t="shared" si="46"/>
        <v>0</v>
      </c>
      <c r="U175" s="128">
        <f t="shared" si="47"/>
        <v>0</v>
      </c>
      <c r="V175" s="129" t="s">
        <v>2371</v>
      </c>
    </row>
    <row r="176" spans="1:22" ht="27" customHeight="1">
      <c r="A176" s="368">
        <v>948652</v>
      </c>
      <c r="B176" s="368" t="s">
        <v>2112</v>
      </c>
      <c r="C176" s="46" t="s">
        <v>800</v>
      </c>
      <c r="D176" s="46" t="s">
        <v>378</v>
      </c>
      <c r="E176" s="46" t="s">
        <v>25</v>
      </c>
      <c r="F176" s="46" t="s">
        <v>802</v>
      </c>
      <c r="G176" s="49" t="s">
        <v>1464</v>
      </c>
      <c r="H176" s="49" t="str">
        <f t="shared" si="36"/>
        <v>Level 2StandardODC</v>
      </c>
      <c r="I176" s="49" t="s">
        <v>324</v>
      </c>
      <c r="J176" s="388">
        <v>0</v>
      </c>
      <c r="K176" s="36">
        <f t="shared" si="37"/>
        <v>0</v>
      </c>
      <c r="L176" s="128">
        <f t="shared" si="38"/>
        <v>0</v>
      </c>
      <c r="M176" s="124">
        <f t="shared" si="39"/>
        <v>0</v>
      </c>
      <c r="N176" s="124">
        <f t="shared" si="40"/>
        <v>0</v>
      </c>
      <c r="O176" s="124">
        <f t="shared" si="41"/>
        <v>0</v>
      </c>
      <c r="P176" s="124">
        <f t="shared" si="42"/>
        <v>0</v>
      </c>
      <c r="Q176" s="124">
        <f t="shared" si="43"/>
        <v>0</v>
      </c>
      <c r="R176" s="124">
        <f t="shared" si="44"/>
        <v>0</v>
      </c>
      <c r="S176" s="10">
        <f t="shared" si="45"/>
        <v>0</v>
      </c>
      <c r="T176" s="10">
        <f t="shared" si="46"/>
        <v>0</v>
      </c>
      <c r="U176" s="128">
        <f t="shared" si="47"/>
        <v>0</v>
      </c>
      <c r="V176" s="129" t="s">
        <v>2371</v>
      </c>
    </row>
    <row r="177" spans="1:22" ht="27" customHeight="1">
      <c r="A177" s="368">
        <v>2135505</v>
      </c>
      <c r="B177" s="368" t="s">
        <v>1092</v>
      </c>
      <c r="C177" s="46" t="s">
        <v>800</v>
      </c>
      <c r="D177" s="46" t="s">
        <v>378</v>
      </c>
      <c r="E177" s="46" t="s">
        <v>20</v>
      </c>
      <c r="F177" s="46" t="s">
        <v>810</v>
      </c>
      <c r="G177" s="46" t="s">
        <v>1462</v>
      </c>
      <c r="H177" s="49" t="str">
        <f t="shared" si="36"/>
        <v>Level 1PremiumODC</v>
      </c>
      <c r="I177" s="49" t="s">
        <v>582</v>
      </c>
      <c r="J177" s="388">
        <v>0</v>
      </c>
      <c r="K177" s="36">
        <f t="shared" si="37"/>
        <v>0</v>
      </c>
      <c r="L177" s="128">
        <f t="shared" si="38"/>
        <v>0</v>
      </c>
      <c r="M177" s="124">
        <f t="shared" si="39"/>
        <v>0</v>
      </c>
      <c r="N177" s="124">
        <f t="shared" si="40"/>
        <v>0</v>
      </c>
      <c r="O177" s="124">
        <f t="shared" si="41"/>
        <v>0</v>
      </c>
      <c r="P177" s="124">
        <f t="shared" si="42"/>
        <v>0</v>
      </c>
      <c r="Q177" s="124">
        <f t="shared" si="43"/>
        <v>0</v>
      </c>
      <c r="R177" s="124">
        <f t="shared" si="44"/>
        <v>0</v>
      </c>
      <c r="S177" s="10">
        <f t="shared" si="45"/>
        <v>0</v>
      </c>
      <c r="T177" s="10">
        <f t="shared" si="46"/>
        <v>0</v>
      </c>
      <c r="U177" s="128">
        <f t="shared" si="47"/>
        <v>0</v>
      </c>
      <c r="V177" s="129" t="s">
        <v>2371</v>
      </c>
    </row>
    <row r="178" spans="1:22" ht="27" customHeight="1">
      <c r="A178" s="368">
        <v>2263226</v>
      </c>
      <c r="B178" s="368" t="s">
        <v>2623</v>
      </c>
      <c r="C178" s="46" t="s">
        <v>800</v>
      </c>
      <c r="D178" s="46" t="s">
        <v>378</v>
      </c>
      <c r="E178" s="46" t="s">
        <v>20</v>
      </c>
      <c r="F178" s="46" t="s">
        <v>810</v>
      </c>
      <c r="G178" s="46" t="s">
        <v>1462</v>
      </c>
      <c r="H178" s="49" t="str">
        <f t="shared" si="36"/>
        <v>Level 1PremiumODC</v>
      </c>
      <c r="I178" s="49" t="s">
        <v>582</v>
      </c>
      <c r="J178" s="388">
        <v>0</v>
      </c>
      <c r="K178" s="36">
        <f t="shared" si="37"/>
        <v>0</v>
      </c>
      <c r="L178" s="128">
        <f t="shared" si="38"/>
        <v>0</v>
      </c>
      <c r="M178" s="124">
        <f t="shared" si="39"/>
        <v>0</v>
      </c>
      <c r="N178" s="124">
        <f t="shared" si="40"/>
        <v>0</v>
      </c>
      <c r="O178" s="124">
        <f t="shared" si="41"/>
        <v>0</v>
      </c>
      <c r="P178" s="124">
        <f t="shared" si="42"/>
        <v>0</v>
      </c>
      <c r="Q178" s="124">
        <f t="shared" si="43"/>
        <v>0</v>
      </c>
      <c r="R178" s="124">
        <f t="shared" si="44"/>
        <v>0</v>
      </c>
      <c r="S178" s="10">
        <f t="shared" si="45"/>
        <v>0</v>
      </c>
      <c r="T178" s="10">
        <f t="shared" si="46"/>
        <v>0</v>
      </c>
      <c r="U178" s="128">
        <f t="shared" si="47"/>
        <v>0</v>
      </c>
      <c r="V178" s="129" t="s">
        <v>2371</v>
      </c>
    </row>
    <row r="179" spans="1:22" ht="25.5" customHeight="1">
      <c r="A179" s="368">
        <v>888089</v>
      </c>
      <c r="B179" s="368" t="s">
        <v>1122</v>
      </c>
      <c r="C179" s="46" t="s">
        <v>800</v>
      </c>
      <c r="D179" s="46" t="s">
        <v>378</v>
      </c>
      <c r="E179" s="46" t="s">
        <v>20</v>
      </c>
      <c r="F179" s="46" t="s">
        <v>802</v>
      </c>
      <c r="G179" s="46" t="s">
        <v>1462</v>
      </c>
      <c r="H179" s="49" t="str">
        <f t="shared" si="36"/>
        <v>Level 2PremiumODC</v>
      </c>
      <c r="I179" s="49" t="s">
        <v>324</v>
      </c>
      <c r="J179" s="388">
        <v>0</v>
      </c>
      <c r="K179" s="36">
        <f t="shared" si="37"/>
        <v>0</v>
      </c>
      <c r="L179" s="128">
        <f t="shared" si="38"/>
        <v>0</v>
      </c>
      <c r="M179" s="124">
        <f t="shared" si="39"/>
        <v>0</v>
      </c>
      <c r="N179" s="124">
        <f t="shared" si="40"/>
        <v>0</v>
      </c>
      <c r="O179" s="124">
        <f t="shared" si="41"/>
        <v>0</v>
      </c>
      <c r="P179" s="124">
        <f t="shared" si="42"/>
        <v>0</v>
      </c>
      <c r="Q179" s="124">
        <f t="shared" si="43"/>
        <v>0</v>
      </c>
      <c r="R179" s="124">
        <f t="shared" si="44"/>
        <v>0</v>
      </c>
      <c r="S179" s="10">
        <f t="shared" si="45"/>
        <v>0</v>
      </c>
      <c r="T179" s="10">
        <f t="shared" si="46"/>
        <v>0</v>
      </c>
      <c r="U179" s="128">
        <f t="shared" si="47"/>
        <v>0</v>
      </c>
      <c r="V179" s="129" t="s">
        <v>2371</v>
      </c>
    </row>
    <row r="180" spans="1:22" ht="27" customHeight="1">
      <c r="A180" s="368">
        <v>2098033</v>
      </c>
      <c r="B180" s="368" t="s">
        <v>1123</v>
      </c>
      <c r="C180" s="46" t="s">
        <v>800</v>
      </c>
      <c r="D180" s="46" t="s">
        <v>378</v>
      </c>
      <c r="E180" s="46" t="s">
        <v>20</v>
      </c>
      <c r="F180" s="46" t="s">
        <v>804</v>
      </c>
      <c r="G180" s="46" t="s">
        <v>1462</v>
      </c>
      <c r="H180" s="49" t="str">
        <f t="shared" si="36"/>
        <v>Level 3PremiumODC</v>
      </c>
      <c r="I180" s="49" t="s">
        <v>338</v>
      </c>
      <c r="J180" s="388">
        <v>0</v>
      </c>
      <c r="K180" s="36">
        <f t="shared" si="37"/>
        <v>0</v>
      </c>
      <c r="L180" s="128">
        <f t="shared" si="38"/>
        <v>0</v>
      </c>
      <c r="M180" s="124">
        <f t="shared" si="39"/>
        <v>0</v>
      </c>
      <c r="N180" s="124">
        <f t="shared" si="40"/>
        <v>0</v>
      </c>
      <c r="O180" s="124">
        <f t="shared" si="41"/>
        <v>0</v>
      </c>
      <c r="P180" s="124">
        <f t="shared" si="42"/>
        <v>0</v>
      </c>
      <c r="Q180" s="124">
        <f t="shared" si="43"/>
        <v>0</v>
      </c>
      <c r="R180" s="124">
        <f t="shared" si="44"/>
        <v>0</v>
      </c>
      <c r="S180" s="10">
        <f t="shared" si="45"/>
        <v>0</v>
      </c>
      <c r="T180" s="10">
        <f t="shared" si="46"/>
        <v>0</v>
      </c>
      <c r="U180" s="128">
        <f t="shared" si="47"/>
        <v>0</v>
      </c>
      <c r="V180" s="129" t="s">
        <v>2371</v>
      </c>
    </row>
    <row r="181" spans="1:22" ht="27" customHeight="1">
      <c r="A181" s="368">
        <v>761286</v>
      </c>
      <c r="B181" s="368" t="s">
        <v>2383</v>
      </c>
      <c r="C181" s="46" t="s">
        <v>800</v>
      </c>
      <c r="D181" s="46" t="s">
        <v>378</v>
      </c>
      <c r="E181" s="46" t="s">
        <v>20</v>
      </c>
      <c r="F181" s="46" t="s">
        <v>802</v>
      </c>
      <c r="G181" s="46" t="s">
        <v>1462</v>
      </c>
      <c r="H181" s="49" t="str">
        <f t="shared" si="36"/>
        <v>Level 2PremiumODC</v>
      </c>
      <c r="I181" s="49" t="s">
        <v>324</v>
      </c>
      <c r="J181" s="388">
        <v>0</v>
      </c>
      <c r="K181" s="36">
        <f t="shared" si="37"/>
        <v>0</v>
      </c>
      <c r="L181" s="128">
        <f t="shared" si="38"/>
        <v>0</v>
      </c>
      <c r="M181" s="124">
        <f t="shared" si="39"/>
        <v>0</v>
      </c>
      <c r="N181" s="124">
        <f t="shared" si="40"/>
        <v>0</v>
      </c>
      <c r="O181" s="124">
        <f t="shared" si="41"/>
        <v>0</v>
      </c>
      <c r="P181" s="124">
        <f t="shared" si="42"/>
        <v>0</v>
      </c>
      <c r="Q181" s="124">
        <f t="shared" si="43"/>
        <v>0</v>
      </c>
      <c r="R181" s="124">
        <f t="shared" si="44"/>
        <v>0</v>
      </c>
      <c r="S181" s="10">
        <f t="shared" si="45"/>
        <v>0</v>
      </c>
      <c r="T181" s="10">
        <f t="shared" si="46"/>
        <v>0</v>
      </c>
      <c r="U181" s="128">
        <f t="shared" si="47"/>
        <v>0</v>
      </c>
      <c r="V181" s="129" t="s">
        <v>2371</v>
      </c>
    </row>
    <row r="182" spans="1:22" ht="27" customHeight="1">
      <c r="A182" s="368">
        <v>2245971</v>
      </c>
      <c r="B182" s="368" t="s">
        <v>2624</v>
      </c>
      <c r="C182" s="46" t="s">
        <v>800</v>
      </c>
      <c r="D182" s="46" t="s">
        <v>378</v>
      </c>
      <c r="E182" s="46" t="s">
        <v>20</v>
      </c>
      <c r="F182" s="46" t="s">
        <v>802</v>
      </c>
      <c r="G182" s="46" t="s">
        <v>1462</v>
      </c>
      <c r="H182" s="49" t="str">
        <f t="shared" si="36"/>
        <v>Level 2PremiumODC</v>
      </c>
      <c r="I182" s="49" t="s">
        <v>324</v>
      </c>
      <c r="J182" s="388">
        <v>0</v>
      </c>
      <c r="K182" s="36">
        <f t="shared" si="37"/>
        <v>0</v>
      </c>
      <c r="L182" s="128">
        <f t="shared" si="38"/>
        <v>0</v>
      </c>
      <c r="M182" s="124">
        <f t="shared" si="39"/>
        <v>0</v>
      </c>
      <c r="N182" s="124">
        <f t="shared" si="40"/>
        <v>0</v>
      </c>
      <c r="O182" s="124">
        <f t="shared" si="41"/>
        <v>0</v>
      </c>
      <c r="P182" s="124">
        <f t="shared" si="42"/>
        <v>0</v>
      </c>
      <c r="Q182" s="124">
        <f t="shared" si="43"/>
        <v>0</v>
      </c>
      <c r="R182" s="124">
        <f t="shared" si="44"/>
        <v>0</v>
      </c>
      <c r="S182" s="10">
        <f t="shared" si="45"/>
        <v>0</v>
      </c>
      <c r="T182" s="10">
        <f t="shared" si="46"/>
        <v>0</v>
      </c>
      <c r="U182" s="128">
        <f t="shared" si="47"/>
        <v>0</v>
      </c>
      <c r="V182" s="129" t="s">
        <v>2371</v>
      </c>
    </row>
    <row r="183" spans="1:22" ht="27" customHeight="1">
      <c r="A183" s="368">
        <v>2332367</v>
      </c>
      <c r="B183" s="368" t="s">
        <v>2625</v>
      </c>
      <c r="C183" s="46" t="s">
        <v>800</v>
      </c>
      <c r="D183" s="46" t="s">
        <v>378</v>
      </c>
      <c r="E183" s="46" t="s">
        <v>20</v>
      </c>
      <c r="F183" s="46" t="s">
        <v>802</v>
      </c>
      <c r="G183" s="46" t="s">
        <v>1462</v>
      </c>
      <c r="H183" s="49" t="str">
        <f>CONCATENATE(F183,G183,C183)</f>
        <v>Level 2PremiumODC</v>
      </c>
      <c r="I183" s="49" t="s">
        <v>338</v>
      </c>
      <c r="J183" s="388">
        <v>0</v>
      </c>
      <c r="K183" s="36">
        <f>J183/82</f>
        <v>0</v>
      </c>
      <c r="L183" s="128">
        <f>K183*176</f>
        <v>0</v>
      </c>
      <c r="M183" s="124">
        <f>K183*176</f>
        <v>0</v>
      </c>
      <c r="N183" s="124">
        <f>K183*176</f>
        <v>0</v>
      </c>
      <c r="O183" s="124">
        <f>K183*176</f>
        <v>0</v>
      </c>
      <c r="P183" s="124">
        <f>K183*176</f>
        <v>0</v>
      </c>
      <c r="Q183" s="124">
        <f>K183*176</f>
        <v>0</v>
      </c>
      <c r="R183" s="124">
        <f>K183*176</f>
        <v>0</v>
      </c>
      <c r="S183" s="10">
        <f>SUM(M183:O183)</f>
        <v>0</v>
      </c>
      <c r="T183" s="10">
        <f>SUM(P183:R183)</f>
        <v>0</v>
      </c>
      <c r="U183" s="128">
        <f>SUM(S183:T183)</f>
        <v>0</v>
      </c>
      <c r="V183" s="129" t="s">
        <v>2371</v>
      </c>
    </row>
    <row r="184" spans="1:22" ht="27" customHeight="1">
      <c r="A184" s="817" t="s">
        <v>1506</v>
      </c>
      <c r="B184" s="817"/>
      <c r="C184" s="817"/>
      <c r="D184" s="817"/>
      <c r="E184" s="817"/>
      <c r="F184" s="817"/>
      <c r="G184" s="817"/>
      <c r="H184" s="817"/>
      <c r="I184" s="817"/>
      <c r="J184" s="817"/>
      <c r="K184" s="817"/>
      <c r="L184" s="817"/>
      <c r="M184" s="126">
        <f t="shared" ref="M184:U184" si="48">SUM(M9:M183)</f>
        <v>511960.3902439028</v>
      </c>
      <c r="N184" s="126">
        <f t="shared" si="48"/>
        <v>511960.3902439028</v>
      </c>
      <c r="O184" s="126">
        <f t="shared" si="48"/>
        <v>511960.3902439028</v>
      </c>
      <c r="P184" s="126">
        <f t="shared" si="48"/>
        <v>511960.3902439028</v>
      </c>
      <c r="Q184" s="126">
        <f t="shared" si="48"/>
        <v>511960.3902439028</v>
      </c>
      <c r="R184" s="126">
        <f t="shared" si="48"/>
        <v>511960.3902439028</v>
      </c>
      <c r="S184" s="126">
        <f t="shared" si="48"/>
        <v>1535881.170731707</v>
      </c>
      <c r="T184" s="126">
        <f t="shared" si="48"/>
        <v>1535881.170731707</v>
      </c>
      <c r="U184" s="126">
        <f t="shared" si="48"/>
        <v>3071762.341463414</v>
      </c>
      <c r="V184" s="130"/>
    </row>
  </sheetData>
  <autoFilter ref="A8:V186" xr:uid="{11FBE758-E38E-4263-B7AE-42047CB20EED}"/>
  <mergeCells count="15">
    <mergeCell ref="A1:B1"/>
    <mergeCell ref="C1:J1"/>
    <mergeCell ref="A2:B2"/>
    <mergeCell ref="C2:J2"/>
    <mergeCell ref="A3:B3"/>
    <mergeCell ref="C3:J3"/>
    <mergeCell ref="M7:O7"/>
    <mergeCell ref="P7:R7"/>
    <mergeCell ref="A184:L184"/>
    <mergeCell ref="A4:B4"/>
    <mergeCell ref="C4:J4"/>
    <mergeCell ref="A5:B5"/>
    <mergeCell ref="C5:J5"/>
    <mergeCell ref="A6:B6"/>
    <mergeCell ref="C6:J6"/>
  </mergeCells>
  <dataValidations count="1">
    <dataValidation type="list" allowBlank="1" showInputMessage="1" showErrorMessage="1" sqref="E30:E63 E9:E27 E65:E78 E80:E183" xr:uid="{36A3876E-4523-408D-A878-B799C826CCAE}">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0258B08-EFB4-449C-A0A1-23B8331F2865}">
          <x14:formula1>
            <xm:f>'New Rate Card India - BFD'!$F$2:$F$537</xm:f>
          </x14:formula1>
          <xm:sqref>C7:C27 C30:C61 C63:C78 C80:C1048576</xm:sqref>
        </x14:dataValidation>
        <x14:dataValidation type="list" allowBlank="1" showInputMessage="1" showErrorMessage="1" xr:uid="{A43399BB-E95A-484C-96A7-E50EA557932B}">
          <x14:formula1>
            <xm:f>'New Rate Card India - BFD'!$D$2:$D$537</xm:f>
          </x14:formula1>
          <xm:sqref>G7:G27 G30:G78 G80:G1048576</xm:sqref>
        </x14:dataValidation>
        <x14:dataValidation type="list" allowBlank="1" showInputMessage="1" showErrorMessage="1" xr:uid="{735B61A4-3BB9-4C07-BECC-1BB5EE33FEFB}">
          <x14:formula1>
            <xm:f>'New Rate Card India - BFD'!$H$2:$H$537</xm:f>
          </x14:formula1>
          <xm:sqref>F7:F27 F30:F61 F63:F78 F80:F1048576</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7D26-68ED-49B3-BB1C-288F76413FBF}">
  <sheetPr codeName="Sheet52">
    <tabColor rgb="FFFFFF00"/>
  </sheetPr>
  <dimension ref="A1:J537"/>
  <sheetViews>
    <sheetView workbookViewId="0">
      <pane ySplit="1" topLeftCell="A2" activePane="bottomLeft" state="frozen"/>
      <selection activeCell="E19" sqref="E19"/>
      <selection pane="bottomLeft" activeCell="E19" sqref="E19"/>
    </sheetView>
  </sheetViews>
  <sheetFormatPr defaultColWidth="8.54296875" defaultRowHeight="14.5"/>
  <cols>
    <col min="1" max="1" width="11.453125" bestFit="1" customWidth="1"/>
    <col min="2" max="2" width="10.54296875" bestFit="1" customWidth="1"/>
    <col min="3" max="3" width="48" style="294" bestFit="1" customWidth="1"/>
    <col min="4" max="4" width="7.54296875" bestFit="1" customWidth="1"/>
    <col min="5" max="5" width="8.54296875" bestFit="1" customWidth="1"/>
    <col min="6" max="6" width="9.54296875" style="295" bestFit="1" customWidth="1"/>
    <col min="7" max="7" width="13.54296875" style="295" bestFit="1" customWidth="1"/>
    <col min="8" max="8" width="11.453125" style="295" customWidth="1"/>
    <col min="9" max="9" width="10.54296875" style="295" customWidth="1"/>
    <col min="10" max="10" width="51.54296875" customWidth="1"/>
  </cols>
  <sheetData>
    <row r="1" spans="1:10" ht="31.4" customHeight="1">
      <c r="A1" s="283" t="s">
        <v>2551</v>
      </c>
      <c r="B1" s="283" t="s">
        <v>2626</v>
      </c>
      <c r="C1" s="283" t="s">
        <v>2627</v>
      </c>
      <c r="D1" s="283" t="s">
        <v>2555</v>
      </c>
      <c r="E1" s="283" t="s">
        <v>1513</v>
      </c>
      <c r="F1" s="284" t="s">
        <v>2556</v>
      </c>
      <c r="G1" s="284" t="s">
        <v>2557</v>
      </c>
      <c r="H1" s="284" t="s">
        <v>2628</v>
      </c>
      <c r="I1" s="285" t="s">
        <v>2559</v>
      </c>
      <c r="J1" s="286" t="s">
        <v>2629</v>
      </c>
    </row>
    <row r="2" spans="1:10" s="292" customFormat="1" ht="10">
      <c r="A2" s="287">
        <v>1</v>
      </c>
      <c r="B2" s="287" t="s">
        <v>1464</v>
      </c>
      <c r="C2" s="287" t="s">
        <v>2409</v>
      </c>
      <c r="D2" s="287" t="s">
        <v>800</v>
      </c>
      <c r="E2" s="287" t="s">
        <v>2560</v>
      </c>
      <c r="F2" s="288">
        <v>16.899999999999999</v>
      </c>
      <c r="G2" s="289">
        <f>F2*83.49</f>
        <v>1410.9809999999998</v>
      </c>
      <c r="H2" s="290">
        <f>G2-(G2*1.5%)</f>
        <v>1389.8162849999999</v>
      </c>
      <c r="I2" s="290">
        <f>ROUNDUP(H2,0)</f>
        <v>1390</v>
      </c>
      <c r="J2" s="291" t="str">
        <f>CONCATENATE(B2,D2,E2)</f>
        <v>StandardODCJunior</v>
      </c>
    </row>
    <row r="3" spans="1:10" s="292" customFormat="1" ht="10">
      <c r="A3" s="287">
        <v>2</v>
      </c>
      <c r="B3" s="287" t="s">
        <v>1464</v>
      </c>
      <c r="C3" s="287" t="s">
        <v>2409</v>
      </c>
      <c r="D3" s="287" t="s">
        <v>807</v>
      </c>
      <c r="E3" s="287" t="s">
        <v>2560</v>
      </c>
      <c r="F3" s="288">
        <v>15.21</v>
      </c>
      <c r="G3" s="289">
        <f t="shared" ref="G3:G66" si="0">F3*83.49</f>
        <v>1269.8829000000001</v>
      </c>
      <c r="H3" s="290">
        <f t="shared" ref="H3:H66" si="1">G3-(G3*1.5%)</f>
        <v>1250.8346565000002</v>
      </c>
      <c r="I3" s="290">
        <f t="shared" ref="I3:I66" si="2">ROUNDUP(H3,0)</f>
        <v>1251</v>
      </c>
      <c r="J3" s="291" t="str">
        <f t="shared" ref="J3:J66" si="3">CONCATENATE(B3,D3,E3)</f>
        <v>StandardOnPremJunior</v>
      </c>
    </row>
    <row r="4" spans="1:10" s="292" customFormat="1" ht="10">
      <c r="A4" s="287">
        <v>3</v>
      </c>
      <c r="B4" s="287" t="s">
        <v>1464</v>
      </c>
      <c r="C4" s="287" t="s">
        <v>2409</v>
      </c>
      <c r="D4" s="287" t="s">
        <v>800</v>
      </c>
      <c r="E4" s="287" t="s">
        <v>2561</v>
      </c>
      <c r="F4" s="288">
        <v>20</v>
      </c>
      <c r="G4" s="289">
        <f t="shared" si="0"/>
        <v>1669.8</v>
      </c>
      <c r="H4" s="290">
        <f t="shared" si="1"/>
        <v>1644.7529999999999</v>
      </c>
      <c r="I4" s="290">
        <f t="shared" si="2"/>
        <v>1645</v>
      </c>
      <c r="J4" s="291" t="str">
        <f t="shared" si="3"/>
        <v>StandardODCIntermediate</v>
      </c>
    </row>
    <row r="5" spans="1:10" s="292" customFormat="1" ht="10">
      <c r="A5" s="287">
        <v>4</v>
      </c>
      <c r="B5" s="287" t="s">
        <v>1464</v>
      </c>
      <c r="C5" s="287" t="s">
        <v>2409</v>
      </c>
      <c r="D5" s="287" t="s">
        <v>807</v>
      </c>
      <c r="E5" s="287" t="s">
        <v>2561</v>
      </c>
      <c r="F5" s="288">
        <v>18</v>
      </c>
      <c r="G5" s="289">
        <f t="shared" si="0"/>
        <v>1502.82</v>
      </c>
      <c r="H5" s="290">
        <f t="shared" si="1"/>
        <v>1480.2776999999999</v>
      </c>
      <c r="I5" s="290">
        <f t="shared" si="2"/>
        <v>1481</v>
      </c>
      <c r="J5" s="291" t="str">
        <f t="shared" si="3"/>
        <v>StandardOnPremIntermediate</v>
      </c>
    </row>
    <row r="6" spans="1:10" s="292" customFormat="1" ht="10">
      <c r="A6" s="287">
        <v>5</v>
      </c>
      <c r="B6" s="287" t="s">
        <v>1464</v>
      </c>
      <c r="C6" s="287" t="s">
        <v>2409</v>
      </c>
      <c r="D6" s="287" t="s">
        <v>800</v>
      </c>
      <c r="E6" s="287" t="s">
        <v>2562</v>
      </c>
      <c r="F6" s="288">
        <v>22.9</v>
      </c>
      <c r="G6" s="289">
        <f t="shared" si="0"/>
        <v>1911.9209999999998</v>
      </c>
      <c r="H6" s="290">
        <f t="shared" si="1"/>
        <v>1883.2421849999998</v>
      </c>
      <c r="I6" s="290">
        <f t="shared" si="2"/>
        <v>1884</v>
      </c>
      <c r="J6" s="291" t="str">
        <f t="shared" si="3"/>
        <v>StandardODCSenior</v>
      </c>
    </row>
    <row r="7" spans="1:10" s="292" customFormat="1" ht="10">
      <c r="A7" s="287">
        <v>6</v>
      </c>
      <c r="B7" s="287" t="s">
        <v>1464</v>
      </c>
      <c r="C7" s="287" t="s">
        <v>2409</v>
      </c>
      <c r="D7" s="287" t="s">
        <v>807</v>
      </c>
      <c r="E7" s="287" t="s">
        <v>2562</v>
      </c>
      <c r="F7" s="288">
        <v>20.61</v>
      </c>
      <c r="G7" s="289">
        <f t="shared" si="0"/>
        <v>1720.7288999999998</v>
      </c>
      <c r="H7" s="290">
        <f t="shared" si="1"/>
        <v>1694.9179664999999</v>
      </c>
      <c r="I7" s="290">
        <f t="shared" si="2"/>
        <v>1695</v>
      </c>
      <c r="J7" s="291" t="str">
        <f t="shared" si="3"/>
        <v>StandardOnPremSenior</v>
      </c>
    </row>
    <row r="8" spans="1:10" s="292" customFormat="1" ht="10">
      <c r="A8" s="287">
        <v>7</v>
      </c>
      <c r="B8" s="287" t="s">
        <v>1462</v>
      </c>
      <c r="C8" s="287" t="s">
        <v>2412</v>
      </c>
      <c r="D8" s="287" t="s">
        <v>800</v>
      </c>
      <c r="E8" s="287" t="s">
        <v>2560</v>
      </c>
      <c r="F8" s="288">
        <v>17.5</v>
      </c>
      <c r="G8" s="289">
        <f t="shared" si="0"/>
        <v>1461.0749999999998</v>
      </c>
      <c r="H8" s="290">
        <f t="shared" si="1"/>
        <v>1439.1588749999999</v>
      </c>
      <c r="I8" s="290">
        <f t="shared" si="2"/>
        <v>1440</v>
      </c>
      <c r="J8" s="291" t="str">
        <f t="shared" si="3"/>
        <v>PremiumODCJunior</v>
      </c>
    </row>
    <row r="9" spans="1:10" s="292" customFormat="1" ht="10">
      <c r="A9" s="287">
        <v>8</v>
      </c>
      <c r="B9" s="287" t="s">
        <v>1462</v>
      </c>
      <c r="C9" s="287" t="s">
        <v>2412</v>
      </c>
      <c r="D9" s="287" t="s">
        <v>807</v>
      </c>
      <c r="E9" s="287" t="s">
        <v>2560</v>
      </c>
      <c r="F9" s="288">
        <v>15.75</v>
      </c>
      <c r="G9" s="289">
        <f t="shared" si="0"/>
        <v>1314.9675</v>
      </c>
      <c r="H9" s="290">
        <f t="shared" si="1"/>
        <v>1295.2429875</v>
      </c>
      <c r="I9" s="290">
        <f t="shared" si="2"/>
        <v>1296</v>
      </c>
      <c r="J9" s="291" t="str">
        <f t="shared" si="3"/>
        <v>PremiumOnPremJunior</v>
      </c>
    </row>
    <row r="10" spans="1:10" s="292" customFormat="1" ht="10">
      <c r="A10" s="287">
        <v>9</v>
      </c>
      <c r="B10" s="287" t="s">
        <v>1462</v>
      </c>
      <c r="C10" s="287" t="s">
        <v>2412</v>
      </c>
      <c r="D10" s="287" t="s">
        <v>800</v>
      </c>
      <c r="E10" s="287" t="s">
        <v>2561</v>
      </c>
      <c r="F10" s="288">
        <v>21.3</v>
      </c>
      <c r="G10" s="289">
        <f t="shared" si="0"/>
        <v>1778.337</v>
      </c>
      <c r="H10" s="290">
        <f t="shared" si="1"/>
        <v>1751.6619450000001</v>
      </c>
      <c r="I10" s="290">
        <f t="shared" si="2"/>
        <v>1752</v>
      </c>
      <c r="J10" s="291" t="str">
        <f t="shared" si="3"/>
        <v>PremiumODCIntermediate</v>
      </c>
    </row>
    <row r="11" spans="1:10" s="292" customFormat="1" ht="10">
      <c r="A11" s="287">
        <v>10</v>
      </c>
      <c r="B11" s="287" t="s">
        <v>1462</v>
      </c>
      <c r="C11" s="287" t="s">
        <v>2412</v>
      </c>
      <c r="D11" s="287" t="s">
        <v>807</v>
      </c>
      <c r="E11" s="287" t="s">
        <v>2561</v>
      </c>
      <c r="F11" s="288">
        <v>19.170000000000002</v>
      </c>
      <c r="G11" s="289">
        <f t="shared" si="0"/>
        <v>1600.5033000000001</v>
      </c>
      <c r="H11" s="290">
        <f t="shared" si="1"/>
        <v>1576.4957505</v>
      </c>
      <c r="I11" s="290">
        <f t="shared" si="2"/>
        <v>1577</v>
      </c>
      <c r="J11" s="291" t="str">
        <f t="shared" si="3"/>
        <v>PremiumOnPremIntermediate</v>
      </c>
    </row>
    <row r="12" spans="1:10" s="292" customFormat="1" ht="10">
      <c r="A12" s="287">
        <v>11</v>
      </c>
      <c r="B12" s="287" t="s">
        <v>1462</v>
      </c>
      <c r="C12" s="287" t="s">
        <v>2412</v>
      </c>
      <c r="D12" s="287" t="s">
        <v>800</v>
      </c>
      <c r="E12" s="287" t="s">
        <v>2562</v>
      </c>
      <c r="F12" s="288">
        <v>24.8</v>
      </c>
      <c r="G12" s="289">
        <f t="shared" si="0"/>
        <v>2070.5520000000001</v>
      </c>
      <c r="H12" s="290">
        <f t="shared" si="1"/>
        <v>2039.4937200000002</v>
      </c>
      <c r="I12" s="290">
        <f t="shared" si="2"/>
        <v>2040</v>
      </c>
      <c r="J12" s="291" t="str">
        <f t="shared" si="3"/>
        <v>PremiumODCSenior</v>
      </c>
    </row>
    <row r="13" spans="1:10" s="292" customFormat="1" ht="10">
      <c r="A13" s="287">
        <v>12</v>
      </c>
      <c r="B13" s="287" t="s">
        <v>1462</v>
      </c>
      <c r="C13" s="287" t="s">
        <v>2412</v>
      </c>
      <c r="D13" s="287" t="s">
        <v>807</v>
      </c>
      <c r="E13" s="287" t="s">
        <v>2562</v>
      </c>
      <c r="F13" s="288">
        <v>22.32</v>
      </c>
      <c r="G13" s="289">
        <f t="shared" si="0"/>
        <v>1863.4967999999999</v>
      </c>
      <c r="H13" s="290">
        <f t="shared" si="1"/>
        <v>1835.5443479999999</v>
      </c>
      <c r="I13" s="290">
        <f t="shared" si="2"/>
        <v>1836</v>
      </c>
      <c r="J13" s="291" t="str">
        <f t="shared" si="3"/>
        <v>PremiumOnPremSenior</v>
      </c>
    </row>
    <row r="14" spans="1:10" s="292" customFormat="1" ht="10">
      <c r="A14" s="287">
        <v>13</v>
      </c>
      <c r="B14" s="287" t="s">
        <v>1493</v>
      </c>
      <c r="C14" s="287" t="s">
        <v>2414</v>
      </c>
      <c r="D14" s="287" t="s">
        <v>800</v>
      </c>
      <c r="E14" s="287" t="s">
        <v>2560</v>
      </c>
      <c r="F14" s="288">
        <v>19</v>
      </c>
      <c r="G14" s="289">
        <f t="shared" si="0"/>
        <v>1586.31</v>
      </c>
      <c r="H14" s="290">
        <f t="shared" si="1"/>
        <v>1562.5153499999999</v>
      </c>
      <c r="I14" s="290">
        <f t="shared" si="2"/>
        <v>1563</v>
      </c>
      <c r="J14" s="291" t="str">
        <f t="shared" si="3"/>
        <v>NicheODCJunior</v>
      </c>
    </row>
    <row r="15" spans="1:10" s="292" customFormat="1" ht="10">
      <c r="A15" s="287">
        <v>14</v>
      </c>
      <c r="B15" s="287" t="s">
        <v>1493</v>
      </c>
      <c r="C15" s="287" t="s">
        <v>2414</v>
      </c>
      <c r="D15" s="287" t="s">
        <v>807</v>
      </c>
      <c r="E15" s="287" t="s">
        <v>2560</v>
      </c>
      <c r="F15" s="288">
        <v>17.100000000000001</v>
      </c>
      <c r="G15" s="289">
        <f t="shared" si="0"/>
        <v>1427.6790000000001</v>
      </c>
      <c r="H15" s="290">
        <f t="shared" si="1"/>
        <v>1406.263815</v>
      </c>
      <c r="I15" s="290">
        <f t="shared" si="2"/>
        <v>1407</v>
      </c>
      <c r="J15" s="291" t="str">
        <f t="shared" si="3"/>
        <v>NicheOnPremJunior</v>
      </c>
    </row>
    <row r="16" spans="1:10" s="292" customFormat="1" ht="10">
      <c r="A16" s="287">
        <v>15</v>
      </c>
      <c r="B16" s="287" t="s">
        <v>1493</v>
      </c>
      <c r="C16" s="287" t="s">
        <v>2414</v>
      </c>
      <c r="D16" s="287" t="s">
        <v>800</v>
      </c>
      <c r="E16" s="287" t="s">
        <v>2561</v>
      </c>
      <c r="F16" s="288">
        <v>22.8</v>
      </c>
      <c r="G16" s="289">
        <f t="shared" si="0"/>
        <v>1903.5719999999999</v>
      </c>
      <c r="H16" s="290">
        <f t="shared" si="1"/>
        <v>1875.0184199999999</v>
      </c>
      <c r="I16" s="290">
        <f t="shared" si="2"/>
        <v>1876</v>
      </c>
      <c r="J16" s="291" t="str">
        <f t="shared" si="3"/>
        <v>NicheODCIntermediate</v>
      </c>
    </row>
    <row r="17" spans="1:10" s="292" customFormat="1" ht="10">
      <c r="A17" s="287">
        <v>16</v>
      </c>
      <c r="B17" s="287" t="s">
        <v>1493</v>
      </c>
      <c r="C17" s="287" t="s">
        <v>2414</v>
      </c>
      <c r="D17" s="287" t="s">
        <v>807</v>
      </c>
      <c r="E17" s="287" t="s">
        <v>2561</v>
      </c>
      <c r="F17" s="288">
        <v>20.52</v>
      </c>
      <c r="G17" s="289">
        <f t="shared" si="0"/>
        <v>1713.2148</v>
      </c>
      <c r="H17" s="290">
        <f t="shared" si="1"/>
        <v>1687.516578</v>
      </c>
      <c r="I17" s="290">
        <f t="shared" si="2"/>
        <v>1688</v>
      </c>
      <c r="J17" s="291" t="str">
        <f t="shared" si="3"/>
        <v>NicheOnPremIntermediate</v>
      </c>
    </row>
    <row r="18" spans="1:10" s="292" customFormat="1" ht="10">
      <c r="A18" s="287">
        <v>17</v>
      </c>
      <c r="B18" s="287" t="s">
        <v>1493</v>
      </c>
      <c r="C18" s="287" t="s">
        <v>2414</v>
      </c>
      <c r="D18" s="287" t="s">
        <v>800</v>
      </c>
      <c r="E18" s="287" t="s">
        <v>2562</v>
      </c>
      <c r="F18" s="288">
        <v>27.5</v>
      </c>
      <c r="G18" s="289">
        <f t="shared" si="0"/>
        <v>2295.9749999999999</v>
      </c>
      <c r="H18" s="290">
        <f t="shared" si="1"/>
        <v>2261.5353749999999</v>
      </c>
      <c r="I18" s="290">
        <f t="shared" si="2"/>
        <v>2262</v>
      </c>
      <c r="J18" s="291" t="str">
        <f t="shared" si="3"/>
        <v>NicheODCSenior</v>
      </c>
    </row>
    <row r="19" spans="1:10" s="292" customFormat="1" ht="10">
      <c r="A19" s="287">
        <v>18</v>
      </c>
      <c r="B19" s="287" t="s">
        <v>1493</v>
      </c>
      <c r="C19" s="287" t="s">
        <v>2414</v>
      </c>
      <c r="D19" s="287" t="s">
        <v>807</v>
      </c>
      <c r="E19" s="287" t="s">
        <v>2562</v>
      </c>
      <c r="F19" s="288">
        <v>24.75</v>
      </c>
      <c r="G19" s="289">
        <f t="shared" si="0"/>
        <v>2066.3775000000001</v>
      </c>
      <c r="H19" s="290">
        <f t="shared" si="1"/>
        <v>2035.3818375000001</v>
      </c>
      <c r="I19" s="290">
        <f t="shared" si="2"/>
        <v>2036</v>
      </c>
      <c r="J19" s="291" t="str">
        <f t="shared" si="3"/>
        <v>NicheOnPremSenior</v>
      </c>
    </row>
    <row r="20" spans="1:10" s="292" customFormat="1" ht="10">
      <c r="A20" s="287">
        <v>19</v>
      </c>
      <c r="B20" s="287" t="s">
        <v>1493</v>
      </c>
      <c r="C20" s="287" t="s">
        <v>2416</v>
      </c>
      <c r="D20" s="287" t="s">
        <v>800</v>
      </c>
      <c r="E20" s="287" t="s">
        <v>2560</v>
      </c>
      <c r="F20" s="288">
        <v>19</v>
      </c>
      <c r="G20" s="289">
        <f t="shared" si="0"/>
        <v>1586.31</v>
      </c>
      <c r="H20" s="290">
        <f t="shared" si="1"/>
        <v>1562.5153499999999</v>
      </c>
      <c r="I20" s="290">
        <f t="shared" si="2"/>
        <v>1563</v>
      </c>
      <c r="J20" s="291" t="str">
        <f t="shared" si="3"/>
        <v>NicheODCJunior</v>
      </c>
    </row>
    <row r="21" spans="1:10" s="292" customFormat="1" ht="10">
      <c r="A21" s="287">
        <v>20</v>
      </c>
      <c r="B21" s="287" t="s">
        <v>1493</v>
      </c>
      <c r="C21" s="287" t="s">
        <v>2416</v>
      </c>
      <c r="D21" s="287" t="s">
        <v>807</v>
      </c>
      <c r="E21" s="287" t="s">
        <v>2560</v>
      </c>
      <c r="F21" s="288">
        <v>17.100000000000001</v>
      </c>
      <c r="G21" s="289">
        <f t="shared" si="0"/>
        <v>1427.6790000000001</v>
      </c>
      <c r="H21" s="290">
        <f t="shared" si="1"/>
        <v>1406.263815</v>
      </c>
      <c r="I21" s="290">
        <f t="shared" si="2"/>
        <v>1407</v>
      </c>
      <c r="J21" s="291" t="str">
        <f t="shared" si="3"/>
        <v>NicheOnPremJunior</v>
      </c>
    </row>
    <row r="22" spans="1:10" s="292" customFormat="1" ht="10">
      <c r="A22" s="287">
        <v>21</v>
      </c>
      <c r="B22" s="287" t="s">
        <v>1493</v>
      </c>
      <c r="C22" s="287" t="s">
        <v>2416</v>
      </c>
      <c r="D22" s="287" t="s">
        <v>800</v>
      </c>
      <c r="E22" s="287" t="s">
        <v>2561</v>
      </c>
      <c r="F22" s="288">
        <v>22.8</v>
      </c>
      <c r="G22" s="289">
        <f t="shared" si="0"/>
        <v>1903.5719999999999</v>
      </c>
      <c r="H22" s="290">
        <f t="shared" si="1"/>
        <v>1875.0184199999999</v>
      </c>
      <c r="I22" s="290">
        <f t="shared" si="2"/>
        <v>1876</v>
      </c>
      <c r="J22" s="291" t="str">
        <f t="shared" si="3"/>
        <v>NicheODCIntermediate</v>
      </c>
    </row>
    <row r="23" spans="1:10" s="292" customFormat="1" ht="10">
      <c r="A23" s="287">
        <v>22</v>
      </c>
      <c r="B23" s="287" t="s">
        <v>1493</v>
      </c>
      <c r="C23" s="287" t="s">
        <v>2416</v>
      </c>
      <c r="D23" s="287" t="s">
        <v>807</v>
      </c>
      <c r="E23" s="287" t="s">
        <v>2561</v>
      </c>
      <c r="F23" s="288">
        <v>20.52</v>
      </c>
      <c r="G23" s="289">
        <f t="shared" si="0"/>
        <v>1713.2148</v>
      </c>
      <c r="H23" s="290">
        <f t="shared" si="1"/>
        <v>1687.516578</v>
      </c>
      <c r="I23" s="290">
        <f t="shared" si="2"/>
        <v>1688</v>
      </c>
      <c r="J23" s="291" t="str">
        <f t="shared" si="3"/>
        <v>NicheOnPremIntermediate</v>
      </c>
    </row>
    <row r="24" spans="1:10" s="292" customFormat="1" ht="10">
      <c r="A24" s="287">
        <v>23</v>
      </c>
      <c r="B24" s="287" t="s">
        <v>1493</v>
      </c>
      <c r="C24" s="287" t="s">
        <v>2416</v>
      </c>
      <c r="D24" s="287" t="s">
        <v>800</v>
      </c>
      <c r="E24" s="287" t="s">
        <v>2562</v>
      </c>
      <c r="F24" s="288">
        <v>27.5</v>
      </c>
      <c r="G24" s="289">
        <f t="shared" si="0"/>
        <v>2295.9749999999999</v>
      </c>
      <c r="H24" s="290">
        <f t="shared" si="1"/>
        <v>2261.5353749999999</v>
      </c>
      <c r="I24" s="290">
        <f t="shared" si="2"/>
        <v>2262</v>
      </c>
      <c r="J24" s="291" t="str">
        <f t="shared" si="3"/>
        <v>NicheODCSenior</v>
      </c>
    </row>
    <row r="25" spans="1:10" s="292" customFormat="1" ht="10">
      <c r="A25" s="287">
        <v>24</v>
      </c>
      <c r="B25" s="287" t="s">
        <v>1493</v>
      </c>
      <c r="C25" s="287" t="s">
        <v>2416</v>
      </c>
      <c r="D25" s="287" t="s">
        <v>807</v>
      </c>
      <c r="E25" s="287" t="s">
        <v>2562</v>
      </c>
      <c r="F25" s="288">
        <v>24.75</v>
      </c>
      <c r="G25" s="289">
        <f t="shared" si="0"/>
        <v>2066.3775000000001</v>
      </c>
      <c r="H25" s="290">
        <f t="shared" si="1"/>
        <v>2035.3818375000001</v>
      </c>
      <c r="I25" s="290">
        <f t="shared" si="2"/>
        <v>2036</v>
      </c>
      <c r="J25" s="291" t="str">
        <f t="shared" si="3"/>
        <v>NicheOnPremSenior</v>
      </c>
    </row>
    <row r="26" spans="1:10" s="292" customFormat="1" ht="10">
      <c r="A26" s="287">
        <v>25</v>
      </c>
      <c r="B26" s="287" t="s">
        <v>1462</v>
      </c>
      <c r="C26" s="287" t="s">
        <v>2418</v>
      </c>
      <c r="D26" s="287" t="s">
        <v>800</v>
      </c>
      <c r="E26" s="287" t="s">
        <v>2560</v>
      </c>
      <c r="F26" s="288">
        <v>17.5</v>
      </c>
      <c r="G26" s="289">
        <f t="shared" si="0"/>
        <v>1461.0749999999998</v>
      </c>
      <c r="H26" s="290">
        <f t="shared" si="1"/>
        <v>1439.1588749999999</v>
      </c>
      <c r="I26" s="290">
        <f t="shared" si="2"/>
        <v>1440</v>
      </c>
      <c r="J26" s="291" t="str">
        <f t="shared" si="3"/>
        <v>PremiumODCJunior</v>
      </c>
    </row>
    <row r="27" spans="1:10" s="292" customFormat="1" ht="10">
      <c r="A27" s="287">
        <v>26</v>
      </c>
      <c r="B27" s="287" t="s">
        <v>1462</v>
      </c>
      <c r="C27" s="287" t="s">
        <v>2418</v>
      </c>
      <c r="D27" s="287" t="s">
        <v>807</v>
      </c>
      <c r="E27" s="287" t="s">
        <v>2560</v>
      </c>
      <c r="F27" s="288">
        <v>15.75</v>
      </c>
      <c r="G27" s="289">
        <f t="shared" si="0"/>
        <v>1314.9675</v>
      </c>
      <c r="H27" s="290">
        <f t="shared" si="1"/>
        <v>1295.2429875</v>
      </c>
      <c r="I27" s="290">
        <f t="shared" si="2"/>
        <v>1296</v>
      </c>
      <c r="J27" s="291" t="str">
        <f t="shared" si="3"/>
        <v>PremiumOnPremJunior</v>
      </c>
    </row>
    <row r="28" spans="1:10" s="292" customFormat="1" ht="10">
      <c r="A28" s="287">
        <v>27</v>
      </c>
      <c r="B28" s="287" t="s">
        <v>1462</v>
      </c>
      <c r="C28" s="287" t="s">
        <v>2418</v>
      </c>
      <c r="D28" s="287" t="s">
        <v>800</v>
      </c>
      <c r="E28" s="287" t="s">
        <v>2561</v>
      </c>
      <c r="F28" s="288">
        <v>21.3</v>
      </c>
      <c r="G28" s="289">
        <f t="shared" si="0"/>
        <v>1778.337</v>
      </c>
      <c r="H28" s="290">
        <f t="shared" si="1"/>
        <v>1751.6619450000001</v>
      </c>
      <c r="I28" s="290">
        <f t="shared" si="2"/>
        <v>1752</v>
      </c>
      <c r="J28" s="291" t="str">
        <f t="shared" si="3"/>
        <v>PremiumODCIntermediate</v>
      </c>
    </row>
    <row r="29" spans="1:10" s="292" customFormat="1" ht="10">
      <c r="A29" s="287">
        <v>28</v>
      </c>
      <c r="B29" s="287" t="s">
        <v>1462</v>
      </c>
      <c r="C29" s="287" t="s">
        <v>2418</v>
      </c>
      <c r="D29" s="287" t="s">
        <v>807</v>
      </c>
      <c r="E29" s="287" t="s">
        <v>2561</v>
      </c>
      <c r="F29" s="288">
        <v>19.170000000000002</v>
      </c>
      <c r="G29" s="289">
        <f t="shared" si="0"/>
        <v>1600.5033000000001</v>
      </c>
      <c r="H29" s="290">
        <f t="shared" si="1"/>
        <v>1576.4957505</v>
      </c>
      <c r="I29" s="290">
        <f t="shared" si="2"/>
        <v>1577</v>
      </c>
      <c r="J29" s="291" t="str">
        <f t="shared" si="3"/>
        <v>PremiumOnPremIntermediate</v>
      </c>
    </row>
    <row r="30" spans="1:10" s="292" customFormat="1" ht="10">
      <c r="A30" s="287">
        <v>29</v>
      </c>
      <c r="B30" s="287" t="s">
        <v>1462</v>
      </c>
      <c r="C30" s="287" t="s">
        <v>2418</v>
      </c>
      <c r="D30" s="287" t="s">
        <v>800</v>
      </c>
      <c r="E30" s="287" t="s">
        <v>2562</v>
      </c>
      <c r="F30" s="288">
        <v>24.8</v>
      </c>
      <c r="G30" s="289">
        <f t="shared" si="0"/>
        <v>2070.5520000000001</v>
      </c>
      <c r="H30" s="290">
        <f t="shared" si="1"/>
        <v>2039.4937200000002</v>
      </c>
      <c r="I30" s="290">
        <f t="shared" si="2"/>
        <v>2040</v>
      </c>
      <c r="J30" s="291" t="str">
        <f t="shared" si="3"/>
        <v>PremiumODCSenior</v>
      </c>
    </row>
    <row r="31" spans="1:10" s="292" customFormat="1" ht="10">
      <c r="A31" s="287">
        <v>30</v>
      </c>
      <c r="B31" s="287" t="s">
        <v>1462</v>
      </c>
      <c r="C31" s="287" t="s">
        <v>2418</v>
      </c>
      <c r="D31" s="287" t="s">
        <v>807</v>
      </c>
      <c r="E31" s="287" t="s">
        <v>2562</v>
      </c>
      <c r="F31" s="288">
        <v>22.32</v>
      </c>
      <c r="G31" s="289">
        <f t="shared" si="0"/>
        <v>1863.4967999999999</v>
      </c>
      <c r="H31" s="290">
        <f t="shared" si="1"/>
        <v>1835.5443479999999</v>
      </c>
      <c r="I31" s="290">
        <f t="shared" si="2"/>
        <v>1836</v>
      </c>
      <c r="J31" s="291" t="str">
        <f t="shared" si="3"/>
        <v>PremiumOnPremSenior</v>
      </c>
    </row>
    <row r="32" spans="1:10" s="292" customFormat="1" ht="10">
      <c r="A32" s="287">
        <v>31</v>
      </c>
      <c r="B32" s="287" t="s">
        <v>1462</v>
      </c>
      <c r="C32" s="287" t="s">
        <v>2630</v>
      </c>
      <c r="D32" s="287" t="s">
        <v>800</v>
      </c>
      <c r="E32" s="287" t="s">
        <v>2560</v>
      </c>
      <c r="F32" s="288">
        <v>17.5</v>
      </c>
      <c r="G32" s="289">
        <f t="shared" si="0"/>
        <v>1461.0749999999998</v>
      </c>
      <c r="H32" s="290">
        <f t="shared" si="1"/>
        <v>1439.1588749999999</v>
      </c>
      <c r="I32" s="290">
        <f t="shared" si="2"/>
        <v>1440</v>
      </c>
      <c r="J32" s="291" t="str">
        <f t="shared" si="3"/>
        <v>PremiumODCJunior</v>
      </c>
    </row>
    <row r="33" spans="1:10" s="292" customFormat="1" ht="10">
      <c r="A33" s="287">
        <v>32</v>
      </c>
      <c r="B33" s="287" t="s">
        <v>1462</v>
      </c>
      <c r="C33" s="287" t="s">
        <v>2630</v>
      </c>
      <c r="D33" s="287" t="s">
        <v>807</v>
      </c>
      <c r="E33" s="287" t="s">
        <v>2560</v>
      </c>
      <c r="F33" s="288">
        <v>15.75</v>
      </c>
      <c r="G33" s="289">
        <f t="shared" si="0"/>
        <v>1314.9675</v>
      </c>
      <c r="H33" s="290">
        <f t="shared" si="1"/>
        <v>1295.2429875</v>
      </c>
      <c r="I33" s="290">
        <f t="shared" si="2"/>
        <v>1296</v>
      </c>
      <c r="J33" s="291" t="str">
        <f t="shared" si="3"/>
        <v>PremiumOnPremJunior</v>
      </c>
    </row>
    <row r="34" spans="1:10" s="292" customFormat="1" ht="10">
      <c r="A34" s="287">
        <v>33</v>
      </c>
      <c r="B34" s="287" t="s">
        <v>1462</v>
      </c>
      <c r="C34" s="287" t="s">
        <v>2630</v>
      </c>
      <c r="D34" s="287" t="s">
        <v>800</v>
      </c>
      <c r="E34" s="287" t="s">
        <v>2561</v>
      </c>
      <c r="F34" s="288">
        <v>21.3</v>
      </c>
      <c r="G34" s="289">
        <f t="shared" si="0"/>
        <v>1778.337</v>
      </c>
      <c r="H34" s="290">
        <f t="shared" si="1"/>
        <v>1751.6619450000001</v>
      </c>
      <c r="I34" s="290">
        <f t="shared" si="2"/>
        <v>1752</v>
      </c>
      <c r="J34" s="291" t="str">
        <f t="shared" si="3"/>
        <v>PremiumODCIntermediate</v>
      </c>
    </row>
    <row r="35" spans="1:10" s="292" customFormat="1" ht="10">
      <c r="A35" s="287">
        <v>34</v>
      </c>
      <c r="B35" s="287" t="s">
        <v>1462</v>
      </c>
      <c r="C35" s="287" t="s">
        <v>2630</v>
      </c>
      <c r="D35" s="287" t="s">
        <v>807</v>
      </c>
      <c r="E35" s="287" t="s">
        <v>2561</v>
      </c>
      <c r="F35" s="288">
        <v>19.170000000000002</v>
      </c>
      <c r="G35" s="289">
        <f t="shared" si="0"/>
        <v>1600.5033000000001</v>
      </c>
      <c r="H35" s="290">
        <f t="shared" si="1"/>
        <v>1576.4957505</v>
      </c>
      <c r="I35" s="290">
        <f t="shared" si="2"/>
        <v>1577</v>
      </c>
      <c r="J35" s="291" t="str">
        <f t="shared" si="3"/>
        <v>PremiumOnPremIntermediate</v>
      </c>
    </row>
    <row r="36" spans="1:10" s="292" customFormat="1" ht="10">
      <c r="A36" s="287">
        <v>35</v>
      </c>
      <c r="B36" s="287" t="s">
        <v>1462</v>
      </c>
      <c r="C36" s="287" t="s">
        <v>2630</v>
      </c>
      <c r="D36" s="287" t="s">
        <v>800</v>
      </c>
      <c r="E36" s="287" t="s">
        <v>2562</v>
      </c>
      <c r="F36" s="288">
        <v>24.8</v>
      </c>
      <c r="G36" s="289">
        <f t="shared" si="0"/>
        <v>2070.5520000000001</v>
      </c>
      <c r="H36" s="290">
        <f t="shared" si="1"/>
        <v>2039.4937200000002</v>
      </c>
      <c r="I36" s="290">
        <f t="shared" si="2"/>
        <v>2040</v>
      </c>
      <c r="J36" s="291" t="str">
        <f t="shared" si="3"/>
        <v>PremiumODCSenior</v>
      </c>
    </row>
    <row r="37" spans="1:10" s="292" customFormat="1" ht="10">
      <c r="A37" s="287">
        <v>36</v>
      </c>
      <c r="B37" s="287" t="s">
        <v>1462</v>
      </c>
      <c r="C37" s="287" t="s">
        <v>2630</v>
      </c>
      <c r="D37" s="287" t="s">
        <v>807</v>
      </c>
      <c r="E37" s="287" t="s">
        <v>2562</v>
      </c>
      <c r="F37" s="288">
        <v>22.32</v>
      </c>
      <c r="G37" s="289">
        <f t="shared" si="0"/>
        <v>1863.4967999999999</v>
      </c>
      <c r="H37" s="290">
        <f t="shared" si="1"/>
        <v>1835.5443479999999</v>
      </c>
      <c r="I37" s="290">
        <f t="shared" si="2"/>
        <v>1836</v>
      </c>
      <c r="J37" s="291" t="str">
        <f t="shared" si="3"/>
        <v>PremiumOnPremSenior</v>
      </c>
    </row>
    <row r="38" spans="1:10" s="292" customFormat="1" ht="10">
      <c r="A38" s="287">
        <v>37</v>
      </c>
      <c r="B38" s="287" t="s">
        <v>1464</v>
      </c>
      <c r="C38" s="287" t="s">
        <v>2563</v>
      </c>
      <c r="D38" s="287" t="s">
        <v>800</v>
      </c>
      <c r="E38" s="287" t="s">
        <v>2560</v>
      </c>
      <c r="F38" s="288">
        <v>16.899999999999999</v>
      </c>
      <c r="G38" s="289">
        <f t="shared" si="0"/>
        <v>1410.9809999999998</v>
      </c>
      <c r="H38" s="290">
        <f t="shared" si="1"/>
        <v>1389.8162849999999</v>
      </c>
      <c r="I38" s="290">
        <f t="shared" si="2"/>
        <v>1390</v>
      </c>
      <c r="J38" s="291" t="str">
        <f t="shared" si="3"/>
        <v>StandardODCJunior</v>
      </c>
    </row>
    <row r="39" spans="1:10" s="292" customFormat="1" ht="10">
      <c r="A39" s="287">
        <v>38</v>
      </c>
      <c r="B39" s="287" t="s">
        <v>1464</v>
      </c>
      <c r="C39" s="287" t="s">
        <v>2563</v>
      </c>
      <c r="D39" s="287" t="s">
        <v>807</v>
      </c>
      <c r="E39" s="287" t="s">
        <v>2560</v>
      </c>
      <c r="F39" s="288">
        <v>15.21</v>
      </c>
      <c r="G39" s="289">
        <f t="shared" si="0"/>
        <v>1269.8829000000001</v>
      </c>
      <c r="H39" s="290">
        <f t="shared" si="1"/>
        <v>1250.8346565000002</v>
      </c>
      <c r="I39" s="290">
        <f t="shared" si="2"/>
        <v>1251</v>
      </c>
      <c r="J39" s="291" t="str">
        <f t="shared" si="3"/>
        <v>StandardOnPremJunior</v>
      </c>
    </row>
    <row r="40" spans="1:10" s="292" customFormat="1" ht="10">
      <c r="A40" s="287">
        <v>39</v>
      </c>
      <c r="B40" s="287" t="s">
        <v>1464</v>
      </c>
      <c r="C40" s="287" t="s">
        <v>2563</v>
      </c>
      <c r="D40" s="287" t="s">
        <v>800</v>
      </c>
      <c r="E40" s="287" t="s">
        <v>2561</v>
      </c>
      <c r="F40" s="288">
        <v>20</v>
      </c>
      <c r="G40" s="289">
        <f t="shared" si="0"/>
        <v>1669.8</v>
      </c>
      <c r="H40" s="290">
        <f t="shared" si="1"/>
        <v>1644.7529999999999</v>
      </c>
      <c r="I40" s="290">
        <f t="shared" si="2"/>
        <v>1645</v>
      </c>
      <c r="J40" s="291" t="str">
        <f t="shared" si="3"/>
        <v>StandardODCIntermediate</v>
      </c>
    </row>
    <row r="41" spans="1:10" s="292" customFormat="1" ht="10">
      <c r="A41" s="287">
        <v>40</v>
      </c>
      <c r="B41" s="287" t="s">
        <v>1464</v>
      </c>
      <c r="C41" s="287" t="s">
        <v>2563</v>
      </c>
      <c r="D41" s="287" t="s">
        <v>807</v>
      </c>
      <c r="E41" s="287" t="s">
        <v>2561</v>
      </c>
      <c r="F41" s="288">
        <v>18</v>
      </c>
      <c r="G41" s="289">
        <f t="shared" si="0"/>
        <v>1502.82</v>
      </c>
      <c r="H41" s="290">
        <f t="shared" si="1"/>
        <v>1480.2776999999999</v>
      </c>
      <c r="I41" s="290">
        <f t="shared" si="2"/>
        <v>1481</v>
      </c>
      <c r="J41" s="291" t="str">
        <f t="shared" si="3"/>
        <v>StandardOnPremIntermediate</v>
      </c>
    </row>
    <row r="42" spans="1:10" s="292" customFormat="1" ht="10">
      <c r="A42" s="287">
        <v>41</v>
      </c>
      <c r="B42" s="287" t="s">
        <v>1464</v>
      </c>
      <c r="C42" s="287" t="s">
        <v>2563</v>
      </c>
      <c r="D42" s="287" t="s">
        <v>800</v>
      </c>
      <c r="E42" s="287" t="s">
        <v>2562</v>
      </c>
      <c r="F42" s="288">
        <v>22.9</v>
      </c>
      <c r="G42" s="289">
        <f t="shared" si="0"/>
        <v>1911.9209999999998</v>
      </c>
      <c r="H42" s="290">
        <f t="shared" si="1"/>
        <v>1883.2421849999998</v>
      </c>
      <c r="I42" s="290">
        <f t="shared" si="2"/>
        <v>1884</v>
      </c>
      <c r="J42" s="291" t="str">
        <f t="shared" si="3"/>
        <v>StandardODCSenior</v>
      </c>
    </row>
    <row r="43" spans="1:10" s="292" customFormat="1" ht="10">
      <c r="A43" s="287">
        <v>42</v>
      </c>
      <c r="B43" s="287" t="s">
        <v>1464</v>
      </c>
      <c r="C43" s="287" t="s">
        <v>2563</v>
      </c>
      <c r="D43" s="287" t="s">
        <v>807</v>
      </c>
      <c r="E43" s="287" t="s">
        <v>2562</v>
      </c>
      <c r="F43" s="288">
        <v>20.61</v>
      </c>
      <c r="G43" s="289">
        <f t="shared" si="0"/>
        <v>1720.7288999999998</v>
      </c>
      <c r="H43" s="290">
        <f t="shared" si="1"/>
        <v>1694.9179664999999</v>
      </c>
      <c r="I43" s="290">
        <f t="shared" si="2"/>
        <v>1695</v>
      </c>
      <c r="J43" s="291" t="str">
        <f t="shared" si="3"/>
        <v>StandardOnPremSenior</v>
      </c>
    </row>
    <row r="44" spans="1:10" s="292" customFormat="1" ht="10">
      <c r="A44" s="287">
        <v>43</v>
      </c>
      <c r="B44" s="287" t="s">
        <v>1462</v>
      </c>
      <c r="C44" s="287" t="s">
        <v>2421</v>
      </c>
      <c r="D44" s="287" t="s">
        <v>800</v>
      </c>
      <c r="E44" s="287" t="s">
        <v>2560</v>
      </c>
      <c r="F44" s="288">
        <v>17.5</v>
      </c>
      <c r="G44" s="289">
        <f t="shared" si="0"/>
        <v>1461.0749999999998</v>
      </c>
      <c r="H44" s="290">
        <f t="shared" si="1"/>
        <v>1439.1588749999999</v>
      </c>
      <c r="I44" s="290">
        <f t="shared" si="2"/>
        <v>1440</v>
      </c>
      <c r="J44" s="291" t="str">
        <f t="shared" si="3"/>
        <v>PremiumODCJunior</v>
      </c>
    </row>
    <row r="45" spans="1:10" s="292" customFormat="1" ht="10">
      <c r="A45" s="287">
        <v>44</v>
      </c>
      <c r="B45" s="287" t="s">
        <v>1462</v>
      </c>
      <c r="C45" s="287" t="s">
        <v>2421</v>
      </c>
      <c r="D45" s="287" t="s">
        <v>807</v>
      </c>
      <c r="E45" s="287" t="s">
        <v>2560</v>
      </c>
      <c r="F45" s="288">
        <v>15.75</v>
      </c>
      <c r="G45" s="289">
        <f t="shared" si="0"/>
        <v>1314.9675</v>
      </c>
      <c r="H45" s="290">
        <f t="shared" si="1"/>
        <v>1295.2429875</v>
      </c>
      <c r="I45" s="290">
        <f t="shared" si="2"/>
        <v>1296</v>
      </c>
      <c r="J45" s="291" t="str">
        <f t="shared" si="3"/>
        <v>PremiumOnPremJunior</v>
      </c>
    </row>
    <row r="46" spans="1:10" s="292" customFormat="1" ht="10">
      <c r="A46" s="287">
        <v>45</v>
      </c>
      <c r="B46" s="287" t="s">
        <v>1462</v>
      </c>
      <c r="C46" s="287" t="s">
        <v>2421</v>
      </c>
      <c r="D46" s="287" t="s">
        <v>800</v>
      </c>
      <c r="E46" s="287" t="s">
        <v>2561</v>
      </c>
      <c r="F46" s="288">
        <v>21.3</v>
      </c>
      <c r="G46" s="289">
        <f t="shared" si="0"/>
        <v>1778.337</v>
      </c>
      <c r="H46" s="290">
        <f t="shared" si="1"/>
        <v>1751.6619450000001</v>
      </c>
      <c r="I46" s="290">
        <f t="shared" si="2"/>
        <v>1752</v>
      </c>
      <c r="J46" s="291" t="str">
        <f t="shared" si="3"/>
        <v>PremiumODCIntermediate</v>
      </c>
    </row>
    <row r="47" spans="1:10" s="292" customFormat="1" ht="10">
      <c r="A47" s="287">
        <v>46</v>
      </c>
      <c r="B47" s="287" t="s">
        <v>1462</v>
      </c>
      <c r="C47" s="287" t="s">
        <v>2421</v>
      </c>
      <c r="D47" s="287" t="s">
        <v>807</v>
      </c>
      <c r="E47" s="287" t="s">
        <v>2561</v>
      </c>
      <c r="F47" s="288">
        <v>19.170000000000002</v>
      </c>
      <c r="G47" s="289">
        <f t="shared" si="0"/>
        <v>1600.5033000000001</v>
      </c>
      <c r="H47" s="290">
        <f t="shared" si="1"/>
        <v>1576.4957505</v>
      </c>
      <c r="I47" s="290">
        <f t="shared" si="2"/>
        <v>1577</v>
      </c>
      <c r="J47" s="291" t="str">
        <f t="shared" si="3"/>
        <v>PremiumOnPremIntermediate</v>
      </c>
    </row>
    <row r="48" spans="1:10" s="292" customFormat="1" ht="10">
      <c r="A48" s="287">
        <v>47</v>
      </c>
      <c r="B48" s="287" t="s">
        <v>1462</v>
      </c>
      <c r="C48" s="287" t="s">
        <v>2421</v>
      </c>
      <c r="D48" s="287" t="s">
        <v>800</v>
      </c>
      <c r="E48" s="287" t="s">
        <v>2562</v>
      </c>
      <c r="F48" s="288">
        <v>24.8</v>
      </c>
      <c r="G48" s="289">
        <f t="shared" si="0"/>
        <v>2070.5520000000001</v>
      </c>
      <c r="H48" s="290">
        <f t="shared" si="1"/>
        <v>2039.4937200000002</v>
      </c>
      <c r="I48" s="290">
        <f t="shared" si="2"/>
        <v>2040</v>
      </c>
      <c r="J48" s="291" t="str">
        <f t="shared" si="3"/>
        <v>PremiumODCSenior</v>
      </c>
    </row>
    <row r="49" spans="1:10" s="292" customFormat="1" ht="10">
      <c r="A49" s="287">
        <v>48</v>
      </c>
      <c r="B49" s="287" t="s">
        <v>1462</v>
      </c>
      <c r="C49" s="287" t="s">
        <v>2421</v>
      </c>
      <c r="D49" s="287" t="s">
        <v>807</v>
      </c>
      <c r="E49" s="287" t="s">
        <v>2562</v>
      </c>
      <c r="F49" s="288">
        <v>22.32</v>
      </c>
      <c r="G49" s="289">
        <f t="shared" si="0"/>
        <v>1863.4967999999999</v>
      </c>
      <c r="H49" s="290">
        <f t="shared" si="1"/>
        <v>1835.5443479999999</v>
      </c>
      <c r="I49" s="290">
        <f t="shared" si="2"/>
        <v>1836</v>
      </c>
      <c r="J49" s="291" t="str">
        <f t="shared" si="3"/>
        <v>PremiumOnPremSenior</v>
      </c>
    </row>
    <row r="50" spans="1:10" s="292" customFormat="1" ht="10">
      <c r="A50" s="287">
        <v>49</v>
      </c>
      <c r="B50" s="287" t="s">
        <v>1493</v>
      </c>
      <c r="C50" s="287" t="s">
        <v>2631</v>
      </c>
      <c r="D50" s="287" t="s">
        <v>800</v>
      </c>
      <c r="E50" s="287" t="s">
        <v>2560</v>
      </c>
      <c r="F50" s="288">
        <v>19</v>
      </c>
      <c r="G50" s="289">
        <f t="shared" si="0"/>
        <v>1586.31</v>
      </c>
      <c r="H50" s="290">
        <f t="shared" si="1"/>
        <v>1562.5153499999999</v>
      </c>
      <c r="I50" s="290">
        <f t="shared" si="2"/>
        <v>1563</v>
      </c>
      <c r="J50" s="291" t="str">
        <f t="shared" si="3"/>
        <v>NicheODCJunior</v>
      </c>
    </row>
    <row r="51" spans="1:10" s="292" customFormat="1" ht="10">
      <c r="A51" s="287">
        <v>50</v>
      </c>
      <c r="B51" s="287" t="s">
        <v>1493</v>
      </c>
      <c r="C51" s="287" t="s">
        <v>2631</v>
      </c>
      <c r="D51" s="287" t="s">
        <v>807</v>
      </c>
      <c r="E51" s="287" t="s">
        <v>2560</v>
      </c>
      <c r="F51" s="288">
        <v>17.100000000000001</v>
      </c>
      <c r="G51" s="289">
        <f t="shared" si="0"/>
        <v>1427.6790000000001</v>
      </c>
      <c r="H51" s="290">
        <f t="shared" si="1"/>
        <v>1406.263815</v>
      </c>
      <c r="I51" s="290">
        <f t="shared" si="2"/>
        <v>1407</v>
      </c>
      <c r="J51" s="291" t="str">
        <f t="shared" si="3"/>
        <v>NicheOnPremJunior</v>
      </c>
    </row>
    <row r="52" spans="1:10" s="292" customFormat="1" ht="10">
      <c r="A52" s="287">
        <v>51</v>
      </c>
      <c r="B52" s="287" t="s">
        <v>1493</v>
      </c>
      <c r="C52" s="287" t="s">
        <v>2631</v>
      </c>
      <c r="D52" s="287" t="s">
        <v>800</v>
      </c>
      <c r="E52" s="287" t="s">
        <v>2561</v>
      </c>
      <c r="F52" s="288">
        <v>22.8</v>
      </c>
      <c r="G52" s="289">
        <f t="shared" si="0"/>
        <v>1903.5719999999999</v>
      </c>
      <c r="H52" s="290">
        <f t="shared" si="1"/>
        <v>1875.0184199999999</v>
      </c>
      <c r="I52" s="290">
        <f t="shared" si="2"/>
        <v>1876</v>
      </c>
      <c r="J52" s="291" t="str">
        <f t="shared" si="3"/>
        <v>NicheODCIntermediate</v>
      </c>
    </row>
    <row r="53" spans="1:10" s="292" customFormat="1" ht="10">
      <c r="A53" s="287">
        <v>52</v>
      </c>
      <c r="B53" s="287" t="s">
        <v>1493</v>
      </c>
      <c r="C53" s="287" t="s">
        <v>2631</v>
      </c>
      <c r="D53" s="287" t="s">
        <v>807</v>
      </c>
      <c r="E53" s="287" t="s">
        <v>2561</v>
      </c>
      <c r="F53" s="288">
        <v>20.52</v>
      </c>
      <c r="G53" s="289">
        <f t="shared" si="0"/>
        <v>1713.2148</v>
      </c>
      <c r="H53" s="290">
        <f t="shared" si="1"/>
        <v>1687.516578</v>
      </c>
      <c r="I53" s="290">
        <f t="shared" si="2"/>
        <v>1688</v>
      </c>
      <c r="J53" s="291" t="str">
        <f t="shared" si="3"/>
        <v>NicheOnPremIntermediate</v>
      </c>
    </row>
    <row r="54" spans="1:10" s="292" customFormat="1" ht="10">
      <c r="A54" s="287">
        <v>53</v>
      </c>
      <c r="B54" s="287" t="s">
        <v>1493</v>
      </c>
      <c r="C54" s="287" t="s">
        <v>2631</v>
      </c>
      <c r="D54" s="287" t="s">
        <v>800</v>
      </c>
      <c r="E54" s="287" t="s">
        <v>2562</v>
      </c>
      <c r="F54" s="288">
        <v>27.5</v>
      </c>
      <c r="G54" s="289">
        <f t="shared" si="0"/>
        <v>2295.9749999999999</v>
      </c>
      <c r="H54" s="290">
        <f t="shared" si="1"/>
        <v>2261.5353749999999</v>
      </c>
      <c r="I54" s="290">
        <f t="shared" si="2"/>
        <v>2262</v>
      </c>
      <c r="J54" s="291" t="str">
        <f t="shared" si="3"/>
        <v>NicheODCSenior</v>
      </c>
    </row>
    <row r="55" spans="1:10" s="292" customFormat="1" ht="10">
      <c r="A55" s="287">
        <v>54</v>
      </c>
      <c r="B55" s="287" t="s">
        <v>1493</v>
      </c>
      <c r="C55" s="287" t="s">
        <v>2631</v>
      </c>
      <c r="D55" s="287" t="s">
        <v>807</v>
      </c>
      <c r="E55" s="287" t="s">
        <v>2562</v>
      </c>
      <c r="F55" s="288">
        <v>24.75</v>
      </c>
      <c r="G55" s="289">
        <f t="shared" si="0"/>
        <v>2066.3775000000001</v>
      </c>
      <c r="H55" s="290">
        <f t="shared" si="1"/>
        <v>2035.3818375000001</v>
      </c>
      <c r="I55" s="290">
        <f t="shared" si="2"/>
        <v>2036</v>
      </c>
      <c r="J55" s="291" t="str">
        <f t="shared" si="3"/>
        <v>NicheOnPremSenior</v>
      </c>
    </row>
    <row r="56" spans="1:10" s="292" customFormat="1" ht="10">
      <c r="A56" s="287">
        <v>55</v>
      </c>
      <c r="B56" s="287" t="s">
        <v>1493</v>
      </c>
      <c r="C56" s="287" t="s">
        <v>2423</v>
      </c>
      <c r="D56" s="287" t="s">
        <v>800</v>
      </c>
      <c r="E56" s="287" t="s">
        <v>2560</v>
      </c>
      <c r="F56" s="288">
        <v>19</v>
      </c>
      <c r="G56" s="289">
        <f t="shared" si="0"/>
        <v>1586.31</v>
      </c>
      <c r="H56" s="290">
        <f t="shared" si="1"/>
        <v>1562.5153499999999</v>
      </c>
      <c r="I56" s="290">
        <f t="shared" si="2"/>
        <v>1563</v>
      </c>
      <c r="J56" s="291" t="str">
        <f t="shared" si="3"/>
        <v>NicheODCJunior</v>
      </c>
    </row>
    <row r="57" spans="1:10" s="292" customFormat="1" ht="10">
      <c r="A57" s="287">
        <v>56</v>
      </c>
      <c r="B57" s="287" t="s">
        <v>1493</v>
      </c>
      <c r="C57" s="287" t="s">
        <v>2423</v>
      </c>
      <c r="D57" s="287" t="s">
        <v>807</v>
      </c>
      <c r="E57" s="287" t="s">
        <v>2560</v>
      </c>
      <c r="F57" s="288">
        <v>17.100000000000001</v>
      </c>
      <c r="G57" s="289">
        <f t="shared" si="0"/>
        <v>1427.6790000000001</v>
      </c>
      <c r="H57" s="290">
        <f t="shared" si="1"/>
        <v>1406.263815</v>
      </c>
      <c r="I57" s="290">
        <f t="shared" si="2"/>
        <v>1407</v>
      </c>
      <c r="J57" s="291" t="str">
        <f t="shared" si="3"/>
        <v>NicheOnPremJunior</v>
      </c>
    </row>
    <row r="58" spans="1:10" s="292" customFormat="1" ht="10">
      <c r="A58" s="287">
        <v>57</v>
      </c>
      <c r="B58" s="287" t="s">
        <v>1493</v>
      </c>
      <c r="C58" s="287" t="s">
        <v>2423</v>
      </c>
      <c r="D58" s="287" t="s">
        <v>800</v>
      </c>
      <c r="E58" s="287" t="s">
        <v>2561</v>
      </c>
      <c r="F58" s="288">
        <v>22.8</v>
      </c>
      <c r="G58" s="289">
        <f t="shared" si="0"/>
        <v>1903.5719999999999</v>
      </c>
      <c r="H58" s="290">
        <f t="shared" si="1"/>
        <v>1875.0184199999999</v>
      </c>
      <c r="I58" s="290">
        <f t="shared" si="2"/>
        <v>1876</v>
      </c>
      <c r="J58" s="291" t="str">
        <f t="shared" si="3"/>
        <v>NicheODCIntermediate</v>
      </c>
    </row>
    <row r="59" spans="1:10" s="292" customFormat="1" ht="10">
      <c r="A59" s="287">
        <v>58</v>
      </c>
      <c r="B59" s="287" t="s">
        <v>1493</v>
      </c>
      <c r="C59" s="287" t="s">
        <v>2423</v>
      </c>
      <c r="D59" s="287" t="s">
        <v>807</v>
      </c>
      <c r="E59" s="287" t="s">
        <v>2561</v>
      </c>
      <c r="F59" s="288">
        <v>20.52</v>
      </c>
      <c r="G59" s="289">
        <f t="shared" si="0"/>
        <v>1713.2148</v>
      </c>
      <c r="H59" s="290">
        <f t="shared" si="1"/>
        <v>1687.516578</v>
      </c>
      <c r="I59" s="290">
        <f t="shared" si="2"/>
        <v>1688</v>
      </c>
      <c r="J59" s="291" t="str">
        <f t="shared" si="3"/>
        <v>NicheOnPremIntermediate</v>
      </c>
    </row>
    <row r="60" spans="1:10" s="292" customFormat="1" ht="10">
      <c r="A60" s="287">
        <v>59</v>
      </c>
      <c r="B60" s="287" t="s">
        <v>1493</v>
      </c>
      <c r="C60" s="287" t="s">
        <v>2423</v>
      </c>
      <c r="D60" s="287" t="s">
        <v>800</v>
      </c>
      <c r="E60" s="287" t="s">
        <v>2562</v>
      </c>
      <c r="F60" s="288">
        <v>27.5</v>
      </c>
      <c r="G60" s="289">
        <f t="shared" si="0"/>
        <v>2295.9749999999999</v>
      </c>
      <c r="H60" s="290">
        <f t="shared" si="1"/>
        <v>2261.5353749999999</v>
      </c>
      <c r="I60" s="290">
        <f t="shared" si="2"/>
        <v>2262</v>
      </c>
      <c r="J60" s="291" t="str">
        <f t="shared" si="3"/>
        <v>NicheODCSenior</v>
      </c>
    </row>
    <row r="61" spans="1:10" s="292" customFormat="1" ht="10">
      <c r="A61" s="287">
        <v>60</v>
      </c>
      <c r="B61" s="287" t="s">
        <v>1493</v>
      </c>
      <c r="C61" s="287" t="s">
        <v>2423</v>
      </c>
      <c r="D61" s="287" t="s">
        <v>807</v>
      </c>
      <c r="E61" s="287" t="s">
        <v>2562</v>
      </c>
      <c r="F61" s="288">
        <v>24.75</v>
      </c>
      <c r="G61" s="289">
        <f t="shared" si="0"/>
        <v>2066.3775000000001</v>
      </c>
      <c r="H61" s="290">
        <f t="shared" si="1"/>
        <v>2035.3818375000001</v>
      </c>
      <c r="I61" s="290">
        <f t="shared" si="2"/>
        <v>2036</v>
      </c>
      <c r="J61" s="291" t="str">
        <f t="shared" si="3"/>
        <v>NicheOnPremSenior</v>
      </c>
    </row>
    <row r="62" spans="1:10" s="292" customFormat="1" ht="10">
      <c r="A62" s="287">
        <v>61</v>
      </c>
      <c r="B62" s="287" t="s">
        <v>1462</v>
      </c>
      <c r="C62" s="287" t="s">
        <v>2424</v>
      </c>
      <c r="D62" s="287" t="s">
        <v>800</v>
      </c>
      <c r="E62" s="287" t="s">
        <v>2560</v>
      </c>
      <c r="F62" s="288">
        <v>17.5</v>
      </c>
      <c r="G62" s="289">
        <f t="shared" si="0"/>
        <v>1461.0749999999998</v>
      </c>
      <c r="H62" s="290">
        <f t="shared" si="1"/>
        <v>1439.1588749999999</v>
      </c>
      <c r="I62" s="290">
        <f t="shared" si="2"/>
        <v>1440</v>
      </c>
      <c r="J62" s="291" t="str">
        <f t="shared" si="3"/>
        <v>PremiumODCJunior</v>
      </c>
    </row>
    <row r="63" spans="1:10" s="292" customFormat="1" ht="10">
      <c r="A63" s="287">
        <v>62</v>
      </c>
      <c r="B63" s="287" t="s">
        <v>1462</v>
      </c>
      <c r="C63" s="287" t="s">
        <v>2424</v>
      </c>
      <c r="D63" s="287" t="s">
        <v>807</v>
      </c>
      <c r="E63" s="287" t="s">
        <v>2560</v>
      </c>
      <c r="F63" s="288">
        <v>15.75</v>
      </c>
      <c r="G63" s="289">
        <f t="shared" si="0"/>
        <v>1314.9675</v>
      </c>
      <c r="H63" s="290">
        <f t="shared" si="1"/>
        <v>1295.2429875</v>
      </c>
      <c r="I63" s="290">
        <f t="shared" si="2"/>
        <v>1296</v>
      </c>
      <c r="J63" s="291" t="str">
        <f t="shared" si="3"/>
        <v>PremiumOnPremJunior</v>
      </c>
    </row>
    <row r="64" spans="1:10" s="292" customFormat="1" ht="10">
      <c r="A64" s="287">
        <v>63</v>
      </c>
      <c r="B64" s="287" t="s">
        <v>1462</v>
      </c>
      <c r="C64" s="287" t="s">
        <v>2424</v>
      </c>
      <c r="D64" s="287" t="s">
        <v>800</v>
      </c>
      <c r="E64" s="287" t="s">
        <v>2561</v>
      </c>
      <c r="F64" s="288">
        <v>21.3</v>
      </c>
      <c r="G64" s="289">
        <f t="shared" si="0"/>
        <v>1778.337</v>
      </c>
      <c r="H64" s="290">
        <f t="shared" si="1"/>
        <v>1751.6619450000001</v>
      </c>
      <c r="I64" s="290">
        <f t="shared" si="2"/>
        <v>1752</v>
      </c>
      <c r="J64" s="291" t="str">
        <f t="shared" si="3"/>
        <v>PremiumODCIntermediate</v>
      </c>
    </row>
    <row r="65" spans="1:10" s="292" customFormat="1" ht="10">
      <c r="A65" s="287">
        <v>64</v>
      </c>
      <c r="B65" s="287" t="s">
        <v>1462</v>
      </c>
      <c r="C65" s="287" t="s">
        <v>2424</v>
      </c>
      <c r="D65" s="287" t="s">
        <v>807</v>
      </c>
      <c r="E65" s="287" t="s">
        <v>2561</v>
      </c>
      <c r="F65" s="288">
        <v>19.170000000000002</v>
      </c>
      <c r="G65" s="289">
        <f t="shared" si="0"/>
        <v>1600.5033000000001</v>
      </c>
      <c r="H65" s="290">
        <f t="shared" si="1"/>
        <v>1576.4957505</v>
      </c>
      <c r="I65" s="290">
        <f t="shared" si="2"/>
        <v>1577</v>
      </c>
      <c r="J65" s="291" t="str">
        <f t="shared" si="3"/>
        <v>PremiumOnPremIntermediate</v>
      </c>
    </row>
    <row r="66" spans="1:10" s="292" customFormat="1" ht="10">
      <c r="A66" s="287">
        <v>65</v>
      </c>
      <c r="B66" s="287" t="s">
        <v>1462</v>
      </c>
      <c r="C66" s="287" t="s">
        <v>2424</v>
      </c>
      <c r="D66" s="287" t="s">
        <v>800</v>
      </c>
      <c r="E66" s="287" t="s">
        <v>2562</v>
      </c>
      <c r="F66" s="288">
        <v>24.8</v>
      </c>
      <c r="G66" s="289">
        <f t="shared" si="0"/>
        <v>2070.5520000000001</v>
      </c>
      <c r="H66" s="290">
        <f t="shared" si="1"/>
        <v>2039.4937200000002</v>
      </c>
      <c r="I66" s="290">
        <f t="shared" si="2"/>
        <v>2040</v>
      </c>
      <c r="J66" s="291" t="str">
        <f t="shared" si="3"/>
        <v>PremiumODCSenior</v>
      </c>
    </row>
    <row r="67" spans="1:10" s="292" customFormat="1" ht="10">
      <c r="A67" s="287">
        <v>66</v>
      </c>
      <c r="B67" s="287" t="s">
        <v>1462</v>
      </c>
      <c r="C67" s="287" t="s">
        <v>2424</v>
      </c>
      <c r="D67" s="287" t="s">
        <v>807</v>
      </c>
      <c r="E67" s="287" t="s">
        <v>2562</v>
      </c>
      <c r="F67" s="288">
        <v>22.32</v>
      </c>
      <c r="G67" s="289">
        <f t="shared" ref="G67:G130" si="4">F67*83.49</f>
        <v>1863.4967999999999</v>
      </c>
      <c r="H67" s="290">
        <f t="shared" ref="H67:H130" si="5">G67-(G67*1.5%)</f>
        <v>1835.5443479999999</v>
      </c>
      <c r="I67" s="290">
        <f t="shared" ref="I67:I130" si="6">ROUNDUP(H67,0)</f>
        <v>1836</v>
      </c>
      <c r="J67" s="291" t="str">
        <f t="shared" ref="J67:J130" si="7">CONCATENATE(B67,D67,E67)</f>
        <v>PremiumOnPremSenior</v>
      </c>
    </row>
    <row r="68" spans="1:10" s="292" customFormat="1" ht="10">
      <c r="A68" s="287">
        <v>67</v>
      </c>
      <c r="B68" s="287" t="s">
        <v>1493</v>
      </c>
      <c r="C68" s="287" t="s">
        <v>2425</v>
      </c>
      <c r="D68" s="287" t="s">
        <v>800</v>
      </c>
      <c r="E68" s="287" t="s">
        <v>2560</v>
      </c>
      <c r="F68" s="288">
        <v>19</v>
      </c>
      <c r="G68" s="289">
        <f t="shared" si="4"/>
        <v>1586.31</v>
      </c>
      <c r="H68" s="290">
        <f t="shared" si="5"/>
        <v>1562.5153499999999</v>
      </c>
      <c r="I68" s="290">
        <f t="shared" si="6"/>
        <v>1563</v>
      </c>
      <c r="J68" s="291" t="str">
        <f t="shared" si="7"/>
        <v>NicheODCJunior</v>
      </c>
    </row>
    <row r="69" spans="1:10" s="292" customFormat="1" ht="10">
      <c r="A69" s="287">
        <v>68</v>
      </c>
      <c r="B69" s="287" t="s">
        <v>1493</v>
      </c>
      <c r="C69" s="287" t="s">
        <v>2425</v>
      </c>
      <c r="D69" s="287" t="s">
        <v>807</v>
      </c>
      <c r="E69" s="287" t="s">
        <v>2560</v>
      </c>
      <c r="F69" s="288">
        <v>17.100000000000001</v>
      </c>
      <c r="G69" s="289">
        <f t="shared" si="4"/>
        <v>1427.6790000000001</v>
      </c>
      <c r="H69" s="290">
        <f t="shared" si="5"/>
        <v>1406.263815</v>
      </c>
      <c r="I69" s="290">
        <f t="shared" si="6"/>
        <v>1407</v>
      </c>
      <c r="J69" s="291" t="str">
        <f t="shared" si="7"/>
        <v>NicheOnPremJunior</v>
      </c>
    </row>
    <row r="70" spans="1:10" s="292" customFormat="1" ht="10">
      <c r="A70" s="287">
        <v>69</v>
      </c>
      <c r="B70" s="287" t="s">
        <v>1493</v>
      </c>
      <c r="C70" s="287" t="s">
        <v>2425</v>
      </c>
      <c r="D70" s="287" t="s">
        <v>800</v>
      </c>
      <c r="E70" s="287" t="s">
        <v>2561</v>
      </c>
      <c r="F70" s="288">
        <v>22.8</v>
      </c>
      <c r="G70" s="289">
        <f t="shared" si="4"/>
        <v>1903.5719999999999</v>
      </c>
      <c r="H70" s="290">
        <f t="shared" si="5"/>
        <v>1875.0184199999999</v>
      </c>
      <c r="I70" s="290">
        <f t="shared" si="6"/>
        <v>1876</v>
      </c>
      <c r="J70" s="291" t="str">
        <f t="shared" si="7"/>
        <v>NicheODCIntermediate</v>
      </c>
    </row>
    <row r="71" spans="1:10" s="292" customFormat="1" ht="10">
      <c r="A71" s="287">
        <v>70</v>
      </c>
      <c r="B71" s="287" t="s">
        <v>1493</v>
      </c>
      <c r="C71" s="287" t="s">
        <v>2425</v>
      </c>
      <c r="D71" s="287" t="s">
        <v>807</v>
      </c>
      <c r="E71" s="287" t="s">
        <v>2561</v>
      </c>
      <c r="F71" s="288">
        <v>20.52</v>
      </c>
      <c r="G71" s="289">
        <f t="shared" si="4"/>
        <v>1713.2148</v>
      </c>
      <c r="H71" s="290">
        <f t="shared" si="5"/>
        <v>1687.516578</v>
      </c>
      <c r="I71" s="290">
        <f t="shared" si="6"/>
        <v>1688</v>
      </c>
      <c r="J71" s="291" t="str">
        <f t="shared" si="7"/>
        <v>NicheOnPremIntermediate</v>
      </c>
    </row>
    <row r="72" spans="1:10" s="292" customFormat="1" ht="10">
      <c r="A72" s="287">
        <v>71</v>
      </c>
      <c r="B72" s="287" t="s">
        <v>1493</v>
      </c>
      <c r="C72" s="287" t="s">
        <v>2425</v>
      </c>
      <c r="D72" s="287" t="s">
        <v>800</v>
      </c>
      <c r="E72" s="287" t="s">
        <v>2562</v>
      </c>
      <c r="F72" s="288">
        <v>27.5</v>
      </c>
      <c r="G72" s="289">
        <f t="shared" si="4"/>
        <v>2295.9749999999999</v>
      </c>
      <c r="H72" s="290">
        <f t="shared" si="5"/>
        <v>2261.5353749999999</v>
      </c>
      <c r="I72" s="290">
        <f t="shared" si="6"/>
        <v>2262</v>
      </c>
      <c r="J72" s="291" t="str">
        <f t="shared" si="7"/>
        <v>NicheODCSenior</v>
      </c>
    </row>
    <row r="73" spans="1:10" s="292" customFormat="1" ht="10">
      <c r="A73" s="287">
        <v>72</v>
      </c>
      <c r="B73" s="287" t="s">
        <v>1493</v>
      </c>
      <c r="C73" s="287" t="s">
        <v>2425</v>
      </c>
      <c r="D73" s="287" t="s">
        <v>807</v>
      </c>
      <c r="E73" s="287" t="s">
        <v>2562</v>
      </c>
      <c r="F73" s="288">
        <v>24.75</v>
      </c>
      <c r="G73" s="289">
        <f t="shared" si="4"/>
        <v>2066.3775000000001</v>
      </c>
      <c r="H73" s="290">
        <f t="shared" si="5"/>
        <v>2035.3818375000001</v>
      </c>
      <c r="I73" s="290">
        <f t="shared" si="6"/>
        <v>2036</v>
      </c>
      <c r="J73" s="291" t="str">
        <f t="shared" si="7"/>
        <v>NicheOnPremSenior</v>
      </c>
    </row>
    <row r="74" spans="1:10" s="292" customFormat="1" ht="10">
      <c r="A74" s="287">
        <v>73</v>
      </c>
      <c r="B74" s="287" t="s">
        <v>1493</v>
      </c>
      <c r="C74" s="287" t="s">
        <v>2426</v>
      </c>
      <c r="D74" s="287" t="s">
        <v>800</v>
      </c>
      <c r="E74" s="287" t="s">
        <v>2560</v>
      </c>
      <c r="F74" s="288">
        <v>19</v>
      </c>
      <c r="G74" s="289">
        <f t="shared" si="4"/>
        <v>1586.31</v>
      </c>
      <c r="H74" s="290">
        <f t="shared" si="5"/>
        <v>1562.5153499999999</v>
      </c>
      <c r="I74" s="290">
        <f t="shared" si="6"/>
        <v>1563</v>
      </c>
      <c r="J74" s="291" t="str">
        <f t="shared" si="7"/>
        <v>NicheODCJunior</v>
      </c>
    </row>
    <row r="75" spans="1:10" s="292" customFormat="1" ht="10">
      <c r="A75" s="287">
        <v>74</v>
      </c>
      <c r="B75" s="287" t="s">
        <v>1493</v>
      </c>
      <c r="C75" s="287" t="s">
        <v>2426</v>
      </c>
      <c r="D75" s="287" t="s">
        <v>807</v>
      </c>
      <c r="E75" s="287" t="s">
        <v>2560</v>
      </c>
      <c r="F75" s="288">
        <v>17.100000000000001</v>
      </c>
      <c r="G75" s="289">
        <f t="shared" si="4"/>
        <v>1427.6790000000001</v>
      </c>
      <c r="H75" s="290">
        <f t="shared" si="5"/>
        <v>1406.263815</v>
      </c>
      <c r="I75" s="290">
        <f t="shared" si="6"/>
        <v>1407</v>
      </c>
      <c r="J75" s="291" t="str">
        <f t="shared" si="7"/>
        <v>NicheOnPremJunior</v>
      </c>
    </row>
    <row r="76" spans="1:10" s="292" customFormat="1" ht="10">
      <c r="A76" s="287">
        <v>75</v>
      </c>
      <c r="B76" s="287" t="s">
        <v>1493</v>
      </c>
      <c r="C76" s="287" t="s">
        <v>2426</v>
      </c>
      <c r="D76" s="287" t="s">
        <v>800</v>
      </c>
      <c r="E76" s="287" t="s">
        <v>2561</v>
      </c>
      <c r="F76" s="288">
        <v>22.8</v>
      </c>
      <c r="G76" s="289">
        <f t="shared" si="4"/>
        <v>1903.5719999999999</v>
      </c>
      <c r="H76" s="290">
        <f t="shared" si="5"/>
        <v>1875.0184199999999</v>
      </c>
      <c r="I76" s="290">
        <f t="shared" si="6"/>
        <v>1876</v>
      </c>
      <c r="J76" s="291" t="str">
        <f t="shared" si="7"/>
        <v>NicheODCIntermediate</v>
      </c>
    </row>
    <row r="77" spans="1:10" s="292" customFormat="1" ht="10">
      <c r="A77" s="287">
        <v>76</v>
      </c>
      <c r="B77" s="287" t="s">
        <v>1493</v>
      </c>
      <c r="C77" s="287" t="s">
        <v>2426</v>
      </c>
      <c r="D77" s="287" t="s">
        <v>807</v>
      </c>
      <c r="E77" s="287" t="s">
        <v>2561</v>
      </c>
      <c r="F77" s="288">
        <v>20.52</v>
      </c>
      <c r="G77" s="289">
        <f t="shared" si="4"/>
        <v>1713.2148</v>
      </c>
      <c r="H77" s="290">
        <f t="shared" si="5"/>
        <v>1687.516578</v>
      </c>
      <c r="I77" s="290">
        <f t="shared" si="6"/>
        <v>1688</v>
      </c>
      <c r="J77" s="291" t="str">
        <f t="shared" si="7"/>
        <v>NicheOnPremIntermediate</v>
      </c>
    </row>
    <row r="78" spans="1:10" s="292" customFormat="1" ht="10">
      <c r="A78" s="287">
        <v>77</v>
      </c>
      <c r="B78" s="287" t="s">
        <v>1493</v>
      </c>
      <c r="C78" s="287" t="s">
        <v>2426</v>
      </c>
      <c r="D78" s="287" t="s">
        <v>800</v>
      </c>
      <c r="E78" s="287" t="s">
        <v>2562</v>
      </c>
      <c r="F78" s="288">
        <v>27.5</v>
      </c>
      <c r="G78" s="289">
        <f t="shared" si="4"/>
        <v>2295.9749999999999</v>
      </c>
      <c r="H78" s="290">
        <f t="shared" si="5"/>
        <v>2261.5353749999999</v>
      </c>
      <c r="I78" s="290">
        <f t="shared" si="6"/>
        <v>2262</v>
      </c>
      <c r="J78" s="291" t="str">
        <f t="shared" si="7"/>
        <v>NicheODCSenior</v>
      </c>
    </row>
    <row r="79" spans="1:10" s="292" customFormat="1" ht="10">
      <c r="A79" s="287">
        <v>78</v>
      </c>
      <c r="B79" s="287" t="s">
        <v>1493</v>
      </c>
      <c r="C79" s="287" t="s">
        <v>2426</v>
      </c>
      <c r="D79" s="287" t="s">
        <v>807</v>
      </c>
      <c r="E79" s="287" t="s">
        <v>2562</v>
      </c>
      <c r="F79" s="288">
        <v>24.75</v>
      </c>
      <c r="G79" s="289">
        <f t="shared" si="4"/>
        <v>2066.3775000000001</v>
      </c>
      <c r="H79" s="290">
        <f t="shared" si="5"/>
        <v>2035.3818375000001</v>
      </c>
      <c r="I79" s="290">
        <f t="shared" si="6"/>
        <v>2036</v>
      </c>
      <c r="J79" s="291" t="str">
        <f t="shared" si="7"/>
        <v>NicheOnPremSenior</v>
      </c>
    </row>
    <row r="80" spans="1:10" s="292" customFormat="1" ht="10">
      <c r="A80" s="287">
        <v>79</v>
      </c>
      <c r="B80" s="287" t="s">
        <v>1493</v>
      </c>
      <c r="C80" s="293" t="s">
        <v>2427</v>
      </c>
      <c r="D80" s="287" t="s">
        <v>800</v>
      </c>
      <c r="E80" s="287" t="s">
        <v>2560</v>
      </c>
      <c r="F80" s="288">
        <v>19</v>
      </c>
      <c r="G80" s="289">
        <f t="shared" si="4"/>
        <v>1586.31</v>
      </c>
      <c r="H80" s="290">
        <f t="shared" si="5"/>
        <v>1562.5153499999999</v>
      </c>
      <c r="I80" s="290">
        <f t="shared" si="6"/>
        <v>1563</v>
      </c>
      <c r="J80" s="291" t="str">
        <f t="shared" si="7"/>
        <v>NicheODCJunior</v>
      </c>
    </row>
    <row r="81" spans="1:10" s="292" customFormat="1" ht="10">
      <c r="A81" s="287">
        <v>80</v>
      </c>
      <c r="B81" s="287" t="s">
        <v>1493</v>
      </c>
      <c r="C81" s="293" t="s">
        <v>2427</v>
      </c>
      <c r="D81" s="287" t="s">
        <v>807</v>
      </c>
      <c r="E81" s="287" t="s">
        <v>2560</v>
      </c>
      <c r="F81" s="288">
        <v>17.100000000000001</v>
      </c>
      <c r="G81" s="289">
        <f t="shared" si="4"/>
        <v>1427.6790000000001</v>
      </c>
      <c r="H81" s="290">
        <f t="shared" si="5"/>
        <v>1406.263815</v>
      </c>
      <c r="I81" s="290">
        <f t="shared" si="6"/>
        <v>1407</v>
      </c>
      <c r="J81" s="291" t="str">
        <f t="shared" si="7"/>
        <v>NicheOnPremJunior</v>
      </c>
    </row>
    <row r="82" spans="1:10" s="292" customFormat="1" ht="10">
      <c r="A82" s="287">
        <v>81</v>
      </c>
      <c r="B82" s="287" t="s">
        <v>1493</v>
      </c>
      <c r="C82" s="293" t="s">
        <v>2427</v>
      </c>
      <c r="D82" s="287" t="s">
        <v>800</v>
      </c>
      <c r="E82" s="287" t="s">
        <v>2561</v>
      </c>
      <c r="F82" s="288">
        <v>22.8</v>
      </c>
      <c r="G82" s="289">
        <f t="shared" si="4"/>
        <v>1903.5719999999999</v>
      </c>
      <c r="H82" s="290">
        <f t="shared" si="5"/>
        <v>1875.0184199999999</v>
      </c>
      <c r="I82" s="290">
        <f t="shared" si="6"/>
        <v>1876</v>
      </c>
      <c r="J82" s="291" t="str">
        <f t="shared" si="7"/>
        <v>NicheODCIntermediate</v>
      </c>
    </row>
    <row r="83" spans="1:10" s="292" customFormat="1" ht="10">
      <c r="A83" s="287">
        <v>82</v>
      </c>
      <c r="B83" s="287" t="s">
        <v>1493</v>
      </c>
      <c r="C83" s="293" t="s">
        <v>2427</v>
      </c>
      <c r="D83" s="287" t="s">
        <v>807</v>
      </c>
      <c r="E83" s="287" t="s">
        <v>2561</v>
      </c>
      <c r="F83" s="288">
        <v>20.52</v>
      </c>
      <c r="G83" s="289">
        <f t="shared" si="4"/>
        <v>1713.2148</v>
      </c>
      <c r="H83" s="290">
        <f t="shared" si="5"/>
        <v>1687.516578</v>
      </c>
      <c r="I83" s="290">
        <f t="shared" si="6"/>
        <v>1688</v>
      </c>
      <c r="J83" s="291" t="str">
        <f t="shared" si="7"/>
        <v>NicheOnPremIntermediate</v>
      </c>
    </row>
    <row r="84" spans="1:10" s="292" customFormat="1" ht="10">
      <c r="A84" s="287">
        <v>83</v>
      </c>
      <c r="B84" s="287" t="s">
        <v>1493</v>
      </c>
      <c r="C84" s="293" t="s">
        <v>2427</v>
      </c>
      <c r="D84" s="287" t="s">
        <v>800</v>
      </c>
      <c r="E84" s="287" t="s">
        <v>2562</v>
      </c>
      <c r="F84" s="288">
        <v>27.5</v>
      </c>
      <c r="G84" s="289">
        <f t="shared" si="4"/>
        <v>2295.9749999999999</v>
      </c>
      <c r="H84" s="290">
        <f t="shared" si="5"/>
        <v>2261.5353749999999</v>
      </c>
      <c r="I84" s="290">
        <f t="shared" si="6"/>
        <v>2262</v>
      </c>
      <c r="J84" s="291" t="str">
        <f t="shared" si="7"/>
        <v>NicheODCSenior</v>
      </c>
    </row>
    <row r="85" spans="1:10" s="292" customFormat="1" ht="10">
      <c r="A85" s="287">
        <v>84</v>
      </c>
      <c r="B85" s="287" t="s">
        <v>1493</v>
      </c>
      <c r="C85" s="293" t="s">
        <v>2427</v>
      </c>
      <c r="D85" s="287" t="s">
        <v>807</v>
      </c>
      <c r="E85" s="287" t="s">
        <v>2562</v>
      </c>
      <c r="F85" s="288">
        <v>24.75</v>
      </c>
      <c r="G85" s="289">
        <f t="shared" si="4"/>
        <v>2066.3775000000001</v>
      </c>
      <c r="H85" s="290">
        <f t="shared" si="5"/>
        <v>2035.3818375000001</v>
      </c>
      <c r="I85" s="290">
        <f t="shared" si="6"/>
        <v>2036</v>
      </c>
      <c r="J85" s="291" t="str">
        <f t="shared" si="7"/>
        <v>NicheOnPremSenior</v>
      </c>
    </row>
    <row r="86" spans="1:10" s="292" customFormat="1" ht="10">
      <c r="A86" s="287">
        <v>85</v>
      </c>
      <c r="B86" s="287" t="s">
        <v>1462</v>
      </c>
      <c r="C86" s="293" t="s">
        <v>2428</v>
      </c>
      <c r="D86" s="287" t="s">
        <v>800</v>
      </c>
      <c r="E86" s="287" t="s">
        <v>2560</v>
      </c>
      <c r="F86" s="288">
        <v>17.5</v>
      </c>
      <c r="G86" s="289">
        <f t="shared" si="4"/>
        <v>1461.0749999999998</v>
      </c>
      <c r="H86" s="290">
        <f t="shared" si="5"/>
        <v>1439.1588749999999</v>
      </c>
      <c r="I86" s="290">
        <f t="shared" si="6"/>
        <v>1440</v>
      </c>
      <c r="J86" s="291" t="str">
        <f t="shared" si="7"/>
        <v>PremiumODCJunior</v>
      </c>
    </row>
    <row r="87" spans="1:10" s="292" customFormat="1" ht="10">
      <c r="A87" s="287">
        <v>86</v>
      </c>
      <c r="B87" s="287" t="s">
        <v>1462</v>
      </c>
      <c r="C87" s="293" t="s">
        <v>2428</v>
      </c>
      <c r="D87" s="287" t="s">
        <v>807</v>
      </c>
      <c r="E87" s="287" t="s">
        <v>2560</v>
      </c>
      <c r="F87" s="288">
        <v>15.75</v>
      </c>
      <c r="G87" s="289">
        <f t="shared" si="4"/>
        <v>1314.9675</v>
      </c>
      <c r="H87" s="290">
        <f t="shared" si="5"/>
        <v>1295.2429875</v>
      </c>
      <c r="I87" s="290">
        <f t="shared" si="6"/>
        <v>1296</v>
      </c>
      <c r="J87" s="291" t="str">
        <f t="shared" si="7"/>
        <v>PremiumOnPremJunior</v>
      </c>
    </row>
    <row r="88" spans="1:10" s="292" customFormat="1" ht="10">
      <c r="A88" s="287">
        <v>87</v>
      </c>
      <c r="B88" s="287" t="s">
        <v>1462</v>
      </c>
      <c r="C88" s="293" t="s">
        <v>2428</v>
      </c>
      <c r="D88" s="287" t="s">
        <v>800</v>
      </c>
      <c r="E88" s="287" t="s">
        <v>2561</v>
      </c>
      <c r="F88" s="288">
        <v>21.3</v>
      </c>
      <c r="G88" s="289">
        <f t="shared" si="4"/>
        <v>1778.337</v>
      </c>
      <c r="H88" s="290">
        <f t="shared" si="5"/>
        <v>1751.6619450000001</v>
      </c>
      <c r="I88" s="290">
        <f t="shared" si="6"/>
        <v>1752</v>
      </c>
      <c r="J88" s="291" t="str">
        <f t="shared" si="7"/>
        <v>PremiumODCIntermediate</v>
      </c>
    </row>
    <row r="89" spans="1:10" s="292" customFormat="1" ht="10">
      <c r="A89" s="287">
        <v>88</v>
      </c>
      <c r="B89" s="287" t="s">
        <v>1462</v>
      </c>
      <c r="C89" s="293" t="s">
        <v>2428</v>
      </c>
      <c r="D89" s="287" t="s">
        <v>807</v>
      </c>
      <c r="E89" s="287" t="s">
        <v>2561</v>
      </c>
      <c r="F89" s="288">
        <v>19.170000000000002</v>
      </c>
      <c r="G89" s="289">
        <f t="shared" si="4"/>
        <v>1600.5033000000001</v>
      </c>
      <c r="H89" s="290">
        <f t="shared" si="5"/>
        <v>1576.4957505</v>
      </c>
      <c r="I89" s="290">
        <f t="shared" si="6"/>
        <v>1577</v>
      </c>
      <c r="J89" s="291" t="str">
        <f t="shared" si="7"/>
        <v>PremiumOnPremIntermediate</v>
      </c>
    </row>
    <row r="90" spans="1:10" s="292" customFormat="1" ht="10">
      <c r="A90" s="287">
        <v>89</v>
      </c>
      <c r="B90" s="287" t="s">
        <v>1462</v>
      </c>
      <c r="C90" s="293" t="s">
        <v>2428</v>
      </c>
      <c r="D90" s="287" t="s">
        <v>800</v>
      </c>
      <c r="E90" s="287" t="s">
        <v>2562</v>
      </c>
      <c r="F90" s="288">
        <v>24.8</v>
      </c>
      <c r="G90" s="289">
        <f t="shared" si="4"/>
        <v>2070.5520000000001</v>
      </c>
      <c r="H90" s="290">
        <f t="shared" si="5"/>
        <v>2039.4937200000002</v>
      </c>
      <c r="I90" s="290">
        <f t="shared" si="6"/>
        <v>2040</v>
      </c>
      <c r="J90" s="291" t="str">
        <f t="shared" si="7"/>
        <v>PremiumODCSenior</v>
      </c>
    </row>
    <row r="91" spans="1:10" s="292" customFormat="1" ht="10">
      <c r="A91" s="287">
        <v>90</v>
      </c>
      <c r="B91" s="287" t="s">
        <v>1462</v>
      </c>
      <c r="C91" s="293" t="s">
        <v>2428</v>
      </c>
      <c r="D91" s="287" t="s">
        <v>807</v>
      </c>
      <c r="E91" s="287" t="s">
        <v>2562</v>
      </c>
      <c r="F91" s="288">
        <v>22.32</v>
      </c>
      <c r="G91" s="289">
        <f t="shared" si="4"/>
        <v>1863.4967999999999</v>
      </c>
      <c r="H91" s="290">
        <f t="shared" si="5"/>
        <v>1835.5443479999999</v>
      </c>
      <c r="I91" s="290">
        <f t="shared" si="6"/>
        <v>1836</v>
      </c>
      <c r="J91" s="291" t="str">
        <f t="shared" si="7"/>
        <v>PremiumOnPremSenior</v>
      </c>
    </row>
    <row r="92" spans="1:10" s="292" customFormat="1" ht="10">
      <c r="A92" s="287">
        <v>91</v>
      </c>
      <c r="B92" s="287" t="s">
        <v>1462</v>
      </c>
      <c r="C92" s="293" t="s">
        <v>2564</v>
      </c>
      <c r="D92" s="287" t="s">
        <v>800</v>
      </c>
      <c r="E92" s="287" t="s">
        <v>2560</v>
      </c>
      <c r="F92" s="288">
        <v>17.5</v>
      </c>
      <c r="G92" s="289">
        <f t="shared" si="4"/>
        <v>1461.0749999999998</v>
      </c>
      <c r="H92" s="290">
        <f t="shared" si="5"/>
        <v>1439.1588749999999</v>
      </c>
      <c r="I92" s="290">
        <f t="shared" si="6"/>
        <v>1440</v>
      </c>
      <c r="J92" s="291" t="str">
        <f t="shared" si="7"/>
        <v>PremiumODCJunior</v>
      </c>
    </row>
    <row r="93" spans="1:10" s="292" customFormat="1" ht="10">
      <c r="A93" s="287">
        <v>92</v>
      </c>
      <c r="B93" s="287" t="s">
        <v>1462</v>
      </c>
      <c r="C93" s="293" t="s">
        <v>2564</v>
      </c>
      <c r="D93" s="287" t="s">
        <v>807</v>
      </c>
      <c r="E93" s="287" t="s">
        <v>2560</v>
      </c>
      <c r="F93" s="288">
        <v>15.75</v>
      </c>
      <c r="G93" s="289">
        <f t="shared" si="4"/>
        <v>1314.9675</v>
      </c>
      <c r="H93" s="290">
        <f t="shared" si="5"/>
        <v>1295.2429875</v>
      </c>
      <c r="I93" s="290">
        <f t="shared" si="6"/>
        <v>1296</v>
      </c>
      <c r="J93" s="291" t="str">
        <f t="shared" si="7"/>
        <v>PremiumOnPremJunior</v>
      </c>
    </row>
    <row r="94" spans="1:10" s="292" customFormat="1" ht="10">
      <c r="A94" s="287">
        <v>93</v>
      </c>
      <c r="B94" s="287" t="s">
        <v>1462</v>
      </c>
      <c r="C94" s="293" t="s">
        <v>2564</v>
      </c>
      <c r="D94" s="287" t="s">
        <v>800</v>
      </c>
      <c r="E94" s="287" t="s">
        <v>2561</v>
      </c>
      <c r="F94" s="288">
        <v>21.3</v>
      </c>
      <c r="G94" s="289">
        <f t="shared" si="4"/>
        <v>1778.337</v>
      </c>
      <c r="H94" s="290">
        <f t="shared" si="5"/>
        <v>1751.6619450000001</v>
      </c>
      <c r="I94" s="290">
        <f t="shared" si="6"/>
        <v>1752</v>
      </c>
      <c r="J94" s="291" t="str">
        <f t="shared" si="7"/>
        <v>PremiumODCIntermediate</v>
      </c>
    </row>
    <row r="95" spans="1:10" s="292" customFormat="1" ht="10">
      <c r="A95" s="287">
        <v>94</v>
      </c>
      <c r="B95" s="287" t="s">
        <v>1462</v>
      </c>
      <c r="C95" s="293" t="s">
        <v>2564</v>
      </c>
      <c r="D95" s="287" t="s">
        <v>807</v>
      </c>
      <c r="E95" s="287" t="s">
        <v>2561</v>
      </c>
      <c r="F95" s="288">
        <v>19.170000000000002</v>
      </c>
      <c r="G95" s="289">
        <f t="shared" si="4"/>
        <v>1600.5033000000001</v>
      </c>
      <c r="H95" s="290">
        <f t="shared" si="5"/>
        <v>1576.4957505</v>
      </c>
      <c r="I95" s="290">
        <f t="shared" si="6"/>
        <v>1577</v>
      </c>
      <c r="J95" s="291" t="str">
        <f t="shared" si="7"/>
        <v>PremiumOnPremIntermediate</v>
      </c>
    </row>
    <row r="96" spans="1:10" s="292" customFormat="1" ht="10">
      <c r="A96" s="287">
        <v>95</v>
      </c>
      <c r="B96" s="287" t="s">
        <v>1462</v>
      </c>
      <c r="C96" s="293" t="s">
        <v>2564</v>
      </c>
      <c r="D96" s="287" t="s">
        <v>800</v>
      </c>
      <c r="E96" s="287" t="s">
        <v>2562</v>
      </c>
      <c r="F96" s="288">
        <v>24.8</v>
      </c>
      <c r="G96" s="289">
        <f t="shared" si="4"/>
        <v>2070.5520000000001</v>
      </c>
      <c r="H96" s="290">
        <f t="shared" si="5"/>
        <v>2039.4937200000002</v>
      </c>
      <c r="I96" s="290">
        <f t="shared" si="6"/>
        <v>2040</v>
      </c>
      <c r="J96" s="291" t="str">
        <f t="shared" si="7"/>
        <v>PremiumODCSenior</v>
      </c>
    </row>
    <row r="97" spans="1:10" s="292" customFormat="1" ht="10">
      <c r="A97" s="287">
        <v>96</v>
      </c>
      <c r="B97" s="287" t="s">
        <v>1462</v>
      </c>
      <c r="C97" s="293" t="s">
        <v>2564</v>
      </c>
      <c r="D97" s="287" t="s">
        <v>807</v>
      </c>
      <c r="E97" s="287" t="s">
        <v>2562</v>
      </c>
      <c r="F97" s="288">
        <v>22.32</v>
      </c>
      <c r="G97" s="289">
        <f t="shared" si="4"/>
        <v>1863.4967999999999</v>
      </c>
      <c r="H97" s="290">
        <f t="shared" si="5"/>
        <v>1835.5443479999999</v>
      </c>
      <c r="I97" s="290">
        <f t="shared" si="6"/>
        <v>1836</v>
      </c>
      <c r="J97" s="291" t="str">
        <f t="shared" si="7"/>
        <v>PremiumOnPremSenior</v>
      </c>
    </row>
    <row r="98" spans="1:10" s="292" customFormat="1" ht="10">
      <c r="A98" s="287">
        <v>97</v>
      </c>
      <c r="B98" s="287" t="s">
        <v>1462</v>
      </c>
      <c r="C98" s="293" t="s">
        <v>2565</v>
      </c>
      <c r="D98" s="287" t="s">
        <v>800</v>
      </c>
      <c r="E98" s="287" t="s">
        <v>2560</v>
      </c>
      <c r="F98" s="288">
        <v>17.5</v>
      </c>
      <c r="G98" s="289">
        <f t="shared" si="4"/>
        <v>1461.0749999999998</v>
      </c>
      <c r="H98" s="290">
        <f t="shared" si="5"/>
        <v>1439.1588749999999</v>
      </c>
      <c r="I98" s="290">
        <f t="shared" si="6"/>
        <v>1440</v>
      </c>
      <c r="J98" s="291" t="str">
        <f t="shared" si="7"/>
        <v>PremiumODCJunior</v>
      </c>
    </row>
    <row r="99" spans="1:10" s="292" customFormat="1" ht="10">
      <c r="A99" s="287">
        <v>98</v>
      </c>
      <c r="B99" s="287" t="s">
        <v>1462</v>
      </c>
      <c r="C99" s="293" t="s">
        <v>2565</v>
      </c>
      <c r="D99" s="287" t="s">
        <v>807</v>
      </c>
      <c r="E99" s="287" t="s">
        <v>2560</v>
      </c>
      <c r="F99" s="288">
        <v>15.75</v>
      </c>
      <c r="G99" s="289">
        <f t="shared" si="4"/>
        <v>1314.9675</v>
      </c>
      <c r="H99" s="290">
        <f t="shared" si="5"/>
        <v>1295.2429875</v>
      </c>
      <c r="I99" s="290">
        <f t="shared" si="6"/>
        <v>1296</v>
      </c>
      <c r="J99" s="291" t="str">
        <f t="shared" si="7"/>
        <v>PremiumOnPremJunior</v>
      </c>
    </row>
    <row r="100" spans="1:10" s="292" customFormat="1" ht="10">
      <c r="A100" s="287">
        <v>99</v>
      </c>
      <c r="B100" s="287" t="s">
        <v>1462</v>
      </c>
      <c r="C100" s="293" t="s">
        <v>2565</v>
      </c>
      <c r="D100" s="287" t="s">
        <v>800</v>
      </c>
      <c r="E100" s="287" t="s">
        <v>2561</v>
      </c>
      <c r="F100" s="288">
        <v>21.3</v>
      </c>
      <c r="G100" s="289">
        <f t="shared" si="4"/>
        <v>1778.337</v>
      </c>
      <c r="H100" s="290">
        <f t="shared" si="5"/>
        <v>1751.6619450000001</v>
      </c>
      <c r="I100" s="290">
        <f t="shared" si="6"/>
        <v>1752</v>
      </c>
      <c r="J100" s="291" t="str">
        <f t="shared" si="7"/>
        <v>PremiumODCIntermediate</v>
      </c>
    </row>
    <row r="101" spans="1:10" s="292" customFormat="1" ht="10">
      <c r="A101" s="287">
        <v>100</v>
      </c>
      <c r="B101" s="287" t="s">
        <v>1462</v>
      </c>
      <c r="C101" s="293" t="s">
        <v>2565</v>
      </c>
      <c r="D101" s="287" t="s">
        <v>807</v>
      </c>
      <c r="E101" s="287" t="s">
        <v>2561</v>
      </c>
      <c r="F101" s="288">
        <v>19.170000000000002</v>
      </c>
      <c r="G101" s="289">
        <f t="shared" si="4"/>
        <v>1600.5033000000001</v>
      </c>
      <c r="H101" s="290">
        <f t="shared" si="5"/>
        <v>1576.4957505</v>
      </c>
      <c r="I101" s="290">
        <f t="shared" si="6"/>
        <v>1577</v>
      </c>
      <c r="J101" s="291" t="str">
        <f t="shared" si="7"/>
        <v>PremiumOnPremIntermediate</v>
      </c>
    </row>
    <row r="102" spans="1:10" s="292" customFormat="1" ht="10">
      <c r="A102" s="287">
        <v>101</v>
      </c>
      <c r="B102" s="287" t="s">
        <v>1462</v>
      </c>
      <c r="C102" s="293" t="s">
        <v>2565</v>
      </c>
      <c r="D102" s="287" t="s">
        <v>800</v>
      </c>
      <c r="E102" s="287" t="s">
        <v>2562</v>
      </c>
      <c r="F102" s="288">
        <v>24.8</v>
      </c>
      <c r="G102" s="289">
        <f t="shared" si="4"/>
        <v>2070.5520000000001</v>
      </c>
      <c r="H102" s="290">
        <f t="shared" si="5"/>
        <v>2039.4937200000002</v>
      </c>
      <c r="I102" s="290">
        <f t="shared" si="6"/>
        <v>2040</v>
      </c>
      <c r="J102" s="291" t="str">
        <f t="shared" si="7"/>
        <v>PremiumODCSenior</v>
      </c>
    </row>
    <row r="103" spans="1:10" s="292" customFormat="1" ht="10">
      <c r="A103" s="287">
        <v>102</v>
      </c>
      <c r="B103" s="287" t="s">
        <v>1462</v>
      </c>
      <c r="C103" s="293" t="s">
        <v>2565</v>
      </c>
      <c r="D103" s="287" t="s">
        <v>807</v>
      </c>
      <c r="E103" s="287" t="s">
        <v>2562</v>
      </c>
      <c r="F103" s="288">
        <v>22.32</v>
      </c>
      <c r="G103" s="289">
        <f t="shared" si="4"/>
        <v>1863.4967999999999</v>
      </c>
      <c r="H103" s="290">
        <f t="shared" si="5"/>
        <v>1835.5443479999999</v>
      </c>
      <c r="I103" s="290">
        <f t="shared" si="6"/>
        <v>1836</v>
      </c>
      <c r="J103" s="291" t="str">
        <f t="shared" si="7"/>
        <v>PremiumOnPremSenior</v>
      </c>
    </row>
    <row r="104" spans="1:10" s="292" customFormat="1" ht="10">
      <c r="A104" s="287">
        <v>103</v>
      </c>
      <c r="B104" s="287" t="s">
        <v>1462</v>
      </c>
      <c r="C104" s="293" t="s">
        <v>2431</v>
      </c>
      <c r="D104" s="287" t="s">
        <v>800</v>
      </c>
      <c r="E104" s="287" t="s">
        <v>2560</v>
      </c>
      <c r="F104" s="288">
        <v>17.5</v>
      </c>
      <c r="G104" s="289">
        <f t="shared" si="4"/>
        <v>1461.0749999999998</v>
      </c>
      <c r="H104" s="290">
        <f t="shared" si="5"/>
        <v>1439.1588749999999</v>
      </c>
      <c r="I104" s="290">
        <f t="shared" si="6"/>
        <v>1440</v>
      </c>
      <c r="J104" s="291" t="str">
        <f t="shared" si="7"/>
        <v>PremiumODCJunior</v>
      </c>
    </row>
    <row r="105" spans="1:10" s="292" customFormat="1" ht="10">
      <c r="A105" s="287">
        <v>104</v>
      </c>
      <c r="B105" s="287" t="s">
        <v>1462</v>
      </c>
      <c r="C105" s="293" t="s">
        <v>2431</v>
      </c>
      <c r="D105" s="287" t="s">
        <v>807</v>
      </c>
      <c r="E105" s="287" t="s">
        <v>2560</v>
      </c>
      <c r="F105" s="288">
        <v>15.75</v>
      </c>
      <c r="G105" s="289">
        <f t="shared" si="4"/>
        <v>1314.9675</v>
      </c>
      <c r="H105" s="290">
        <f t="shared" si="5"/>
        <v>1295.2429875</v>
      </c>
      <c r="I105" s="290">
        <f t="shared" si="6"/>
        <v>1296</v>
      </c>
      <c r="J105" s="291" t="str">
        <f t="shared" si="7"/>
        <v>PremiumOnPremJunior</v>
      </c>
    </row>
    <row r="106" spans="1:10" s="292" customFormat="1" ht="10">
      <c r="A106" s="287">
        <v>105</v>
      </c>
      <c r="B106" s="287" t="s">
        <v>1462</v>
      </c>
      <c r="C106" s="293" t="s">
        <v>2431</v>
      </c>
      <c r="D106" s="287" t="s">
        <v>800</v>
      </c>
      <c r="E106" s="287" t="s">
        <v>2561</v>
      </c>
      <c r="F106" s="288">
        <v>21.3</v>
      </c>
      <c r="G106" s="289">
        <f t="shared" si="4"/>
        <v>1778.337</v>
      </c>
      <c r="H106" s="290">
        <f t="shared" si="5"/>
        <v>1751.6619450000001</v>
      </c>
      <c r="I106" s="290">
        <f t="shared" si="6"/>
        <v>1752</v>
      </c>
      <c r="J106" s="291" t="str">
        <f t="shared" si="7"/>
        <v>PremiumODCIntermediate</v>
      </c>
    </row>
    <row r="107" spans="1:10" s="292" customFormat="1" ht="10">
      <c r="A107" s="287">
        <v>106</v>
      </c>
      <c r="B107" s="287" t="s">
        <v>1462</v>
      </c>
      <c r="C107" s="293" t="s">
        <v>2431</v>
      </c>
      <c r="D107" s="287" t="s">
        <v>807</v>
      </c>
      <c r="E107" s="287" t="s">
        <v>2561</v>
      </c>
      <c r="F107" s="288">
        <v>19.170000000000002</v>
      </c>
      <c r="G107" s="289">
        <f t="shared" si="4"/>
        <v>1600.5033000000001</v>
      </c>
      <c r="H107" s="290">
        <f t="shared" si="5"/>
        <v>1576.4957505</v>
      </c>
      <c r="I107" s="290">
        <f t="shared" si="6"/>
        <v>1577</v>
      </c>
      <c r="J107" s="291" t="str">
        <f t="shared" si="7"/>
        <v>PremiumOnPremIntermediate</v>
      </c>
    </row>
    <row r="108" spans="1:10" s="292" customFormat="1" ht="10">
      <c r="A108" s="287">
        <v>107</v>
      </c>
      <c r="B108" s="287" t="s">
        <v>1462</v>
      </c>
      <c r="C108" s="293" t="s">
        <v>2431</v>
      </c>
      <c r="D108" s="287" t="s">
        <v>800</v>
      </c>
      <c r="E108" s="287" t="s">
        <v>2562</v>
      </c>
      <c r="F108" s="288">
        <v>24.8</v>
      </c>
      <c r="G108" s="289">
        <f t="shared" si="4"/>
        <v>2070.5520000000001</v>
      </c>
      <c r="H108" s="290">
        <f t="shared" si="5"/>
        <v>2039.4937200000002</v>
      </c>
      <c r="I108" s="290">
        <f t="shared" si="6"/>
        <v>2040</v>
      </c>
      <c r="J108" s="291" t="str">
        <f t="shared" si="7"/>
        <v>PremiumODCSenior</v>
      </c>
    </row>
    <row r="109" spans="1:10" s="292" customFormat="1" ht="10">
      <c r="A109" s="287">
        <v>108</v>
      </c>
      <c r="B109" s="287" t="s">
        <v>1462</v>
      </c>
      <c r="C109" s="293" t="s">
        <v>2431</v>
      </c>
      <c r="D109" s="287" t="s">
        <v>807</v>
      </c>
      <c r="E109" s="287" t="s">
        <v>2562</v>
      </c>
      <c r="F109" s="288">
        <v>22.32</v>
      </c>
      <c r="G109" s="289">
        <f t="shared" si="4"/>
        <v>1863.4967999999999</v>
      </c>
      <c r="H109" s="290">
        <f t="shared" si="5"/>
        <v>1835.5443479999999</v>
      </c>
      <c r="I109" s="290">
        <f t="shared" si="6"/>
        <v>1836</v>
      </c>
      <c r="J109" s="291" t="str">
        <f t="shared" si="7"/>
        <v>PremiumOnPremSenior</v>
      </c>
    </row>
    <row r="110" spans="1:10" s="292" customFormat="1" ht="10">
      <c r="A110" s="287">
        <v>109</v>
      </c>
      <c r="B110" s="287" t="s">
        <v>1464</v>
      </c>
      <c r="C110" s="293" t="s">
        <v>2432</v>
      </c>
      <c r="D110" s="287" t="s">
        <v>800</v>
      </c>
      <c r="E110" s="287" t="s">
        <v>2560</v>
      </c>
      <c r="F110" s="288">
        <v>16.899999999999999</v>
      </c>
      <c r="G110" s="289">
        <f t="shared" si="4"/>
        <v>1410.9809999999998</v>
      </c>
      <c r="H110" s="290">
        <f t="shared" si="5"/>
        <v>1389.8162849999999</v>
      </c>
      <c r="I110" s="290">
        <f t="shared" si="6"/>
        <v>1390</v>
      </c>
      <c r="J110" s="291" t="str">
        <f t="shared" si="7"/>
        <v>StandardODCJunior</v>
      </c>
    </row>
    <row r="111" spans="1:10" s="292" customFormat="1" ht="10">
      <c r="A111" s="287">
        <v>110</v>
      </c>
      <c r="B111" s="287" t="s">
        <v>1464</v>
      </c>
      <c r="C111" s="293" t="s">
        <v>2432</v>
      </c>
      <c r="D111" s="287" t="s">
        <v>807</v>
      </c>
      <c r="E111" s="287" t="s">
        <v>2560</v>
      </c>
      <c r="F111" s="288">
        <v>15.21</v>
      </c>
      <c r="G111" s="289">
        <f t="shared" si="4"/>
        <v>1269.8829000000001</v>
      </c>
      <c r="H111" s="290">
        <f t="shared" si="5"/>
        <v>1250.8346565000002</v>
      </c>
      <c r="I111" s="290">
        <f t="shared" si="6"/>
        <v>1251</v>
      </c>
      <c r="J111" s="291" t="str">
        <f t="shared" si="7"/>
        <v>StandardOnPremJunior</v>
      </c>
    </row>
    <row r="112" spans="1:10" s="292" customFormat="1" ht="10">
      <c r="A112" s="287">
        <v>111</v>
      </c>
      <c r="B112" s="287" t="s">
        <v>1464</v>
      </c>
      <c r="C112" s="293" t="s">
        <v>2432</v>
      </c>
      <c r="D112" s="287" t="s">
        <v>800</v>
      </c>
      <c r="E112" s="287" t="s">
        <v>2561</v>
      </c>
      <c r="F112" s="288">
        <v>20</v>
      </c>
      <c r="G112" s="289">
        <f t="shared" si="4"/>
        <v>1669.8</v>
      </c>
      <c r="H112" s="290">
        <f t="shared" si="5"/>
        <v>1644.7529999999999</v>
      </c>
      <c r="I112" s="290">
        <f t="shared" si="6"/>
        <v>1645</v>
      </c>
      <c r="J112" s="291" t="str">
        <f t="shared" si="7"/>
        <v>StandardODCIntermediate</v>
      </c>
    </row>
    <row r="113" spans="1:10" s="292" customFormat="1" ht="10">
      <c r="A113" s="287">
        <v>112</v>
      </c>
      <c r="B113" s="287" t="s">
        <v>1464</v>
      </c>
      <c r="C113" s="293" t="s">
        <v>2432</v>
      </c>
      <c r="D113" s="287" t="s">
        <v>807</v>
      </c>
      <c r="E113" s="287" t="s">
        <v>2561</v>
      </c>
      <c r="F113" s="288">
        <v>18</v>
      </c>
      <c r="G113" s="289">
        <f t="shared" si="4"/>
        <v>1502.82</v>
      </c>
      <c r="H113" s="290">
        <f t="shared" si="5"/>
        <v>1480.2776999999999</v>
      </c>
      <c r="I113" s="290">
        <f t="shared" si="6"/>
        <v>1481</v>
      </c>
      <c r="J113" s="291" t="str">
        <f t="shared" si="7"/>
        <v>StandardOnPremIntermediate</v>
      </c>
    </row>
    <row r="114" spans="1:10" s="292" customFormat="1" ht="10">
      <c r="A114" s="287">
        <v>113</v>
      </c>
      <c r="B114" s="287" t="s">
        <v>1464</v>
      </c>
      <c r="C114" s="293" t="s">
        <v>2432</v>
      </c>
      <c r="D114" s="287" t="s">
        <v>800</v>
      </c>
      <c r="E114" s="287" t="s">
        <v>2562</v>
      </c>
      <c r="F114" s="288">
        <v>22.9</v>
      </c>
      <c r="G114" s="289">
        <f t="shared" si="4"/>
        <v>1911.9209999999998</v>
      </c>
      <c r="H114" s="290">
        <f t="shared" si="5"/>
        <v>1883.2421849999998</v>
      </c>
      <c r="I114" s="290">
        <f t="shared" si="6"/>
        <v>1884</v>
      </c>
      <c r="J114" s="291" t="str">
        <f t="shared" si="7"/>
        <v>StandardODCSenior</v>
      </c>
    </row>
    <row r="115" spans="1:10" s="292" customFormat="1" ht="10">
      <c r="A115" s="287">
        <v>114</v>
      </c>
      <c r="B115" s="287" t="s">
        <v>1464</v>
      </c>
      <c r="C115" s="293" t="s">
        <v>2432</v>
      </c>
      <c r="D115" s="287" t="s">
        <v>807</v>
      </c>
      <c r="E115" s="287" t="s">
        <v>2562</v>
      </c>
      <c r="F115" s="288">
        <v>20.61</v>
      </c>
      <c r="G115" s="289">
        <f t="shared" si="4"/>
        <v>1720.7288999999998</v>
      </c>
      <c r="H115" s="290">
        <f t="shared" si="5"/>
        <v>1694.9179664999999</v>
      </c>
      <c r="I115" s="290">
        <f t="shared" si="6"/>
        <v>1695</v>
      </c>
      <c r="J115" s="291" t="str">
        <f t="shared" si="7"/>
        <v>StandardOnPremSenior</v>
      </c>
    </row>
    <row r="116" spans="1:10" s="292" customFormat="1" ht="10">
      <c r="A116" s="287">
        <v>115</v>
      </c>
      <c r="B116" s="287" t="s">
        <v>1493</v>
      </c>
      <c r="C116" s="293" t="s">
        <v>2433</v>
      </c>
      <c r="D116" s="287" t="s">
        <v>800</v>
      </c>
      <c r="E116" s="287" t="s">
        <v>2560</v>
      </c>
      <c r="F116" s="288">
        <v>19</v>
      </c>
      <c r="G116" s="289">
        <f t="shared" si="4"/>
        <v>1586.31</v>
      </c>
      <c r="H116" s="290">
        <f t="shared" si="5"/>
        <v>1562.5153499999999</v>
      </c>
      <c r="I116" s="290">
        <f t="shared" si="6"/>
        <v>1563</v>
      </c>
      <c r="J116" s="291" t="str">
        <f t="shared" si="7"/>
        <v>NicheODCJunior</v>
      </c>
    </row>
    <row r="117" spans="1:10" s="292" customFormat="1" ht="10">
      <c r="A117" s="287">
        <v>116</v>
      </c>
      <c r="B117" s="287" t="s">
        <v>1493</v>
      </c>
      <c r="C117" s="293" t="s">
        <v>2433</v>
      </c>
      <c r="D117" s="287" t="s">
        <v>807</v>
      </c>
      <c r="E117" s="287" t="s">
        <v>2560</v>
      </c>
      <c r="F117" s="288">
        <v>17.100000000000001</v>
      </c>
      <c r="G117" s="289">
        <f t="shared" si="4"/>
        <v>1427.6790000000001</v>
      </c>
      <c r="H117" s="290">
        <f t="shared" si="5"/>
        <v>1406.263815</v>
      </c>
      <c r="I117" s="290">
        <f t="shared" si="6"/>
        <v>1407</v>
      </c>
      <c r="J117" s="291" t="str">
        <f t="shared" si="7"/>
        <v>NicheOnPremJunior</v>
      </c>
    </row>
    <row r="118" spans="1:10" s="292" customFormat="1" ht="10">
      <c r="A118" s="287">
        <v>117</v>
      </c>
      <c r="B118" s="287" t="s">
        <v>1493</v>
      </c>
      <c r="C118" s="293" t="s">
        <v>2433</v>
      </c>
      <c r="D118" s="287" t="s">
        <v>800</v>
      </c>
      <c r="E118" s="287" t="s">
        <v>2561</v>
      </c>
      <c r="F118" s="288">
        <v>22.8</v>
      </c>
      <c r="G118" s="289">
        <f t="shared" si="4"/>
        <v>1903.5719999999999</v>
      </c>
      <c r="H118" s="290">
        <f t="shared" si="5"/>
        <v>1875.0184199999999</v>
      </c>
      <c r="I118" s="290">
        <f t="shared" si="6"/>
        <v>1876</v>
      </c>
      <c r="J118" s="291" t="str">
        <f t="shared" si="7"/>
        <v>NicheODCIntermediate</v>
      </c>
    </row>
    <row r="119" spans="1:10" s="292" customFormat="1" ht="10">
      <c r="A119" s="287">
        <v>118</v>
      </c>
      <c r="B119" s="287" t="s">
        <v>1493</v>
      </c>
      <c r="C119" s="293" t="s">
        <v>2433</v>
      </c>
      <c r="D119" s="287" t="s">
        <v>807</v>
      </c>
      <c r="E119" s="287" t="s">
        <v>2561</v>
      </c>
      <c r="F119" s="288">
        <v>20.52</v>
      </c>
      <c r="G119" s="289">
        <f t="shared" si="4"/>
        <v>1713.2148</v>
      </c>
      <c r="H119" s="290">
        <f t="shared" si="5"/>
        <v>1687.516578</v>
      </c>
      <c r="I119" s="290">
        <f t="shared" si="6"/>
        <v>1688</v>
      </c>
      <c r="J119" s="291" t="str">
        <f t="shared" si="7"/>
        <v>NicheOnPremIntermediate</v>
      </c>
    </row>
    <row r="120" spans="1:10" s="292" customFormat="1" ht="10">
      <c r="A120" s="287">
        <v>119</v>
      </c>
      <c r="B120" s="287" t="s">
        <v>1493</v>
      </c>
      <c r="C120" s="293" t="s">
        <v>2433</v>
      </c>
      <c r="D120" s="287" t="s">
        <v>800</v>
      </c>
      <c r="E120" s="287" t="s">
        <v>2562</v>
      </c>
      <c r="F120" s="288">
        <v>27.5</v>
      </c>
      <c r="G120" s="289">
        <f t="shared" si="4"/>
        <v>2295.9749999999999</v>
      </c>
      <c r="H120" s="290">
        <f t="shared" si="5"/>
        <v>2261.5353749999999</v>
      </c>
      <c r="I120" s="290">
        <f t="shared" si="6"/>
        <v>2262</v>
      </c>
      <c r="J120" s="291" t="str">
        <f t="shared" si="7"/>
        <v>NicheODCSenior</v>
      </c>
    </row>
    <row r="121" spans="1:10" s="292" customFormat="1" ht="10">
      <c r="A121" s="287">
        <v>120</v>
      </c>
      <c r="B121" s="287" t="s">
        <v>1493</v>
      </c>
      <c r="C121" s="293" t="s">
        <v>2433</v>
      </c>
      <c r="D121" s="287" t="s">
        <v>807</v>
      </c>
      <c r="E121" s="287" t="s">
        <v>2562</v>
      </c>
      <c r="F121" s="288">
        <v>24.75</v>
      </c>
      <c r="G121" s="289">
        <f t="shared" si="4"/>
        <v>2066.3775000000001</v>
      </c>
      <c r="H121" s="290">
        <f t="shared" si="5"/>
        <v>2035.3818375000001</v>
      </c>
      <c r="I121" s="290">
        <f t="shared" si="6"/>
        <v>2036</v>
      </c>
      <c r="J121" s="291" t="str">
        <f t="shared" si="7"/>
        <v>NicheOnPremSenior</v>
      </c>
    </row>
    <row r="122" spans="1:10" s="292" customFormat="1" ht="10">
      <c r="A122" s="287">
        <v>121</v>
      </c>
      <c r="B122" s="287" t="s">
        <v>1493</v>
      </c>
      <c r="C122" s="293" t="s">
        <v>2434</v>
      </c>
      <c r="D122" s="287" t="s">
        <v>800</v>
      </c>
      <c r="E122" s="287" t="s">
        <v>2560</v>
      </c>
      <c r="F122" s="288">
        <v>19</v>
      </c>
      <c r="G122" s="289">
        <f t="shared" si="4"/>
        <v>1586.31</v>
      </c>
      <c r="H122" s="290">
        <f t="shared" si="5"/>
        <v>1562.5153499999999</v>
      </c>
      <c r="I122" s="290">
        <f t="shared" si="6"/>
        <v>1563</v>
      </c>
      <c r="J122" s="291" t="str">
        <f t="shared" si="7"/>
        <v>NicheODCJunior</v>
      </c>
    </row>
    <row r="123" spans="1:10" s="292" customFormat="1" ht="10">
      <c r="A123" s="287">
        <v>122</v>
      </c>
      <c r="B123" s="287" t="s">
        <v>1493</v>
      </c>
      <c r="C123" s="293" t="s">
        <v>2434</v>
      </c>
      <c r="D123" s="287" t="s">
        <v>807</v>
      </c>
      <c r="E123" s="287" t="s">
        <v>2560</v>
      </c>
      <c r="F123" s="288">
        <v>17.100000000000001</v>
      </c>
      <c r="G123" s="289">
        <f t="shared" si="4"/>
        <v>1427.6790000000001</v>
      </c>
      <c r="H123" s="290">
        <f t="shared" si="5"/>
        <v>1406.263815</v>
      </c>
      <c r="I123" s="290">
        <f t="shared" si="6"/>
        <v>1407</v>
      </c>
      <c r="J123" s="291" t="str">
        <f t="shared" si="7"/>
        <v>NicheOnPremJunior</v>
      </c>
    </row>
    <row r="124" spans="1:10" s="292" customFormat="1" ht="10">
      <c r="A124" s="287">
        <v>123</v>
      </c>
      <c r="B124" s="287" t="s">
        <v>1493</v>
      </c>
      <c r="C124" s="293" t="s">
        <v>2434</v>
      </c>
      <c r="D124" s="287" t="s">
        <v>800</v>
      </c>
      <c r="E124" s="287" t="s">
        <v>2561</v>
      </c>
      <c r="F124" s="288">
        <v>22.8</v>
      </c>
      <c r="G124" s="289">
        <f t="shared" si="4"/>
        <v>1903.5719999999999</v>
      </c>
      <c r="H124" s="290">
        <f t="shared" si="5"/>
        <v>1875.0184199999999</v>
      </c>
      <c r="I124" s="290">
        <f t="shared" si="6"/>
        <v>1876</v>
      </c>
      <c r="J124" s="291" t="str">
        <f t="shared" si="7"/>
        <v>NicheODCIntermediate</v>
      </c>
    </row>
    <row r="125" spans="1:10" s="292" customFormat="1" ht="10">
      <c r="A125" s="287">
        <v>124</v>
      </c>
      <c r="B125" s="287" t="s">
        <v>1493</v>
      </c>
      <c r="C125" s="293" t="s">
        <v>2434</v>
      </c>
      <c r="D125" s="287" t="s">
        <v>807</v>
      </c>
      <c r="E125" s="287" t="s">
        <v>2561</v>
      </c>
      <c r="F125" s="288">
        <v>20.52</v>
      </c>
      <c r="G125" s="289">
        <f t="shared" si="4"/>
        <v>1713.2148</v>
      </c>
      <c r="H125" s="290">
        <f t="shared" si="5"/>
        <v>1687.516578</v>
      </c>
      <c r="I125" s="290">
        <f t="shared" si="6"/>
        <v>1688</v>
      </c>
      <c r="J125" s="291" t="str">
        <f t="shared" si="7"/>
        <v>NicheOnPremIntermediate</v>
      </c>
    </row>
    <row r="126" spans="1:10" s="292" customFormat="1" ht="10">
      <c r="A126" s="287">
        <v>125</v>
      </c>
      <c r="B126" s="287" t="s">
        <v>1493</v>
      </c>
      <c r="C126" s="293" t="s">
        <v>2434</v>
      </c>
      <c r="D126" s="287" t="s">
        <v>800</v>
      </c>
      <c r="E126" s="287" t="s">
        <v>2562</v>
      </c>
      <c r="F126" s="288">
        <v>27.5</v>
      </c>
      <c r="G126" s="289">
        <f t="shared" si="4"/>
        <v>2295.9749999999999</v>
      </c>
      <c r="H126" s="290">
        <f t="shared" si="5"/>
        <v>2261.5353749999999</v>
      </c>
      <c r="I126" s="290">
        <f t="shared" si="6"/>
        <v>2262</v>
      </c>
      <c r="J126" s="291" t="str">
        <f t="shared" si="7"/>
        <v>NicheODCSenior</v>
      </c>
    </row>
    <row r="127" spans="1:10" s="292" customFormat="1" ht="10">
      <c r="A127" s="287">
        <v>126</v>
      </c>
      <c r="B127" s="287" t="s">
        <v>1493</v>
      </c>
      <c r="C127" s="293" t="s">
        <v>2434</v>
      </c>
      <c r="D127" s="287" t="s">
        <v>807</v>
      </c>
      <c r="E127" s="287" t="s">
        <v>2562</v>
      </c>
      <c r="F127" s="288">
        <v>24.75</v>
      </c>
      <c r="G127" s="289">
        <f t="shared" si="4"/>
        <v>2066.3775000000001</v>
      </c>
      <c r="H127" s="290">
        <f t="shared" si="5"/>
        <v>2035.3818375000001</v>
      </c>
      <c r="I127" s="290">
        <f t="shared" si="6"/>
        <v>2036</v>
      </c>
      <c r="J127" s="291" t="str">
        <f t="shared" si="7"/>
        <v>NicheOnPremSenior</v>
      </c>
    </row>
    <row r="128" spans="1:10" s="292" customFormat="1" ht="10">
      <c r="A128" s="287">
        <v>127</v>
      </c>
      <c r="B128" s="287" t="s">
        <v>1493</v>
      </c>
      <c r="C128" s="293" t="s">
        <v>2435</v>
      </c>
      <c r="D128" s="287" t="s">
        <v>800</v>
      </c>
      <c r="E128" s="287" t="s">
        <v>2560</v>
      </c>
      <c r="F128" s="288">
        <v>19</v>
      </c>
      <c r="G128" s="289">
        <f t="shared" si="4"/>
        <v>1586.31</v>
      </c>
      <c r="H128" s="290">
        <f t="shared" si="5"/>
        <v>1562.5153499999999</v>
      </c>
      <c r="I128" s="290">
        <f t="shared" si="6"/>
        <v>1563</v>
      </c>
      <c r="J128" s="291" t="str">
        <f t="shared" si="7"/>
        <v>NicheODCJunior</v>
      </c>
    </row>
    <row r="129" spans="1:10" s="292" customFormat="1" ht="10">
      <c r="A129" s="287">
        <v>128</v>
      </c>
      <c r="B129" s="287" t="s">
        <v>1493</v>
      </c>
      <c r="C129" s="293" t="s">
        <v>2435</v>
      </c>
      <c r="D129" s="287" t="s">
        <v>807</v>
      </c>
      <c r="E129" s="287" t="s">
        <v>2560</v>
      </c>
      <c r="F129" s="288">
        <v>17.100000000000001</v>
      </c>
      <c r="G129" s="289">
        <f t="shared" si="4"/>
        <v>1427.6790000000001</v>
      </c>
      <c r="H129" s="290">
        <f t="shared" si="5"/>
        <v>1406.263815</v>
      </c>
      <c r="I129" s="290">
        <f t="shared" si="6"/>
        <v>1407</v>
      </c>
      <c r="J129" s="291" t="str">
        <f t="shared" si="7"/>
        <v>NicheOnPremJunior</v>
      </c>
    </row>
    <row r="130" spans="1:10" s="292" customFormat="1" ht="10">
      <c r="A130" s="287">
        <v>129</v>
      </c>
      <c r="B130" s="287" t="s">
        <v>1493</v>
      </c>
      <c r="C130" s="293" t="s">
        <v>2435</v>
      </c>
      <c r="D130" s="287" t="s">
        <v>800</v>
      </c>
      <c r="E130" s="287" t="s">
        <v>2561</v>
      </c>
      <c r="F130" s="288">
        <v>22.8</v>
      </c>
      <c r="G130" s="289">
        <f t="shared" si="4"/>
        <v>1903.5719999999999</v>
      </c>
      <c r="H130" s="290">
        <f t="shared" si="5"/>
        <v>1875.0184199999999</v>
      </c>
      <c r="I130" s="290">
        <f t="shared" si="6"/>
        <v>1876</v>
      </c>
      <c r="J130" s="291" t="str">
        <f t="shared" si="7"/>
        <v>NicheODCIntermediate</v>
      </c>
    </row>
    <row r="131" spans="1:10" s="292" customFormat="1" ht="10">
      <c r="A131" s="287">
        <v>130</v>
      </c>
      <c r="B131" s="287" t="s">
        <v>1493</v>
      </c>
      <c r="C131" s="293" t="s">
        <v>2435</v>
      </c>
      <c r="D131" s="287" t="s">
        <v>807</v>
      </c>
      <c r="E131" s="287" t="s">
        <v>2561</v>
      </c>
      <c r="F131" s="288">
        <v>20.52</v>
      </c>
      <c r="G131" s="289">
        <f t="shared" ref="G131:G194" si="8">F131*83.49</f>
        <v>1713.2148</v>
      </c>
      <c r="H131" s="290">
        <f t="shared" ref="H131:H194" si="9">G131-(G131*1.5%)</f>
        <v>1687.516578</v>
      </c>
      <c r="I131" s="290">
        <f t="shared" ref="I131:I194" si="10">ROUNDUP(H131,0)</f>
        <v>1688</v>
      </c>
      <c r="J131" s="291" t="str">
        <f t="shared" ref="J131:J194" si="11">CONCATENATE(B131,D131,E131)</f>
        <v>NicheOnPremIntermediate</v>
      </c>
    </row>
    <row r="132" spans="1:10" s="292" customFormat="1" ht="10">
      <c r="A132" s="287">
        <v>131</v>
      </c>
      <c r="B132" s="287" t="s">
        <v>1493</v>
      </c>
      <c r="C132" s="293" t="s">
        <v>2435</v>
      </c>
      <c r="D132" s="287" t="s">
        <v>800</v>
      </c>
      <c r="E132" s="287" t="s">
        <v>2562</v>
      </c>
      <c r="F132" s="288">
        <v>27.5</v>
      </c>
      <c r="G132" s="289">
        <f t="shared" si="8"/>
        <v>2295.9749999999999</v>
      </c>
      <c r="H132" s="290">
        <f t="shared" si="9"/>
        <v>2261.5353749999999</v>
      </c>
      <c r="I132" s="290">
        <f t="shared" si="10"/>
        <v>2262</v>
      </c>
      <c r="J132" s="291" t="str">
        <f t="shared" si="11"/>
        <v>NicheODCSenior</v>
      </c>
    </row>
    <row r="133" spans="1:10" s="292" customFormat="1" ht="10">
      <c r="A133" s="287">
        <v>132</v>
      </c>
      <c r="B133" s="287" t="s">
        <v>1493</v>
      </c>
      <c r="C133" s="293" t="s">
        <v>2435</v>
      </c>
      <c r="D133" s="287" t="s">
        <v>807</v>
      </c>
      <c r="E133" s="287" t="s">
        <v>2562</v>
      </c>
      <c r="F133" s="288">
        <v>24.75</v>
      </c>
      <c r="G133" s="289">
        <f t="shared" si="8"/>
        <v>2066.3775000000001</v>
      </c>
      <c r="H133" s="290">
        <f t="shared" si="9"/>
        <v>2035.3818375000001</v>
      </c>
      <c r="I133" s="290">
        <f t="shared" si="10"/>
        <v>2036</v>
      </c>
      <c r="J133" s="291" t="str">
        <f t="shared" si="11"/>
        <v>NicheOnPremSenior</v>
      </c>
    </row>
    <row r="134" spans="1:10" s="292" customFormat="1" ht="10">
      <c r="A134" s="287">
        <v>133</v>
      </c>
      <c r="B134" s="287" t="s">
        <v>1464</v>
      </c>
      <c r="C134" s="293" t="s">
        <v>2436</v>
      </c>
      <c r="D134" s="287" t="s">
        <v>800</v>
      </c>
      <c r="E134" s="287" t="s">
        <v>2560</v>
      </c>
      <c r="F134" s="288">
        <v>16.899999999999999</v>
      </c>
      <c r="G134" s="289">
        <f t="shared" si="8"/>
        <v>1410.9809999999998</v>
      </c>
      <c r="H134" s="290">
        <f t="shared" si="9"/>
        <v>1389.8162849999999</v>
      </c>
      <c r="I134" s="290">
        <f t="shared" si="10"/>
        <v>1390</v>
      </c>
      <c r="J134" s="291" t="str">
        <f t="shared" si="11"/>
        <v>StandardODCJunior</v>
      </c>
    </row>
    <row r="135" spans="1:10" s="292" customFormat="1" ht="10">
      <c r="A135" s="287">
        <v>134</v>
      </c>
      <c r="B135" s="287" t="s">
        <v>1464</v>
      </c>
      <c r="C135" s="293" t="s">
        <v>2436</v>
      </c>
      <c r="D135" s="287" t="s">
        <v>807</v>
      </c>
      <c r="E135" s="287" t="s">
        <v>2560</v>
      </c>
      <c r="F135" s="288">
        <v>15.21</v>
      </c>
      <c r="G135" s="289">
        <f t="shared" si="8"/>
        <v>1269.8829000000001</v>
      </c>
      <c r="H135" s="290">
        <f t="shared" si="9"/>
        <v>1250.8346565000002</v>
      </c>
      <c r="I135" s="290">
        <f t="shared" si="10"/>
        <v>1251</v>
      </c>
      <c r="J135" s="291" t="str">
        <f t="shared" si="11"/>
        <v>StandardOnPremJunior</v>
      </c>
    </row>
    <row r="136" spans="1:10" s="292" customFormat="1" ht="10">
      <c r="A136" s="287">
        <v>135</v>
      </c>
      <c r="B136" s="287" t="s">
        <v>1464</v>
      </c>
      <c r="C136" s="293" t="s">
        <v>2436</v>
      </c>
      <c r="D136" s="287" t="s">
        <v>800</v>
      </c>
      <c r="E136" s="287" t="s">
        <v>2561</v>
      </c>
      <c r="F136" s="288">
        <v>20</v>
      </c>
      <c r="G136" s="289">
        <f t="shared" si="8"/>
        <v>1669.8</v>
      </c>
      <c r="H136" s="290">
        <f t="shared" si="9"/>
        <v>1644.7529999999999</v>
      </c>
      <c r="I136" s="290">
        <f t="shared" si="10"/>
        <v>1645</v>
      </c>
      <c r="J136" s="291" t="str">
        <f t="shared" si="11"/>
        <v>StandardODCIntermediate</v>
      </c>
    </row>
    <row r="137" spans="1:10" s="292" customFormat="1" ht="10">
      <c r="A137" s="287">
        <v>136</v>
      </c>
      <c r="B137" s="287" t="s">
        <v>1464</v>
      </c>
      <c r="C137" s="293" t="s">
        <v>2436</v>
      </c>
      <c r="D137" s="287" t="s">
        <v>807</v>
      </c>
      <c r="E137" s="287" t="s">
        <v>2561</v>
      </c>
      <c r="F137" s="288">
        <v>18</v>
      </c>
      <c r="G137" s="289">
        <f t="shared" si="8"/>
        <v>1502.82</v>
      </c>
      <c r="H137" s="290">
        <f t="shared" si="9"/>
        <v>1480.2776999999999</v>
      </c>
      <c r="I137" s="290">
        <f t="shared" si="10"/>
        <v>1481</v>
      </c>
      <c r="J137" s="291" t="str">
        <f t="shared" si="11"/>
        <v>StandardOnPremIntermediate</v>
      </c>
    </row>
    <row r="138" spans="1:10" s="292" customFormat="1" ht="10">
      <c r="A138" s="287">
        <v>137</v>
      </c>
      <c r="B138" s="287" t="s">
        <v>1464</v>
      </c>
      <c r="C138" s="293" t="s">
        <v>2436</v>
      </c>
      <c r="D138" s="287" t="s">
        <v>800</v>
      </c>
      <c r="E138" s="287" t="s">
        <v>2562</v>
      </c>
      <c r="F138" s="288">
        <v>22.9</v>
      </c>
      <c r="G138" s="289">
        <f t="shared" si="8"/>
        <v>1911.9209999999998</v>
      </c>
      <c r="H138" s="290">
        <f t="shared" si="9"/>
        <v>1883.2421849999998</v>
      </c>
      <c r="I138" s="290">
        <f t="shared" si="10"/>
        <v>1884</v>
      </c>
      <c r="J138" s="291" t="str">
        <f t="shared" si="11"/>
        <v>StandardODCSenior</v>
      </c>
    </row>
    <row r="139" spans="1:10" s="292" customFormat="1" ht="10">
      <c r="A139" s="287">
        <v>138</v>
      </c>
      <c r="B139" s="287" t="s">
        <v>1464</v>
      </c>
      <c r="C139" s="293" t="s">
        <v>2436</v>
      </c>
      <c r="D139" s="287" t="s">
        <v>807</v>
      </c>
      <c r="E139" s="287" t="s">
        <v>2562</v>
      </c>
      <c r="F139" s="288">
        <v>20.61</v>
      </c>
      <c r="G139" s="289">
        <f t="shared" si="8"/>
        <v>1720.7288999999998</v>
      </c>
      <c r="H139" s="290">
        <f t="shared" si="9"/>
        <v>1694.9179664999999</v>
      </c>
      <c r="I139" s="290">
        <f t="shared" si="10"/>
        <v>1695</v>
      </c>
      <c r="J139" s="291" t="str">
        <f t="shared" si="11"/>
        <v>StandardOnPremSenior</v>
      </c>
    </row>
    <row r="140" spans="1:10" s="292" customFormat="1" ht="10">
      <c r="A140" s="287">
        <v>139</v>
      </c>
      <c r="B140" s="287" t="s">
        <v>1464</v>
      </c>
      <c r="C140" s="293" t="s">
        <v>2437</v>
      </c>
      <c r="D140" s="287" t="s">
        <v>800</v>
      </c>
      <c r="E140" s="287" t="s">
        <v>2560</v>
      </c>
      <c r="F140" s="288">
        <v>16.899999999999999</v>
      </c>
      <c r="G140" s="289">
        <f t="shared" si="8"/>
        <v>1410.9809999999998</v>
      </c>
      <c r="H140" s="290">
        <f t="shared" si="9"/>
        <v>1389.8162849999999</v>
      </c>
      <c r="I140" s="290">
        <f t="shared" si="10"/>
        <v>1390</v>
      </c>
      <c r="J140" s="291" t="str">
        <f t="shared" si="11"/>
        <v>StandardODCJunior</v>
      </c>
    </row>
    <row r="141" spans="1:10" s="292" customFormat="1" ht="10">
      <c r="A141" s="287">
        <v>140</v>
      </c>
      <c r="B141" s="287" t="s">
        <v>1464</v>
      </c>
      <c r="C141" s="293" t="s">
        <v>2437</v>
      </c>
      <c r="D141" s="287" t="s">
        <v>807</v>
      </c>
      <c r="E141" s="287" t="s">
        <v>2560</v>
      </c>
      <c r="F141" s="288">
        <v>15.21</v>
      </c>
      <c r="G141" s="289">
        <f t="shared" si="8"/>
        <v>1269.8829000000001</v>
      </c>
      <c r="H141" s="290">
        <f t="shared" si="9"/>
        <v>1250.8346565000002</v>
      </c>
      <c r="I141" s="290">
        <f t="shared" si="10"/>
        <v>1251</v>
      </c>
      <c r="J141" s="291" t="str">
        <f t="shared" si="11"/>
        <v>StandardOnPremJunior</v>
      </c>
    </row>
    <row r="142" spans="1:10" s="292" customFormat="1" ht="10">
      <c r="A142" s="287">
        <v>141</v>
      </c>
      <c r="B142" s="287" t="s">
        <v>1464</v>
      </c>
      <c r="C142" s="293" t="s">
        <v>2437</v>
      </c>
      <c r="D142" s="287" t="s">
        <v>800</v>
      </c>
      <c r="E142" s="287" t="s">
        <v>2561</v>
      </c>
      <c r="F142" s="288">
        <v>20</v>
      </c>
      <c r="G142" s="289">
        <f t="shared" si="8"/>
        <v>1669.8</v>
      </c>
      <c r="H142" s="290">
        <f t="shared" si="9"/>
        <v>1644.7529999999999</v>
      </c>
      <c r="I142" s="290">
        <f t="shared" si="10"/>
        <v>1645</v>
      </c>
      <c r="J142" s="291" t="str">
        <f t="shared" si="11"/>
        <v>StandardODCIntermediate</v>
      </c>
    </row>
    <row r="143" spans="1:10" s="292" customFormat="1" ht="10">
      <c r="A143" s="287">
        <v>142</v>
      </c>
      <c r="B143" s="287" t="s">
        <v>1464</v>
      </c>
      <c r="C143" s="293" t="s">
        <v>2437</v>
      </c>
      <c r="D143" s="287" t="s">
        <v>807</v>
      </c>
      <c r="E143" s="287" t="s">
        <v>2561</v>
      </c>
      <c r="F143" s="288">
        <v>18</v>
      </c>
      <c r="G143" s="289">
        <f t="shared" si="8"/>
        <v>1502.82</v>
      </c>
      <c r="H143" s="290">
        <f t="shared" si="9"/>
        <v>1480.2776999999999</v>
      </c>
      <c r="I143" s="290">
        <f t="shared" si="10"/>
        <v>1481</v>
      </c>
      <c r="J143" s="291" t="str">
        <f t="shared" si="11"/>
        <v>StandardOnPremIntermediate</v>
      </c>
    </row>
    <row r="144" spans="1:10" s="292" customFormat="1" ht="10">
      <c r="A144" s="287">
        <v>143</v>
      </c>
      <c r="B144" s="287" t="s">
        <v>1464</v>
      </c>
      <c r="C144" s="293" t="s">
        <v>2437</v>
      </c>
      <c r="D144" s="287" t="s">
        <v>800</v>
      </c>
      <c r="E144" s="287" t="s">
        <v>2562</v>
      </c>
      <c r="F144" s="288">
        <v>22.9</v>
      </c>
      <c r="G144" s="289">
        <f t="shared" si="8"/>
        <v>1911.9209999999998</v>
      </c>
      <c r="H144" s="290">
        <f t="shared" si="9"/>
        <v>1883.2421849999998</v>
      </c>
      <c r="I144" s="290">
        <f t="shared" si="10"/>
        <v>1884</v>
      </c>
      <c r="J144" s="291" t="str">
        <f t="shared" si="11"/>
        <v>StandardODCSenior</v>
      </c>
    </row>
    <row r="145" spans="1:10" s="292" customFormat="1" ht="10">
      <c r="A145" s="287">
        <v>144</v>
      </c>
      <c r="B145" s="287" t="s">
        <v>1464</v>
      </c>
      <c r="C145" s="293" t="s">
        <v>2437</v>
      </c>
      <c r="D145" s="287" t="s">
        <v>807</v>
      </c>
      <c r="E145" s="287" t="s">
        <v>2562</v>
      </c>
      <c r="F145" s="288">
        <v>20.61</v>
      </c>
      <c r="G145" s="289">
        <f t="shared" si="8"/>
        <v>1720.7288999999998</v>
      </c>
      <c r="H145" s="290">
        <f t="shared" si="9"/>
        <v>1694.9179664999999</v>
      </c>
      <c r="I145" s="290">
        <f t="shared" si="10"/>
        <v>1695</v>
      </c>
      <c r="J145" s="291" t="str">
        <f t="shared" si="11"/>
        <v>StandardOnPremSenior</v>
      </c>
    </row>
    <row r="146" spans="1:10" s="292" customFormat="1" ht="10">
      <c r="A146" s="287">
        <v>145</v>
      </c>
      <c r="B146" s="287" t="s">
        <v>1493</v>
      </c>
      <c r="C146" s="293" t="s">
        <v>2438</v>
      </c>
      <c r="D146" s="287" t="s">
        <v>800</v>
      </c>
      <c r="E146" s="287" t="s">
        <v>2560</v>
      </c>
      <c r="F146" s="288">
        <v>19</v>
      </c>
      <c r="G146" s="289">
        <f t="shared" si="8"/>
        <v>1586.31</v>
      </c>
      <c r="H146" s="290">
        <f t="shared" si="9"/>
        <v>1562.5153499999999</v>
      </c>
      <c r="I146" s="290">
        <f t="shared" si="10"/>
        <v>1563</v>
      </c>
      <c r="J146" s="291" t="str">
        <f t="shared" si="11"/>
        <v>NicheODCJunior</v>
      </c>
    </row>
    <row r="147" spans="1:10" s="292" customFormat="1" ht="10">
      <c r="A147" s="287">
        <v>146</v>
      </c>
      <c r="B147" s="287" t="s">
        <v>1493</v>
      </c>
      <c r="C147" s="293" t="s">
        <v>2438</v>
      </c>
      <c r="D147" s="287" t="s">
        <v>807</v>
      </c>
      <c r="E147" s="287" t="s">
        <v>2560</v>
      </c>
      <c r="F147" s="288">
        <v>17.100000000000001</v>
      </c>
      <c r="G147" s="289">
        <f t="shared" si="8"/>
        <v>1427.6790000000001</v>
      </c>
      <c r="H147" s="290">
        <f t="shared" si="9"/>
        <v>1406.263815</v>
      </c>
      <c r="I147" s="290">
        <f t="shared" si="10"/>
        <v>1407</v>
      </c>
      <c r="J147" s="291" t="str">
        <f t="shared" si="11"/>
        <v>NicheOnPremJunior</v>
      </c>
    </row>
    <row r="148" spans="1:10" s="292" customFormat="1" ht="10">
      <c r="A148" s="287">
        <v>147</v>
      </c>
      <c r="B148" s="287" t="s">
        <v>1493</v>
      </c>
      <c r="C148" s="293" t="s">
        <v>2438</v>
      </c>
      <c r="D148" s="287" t="s">
        <v>800</v>
      </c>
      <c r="E148" s="287" t="s">
        <v>2561</v>
      </c>
      <c r="F148" s="288">
        <v>22.8</v>
      </c>
      <c r="G148" s="289">
        <f t="shared" si="8"/>
        <v>1903.5719999999999</v>
      </c>
      <c r="H148" s="290">
        <f t="shared" si="9"/>
        <v>1875.0184199999999</v>
      </c>
      <c r="I148" s="290">
        <f t="shared" si="10"/>
        <v>1876</v>
      </c>
      <c r="J148" s="291" t="str">
        <f t="shared" si="11"/>
        <v>NicheODCIntermediate</v>
      </c>
    </row>
    <row r="149" spans="1:10" s="292" customFormat="1" ht="10">
      <c r="A149" s="287">
        <v>148</v>
      </c>
      <c r="B149" s="287" t="s">
        <v>1493</v>
      </c>
      <c r="C149" s="293" t="s">
        <v>2438</v>
      </c>
      <c r="D149" s="287" t="s">
        <v>807</v>
      </c>
      <c r="E149" s="287" t="s">
        <v>2561</v>
      </c>
      <c r="F149" s="288">
        <v>20.52</v>
      </c>
      <c r="G149" s="289">
        <f t="shared" si="8"/>
        <v>1713.2148</v>
      </c>
      <c r="H149" s="290">
        <f t="shared" si="9"/>
        <v>1687.516578</v>
      </c>
      <c r="I149" s="290">
        <f t="shared" si="10"/>
        <v>1688</v>
      </c>
      <c r="J149" s="291" t="str">
        <f t="shared" si="11"/>
        <v>NicheOnPremIntermediate</v>
      </c>
    </row>
    <row r="150" spans="1:10" s="292" customFormat="1" ht="10">
      <c r="A150" s="287">
        <v>149</v>
      </c>
      <c r="B150" s="287" t="s">
        <v>1493</v>
      </c>
      <c r="C150" s="293" t="s">
        <v>2438</v>
      </c>
      <c r="D150" s="287" t="s">
        <v>800</v>
      </c>
      <c r="E150" s="287" t="s">
        <v>2562</v>
      </c>
      <c r="F150" s="288">
        <v>27.5</v>
      </c>
      <c r="G150" s="289">
        <f t="shared" si="8"/>
        <v>2295.9749999999999</v>
      </c>
      <c r="H150" s="290">
        <f t="shared" si="9"/>
        <v>2261.5353749999999</v>
      </c>
      <c r="I150" s="290">
        <f t="shared" si="10"/>
        <v>2262</v>
      </c>
      <c r="J150" s="291" t="str">
        <f t="shared" si="11"/>
        <v>NicheODCSenior</v>
      </c>
    </row>
    <row r="151" spans="1:10" s="292" customFormat="1" ht="10">
      <c r="A151" s="287">
        <v>150</v>
      </c>
      <c r="B151" s="287" t="s">
        <v>1493</v>
      </c>
      <c r="C151" s="293" t="s">
        <v>2438</v>
      </c>
      <c r="D151" s="287" t="s">
        <v>807</v>
      </c>
      <c r="E151" s="287" t="s">
        <v>2562</v>
      </c>
      <c r="F151" s="288">
        <v>24.75</v>
      </c>
      <c r="G151" s="289">
        <f t="shared" si="8"/>
        <v>2066.3775000000001</v>
      </c>
      <c r="H151" s="290">
        <f t="shared" si="9"/>
        <v>2035.3818375000001</v>
      </c>
      <c r="I151" s="290">
        <f t="shared" si="10"/>
        <v>2036</v>
      </c>
      <c r="J151" s="291" t="str">
        <f t="shared" si="11"/>
        <v>NicheOnPremSenior</v>
      </c>
    </row>
    <row r="152" spans="1:10" s="292" customFormat="1" ht="10">
      <c r="A152" s="287">
        <v>151</v>
      </c>
      <c r="B152" s="287" t="s">
        <v>1462</v>
      </c>
      <c r="C152" s="293" t="s">
        <v>2439</v>
      </c>
      <c r="D152" s="287" t="s">
        <v>800</v>
      </c>
      <c r="E152" s="287" t="s">
        <v>2560</v>
      </c>
      <c r="F152" s="288">
        <v>17.5</v>
      </c>
      <c r="G152" s="289">
        <f t="shared" si="8"/>
        <v>1461.0749999999998</v>
      </c>
      <c r="H152" s="290">
        <f t="shared" si="9"/>
        <v>1439.1588749999999</v>
      </c>
      <c r="I152" s="290">
        <f t="shared" si="10"/>
        <v>1440</v>
      </c>
      <c r="J152" s="291" t="str">
        <f t="shared" si="11"/>
        <v>PremiumODCJunior</v>
      </c>
    </row>
    <row r="153" spans="1:10" s="292" customFormat="1" ht="10">
      <c r="A153" s="287">
        <v>152</v>
      </c>
      <c r="B153" s="287" t="s">
        <v>1462</v>
      </c>
      <c r="C153" s="293" t="s">
        <v>2439</v>
      </c>
      <c r="D153" s="287" t="s">
        <v>807</v>
      </c>
      <c r="E153" s="287" t="s">
        <v>2560</v>
      </c>
      <c r="F153" s="288">
        <v>15.75</v>
      </c>
      <c r="G153" s="289">
        <f t="shared" si="8"/>
        <v>1314.9675</v>
      </c>
      <c r="H153" s="290">
        <f t="shared" si="9"/>
        <v>1295.2429875</v>
      </c>
      <c r="I153" s="290">
        <f t="shared" si="10"/>
        <v>1296</v>
      </c>
      <c r="J153" s="291" t="str">
        <f t="shared" si="11"/>
        <v>PremiumOnPremJunior</v>
      </c>
    </row>
    <row r="154" spans="1:10" s="292" customFormat="1" ht="10">
      <c r="A154" s="287">
        <v>153</v>
      </c>
      <c r="B154" s="287" t="s">
        <v>1462</v>
      </c>
      <c r="C154" s="293" t="s">
        <v>2439</v>
      </c>
      <c r="D154" s="287" t="s">
        <v>800</v>
      </c>
      <c r="E154" s="287" t="s">
        <v>2561</v>
      </c>
      <c r="F154" s="288">
        <v>21.3</v>
      </c>
      <c r="G154" s="289">
        <f t="shared" si="8"/>
        <v>1778.337</v>
      </c>
      <c r="H154" s="290">
        <f t="shared" si="9"/>
        <v>1751.6619450000001</v>
      </c>
      <c r="I154" s="290">
        <f t="shared" si="10"/>
        <v>1752</v>
      </c>
      <c r="J154" s="291" t="str">
        <f t="shared" si="11"/>
        <v>PremiumODCIntermediate</v>
      </c>
    </row>
    <row r="155" spans="1:10" s="292" customFormat="1" ht="10">
      <c r="A155" s="287">
        <v>154</v>
      </c>
      <c r="B155" s="287" t="s">
        <v>1462</v>
      </c>
      <c r="C155" s="293" t="s">
        <v>2439</v>
      </c>
      <c r="D155" s="287" t="s">
        <v>807</v>
      </c>
      <c r="E155" s="287" t="s">
        <v>2561</v>
      </c>
      <c r="F155" s="288">
        <v>19.170000000000002</v>
      </c>
      <c r="G155" s="289">
        <f t="shared" si="8"/>
        <v>1600.5033000000001</v>
      </c>
      <c r="H155" s="290">
        <f t="shared" si="9"/>
        <v>1576.4957505</v>
      </c>
      <c r="I155" s="290">
        <f t="shared" si="10"/>
        <v>1577</v>
      </c>
      <c r="J155" s="291" t="str">
        <f t="shared" si="11"/>
        <v>PremiumOnPremIntermediate</v>
      </c>
    </row>
    <row r="156" spans="1:10" s="292" customFormat="1" ht="10">
      <c r="A156" s="287">
        <v>155</v>
      </c>
      <c r="B156" s="287" t="s">
        <v>1462</v>
      </c>
      <c r="C156" s="293" t="s">
        <v>2439</v>
      </c>
      <c r="D156" s="287" t="s">
        <v>800</v>
      </c>
      <c r="E156" s="287" t="s">
        <v>2562</v>
      </c>
      <c r="F156" s="288">
        <v>24.8</v>
      </c>
      <c r="G156" s="289">
        <f t="shared" si="8"/>
        <v>2070.5520000000001</v>
      </c>
      <c r="H156" s="290">
        <f t="shared" si="9"/>
        <v>2039.4937200000002</v>
      </c>
      <c r="I156" s="290">
        <f t="shared" si="10"/>
        <v>2040</v>
      </c>
      <c r="J156" s="291" t="str">
        <f t="shared" si="11"/>
        <v>PremiumODCSenior</v>
      </c>
    </row>
    <row r="157" spans="1:10" s="292" customFormat="1" ht="10">
      <c r="A157" s="287">
        <v>156</v>
      </c>
      <c r="B157" s="287" t="s">
        <v>1462</v>
      </c>
      <c r="C157" s="293" t="s">
        <v>2439</v>
      </c>
      <c r="D157" s="287" t="s">
        <v>807</v>
      </c>
      <c r="E157" s="287" t="s">
        <v>2562</v>
      </c>
      <c r="F157" s="288">
        <v>22.32</v>
      </c>
      <c r="G157" s="289">
        <f t="shared" si="8"/>
        <v>1863.4967999999999</v>
      </c>
      <c r="H157" s="290">
        <f t="shared" si="9"/>
        <v>1835.5443479999999</v>
      </c>
      <c r="I157" s="290">
        <f t="shared" si="10"/>
        <v>1836</v>
      </c>
      <c r="J157" s="291" t="str">
        <f t="shared" si="11"/>
        <v>PremiumOnPremSenior</v>
      </c>
    </row>
    <row r="158" spans="1:10" s="292" customFormat="1" ht="10">
      <c r="A158" s="287">
        <v>157</v>
      </c>
      <c r="B158" s="287" t="s">
        <v>1462</v>
      </c>
      <c r="C158" s="293" t="s">
        <v>2440</v>
      </c>
      <c r="D158" s="287" t="s">
        <v>800</v>
      </c>
      <c r="E158" s="287" t="s">
        <v>2560</v>
      </c>
      <c r="F158" s="288">
        <v>17.5</v>
      </c>
      <c r="G158" s="289">
        <f t="shared" si="8"/>
        <v>1461.0749999999998</v>
      </c>
      <c r="H158" s="290">
        <f t="shared" si="9"/>
        <v>1439.1588749999999</v>
      </c>
      <c r="I158" s="290">
        <f t="shared" si="10"/>
        <v>1440</v>
      </c>
      <c r="J158" s="291" t="str">
        <f t="shared" si="11"/>
        <v>PremiumODCJunior</v>
      </c>
    </row>
    <row r="159" spans="1:10" s="292" customFormat="1" ht="10">
      <c r="A159" s="287">
        <v>158</v>
      </c>
      <c r="B159" s="287" t="s">
        <v>1462</v>
      </c>
      <c r="C159" s="293" t="s">
        <v>2440</v>
      </c>
      <c r="D159" s="287" t="s">
        <v>807</v>
      </c>
      <c r="E159" s="287" t="s">
        <v>2560</v>
      </c>
      <c r="F159" s="288">
        <v>15.75</v>
      </c>
      <c r="G159" s="289">
        <f t="shared" si="8"/>
        <v>1314.9675</v>
      </c>
      <c r="H159" s="290">
        <f t="shared" si="9"/>
        <v>1295.2429875</v>
      </c>
      <c r="I159" s="290">
        <f t="shared" si="10"/>
        <v>1296</v>
      </c>
      <c r="J159" s="291" t="str">
        <f t="shared" si="11"/>
        <v>PremiumOnPremJunior</v>
      </c>
    </row>
    <row r="160" spans="1:10" s="292" customFormat="1" ht="10">
      <c r="A160" s="287">
        <v>159</v>
      </c>
      <c r="B160" s="287" t="s">
        <v>1462</v>
      </c>
      <c r="C160" s="293" t="s">
        <v>2440</v>
      </c>
      <c r="D160" s="287" t="s">
        <v>800</v>
      </c>
      <c r="E160" s="287" t="s">
        <v>2561</v>
      </c>
      <c r="F160" s="288">
        <v>21.3</v>
      </c>
      <c r="G160" s="289">
        <f t="shared" si="8"/>
        <v>1778.337</v>
      </c>
      <c r="H160" s="290">
        <f t="shared" si="9"/>
        <v>1751.6619450000001</v>
      </c>
      <c r="I160" s="290">
        <f t="shared" si="10"/>
        <v>1752</v>
      </c>
      <c r="J160" s="291" t="str">
        <f t="shared" si="11"/>
        <v>PremiumODCIntermediate</v>
      </c>
    </row>
    <row r="161" spans="1:10" s="292" customFormat="1" ht="10">
      <c r="A161" s="287">
        <v>160</v>
      </c>
      <c r="B161" s="287" t="s">
        <v>1462</v>
      </c>
      <c r="C161" s="293" t="s">
        <v>2440</v>
      </c>
      <c r="D161" s="287" t="s">
        <v>807</v>
      </c>
      <c r="E161" s="287" t="s">
        <v>2561</v>
      </c>
      <c r="F161" s="288">
        <v>19.170000000000002</v>
      </c>
      <c r="G161" s="289">
        <f t="shared" si="8"/>
        <v>1600.5033000000001</v>
      </c>
      <c r="H161" s="290">
        <f t="shared" si="9"/>
        <v>1576.4957505</v>
      </c>
      <c r="I161" s="290">
        <f t="shared" si="10"/>
        <v>1577</v>
      </c>
      <c r="J161" s="291" t="str">
        <f t="shared" si="11"/>
        <v>PremiumOnPremIntermediate</v>
      </c>
    </row>
    <row r="162" spans="1:10" s="292" customFormat="1" ht="10">
      <c r="A162" s="287">
        <v>161</v>
      </c>
      <c r="B162" s="287" t="s">
        <v>1462</v>
      </c>
      <c r="C162" s="293" t="s">
        <v>2440</v>
      </c>
      <c r="D162" s="287" t="s">
        <v>800</v>
      </c>
      <c r="E162" s="287" t="s">
        <v>2562</v>
      </c>
      <c r="F162" s="288">
        <v>24.8</v>
      </c>
      <c r="G162" s="289">
        <f t="shared" si="8"/>
        <v>2070.5520000000001</v>
      </c>
      <c r="H162" s="290">
        <f t="shared" si="9"/>
        <v>2039.4937200000002</v>
      </c>
      <c r="I162" s="290">
        <f t="shared" si="10"/>
        <v>2040</v>
      </c>
      <c r="J162" s="291" t="str">
        <f t="shared" si="11"/>
        <v>PremiumODCSenior</v>
      </c>
    </row>
    <row r="163" spans="1:10" s="292" customFormat="1" ht="10">
      <c r="A163" s="287">
        <v>162</v>
      </c>
      <c r="B163" s="287" t="s">
        <v>1462</v>
      </c>
      <c r="C163" s="293" t="s">
        <v>2440</v>
      </c>
      <c r="D163" s="287" t="s">
        <v>807</v>
      </c>
      <c r="E163" s="287" t="s">
        <v>2562</v>
      </c>
      <c r="F163" s="288">
        <v>22.32</v>
      </c>
      <c r="G163" s="289">
        <f t="shared" si="8"/>
        <v>1863.4967999999999</v>
      </c>
      <c r="H163" s="290">
        <f t="shared" si="9"/>
        <v>1835.5443479999999</v>
      </c>
      <c r="I163" s="290">
        <f t="shared" si="10"/>
        <v>1836</v>
      </c>
      <c r="J163" s="291" t="str">
        <f t="shared" si="11"/>
        <v>PremiumOnPremSenior</v>
      </c>
    </row>
    <row r="164" spans="1:10" s="292" customFormat="1" ht="10">
      <c r="A164" s="287">
        <v>163</v>
      </c>
      <c r="B164" s="287" t="s">
        <v>1462</v>
      </c>
      <c r="C164" s="293" t="s">
        <v>2441</v>
      </c>
      <c r="D164" s="287" t="s">
        <v>800</v>
      </c>
      <c r="E164" s="287" t="s">
        <v>2560</v>
      </c>
      <c r="F164" s="288">
        <v>17.5</v>
      </c>
      <c r="G164" s="289">
        <f t="shared" si="8"/>
        <v>1461.0749999999998</v>
      </c>
      <c r="H164" s="290">
        <f t="shared" si="9"/>
        <v>1439.1588749999999</v>
      </c>
      <c r="I164" s="290">
        <f t="shared" si="10"/>
        <v>1440</v>
      </c>
      <c r="J164" s="291" t="str">
        <f t="shared" si="11"/>
        <v>PremiumODCJunior</v>
      </c>
    </row>
    <row r="165" spans="1:10" s="292" customFormat="1" ht="10">
      <c r="A165" s="287">
        <v>164</v>
      </c>
      <c r="B165" s="287" t="s">
        <v>1462</v>
      </c>
      <c r="C165" s="293" t="s">
        <v>2441</v>
      </c>
      <c r="D165" s="287" t="s">
        <v>807</v>
      </c>
      <c r="E165" s="287" t="s">
        <v>2560</v>
      </c>
      <c r="F165" s="288">
        <v>15.75</v>
      </c>
      <c r="G165" s="289">
        <f t="shared" si="8"/>
        <v>1314.9675</v>
      </c>
      <c r="H165" s="290">
        <f t="shared" si="9"/>
        <v>1295.2429875</v>
      </c>
      <c r="I165" s="290">
        <f t="shared" si="10"/>
        <v>1296</v>
      </c>
      <c r="J165" s="291" t="str">
        <f t="shared" si="11"/>
        <v>PremiumOnPremJunior</v>
      </c>
    </row>
    <row r="166" spans="1:10" s="292" customFormat="1" ht="10">
      <c r="A166" s="287">
        <v>165</v>
      </c>
      <c r="B166" s="287" t="s">
        <v>1462</v>
      </c>
      <c r="C166" s="293" t="s">
        <v>2441</v>
      </c>
      <c r="D166" s="287" t="s">
        <v>800</v>
      </c>
      <c r="E166" s="287" t="s">
        <v>2561</v>
      </c>
      <c r="F166" s="288">
        <v>21.3</v>
      </c>
      <c r="G166" s="289">
        <f t="shared" si="8"/>
        <v>1778.337</v>
      </c>
      <c r="H166" s="290">
        <f t="shared" si="9"/>
        <v>1751.6619450000001</v>
      </c>
      <c r="I166" s="290">
        <f t="shared" si="10"/>
        <v>1752</v>
      </c>
      <c r="J166" s="291" t="str">
        <f t="shared" si="11"/>
        <v>PremiumODCIntermediate</v>
      </c>
    </row>
    <row r="167" spans="1:10" s="292" customFormat="1" ht="10">
      <c r="A167" s="287">
        <v>166</v>
      </c>
      <c r="B167" s="287" t="s">
        <v>1462</v>
      </c>
      <c r="C167" s="293" t="s">
        <v>2441</v>
      </c>
      <c r="D167" s="287" t="s">
        <v>807</v>
      </c>
      <c r="E167" s="287" t="s">
        <v>2561</v>
      </c>
      <c r="F167" s="288">
        <v>19.170000000000002</v>
      </c>
      <c r="G167" s="289">
        <f t="shared" si="8"/>
        <v>1600.5033000000001</v>
      </c>
      <c r="H167" s="290">
        <f t="shared" si="9"/>
        <v>1576.4957505</v>
      </c>
      <c r="I167" s="290">
        <f t="shared" si="10"/>
        <v>1577</v>
      </c>
      <c r="J167" s="291" t="str">
        <f t="shared" si="11"/>
        <v>PremiumOnPremIntermediate</v>
      </c>
    </row>
    <row r="168" spans="1:10" s="292" customFormat="1" ht="10">
      <c r="A168" s="287">
        <v>167</v>
      </c>
      <c r="B168" s="287" t="s">
        <v>1462</v>
      </c>
      <c r="C168" s="293" t="s">
        <v>2441</v>
      </c>
      <c r="D168" s="287" t="s">
        <v>800</v>
      </c>
      <c r="E168" s="287" t="s">
        <v>2562</v>
      </c>
      <c r="F168" s="288">
        <v>24.8</v>
      </c>
      <c r="G168" s="289">
        <f t="shared" si="8"/>
        <v>2070.5520000000001</v>
      </c>
      <c r="H168" s="290">
        <f t="shared" si="9"/>
        <v>2039.4937200000002</v>
      </c>
      <c r="I168" s="290">
        <f t="shared" si="10"/>
        <v>2040</v>
      </c>
      <c r="J168" s="291" t="str">
        <f t="shared" si="11"/>
        <v>PremiumODCSenior</v>
      </c>
    </row>
    <row r="169" spans="1:10" s="292" customFormat="1" ht="10">
      <c r="A169" s="287">
        <v>168</v>
      </c>
      <c r="B169" s="287" t="s">
        <v>1462</v>
      </c>
      <c r="C169" s="293" t="s">
        <v>2441</v>
      </c>
      <c r="D169" s="287" t="s">
        <v>807</v>
      </c>
      <c r="E169" s="287" t="s">
        <v>2562</v>
      </c>
      <c r="F169" s="288">
        <v>22.32</v>
      </c>
      <c r="G169" s="289">
        <f t="shared" si="8"/>
        <v>1863.4967999999999</v>
      </c>
      <c r="H169" s="290">
        <f t="shared" si="9"/>
        <v>1835.5443479999999</v>
      </c>
      <c r="I169" s="290">
        <f t="shared" si="10"/>
        <v>1836</v>
      </c>
      <c r="J169" s="291" t="str">
        <f t="shared" si="11"/>
        <v>PremiumOnPremSenior</v>
      </c>
    </row>
    <row r="170" spans="1:10" s="292" customFormat="1" ht="10">
      <c r="A170" s="287">
        <v>169</v>
      </c>
      <c r="B170" s="287" t="s">
        <v>1464</v>
      </c>
      <c r="C170" s="293" t="s">
        <v>2442</v>
      </c>
      <c r="D170" s="287" t="s">
        <v>800</v>
      </c>
      <c r="E170" s="287" t="s">
        <v>2560</v>
      </c>
      <c r="F170" s="288">
        <v>16.899999999999999</v>
      </c>
      <c r="G170" s="289">
        <f t="shared" si="8"/>
        <v>1410.9809999999998</v>
      </c>
      <c r="H170" s="290">
        <f t="shared" si="9"/>
        <v>1389.8162849999999</v>
      </c>
      <c r="I170" s="290">
        <f t="shared" si="10"/>
        <v>1390</v>
      </c>
      <c r="J170" s="291" t="str">
        <f t="shared" si="11"/>
        <v>StandardODCJunior</v>
      </c>
    </row>
    <row r="171" spans="1:10" s="292" customFormat="1" ht="10">
      <c r="A171" s="287">
        <v>170</v>
      </c>
      <c r="B171" s="287" t="s">
        <v>1464</v>
      </c>
      <c r="C171" s="293" t="s">
        <v>2442</v>
      </c>
      <c r="D171" s="287" t="s">
        <v>807</v>
      </c>
      <c r="E171" s="287" t="s">
        <v>2560</v>
      </c>
      <c r="F171" s="288">
        <v>15.21</v>
      </c>
      <c r="G171" s="289">
        <f t="shared" si="8"/>
        <v>1269.8829000000001</v>
      </c>
      <c r="H171" s="290">
        <f t="shared" si="9"/>
        <v>1250.8346565000002</v>
      </c>
      <c r="I171" s="290">
        <f t="shared" si="10"/>
        <v>1251</v>
      </c>
      <c r="J171" s="291" t="str">
        <f t="shared" si="11"/>
        <v>StandardOnPremJunior</v>
      </c>
    </row>
    <row r="172" spans="1:10" s="292" customFormat="1" ht="10">
      <c r="A172" s="287">
        <v>171</v>
      </c>
      <c r="B172" s="287" t="s">
        <v>1464</v>
      </c>
      <c r="C172" s="293" t="s">
        <v>2442</v>
      </c>
      <c r="D172" s="287" t="s">
        <v>800</v>
      </c>
      <c r="E172" s="287" t="s">
        <v>2561</v>
      </c>
      <c r="F172" s="288">
        <v>20</v>
      </c>
      <c r="G172" s="289">
        <f t="shared" si="8"/>
        <v>1669.8</v>
      </c>
      <c r="H172" s="290">
        <f t="shared" si="9"/>
        <v>1644.7529999999999</v>
      </c>
      <c r="I172" s="290">
        <f t="shared" si="10"/>
        <v>1645</v>
      </c>
      <c r="J172" s="291" t="str">
        <f t="shared" si="11"/>
        <v>StandardODCIntermediate</v>
      </c>
    </row>
    <row r="173" spans="1:10" s="292" customFormat="1" ht="10">
      <c r="A173" s="287">
        <v>172</v>
      </c>
      <c r="B173" s="287" t="s">
        <v>1464</v>
      </c>
      <c r="C173" s="293" t="s">
        <v>2442</v>
      </c>
      <c r="D173" s="287" t="s">
        <v>807</v>
      </c>
      <c r="E173" s="287" t="s">
        <v>2561</v>
      </c>
      <c r="F173" s="288">
        <v>18</v>
      </c>
      <c r="G173" s="289">
        <f t="shared" si="8"/>
        <v>1502.82</v>
      </c>
      <c r="H173" s="290">
        <f t="shared" si="9"/>
        <v>1480.2776999999999</v>
      </c>
      <c r="I173" s="290">
        <f t="shared" si="10"/>
        <v>1481</v>
      </c>
      <c r="J173" s="291" t="str">
        <f t="shared" si="11"/>
        <v>StandardOnPremIntermediate</v>
      </c>
    </row>
    <row r="174" spans="1:10" s="292" customFormat="1" ht="10">
      <c r="A174" s="287">
        <v>173</v>
      </c>
      <c r="B174" s="287" t="s">
        <v>1464</v>
      </c>
      <c r="C174" s="293" t="s">
        <v>2442</v>
      </c>
      <c r="D174" s="287" t="s">
        <v>800</v>
      </c>
      <c r="E174" s="287" t="s">
        <v>2562</v>
      </c>
      <c r="F174" s="288">
        <v>22.9</v>
      </c>
      <c r="G174" s="289">
        <f t="shared" si="8"/>
        <v>1911.9209999999998</v>
      </c>
      <c r="H174" s="290">
        <f t="shared" si="9"/>
        <v>1883.2421849999998</v>
      </c>
      <c r="I174" s="290">
        <f t="shared" si="10"/>
        <v>1884</v>
      </c>
      <c r="J174" s="291" t="str">
        <f t="shared" si="11"/>
        <v>StandardODCSenior</v>
      </c>
    </row>
    <row r="175" spans="1:10" s="292" customFormat="1" ht="10">
      <c r="A175" s="287">
        <v>174</v>
      </c>
      <c r="B175" s="287" t="s">
        <v>1464</v>
      </c>
      <c r="C175" s="293" t="s">
        <v>2442</v>
      </c>
      <c r="D175" s="287" t="s">
        <v>807</v>
      </c>
      <c r="E175" s="287" t="s">
        <v>2562</v>
      </c>
      <c r="F175" s="288">
        <v>20.61</v>
      </c>
      <c r="G175" s="289">
        <f t="shared" si="8"/>
        <v>1720.7288999999998</v>
      </c>
      <c r="H175" s="290">
        <f t="shared" si="9"/>
        <v>1694.9179664999999</v>
      </c>
      <c r="I175" s="290">
        <f t="shared" si="10"/>
        <v>1695</v>
      </c>
      <c r="J175" s="291" t="str">
        <f t="shared" si="11"/>
        <v>StandardOnPremSenior</v>
      </c>
    </row>
    <row r="176" spans="1:10" s="292" customFormat="1" ht="10">
      <c r="A176" s="287">
        <v>175</v>
      </c>
      <c r="B176" s="287" t="s">
        <v>1462</v>
      </c>
      <c r="C176" s="293" t="s">
        <v>2443</v>
      </c>
      <c r="D176" s="287" t="s">
        <v>800</v>
      </c>
      <c r="E176" s="287" t="s">
        <v>2560</v>
      </c>
      <c r="F176" s="288">
        <v>17.5</v>
      </c>
      <c r="G176" s="289">
        <f t="shared" si="8"/>
        <v>1461.0749999999998</v>
      </c>
      <c r="H176" s="290">
        <f t="shared" si="9"/>
        <v>1439.1588749999999</v>
      </c>
      <c r="I176" s="290">
        <f t="shared" si="10"/>
        <v>1440</v>
      </c>
      <c r="J176" s="291" t="str">
        <f t="shared" si="11"/>
        <v>PremiumODCJunior</v>
      </c>
    </row>
    <row r="177" spans="1:10" s="292" customFormat="1" ht="10">
      <c r="A177" s="287">
        <v>176</v>
      </c>
      <c r="B177" s="287" t="s">
        <v>1462</v>
      </c>
      <c r="C177" s="293" t="s">
        <v>2443</v>
      </c>
      <c r="D177" s="287" t="s">
        <v>807</v>
      </c>
      <c r="E177" s="287" t="s">
        <v>2560</v>
      </c>
      <c r="F177" s="288">
        <v>15.75</v>
      </c>
      <c r="G177" s="289">
        <f t="shared" si="8"/>
        <v>1314.9675</v>
      </c>
      <c r="H177" s="290">
        <f t="shared" si="9"/>
        <v>1295.2429875</v>
      </c>
      <c r="I177" s="290">
        <f t="shared" si="10"/>
        <v>1296</v>
      </c>
      <c r="J177" s="291" t="str">
        <f t="shared" si="11"/>
        <v>PremiumOnPremJunior</v>
      </c>
    </row>
    <row r="178" spans="1:10" s="292" customFormat="1" ht="10">
      <c r="A178" s="287">
        <v>177</v>
      </c>
      <c r="B178" s="287" t="s">
        <v>1462</v>
      </c>
      <c r="C178" s="293" t="s">
        <v>2443</v>
      </c>
      <c r="D178" s="287" t="s">
        <v>800</v>
      </c>
      <c r="E178" s="287" t="s">
        <v>2561</v>
      </c>
      <c r="F178" s="288">
        <v>21.3</v>
      </c>
      <c r="G178" s="289">
        <f t="shared" si="8"/>
        <v>1778.337</v>
      </c>
      <c r="H178" s="290">
        <f t="shared" si="9"/>
        <v>1751.6619450000001</v>
      </c>
      <c r="I178" s="290">
        <f t="shared" si="10"/>
        <v>1752</v>
      </c>
      <c r="J178" s="291" t="str">
        <f t="shared" si="11"/>
        <v>PremiumODCIntermediate</v>
      </c>
    </row>
    <row r="179" spans="1:10" s="292" customFormat="1" ht="10">
      <c r="A179" s="287">
        <v>178</v>
      </c>
      <c r="B179" s="287" t="s">
        <v>1462</v>
      </c>
      <c r="C179" s="293" t="s">
        <v>2443</v>
      </c>
      <c r="D179" s="287" t="s">
        <v>807</v>
      </c>
      <c r="E179" s="287" t="s">
        <v>2561</v>
      </c>
      <c r="F179" s="288">
        <v>19.170000000000002</v>
      </c>
      <c r="G179" s="289">
        <f t="shared" si="8"/>
        <v>1600.5033000000001</v>
      </c>
      <c r="H179" s="290">
        <f t="shared" si="9"/>
        <v>1576.4957505</v>
      </c>
      <c r="I179" s="290">
        <f t="shared" si="10"/>
        <v>1577</v>
      </c>
      <c r="J179" s="291" t="str">
        <f t="shared" si="11"/>
        <v>PremiumOnPremIntermediate</v>
      </c>
    </row>
    <row r="180" spans="1:10" s="292" customFormat="1" ht="10">
      <c r="A180" s="287">
        <v>179</v>
      </c>
      <c r="B180" s="287" t="s">
        <v>1462</v>
      </c>
      <c r="C180" s="293" t="s">
        <v>2443</v>
      </c>
      <c r="D180" s="287" t="s">
        <v>800</v>
      </c>
      <c r="E180" s="287" t="s">
        <v>2562</v>
      </c>
      <c r="F180" s="288">
        <v>24.8</v>
      </c>
      <c r="G180" s="289">
        <f t="shared" si="8"/>
        <v>2070.5520000000001</v>
      </c>
      <c r="H180" s="290">
        <f t="shared" si="9"/>
        <v>2039.4937200000002</v>
      </c>
      <c r="I180" s="290">
        <f t="shared" si="10"/>
        <v>2040</v>
      </c>
      <c r="J180" s="291" t="str">
        <f t="shared" si="11"/>
        <v>PremiumODCSenior</v>
      </c>
    </row>
    <row r="181" spans="1:10" s="292" customFormat="1" ht="10">
      <c r="A181" s="287">
        <v>180</v>
      </c>
      <c r="B181" s="287" t="s">
        <v>1462</v>
      </c>
      <c r="C181" s="293" t="s">
        <v>2443</v>
      </c>
      <c r="D181" s="287" t="s">
        <v>807</v>
      </c>
      <c r="E181" s="287" t="s">
        <v>2562</v>
      </c>
      <c r="F181" s="288">
        <v>22.32</v>
      </c>
      <c r="G181" s="289">
        <f t="shared" si="8"/>
        <v>1863.4967999999999</v>
      </c>
      <c r="H181" s="290">
        <f t="shared" si="9"/>
        <v>1835.5443479999999</v>
      </c>
      <c r="I181" s="290">
        <f t="shared" si="10"/>
        <v>1836</v>
      </c>
      <c r="J181" s="291" t="str">
        <f t="shared" si="11"/>
        <v>PremiumOnPremSenior</v>
      </c>
    </row>
    <row r="182" spans="1:10" s="292" customFormat="1" ht="10">
      <c r="A182" s="287">
        <v>181</v>
      </c>
      <c r="B182" s="287" t="s">
        <v>1493</v>
      </c>
      <c r="C182" s="293" t="s">
        <v>2566</v>
      </c>
      <c r="D182" s="287" t="s">
        <v>800</v>
      </c>
      <c r="E182" s="287" t="s">
        <v>2560</v>
      </c>
      <c r="F182" s="288">
        <v>19</v>
      </c>
      <c r="G182" s="289">
        <f t="shared" si="8"/>
        <v>1586.31</v>
      </c>
      <c r="H182" s="290">
        <f t="shared" si="9"/>
        <v>1562.5153499999999</v>
      </c>
      <c r="I182" s="290">
        <f t="shared" si="10"/>
        <v>1563</v>
      </c>
      <c r="J182" s="291" t="str">
        <f t="shared" si="11"/>
        <v>NicheODCJunior</v>
      </c>
    </row>
    <row r="183" spans="1:10" s="292" customFormat="1" ht="10">
      <c r="A183" s="287">
        <v>182</v>
      </c>
      <c r="B183" s="287" t="s">
        <v>1493</v>
      </c>
      <c r="C183" s="293" t="s">
        <v>2566</v>
      </c>
      <c r="D183" s="287" t="s">
        <v>807</v>
      </c>
      <c r="E183" s="287" t="s">
        <v>2560</v>
      </c>
      <c r="F183" s="288">
        <v>17.100000000000001</v>
      </c>
      <c r="G183" s="289">
        <f t="shared" si="8"/>
        <v>1427.6790000000001</v>
      </c>
      <c r="H183" s="290">
        <f t="shared" si="9"/>
        <v>1406.263815</v>
      </c>
      <c r="I183" s="290">
        <f t="shared" si="10"/>
        <v>1407</v>
      </c>
      <c r="J183" s="291" t="str">
        <f t="shared" si="11"/>
        <v>NicheOnPremJunior</v>
      </c>
    </row>
    <row r="184" spans="1:10" s="292" customFormat="1" ht="10">
      <c r="A184" s="287">
        <v>183</v>
      </c>
      <c r="B184" s="287" t="s">
        <v>1493</v>
      </c>
      <c r="C184" s="293" t="s">
        <v>2566</v>
      </c>
      <c r="D184" s="287" t="s">
        <v>800</v>
      </c>
      <c r="E184" s="287" t="s">
        <v>2561</v>
      </c>
      <c r="F184" s="288">
        <v>22.8</v>
      </c>
      <c r="G184" s="289">
        <f t="shared" si="8"/>
        <v>1903.5719999999999</v>
      </c>
      <c r="H184" s="290">
        <f t="shared" si="9"/>
        <v>1875.0184199999999</v>
      </c>
      <c r="I184" s="290">
        <f t="shared" si="10"/>
        <v>1876</v>
      </c>
      <c r="J184" s="291" t="str">
        <f t="shared" si="11"/>
        <v>NicheODCIntermediate</v>
      </c>
    </row>
    <row r="185" spans="1:10" s="292" customFormat="1" ht="10">
      <c r="A185" s="287">
        <v>184</v>
      </c>
      <c r="B185" s="287" t="s">
        <v>1493</v>
      </c>
      <c r="C185" s="293" t="s">
        <v>2566</v>
      </c>
      <c r="D185" s="287" t="s">
        <v>807</v>
      </c>
      <c r="E185" s="287" t="s">
        <v>2561</v>
      </c>
      <c r="F185" s="288">
        <v>20.52</v>
      </c>
      <c r="G185" s="289">
        <f t="shared" si="8"/>
        <v>1713.2148</v>
      </c>
      <c r="H185" s="290">
        <f t="shared" si="9"/>
        <v>1687.516578</v>
      </c>
      <c r="I185" s="290">
        <f t="shared" si="10"/>
        <v>1688</v>
      </c>
      <c r="J185" s="291" t="str">
        <f t="shared" si="11"/>
        <v>NicheOnPremIntermediate</v>
      </c>
    </row>
    <row r="186" spans="1:10" s="292" customFormat="1" ht="10">
      <c r="A186" s="287">
        <v>185</v>
      </c>
      <c r="B186" s="287" t="s">
        <v>1493</v>
      </c>
      <c r="C186" s="293" t="s">
        <v>2566</v>
      </c>
      <c r="D186" s="287" t="s">
        <v>800</v>
      </c>
      <c r="E186" s="287" t="s">
        <v>2562</v>
      </c>
      <c r="F186" s="288">
        <v>27.5</v>
      </c>
      <c r="G186" s="289">
        <f t="shared" si="8"/>
        <v>2295.9749999999999</v>
      </c>
      <c r="H186" s="290">
        <f t="shared" si="9"/>
        <v>2261.5353749999999</v>
      </c>
      <c r="I186" s="290">
        <f t="shared" si="10"/>
        <v>2262</v>
      </c>
      <c r="J186" s="291" t="str">
        <f t="shared" si="11"/>
        <v>NicheODCSenior</v>
      </c>
    </row>
    <row r="187" spans="1:10" s="292" customFormat="1" ht="10">
      <c r="A187" s="287">
        <v>186</v>
      </c>
      <c r="B187" s="287" t="s">
        <v>1493</v>
      </c>
      <c r="C187" s="293" t="s">
        <v>2566</v>
      </c>
      <c r="D187" s="287" t="s">
        <v>807</v>
      </c>
      <c r="E187" s="287" t="s">
        <v>2562</v>
      </c>
      <c r="F187" s="288">
        <v>24.75</v>
      </c>
      <c r="G187" s="289">
        <f t="shared" si="8"/>
        <v>2066.3775000000001</v>
      </c>
      <c r="H187" s="290">
        <f t="shared" si="9"/>
        <v>2035.3818375000001</v>
      </c>
      <c r="I187" s="290">
        <f t="shared" si="10"/>
        <v>2036</v>
      </c>
      <c r="J187" s="291" t="str">
        <f t="shared" si="11"/>
        <v>NicheOnPremSenior</v>
      </c>
    </row>
    <row r="188" spans="1:10" s="292" customFormat="1" ht="10">
      <c r="A188" s="287">
        <v>187</v>
      </c>
      <c r="B188" s="287" t="s">
        <v>1464</v>
      </c>
      <c r="C188" s="293" t="s">
        <v>2445</v>
      </c>
      <c r="D188" s="287" t="s">
        <v>800</v>
      </c>
      <c r="E188" s="287" t="s">
        <v>2560</v>
      </c>
      <c r="F188" s="288">
        <v>16.899999999999999</v>
      </c>
      <c r="G188" s="289">
        <f t="shared" si="8"/>
        <v>1410.9809999999998</v>
      </c>
      <c r="H188" s="290">
        <f t="shared" si="9"/>
        <v>1389.8162849999999</v>
      </c>
      <c r="I188" s="290">
        <f t="shared" si="10"/>
        <v>1390</v>
      </c>
      <c r="J188" s="291" t="str">
        <f t="shared" si="11"/>
        <v>StandardODCJunior</v>
      </c>
    </row>
    <row r="189" spans="1:10" s="292" customFormat="1" ht="10">
      <c r="A189" s="287">
        <v>188</v>
      </c>
      <c r="B189" s="287" t="s">
        <v>1464</v>
      </c>
      <c r="C189" s="293" t="s">
        <v>2445</v>
      </c>
      <c r="D189" s="287" t="s">
        <v>807</v>
      </c>
      <c r="E189" s="287" t="s">
        <v>2560</v>
      </c>
      <c r="F189" s="288">
        <v>15.21</v>
      </c>
      <c r="G189" s="289">
        <f t="shared" si="8"/>
        <v>1269.8829000000001</v>
      </c>
      <c r="H189" s="290">
        <f t="shared" si="9"/>
        <v>1250.8346565000002</v>
      </c>
      <c r="I189" s="290">
        <f t="shared" si="10"/>
        <v>1251</v>
      </c>
      <c r="J189" s="291" t="str">
        <f t="shared" si="11"/>
        <v>StandardOnPremJunior</v>
      </c>
    </row>
    <row r="190" spans="1:10" s="292" customFormat="1" ht="10">
      <c r="A190" s="287">
        <v>189</v>
      </c>
      <c r="B190" s="287" t="s">
        <v>1464</v>
      </c>
      <c r="C190" s="293" t="s">
        <v>2445</v>
      </c>
      <c r="D190" s="287" t="s">
        <v>800</v>
      </c>
      <c r="E190" s="287" t="s">
        <v>2561</v>
      </c>
      <c r="F190" s="288">
        <v>20</v>
      </c>
      <c r="G190" s="289">
        <f t="shared" si="8"/>
        <v>1669.8</v>
      </c>
      <c r="H190" s="290">
        <f t="shared" si="9"/>
        <v>1644.7529999999999</v>
      </c>
      <c r="I190" s="290">
        <f t="shared" si="10"/>
        <v>1645</v>
      </c>
      <c r="J190" s="291" t="str">
        <f t="shared" si="11"/>
        <v>StandardODCIntermediate</v>
      </c>
    </row>
    <row r="191" spans="1:10" s="292" customFormat="1" ht="10">
      <c r="A191" s="287">
        <v>190</v>
      </c>
      <c r="B191" s="287" t="s">
        <v>1464</v>
      </c>
      <c r="C191" s="293" t="s">
        <v>2445</v>
      </c>
      <c r="D191" s="287" t="s">
        <v>807</v>
      </c>
      <c r="E191" s="287" t="s">
        <v>2561</v>
      </c>
      <c r="F191" s="288">
        <v>18</v>
      </c>
      <c r="G191" s="289">
        <f t="shared" si="8"/>
        <v>1502.82</v>
      </c>
      <c r="H191" s="290">
        <f t="shared" si="9"/>
        <v>1480.2776999999999</v>
      </c>
      <c r="I191" s="290">
        <f t="shared" si="10"/>
        <v>1481</v>
      </c>
      <c r="J191" s="291" t="str">
        <f t="shared" si="11"/>
        <v>StandardOnPremIntermediate</v>
      </c>
    </row>
    <row r="192" spans="1:10" s="292" customFormat="1" ht="10">
      <c r="A192" s="287">
        <v>191</v>
      </c>
      <c r="B192" s="287" t="s">
        <v>1464</v>
      </c>
      <c r="C192" s="293" t="s">
        <v>2445</v>
      </c>
      <c r="D192" s="287" t="s">
        <v>800</v>
      </c>
      <c r="E192" s="287" t="s">
        <v>2562</v>
      </c>
      <c r="F192" s="288">
        <v>22.9</v>
      </c>
      <c r="G192" s="289">
        <f t="shared" si="8"/>
        <v>1911.9209999999998</v>
      </c>
      <c r="H192" s="290">
        <f t="shared" si="9"/>
        <v>1883.2421849999998</v>
      </c>
      <c r="I192" s="290">
        <f t="shared" si="10"/>
        <v>1884</v>
      </c>
      <c r="J192" s="291" t="str">
        <f t="shared" si="11"/>
        <v>StandardODCSenior</v>
      </c>
    </row>
    <row r="193" spans="1:10" s="292" customFormat="1" ht="10">
      <c r="A193" s="287">
        <v>192</v>
      </c>
      <c r="B193" s="287" t="s">
        <v>1464</v>
      </c>
      <c r="C193" s="293" t="s">
        <v>2445</v>
      </c>
      <c r="D193" s="287" t="s">
        <v>807</v>
      </c>
      <c r="E193" s="287" t="s">
        <v>2562</v>
      </c>
      <c r="F193" s="288">
        <v>20.61</v>
      </c>
      <c r="G193" s="289">
        <f t="shared" si="8"/>
        <v>1720.7288999999998</v>
      </c>
      <c r="H193" s="290">
        <f t="shared" si="9"/>
        <v>1694.9179664999999</v>
      </c>
      <c r="I193" s="290">
        <f t="shared" si="10"/>
        <v>1695</v>
      </c>
      <c r="J193" s="291" t="str">
        <f t="shared" si="11"/>
        <v>StandardOnPremSenior</v>
      </c>
    </row>
    <row r="194" spans="1:10" s="292" customFormat="1" ht="10">
      <c r="A194" s="287">
        <v>193</v>
      </c>
      <c r="B194" s="287" t="s">
        <v>1462</v>
      </c>
      <c r="C194" s="293" t="s">
        <v>2446</v>
      </c>
      <c r="D194" s="287" t="s">
        <v>800</v>
      </c>
      <c r="E194" s="287" t="s">
        <v>2560</v>
      </c>
      <c r="F194" s="288">
        <v>17.5</v>
      </c>
      <c r="G194" s="289">
        <f t="shared" si="8"/>
        <v>1461.0749999999998</v>
      </c>
      <c r="H194" s="290">
        <f t="shared" si="9"/>
        <v>1439.1588749999999</v>
      </c>
      <c r="I194" s="290">
        <f t="shared" si="10"/>
        <v>1440</v>
      </c>
      <c r="J194" s="291" t="str">
        <f t="shared" si="11"/>
        <v>PremiumODCJunior</v>
      </c>
    </row>
    <row r="195" spans="1:10" s="292" customFormat="1" ht="10">
      <c r="A195" s="287">
        <v>194</v>
      </c>
      <c r="B195" s="287" t="s">
        <v>1462</v>
      </c>
      <c r="C195" s="293" t="s">
        <v>2446</v>
      </c>
      <c r="D195" s="287" t="s">
        <v>807</v>
      </c>
      <c r="E195" s="287" t="s">
        <v>2560</v>
      </c>
      <c r="F195" s="288">
        <v>15.75</v>
      </c>
      <c r="G195" s="289">
        <f t="shared" ref="G195:G258" si="12">F195*83.49</f>
        <v>1314.9675</v>
      </c>
      <c r="H195" s="290">
        <f t="shared" ref="H195:H258" si="13">G195-(G195*1.5%)</f>
        <v>1295.2429875</v>
      </c>
      <c r="I195" s="290">
        <f t="shared" ref="I195:I258" si="14">ROUNDUP(H195,0)</f>
        <v>1296</v>
      </c>
      <c r="J195" s="291" t="str">
        <f t="shared" ref="J195:J258" si="15">CONCATENATE(B195,D195,E195)</f>
        <v>PremiumOnPremJunior</v>
      </c>
    </row>
    <row r="196" spans="1:10" s="292" customFormat="1" ht="10">
      <c r="A196" s="287">
        <v>195</v>
      </c>
      <c r="B196" s="287" t="s">
        <v>1462</v>
      </c>
      <c r="C196" s="293" t="s">
        <v>2446</v>
      </c>
      <c r="D196" s="287" t="s">
        <v>800</v>
      </c>
      <c r="E196" s="287" t="s">
        <v>2561</v>
      </c>
      <c r="F196" s="288">
        <v>21.3</v>
      </c>
      <c r="G196" s="289">
        <f t="shared" si="12"/>
        <v>1778.337</v>
      </c>
      <c r="H196" s="290">
        <f t="shared" si="13"/>
        <v>1751.6619450000001</v>
      </c>
      <c r="I196" s="290">
        <f t="shared" si="14"/>
        <v>1752</v>
      </c>
      <c r="J196" s="291" t="str">
        <f t="shared" si="15"/>
        <v>PremiumODCIntermediate</v>
      </c>
    </row>
    <row r="197" spans="1:10" s="292" customFormat="1" ht="10">
      <c r="A197" s="287">
        <v>196</v>
      </c>
      <c r="B197" s="287" t="s">
        <v>1462</v>
      </c>
      <c r="C197" s="293" t="s">
        <v>2446</v>
      </c>
      <c r="D197" s="287" t="s">
        <v>807</v>
      </c>
      <c r="E197" s="287" t="s">
        <v>2561</v>
      </c>
      <c r="F197" s="288">
        <v>19.170000000000002</v>
      </c>
      <c r="G197" s="289">
        <f t="shared" si="12"/>
        <v>1600.5033000000001</v>
      </c>
      <c r="H197" s="290">
        <f t="shared" si="13"/>
        <v>1576.4957505</v>
      </c>
      <c r="I197" s="290">
        <f t="shared" si="14"/>
        <v>1577</v>
      </c>
      <c r="J197" s="291" t="str">
        <f t="shared" si="15"/>
        <v>PremiumOnPremIntermediate</v>
      </c>
    </row>
    <row r="198" spans="1:10" s="292" customFormat="1" ht="10">
      <c r="A198" s="287">
        <v>197</v>
      </c>
      <c r="B198" s="287" t="s">
        <v>1462</v>
      </c>
      <c r="C198" s="293" t="s">
        <v>2446</v>
      </c>
      <c r="D198" s="287" t="s">
        <v>800</v>
      </c>
      <c r="E198" s="287" t="s">
        <v>2562</v>
      </c>
      <c r="F198" s="288">
        <v>24.8</v>
      </c>
      <c r="G198" s="289">
        <f t="shared" si="12"/>
        <v>2070.5520000000001</v>
      </c>
      <c r="H198" s="290">
        <f t="shared" si="13"/>
        <v>2039.4937200000002</v>
      </c>
      <c r="I198" s="290">
        <f t="shared" si="14"/>
        <v>2040</v>
      </c>
      <c r="J198" s="291" t="str">
        <f t="shared" si="15"/>
        <v>PremiumODCSenior</v>
      </c>
    </row>
    <row r="199" spans="1:10" s="292" customFormat="1" ht="10">
      <c r="A199" s="287">
        <v>198</v>
      </c>
      <c r="B199" s="287" t="s">
        <v>1462</v>
      </c>
      <c r="C199" s="293" t="s">
        <v>2446</v>
      </c>
      <c r="D199" s="287" t="s">
        <v>807</v>
      </c>
      <c r="E199" s="287" t="s">
        <v>2562</v>
      </c>
      <c r="F199" s="288">
        <v>22.32</v>
      </c>
      <c r="G199" s="289">
        <f t="shared" si="12"/>
        <v>1863.4967999999999</v>
      </c>
      <c r="H199" s="290">
        <f t="shared" si="13"/>
        <v>1835.5443479999999</v>
      </c>
      <c r="I199" s="290">
        <f t="shared" si="14"/>
        <v>1836</v>
      </c>
      <c r="J199" s="291" t="str">
        <f t="shared" si="15"/>
        <v>PremiumOnPremSenior</v>
      </c>
    </row>
    <row r="200" spans="1:10" s="292" customFormat="1" ht="10">
      <c r="A200" s="287">
        <v>199</v>
      </c>
      <c r="B200" s="287" t="s">
        <v>1493</v>
      </c>
      <c r="C200" s="293" t="s">
        <v>2447</v>
      </c>
      <c r="D200" s="287" t="s">
        <v>800</v>
      </c>
      <c r="E200" s="287" t="s">
        <v>2560</v>
      </c>
      <c r="F200" s="288">
        <v>19</v>
      </c>
      <c r="G200" s="289">
        <f t="shared" si="12"/>
        <v>1586.31</v>
      </c>
      <c r="H200" s="290">
        <f t="shared" si="13"/>
        <v>1562.5153499999999</v>
      </c>
      <c r="I200" s="290">
        <f t="shared" si="14"/>
        <v>1563</v>
      </c>
      <c r="J200" s="291" t="str">
        <f t="shared" si="15"/>
        <v>NicheODCJunior</v>
      </c>
    </row>
    <row r="201" spans="1:10" s="292" customFormat="1" ht="10">
      <c r="A201" s="287">
        <v>200</v>
      </c>
      <c r="B201" s="287" t="s">
        <v>1493</v>
      </c>
      <c r="C201" s="293" t="s">
        <v>2447</v>
      </c>
      <c r="D201" s="287" t="s">
        <v>807</v>
      </c>
      <c r="E201" s="287" t="s">
        <v>2560</v>
      </c>
      <c r="F201" s="288">
        <v>17.100000000000001</v>
      </c>
      <c r="G201" s="289">
        <f t="shared" si="12"/>
        <v>1427.6790000000001</v>
      </c>
      <c r="H201" s="290">
        <f t="shared" si="13"/>
        <v>1406.263815</v>
      </c>
      <c r="I201" s="290">
        <f t="shared" si="14"/>
        <v>1407</v>
      </c>
      <c r="J201" s="291" t="str">
        <f t="shared" si="15"/>
        <v>NicheOnPremJunior</v>
      </c>
    </row>
    <row r="202" spans="1:10" s="292" customFormat="1" ht="10">
      <c r="A202" s="287">
        <v>201</v>
      </c>
      <c r="B202" s="287" t="s">
        <v>1493</v>
      </c>
      <c r="C202" s="293" t="s">
        <v>2447</v>
      </c>
      <c r="D202" s="287" t="s">
        <v>800</v>
      </c>
      <c r="E202" s="287" t="s">
        <v>2561</v>
      </c>
      <c r="F202" s="288">
        <v>22.8</v>
      </c>
      <c r="G202" s="289">
        <f t="shared" si="12"/>
        <v>1903.5719999999999</v>
      </c>
      <c r="H202" s="290">
        <f t="shared" si="13"/>
        <v>1875.0184199999999</v>
      </c>
      <c r="I202" s="290">
        <f t="shared" si="14"/>
        <v>1876</v>
      </c>
      <c r="J202" s="291" t="str">
        <f t="shared" si="15"/>
        <v>NicheODCIntermediate</v>
      </c>
    </row>
    <row r="203" spans="1:10" s="292" customFormat="1" ht="10">
      <c r="A203" s="287">
        <v>202</v>
      </c>
      <c r="B203" s="287" t="s">
        <v>1493</v>
      </c>
      <c r="C203" s="293" t="s">
        <v>2447</v>
      </c>
      <c r="D203" s="287" t="s">
        <v>807</v>
      </c>
      <c r="E203" s="287" t="s">
        <v>2561</v>
      </c>
      <c r="F203" s="288">
        <v>20.52</v>
      </c>
      <c r="G203" s="289">
        <f t="shared" si="12"/>
        <v>1713.2148</v>
      </c>
      <c r="H203" s="290">
        <f t="shared" si="13"/>
        <v>1687.516578</v>
      </c>
      <c r="I203" s="290">
        <f t="shared" si="14"/>
        <v>1688</v>
      </c>
      <c r="J203" s="291" t="str">
        <f t="shared" si="15"/>
        <v>NicheOnPremIntermediate</v>
      </c>
    </row>
    <row r="204" spans="1:10" s="292" customFormat="1" ht="10">
      <c r="A204" s="287">
        <v>203</v>
      </c>
      <c r="B204" s="287" t="s">
        <v>1493</v>
      </c>
      <c r="C204" s="293" t="s">
        <v>2447</v>
      </c>
      <c r="D204" s="287" t="s">
        <v>800</v>
      </c>
      <c r="E204" s="287" t="s">
        <v>2562</v>
      </c>
      <c r="F204" s="288">
        <v>27.5</v>
      </c>
      <c r="G204" s="289">
        <f t="shared" si="12"/>
        <v>2295.9749999999999</v>
      </c>
      <c r="H204" s="290">
        <f t="shared" si="13"/>
        <v>2261.5353749999999</v>
      </c>
      <c r="I204" s="290">
        <f t="shared" si="14"/>
        <v>2262</v>
      </c>
      <c r="J204" s="291" t="str">
        <f t="shared" si="15"/>
        <v>NicheODCSenior</v>
      </c>
    </row>
    <row r="205" spans="1:10" s="292" customFormat="1" ht="10">
      <c r="A205" s="287">
        <v>204</v>
      </c>
      <c r="B205" s="287" t="s">
        <v>1493</v>
      </c>
      <c r="C205" s="293" t="s">
        <v>2447</v>
      </c>
      <c r="D205" s="287" t="s">
        <v>807</v>
      </c>
      <c r="E205" s="287" t="s">
        <v>2562</v>
      </c>
      <c r="F205" s="288">
        <v>24.75</v>
      </c>
      <c r="G205" s="289">
        <f t="shared" si="12"/>
        <v>2066.3775000000001</v>
      </c>
      <c r="H205" s="290">
        <f t="shared" si="13"/>
        <v>2035.3818375000001</v>
      </c>
      <c r="I205" s="290">
        <f t="shared" si="14"/>
        <v>2036</v>
      </c>
      <c r="J205" s="291" t="str">
        <f t="shared" si="15"/>
        <v>NicheOnPremSenior</v>
      </c>
    </row>
    <row r="206" spans="1:10" s="292" customFormat="1" ht="10">
      <c r="A206" s="287">
        <v>205</v>
      </c>
      <c r="B206" s="287" t="s">
        <v>1493</v>
      </c>
      <c r="C206" s="293" t="s">
        <v>2448</v>
      </c>
      <c r="D206" s="287" t="s">
        <v>800</v>
      </c>
      <c r="E206" s="287" t="s">
        <v>2560</v>
      </c>
      <c r="F206" s="288">
        <v>19</v>
      </c>
      <c r="G206" s="289">
        <f t="shared" si="12"/>
        <v>1586.31</v>
      </c>
      <c r="H206" s="290">
        <f t="shared" si="13"/>
        <v>1562.5153499999999</v>
      </c>
      <c r="I206" s="290">
        <f t="shared" si="14"/>
        <v>1563</v>
      </c>
      <c r="J206" s="291" t="str">
        <f t="shared" si="15"/>
        <v>NicheODCJunior</v>
      </c>
    </row>
    <row r="207" spans="1:10" s="292" customFormat="1" ht="10">
      <c r="A207" s="287">
        <v>206</v>
      </c>
      <c r="B207" s="287" t="s">
        <v>1493</v>
      </c>
      <c r="C207" s="293" t="s">
        <v>2448</v>
      </c>
      <c r="D207" s="287" t="s">
        <v>807</v>
      </c>
      <c r="E207" s="287" t="s">
        <v>2560</v>
      </c>
      <c r="F207" s="288">
        <v>17.100000000000001</v>
      </c>
      <c r="G207" s="289">
        <f t="shared" si="12"/>
        <v>1427.6790000000001</v>
      </c>
      <c r="H207" s="290">
        <f t="shared" si="13"/>
        <v>1406.263815</v>
      </c>
      <c r="I207" s="290">
        <f t="shared" si="14"/>
        <v>1407</v>
      </c>
      <c r="J207" s="291" t="str">
        <f t="shared" si="15"/>
        <v>NicheOnPremJunior</v>
      </c>
    </row>
    <row r="208" spans="1:10" s="292" customFormat="1" ht="10">
      <c r="A208" s="287">
        <v>207</v>
      </c>
      <c r="B208" s="287" t="s">
        <v>1493</v>
      </c>
      <c r="C208" s="293" t="s">
        <v>2448</v>
      </c>
      <c r="D208" s="287" t="s">
        <v>800</v>
      </c>
      <c r="E208" s="287" t="s">
        <v>2561</v>
      </c>
      <c r="F208" s="288">
        <v>22.8</v>
      </c>
      <c r="G208" s="289">
        <f t="shared" si="12"/>
        <v>1903.5719999999999</v>
      </c>
      <c r="H208" s="290">
        <f t="shared" si="13"/>
        <v>1875.0184199999999</v>
      </c>
      <c r="I208" s="290">
        <f t="shared" si="14"/>
        <v>1876</v>
      </c>
      <c r="J208" s="291" t="str">
        <f t="shared" si="15"/>
        <v>NicheODCIntermediate</v>
      </c>
    </row>
    <row r="209" spans="1:10" s="292" customFormat="1" ht="10">
      <c r="A209" s="287">
        <v>208</v>
      </c>
      <c r="B209" s="287" t="s">
        <v>1493</v>
      </c>
      <c r="C209" s="293" t="s">
        <v>2448</v>
      </c>
      <c r="D209" s="287" t="s">
        <v>807</v>
      </c>
      <c r="E209" s="287" t="s">
        <v>2561</v>
      </c>
      <c r="F209" s="288">
        <v>20.52</v>
      </c>
      <c r="G209" s="289">
        <f t="shared" si="12"/>
        <v>1713.2148</v>
      </c>
      <c r="H209" s="290">
        <f t="shared" si="13"/>
        <v>1687.516578</v>
      </c>
      <c r="I209" s="290">
        <f t="shared" si="14"/>
        <v>1688</v>
      </c>
      <c r="J209" s="291" t="str">
        <f t="shared" si="15"/>
        <v>NicheOnPremIntermediate</v>
      </c>
    </row>
    <row r="210" spans="1:10" s="292" customFormat="1" ht="10">
      <c r="A210" s="287">
        <v>209</v>
      </c>
      <c r="B210" s="287" t="s">
        <v>1493</v>
      </c>
      <c r="C210" s="293" t="s">
        <v>2448</v>
      </c>
      <c r="D210" s="287" t="s">
        <v>800</v>
      </c>
      <c r="E210" s="287" t="s">
        <v>2562</v>
      </c>
      <c r="F210" s="288">
        <v>27.5</v>
      </c>
      <c r="G210" s="289">
        <f t="shared" si="12"/>
        <v>2295.9749999999999</v>
      </c>
      <c r="H210" s="290">
        <f t="shared" si="13"/>
        <v>2261.5353749999999</v>
      </c>
      <c r="I210" s="290">
        <f t="shared" si="14"/>
        <v>2262</v>
      </c>
      <c r="J210" s="291" t="str">
        <f t="shared" si="15"/>
        <v>NicheODCSenior</v>
      </c>
    </row>
    <row r="211" spans="1:10" s="292" customFormat="1" ht="10">
      <c r="A211" s="287">
        <v>210</v>
      </c>
      <c r="B211" s="287" t="s">
        <v>1493</v>
      </c>
      <c r="C211" s="293" t="s">
        <v>2448</v>
      </c>
      <c r="D211" s="287" t="s">
        <v>807</v>
      </c>
      <c r="E211" s="287" t="s">
        <v>2562</v>
      </c>
      <c r="F211" s="288">
        <v>24.75</v>
      </c>
      <c r="G211" s="289">
        <f t="shared" si="12"/>
        <v>2066.3775000000001</v>
      </c>
      <c r="H211" s="290">
        <f t="shared" si="13"/>
        <v>2035.3818375000001</v>
      </c>
      <c r="I211" s="290">
        <f t="shared" si="14"/>
        <v>2036</v>
      </c>
      <c r="J211" s="291" t="str">
        <f t="shared" si="15"/>
        <v>NicheOnPremSenior</v>
      </c>
    </row>
    <row r="212" spans="1:10" s="292" customFormat="1" ht="10">
      <c r="A212" s="287">
        <v>211</v>
      </c>
      <c r="B212" s="287" t="s">
        <v>1462</v>
      </c>
      <c r="C212" s="293" t="s">
        <v>2449</v>
      </c>
      <c r="D212" s="287" t="s">
        <v>800</v>
      </c>
      <c r="E212" s="287" t="s">
        <v>2560</v>
      </c>
      <c r="F212" s="288">
        <v>17.5</v>
      </c>
      <c r="G212" s="289">
        <f t="shared" si="12"/>
        <v>1461.0749999999998</v>
      </c>
      <c r="H212" s="290">
        <f t="shared" si="13"/>
        <v>1439.1588749999999</v>
      </c>
      <c r="I212" s="290">
        <f t="shared" si="14"/>
        <v>1440</v>
      </c>
      <c r="J212" s="291" t="str">
        <f t="shared" si="15"/>
        <v>PremiumODCJunior</v>
      </c>
    </row>
    <row r="213" spans="1:10" s="292" customFormat="1" ht="10">
      <c r="A213" s="287">
        <v>212</v>
      </c>
      <c r="B213" s="287" t="s">
        <v>1462</v>
      </c>
      <c r="C213" s="293" t="s">
        <v>2449</v>
      </c>
      <c r="D213" s="287" t="s">
        <v>807</v>
      </c>
      <c r="E213" s="287" t="s">
        <v>2560</v>
      </c>
      <c r="F213" s="288">
        <v>15.75</v>
      </c>
      <c r="G213" s="289">
        <f t="shared" si="12"/>
        <v>1314.9675</v>
      </c>
      <c r="H213" s="290">
        <f t="shared" si="13"/>
        <v>1295.2429875</v>
      </c>
      <c r="I213" s="290">
        <f t="shared" si="14"/>
        <v>1296</v>
      </c>
      <c r="J213" s="291" t="str">
        <f t="shared" si="15"/>
        <v>PremiumOnPremJunior</v>
      </c>
    </row>
    <row r="214" spans="1:10" s="292" customFormat="1" ht="10">
      <c r="A214" s="287">
        <v>213</v>
      </c>
      <c r="B214" s="287" t="s">
        <v>1462</v>
      </c>
      <c r="C214" s="293" t="s">
        <v>2449</v>
      </c>
      <c r="D214" s="287" t="s">
        <v>800</v>
      </c>
      <c r="E214" s="287" t="s">
        <v>2561</v>
      </c>
      <c r="F214" s="288">
        <v>21.3</v>
      </c>
      <c r="G214" s="289">
        <f t="shared" si="12"/>
        <v>1778.337</v>
      </c>
      <c r="H214" s="290">
        <f t="shared" si="13"/>
        <v>1751.6619450000001</v>
      </c>
      <c r="I214" s="290">
        <f t="shared" si="14"/>
        <v>1752</v>
      </c>
      <c r="J214" s="291" t="str">
        <f t="shared" si="15"/>
        <v>PremiumODCIntermediate</v>
      </c>
    </row>
    <row r="215" spans="1:10" s="292" customFormat="1" ht="10">
      <c r="A215" s="287">
        <v>214</v>
      </c>
      <c r="B215" s="287" t="s">
        <v>1462</v>
      </c>
      <c r="C215" s="293" t="s">
        <v>2449</v>
      </c>
      <c r="D215" s="287" t="s">
        <v>807</v>
      </c>
      <c r="E215" s="287" t="s">
        <v>2561</v>
      </c>
      <c r="F215" s="288">
        <v>19.170000000000002</v>
      </c>
      <c r="G215" s="289">
        <f t="shared" si="12"/>
        <v>1600.5033000000001</v>
      </c>
      <c r="H215" s="290">
        <f t="shared" si="13"/>
        <v>1576.4957505</v>
      </c>
      <c r="I215" s="290">
        <f t="shared" si="14"/>
        <v>1577</v>
      </c>
      <c r="J215" s="291" t="str">
        <f t="shared" si="15"/>
        <v>PremiumOnPremIntermediate</v>
      </c>
    </row>
    <row r="216" spans="1:10" s="292" customFormat="1" ht="10">
      <c r="A216" s="287">
        <v>215</v>
      </c>
      <c r="B216" s="287" t="s">
        <v>1462</v>
      </c>
      <c r="C216" s="293" t="s">
        <v>2449</v>
      </c>
      <c r="D216" s="287" t="s">
        <v>800</v>
      </c>
      <c r="E216" s="287" t="s">
        <v>2562</v>
      </c>
      <c r="F216" s="288">
        <v>24.8</v>
      </c>
      <c r="G216" s="289">
        <f t="shared" si="12"/>
        <v>2070.5520000000001</v>
      </c>
      <c r="H216" s="290">
        <f t="shared" si="13"/>
        <v>2039.4937200000002</v>
      </c>
      <c r="I216" s="290">
        <f t="shared" si="14"/>
        <v>2040</v>
      </c>
      <c r="J216" s="291" t="str">
        <f t="shared" si="15"/>
        <v>PremiumODCSenior</v>
      </c>
    </row>
    <row r="217" spans="1:10" s="292" customFormat="1" ht="10">
      <c r="A217" s="287">
        <v>216</v>
      </c>
      <c r="B217" s="287" t="s">
        <v>1462</v>
      </c>
      <c r="C217" s="293" t="s">
        <v>2449</v>
      </c>
      <c r="D217" s="287" t="s">
        <v>807</v>
      </c>
      <c r="E217" s="287" t="s">
        <v>2562</v>
      </c>
      <c r="F217" s="288">
        <v>22.32</v>
      </c>
      <c r="G217" s="289">
        <f t="shared" si="12"/>
        <v>1863.4967999999999</v>
      </c>
      <c r="H217" s="290">
        <f t="shared" si="13"/>
        <v>1835.5443479999999</v>
      </c>
      <c r="I217" s="290">
        <f t="shared" si="14"/>
        <v>1836</v>
      </c>
      <c r="J217" s="291" t="str">
        <f t="shared" si="15"/>
        <v>PremiumOnPremSenior</v>
      </c>
    </row>
    <row r="218" spans="1:10" s="292" customFormat="1" ht="10">
      <c r="A218" s="287">
        <v>217</v>
      </c>
      <c r="B218" s="287" t="s">
        <v>1493</v>
      </c>
      <c r="C218" s="293" t="s">
        <v>2450</v>
      </c>
      <c r="D218" s="287" t="s">
        <v>800</v>
      </c>
      <c r="E218" s="287" t="s">
        <v>2560</v>
      </c>
      <c r="F218" s="288">
        <v>19</v>
      </c>
      <c r="G218" s="289">
        <f t="shared" si="12"/>
        <v>1586.31</v>
      </c>
      <c r="H218" s="290">
        <f t="shared" si="13"/>
        <v>1562.5153499999999</v>
      </c>
      <c r="I218" s="290">
        <f t="shared" si="14"/>
        <v>1563</v>
      </c>
      <c r="J218" s="291" t="str">
        <f t="shared" si="15"/>
        <v>NicheODCJunior</v>
      </c>
    </row>
    <row r="219" spans="1:10" s="292" customFormat="1" ht="10">
      <c r="A219" s="287">
        <v>218</v>
      </c>
      <c r="B219" s="287" t="s">
        <v>1493</v>
      </c>
      <c r="C219" s="293" t="s">
        <v>2450</v>
      </c>
      <c r="D219" s="287" t="s">
        <v>807</v>
      </c>
      <c r="E219" s="287" t="s">
        <v>2560</v>
      </c>
      <c r="F219" s="288">
        <v>17.100000000000001</v>
      </c>
      <c r="G219" s="289">
        <f t="shared" si="12"/>
        <v>1427.6790000000001</v>
      </c>
      <c r="H219" s="290">
        <f t="shared" si="13"/>
        <v>1406.263815</v>
      </c>
      <c r="I219" s="290">
        <f t="shared" si="14"/>
        <v>1407</v>
      </c>
      <c r="J219" s="291" t="str">
        <f t="shared" si="15"/>
        <v>NicheOnPremJunior</v>
      </c>
    </row>
    <row r="220" spans="1:10" s="292" customFormat="1" ht="10">
      <c r="A220" s="287">
        <v>219</v>
      </c>
      <c r="B220" s="287" t="s">
        <v>1493</v>
      </c>
      <c r="C220" s="293" t="s">
        <v>2450</v>
      </c>
      <c r="D220" s="287" t="s">
        <v>800</v>
      </c>
      <c r="E220" s="287" t="s">
        <v>2561</v>
      </c>
      <c r="F220" s="288">
        <v>22.8</v>
      </c>
      <c r="G220" s="289">
        <f t="shared" si="12"/>
        <v>1903.5719999999999</v>
      </c>
      <c r="H220" s="290">
        <f t="shared" si="13"/>
        <v>1875.0184199999999</v>
      </c>
      <c r="I220" s="290">
        <f t="shared" si="14"/>
        <v>1876</v>
      </c>
      <c r="J220" s="291" t="str">
        <f t="shared" si="15"/>
        <v>NicheODCIntermediate</v>
      </c>
    </row>
    <row r="221" spans="1:10" s="292" customFormat="1" ht="10">
      <c r="A221" s="287">
        <v>220</v>
      </c>
      <c r="B221" s="287" t="s">
        <v>1493</v>
      </c>
      <c r="C221" s="293" t="s">
        <v>2450</v>
      </c>
      <c r="D221" s="287" t="s">
        <v>807</v>
      </c>
      <c r="E221" s="287" t="s">
        <v>2561</v>
      </c>
      <c r="F221" s="288">
        <v>20.52</v>
      </c>
      <c r="G221" s="289">
        <f t="shared" si="12"/>
        <v>1713.2148</v>
      </c>
      <c r="H221" s="290">
        <f t="shared" si="13"/>
        <v>1687.516578</v>
      </c>
      <c r="I221" s="290">
        <f t="shared" si="14"/>
        <v>1688</v>
      </c>
      <c r="J221" s="291" t="str">
        <f t="shared" si="15"/>
        <v>NicheOnPremIntermediate</v>
      </c>
    </row>
    <row r="222" spans="1:10" s="292" customFormat="1" ht="10">
      <c r="A222" s="287">
        <v>221</v>
      </c>
      <c r="B222" s="287" t="s">
        <v>1493</v>
      </c>
      <c r="C222" s="293" t="s">
        <v>2450</v>
      </c>
      <c r="D222" s="287" t="s">
        <v>800</v>
      </c>
      <c r="E222" s="287" t="s">
        <v>2562</v>
      </c>
      <c r="F222" s="288">
        <v>27.5</v>
      </c>
      <c r="G222" s="289">
        <f t="shared" si="12"/>
        <v>2295.9749999999999</v>
      </c>
      <c r="H222" s="290">
        <f t="shared" si="13"/>
        <v>2261.5353749999999</v>
      </c>
      <c r="I222" s="290">
        <f t="shared" si="14"/>
        <v>2262</v>
      </c>
      <c r="J222" s="291" t="str">
        <f t="shared" si="15"/>
        <v>NicheODCSenior</v>
      </c>
    </row>
    <row r="223" spans="1:10" s="292" customFormat="1" ht="10">
      <c r="A223" s="287">
        <v>222</v>
      </c>
      <c r="B223" s="287" t="s">
        <v>1493</v>
      </c>
      <c r="C223" s="293" t="s">
        <v>2450</v>
      </c>
      <c r="D223" s="287" t="s">
        <v>807</v>
      </c>
      <c r="E223" s="287" t="s">
        <v>2562</v>
      </c>
      <c r="F223" s="288">
        <v>24.75</v>
      </c>
      <c r="G223" s="289">
        <f t="shared" si="12"/>
        <v>2066.3775000000001</v>
      </c>
      <c r="H223" s="290">
        <f t="shared" si="13"/>
        <v>2035.3818375000001</v>
      </c>
      <c r="I223" s="290">
        <f t="shared" si="14"/>
        <v>2036</v>
      </c>
      <c r="J223" s="291" t="str">
        <f t="shared" si="15"/>
        <v>NicheOnPremSenior</v>
      </c>
    </row>
    <row r="224" spans="1:10" s="292" customFormat="1" ht="10">
      <c r="A224" s="287">
        <v>223</v>
      </c>
      <c r="B224" s="287" t="s">
        <v>1462</v>
      </c>
      <c r="C224" s="293" t="s">
        <v>2451</v>
      </c>
      <c r="D224" s="287" t="s">
        <v>800</v>
      </c>
      <c r="E224" s="287" t="s">
        <v>2560</v>
      </c>
      <c r="F224" s="288">
        <v>17.5</v>
      </c>
      <c r="G224" s="289">
        <f t="shared" si="12"/>
        <v>1461.0749999999998</v>
      </c>
      <c r="H224" s="290">
        <f t="shared" si="13"/>
        <v>1439.1588749999999</v>
      </c>
      <c r="I224" s="290">
        <f t="shared" si="14"/>
        <v>1440</v>
      </c>
      <c r="J224" s="291" t="str">
        <f t="shared" si="15"/>
        <v>PremiumODCJunior</v>
      </c>
    </row>
    <row r="225" spans="1:10" s="292" customFormat="1" ht="10">
      <c r="A225" s="287">
        <v>224</v>
      </c>
      <c r="B225" s="287" t="s">
        <v>1462</v>
      </c>
      <c r="C225" s="293" t="s">
        <v>2451</v>
      </c>
      <c r="D225" s="287" t="s">
        <v>807</v>
      </c>
      <c r="E225" s="287" t="s">
        <v>2560</v>
      </c>
      <c r="F225" s="288">
        <v>15.75</v>
      </c>
      <c r="G225" s="289">
        <f t="shared" si="12"/>
        <v>1314.9675</v>
      </c>
      <c r="H225" s="290">
        <f t="shared" si="13"/>
        <v>1295.2429875</v>
      </c>
      <c r="I225" s="290">
        <f t="shared" si="14"/>
        <v>1296</v>
      </c>
      <c r="J225" s="291" t="str">
        <f t="shared" si="15"/>
        <v>PremiumOnPremJunior</v>
      </c>
    </row>
    <row r="226" spans="1:10" s="292" customFormat="1" ht="10">
      <c r="A226" s="287">
        <v>225</v>
      </c>
      <c r="B226" s="287" t="s">
        <v>1462</v>
      </c>
      <c r="C226" s="293" t="s">
        <v>2451</v>
      </c>
      <c r="D226" s="287" t="s">
        <v>800</v>
      </c>
      <c r="E226" s="287" t="s">
        <v>2561</v>
      </c>
      <c r="F226" s="288">
        <v>21.3</v>
      </c>
      <c r="G226" s="289">
        <f t="shared" si="12"/>
        <v>1778.337</v>
      </c>
      <c r="H226" s="290">
        <f t="shared" si="13"/>
        <v>1751.6619450000001</v>
      </c>
      <c r="I226" s="290">
        <f t="shared" si="14"/>
        <v>1752</v>
      </c>
      <c r="J226" s="291" t="str">
        <f t="shared" si="15"/>
        <v>PremiumODCIntermediate</v>
      </c>
    </row>
    <row r="227" spans="1:10" s="292" customFormat="1" ht="10">
      <c r="A227" s="287">
        <v>226</v>
      </c>
      <c r="B227" s="287" t="s">
        <v>1462</v>
      </c>
      <c r="C227" s="293" t="s">
        <v>2451</v>
      </c>
      <c r="D227" s="287" t="s">
        <v>807</v>
      </c>
      <c r="E227" s="287" t="s">
        <v>2561</v>
      </c>
      <c r="F227" s="288">
        <v>19.170000000000002</v>
      </c>
      <c r="G227" s="289">
        <f t="shared" si="12"/>
        <v>1600.5033000000001</v>
      </c>
      <c r="H227" s="290">
        <f t="shared" si="13"/>
        <v>1576.4957505</v>
      </c>
      <c r="I227" s="290">
        <f t="shared" si="14"/>
        <v>1577</v>
      </c>
      <c r="J227" s="291" t="str">
        <f t="shared" si="15"/>
        <v>PremiumOnPremIntermediate</v>
      </c>
    </row>
    <row r="228" spans="1:10" s="292" customFormat="1" ht="10">
      <c r="A228" s="287">
        <v>227</v>
      </c>
      <c r="B228" s="287" t="s">
        <v>1462</v>
      </c>
      <c r="C228" s="293" t="s">
        <v>2451</v>
      </c>
      <c r="D228" s="287" t="s">
        <v>800</v>
      </c>
      <c r="E228" s="287" t="s">
        <v>2562</v>
      </c>
      <c r="F228" s="288">
        <v>24.8</v>
      </c>
      <c r="G228" s="289">
        <f t="shared" si="12"/>
        <v>2070.5520000000001</v>
      </c>
      <c r="H228" s="290">
        <f t="shared" si="13"/>
        <v>2039.4937200000002</v>
      </c>
      <c r="I228" s="290">
        <f t="shared" si="14"/>
        <v>2040</v>
      </c>
      <c r="J228" s="291" t="str">
        <f t="shared" si="15"/>
        <v>PremiumODCSenior</v>
      </c>
    </row>
    <row r="229" spans="1:10" s="292" customFormat="1" ht="10">
      <c r="A229" s="287">
        <v>228</v>
      </c>
      <c r="B229" s="287" t="s">
        <v>1462</v>
      </c>
      <c r="C229" s="293" t="s">
        <v>2451</v>
      </c>
      <c r="D229" s="287" t="s">
        <v>807</v>
      </c>
      <c r="E229" s="287" t="s">
        <v>2562</v>
      </c>
      <c r="F229" s="288">
        <v>22.32</v>
      </c>
      <c r="G229" s="289">
        <f t="shared" si="12"/>
        <v>1863.4967999999999</v>
      </c>
      <c r="H229" s="290">
        <f t="shared" si="13"/>
        <v>1835.5443479999999</v>
      </c>
      <c r="I229" s="290">
        <f t="shared" si="14"/>
        <v>1836</v>
      </c>
      <c r="J229" s="291" t="str">
        <f t="shared" si="15"/>
        <v>PremiumOnPremSenior</v>
      </c>
    </row>
    <row r="230" spans="1:10" s="292" customFormat="1" ht="10">
      <c r="A230" s="287">
        <v>229</v>
      </c>
      <c r="B230" s="287" t="s">
        <v>1493</v>
      </c>
      <c r="C230" s="293" t="s">
        <v>2452</v>
      </c>
      <c r="D230" s="287" t="s">
        <v>800</v>
      </c>
      <c r="E230" s="287" t="s">
        <v>2560</v>
      </c>
      <c r="F230" s="288">
        <v>19</v>
      </c>
      <c r="G230" s="289">
        <f t="shared" si="12"/>
        <v>1586.31</v>
      </c>
      <c r="H230" s="290">
        <f t="shared" si="13"/>
        <v>1562.5153499999999</v>
      </c>
      <c r="I230" s="290">
        <f t="shared" si="14"/>
        <v>1563</v>
      </c>
      <c r="J230" s="291" t="str">
        <f t="shared" si="15"/>
        <v>NicheODCJunior</v>
      </c>
    </row>
    <row r="231" spans="1:10" s="292" customFormat="1" ht="10">
      <c r="A231" s="287">
        <v>230</v>
      </c>
      <c r="B231" s="287" t="s">
        <v>1493</v>
      </c>
      <c r="C231" s="293" t="s">
        <v>2452</v>
      </c>
      <c r="D231" s="287" t="s">
        <v>807</v>
      </c>
      <c r="E231" s="287" t="s">
        <v>2560</v>
      </c>
      <c r="F231" s="288">
        <v>17.100000000000001</v>
      </c>
      <c r="G231" s="289">
        <f t="shared" si="12"/>
        <v>1427.6790000000001</v>
      </c>
      <c r="H231" s="290">
        <f t="shared" si="13"/>
        <v>1406.263815</v>
      </c>
      <c r="I231" s="290">
        <f t="shared" si="14"/>
        <v>1407</v>
      </c>
      <c r="J231" s="291" t="str">
        <f t="shared" si="15"/>
        <v>NicheOnPremJunior</v>
      </c>
    </row>
    <row r="232" spans="1:10" s="292" customFormat="1" ht="10">
      <c r="A232" s="287">
        <v>231</v>
      </c>
      <c r="B232" s="287" t="s">
        <v>1493</v>
      </c>
      <c r="C232" s="293" t="s">
        <v>2452</v>
      </c>
      <c r="D232" s="287" t="s">
        <v>800</v>
      </c>
      <c r="E232" s="287" t="s">
        <v>2561</v>
      </c>
      <c r="F232" s="288">
        <v>22.8</v>
      </c>
      <c r="G232" s="289">
        <f t="shared" si="12"/>
        <v>1903.5719999999999</v>
      </c>
      <c r="H232" s="290">
        <f t="shared" si="13"/>
        <v>1875.0184199999999</v>
      </c>
      <c r="I232" s="290">
        <f t="shared" si="14"/>
        <v>1876</v>
      </c>
      <c r="J232" s="291" t="str">
        <f t="shared" si="15"/>
        <v>NicheODCIntermediate</v>
      </c>
    </row>
    <row r="233" spans="1:10" s="292" customFormat="1" ht="10">
      <c r="A233" s="287">
        <v>232</v>
      </c>
      <c r="B233" s="287" t="s">
        <v>1493</v>
      </c>
      <c r="C233" s="293" t="s">
        <v>2452</v>
      </c>
      <c r="D233" s="287" t="s">
        <v>807</v>
      </c>
      <c r="E233" s="287" t="s">
        <v>2561</v>
      </c>
      <c r="F233" s="288">
        <v>20.52</v>
      </c>
      <c r="G233" s="289">
        <f t="shared" si="12"/>
        <v>1713.2148</v>
      </c>
      <c r="H233" s="290">
        <f t="shared" si="13"/>
        <v>1687.516578</v>
      </c>
      <c r="I233" s="290">
        <f t="shared" si="14"/>
        <v>1688</v>
      </c>
      <c r="J233" s="291" t="str">
        <f t="shared" si="15"/>
        <v>NicheOnPremIntermediate</v>
      </c>
    </row>
    <row r="234" spans="1:10" s="292" customFormat="1" ht="10">
      <c r="A234" s="287">
        <v>233</v>
      </c>
      <c r="B234" s="287" t="s">
        <v>1493</v>
      </c>
      <c r="C234" s="293" t="s">
        <v>2452</v>
      </c>
      <c r="D234" s="287" t="s">
        <v>800</v>
      </c>
      <c r="E234" s="287" t="s">
        <v>2562</v>
      </c>
      <c r="F234" s="288">
        <v>27.5</v>
      </c>
      <c r="G234" s="289">
        <f t="shared" si="12"/>
        <v>2295.9749999999999</v>
      </c>
      <c r="H234" s="290">
        <f t="shared" si="13"/>
        <v>2261.5353749999999</v>
      </c>
      <c r="I234" s="290">
        <f t="shared" si="14"/>
        <v>2262</v>
      </c>
      <c r="J234" s="291" t="str">
        <f t="shared" si="15"/>
        <v>NicheODCSenior</v>
      </c>
    </row>
    <row r="235" spans="1:10" s="292" customFormat="1" ht="10">
      <c r="A235" s="287">
        <v>234</v>
      </c>
      <c r="B235" s="287" t="s">
        <v>1493</v>
      </c>
      <c r="C235" s="293" t="s">
        <v>2452</v>
      </c>
      <c r="D235" s="287" t="s">
        <v>807</v>
      </c>
      <c r="E235" s="287" t="s">
        <v>2562</v>
      </c>
      <c r="F235" s="288">
        <v>24.75</v>
      </c>
      <c r="G235" s="289">
        <f t="shared" si="12"/>
        <v>2066.3775000000001</v>
      </c>
      <c r="H235" s="290">
        <f t="shared" si="13"/>
        <v>2035.3818375000001</v>
      </c>
      <c r="I235" s="290">
        <f t="shared" si="14"/>
        <v>2036</v>
      </c>
      <c r="J235" s="291" t="str">
        <f t="shared" si="15"/>
        <v>NicheOnPremSenior</v>
      </c>
    </row>
    <row r="236" spans="1:10" s="292" customFormat="1" ht="10">
      <c r="A236" s="287">
        <v>235</v>
      </c>
      <c r="B236" s="287" t="s">
        <v>1493</v>
      </c>
      <c r="C236" s="293" t="s">
        <v>2453</v>
      </c>
      <c r="D236" s="287" t="s">
        <v>800</v>
      </c>
      <c r="E236" s="287" t="s">
        <v>2560</v>
      </c>
      <c r="F236" s="288">
        <v>19</v>
      </c>
      <c r="G236" s="289">
        <f t="shared" si="12"/>
        <v>1586.31</v>
      </c>
      <c r="H236" s="290">
        <f t="shared" si="13"/>
        <v>1562.5153499999999</v>
      </c>
      <c r="I236" s="290">
        <f t="shared" si="14"/>
        <v>1563</v>
      </c>
      <c r="J236" s="291" t="str">
        <f t="shared" si="15"/>
        <v>NicheODCJunior</v>
      </c>
    </row>
    <row r="237" spans="1:10" s="292" customFormat="1" ht="10">
      <c r="A237" s="287">
        <v>236</v>
      </c>
      <c r="B237" s="287" t="s">
        <v>1493</v>
      </c>
      <c r="C237" s="293" t="s">
        <v>2453</v>
      </c>
      <c r="D237" s="287" t="s">
        <v>807</v>
      </c>
      <c r="E237" s="287" t="s">
        <v>2560</v>
      </c>
      <c r="F237" s="288">
        <v>17.100000000000001</v>
      </c>
      <c r="G237" s="289">
        <f t="shared" si="12"/>
        <v>1427.6790000000001</v>
      </c>
      <c r="H237" s="290">
        <f t="shared" si="13"/>
        <v>1406.263815</v>
      </c>
      <c r="I237" s="290">
        <f t="shared" si="14"/>
        <v>1407</v>
      </c>
      <c r="J237" s="291" t="str">
        <f t="shared" si="15"/>
        <v>NicheOnPremJunior</v>
      </c>
    </row>
    <row r="238" spans="1:10" s="292" customFormat="1" ht="10">
      <c r="A238" s="287">
        <v>237</v>
      </c>
      <c r="B238" s="287" t="s">
        <v>1493</v>
      </c>
      <c r="C238" s="293" t="s">
        <v>2453</v>
      </c>
      <c r="D238" s="287" t="s">
        <v>800</v>
      </c>
      <c r="E238" s="287" t="s">
        <v>2561</v>
      </c>
      <c r="F238" s="288">
        <v>22.8</v>
      </c>
      <c r="G238" s="289">
        <f t="shared" si="12"/>
        <v>1903.5719999999999</v>
      </c>
      <c r="H238" s="290">
        <f t="shared" si="13"/>
        <v>1875.0184199999999</v>
      </c>
      <c r="I238" s="290">
        <f t="shared" si="14"/>
        <v>1876</v>
      </c>
      <c r="J238" s="291" t="str">
        <f t="shared" si="15"/>
        <v>NicheODCIntermediate</v>
      </c>
    </row>
    <row r="239" spans="1:10" s="292" customFormat="1" ht="10">
      <c r="A239" s="287">
        <v>238</v>
      </c>
      <c r="B239" s="287" t="s">
        <v>1493</v>
      </c>
      <c r="C239" s="293" t="s">
        <v>2453</v>
      </c>
      <c r="D239" s="287" t="s">
        <v>807</v>
      </c>
      <c r="E239" s="287" t="s">
        <v>2561</v>
      </c>
      <c r="F239" s="288">
        <v>20.52</v>
      </c>
      <c r="G239" s="289">
        <f t="shared" si="12"/>
        <v>1713.2148</v>
      </c>
      <c r="H239" s="290">
        <f t="shared" si="13"/>
        <v>1687.516578</v>
      </c>
      <c r="I239" s="290">
        <f t="shared" si="14"/>
        <v>1688</v>
      </c>
      <c r="J239" s="291" t="str">
        <f t="shared" si="15"/>
        <v>NicheOnPremIntermediate</v>
      </c>
    </row>
    <row r="240" spans="1:10" s="292" customFormat="1" ht="10">
      <c r="A240" s="287">
        <v>239</v>
      </c>
      <c r="B240" s="287" t="s">
        <v>1493</v>
      </c>
      <c r="C240" s="293" t="s">
        <v>2453</v>
      </c>
      <c r="D240" s="287" t="s">
        <v>800</v>
      </c>
      <c r="E240" s="287" t="s">
        <v>2562</v>
      </c>
      <c r="F240" s="288">
        <v>27.5</v>
      </c>
      <c r="G240" s="289">
        <f t="shared" si="12"/>
        <v>2295.9749999999999</v>
      </c>
      <c r="H240" s="290">
        <f t="shared" si="13"/>
        <v>2261.5353749999999</v>
      </c>
      <c r="I240" s="290">
        <f t="shared" si="14"/>
        <v>2262</v>
      </c>
      <c r="J240" s="291" t="str">
        <f t="shared" si="15"/>
        <v>NicheODCSenior</v>
      </c>
    </row>
    <row r="241" spans="1:10" s="292" customFormat="1" ht="10">
      <c r="A241" s="287">
        <v>240</v>
      </c>
      <c r="B241" s="287" t="s">
        <v>1493</v>
      </c>
      <c r="C241" s="293" t="s">
        <v>2453</v>
      </c>
      <c r="D241" s="287" t="s">
        <v>807</v>
      </c>
      <c r="E241" s="287" t="s">
        <v>2562</v>
      </c>
      <c r="F241" s="288">
        <v>24.75</v>
      </c>
      <c r="G241" s="289">
        <f t="shared" si="12"/>
        <v>2066.3775000000001</v>
      </c>
      <c r="H241" s="290">
        <f t="shared" si="13"/>
        <v>2035.3818375000001</v>
      </c>
      <c r="I241" s="290">
        <f t="shared" si="14"/>
        <v>2036</v>
      </c>
      <c r="J241" s="291" t="str">
        <f t="shared" si="15"/>
        <v>NicheOnPremSenior</v>
      </c>
    </row>
    <row r="242" spans="1:10" s="292" customFormat="1" ht="10">
      <c r="A242" s="287">
        <v>241</v>
      </c>
      <c r="B242" s="287" t="s">
        <v>1462</v>
      </c>
      <c r="C242" s="293" t="s">
        <v>2454</v>
      </c>
      <c r="D242" s="287" t="s">
        <v>800</v>
      </c>
      <c r="E242" s="287" t="s">
        <v>2560</v>
      </c>
      <c r="F242" s="288">
        <v>17.5</v>
      </c>
      <c r="G242" s="289">
        <f t="shared" si="12"/>
        <v>1461.0749999999998</v>
      </c>
      <c r="H242" s="290">
        <f t="shared" si="13"/>
        <v>1439.1588749999999</v>
      </c>
      <c r="I242" s="290">
        <f t="shared" si="14"/>
        <v>1440</v>
      </c>
      <c r="J242" s="291" t="str">
        <f t="shared" si="15"/>
        <v>PremiumODCJunior</v>
      </c>
    </row>
    <row r="243" spans="1:10" s="292" customFormat="1" ht="10">
      <c r="A243" s="287">
        <v>242</v>
      </c>
      <c r="B243" s="287" t="s">
        <v>1462</v>
      </c>
      <c r="C243" s="293" t="s">
        <v>2454</v>
      </c>
      <c r="D243" s="287" t="s">
        <v>807</v>
      </c>
      <c r="E243" s="287" t="s">
        <v>2560</v>
      </c>
      <c r="F243" s="288">
        <v>15.75</v>
      </c>
      <c r="G243" s="289">
        <f t="shared" si="12"/>
        <v>1314.9675</v>
      </c>
      <c r="H243" s="290">
        <f t="shared" si="13"/>
        <v>1295.2429875</v>
      </c>
      <c r="I243" s="290">
        <f t="shared" si="14"/>
        <v>1296</v>
      </c>
      <c r="J243" s="291" t="str">
        <f t="shared" si="15"/>
        <v>PremiumOnPremJunior</v>
      </c>
    </row>
    <row r="244" spans="1:10" s="292" customFormat="1" ht="10">
      <c r="A244" s="287">
        <v>243</v>
      </c>
      <c r="B244" s="287" t="s">
        <v>1462</v>
      </c>
      <c r="C244" s="293" t="s">
        <v>2454</v>
      </c>
      <c r="D244" s="287" t="s">
        <v>800</v>
      </c>
      <c r="E244" s="287" t="s">
        <v>2561</v>
      </c>
      <c r="F244" s="288">
        <v>21.3</v>
      </c>
      <c r="G244" s="289">
        <f t="shared" si="12"/>
        <v>1778.337</v>
      </c>
      <c r="H244" s="290">
        <f t="shared" si="13"/>
        <v>1751.6619450000001</v>
      </c>
      <c r="I244" s="290">
        <f t="shared" si="14"/>
        <v>1752</v>
      </c>
      <c r="J244" s="291" t="str">
        <f t="shared" si="15"/>
        <v>PremiumODCIntermediate</v>
      </c>
    </row>
    <row r="245" spans="1:10" s="292" customFormat="1" ht="10">
      <c r="A245" s="287">
        <v>244</v>
      </c>
      <c r="B245" s="287" t="s">
        <v>1462</v>
      </c>
      <c r="C245" s="293" t="s">
        <v>2454</v>
      </c>
      <c r="D245" s="287" t="s">
        <v>807</v>
      </c>
      <c r="E245" s="287" t="s">
        <v>2561</v>
      </c>
      <c r="F245" s="288">
        <v>19.170000000000002</v>
      </c>
      <c r="G245" s="289">
        <f t="shared" si="12"/>
        <v>1600.5033000000001</v>
      </c>
      <c r="H245" s="290">
        <f t="shared" si="13"/>
        <v>1576.4957505</v>
      </c>
      <c r="I245" s="290">
        <f t="shared" si="14"/>
        <v>1577</v>
      </c>
      <c r="J245" s="291" t="str">
        <f t="shared" si="15"/>
        <v>PremiumOnPremIntermediate</v>
      </c>
    </row>
    <row r="246" spans="1:10" s="292" customFormat="1" ht="10">
      <c r="A246" s="287">
        <v>245</v>
      </c>
      <c r="B246" s="287" t="s">
        <v>1462</v>
      </c>
      <c r="C246" s="293" t="s">
        <v>2454</v>
      </c>
      <c r="D246" s="287" t="s">
        <v>800</v>
      </c>
      <c r="E246" s="287" t="s">
        <v>2562</v>
      </c>
      <c r="F246" s="288">
        <v>24.8</v>
      </c>
      <c r="G246" s="289">
        <f t="shared" si="12"/>
        <v>2070.5520000000001</v>
      </c>
      <c r="H246" s="290">
        <f t="shared" si="13"/>
        <v>2039.4937200000002</v>
      </c>
      <c r="I246" s="290">
        <f t="shared" si="14"/>
        <v>2040</v>
      </c>
      <c r="J246" s="291" t="str">
        <f t="shared" si="15"/>
        <v>PremiumODCSenior</v>
      </c>
    </row>
    <row r="247" spans="1:10" s="292" customFormat="1" ht="10">
      <c r="A247" s="287">
        <v>246</v>
      </c>
      <c r="B247" s="287" t="s">
        <v>1462</v>
      </c>
      <c r="C247" s="293" t="s">
        <v>2454</v>
      </c>
      <c r="D247" s="287" t="s">
        <v>807</v>
      </c>
      <c r="E247" s="287" t="s">
        <v>2562</v>
      </c>
      <c r="F247" s="288">
        <v>22.32</v>
      </c>
      <c r="G247" s="289">
        <f t="shared" si="12"/>
        <v>1863.4967999999999</v>
      </c>
      <c r="H247" s="290">
        <f t="shared" si="13"/>
        <v>1835.5443479999999</v>
      </c>
      <c r="I247" s="290">
        <f t="shared" si="14"/>
        <v>1836</v>
      </c>
      <c r="J247" s="291" t="str">
        <f t="shared" si="15"/>
        <v>PremiumOnPremSenior</v>
      </c>
    </row>
    <row r="248" spans="1:10" s="292" customFormat="1" ht="10">
      <c r="A248" s="287">
        <v>247</v>
      </c>
      <c r="B248" s="287" t="s">
        <v>1462</v>
      </c>
      <c r="C248" s="293" t="s">
        <v>2455</v>
      </c>
      <c r="D248" s="287" t="s">
        <v>800</v>
      </c>
      <c r="E248" s="287" t="s">
        <v>2560</v>
      </c>
      <c r="F248" s="288">
        <v>17.5</v>
      </c>
      <c r="G248" s="289">
        <f t="shared" si="12"/>
        <v>1461.0749999999998</v>
      </c>
      <c r="H248" s="290">
        <f t="shared" si="13"/>
        <v>1439.1588749999999</v>
      </c>
      <c r="I248" s="290">
        <f t="shared" si="14"/>
        <v>1440</v>
      </c>
      <c r="J248" s="291" t="str">
        <f t="shared" si="15"/>
        <v>PremiumODCJunior</v>
      </c>
    </row>
    <row r="249" spans="1:10" s="292" customFormat="1" ht="10">
      <c r="A249" s="287">
        <v>248</v>
      </c>
      <c r="B249" s="287" t="s">
        <v>1462</v>
      </c>
      <c r="C249" s="293" t="s">
        <v>2455</v>
      </c>
      <c r="D249" s="287" t="s">
        <v>807</v>
      </c>
      <c r="E249" s="287" t="s">
        <v>2560</v>
      </c>
      <c r="F249" s="288">
        <v>15.75</v>
      </c>
      <c r="G249" s="289">
        <f t="shared" si="12"/>
        <v>1314.9675</v>
      </c>
      <c r="H249" s="290">
        <f t="shared" si="13"/>
        <v>1295.2429875</v>
      </c>
      <c r="I249" s="290">
        <f t="shared" si="14"/>
        <v>1296</v>
      </c>
      <c r="J249" s="291" t="str">
        <f t="shared" si="15"/>
        <v>PremiumOnPremJunior</v>
      </c>
    </row>
    <row r="250" spans="1:10" s="292" customFormat="1" ht="10">
      <c r="A250" s="287">
        <v>249</v>
      </c>
      <c r="B250" s="287" t="s">
        <v>1462</v>
      </c>
      <c r="C250" s="293" t="s">
        <v>2455</v>
      </c>
      <c r="D250" s="287" t="s">
        <v>800</v>
      </c>
      <c r="E250" s="287" t="s">
        <v>2561</v>
      </c>
      <c r="F250" s="288">
        <v>21.3</v>
      </c>
      <c r="G250" s="289">
        <f t="shared" si="12"/>
        <v>1778.337</v>
      </c>
      <c r="H250" s="290">
        <f t="shared" si="13"/>
        <v>1751.6619450000001</v>
      </c>
      <c r="I250" s="290">
        <f t="shared" si="14"/>
        <v>1752</v>
      </c>
      <c r="J250" s="291" t="str">
        <f t="shared" si="15"/>
        <v>PremiumODCIntermediate</v>
      </c>
    </row>
    <row r="251" spans="1:10" s="292" customFormat="1" ht="10">
      <c r="A251" s="287">
        <v>250</v>
      </c>
      <c r="B251" s="287" t="s">
        <v>1462</v>
      </c>
      <c r="C251" s="293" t="s">
        <v>2455</v>
      </c>
      <c r="D251" s="287" t="s">
        <v>807</v>
      </c>
      <c r="E251" s="287" t="s">
        <v>2561</v>
      </c>
      <c r="F251" s="288">
        <v>19.170000000000002</v>
      </c>
      <c r="G251" s="289">
        <f t="shared" si="12"/>
        <v>1600.5033000000001</v>
      </c>
      <c r="H251" s="290">
        <f t="shared" si="13"/>
        <v>1576.4957505</v>
      </c>
      <c r="I251" s="290">
        <f t="shared" si="14"/>
        <v>1577</v>
      </c>
      <c r="J251" s="291" t="str">
        <f t="shared" si="15"/>
        <v>PremiumOnPremIntermediate</v>
      </c>
    </row>
    <row r="252" spans="1:10" s="292" customFormat="1" ht="10">
      <c r="A252" s="287">
        <v>251</v>
      </c>
      <c r="B252" s="287" t="s">
        <v>1462</v>
      </c>
      <c r="C252" s="293" t="s">
        <v>2455</v>
      </c>
      <c r="D252" s="287" t="s">
        <v>800</v>
      </c>
      <c r="E252" s="287" t="s">
        <v>2562</v>
      </c>
      <c r="F252" s="288">
        <v>24.8</v>
      </c>
      <c r="G252" s="289">
        <f t="shared" si="12"/>
        <v>2070.5520000000001</v>
      </c>
      <c r="H252" s="290">
        <f t="shared" si="13"/>
        <v>2039.4937200000002</v>
      </c>
      <c r="I252" s="290">
        <f t="shared" si="14"/>
        <v>2040</v>
      </c>
      <c r="J252" s="291" t="str">
        <f t="shared" si="15"/>
        <v>PremiumODCSenior</v>
      </c>
    </row>
    <row r="253" spans="1:10" s="292" customFormat="1" ht="10">
      <c r="A253" s="287">
        <v>252</v>
      </c>
      <c r="B253" s="287" t="s">
        <v>1462</v>
      </c>
      <c r="C253" s="293" t="s">
        <v>2455</v>
      </c>
      <c r="D253" s="287" t="s">
        <v>807</v>
      </c>
      <c r="E253" s="287" t="s">
        <v>2562</v>
      </c>
      <c r="F253" s="288">
        <v>22.32</v>
      </c>
      <c r="G253" s="289">
        <f t="shared" si="12"/>
        <v>1863.4967999999999</v>
      </c>
      <c r="H253" s="290">
        <f t="shared" si="13"/>
        <v>1835.5443479999999</v>
      </c>
      <c r="I253" s="290">
        <f t="shared" si="14"/>
        <v>1836</v>
      </c>
      <c r="J253" s="291" t="str">
        <f t="shared" si="15"/>
        <v>PremiumOnPremSenior</v>
      </c>
    </row>
    <row r="254" spans="1:10" s="292" customFormat="1" ht="10">
      <c r="A254" s="287">
        <v>253</v>
      </c>
      <c r="B254" s="287" t="s">
        <v>1462</v>
      </c>
      <c r="C254" s="293" t="s">
        <v>2567</v>
      </c>
      <c r="D254" s="287" t="s">
        <v>800</v>
      </c>
      <c r="E254" s="287" t="s">
        <v>2560</v>
      </c>
      <c r="F254" s="288">
        <v>17.5</v>
      </c>
      <c r="G254" s="289">
        <f t="shared" si="12"/>
        <v>1461.0749999999998</v>
      </c>
      <c r="H254" s="290">
        <f t="shared" si="13"/>
        <v>1439.1588749999999</v>
      </c>
      <c r="I254" s="290">
        <f t="shared" si="14"/>
        <v>1440</v>
      </c>
      <c r="J254" s="291" t="str">
        <f t="shared" si="15"/>
        <v>PremiumODCJunior</v>
      </c>
    </row>
    <row r="255" spans="1:10" s="292" customFormat="1" ht="10">
      <c r="A255" s="287">
        <v>254</v>
      </c>
      <c r="B255" s="287" t="s">
        <v>1462</v>
      </c>
      <c r="C255" s="293" t="s">
        <v>2567</v>
      </c>
      <c r="D255" s="287" t="s">
        <v>807</v>
      </c>
      <c r="E255" s="287" t="s">
        <v>2560</v>
      </c>
      <c r="F255" s="288">
        <v>15.75</v>
      </c>
      <c r="G255" s="289">
        <f t="shared" si="12"/>
        <v>1314.9675</v>
      </c>
      <c r="H255" s="290">
        <f t="shared" si="13"/>
        <v>1295.2429875</v>
      </c>
      <c r="I255" s="290">
        <f t="shared" si="14"/>
        <v>1296</v>
      </c>
      <c r="J255" s="291" t="str">
        <f t="shared" si="15"/>
        <v>PremiumOnPremJunior</v>
      </c>
    </row>
    <row r="256" spans="1:10" s="292" customFormat="1" ht="10">
      <c r="A256" s="287">
        <v>255</v>
      </c>
      <c r="B256" s="287" t="s">
        <v>1462</v>
      </c>
      <c r="C256" s="293" t="s">
        <v>2567</v>
      </c>
      <c r="D256" s="287" t="s">
        <v>800</v>
      </c>
      <c r="E256" s="287" t="s">
        <v>2561</v>
      </c>
      <c r="F256" s="288">
        <v>21.3</v>
      </c>
      <c r="G256" s="289">
        <f t="shared" si="12"/>
        <v>1778.337</v>
      </c>
      <c r="H256" s="290">
        <f t="shared" si="13"/>
        <v>1751.6619450000001</v>
      </c>
      <c r="I256" s="290">
        <f t="shared" si="14"/>
        <v>1752</v>
      </c>
      <c r="J256" s="291" t="str">
        <f t="shared" si="15"/>
        <v>PremiumODCIntermediate</v>
      </c>
    </row>
    <row r="257" spans="1:10" s="292" customFormat="1" ht="10">
      <c r="A257" s="287">
        <v>256</v>
      </c>
      <c r="B257" s="287" t="s">
        <v>1462</v>
      </c>
      <c r="C257" s="293" t="s">
        <v>2567</v>
      </c>
      <c r="D257" s="287" t="s">
        <v>807</v>
      </c>
      <c r="E257" s="287" t="s">
        <v>2561</v>
      </c>
      <c r="F257" s="288">
        <v>19.170000000000002</v>
      </c>
      <c r="G257" s="289">
        <f t="shared" si="12"/>
        <v>1600.5033000000001</v>
      </c>
      <c r="H257" s="290">
        <f t="shared" si="13"/>
        <v>1576.4957505</v>
      </c>
      <c r="I257" s="290">
        <f t="shared" si="14"/>
        <v>1577</v>
      </c>
      <c r="J257" s="291" t="str">
        <f t="shared" si="15"/>
        <v>PremiumOnPremIntermediate</v>
      </c>
    </row>
    <row r="258" spans="1:10" s="292" customFormat="1" ht="10">
      <c r="A258" s="287">
        <v>257</v>
      </c>
      <c r="B258" s="287" t="s">
        <v>1462</v>
      </c>
      <c r="C258" s="293" t="s">
        <v>2567</v>
      </c>
      <c r="D258" s="287" t="s">
        <v>800</v>
      </c>
      <c r="E258" s="287" t="s">
        <v>2562</v>
      </c>
      <c r="F258" s="288">
        <v>24.8</v>
      </c>
      <c r="G258" s="289">
        <f t="shared" si="12"/>
        <v>2070.5520000000001</v>
      </c>
      <c r="H258" s="290">
        <f t="shared" si="13"/>
        <v>2039.4937200000002</v>
      </c>
      <c r="I258" s="290">
        <f t="shared" si="14"/>
        <v>2040</v>
      </c>
      <c r="J258" s="291" t="str">
        <f t="shared" si="15"/>
        <v>PremiumODCSenior</v>
      </c>
    </row>
    <row r="259" spans="1:10" s="292" customFormat="1" ht="10">
      <c r="A259" s="287">
        <v>258</v>
      </c>
      <c r="B259" s="287" t="s">
        <v>1462</v>
      </c>
      <c r="C259" s="293" t="s">
        <v>2567</v>
      </c>
      <c r="D259" s="287" t="s">
        <v>807</v>
      </c>
      <c r="E259" s="287" t="s">
        <v>2562</v>
      </c>
      <c r="F259" s="288">
        <v>22.32</v>
      </c>
      <c r="G259" s="289">
        <f t="shared" ref="G259:G322" si="16">F259*83.49</f>
        <v>1863.4967999999999</v>
      </c>
      <c r="H259" s="290">
        <f t="shared" ref="H259:H322" si="17">G259-(G259*1.5%)</f>
        <v>1835.5443479999999</v>
      </c>
      <c r="I259" s="290">
        <f t="shared" ref="I259:I322" si="18">ROUNDUP(H259,0)</f>
        <v>1836</v>
      </c>
      <c r="J259" s="291" t="str">
        <f t="shared" ref="J259:J322" si="19">CONCATENATE(B259,D259,E259)</f>
        <v>PremiumOnPremSenior</v>
      </c>
    </row>
    <row r="260" spans="1:10" s="292" customFormat="1" ht="10">
      <c r="A260" s="287">
        <v>259</v>
      </c>
      <c r="B260" s="287" t="s">
        <v>1493</v>
      </c>
      <c r="C260" s="293" t="s">
        <v>2568</v>
      </c>
      <c r="D260" s="287" t="s">
        <v>800</v>
      </c>
      <c r="E260" s="287" t="s">
        <v>2560</v>
      </c>
      <c r="F260" s="288">
        <v>19</v>
      </c>
      <c r="G260" s="289">
        <f t="shared" si="16"/>
        <v>1586.31</v>
      </c>
      <c r="H260" s="290">
        <f t="shared" si="17"/>
        <v>1562.5153499999999</v>
      </c>
      <c r="I260" s="290">
        <f t="shared" si="18"/>
        <v>1563</v>
      </c>
      <c r="J260" s="291" t="str">
        <f t="shared" si="19"/>
        <v>NicheODCJunior</v>
      </c>
    </row>
    <row r="261" spans="1:10" s="292" customFormat="1" ht="10">
      <c r="A261" s="287">
        <v>260</v>
      </c>
      <c r="B261" s="287" t="s">
        <v>1493</v>
      </c>
      <c r="C261" s="293" t="s">
        <v>2568</v>
      </c>
      <c r="D261" s="287" t="s">
        <v>807</v>
      </c>
      <c r="E261" s="287" t="s">
        <v>2560</v>
      </c>
      <c r="F261" s="288">
        <v>17.100000000000001</v>
      </c>
      <c r="G261" s="289">
        <f t="shared" si="16"/>
        <v>1427.6790000000001</v>
      </c>
      <c r="H261" s="290">
        <f t="shared" si="17"/>
        <v>1406.263815</v>
      </c>
      <c r="I261" s="290">
        <f t="shared" si="18"/>
        <v>1407</v>
      </c>
      <c r="J261" s="291" t="str">
        <f t="shared" si="19"/>
        <v>NicheOnPremJunior</v>
      </c>
    </row>
    <row r="262" spans="1:10" s="292" customFormat="1" ht="10">
      <c r="A262" s="287">
        <v>261</v>
      </c>
      <c r="B262" s="287" t="s">
        <v>1493</v>
      </c>
      <c r="C262" s="293" t="s">
        <v>2568</v>
      </c>
      <c r="D262" s="287" t="s">
        <v>800</v>
      </c>
      <c r="E262" s="287" t="s">
        <v>2561</v>
      </c>
      <c r="F262" s="288">
        <v>22.8</v>
      </c>
      <c r="G262" s="289">
        <f t="shared" si="16"/>
        <v>1903.5719999999999</v>
      </c>
      <c r="H262" s="290">
        <f t="shared" si="17"/>
        <v>1875.0184199999999</v>
      </c>
      <c r="I262" s="290">
        <f t="shared" si="18"/>
        <v>1876</v>
      </c>
      <c r="J262" s="291" t="str">
        <f t="shared" si="19"/>
        <v>NicheODCIntermediate</v>
      </c>
    </row>
    <row r="263" spans="1:10" s="292" customFormat="1" ht="10">
      <c r="A263" s="287">
        <v>262</v>
      </c>
      <c r="B263" s="287" t="s">
        <v>1493</v>
      </c>
      <c r="C263" s="293" t="s">
        <v>2568</v>
      </c>
      <c r="D263" s="287" t="s">
        <v>807</v>
      </c>
      <c r="E263" s="287" t="s">
        <v>2561</v>
      </c>
      <c r="F263" s="288">
        <v>20.52</v>
      </c>
      <c r="G263" s="289">
        <f t="shared" si="16"/>
        <v>1713.2148</v>
      </c>
      <c r="H263" s="290">
        <f t="shared" si="17"/>
        <v>1687.516578</v>
      </c>
      <c r="I263" s="290">
        <f t="shared" si="18"/>
        <v>1688</v>
      </c>
      <c r="J263" s="291" t="str">
        <f t="shared" si="19"/>
        <v>NicheOnPremIntermediate</v>
      </c>
    </row>
    <row r="264" spans="1:10" s="292" customFormat="1" ht="10">
      <c r="A264" s="287">
        <v>263</v>
      </c>
      <c r="B264" s="287" t="s">
        <v>1493</v>
      </c>
      <c r="C264" s="293" t="s">
        <v>2568</v>
      </c>
      <c r="D264" s="287" t="s">
        <v>800</v>
      </c>
      <c r="E264" s="287" t="s">
        <v>2562</v>
      </c>
      <c r="F264" s="288">
        <v>27.5</v>
      </c>
      <c r="G264" s="289">
        <f t="shared" si="16"/>
        <v>2295.9749999999999</v>
      </c>
      <c r="H264" s="290">
        <f t="shared" si="17"/>
        <v>2261.5353749999999</v>
      </c>
      <c r="I264" s="290">
        <f t="shared" si="18"/>
        <v>2262</v>
      </c>
      <c r="J264" s="291" t="str">
        <f t="shared" si="19"/>
        <v>NicheODCSenior</v>
      </c>
    </row>
    <row r="265" spans="1:10" s="292" customFormat="1" ht="10">
      <c r="A265" s="287">
        <v>264</v>
      </c>
      <c r="B265" s="287" t="s">
        <v>1493</v>
      </c>
      <c r="C265" s="293" t="s">
        <v>2568</v>
      </c>
      <c r="D265" s="287" t="s">
        <v>807</v>
      </c>
      <c r="E265" s="287" t="s">
        <v>2562</v>
      </c>
      <c r="F265" s="288">
        <v>24.75</v>
      </c>
      <c r="G265" s="289">
        <f t="shared" si="16"/>
        <v>2066.3775000000001</v>
      </c>
      <c r="H265" s="290">
        <f t="shared" si="17"/>
        <v>2035.3818375000001</v>
      </c>
      <c r="I265" s="290">
        <f t="shared" si="18"/>
        <v>2036</v>
      </c>
      <c r="J265" s="291" t="str">
        <f t="shared" si="19"/>
        <v>NicheOnPremSenior</v>
      </c>
    </row>
    <row r="266" spans="1:10" s="292" customFormat="1" ht="10">
      <c r="A266" s="287">
        <v>265</v>
      </c>
      <c r="B266" s="287" t="s">
        <v>1464</v>
      </c>
      <c r="C266" s="293" t="s">
        <v>2458</v>
      </c>
      <c r="D266" s="287" t="s">
        <v>800</v>
      </c>
      <c r="E266" s="287" t="s">
        <v>2560</v>
      </c>
      <c r="F266" s="288">
        <v>16.899999999999999</v>
      </c>
      <c r="G266" s="289">
        <f t="shared" si="16"/>
        <v>1410.9809999999998</v>
      </c>
      <c r="H266" s="290">
        <f t="shared" si="17"/>
        <v>1389.8162849999999</v>
      </c>
      <c r="I266" s="290">
        <f t="shared" si="18"/>
        <v>1390</v>
      </c>
      <c r="J266" s="291" t="str">
        <f t="shared" si="19"/>
        <v>StandardODCJunior</v>
      </c>
    </row>
    <row r="267" spans="1:10" s="292" customFormat="1" ht="10">
      <c r="A267" s="287">
        <v>266</v>
      </c>
      <c r="B267" s="287" t="s">
        <v>1464</v>
      </c>
      <c r="C267" s="293" t="s">
        <v>2458</v>
      </c>
      <c r="D267" s="287" t="s">
        <v>807</v>
      </c>
      <c r="E267" s="287" t="s">
        <v>2560</v>
      </c>
      <c r="F267" s="288">
        <v>15.21</v>
      </c>
      <c r="G267" s="289">
        <f t="shared" si="16"/>
        <v>1269.8829000000001</v>
      </c>
      <c r="H267" s="290">
        <f t="shared" si="17"/>
        <v>1250.8346565000002</v>
      </c>
      <c r="I267" s="290">
        <f t="shared" si="18"/>
        <v>1251</v>
      </c>
      <c r="J267" s="291" t="str">
        <f t="shared" si="19"/>
        <v>StandardOnPremJunior</v>
      </c>
    </row>
    <row r="268" spans="1:10" s="292" customFormat="1" ht="10">
      <c r="A268" s="287">
        <v>267</v>
      </c>
      <c r="B268" s="287" t="s">
        <v>1464</v>
      </c>
      <c r="C268" s="293" t="s">
        <v>2458</v>
      </c>
      <c r="D268" s="287" t="s">
        <v>800</v>
      </c>
      <c r="E268" s="287" t="s">
        <v>2561</v>
      </c>
      <c r="F268" s="288">
        <v>20</v>
      </c>
      <c r="G268" s="289">
        <f t="shared" si="16"/>
        <v>1669.8</v>
      </c>
      <c r="H268" s="290">
        <f t="shared" si="17"/>
        <v>1644.7529999999999</v>
      </c>
      <c r="I268" s="290">
        <f t="shared" si="18"/>
        <v>1645</v>
      </c>
      <c r="J268" s="291" t="str">
        <f t="shared" si="19"/>
        <v>StandardODCIntermediate</v>
      </c>
    </row>
    <row r="269" spans="1:10" s="292" customFormat="1" ht="10">
      <c r="A269" s="287">
        <v>268</v>
      </c>
      <c r="B269" s="287" t="s">
        <v>1464</v>
      </c>
      <c r="C269" s="293" t="s">
        <v>2458</v>
      </c>
      <c r="D269" s="287" t="s">
        <v>807</v>
      </c>
      <c r="E269" s="287" t="s">
        <v>2561</v>
      </c>
      <c r="F269" s="288">
        <v>18</v>
      </c>
      <c r="G269" s="289">
        <f t="shared" si="16"/>
        <v>1502.82</v>
      </c>
      <c r="H269" s="290">
        <f t="shared" si="17"/>
        <v>1480.2776999999999</v>
      </c>
      <c r="I269" s="290">
        <f t="shared" si="18"/>
        <v>1481</v>
      </c>
      <c r="J269" s="291" t="str">
        <f t="shared" si="19"/>
        <v>StandardOnPremIntermediate</v>
      </c>
    </row>
    <row r="270" spans="1:10" s="292" customFormat="1" ht="10">
      <c r="A270" s="287">
        <v>269</v>
      </c>
      <c r="B270" s="287" t="s">
        <v>1464</v>
      </c>
      <c r="C270" s="293" t="s">
        <v>2458</v>
      </c>
      <c r="D270" s="287" t="s">
        <v>800</v>
      </c>
      <c r="E270" s="287" t="s">
        <v>2562</v>
      </c>
      <c r="F270" s="288">
        <v>22.9</v>
      </c>
      <c r="G270" s="289">
        <f t="shared" si="16"/>
        <v>1911.9209999999998</v>
      </c>
      <c r="H270" s="290">
        <f t="shared" si="17"/>
        <v>1883.2421849999998</v>
      </c>
      <c r="I270" s="290">
        <f t="shared" si="18"/>
        <v>1884</v>
      </c>
      <c r="J270" s="291" t="str">
        <f t="shared" si="19"/>
        <v>StandardODCSenior</v>
      </c>
    </row>
    <row r="271" spans="1:10" s="292" customFormat="1" ht="10">
      <c r="A271" s="287">
        <v>270</v>
      </c>
      <c r="B271" s="287" t="s">
        <v>1464</v>
      </c>
      <c r="C271" s="293" t="s">
        <v>2458</v>
      </c>
      <c r="D271" s="287" t="s">
        <v>807</v>
      </c>
      <c r="E271" s="287" t="s">
        <v>2562</v>
      </c>
      <c r="F271" s="288">
        <v>20.61</v>
      </c>
      <c r="G271" s="289">
        <f t="shared" si="16"/>
        <v>1720.7288999999998</v>
      </c>
      <c r="H271" s="290">
        <f t="shared" si="17"/>
        <v>1694.9179664999999</v>
      </c>
      <c r="I271" s="290">
        <f t="shared" si="18"/>
        <v>1695</v>
      </c>
      <c r="J271" s="291" t="str">
        <f t="shared" si="19"/>
        <v>StandardOnPremSenior</v>
      </c>
    </row>
    <row r="272" spans="1:10" s="292" customFormat="1" ht="10">
      <c r="A272" s="287">
        <v>271</v>
      </c>
      <c r="B272" s="287" t="s">
        <v>1462</v>
      </c>
      <c r="C272" s="293" t="s">
        <v>2569</v>
      </c>
      <c r="D272" s="287" t="s">
        <v>800</v>
      </c>
      <c r="E272" s="287" t="s">
        <v>2560</v>
      </c>
      <c r="F272" s="288">
        <v>17.5</v>
      </c>
      <c r="G272" s="289">
        <f t="shared" si="16"/>
        <v>1461.0749999999998</v>
      </c>
      <c r="H272" s="290">
        <f t="shared" si="17"/>
        <v>1439.1588749999999</v>
      </c>
      <c r="I272" s="290">
        <f t="shared" si="18"/>
        <v>1440</v>
      </c>
      <c r="J272" s="291" t="str">
        <f t="shared" si="19"/>
        <v>PremiumODCJunior</v>
      </c>
    </row>
    <row r="273" spans="1:10" s="292" customFormat="1" ht="10">
      <c r="A273" s="287">
        <v>272</v>
      </c>
      <c r="B273" s="287" t="s">
        <v>1462</v>
      </c>
      <c r="C273" s="293" t="s">
        <v>2569</v>
      </c>
      <c r="D273" s="287" t="s">
        <v>807</v>
      </c>
      <c r="E273" s="287" t="s">
        <v>2560</v>
      </c>
      <c r="F273" s="288">
        <v>15.75</v>
      </c>
      <c r="G273" s="289">
        <f t="shared" si="16"/>
        <v>1314.9675</v>
      </c>
      <c r="H273" s="290">
        <f t="shared" si="17"/>
        <v>1295.2429875</v>
      </c>
      <c r="I273" s="290">
        <f t="shared" si="18"/>
        <v>1296</v>
      </c>
      <c r="J273" s="291" t="str">
        <f t="shared" si="19"/>
        <v>PremiumOnPremJunior</v>
      </c>
    </row>
    <row r="274" spans="1:10" s="292" customFormat="1" ht="10">
      <c r="A274" s="287">
        <v>273</v>
      </c>
      <c r="B274" s="287" t="s">
        <v>1462</v>
      </c>
      <c r="C274" s="293" t="s">
        <v>2569</v>
      </c>
      <c r="D274" s="287" t="s">
        <v>800</v>
      </c>
      <c r="E274" s="287" t="s">
        <v>2561</v>
      </c>
      <c r="F274" s="288">
        <v>21.3</v>
      </c>
      <c r="G274" s="289">
        <f t="shared" si="16"/>
        <v>1778.337</v>
      </c>
      <c r="H274" s="290">
        <f t="shared" si="17"/>
        <v>1751.6619450000001</v>
      </c>
      <c r="I274" s="290">
        <f t="shared" si="18"/>
        <v>1752</v>
      </c>
      <c r="J274" s="291" t="str">
        <f t="shared" si="19"/>
        <v>PremiumODCIntermediate</v>
      </c>
    </row>
    <row r="275" spans="1:10" s="292" customFormat="1" ht="10">
      <c r="A275" s="287">
        <v>274</v>
      </c>
      <c r="B275" s="287" t="s">
        <v>1462</v>
      </c>
      <c r="C275" s="293" t="s">
        <v>2569</v>
      </c>
      <c r="D275" s="287" t="s">
        <v>807</v>
      </c>
      <c r="E275" s="287" t="s">
        <v>2561</v>
      </c>
      <c r="F275" s="288">
        <v>19.170000000000002</v>
      </c>
      <c r="G275" s="289">
        <f t="shared" si="16"/>
        <v>1600.5033000000001</v>
      </c>
      <c r="H275" s="290">
        <f t="shared" si="17"/>
        <v>1576.4957505</v>
      </c>
      <c r="I275" s="290">
        <f t="shared" si="18"/>
        <v>1577</v>
      </c>
      <c r="J275" s="291" t="str">
        <f t="shared" si="19"/>
        <v>PremiumOnPremIntermediate</v>
      </c>
    </row>
    <row r="276" spans="1:10" s="292" customFormat="1" ht="10">
      <c r="A276" s="287">
        <v>275</v>
      </c>
      <c r="B276" s="287" t="s">
        <v>1462</v>
      </c>
      <c r="C276" s="293" t="s">
        <v>2569</v>
      </c>
      <c r="D276" s="287" t="s">
        <v>800</v>
      </c>
      <c r="E276" s="287" t="s">
        <v>2562</v>
      </c>
      <c r="F276" s="288">
        <v>24.8</v>
      </c>
      <c r="G276" s="289">
        <f t="shared" si="16"/>
        <v>2070.5520000000001</v>
      </c>
      <c r="H276" s="290">
        <f t="shared" si="17"/>
        <v>2039.4937200000002</v>
      </c>
      <c r="I276" s="290">
        <f t="shared" si="18"/>
        <v>2040</v>
      </c>
      <c r="J276" s="291" t="str">
        <f t="shared" si="19"/>
        <v>PremiumODCSenior</v>
      </c>
    </row>
    <row r="277" spans="1:10" s="292" customFormat="1" ht="10">
      <c r="A277" s="287">
        <v>276</v>
      </c>
      <c r="B277" s="287" t="s">
        <v>1462</v>
      </c>
      <c r="C277" s="293" t="s">
        <v>2569</v>
      </c>
      <c r="D277" s="287" t="s">
        <v>807</v>
      </c>
      <c r="E277" s="287" t="s">
        <v>2562</v>
      </c>
      <c r="F277" s="288">
        <v>22.32</v>
      </c>
      <c r="G277" s="289">
        <f t="shared" si="16"/>
        <v>1863.4967999999999</v>
      </c>
      <c r="H277" s="290">
        <f t="shared" si="17"/>
        <v>1835.5443479999999</v>
      </c>
      <c r="I277" s="290">
        <f t="shared" si="18"/>
        <v>1836</v>
      </c>
      <c r="J277" s="291" t="str">
        <f t="shared" si="19"/>
        <v>PremiumOnPremSenior</v>
      </c>
    </row>
    <row r="278" spans="1:10" s="292" customFormat="1" ht="10">
      <c r="A278" s="287">
        <v>277</v>
      </c>
      <c r="B278" s="287" t="s">
        <v>1464</v>
      </c>
      <c r="C278" s="293" t="s">
        <v>2570</v>
      </c>
      <c r="D278" s="287" t="s">
        <v>800</v>
      </c>
      <c r="E278" s="287" t="s">
        <v>2560</v>
      </c>
      <c r="F278" s="288">
        <v>16.899999999999999</v>
      </c>
      <c r="G278" s="289">
        <f t="shared" si="16"/>
        <v>1410.9809999999998</v>
      </c>
      <c r="H278" s="290">
        <f t="shared" si="17"/>
        <v>1389.8162849999999</v>
      </c>
      <c r="I278" s="290">
        <f t="shared" si="18"/>
        <v>1390</v>
      </c>
      <c r="J278" s="291" t="str">
        <f t="shared" si="19"/>
        <v>StandardODCJunior</v>
      </c>
    </row>
    <row r="279" spans="1:10" s="292" customFormat="1" ht="10">
      <c r="A279" s="287">
        <v>278</v>
      </c>
      <c r="B279" s="287" t="s">
        <v>1464</v>
      </c>
      <c r="C279" s="293" t="s">
        <v>2570</v>
      </c>
      <c r="D279" s="287" t="s">
        <v>807</v>
      </c>
      <c r="E279" s="287" t="s">
        <v>2560</v>
      </c>
      <c r="F279" s="288">
        <v>15.21</v>
      </c>
      <c r="G279" s="289">
        <f t="shared" si="16"/>
        <v>1269.8829000000001</v>
      </c>
      <c r="H279" s="290">
        <f t="shared" si="17"/>
        <v>1250.8346565000002</v>
      </c>
      <c r="I279" s="290">
        <f t="shared" si="18"/>
        <v>1251</v>
      </c>
      <c r="J279" s="291" t="str">
        <f t="shared" si="19"/>
        <v>StandardOnPremJunior</v>
      </c>
    </row>
    <row r="280" spans="1:10" s="292" customFormat="1" ht="10">
      <c r="A280" s="287">
        <v>279</v>
      </c>
      <c r="B280" s="287" t="s">
        <v>1464</v>
      </c>
      <c r="C280" s="293" t="s">
        <v>2570</v>
      </c>
      <c r="D280" s="287" t="s">
        <v>800</v>
      </c>
      <c r="E280" s="287" t="s">
        <v>2561</v>
      </c>
      <c r="F280" s="288">
        <v>20</v>
      </c>
      <c r="G280" s="289">
        <f t="shared" si="16"/>
        <v>1669.8</v>
      </c>
      <c r="H280" s="290">
        <f t="shared" si="17"/>
        <v>1644.7529999999999</v>
      </c>
      <c r="I280" s="290">
        <f t="shared" si="18"/>
        <v>1645</v>
      </c>
      <c r="J280" s="291" t="str">
        <f t="shared" si="19"/>
        <v>StandardODCIntermediate</v>
      </c>
    </row>
    <row r="281" spans="1:10" s="292" customFormat="1" ht="10">
      <c r="A281" s="287">
        <v>280</v>
      </c>
      <c r="B281" s="287" t="s">
        <v>1464</v>
      </c>
      <c r="C281" s="293" t="s">
        <v>2570</v>
      </c>
      <c r="D281" s="287" t="s">
        <v>807</v>
      </c>
      <c r="E281" s="287" t="s">
        <v>2561</v>
      </c>
      <c r="F281" s="288">
        <v>18</v>
      </c>
      <c r="G281" s="289">
        <f t="shared" si="16"/>
        <v>1502.82</v>
      </c>
      <c r="H281" s="290">
        <f t="shared" si="17"/>
        <v>1480.2776999999999</v>
      </c>
      <c r="I281" s="290">
        <f t="shared" si="18"/>
        <v>1481</v>
      </c>
      <c r="J281" s="291" t="str">
        <f t="shared" si="19"/>
        <v>StandardOnPremIntermediate</v>
      </c>
    </row>
    <row r="282" spans="1:10" s="292" customFormat="1" ht="10">
      <c r="A282" s="287">
        <v>281</v>
      </c>
      <c r="B282" s="287" t="s">
        <v>1464</v>
      </c>
      <c r="C282" s="293" t="s">
        <v>2570</v>
      </c>
      <c r="D282" s="287" t="s">
        <v>800</v>
      </c>
      <c r="E282" s="287" t="s">
        <v>2562</v>
      </c>
      <c r="F282" s="288">
        <v>22.9</v>
      </c>
      <c r="G282" s="289">
        <f t="shared" si="16"/>
        <v>1911.9209999999998</v>
      </c>
      <c r="H282" s="290">
        <f t="shared" si="17"/>
        <v>1883.2421849999998</v>
      </c>
      <c r="I282" s="290">
        <f t="shared" si="18"/>
        <v>1884</v>
      </c>
      <c r="J282" s="291" t="str">
        <f t="shared" si="19"/>
        <v>StandardODCSenior</v>
      </c>
    </row>
    <row r="283" spans="1:10" s="292" customFormat="1" ht="10">
      <c r="A283" s="287">
        <v>282</v>
      </c>
      <c r="B283" s="287" t="s">
        <v>1464</v>
      </c>
      <c r="C283" s="293" t="s">
        <v>2570</v>
      </c>
      <c r="D283" s="287" t="s">
        <v>807</v>
      </c>
      <c r="E283" s="287" t="s">
        <v>2562</v>
      </c>
      <c r="F283" s="288">
        <v>20.61</v>
      </c>
      <c r="G283" s="289">
        <f t="shared" si="16"/>
        <v>1720.7288999999998</v>
      </c>
      <c r="H283" s="290">
        <f t="shared" si="17"/>
        <v>1694.9179664999999</v>
      </c>
      <c r="I283" s="290">
        <f t="shared" si="18"/>
        <v>1695</v>
      </c>
      <c r="J283" s="291" t="str">
        <f t="shared" si="19"/>
        <v>StandardOnPremSenior</v>
      </c>
    </row>
    <row r="284" spans="1:10" s="292" customFormat="1" ht="10">
      <c r="A284" s="287">
        <v>283</v>
      </c>
      <c r="B284" s="287" t="s">
        <v>1464</v>
      </c>
      <c r="C284" s="293" t="s">
        <v>2461</v>
      </c>
      <c r="D284" s="287" t="s">
        <v>800</v>
      </c>
      <c r="E284" s="287" t="s">
        <v>2560</v>
      </c>
      <c r="F284" s="288">
        <v>16.899999999999999</v>
      </c>
      <c r="G284" s="289">
        <f t="shared" si="16"/>
        <v>1410.9809999999998</v>
      </c>
      <c r="H284" s="290">
        <f t="shared" si="17"/>
        <v>1389.8162849999999</v>
      </c>
      <c r="I284" s="290">
        <f t="shared" si="18"/>
        <v>1390</v>
      </c>
      <c r="J284" s="291" t="str">
        <f t="shared" si="19"/>
        <v>StandardODCJunior</v>
      </c>
    </row>
    <row r="285" spans="1:10" s="292" customFormat="1" ht="10">
      <c r="A285" s="287">
        <v>284</v>
      </c>
      <c r="B285" s="287" t="s">
        <v>1464</v>
      </c>
      <c r="C285" s="293" t="s">
        <v>2461</v>
      </c>
      <c r="D285" s="287" t="s">
        <v>807</v>
      </c>
      <c r="E285" s="287" t="s">
        <v>2560</v>
      </c>
      <c r="F285" s="288">
        <v>15.21</v>
      </c>
      <c r="G285" s="289">
        <f t="shared" si="16"/>
        <v>1269.8829000000001</v>
      </c>
      <c r="H285" s="290">
        <f t="shared" si="17"/>
        <v>1250.8346565000002</v>
      </c>
      <c r="I285" s="290">
        <f t="shared" si="18"/>
        <v>1251</v>
      </c>
      <c r="J285" s="291" t="str">
        <f t="shared" si="19"/>
        <v>StandardOnPremJunior</v>
      </c>
    </row>
    <row r="286" spans="1:10" s="292" customFormat="1" ht="10">
      <c r="A286" s="287">
        <v>285</v>
      </c>
      <c r="B286" s="287" t="s">
        <v>1464</v>
      </c>
      <c r="C286" s="293" t="s">
        <v>2461</v>
      </c>
      <c r="D286" s="287" t="s">
        <v>800</v>
      </c>
      <c r="E286" s="287" t="s">
        <v>2561</v>
      </c>
      <c r="F286" s="288">
        <v>20</v>
      </c>
      <c r="G286" s="289">
        <f t="shared" si="16"/>
        <v>1669.8</v>
      </c>
      <c r="H286" s="290">
        <f t="shared" si="17"/>
        <v>1644.7529999999999</v>
      </c>
      <c r="I286" s="290">
        <f t="shared" si="18"/>
        <v>1645</v>
      </c>
      <c r="J286" s="291" t="str">
        <f t="shared" si="19"/>
        <v>StandardODCIntermediate</v>
      </c>
    </row>
    <row r="287" spans="1:10" s="292" customFormat="1" ht="10">
      <c r="A287" s="287">
        <v>286</v>
      </c>
      <c r="B287" s="287" t="s">
        <v>1464</v>
      </c>
      <c r="C287" s="293" t="s">
        <v>2461</v>
      </c>
      <c r="D287" s="287" t="s">
        <v>807</v>
      </c>
      <c r="E287" s="287" t="s">
        <v>2561</v>
      </c>
      <c r="F287" s="288">
        <v>18</v>
      </c>
      <c r="G287" s="289">
        <f t="shared" si="16"/>
        <v>1502.82</v>
      </c>
      <c r="H287" s="290">
        <f t="shared" si="17"/>
        <v>1480.2776999999999</v>
      </c>
      <c r="I287" s="290">
        <f t="shared" si="18"/>
        <v>1481</v>
      </c>
      <c r="J287" s="291" t="str">
        <f t="shared" si="19"/>
        <v>StandardOnPremIntermediate</v>
      </c>
    </row>
    <row r="288" spans="1:10" s="292" customFormat="1" ht="10">
      <c r="A288" s="287">
        <v>287</v>
      </c>
      <c r="B288" s="287" t="s">
        <v>1464</v>
      </c>
      <c r="C288" s="293" t="s">
        <v>2461</v>
      </c>
      <c r="D288" s="287" t="s">
        <v>800</v>
      </c>
      <c r="E288" s="287" t="s">
        <v>2562</v>
      </c>
      <c r="F288" s="288">
        <v>22.9</v>
      </c>
      <c r="G288" s="289">
        <f t="shared" si="16"/>
        <v>1911.9209999999998</v>
      </c>
      <c r="H288" s="290">
        <f t="shared" si="17"/>
        <v>1883.2421849999998</v>
      </c>
      <c r="I288" s="290">
        <f t="shared" si="18"/>
        <v>1884</v>
      </c>
      <c r="J288" s="291" t="str">
        <f t="shared" si="19"/>
        <v>StandardODCSenior</v>
      </c>
    </row>
    <row r="289" spans="1:10" s="292" customFormat="1" ht="10">
      <c r="A289" s="287">
        <v>288</v>
      </c>
      <c r="B289" s="287" t="s">
        <v>1464</v>
      </c>
      <c r="C289" s="293" t="s">
        <v>2461</v>
      </c>
      <c r="D289" s="287" t="s">
        <v>807</v>
      </c>
      <c r="E289" s="287" t="s">
        <v>2562</v>
      </c>
      <c r="F289" s="288">
        <v>20.61</v>
      </c>
      <c r="G289" s="289">
        <f t="shared" si="16"/>
        <v>1720.7288999999998</v>
      </c>
      <c r="H289" s="290">
        <f t="shared" si="17"/>
        <v>1694.9179664999999</v>
      </c>
      <c r="I289" s="290">
        <f t="shared" si="18"/>
        <v>1695</v>
      </c>
      <c r="J289" s="291" t="str">
        <f t="shared" si="19"/>
        <v>StandardOnPremSenior</v>
      </c>
    </row>
    <row r="290" spans="1:10" s="292" customFormat="1" ht="10">
      <c r="A290" s="287">
        <v>289</v>
      </c>
      <c r="B290" s="287" t="s">
        <v>1464</v>
      </c>
      <c r="C290" s="293" t="s">
        <v>2462</v>
      </c>
      <c r="D290" s="287" t="s">
        <v>800</v>
      </c>
      <c r="E290" s="287" t="s">
        <v>2560</v>
      </c>
      <c r="F290" s="288">
        <v>16.899999999999999</v>
      </c>
      <c r="G290" s="289">
        <f t="shared" si="16"/>
        <v>1410.9809999999998</v>
      </c>
      <c r="H290" s="290">
        <f t="shared" si="17"/>
        <v>1389.8162849999999</v>
      </c>
      <c r="I290" s="290">
        <f t="shared" si="18"/>
        <v>1390</v>
      </c>
      <c r="J290" s="291" t="str">
        <f t="shared" si="19"/>
        <v>StandardODCJunior</v>
      </c>
    </row>
    <row r="291" spans="1:10" s="292" customFormat="1" ht="10">
      <c r="A291" s="287">
        <v>290</v>
      </c>
      <c r="B291" s="287" t="s">
        <v>1464</v>
      </c>
      <c r="C291" s="293" t="s">
        <v>2462</v>
      </c>
      <c r="D291" s="287" t="s">
        <v>807</v>
      </c>
      <c r="E291" s="287" t="s">
        <v>2560</v>
      </c>
      <c r="F291" s="288">
        <v>15.21</v>
      </c>
      <c r="G291" s="289">
        <f t="shared" si="16"/>
        <v>1269.8829000000001</v>
      </c>
      <c r="H291" s="290">
        <f t="shared" si="17"/>
        <v>1250.8346565000002</v>
      </c>
      <c r="I291" s="290">
        <f t="shared" si="18"/>
        <v>1251</v>
      </c>
      <c r="J291" s="291" t="str">
        <f t="shared" si="19"/>
        <v>StandardOnPremJunior</v>
      </c>
    </row>
    <row r="292" spans="1:10" s="292" customFormat="1" ht="10">
      <c r="A292" s="287">
        <v>291</v>
      </c>
      <c r="B292" s="287" t="s">
        <v>1464</v>
      </c>
      <c r="C292" s="293" t="s">
        <v>2462</v>
      </c>
      <c r="D292" s="287" t="s">
        <v>800</v>
      </c>
      <c r="E292" s="287" t="s">
        <v>2561</v>
      </c>
      <c r="F292" s="288">
        <v>20</v>
      </c>
      <c r="G292" s="289">
        <f t="shared" si="16"/>
        <v>1669.8</v>
      </c>
      <c r="H292" s="290">
        <f t="shared" si="17"/>
        <v>1644.7529999999999</v>
      </c>
      <c r="I292" s="290">
        <f t="shared" si="18"/>
        <v>1645</v>
      </c>
      <c r="J292" s="291" t="str">
        <f t="shared" si="19"/>
        <v>StandardODCIntermediate</v>
      </c>
    </row>
    <row r="293" spans="1:10" s="292" customFormat="1" ht="10">
      <c r="A293" s="287">
        <v>292</v>
      </c>
      <c r="B293" s="287" t="s">
        <v>1464</v>
      </c>
      <c r="C293" s="293" t="s">
        <v>2462</v>
      </c>
      <c r="D293" s="287" t="s">
        <v>807</v>
      </c>
      <c r="E293" s="287" t="s">
        <v>2561</v>
      </c>
      <c r="F293" s="288">
        <v>18</v>
      </c>
      <c r="G293" s="289">
        <f t="shared" si="16"/>
        <v>1502.82</v>
      </c>
      <c r="H293" s="290">
        <f t="shared" si="17"/>
        <v>1480.2776999999999</v>
      </c>
      <c r="I293" s="290">
        <f t="shared" si="18"/>
        <v>1481</v>
      </c>
      <c r="J293" s="291" t="str">
        <f t="shared" si="19"/>
        <v>StandardOnPremIntermediate</v>
      </c>
    </row>
    <row r="294" spans="1:10" s="292" customFormat="1" ht="10">
      <c r="A294" s="287">
        <v>293</v>
      </c>
      <c r="B294" s="287" t="s">
        <v>1464</v>
      </c>
      <c r="C294" s="293" t="s">
        <v>2462</v>
      </c>
      <c r="D294" s="287" t="s">
        <v>800</v>
      </c>
      <c r="E294" s="287" t="s">
        <v>2562</v>
      </c>
      <c r="F294" s="288">
        <v>22.9</v>
      </c>
      <c r="G294" s="289">
        <f t="shared" si="16"/>
        <v>1911.9209999999998</v>
      </c>
      <c r="H294" s="290">
        <f t="shared" si="17"/>
        <v>1883.2421849999998</v>
      </c>
      <c r="I294" s="290">
        <f t="shared" si="18"/>
        <v>1884</v>
      </c>
      <c r="J294" s="291" t="str">
        <f t="shared" si="19"/>
        <v>StandardODCSenior</v>
      </c>
    </row>
    <row r="295" spans="1:10" s="292" customFormat="1" ht="10">
      <c r="A295" s="287">
        <v>294</v>
      </c>
      <c r="B295" s="287" t="s">
        <v>1464</v>
      </c>
      <c r="C295" s="293" t="s">
        <v>2462</v>
      </c>
      <c r="D295" s="287" t="s">
        <v>807</v>
      </c>
      <c r="E295" s="287" t="s">
        <v>2562</v>
      </c>
      <c r="F295" s="288">
        <v>20.61</v>
      </c>
      <c r="G295" s="289">
        <f t="shared" si="16"/>
        <v>1720.7288999999998</v>
      </c>
      <c r="H295" s="290">
        <f t="shared" si="17"/>
        <v>1694.9179664999999</v>
      </c>
      <c r="I295" s="290">
        <f t="shared" si="18"/>
        <v>1695</v>
      </c>
      <c r="J295" s="291" t="str">
        <f t="shared" si="19"/>
        <v>StandardOnPremSenior</v>
      </c>
    </row>
    <row r="296" spans="1:10" s="292" customFormat="1" ht="10">
      <c r="A296" s="287">
        <v>295</v>
      </c>
      <c r="B296" s="287" t="s">
        <v>1464</v>
      </c>
      <c r="C296" s="293" t="s">
        <v>1030</v>
      </c>
      <c r="D296" s="287" t="s">
        <v>800</v>
      </c>
      <c r="E296" s="287" t="s">
        <v>2560</v>
      </c>
      <c r="F296" s="288">
        <v>16.899999999999999</v>
      </c>
      <c r="G296" s="289">
        <f t="shared" si="16"/>
        <v>1410.9809999999998</v>
      </c>
      <c r="H296" s="290">
        <f t="shared" si="17"/>
        <v>1389.8162849999999</v>
      </c>
      <c r="I296" s="290">
        <f t="shared" si="18"/>
        <v>1390</v>
      </c>
      <c r="J296" s="291" t="str">
        <f t="shared" si="19"/>
        <v>StandardODCJunior</v>
      </c>
    </row>
    <row r="297" spans="1:10" s="292" customFormat="1" ht="10">
      <c r="A297" s="287">
        <v>296</v>
      </c>
      <c r="B297" s="287" t="s">
        <v>1464</v>
      </c>
      <c r="C297" s="293" t="s">
        <v>1030</v>
      </c>
      <c r="D297" s="287" t="s">
        <v>807</v>
      </c>
      <c r="E297" s="287" t="s">
        <v>2560</v>
      </c>
      <c r="F297" s="288">
        <v>15.21</v>
      </c>
      <c r="G297" s="289">
        <f t="shared" si="16"/>
        <v>1269.8829000000001</v>
      </c>
      <c r="H297" s="290">
        <f t="shared" si="17"/>
        <v>1250.8346565000002</v>
      </c>
      <c r="I297" s="290">
        <f t="shared" si="18"/>
        <v>1251</v>
      </c>
      <c r="J297" s="291" t="str">
        <f t="shared" si="19"/>
        <v>StandardOnPremJunior</v>
      </c>
    </row>
    <row r="298" spans="1:10" s="292" customFormat="1" ht="10">
      <c r="A298" s="287">
        <v>297</v>
      </c>
      <c r="B298" s="287" t="s">
        <v>1464</v>
      </c>
      <c r="C298" s="293" t="s">
        <v>1030</v>
      </c>
      <c r="D298" s="287" t="s">
        <v>800</v>
      </c>
      <c r="E298" s="287" t="s">
        <v>2561</v>
      </c>
      <c r="F298" s="288">
        <v>20</v>
      </c>
      <c r="G298" s="289">
        <f t="shared" si="16"/>
        <v>1669.8</v>
      </c>
      <c r="H298" s="290">
        <f t="shared" si="17"/>
        <v>1644.7529999999999</v>
      </c>
      <c r="I298" s="290">
        <f t="shared" si="18"/>
        <v>1645</v>
      </c>
      <c r="J298" s="291" t="str">
        <f t="shared" si="19"/>
        <v>StandardODCIntermediate</v>
      </c>
    </row>
    <row r="299" spans="1:10" s="292" customFormat="1" ht="10">
      <c r="A299" s="287">
        <v>298</v>
      </c>
      <c r="B299" s="287" t="s">
        <v>1464</v>
      </c>
      <c r="C299" s="293" t="s">
        <v>1030</v>
      </c>
      <c r="D299" s="287" t="s">
        <v>807</v>
      </c>
      <c r="E299" s="287" t="s">
        <v>2561</v>
      </c>
      <c r="F299" s="288">
        <v>18</v>
      </c>
      <c r="G299" s="289">
        <f t="shared" si="16"/>
        <v>1502.82</v>
      </c>
      <c r="H299" s="290">
        <f t="shared" si="17"/>
        <v>1480.2776999999999</v>
      </c>
      <c r="I299" s="290">
        <f t="shared" si="18"/>
        <v>1481</v>
      </c>
      <c r="J299" s="291" t="str">
        <f t="shared" si="19"/>
        <v>StandardOnPremIntermediate</v>
      </c>
    </row>
    <row r="300" spans="1:10" s="292" customFormat="1" ht="10">
      <c r="A300" s="287">
        <v>299</v>
      </c>
      <c r="B300" s="287" t="s">
        <v>1464</v>
      </c>
      <c r="C300" s="293" t="s">
        <v>1030</v>
      </c>
      <c r="D300" s="287" t="s">
        <v>800</v>
      </c>
      <c r="E300" s="287" t="s">
        <v>2562</v>
      </c>
      <c r="F300" s="288">
        <v>22.9</v>
      </c>
      <c r="G300" s="289">
        <f t="shared" si="16"/>
        <v>1911.9209999999998</v>
      </c>
      <c r="H300" s="290">
        <f t="shared" si="17"/>
        <v>1883.2421849999998</v>
      </c>
      <c r="I300" s="290">
        <f t="shared" si="18"/>
        <v>1884</v>
      </c>
      <c r="J300" s="291" t="str">
        <f t="shared" si="19"/>
        <v>StandardODCSenior</v>
      </c>
    </row>
    <row r="301" spans="1:10" s="292" customFormat="1" ht="10">
      <c r="A301" s="287">
        <v>300</v>
      </c>
      <c r="B301" s="287" t="s">
        <v>1464</v>
      </c>
      <c r="C301" s="293" t="s">
        <v>1030</v>
      </c>
      <c r="D301" s="287" t="s">
        <v>807</v>
      </c>
      <c r="E301" s="287" t="s">
        <v>2562</v>
      </c>
      <c r="F301" s="288">
        <v>20.61</v>
      </c>
      <c r="G301" s="289">
        <f t="shared" si="16"/>
        <v>1720.7288999999998</v>
      </c>
      <c r="H301" s="290">
        <f t="shared" si="17"/>
        <v>1694.9179664999999</v>
      </c>
      <c r="I301" s="290">
        <f t="shared" si="18"/>
        <v>1695</v>
      </c>
      <c r="J301" s="291" t="str">
        <f t="shared" si="19"/>
        <v>StandardOnPremSenior</v>
      </c>
    </row>
    <row r="302" spans="1:10" s="292" customFormat="1" ht="10">
      <c r="A302" s="287">
        <v>301</v>
      </c>
      <c r="B302" s="287" t="s">
        <v>1493</v>
      </c>
      <c r="C302" s="293" t="s">
        <v>2463</v>
      </c>
      <c r="D302" s="287" t="s">
        <v>800</v>
      </c>
      <c r="E302" s="287" t="s">
        <v>2560</v>
      </c>
      <c r="F302" s="288">
        <v>19</v>
      </c>
      <c r="G302" s="289">
        <f t="shared" si="16"/>
        <v>1586.31</v>
      </c>
      <c r="H302" s="290">
        <f t="shared" si="17"/>
        <v>1562.5153499999999</v>
      </c>
      <c r="I302" s="290">
        <f t="shared" si="18"/>
        <v>1563</v>
      </c>
      <c r="J302" s="291" t="str">
        <f t="shared" si="19"/>
        <v>NicheODCJunior</v>
      </c>
    </row>
    <row r="303" spans="1:10" s="292" customFormat="1" ht="10">
      <c r="A303" s="287">
        <v>302</v>
      </c>
      <c r="B303" s="287" t="s">
        <v>1493</v>
      </c>
      <c r="C303" s="293" t="s">
        <v>2463</v>
      </c>
      <c r="D303" s="287" t="s">
        <v>807</v>
      </c>
      <c r="E303" s="287" t="s">
        <v>2560</v>
      </c>
      <c r="F303" s="288">
        <v>17.100000000000001</v>
      </c>
      <c r="G303" s="289">
        <f t="shared" si="16"/>
        <v>1427.6790000000001</v>
      </c>
      <c r="H303" s="290">
        <f t="shared" si="17"/>
        <v>1406.263815</v>
      </c>
      <c r="I303" s="290">
        <f t="shared" si="18"/>
        <v>1407</v>
      </c>
      <c r="J303" s="291" t="str">
        <f t="shared" si="19"/>
        <v>NicheOnPremJunior</v>
      </c>
    </row>
    <row r="304" spans="1:10" s="292" customFormat="1" ht="10">
      <c r="A304" s="287">
        <v>303</v>
      </c>
      <c r="B304" s="287" t="s">
        <v>1493</v>
      </c>
      <c r="C304" s="293" t="s">
        <v>2463</v>
      </c>
      <c r="D304" s="287" t="s">
        <v>800</v>
      </c>
      <c r="E304" s="287" t="s">
        <v>2561</v>
      </c>
      <c r="F304" s="288">
        <v>22.8</v>
      </c>
      <c r="G304" s="289">
        <f t="shared" si="16"/>
        <v>1903.5719999999999</v>
      </c>
      <c r="H304" s="290">
        <f t="shared" si="17"/>
        <v>1875.0184199999999</v>
      </c>
      <c r="I304" s="290">
        <f t="shared" si="18"/>
        <v>1876</v>
      </c>
      <c r="J304" s="291" t="str">
        <f t="shared" si="19"/>
        <v>NicheODCIntermediate</v>
      </c>
    </row>
    <row r="305" spans="1:10" s="292" customFormat="1" ht="10">
      <c r="A305" s="287">
        <v>304</v>
      </c>
      <c r="B305" s="287" t="s">
        <v>1493</v>
      </c>
      <c r="C305" s="293" t="s">
        <v>2463</v>
      </c>
      <c r="D305" s="287" t="s">
        <v>807</v>
      </c>
      <c r="E305" s="287" t="s">
        <v>2561</v>
      </c>
      <c r="F305" s="288">
        <v>20.52</v>
      </c>
      <c r="G305" s="289">
        <f t="shared" si="16"/>
        <v>1713.2148</v>
      </c>
      <c r="H305" s="290">
        <f t="shared" si="17"/>
        <v>1687.516578</v>
      </c>
      <c r="I305" s="290">
        <f t="shared" si="18"/>
        <v>1688</v>
      </c>
      <c r="J305" s="291" t="str">
        <f t="shared" si="19"/>
        <v>NicheOnPremIntermediate</v>
      </c>
    </row>
    <row r="306" spans="1:10" s="292" customFormat="1" ht="10">
      <c r="A306" s="287">
        <v>305</v>
      </c>
      <c r="B306" s="287" t="s">
        <v>1493</v>
      </c>
      <c r="C306" s="293" t="s">
        <v>2463</v>
      </c>
      <c r="D306" s="287" t="s">
        <v>800</v>
      </c>
      <c r="E306" s="287" t="s">
        <v>2562</v>
      </c>
      <c r="F306" s="288">
        <v>27.5</v>
      </c>
      <c r="G306" s="289">
        <f t="shared" si="16"/>
        <v>2295.9749999999999</v>
      </c>
      <c r="H306" s="290">
        <f t="shared" si="17"/>
        <v>2261.5353749999999</v>
      </c>
      <c r="I306" s="290">
        <f t="shared" si="18"/>
        <v>2262</v>
      </c>
      <c r="J306" s="291" t="str">
        <f t="shared" si="19"/>
        <v>NicheODCSenior</v>
      </c>
    </row>
    <row r="307" spans="1:10" s="292" customFormat="1" ht="10">
      <c r="A307" s="287">
        <v>306</v>
      </c>
      <c r="B307" s="287" t="s">
        <v>1493</v>
      </c>
      <c r="C307" s="293" t="s">
        <v>2463</v>
      </c>
      <c r="D307" s="287" t="s">
        <v>807</v>
      </c>
      <c r="E307" s="287" t="s">
        <v>2562</v>
      </c>
      <c r="F307" s="288">
        <v>24.75</v>
      </c>
      <c r="G307" s="289">
        <f t="shared" si="16"/>
        <v>2066.3775000000001</v>
      </c>
      <c r="H307" s="290">
        <f t="shared" si="17"/>
        <v>2035.3818375000001</v>
      </c>
      <c r="I307" s="290">
        <f t="shared" si="18"/>
        <v>2036</v>
      </c>
      <c r="J307" s="291" t="str">
        <f t="shared" si="19"/>
        <v>NicheOnPremSenior</v>
      </c>
    </row>
    <row r="308" spans="1:10" s="292" customFormat="1" ht="10">
      <c r="A308" s="287">
        <v>307</v>
      </c>
      <c r="B308" s="287" t="s">
        <v>1462</v>
      </c>
      <c r="C308" s="293" t="s">
        <v>2464</v>
      </c>
      <c r="D308" s="287" t="s">
        <v>800</v>
      </c>
      <c r="E308" s="287" t="s">
        <v>2560</v>
      </c>
      <c r="F308" s="288">
        <v>17.5</v>
      </c>
      <c r="G308" s="289">
        <f t="shared" si="16"/>
        <v>1461.0749999999998</v>
      </c>
      <c r="H308" s="290">
        <f t="shared" si="17"/>
        <v>1439.1588749999999</v>
      </c>
      <c r="I308" s="290">
        <f t="shared" si="18"/>
        <v>1440</v>
      </c>
      <c r="J308" s="291" t="str">
        <f t="shared" si="19"/>
        <v>PremiumODCJunior</v>
      </c>
    </row>
    <row r="309" spans="1:10" s="292" customFormat="1" ht="10">
      <c r="A309" s="287">
        <v>308</v>
      </c>
      <c r="B309" s="287" t="s">
        <v>1462</v>
      </c>
      <c r="C309" s="293" t="s">
        <v>2464</v>
      </c>
      <c r="D309" s="287" t="s">
        <v>807</v>
      </c>
      <c r="E309" s="287" t="s">
        <v>2560</v>
      </c>
      <c r="F309" s="288">
        <v>15.75</v>
      </c>
      <c r="G309" s="289">
        <f t="shared" si="16"/>
        <v>1314.9675</v>
      </c>
      <c r="H309" s="290">
        <f t="shared" si="17"/>
        <v>1295.2429875</v>
      </c>
      <c r="I309" s="290">
        <f t="shared" si="18"/>
        <v>1296</v>
      </c>
      <c r="J309" s="291" t="str">
        <f t="shared" si="19"/>
        <v>PremiumOnPremJunior</v>
      </c>
    </row>
    <row r="310" spans="1:10" s="292" customFormat="1" ht="10">
      <c r="A310" s="287">
        <v>309</v>
      </c>
      <c r="B310" s="287" t="s">
        <v>1462</v>
      </c>
      <c r="C310" s="293" t="s">
        <v>2464</v>
      </c>
      <c r="D310" s="287" t="s">
        <v>800</v>
      </c>
      <c r="E310" s="287" t="s">
        <v>2561</v>
      </c>
      <c r="F310" s="288">
        <v>21.3</v>
      </c>
      <c r="G310" s="289">
        <f t="shared" si="16"/>
        <v>1778.337</v>
      </c>
      <c r="H310" s="290">
        <f t="shared" si="17"/>
        <v>1751.6619450000001</v>
      </c>
      <c r="I310" s="290">
        <f t="shared" si="18"/>
        <v>1752</v>
      </c>
      <c r="J310" s="291" t="str">
        <f t="shared" si="19"/>
        <v>PremiumODCIntermediate</v>
      </c>
    </row>
    <row r="311" spans="1:10" s="292" customFormat="1" ht="10">
      <c r="A311" s="287">
        <v>310</v>
      </c>
      <c r="B311" s="287" t="s">
        <v>1462</v>
      </c>
      <c r="C311" s="293" t="s">
        <v>2464</v>
      </c>
      <c r="D311" s="287" t="s">
        <v>807</v>
      </c>
      <c r="E311" s="287" t="s">
        <v>2561</v>
      </c>
      <c r="F311" s="288">
        <v>19.170000000000002</v>
      </c>
      <c r="G311" s="289">
        <f t="shared" si="16"/>
        <v>1600.5033000000001</v>
      </c>
      <c r="H311" s="290">
        <f t="shared" si="17"/>
        <v>1576.4957505</v>
      </c>
      <c r="I311" s="290">
        <f t="shared" si="18"/>
        <v>1577</v>
      </c>
      <c r="J311" s="291" t="str">
        <f t="shared" si="19"/>
        <v>PremiumOnPremIntermediate</v>
      </c>
    </row>
    <row r="312" spans="1:10" s="292" customFormat="1" ht="10">
      <c r="A312" s="287">
        <v>311</v>
      </c>
      <c r="B312" s="287" t="s">
        <v>1462</v>
      </c>
      <c r="C312" s="293" t="s">
        <v>2464</v>
      </c>
      <c r="D312" s="287" t="s">
        <v>800</v>
      </c>
      <c r="E312" s="287" t="s">
        <v>2562</v>
      </c>
      <c r="F312" s="288">
        <v>24.8</v>
      </c>
      <c r="G312" s="289">
        <f t="shared" si="16"/>
        <v>2070.5520000000001</v>
      </c>
      <c r="H312" s="290">
        <f t="shared" si="17"/>
        <v>2039.4937200000002</v>
      </c>
      <c r="I312" s="290">
        <f t="shared" si="18"/>
        <v>2040</v>
      </c>
      <c r="J312" s="291" t="str">
        <f t="shared" si="19"/>
        <v>PremiumODCSenior</v>
      </c>
    </row>
    <row r="313" spans="1:10" s="292" customFormat="1" ht="10">
      <c r="A313" s="287">
        <v>312</v>
      </c>
      <c r="B313" s="287" t="s">
        <v>1462</v>
      </c>
      <c r="C313" s="293" t="s">
        <v>2464</v>
      </c>
      <c r="D313" s="287" t="s">
        <v>807</v>
      </c>
      <c r="E313" s="287" t="s">
        <v>2562</v>
      </c>
      <c r="F313" s="288">
        <v>22.32</v>
      </c>
      <c r="G313" s="289">
        <f t="shared" si="16"/>
        <v>1863.4967999999999</v>
      </c>
      <c r="H313" s="290">
        <f t="shared" si="17"/>
        <v>1835.5443479999999</v>
      </c>
      <c r="I313" s="290">
        <f t="shared" si="18"/>
        <v>1836</v>
      </c>
      <c r="J313" s="291" t="str">
        <f t="shared" si="19"/>
        <v>PremiumOnPremSenior</v>
      </c>
    </row>
    <row r="314" spans="1:10" s="292" customFormat="1" ht="10">
      <c r="A314" s="287">
        <v>313</v>
      </c>
      <c r="B314" s="287" t="s">
        <v>1462</v>
      </c>
      <c r="C314" s="293" t="s">
        <v>2465</v>
      </c>
      <c r="D314" s="287" t="s">
        <v>800</v>
      </c>
      <c r="E314" s="287" t="s">
        <v>2560</v>
      </c>
      <c r="F314" s="288">
        <v>17.5</v>
      </c>
      <c r="G314" s="289">
        <f t="shared" si="16"/>
        <v>1461.0749999999998</v>
      </c>
      <c r="H314" s="290">
        <f t="shared" si="17"/>
        <v>1439.1588749999999</v>
      </c>
      <c r="I314" s="290">
        <f t="shared" si="18"/>
        <v>1440</v>
      </c>
      <c r="J314" s="291" t="str">
        <f t="shared" si="19"/>
        <v>PremiumODCJunior</v>
      </c>
    </row>
    <row r="315" spans="1:10" s="292" customFormat="1" ht="10">
      <c r="A315" s="287">
        <v>314</v>
      </c>
      <c r="B315" s="287" t="s">
        <v>1462</v>
      </c>
      <c r="C315" s="293" t="s">
        <v>2465</v>
      </c>
      <c r="D315" s="287" t="s">
        <v>807</v>
      </c>
      <c r="E315" s="287" t="s">
        <v>2560</v>
      </c>
      <c r="F315" s="288">
        <v>15.75</v>
      </c>
      <c r="G315" s="289">
        <f t="shared" si="16"/>
        <v>1314.9675</v>
      </c>
      <c r="H315" s="290">
        <f t="shared" si="17"/>
        <v>1295.2429875</v>
      </c>
      <c r="I315" s="290">
        <f t="shared" si="18"/>
        <v>1296</v>
      </c>
      <c r="J315" s="291" t="str">
        <f t="shared" si="19"/>
        <v>PremiumOnPremJunior</v>
      </c>
    </row>
    <row r="316" spans="1:10" s="292" customFormat="1" ht="10">
      <c r="A316" s="287">
        <v>315</v>
      </c>
      <c r="B316" s="287" t="s">
        <v>1462</v>
      </c>
      <c r="C316" s="293" t="s">
        <v>2465</v>
      </c>
      <c r="D316" s="287" t="s">
        <v>800</v>
      </c>
      <c r="E316" s="287" t="s">
        <v>2561</v>
      </c>
      <c r="F316" s="288">
        <v>21.3</v>
      </c>
      <c r="G316" s="289">
        <f t="shared" si="16"/>
        <v>1778.337</v>
      </c>
      <c r="H316" s="290">
        <f t="shared" si="17"/>
        <v>1751.6619450000001</v>
      </c>
      <c r="I316" s="290">
        <f t="shared" si="18"/>
        <v>1752</v>
      </c>
      <c r="J316" s="291" t="str">
        <f t="shared" si="19"/>
        <v>PremiumODCIntermediate</v>
      </c>
    </row>
    <row r="317" spans="1:10" s="292" customFormat="1" ht="10">
      <c r="A317" s="287">
        <v>316</v>
      </c>
      <c r="B317" s="287" t="s">
        <v>1462</v>
      </c>
      <c r="C317" s="293" t="s">
        <v>2465</v>
      </c>
      <c r="D317" s="287" t="s">
        <v>807</v>
      </c>
      <c r="E317" s="287" t="s">
        <v>2561</v>
      </c>
      <c r="F317" s="288">
        <v>19.170000000000002</v>
      </c>
      <c r="G317" s="289">
        <f t="shared" si="16"/>
        <v>1600.5033000000001</v>
      </c>
      <c r="H317" s="290">
        <f t="shared" si="17"/>
        <v>1576.4957505</v>
      </c>
      <c r="I317" s="290">
        <f t="shared" si="18"/>
        <v>1577</v>
      </c>
      <c r="J317" s="291" t="str">
        <f t="shared" si="19"/>
        <v>PremiumOnPremIntermediate</v>
      </c>
    </row>
    <row r="318" spans="1:10" s="292" customFormat="1" ht="10">
      <c r="A318" s="287">
        <v>317</v>
      </c>
      <c r="B318" s="287" t="s">
        <v>1462</v>
      </c>
      <c r="C318" s="293" t="s">
        <v>2465</v>
      </c>
      <c r="D318" s="287" t="s">
        <v>800</v>
      </c>
      <c r="E318" s="287" t="s">
        <v>2562</v>
      </c>
      <c r="F318" s="288">
        <v>24.8</v>
      </c>
      <c r="G318" s="289">
        <f t="shared" si="16"/>
        <v>2070.5520000000001</v>
      </c>
      <c r="H318" s="290">
        <f t="shared" si="17"/>
        <v>2039.4937200000002</v>
      </c>
      <c r="I318" s="290">
        <f t="shared" si="18"/>
        <v>2040</v>
      </c>
      <c r="J318" s="291" t="str">
        <f t="shared" si="19"/>
        <v>PremiumODCSenior</v>
      </c>
    </row>
    <row r="319" spans="1:10" s="292" customFormat="1" ht="10">
      <c r="A319" s="287">
        <v>318</v>
      </c>
      <c r="B319" s="287" t="s">
        <v>1462</v>
      </c>
      <c r="C319" s="293" t="s">
        <v>2465</v>
      </c>
      <c r="D319" s="287" t="s">
        <v>807</v>
      </c>
      <c r="E319" s="287" t="s">
        <v>2562</v>
      </c>
      <c r="F319" s="288">
        <v>22.32</v>
      </c>
      <c r="G319" s="289">
        <f t="shared" si="16"/>
        <v>1863.4967999999999</v>
      </c>
      <c r="H319" s="290">
        <f t="shared" si="17"/>
        <v>1835.5443479999999</v>
      </c>
      <c r="I319" s="290">
        <f t="shared" si="18"/>
        <v>1836</v>
      </c>
      <c r="J319" s="291" t="str">
        <f t="shared" si="19"/>
        <v>PremiumOnPremSenior</v>
      </c>
    </row>
    <row r="320" spans="1:10" s="292" customFormat="1" ht="10">
      <c r="A320" s="287">
        <v>319</v>
      </c>
      <c r="B320" s="287" t="s">
        <v>1493</v>
      </c>
      <c r="C320" s="293" t="s">
        <v>2466</v>
      </c>
      <c r="D320" s="287" t="s">
        <v>800</v>
      </c>
      <c r="E320" s="287" t="s">
        <v>2560</v>
      </c>
      <c r="F320" s="288">
        <v>19</v>
      </c>
      <c r="G320" s="289">
        <f t="shared" si="16"/>
        <v>1586.31</v>
      </c>
      <c r="H320" s="290">
        <f t="shared" si="17"/>
        <v>1562.5153499999999</v>
      </c>
      <c r="I320" s="290">
        <f t="shared" si="18"/>
        <v>1563</v>
      </c>
      <c r="J320" s="291" t="str">
        <f t="shared" si="19"/>
        <v>NicheODCJunior</v>
      </c>
    </row>
    <row r="321" spans="1:10" s="292" customFormat="1" ht="10">
      <c r="A321" s="287">
        <v>320</v>
      </c>
      <c r="B321" s="287" t="s">
        <v>1493</v>
      </c>
      <c r="C321" s="293" t="s">
        <v>2466</v>
      </c>
      <c r="D321" s="287" t="s">
        <v>807</v>
      </c>
      <c r="E321" s="287" t="s">
        <v>2560</v>
      </c>
      <c r="F321" s="288">
        <v>17.100000000000001</v>
      </c>
      <c r="G321" s="289">
        <f t="shared" si="16"/>
        <v>1427.6790000000001</v>
      </c>
      <c r="H321" s="290">
        <f t="shared" si="17"/>
        <v>1406.263815</v>
      </c>
      <c r="I321" s="290">
        <f t="shared" si="18"/>
        <v>1407</v>
      </c>
      <c r="J321" s="291" t="str">
        <f t="shared" si="19"/>
        <v>NicheOnPremJunior</v>
      </c>
    </row>
    <row r="322" spans="1:10" s="292" customFormat="1" ht="10">
      <c r="A322" s="287">
        <v>321</v>
      </c>
      <c r="B322" s="287" t="s">
        <v>1493</v>
      </c>
      <c r="C322" s="293" t="s">
        <v>2466</v>
      </c>
      <c r="D322" s="287" t="s">
        <v>800</v>
      </c>
      <c r="E322" s="287" t="s">
        <v>2561</v>
      </c>
      <c r="F322" s="288">
        <v>22.8</v>
      </c>
      <c r="G322" s="289">
        <f t="shared" si="16"/>
        <v>1903.5719999999999</v>
      </c>
      <c r="H322" s="290">
        <f t="shared" si="17"/>
        <v>1875.0184199999999</v>
      </c>
      <c r="I322" s="290">
        <f t="shared" si="18"/>
        <v>1876</v>
      </c>
      <c r="J322" s="291" t="str">
        <f t="shared" si="19"/>
        <v>NicheODCIntermediate</v>
      </c>
    </row>
    <row r="323" spans="1:10" s="292" customFormat="1" ht="10">
      <c r="A323" s="287">
        <v>322</v>
      </c>
      <c r="B323" s="287" t="s">
        <v>1493</v>
      </c>
      <c r="C323" s="293" t="s">
        <v>2466</v>
      </c>
      <c r="D323" s="287" t="s">
        <v>807</v>
      </c>
      <c r="E323" s="287" t="s">
        <v>2561</v>
      </c>
      <c r="F323" s="288">
        <v>20.52</v>
      </c>
      <c r="G323" s="289">
        <f t="shared" ref="G323:G386" si="20">F323*83.49</f>
        <v>1713.2148</v>
      </c>
      <c r="H323" s="290">
        <f t="shared" ref="H323:H386" si="21">G323-(G323*1.5%)</f>
        <v>1687.516578</v>
      </c>
      <c r="I323" s="290">
        <f t="shared" ref="I323:I386" si="22">ROUNDUP(H323,0)</f>
        <v>1688</v>
      </c>
      <c r="J323" s="291" t="str">
        <f t="shared" ref="J323:J386" si="23">CONCATENATE(B323,D323,E323)</f>
        <v>NicheOnPremIntermediate</v>
      </c>
    </row>
    <row r="324" spans="1:10" s="292" customFormat="1" ht="10">
      <c r="A324" s="287">
        <v>323</v>
      </c>
      <c r="B324" s="287" t="s">
        <v>1493</v>
      </c>
      <c r="C324" s="293" t="s">
        <v>2466</v>
      </c>
      <c r="D324" s="287" t="s">
        <v>800</v>
      </c>
      <c r="E324" s="287" t="s">
        <v>2562</v>
      </c>
      <c r="F324" s="288">
        <v>27.5</v>
      </c>
      <c r="G324" s="289">
        <f t="shared" si="20"/>
        <v>2295.9749999999999</v>
      </c>
      <c r="H324" s="290">
        <f t="shared" si="21"/>
        <v>2261.5353749999999</v>
      </c>
      <c r="I324" s="290">
        <f t="shared" si="22"/>
        <v>2262</v>
      </c>
      <c r="J324" s="291" t="str">
        <f t="shared" si="23"/>
        <v>NicheODCSenior</v>
      </c>
    </row>
    <row r="325" spans="1:10" s="292" customFormat="1" ht="10">
      <c r="A325" s="287">
        <v>324</v>
      </c>
      <c r="B325" s="287" t="s">
        <v>1493</v>
      </c>
      <c r="C325" s="293" t="s">
        <v>2466</v>
      </c>
      <c r="D325" s="287" t="s">
        <v>807</v>
      </c>
      <c r="E325" s="287" t="s">
        <v>2562</v>
      </c>
      <c r="F325" s="288">
        <v>24.75</v>
      </c>
      <c r="G325" s="289">
        <f t="shared" si="20"/>
        <v>2066.3775000000001</v>
      </c>
      <c r="H325" s="290">
        <f t="shared" si="21"/>
        <v>2035.3818375000001</v>
      </c>
      <c r="I325" s="290">
        <f t="shared" si="22"/>
        <v>2036</v>
      </c>
      <c r="J325" s="291" t="str">
        <f t="shared" si="23"/>
        <v>NicheOnPremSenior</v>
      </c>
    </row>
    <row r="326" spans="1:10" s="292" customFormat="1" ht="10">
      <c r="A326" s="287">
        <v>325</v>
      </c>
      <c r="B326" s="287" t="s">
        <v>1462</v>
      </c>
      <c r="C326" s="293" t="s">
        <v>2467</v>
      </c>
      <c r="D326" s="287" t="s">
        <v>800</v>
      </c>
      <c r="E326" s="287" t="s">
        <v>2560</v>
      </c>
      <c r="F326" s="288">
        <v>17.5</v>
      </c>
      <c r="G326" s="289">
        <f t="shared" si="20"/>
        <v>1461.0749999999998</v>
      </c>
      <c r="H326" s="290">
        <f t="shared" si="21"/>
        <v>1439.1588749999999</v>
      </c>
      <c r="I326" s="290">
        <f t="shared" si="22"/>
        <v>1440</v>
      </c>
      <c r="J326" s="291" t="str">
        <f t="shared" si="23"/>
        <v>PremiumODCJunior</v>
      </c>
    </row>
    <row r="327" spans="1:10" s="292" customFormat="1" ht="10">
      <c r="A327" s="287">
        <v>326</v>
      </c>
      <c r="B327" s="287" t="s">
        <v>1462</v>
      </c>
      <c r="C327" s="293" t="s">
        <v>2467</v>
      </c>
      <c r="D327" s="287" t="s">
        <v>807</v>
      </c>
      <c r="E327" s="287" t="s">
        <v>2560</v>
      </c>
      <c r="F327" s="288">
        <v>15.75</v>
      </c>
      <c r="G327" s="289">
        <f t="shared" si="20"/>
        <v>1314.9675</v>
      </c>
      <c r="H327" s="290">
        <f t="shared" si="21"/>
        <v>1295.2429875</v>
      </c>
      <c r="I327" s="290">
        <f t="shared" si="22"/>
        <v>1296</v>
      </c>
      <c r="J327" s="291" t="str">
        <f t="shared" si="23"/>
        <v>PremiumOnPremJunior</v>
      </c>
    </row>
    <row r="328" spans="1:10" s="292" customFormat="1" ht="10">
      <c r="A328" s="287">
        <v>327</v>
      </c>
      <c r="B328" s="287" t="s">
        <v>1462</v>
      </c>
      <c r="C328" s="293" t="s">
        <v>2467</v>
      </c>
      <c r="D328" s="287" t="s">
        <v>800</v>
      </c>
      <c r="E328" s="287" t="s">
        <v>2561</v>
      </c>
      <c r="F328" s="288">
        <v>21.3</v>
      </c>
      <c r="G328" s="289">
        <f t="shared" si="20"/>
        <v>1778.337</v>
      </c>
      <c r="H328" s="290">
        <f t="shared" si="21"/>
        <v>1751.6619450000001</v>
      </c>
      <c r="I328" s="290">
        <f t="shared" si="22"/>
        <v>1752</v>
      </c>
      <c r="J328" s="291" t="str">
        <f t="shared" si="23"/>
        <v>PremiumODCIntermediate</v>
      </c>
    </row>
    <row r="329" spans="1:10" s="292" customFormat="1" ht="10">
      <c r="A329" s="287">
        <v>328</v>
      </c>
      <c r="B329" s="287" t="s">
        <v>1462</v>
      </c>
      <c r="C329" s="293" t="s">
        <v>2467</v>
      </c>
      <c r="D329" s="287" t="s">
        <v>807</v>
      </c>
      <c r="E329" s="287" t="s">
        <v>2561</v>
      </c>
      <c r="F329" s="288">
        <v>19.170000000000002</v>
      </c>
      <c r="G329" s="289">
        <f t="shared" si="20"/>
        <v>1600.5033000000001</v>
      </c>
      <c r="H329" s="290">
        <f t="shared" si="21"/>
        <v>1576.4957505</v>
      </c>
      <c r="I329" s="290">
        <f t="shared" si="22"/>
        <v>1577</v>
      </c>
      <c r="J329" s="291" t="str">
        <f t="shared" si="23"/>
        <v>PremiumOnPremIntermediate</v>
      </c>
    </row>
    <row r="330" spans="1:10" s="292" customFormat="1" ht="10">
      <c r="A330" s="287">
        <v>329</v>
      </c>
      <c r="B330" s="287" t="s">
        <v>1462</v>
      </c>
      <c r="C330" s="293" t="s">
        <v>2467</v>
      </c>
      <c r="D330" s="287" t="s">
        <v>800</v>
      </c>
      <c r="E330" s="287" t="s">
        <v>2562</v>
      </c>
      <c r="F330" s="288">
        <v>24.8</v>
      </c>
      <c r="G330" s="289">
        <f t="shared" si="20"/>
        <v>2070.5520000000001</v>
      </c>
      <c r="H330" s="290">
        <f t="shared" si="21"/>
        <v>2039.4937200000002</v>
      </c>
      <c r="I330" s="290">
        <f t="shared" si="22"/>
        <v>2040</v>
      </c>
      <c r="J330" s="291" t="str">
        <f t="shared" si="23"/>
        <v>PremiumODCSenior</v>
      </c>
    </row>
    <row r="331" spans="1:10" s="292" customFormat="1" ht="10">
      <c r="A331" s="287">
        <v>330</v>
      </c>
      <c r="B331" s="287" t="s">
        <v>1462</v>
      </c>
      <c r="C331" s="293" t="s">
        <v>2467</v>
      </c>
      <c r="D331" s="287" t="s">
        <v>807</v>
      </c>
      <c r="E331" s="287" t="s">
        <v>2562</v>
      </c>
      <c r="F331" s="288">
        <v>22.32</v>
      </c>
      <c r="G331" s="289">
        <f t="shared" si="20"/>
        <v>1863.4967999999999</v>
      </c>
      <c r="H331" s="290">
        <f t="shared" si="21"/>
        <v>1835.5443479999999</v>
      </c>
      <c r="I331" s="290">
        <f t="shared" si="22"/>
        <v>1836</v>
      </c>
      <c r="J331" s="291" t="str">
        <f t="shared" si="23"/>
        <v>PremiumOnPremSenior</v>
      </c>
    </row>
    <row r="332" spans="1:10" s="292" customFormat="1" ht="10">
      <c r="A332" s="287">
        <v>331</v>
      </c>
      <c r="B332" s="287" t="s">
        <v>1462</v>
      </c>
      <c r="C332" s="293" t="s">
        <v>2468</v>
      </c>
      <c r="D332" s="287" t="s">
        <v>800</v>
      </c>
      <c r="E332" s="287" t="s">
        <v>2560</v>
      </c>
      <c r="F332" s="288">
        <v>17.5</v>
      </c>
      <c r="G332" s="289">
        <f t="shared" si="20"/>
        <v>1461.0749999999998</v>
      </c>
      <c r="H332" s="290">
        <f t="shared" si="21"/>
        <v>1439.1588749999999</v>
      </c>
      <c r="I332" s="290">
        <f t="shared" si="22"/>
        <v>1440</v>
      </c>
      <c r="J332" s="291" t="str">
        <f t="shared" si="23"/>
        <v>PremiumODCJunior</v>
      </c>
    </row>
    <row r="333" spans="1:10" s="292" customFormat="1" ht="10">
      <c r="A333" s="287">
        <v>332</v>
      </c>
      <c r="B333" s="287" t="s">
        <v>1462</v>
      </c>
      <c r="C333" s="293" t="s">
        <v>2468</v>
      </c>
      <c r="D333" s="287" t="s">
        <v>807</v>
      </c>
      <c r="E333" s="287" t="s">
        <v>2560</v>
      </c>
      <c r="F333" s="288">
        <v>15.75</v>
      </c>
      <c r="G333" s="289">
        <f t="shared" si="20"/>
        <v>1314.9675</v>
      </c>
      <c r="H333" s="290">
        <f t="shared" si="21"/>
        <v>1295.2429875</v>
      </c>
      <c r="I333" s="290">
        <f t="shared" si="22"/>
        <v>1296</v>
      </c>
      <c r="J333" s="291" t="str">
        <f t="shared" si="23"/>
        <v>PremiumOnPremJunior</v>
      </c>
    </row>
    <row r="334" spans="1:10" s="292" customFormat="1" ht="10">
      <c r="A334" s="287">
        <v>333</v>
      </c>
      <c r="B334" s="287" t="s">
        <v>1462</v>
      </c>
      <c r="C334" s="293" t="s">
        <v>2468</v>
      </c>
      <c r="D334" s="287" t="s">
        <v>800</v>
      </c>
      <c r="E334" s="287" t="s">
        <v>2561</v>
      </c>
      <c r="F334" s="288">
        <v>21.3</v>
      </c>
      <c r="G334" s="289">
        <f t="shared" si="20"/>
        <v>1778.337</v>
      </c>
      <c r="H334" s="290">
        <f t="shared" si="21"/>
        <v>1751.6619450000001</v>
      </c>
      <c r="I334" s="290">
        <f t="shared" si="22"/>
        <v>1752</v>
      </c>
      <c r="J334" s="291" t="str">
        <f t="shared" si="23"/>
        <v>PremiumODCIntermediate</v>
      </c>
    </row>
    <row r="335" spans="1:10" s="292" customFormat="1" ht="10">
      <c r="A335" s="287">
        <v>334</v>
      </c>
      <c r="B335" s="287" t="s">
        <v>1462</v>
      </c>
      <c r="C335" s="293" t="s">
        <v>2468</v>
      </c>
      <c r="D335" s="287" t="s">
        <v>807</v>
      </c>
      <c r="E335" s="287" t="s">
        <v>2561</v>
      </c>
      <c r="F335" s="288">
        <v>19.170000000000002</v>
      </c>
      <c r="G335" s="289">
        <f t="shared" si="20"/>
        <v>1600.5033000000001</v>
      </c>
      <c r="H335" s="290">
        <f t="shared" si="21"/>
        <v>1576.4957505</v>
      </c>
      <c r="I335" s="290">
        <f t="shared" si="22"/>
        <v>1577</v>
      </c>
      <c r="J335" s="291" t="str">
        <f t="shared" si="23"/>
        <v>PremiumOnPremIntermediate</v>
      </c>
    </row>
    <row r="336" spans="1:10" s="292" customFormat="1" ht="10">
      <c r="A336" s="287">
        <v>335</v>
      </c>
      <c r="B336" s="287" t="s">
        <v>1462</v>
      </c>
      <c r="C336" s="293" t="s">
        <v>2468</v>
      </c>
      <c r="D336" s="287" t="s">
        <v>800</v>
      </c>
      <c r="E336" s="287" t="s">
        <v>2562</v>
      </c>
      <c r="F336" s="288">
        <v>24.8</v>
      </c>
      <c r="G336" s="289">
        <f t="shared" si="20"/>
        <v>2070.5520000000001</v>
      </c>
      <c r="H336" s="290">
        <f t="shared" si="21"/>
        <v>2039.4937200000002</v>
      </c>
      <c r="I336" s="290">
        <f t="shared" si="22"/>
        <v>2040</v>
      </c>
      <c r="J336" s="291" t="str">
        <f t="shared" si="23"/>
        <v>PremiumODCSenior</v>
      </c>
    </row>
    <row r="337" spans="1:10" s="292" customFormat="1" ht="10">
      <c r="A337" s="287">
        <v>336</v>
      </c>
      <c r="B337" s="287" t="s">
        <v>1462</v>
      </c>
      <c r="C337" s="293" t="s">
        <v>2468</v>
      </c>
      <c r="D337" s="287" t="s">
        <v>807</v>
      </c>
      <c r="E337" s="287" t="s">
        <v>2562</v>
      </c>
      <c r="F337" s="288">
        <v>22.32</v>
      </c>
      <c r="G337" s="289">
        <f t="shared" si="20"/>
        <v>1863.4967999999999</v>
      </c>
      <c r="H337" s="290">
        <f t="shared" si="21"/>
        <v>1835.5443479999999</v>
      </c>
      <c r="I337" s="290">
        <f t="shared" si="22"/>
        <v>1836</v>
      </c>
      <c r="J337" s="291" t="str">
        <f t="shared" si="23"/>
        <v>PremiumOnPremSenior</v>
      </c>
    </row>
    <row r="338" spans="1:10" s="292" customFormat="1" ht="10">
      <c r="A338" s="287">
        <v>337</v>
      </c>
      <c r="B338" s="287" t="s">
        <v>1464</v>
      </c>
      <c r="C338" s="293" t="s">
        <v>2469</v>
      </c>
      <c r="D338" s="287" t="s">
        <v>800</v>
      </c>
      <c r="E338" s="287" t="s">
        <v>2560</v>
      </c>
      <c r="F338" s="288">
        <v>16.899999999999999</v>
      </c>
      <c r="G338" s="289">
        <f t="shared" si="20"/>
        <v>1410.9809999999998</v>
      </c>
      <c r="H338" s="290">
        <f t="shared" si="21"/>
        <v>1389.8162849999999</v>
      </c>
      <c r="I338" s="290">
        <f t="shared" si="22"/>
        <v>1390</v>
      </c>
      <c r="J338" s="291" t="str">
        <f t="shared" si="23"/>
        <v>StandardODCJunior</v>
      </c>
    </row>
    <row r="339" spans="1:10" s="292" customFormat="1" ht="10">
      <c r="A339" s="287">
        <v>338</v>
      </c>
      <c r="B339" s="287" t="s">
        <v>1464</v>
      </c>
      <c r="C339" s="293" t="s">
        <v>2469</v>
      </c>
      <c r="D339" s="287" t="s">
        <v>807</v>
      </c>
      <c r="E339" s="287" t="s">
        <v>2560</v>
      </c>
      <c r="F339" s="288">
        <v>15.21</v>
      </c>
      <c r="G339" s="289">
        <f t="shared" si="20"/>
        <v>1269.8829000000001</v>
      </c>
      <c r="H339" s="290">
        <f t="shared" si="21"/>
        <v>1250.8346565000002</v>
      </c>
      <c r="I339" s="290">
        <f t="shared" si="22"/>
        <v>1251</v>
      </c>
      <c r="J339" s="291" t="str">
        <f t="shared" si="23"/>
        <v>StandardOnPremJunior</v>
      </c>
    </row>
    <row r="340" spans="1:10" s="292" customFormat="1" ht="10">
      <c r="A340" s="287">
        <v>339</v>
      </c>
      <c r="B340" s="287" t="s">
        <v>1464</v>
      </c>
      <c r="C340" s="293" t="s">
        <v>2469</v>
      </c>
      <c r="D340" s="287" t="s">
        <v>800</v>
      </c>
      <c r="E340" s="287" t="s">
        <v>2561</v>
      </c>
      <c r="F340" s="288">
        <v>20</v>
      </c>
      <c r="G340" s="289">
        <f t="shared" si="20"/>
        <v>1669.8</v>
      </c>
      <c r="H340" s="290">
        <f t="shared" si="21"/>
        <v>1644.7529999999999</v>
      </c>
      <c r="I340" s="290">
        <f t="shared" si="22"/>
        <v>1645</v>
      </c>
      <c r="J340" s="291" t="str">
        <f t="shared" si="23"/>
        <v>StandardODCIntermediate</v>
      </c>
    </row>
    <row r="341" spans="1:10" s="292" customFormat="1" ht="10">
      <c r="A341" s="287">
        <v>340</v>
      </c>
      <c r="B341" s="287" t="s">
        <v>1464</v>
      </c>
      <c r="C341" s="293" t="s">
        <v>2469</v>
      </c>
      <c r="D341" s="287" t="s">
        <v>807</v>
      </c>
      <c r="E341" s="287" t="s">
        <v>2561</v>
      </c>
      <c r="F341" s="288">
        <v>18</v>
      </c>
      <c r="G341" s="289">
        <f t="shared" si="20"/>
        <v>1502.82</v>
      </c>
      <c r="H341" s="290">
        <f t="shared" si="21"/>
        <v>1480.2776999999999</v>
      </c>
      <c r="I341" s="290">
        <f t="shared" si="22"/>
        <v>1481</v>
      </c>
      <c r="J341" s="291" t="str">
        <f t="shared" si="23"/>
        <v>StandardOnPremIntermediate</v>
      </c>
    </row>
    <row r="342" spans="1:10" s="292" customFormat="1" ht="10">
      <c r="A342" s="287">
        <v>341</v>
      </c>
      <c r="B342" s="287" t="s">
        <v>1464</v>
      </c>
      <c r="C342" s="293" t="s">
        <v>2469</v>
      </c>
      <c r="D342" s="287" t="s">
        <v>800</v>
      </c>
      <c r="E342" s="287" t="s">
        <v>2562</v>
      </c>
      <c r="F342" s="288">
        <v>22.9</v>
      </c>
      <c r="G342" s="289">
        <f t="shared" si="20"/>
        <v>1911.9209999999998</v>
      </c>
      <c r="H342" s="290">
        <f t="shared" si="21"/>
        <v>1883.2421849999998</v>
      </c>
      <c r="I342" s="290">
        <f t="shared" si="22"/>
        <v>1884</v>
      </c>
      <c r="J342" s="291" t="str">
        <f t="shared" si="23"/>
        <v>StandardODCSenior</v>
      </c>
    </row>
    <row r="343" spans="1:10" s="292" customFormat="1" ht="10">
      <c r="A343" s="287">
        <v>342</v>
      </c>
      <c r="B343" s="287" t="s">
        <v>1464</v>
      </c>
      <c r="C343" s="293" t="s">
        <v>2469</v>
      </c>
      <c r="D343" s="287" t="s">
        <v>807</v>
      </c>
      <c r="E343" s="287" t="s">
        <v>2562</v>
      </c>
      <c r="F343" s="288">
        <v>20.61</v>
      </c>
      <c r="G343" s="289">
        <f t="shared" si="20"/>
        <v>1720.7288999999998</v>
      </c>
      <c r="H343" s="290">
        <f t="shared" si="21"/>
        <v>1694.9179664999999</v>
      </c>
      <c r="I343" s="290">
        <f t="shared" si="22"/>
        <v>1695</v>
      </c>
      <c r="J343" s="291" t="str">
        <f t="shared" si="23"/>
        <v>StandardOnPremSenior</v>
      </c>
    </row>
    <row r="344" spans="1:10" s="292" customFormat="1" ht="10">
      <c r="A344" s="287">
        <v>343</v>
      </c>
      <c r="B344" s="287" t="s">
        <v>1464</v>
      </c>
      <c r="C344" s="293" t="s">
        <v>2470</v>
      </c>
      <c r="D344" s="287" t="s">
        <v>800</v>
      </c>
      <c r="E344" s="287" t="s">
        <v>2560</v>
      </c>
      <c r="F344" s="288">
        <v>16.899999999999999</v>
      </c>
      <c r="G344" s="289">
        <f t="shared" si="20"/>
        <v>1410.9809999999998</v>
      </c>
      <c r="H344" s="290">
        <f t="shared" si="21"/>
        <v>1389.8162849999999</v>
      </c>
      <c r="I344" s="290">
        <f t="shared" si="22"/>
        <v>1390</v>
      </c>
      <c r="J344" s="291" t="str">
        <f t="shared" si="23"/>
        <v>StandardODCJunior</v>
      </c>
    </row>
    <row r="345" spans="1:10" s="292" customFormat="1" ht="10">
      <c r="A345" s="287">
        <v>344</v>
      </c>
      <c r="B345" s="287" t="s">
        <v>1464</v>
      </c>
      <c r="C345" s="293" t="s">
        <v>2470</v>
      </c>
      <c r="D345" s="287" t="s">
        <v>807</v>
      </c>
      <c r="E345" s="287" t="s">
        <v>2560</v>
      </c>
      <c r="F345" s="288">
        <v>15.21</v>
      </c>
      <c r="G345" s="289">
        <f t="shared" si="20"/>
        <v>1269.8829000000001</v>
      </c>
      <c r="H345" s="290">
        <f t="shared" si="21"/>
        <v>1250.8346565000002</v>
      </c>
      <c r="I345" s="290">
        <f t="shared" si="22"/>
        <v>1251</v>
      </c>
      <c r="J345" s="291" t="str">
        <f t="shared" si="23"/>
        <v>StandardOnPremJunior</v>
      </c>
    </row>
    <row r="346" spans="1:10" s="292" customFormat="1" ht="10">
      <c r="A346" s="287">
        <v>345</v>
      </c>
      <c r="B346" s="287" t="s">
        <v>1464</v>
      </c>
      <c r="C346" s="293" t="s">
        <v>2470</v>
      </c>
      <c r="D346" s="287" t="s">
        <v>800</v>
      </c>
      <c r="E346" s="287" t="s">
        <v>2561</v>
      </c>
      <c r="F346" s="288">
        <v>20</v>
      </c>
      <c r="G346" s="289">
        <f t="shared" si="20"/>
        <v>1669.8</v>
      </c>
      <c r="H346" s="290">
        <f t="shared" si="21"/>
        <v>1644.7529999999999</v>
      </c>
      <c r="I346" s="290">
        <f t="shared" si="22"/>
        <v>1645</v>
      </c>
      <c r="J346" s="291" t="str">
        <f t="shared" si="23"/>
        <v>StandardODCIntermediate</v>
      </c>
    </row>
    <row r="347" spans="1:10" s="292" customFormat="1" ht="10">
      <c r="A347" s="287">
        <v>346</v>
      </c>
      <c r="B347" s="287" t="s">
        <v>1464</v>
      </c>
      <c r="C347" s="293" t="s">
        <v>2470</v>
      </c>
      <c r="D347" s="287" t="s">
        <v>807</v>
      </c>
      <c r="E347" s="287" t="s">
        <v>2561</v>
      </c>
      <c r="F347" s="288">
        <v>18</v>
      </c>
      <c r="G347" s="289">
        <f t="shared" si="20"/>
        <v>1502.82</v>
      </c>
      <c r="H347" s="290">
        <f t="shared" si="21"/>
        <v>1480.2776999999999</v>
      </c>
      <c r="I347" s="290">
        <f t="shared" si="22"/>
        <v>1481</v>
      </c>
      <c r="J347" s="291" t="str">
        <f t="shared" si="23"/>
        <v>StandardOnPremIntermediate</v>
      </c>
    </row>
    <row r="348" spans="1:10" s="292" customFormat="1" ht="10">
      <c r="A348" s="287">
        <v>347</v>
      </c>
      <c r="B348" s="287" t="s">
        <v>1464</v>
      </c>
      <c r="C348" s="293" t="s">
        <v>2470</v>
      </c>
      <c r="D348" s="287" t="s">
        <v>800</v>
      </c>
      <c r="E348" s="287" t="s">
        <v>2562</v>
      </c>
      <c r="F348" s="288">
        <v>22.9</v>
      </c>
      <c r="G348" s="289">
        <f t="shared" si="20"/>
        <v>1911.9209999999998</v>
      </c>
      <c r="H348" s="290">
        <f t="shared" si="21"/>
        <v>1883.2421849999998</v>
      </c>
      <c r="I348" s="290">
        <f t="shared" si="22"/>
        <v>1884</v>
      </c>
      <c r="J348" s="291" t="str">
        <f t="shared" si="23"/>
        <v>StandardODCSenior</v>
      </c>
    </row>
    <row r="349" spans="1:10" s="292" customFormat="1" ht="10">
      <c r="A349" s="287">
        <v>348</v>
      </c>
      <c r="B349" s="287" t="s">
        <v>1464</v>
      </c>
      <c r="C349" s="293" t="s">
        <v>2470</v>
      </c>
      <c r="D349" s="287" t="s">
        <v>807</v>
      </c>
      <c r="E349" s="287" t="s">
        <v>2562</v>
      </c>
      <c r="F349" s="288">
        <v>20.61</v>
      </c>
      <c r="G349" s="289">
        <f t="shared" si="20"/>
        <v>1720.7288999999998</v>
      </c>
      <c r="H349" s="290">
        <f t="shared" si="21"/>
        <v>1694.9179664999999</v>
      </c>
      <c r="I349" s="290">
        <f t="shared" si="22"/>
        <v>1695</v>
      </c>
      <c r="J349" s="291" t="str">
        <f t="shared" si="23"/>
        <v>StandardOnPremSenior</v>
      </c>
    </row>
    <row r="350" spans="1:10" s="292" customFormat="1" ht="10">
      <c r="A350" s="287">
        <v>349</v>
      </c>
      <c r="B350" s="287" t="s">
        <v>1493</v>
      </c>
      <c r="C350" s="293" t="s">
        <v>2471</v>
      </c>
      <c r="D350" s="287" t="s">
        <v>800</v>
      </c>
      <c r="E350" s="287" t="s">
        <v>2560</v>
      </c>
      <c r="F350" s="288">
        <v>19</v>
      </c>
      <c r="G350" s="289">
        <f t="shared" si="20"/>
        <v>1586.31</v>
      </c>
      <c r="H350" s="290">
        <f t="shared" si="21"/>
        <v>1562.5153499999999</v>
      </c>
      <c r="I350" s="290">
        <f t="shared" si="22"/>
        <v>1563</v>
      </c>
      <c r="J350" s="291" t="str">
        <f t="shared" si="23"/>
        <v>NicheODCJunior</v>
      </c>
    </row>
    <row r="351" spans="1:10" s="292" customFormat="1" ht="10">
      <c r="A351" s="287">
        <v>350</v>
      </c>
      <c r="B351" s="287" t="s">
        <v>1493</v>
      </c>
      <c r="C351" s="293" t="s">
        <v>2471</v>
      </c>
      <c r="D351" s="287" t="s">
        <v>807</v>
      </c>
      <c r="E351" s="287" t="s">
        <v>2560</v>
      </c>
      <c r="F351" s="288">
        <v>17.100000000000001</v>
      </c>
      <c r="G351" s="289">
        <f t="shared" si="20"/>
        <v>1427.6790000000001</v>
      </c>
      <c r="H351" s="290">
        <f t="shared" si="21"/>
        <v>1406.263815</v>
      </c>
      <c r="I351" s="290">
        <f t="shared" si="22"/>
        <v>1407</v>
      </c>
      <c r="J351" s="291" t="str">
        <f t="shared" si="23"/>
        <v>NicheOnPremJunior</v>
      </c>
    </row>
    <row r="352" spans="1:10" s="292" customFormat="1" ht="10">
      <c r="A352" s="287">
        <v>351</v>
      </c>
      <c r="B352" s="287" t="s">
        <v>1493</v>
      </c>
      <c r="C352" s="293" t="s">
        <v>2471</v>
      </c>
      <c r="D352" s="287" t="s">
        <v>800</v>
      </c>
      <c r="E352" s="287" t="s">
        <v>2561</v>
      </c>
      <c r="F352" s="288">
        <v>22.8</v>
      </c>
      <c r="G352" s="289">
        <f t="shared" si="20"/>
        <v>1903.5719999999999</v>
      </c>
      <c r="H352" s="290">
        <f t="shared" si="21"/>
        <v>1875.0184199999999</v>
      </c>
      <c r="I352" s="290">
        <f t="shared" si="22"/>
        <v>1876</v>
      </c>
      <c r="J352" s="291" t="str">
        <f t="shared" si="23"/>
        <v>NicheODCIntermediate</v>
      </c>
    </row>
    <row r="353" spans="1:10" s="292" customFormat="1" ht="10">
      <c r="A353" s="287">
        <v>352</v>
      </c>
      <c r="B353" s="287" t="s">
        <v>1493</v>
      </c>
      <c r="C353" s="293" t="s">
        <v>2471</v>
      </c>
      <c r="D353" s="287" t="s">
        <v>807</v>
      </c>
      <c r="E353" s="287" t="s">
        <v>2561</v>
      </c>
      <c r="F353" s="288">
        <v>20.52</v>
      </c>
      <c r="G353" s="289">
        <f t="shared" si="20"/>
        <v>1713.2148</v>
      </c>
      <c r="H353" s="290">
        <f t="shared" si="21"/>
        <v>1687.516578</v>
      </c>
      <c r="I353" s="290">
        <f t="shared" si="22"/>
        <v>1688</v>
      </c>
      <c r="J353" s="291" t="str">
        <f t="shared" si="23"/>
        <v>NicheOnPremIntermediate</v>
      </c>
    </row>
    <row r="354" spans="1:10" s="292" customFormat="1" ht="10">
      <c r="A354" s="287">
        <v>353</v>
      </c>
      <c r="B354" s="287" t="s">
        <v>1493</v>
      </c>
      <c r="C354" s="293" t="s">
        <v>2471</v>
      </c>
      <c r="D354" s="287" t="s">
        <v>800</v>
      </c>
      <c r="E354" s="287" t="s">
        <v>2562</v>
      </c>
      <c r="F354" s="288">
        <v>27.5</v>
      </c>
      <c r="G354" s="289">
        <f t="shared" si="20"/>
        <v>2295.9749999999999</v>
      </c>
      <c r="H354" s="290">
        <f t="shared" si="21"/>
        <v>2261.5353749999999</v>
      </c>
      <c r="I354" s="290">
        <f t="shared" si="22"/>
        <v>2262</v>
      </c>
      <c r="J354" s="291" t="str">
        <f t="shared" si="23"/>
        <v>NicheODCSenior</v>
      </c>
    </row>
    <row r="355" spans="1:10" s="292" customFormat="1" ht="10">
      <c r="A355" s="287">
        <v>354</v>
      </c>
      <c r="B355" s="287" t="s">
        <v>1493</v>
      </c>
      <c r="C355" s="293" t="s">
        <v>2471</v>
      </c>
      <c r="D355" s="287" t="s">
        <v>807</v>
      </c>
      <c r="E355" s="287" t="s">
        <v>2562</v>
      </c>
      <c r="F355" s="288">
        <v>24.75</v>
      </c>
      <c r="G355" s="289">
        <f t="shared" si="20"/>
        <v>2066.3775000000001</v>
      </c>
      <c r="H355" s="290">
        <f t="shared" si="21"/>
        <v>2035.3818375000001</v>
      </c>
      <c r="I355" s="290">
        <f t="shared" si="22"/>
        <v>2036</v>
      </c>
      <c r="J355" s="291" t="str">
        <f t="shared" si="23"/>
        <v>NicheOnPremSenior</v>
      </c>
    </row>
    <row r="356" spans="1:10" s="292" customFormat="1" ht="10">
      <c r="A356" s="287">
        <v>355</v>
      </c>
      <c r="B356" s="287" t="s">
        <v>1493</v>
      </c>
      <c r="C356" s="293" t="s">
        <v>2472</v>
      </c>
      <c r="D356" s="287" t="s">
        <v>800</v>
      </c>
      <c r="E356" s="287" t="s">
        <v>2560</v>
      </c>
      <c r="F356" s="288">
        <v>19</v>
      </c>
      <c r="G356" s="289">
        <f t="shared" si="20"/>
        <v>1586.31</v>
      </c>
      <c r="H356" s="290">
        <f t="shared" si="21"/>
        <v>1562.5153499999999</v>
      </c>
      <c r="I356" s="290">
        <f t="shared" si="22"/>
        <v>1563</v>
      </c>
      <c r="J356" s="291" t="str">
        <f t="shared" si="23"/>
        <v>NicheODCJunior</v>
      </c>
    </row>
    <row r="357" spans="1:10" s="292" customFormat="1" ht="10">
      <c r="A357" s="287">
        <v>356</v>
      </c>
      <c r="B357" s="287" t="s">
        <v>1493</v>
      </c>
      <c r="C357" s="293" t="s">
        <v>2472</v>
      </c>
      <c r="D357" s="287" t="s">
        <v>807</v>
      </c>
      <c r="E357" s="287" t="s">
        <v>2560</v>
      </c>
      <c r="F357" s="288">
        <v>17.100000000000001</v>
      </c>
      <c r="G357" s="289">
        <f t="shared" si="20"/>
        <v>1427.6790000000001</v>
      </c>
      <c r="H357" s="290">
        <f t="shared" si="21"/>
        <v>1406.263815</v>
      </c>
      <c r="I357" s="290">
        <f t="shared" si="22"/>
        <v>1407</v>
      </c>
      <c r="J357" s="291" t="str">
        <f t="shared" si="23"/>
        <v>NicheOnPremJunior</v>
      </c>
    </row>
    <row r="358" spans="1:10" s="292" customFormat="1" ht="10">
      <c r="A358" s="287">
        <v>357</v>
      </c>
      <c r="B358" s="287" t="s">
        <v>1493</v>
      </c>
      <c r="C358" s="293" t="s">
        <v>2472</v>
      </c>
      <c r="D358" s="287" t="s">
        <v>800</v>
      </c>
      <c r="E358" s="287" t="s">
        <v>2561</v>
      </c>
      <c r="F358" s="288">
        <v>22.8</v>
      </c>
      <c r="G358" s="289">
        <f t="shared" si="20"/>
        <v>1903.5719999999999</v>
      </c>
      <c r="H358" s="290">
        <f t="shared" si="21"/>
        <v>1875.0184199999999</v>
      </c>
      <c r="I358" s="290">
        <f t="shared" si="22"/>
        <v>1876</v>
      </c>
      <c r="J358" s="291" t="str">
        <f t="shared" si="23"/>
        <v>NicheODCIntermediate</v>
      </c>
    </row>
    <row r="359" spans="1:10" s="292" customFormat="1" ht="10">
      <c r="A359" s="287">
        <v>358</v>
      </c>
      <c r="B359" s="287" t="s">
        <v>1493</v>
      </c>
      <c r="C359" s="293" t="s">
        <v>2472</v>
      </c>
      <c r="D359" s="287" t="s">
        <v>807</v>
      </c>
      <c r="E359" s="287" t="s">
        <v>2561</v>
      </c>
      <c r="F359" s="288">
        <v>20.52</v>
      </c>
      <c r="G359" s="289">
        <f t="shared" si="20"/>
        <v>1713.2148</v>
      </c>
      <c r="H359" s="290">
        <f t="shared" si="21"/>
        <v>1687.516578</v>
      </c>
      <c r="I359" s="290">
        <f t="shared" si="22"/>
        <v>1688</v>
      </c>
      <c r="J359" s="291" t="str">
        <f t="shared" si="23"/>
        <v>NicheOnPremIntermediate</v>
      </c>
    </row>
    <row r="360" spans="1:10" s="292" customFormat="1" ht="10">
      <c r="A360" s="287">
        <v>359</v>
      </c>
      <c r="B360" s="287" t="s">
        <v>1493</v>
      </c>
      <c r="C360" s="293" t="s">
        <v>2472</v>
      </c>
      <c r="D360" s="287" t="s">
        <v>800</v>
      </c>
      <c r="E360" s="287" t="s">
        <v>2562</v>
      </c>
      <c r="F360" s="288">
        <v>27.5</v>
      </c>
      <c r="G360" s="289">
        <f t="shared" si="20"/>
        <v>2295.9749999999999</v>
      </c>
      <c r="H360" s="290">
        <f t="shared" si="21"/>
        <v>2261.5353749999999</v>
      </c>
      <c r="I360" s="290">
        <f t="shared" si="22"/>
        <v>2262</v>
      </c>
      <c r="J360" s="291" t="str">
        <f t="shared" si="23"/>
        <v>NicheODCSenior</v>
      </c>
    </row>
    <row r="361" spans="1:10" s="292" customFormat="1" ht="10">
      <c r="A361" s="287">
        <v>360</v>
      </c>
      <c r="B361" s="287" t="s">
        <v>1493</v>
      </c>
      <c r="C361" s="293" t="s">
        <v>2472</v>
      </c>
      <c r="D361" s="287" t="s">
        <v>807</v>
      </c>
      <c r="E361" s="287" t="s">
        <v>2562</v>
      </c>
      <c r="F361" s="288">
        <v>24.75</v>
      </c>
      <c r="G361" s="289">
        <f t="shared" si="20"/>
        <v>2066.3775000000001</v>
      </c>
      <c r="H361" s="290">
        <f t="shared" si="21"/>
        <v>2035.3818375000001</v>
      </c>
      <c r="I361" s="290">
        <f t="shared" si="22"/>
        <v>2036</v>
      </c>
      <c r="J361" s="291" t="str">
        <f t="shared" si="23"/>
        <v>NicheOnPremSenior</v>
      </c>
    </row>
    <row r="362" spans="1:10" s="292" customFormat="1" ht="10">
      <c r="A362" s="287">
        <v>361</v>
      </c>
      <c r="B362" s="287" t="s">
        <v>1464</v>
      </c>
      <c r="C362" s="293" t="s">
        <v>2473</v>
      </c>
      <c r="D362" s="287" t="s">
        <v>800</v>
      </c>
      <c r="E362" s="287" t="s">
        <v>2560</v>
      </c>
      <c r="F362" s="288">
        <v>16.899999999999999</v>
      </c>
      <c r="G362" s="289">
        <f t="shared" si="20"/>
        <v>1410.9809999999998</v>
      </c>
      <c r="H362" s="290">
        <f t="shared" si="21"/>
        <v>1389.8162849999999</v>
      </c>
      <c r="I362" s="290">
        <f t="shared" si="22"/>
        <v>1390</v>
      </c>
      <c r="J362" s="291" t="str">
        <f t="shared" si="23"/>
        <v>StandardODCJunior</v>
      </c>
    </row>
    <row r="363" spans="1:10" s="292" customFormat="1" ht="10">
      <c r="A363" s="287">
        <v>362</v>
      </c>
      <c r="B363" s="287" t="s">
        <v>1464</v>
      </c>
      <c r="C363" s="293" t="s">
        <v>2473</v>
      </c>
      <c r="D363" s="287" t="s">
        <v>807</v>
      </c>
      <c r="E363" s="287" t="s">
        <v>2560</v>
      </c>
      <c r="F363" s="288">
        <v>15.21</v>
      </c>
      <c r="G363" s="289">
        <f t="shared" si="20"/>
        <v>1269.8829000000001</v>
      </c>
      <c r="H363" s="290">
        <f t="shared" si="21"/>
        <v>1250.8346565000002</v>
      </c>
      <c r="I363" s="290">
        <f t="shared" si="22"/>
        <v>1251</v>
      </c>
      <c r="J363" s="291" t="str">
        <f t="shared" si="23"/>
        <v>StandardOnPremJunior</v>
      </c>
    </row>
    <row r="364" spans="1:10" s="292" customFormat="1" ht="10">
      <c r="A364" s="287">
        <v>363</v>
      </c>
      <c r="B364" s="287" t="s">
        <v>1464</v>
      </c>
      <c r="C364" s="293" t="s">
        <v>2473</v>
      </c>
      <c r="D364" s="287" t="s">
        <v>800</v>
      </c>
      <c r="E364" s="287" t="s">
        <v>2561</v>
      </c>
      <c r="F364" s="288">
        <v>20</v>
      </c>
      <c r="G364" s="289">
        <f t="shared" si="20"/>
        <v>1669.8</v>
      </c>
      <c r="H364" s="290">
        <f t="shared" si="21"/>
        <v>1644.7529999999999</v>
      </c>
      <c r="I364" s="290">
        <f t="shared" si="22"/>
        <v>1645</v>
      </c>
      <c r="J364" s="291" t="str">
        <f t="shared" si="23"/>
        <v>StandardODCIntermediate</v>
      </c>
    </row>
    <row r="365" spans="1:10" s="292" customFormat="1" ht="10">
      <c r="A365" s="287">
        <v>364</v>
      </c>
      <c r="B365" s="287" t="s">
        <v>1464</v>
      </c>
      <c r="C365" s="293" t="s">
        <v>2473</v>
      </c>
      <c r="D365" s="287" t="s">
        <v>807</v>
      </c>
      <c r="E365" s="287" t="s">
        <v>2561</v>
      </c>
      <c r="F365" s="288">
        <v>18</v>
      </c>
      <c r="G365" s="289">
        <f t="shared" si="20"/>
        <v>1502.82</v>
      </c>
      <c r="H365" s="290">
        <f t="shared" si="21"/>
        <v>1480.2776999999999</v>
      </c>
      <c r="I365" s="290">
        <f t="shared" si="22"/>
        <v>1481</v>
      </c>
      <c r="J365" s="291" t="str">
        <f t="shared" si="23"/>
        <v>StandardOnPremIntermediate</v>
      </c>
    </row>
    <row r="366" spans="1:10" s="292" customFormat="1" ht="10">
      <c r="A366" s="287">
        <v>365</v>
      </c>
      <c r="B366" s="287" t="s">
        <v>1464</v>
      </c>
      <c r="C366" s="293" t="s">
        <v>2473</v>
      </c>
      <c r="D366" s="287" t="s">
        <v>800</v>
      </c>
      <c r="E366" s="287" t="s">
        <v>2562</v>
      </c>
      <c r="F366" s="288">
        <v>22.9</v>
      </c>
      <c r="G366" s="289">
        <f t="shared" si="20"/>
        <v>1911.9209999999998</v>
      </c>
      <c r="H366" s="290">
        <f t="shared" si="21"/>
        <v>1883.2421849999998</v>
      </c>
      <c r="I366" s="290">
        <f t="shared" si="22"/>
        <v>1884</v>
      </c>
      <c r="J366" s="291" t="str">
        <f t="shared" si="23"/>
        <v>StandardODCSenior</v>
      </c>
    </row>
    <row r="367" spans="1:10" s="292" customFormat="1" ht="10">
      <c r="A367" s="287">
        <v>366</v>
      </c>
      <c r="B367" s="287" t="s">
        <v>1464</v>
      </c>
      <c r="C367" s="293" t="s">
        <v>2473</v>
      </c>
      <c r="D367" s="287" t="s">
        <v>807</v>
      </c>
      <c r="E367" s="287" t="s">
        <v>2562</v>
      </c>
      <c r="F367" s="288">
        <v>20.61</v>
      </c>
      <c r="G367" s="289">
        <f t="shared" si="20"/>
        <v>1720.7288999999998</v>
      </c>
      <c r="H367" s="290">
        <f t="shared" si="21"/>
        <v>1694.9179664999999</v>
      </c>
      <c r="I367" s="290">
        <f t="shared" si="22"/>
        <v>1695</v>
      </c>
      <c r="J367" s="291" t="str">
        <f t="shared" si="23"/>
        <v>StandardOnPremSenior</v>
      </c>
    </row>
    <row r="368" spans="1:10" s="292" customFormat="1" ht="10">
      <c r="A368" s="287">
        <v>367</v>
      </c>
      <c r="B368" s="287" t="s">
        <v>1464</v>
      </c>
      <c r="C368" s="293" t="s">
        <v>2571</v>
      </c>
      <c r="D368" s="287" t="s">
        <v>800</v>
      </c>
      <c r="E368" s="287" t="s">
        <v>2560</v>
      </c>
      <c r="F368" s="288">
        <v>16.899999999999999</v>
      </c>
      <c r="G368" s="289">
        <f t="shared" si="20"/>
        <v>1410.9809999999998</v>
      </c>
      <c r="H368" s="290">
        <f t="shared" si="21"/>
        <v>1389.8162849999999</v>
      </c>
      <c r="I368" s="290">
        <f t="shared" si="22"/>
        <v>1390</v>
      </c>
      <c r="J368" s="291" t="str">
        <f t="shared" si="23"/>
        <v>StandardODCJunior</v>
      </c>
    </row>
    <row r="369" spans="1:10" s="292" customFormat="1" ht="10">
      <c r="A369" s="287">
        <v>368</v>
      </c>
      <c r="B369" s="287" t="s">
        <v>1464</v>
      </c>
      <c r="C369" s="293" t="s">
        <v>2571</v>
      </c>
      <c r="D369" s="287" t="s">
        <v>807</v>
      </c>
      <c r="E369" s="287" t="s">
        <v>2560</v>
      </c>
      <c r="F369" s="288">
        <v>15.21</v>
      </c>
      <c r="G369" s="289">
        <f t="shared" si="20"/>
        <v>1269.8829000000001</v>
      </c>
      <c r="H369" s="290">
        <f t="shared" si="21"/>
        <v>1250.8346565000002</v>
      </c>
      <c r="I369" s="290">
        <f t="shared" si="22"/>
        <v>1251</v>
      </c>
      <c r="J369" s="291" t="str">
        <f t="shared" si="23"/>
        <v>StandardOnPremJunior</v>
      </c>
    </row>
    <row r="370" spans="1:10" s="292" customFormat="1" ht="10">
      <c r="A370" s="287">
        <v>369</v>
      </c>
      <c r="B370" s="287" t="s">
        <v>1464</v>
      </c>
      <c r="C370" s="293" t="s">
        <v>2571</v>
      </c>
      <c r="D370" s="287" t="s">
        <v>800</v>
      </c>
      <c r="E370" s="287" t="s">
        <v>2561</v>
      </c>
      <c r="F370" s="288">
        <v>20</v>
      </c>
      <c r="G370" s="289">
        <f t="shared" si="20"/>
        <v>1669.8</v>
      </c>
      <c r="H370" s="290">
        <f t="shared" si="21"/>
        <v>1644.7529999999999</v>
      </c>
      <c r="I370" s="290">
        <f t="shared" si="22"/>
        <v>1645</v>
      </c>
      <c r="J370" s="291" t="str">
        <f t="shared" si="23"/>
        <v>StandardODCIntermediate</v>
      </c>
    </row>
    <row r="371" spans="1:10" s="292" customFormat="1" ht="10">
      <c r="A371" s="287">
        <v>370</v>
      </c>
      <c r="B371" s="287" t="s">
        <v>1464</v>
      </c>
      <c r="C371" s="293" t="s">
        <v>2571</v>
      </c>
      <c r="D371" s="287" t="s">
        <v>807</v>
      </c>
      <c r="E371" s="287" t="s">
        <v>2561</v>
      </c>
      <c r="F371" s="288">
        <v>18</v>
      </c>
      <c r="G371" s="289">
        <f t="shared" si="20"/>
        <v>1502.82</v>
      </c>
      <c r="H371" s="290">
        <f t="shared" si="21"/>
        <v>1480.2776999999999</v>
      </c>
      <c r="I371" s="290">
        <f t="shared" si="22"/>
        <v>1481</v>
      </c>
      <c r="J371" s="291" t="str">
        <f t="shared" si="23"/>
        <v>StandardOnPremIntermediate</v>
      </c>
    </row>
    <row r="372" spans="1:10" s="292" customFormat="1" ht="10">
      <c r="A372" s="287">
        <v>371</v>
      </c>
      <c r="B372" s="287" t="s">
        <v>1464</v>
      </c>
      <c r="C372" s="293" t="s">
        <v>2571</v>
      </c>
      <c r="D372" s="287" t="s">
        <v>800</v>
      </c>
      <c r="E372" s="287" t="s">
        <v>2562</v>
      </c>
      <c r="F372" s="288">
        <v>22.9</v>
      </c>
      <c r="G372" s="289">
        <f t="shared" si="20"/>
        <v>1911.9209999999998</v>
      </c>
      <c r="H372" s="290">
        <f t="shared" si="21"/>
        <v>1883.2421849999998</v>
      </c>
      <c r="I372" s="290">
        <f t="shared" si="22"/>
        <v>1884</v>
      </c>
      <c r="J372" s="291" t="str">
        <f t="shared" si="23"/>
        <v>StandardODCSenior</v>
      </c>
    </row>
    <row r="373" spans="1:10" s="292" customFormat="1" ht="10">
      <c r="A373" s="287">
        <v>372</v>
      </c>
      <c r="B373" s="287" t="s">
        <v>1464</v>
      </c>
      <c r="C373" s="293" t="s">
        <v>2571</v>
      </c>
      <c r="D373" s="287" t="s">
        <v>807</v>
      </c>
      <c r="E373" s="287" t="s">
        <v>2562</v>
      </c>
      <c r="F373" s="288">
        <v>20.61</v>
      </c>
      <c r="G373" s="289">
        <f t="shared" si="20"/>
        <v>1720.7288999999998</v>
      </c>
      <c r="H373" s="290">
        <f t="shared" si="21"/>
        <v>1694.9179664999999</v>
      </c>
      <c r="I373" s="290">
        <f t="shared" si="22"/>
        <v>1695</v>
      </c>
      <c r="J373" s="291" t="str">
        <f t="shared" si="23"/>
        <v>StandardOnPremSenior</v>
      </c>
    </row>
    <row r="374" spans="1:10" s="292" customFormat="1" ht="10">
      <c r="A374" s="287">
        <v>373</v>
      </c>
      <c r="B374" s="287" t="s">
        <v>1464</v>
      </c>
      <c r="C374" s="293" t="s">
        <v>2475</v>
      </c>
      <c r="D374" s="287" t="s">
        <v>800</v>
      </c>
      <c r="E374" s="287" t="s">
        <v>2560</v>
      </c>
      <c r="F374" s="288">
        <v>16.899999999999999</v>
      </c>
      <c r="G374" s="289">
        <f t="shared" si="20"/>
        <v>1410.9809999999998</v>
      </c>
      <c r="H374" s="290">
        <f t="shared" si="21"/>
        <v>1389.8162849999999</v>
      </c>
      <c r="I374" s="290">
        <f t="shared" si="22"/>
        <v>1390</v>
      </c>
      <c r="J374" s="291" t="str">
        <f t="shared" si="23"/>
        <v>StandardODCJunior</v>
      </c>
    </row>
    <row r="375" spans="1:10" s="292" customFormat="1" ht="10">
      <c r="A375" s="287">
        <v>374</v>
      </c>
      <c r="B375" s="287" t="s">
        <v>1464</v>
      </c>
      <c r="C375" s="293" t="s">
        <v>2475</v>
      </c>
      <c r="D375" s="287" t="s">
        <v>807</v>
      </c>
      <c r="E375" s="287" t="s">
        <v>2560</v>
      </c>
      <c r="F375" s="288">
        <v>15.21</v>
      </c>
      <c r="G375" s="289">
        <f t="shared" si="20"/>
        <v>1269.8829000000001</v>
      </c>
      <c r="H375" s="290">
        <f t="shared" si="21"/>
        <v>1250.8346565000002</v>
      </c>
      <c r="I375" s="290">
        <f t="shared" si="22"/>
        <v>1251</v>
      </c>
      <c r="J375" s="291" t="str">
        <f t="shared" si="23"/>
        <v>StandardOnPremJunior</v>
      </c>
    </row>
    <row r="376" spans="1:10" s="292" customFormat="1" ht="10">
      <c r="A376" s="287">
        <v>375</v>
      </c>
      <c r="B376" s="287" t="s">
        <v>1464</v>
      </c>
      <c r="C376" s="293" t="s">
        <v>2475</v>
      </c>
      <c r="D376" s="287" t="s">
        <v>800</v>
      </c>
      <c r="E376" s="287" t="s">
        <v>2561</v>
      </c>
      <c r="F376" s="288">
        <v>20</v>
      </c>
      <c r="G376" s="289">
        <f t="shared" si="20"/>
        <v>1669.8</v>
      </c>
      <c r="H376" s="290">
        <f t="shared" si="21"/>
        <v>1644.7529999999999</v>
      </c>
      <c r="I376" s="290">
        <f t="shared" si="22"/>
        <v>1645</v>
      </c>
      <c r="J376" s="291" t="str">
        <f t="shared" si="23"/>
        <v>StandardODCIntermediate</v>
      </c>
    </row>
    <row r="377" spans="1:10" s="292" customFormat="1" ht="10">
      <c r="A377" s="287">
        <v>376</v>
      </c>
      <c r="B377" s="287" t="s">
        <v>1464</v>
      </c>
      <c r="C377" s="293" t="s">
        <v>2475</v>
      </c>
      <c r="D377" s="287" t="s">
        <v>807</v>
      </c>
      <c r="E377" s="287" t="s">
        <v>2561</v>
      </c>
      <c r="F377" s="288">
        <v>18</v>
      </c>
      <c r="G377" s="289">
        <f t="shared" si="20"/>
        <v>1502.82</v>
      </c>
      <c r="H377" s="290">
        <f t="shared" si="21"/>
        <v>1480.2776999999999</v>
      </c>
      <c r="I377" s="290">
        <f t="shared" si="22"/>
        <v>1481</v>
      </c>
      <c r="J377" s="291" t="str">
        <f t="shared" si="23"/>
        <v>StandardOnPremIntermediate</v>
      </c>
    </row>
    <row r="378" spans="1:10" s="292" customFormat="1" ht="10">
      <c r="A378" s="287">
        <v>377</v>
      </c>
      <c r="B378" s="287" t="s">
        <v>1464</v>
      </c>
      <c r="C378" s="293" t="s">
        <v>2475</v>
      </c>
      <c r="D378" s="287" t="s">
        <v>800</v>
      </c>
      <c r="E378" s="287" t="s">
        <v>2562</v>
      </c>
      <c r="F378" s="288">
        <v>22.9</v>
      </c>
      <c r="G378" s="289">
        <f t="shared" si="20"/>
        <v>1911.9209999999998</v>
      </c>
      <c r="H378" s="290">
        <f t="shared" si="21"/>
        <v>1883.2421849999998</v>
      </c>
      <c r="I378" s="290">
        <f t="shared" si="22"/>
        <v>1884</v>
      </c>
      <c r="J378" s="291" t="str">
        <f t="shared" si="23"/>
        <v>StandardODCSenior</v>
      </c>
    </row>
    <row r="379" spans="1:10" s="292" customFormat="1" ht="10">
      <c r="A379" s="287">
        <v>378</v>
      </c>
      <c r="B379" s="287" t="s">
        <v>1464</v>
      </c>
      <c r="C379" s="293" t="s">
        <v>2475</v>
      </c>
      <c r="D379" s="287" t="s">
        <v>807</v>
      </c>
      <c r="E379" s="287" t="s">
        <v>2562</v>
      </c>
      <c r="F379" s="288">
        <v>20.61</v>
      </c>
      <c r="G379" s="289">
        <f t="shared" si="20"/>
        <v>1720.7288999999998</v>
      </c>
      <c r="H379" s="290">
        <f t="shared" si="21"/>
        <v>1694.9179664999999</v>
      </c>
      <c r="I379" s="290">
        <f t="shared" si="22"/>
        <v>1695</v>
      </c>
      <c r="J379" s="291" t="str">
        <f t="shared" si="23"/>
        <v>StandardOnPremSenior</v>
      </c>
    </row>
    <row r="380" spans="1:10" s="292" customFormat="1" ht="10">
      <c r="A380" s="287">
        <v>379</v>
      </c>
      <c r="B380" s="287" t="s">
        <v>1462</v>
      </c>
      <c r="C380" s="293" t="s">
        <v>2476</v>
      </c>
      <c r="D380" s="287" t="s">
        <v>800</v>
      </c>
      <c r="E380" s="287" t="s">
        <v>2560</v>
      </c>
      <c r="F380" s="288">
        <v>17.5</v>
      </c>
      <c r="G380" s="289">
        <f t="shared" si="20"/>
        <v>1461.0749999999998</v>
      </c>
      <c r="H380" s="290">
        <f t="shared" si="21"/>
        <v>1439.1588749999999</v>
      </c>
      <c r="I380" s="290">
        <f t="shared" si="22"/>
        <v>1440</v>
      </c>
      <c r="J380" s="291" t="str">
        <f t="shared" si="23"/>
        <v>PremiumODCJunior</v>
      </c>
    </row>
    <row r="381" spans="1:10" s="292" customFormat="1" ht="10">
      <c r="A381" s="287">
        <v>380</v>
      </c>
      <c r="B381" s="287" t="s">
        <v>1462</v>
      </c>
      <c r="C381" s="293" t="s">
        <v>2476</v>
      </c>
      <c r="D381" s="287" t="s">
        <v>807</v>
      </c>
      <c r="E381" s="287" t="s">
        <v>2560</v>
      </c>
      <c r="F381" s="288">
        <v>15.75</v>
      </c>
      <c r="G381" s="289">
        <f t="shared" si="20"/>
        <v>1314.9675</v>
      </c>
      <c r="H381" s="290">
        <f t="shared" si="21"/>
        <v>1295.2429875</v>
      </c>
      <c r="I381" s="290">
        <f t="shared" si="22"/>
        <v>1296</v>
      </c>
      <c r="J381" s="291" t="str">
        <f t="shared" si="23"/>
        <v>PremiumOnPremJunior</v>
      </c>
    </row>
    <row r="382" spans="1:10" s="292" customFormat="1" ht="10">
      <c r="A382" s="287">
        <v>381</v>
      </c>
      <c r="B382" s="287" t="s">
        <v>1462</v>
      </c>
      <c r="C382" s="293" t="s">
        <v>2476</v>
      </c>
      <c r="D382" s="287" t="s">
        <v>800</v>
      </c>
      <c r="E382" s="287" t="s">
        <v>2561</v>
      </c>
      <c r="F382" s="288">
        <v>21.3</v>
      </c>
      <c r="G382" s="289">
        <f t="shared" si="20"/>
        <v>1778.337</v>
      </c>
      <c r="H382" s="290">
        <f t="shared" si="21"/>
        <v>1751.6619450000001</v>
      </c>
      <c r="I382" s="290">
        <f t="shared" si="22"/>
        <v>1752</v>
      </c>
      <c r="J382" s="291" t="str">
        <f t="shared" si="23"/>
        <v>PremiumODCIntermediate</v>
      </c>
    </row>
    <row r="383" spans="1:10" s="292" customFormat="1" ht="10">
      <c r="A383" s="287">
        <v>382</v>
      </c>
      <c r="B383" s="287" t="s">
        <v>1462</v>
      </c>
      <c r="C383" s="293" t="s">
        <v>2476</v>
      </c>
      <c r="D383" s="287" t="s">
        <v>807</v>
      </c>
      <c r="E383" s="287" t="s">
        <v>2561</v>
      </c>
      <c r="F383" s="288">
        <v>19.170000000000002</v>
      </c>
      <c r="G383" s="289">
        <f t="shared" si="20"/>
        <v>1600.5033000000001</v>
      </c>
      <c r="H383" s="290">
        <f t="shared" si="21"/>
        <v>1576.4957505</v>
      </c>
      <c r="I383" s="290">
        <f t="shared" si="22"/>
        <v>1577</v>
      </c>
      <c r="J383" s="291" t="str">
        <f t="shared" si="23"/>
        <v>PremiumOnPremIntermediate</v>
      </c>
    </row>
    <row r="384" spans="1:10" s="292" customFormat="1" ht="10">
      <c r="A384" s="287">
        <v>383</v>
      </c>
      <c r="B384" s="287" t="s">
        <v>1462</v>
      </c>
      <c r="C384" s="293" t="s">
        <v>2476</v>
      </c>
      <c r="D384" s="287" t="s">
        <v>800</v>
      </c>
      <c r="E384" s="287" t="s">
        <v>2562</v>
      </c>
      <c r="F384" s="288">
        <v>24.8</v>
      </c>
      <c r="G384" s="289">
        <f t="shared" si="20"/>
        <v>2070.5520000000001</v>
      </c>
      <c r="H384" s="290">
        <f t="shared" si="21"/>
        <v>2039.4937200000002</v>
      </c>
      <c r="I384" s="290">
        <f t="shared" si="22"/>
        <v>2040</v>
      </c>
      <c r="J384" s="291" t="str">
        <f t="shared" si="23"/>
        <v>PremiumODCSenior</v>
      </c>
    </row>
    <row r="385" spans="1:10" s="292" customFormat="1" ht="10">
      <c r="A385" s="287">
        <v>384</v>
      </c>
      <c r="B385" s="287" t="s">
        <v>1462</v>
      </c>
      <c r="C385" s="293" t="s">
        <v>2476</v>
      </c>
      <c r="D385" s="287" t="s">
        <v>807</v>
      </c>
      <c r="E385" s="287" t="s">
        <v>2562</v>
      </c>
      <c r="F385" s="288">
        <v>22.32</v>
      </c>
      <c r="G385" s="289">
        <f t="shared" si="20"/>
        <v>1863.4967999999999</v>
      </c>
      <c r="H385" s="290">
        <f t="shared" si="21"/>
        <v>1835.5443479999999</v>
      </c>
      <c r="I385" s="290">
        <f t="shared" si="22"/>
        <v>1836</v>
      </c>
      <c r="J385" s="291" t="str">
        <f t="shared" si="23"/>
        <v>PremiumOnPremSenior</v>
      </c>
    </row>
    <row r="386" spans="1:10" s="292" customFormat="1" ht="10">
      <c r="A386" s="287">
        <v>385</v>
      </c>
      <c r="B386" s="287" t="s">
        <v>1462</v>
      </c>
      <c r="C386" s="293" t="s">
        <v>2477</v>
      </c>
      <c r="D386" s="287" t="s">
        <v>800</v>
      </c>
      <c r="E386" s="287" t="s">
        <v>2560</v>
      </c>
      <c r="F386" s="288">
        <v>17.5</v>
      </c>
      <c r="G386" s="289">
        <f t="shared" si="20"/>
        <v>1461.0749999999998</v>
      </c>
      <c r="H386" s="290">
        <f t="shared" si="21"/>
        <v>1439.1588749999999</v>
      </c>
      <c r="I386" s="290">
        <f t="shared" si="22"/>
        <v>1440</v>
      </c>
      <c r="J386" s="291" t="str">
        <f t="shared" si="23"/>
        <v>PremiumODCJunior</v>
      </c>
    </row>
    <row r="387" spans="1:10" s="292" customFormat="1" ht="10">
      <c r="A387" s="287">
        <v>386</v>
      </c>
      <c r="B387" s="287" t="s">
        <v>1462</v>
      </c>
      <c r="C387" s="293" t="s">
        <v>2477</v>
      </c>
      <c r="D387" s="287" t="s">
        <v>807</v>
      </c>
      <c r="E387" s="287" t="s">
        <v>2560</v>
      </c>
      <c r="F387" s="288">
        <v>15.75</v>
      </c>
      <c r="G387" s="289">
        <f t="shared" ref="G387:G450" si="24">F387*83.49</f>
        <v>1314.9675</v>
      </c>
      <c r="H387" s="290">
        <f t="shared" ref="H387:H450" si="25">G387-(G387*1.5%)</f>
        <v>1295.2429875</v>
      </c>
      <c r="I387" s="290">
        <f t="shared" ref="I387:I450" si="26">ROUNDUP(H387,0)</f>
        <v>1296</v>
      </c>
      <c r="J387" s="291" t="str">
        <f t="shared" ref="J387:J450" si="27">CONCATENATE(B387,D387,E387)</f>
        <v>PremiumOnPremJunior</v>
      </c>
    </row>
    <row r="388" spans="1:10" s="292" customFormat="1" ht="10">
      <c r="A388" s="287">
        <v>387</v>
      </c>
      <c r="B388" s="287" t="s">
        <v>1462</v>
      </c>
      <c r="C388" s="293" t="s">
        <v>2477</v>
      </c>
      <c r="D388" s="287" t="s">
        <v>800</v>
      </c>
      <c r="E388" s="287" t="s">
        <v>2561</v>
      </c>
      <c r="F388" s="288">
        <v>21.3</v>
      </c>
      <c r="G388" s="289">
        <f t="shared" si="24"/>
        <v>1778.337</v>
      </c>
      <c r="H388" s="290">
        <f t="shared" si="25"/>
        <v>1751.6619450000001</v>
      </c>
      <c r="I388" s="290">
        <f t="shared" si="26"/>
        <v>1752</v>
      </c>
      <c r="J388" s="291" t="str">
        <f t="shared" si="27"/>
        <v>PremiumODCIntermediate</v>
      </c>
    </row>
    <row r="389" spans="1:10" s="292" customFormat="1" ht="10">
      <c r="A389" s="287">
        <v>388</v>
      </c>
      <c r="B389" s="287" t="s">
        <v>1462</v>
      </c>
      <c r="C389" s="293" t="s">
        <v>2477</v>
      </c>
      <c r="D389" s="287" t="s">
        <v>807</v>
      </c>
      <c r="E389" s="287" t="s">
        <v>2561</v>
      </c>
      <c r="F389" s="288">
        <v>19.170000000000002</v>
      </c>
      <c r="G389" s="289">
        <f t="shared" si="24"/>
        <v>1600.5033000000001</v>
      </c>
      <c r="H389" s="290">
        <f t="shared" si="25"/>
        <v>1576.4957505</v>
      </c>
      <c r="I389" s="290">
        <f t="shared" si="26"/>
        <v>1577</v>
      </c>
      <c r="J389" s="291" t="str">
        <f t="shared" si="27"/>
        <v>PremiumOnPremIntermediate</v>
      </c>
    </row>
    <row r="390" spans="1:10" s="292" customFormat="1" ht="10">
      <c r="A390" s="287">
        <v>389</v>
      </c>
      <c r="B390" s="287" t="s">
        <v>1462</v>
      </c>
      <c r="C390" s="293" t="s">
        <v>2477</v>
      </c>
      <c r="D390" s="287" t="s">
        <v>800</v>
      </c>
      <c r="E390" s="287" t="s">
        <v>2562</v>
      </c>
      <c r="F390" s="288">
        <v>24.8</v>
      </c>
      <c r="G390" s="289">
        <f t="shared" si="24"/>
        <v>2070.5520000000001</v>
      </c>
      <c r="H390" s="290">
        <f t="shared" si="25"/>
        <v>2039.4937200000002</v>
      </c>
      <c r="I390" s="290">
        <f t="shared" si="26"/>
        <v>2040</v>
      </c>
      <c r="J390" s="291" t="str">
        <f t="shared" si="27"/>
        <v>PremiumODCSenior</v>
      </c>
    </row>
    <row r="391" spans="1:10" s="292" customFormat="1" ht="10">
      <c r="A391" s="287">
        <v>390</v>
      </c>
      <c r="B391" s="287" t="s">
        <v>1462</v>
      </c>
      <c r="C391" s="293" t="s">
        <v>2477</v>
      </c>
      <c r="D391" s="287" t="s">
        <v>807</v>
      </c>
      <c r="E391" s="287" t="s">
        <v>2562</v>
      </c>
      <c r="F391" s="288">
        <v>22.32</v>
      </c>
      <c r="G391" s="289">
        <f t="shared" si="24"/>
        <v>1863.4967999999999</v>
      </c>
      <c r="H391" s="290">
        <f t="shared" si="25"/>
        <v>1835.5443479999999</v>
      </c>
      <c r="I391" s="290">
        <f t="shared" si="26"/>
        <v>1836</v>
      </c>
      <c r="J391" s="291" t="str">
        <f t="shared" si="27"/>
        <v>PremiumOnPremSenior</v>
      </c>
    </row>
    <row r="392" spans="1:10" s="292" customFormat="1" ht="10">
      <c r="A392" s="287">
        <v>391</v>
      </c>
      <c r="B392" s="287" t="s">
        <v>1462</v>
      </c>
      <c r="C392" s="293" t="s">
        <v>2572</v>
      </c>
      <c r="D392" s="287" t="s">
        <v>800</v>
      </c>
      <c r="E392" s="287" t="s">
        <v>2560</v>
      </c>
      <c r="F392" s="288">
        <v>17.5</v>
      </c>
      <c r="G392" s="289">
        <f t="shared" si="24"/>
        <v>1461.0749999999998</v>
      </c>
      <c r="H392" s="290">
        <f t="shared" si="25"/>
        <v>1439.1588749999999</v>
      </c>
      <c r="I392" s="290">
        <f t="shared" si="26"/>
        <v>1440</v>
      </c>
      <c r="J392" s="291" t="str">
        <f t="shared" si="27"/>
        <v>PremiumODCJunior</v>
      </c>
    </row>
    <row r="393" spans="1:10" s="292" customFormat="1" ht="10">
      <c r="A393" s="287">
        <v>392</v>
      </c>
      <c r="B393" s="287" t="s">
        <v>1462</v>
      </c>
      <c r="C393" s="293" t="s">
        <v>2572</v>
      </c>
      <c r="D393" s="287" t="s">
        <v>807</v>
      </c>
      <c r="E393" s="287" t="s">
        <v>2560</v>
      </c>
      <c r="F393" s="288">
        <v>15.75</v>
      </c>
      <c r="G393" s="289">
        <f t="shared" si="24"/>
        <v>1314.9675</v>
      </c>
      <c r="H393" s="290">
        <f t="shared" si="25"/>
        <v>1295.2429875</v>
      </c>
      <c r="I393" s="290">
        <f t="shared" si="26"/>
        <v>1296</v>
      </c>
      <c r="J393" s="291" t="str">
        <f t="shared" si="27"/>
        <v>PremiumOnPremJunior</v>
      </c>
    </row>
    <row r="394" spans="1:10" s="292" customFormat="1" ht="10">
      <c r="A394" s="287">
        <v>393</v>
      </c>
      <c r="B394" s="287" t="s">
        <v>1462</v>
      </c>
      <c r="C394" s="293" t="s">
        <v>2572</v>
      </c>
      <c r="D394" s="287" t="s">
        <v>800</v>
      </c>
      <c r="E394" s="287" t="s">
        <v>2561</v>
      </c>
      <c r="F394" s="288">
        <v>21.3</v>
      </c>
      <c r="G394" s="289">
        <f t="shared" si="24"/>
        <v>1778.337</v>
      </c>
      <c r="H394" s="290">
        <f t="shared" si="25"/>
        <v>1751.6619450000001</v>
      </c>
      <c r="I394" s="290">
        <f t="shared" si="26"/>
        <v>1752</v>
      </c>
      <c r="J394" s="291" t="str">
        <f t="shared" si="27"/>
        <v>PremiumODCIntermediate</v>
      </c>
    </row>
    <row r="395" spans="1:10" s="292" customFormat="1" ht="10">
      <c r="A395" s="287">
        <v>394</v>
      </c>
      <c r="B395" s="287" t="s">
        <v>1462</v>
      </c>
      <c r="C395" s="293" t="s">
        <v>2572</v>
      </c>
      <c r="D395" s="287" t="s">
        <v>807</v>
      </c>
      <c r="E395" s="287" t="s">
        <v>2561</v>
      </c>
      <c r="F395" s="288">
        <v>19.170000000000002</v>
      </c>
      <c r="G395" s="289">
        <f t="shared" si="24"/>
        <v>1600.5033000000001</v>
      </c>
      <c r="H395" s="290">
        <f t="shared" si="25"/>
        <v>1576.4957505</v>
      </c>
      <c r="I395" s="290">
        <f t="shared" si="26"/>
        <v>1577</v>
      </c>
      <c r="J395" s="291" t="str">
        <f t="shared" si="27"/>
        <v>PremiumOnPremIntermediate</v>
      </c>
    </row>
    <row r="396" spans="1:10" s="292" customFormat="1" ht="10">
      <c r="A396" s="287">
        <v>395</v>
      </c>
      <c r="B396" s="287" t="s">
        <v>1462</v>
      </c>
      <c r="C396" s="293" t="s">
        <v>2572</v>
      </c>
      <c r="D396" s="287" t="s">
        <v>800</v>
      </c>
      <c r="E396" s="287" t="s">
        <v>2562</v>
      </c>
      <c r="F396" s="288">
        <v>24.8</v>
      </c>
      <c r="G396" s="289">
        <f t="shared" si="24"/>
        <v>2070.5520000000001</v>
      </c>
      <c r="H396" s="290">
        <f t="shared" si="25"/>
        <v>2039.4937200000002</v>
      </c>
      <c r="I396" s="290">
        <f t="shared" si="26"/>
        <v>2040</v>
      </c>
      <c r="J396" s="291" t="str">
        <f t="shared" si="27"/>
        <v>PremiumODCSenior</v>
      </c>
    </row>
    <row r="397" spans="1:10" s="292" customFormat="1" ht="10">
      <c r="A397" s="287">
        <v>396</v>
      </c>
      <c r="B397" s="287" t="s">
        <v>1462</v>
      </c>
      <c r="C397" s="293" t="s">
        <v>2572</v>
      </c>
      <c r="D397" s="287" t="s">
        <v>807</v>
      </c>
      <c r="E397" s="287" t="s">
        <v>2562</v>
      </c>
      <c r="F397" s="288">
        <v>22.32</v>
      </c>
      <c r="G397" s="289">
        <f t="shared" si="24"/>
        <v>1863.4967999999999</v>
      </c>
      <c r="H397" s="290">
        <f t="shared" si="25"/>
        <v>1835.5443479999999</v>
      </c>
      <c r="I397" s="290">
        <f t="shared" si="26"/>
        <v>1836</v>
      </c>
      <c r="J397" s="291" t="str">
        <f t="shared" si="27"/>
        <v>PremiumOnPremSenior</v>
      </c>
    </row>
    <row r="398" spans="1:10" s="292" customFormat="1" ht="10">
      <c r="A398" s="287">
        <v>397</v>
      </c>
      <c r="B398" s="287" t="s">
        <v>1462</v>
      </c>
      <c r="C398" s="293" t="s">
        <v>2479</v>
      </c>
      <c r="D398" s="287" t="s">
        <v>800</v>
      </c>
      <c r="E398" s="287" t="s">
        <v>2560</v>
      </c>
      <c r="F398" s="288">
        <v>17.5</v>
      </c>
      <c r="G398" s="289">
        <f t="shared" si="24"/>
        <v>1461.0749999999998</v>
      </c>
      <c r="H398" s="290">
        <f t="shared" si="25"/>
        <v>1439.1588749999999</v>
      </c>
      <c r="I398" s="290">
        <f t="shared" si="26"/>
        <v>1440</v>
      </c>
      <c r="J398" s="291" t="str">
        <f t="shared" si="27"/>
        <v>PremiumODCJunior</v>
      </c>
    </row>
    <row r="399" spans="1:10" s="292" customFormat="1" ht="10">
      <c r="A399" s="287">
        <v>398</v>
      </c>
      <c r="B399" s="287" t="s">
        <v>1462</v>
      </c>
      <c r="C399" s="293" t="s">
        <v>2479</v>
      </c>
      <c r="D399" s="287" t="s">
        <v>807</v>
      </c>
      <c r="E399" s="287" t="s">
        <v>2560</v>
      </c>
      <c r="F399" s="288">
        <v>15.75</v>
      </c>
      <c r="G399" s="289">
        <f t="shared" si="24"/>
        <v>1314.9675</v>
      </c>
      <c r="H399" s="290">
        <f t="shared" si="25"/>
        <v>1295.2429875</v>
      </c>
      <c r="I399" s="290">
        <f t="shared" si="26"/>
        <v>1296</v>
      </c>
      <c r="J399" s="291" t="str">
        <f t="shared" si="27"/>
        <v>PremiumOnPremJunior</v>
      </c>
    </row>
    <row r="400" spans="1:10" s="292" customFormat="1" ht="10">
      <c r="A400" s="287">
        <v>399</v>
      </c>
      <c r="B400" s="287" t="s">
        <v>1462</v>
      </c>
      <c r="C400" s="293" t="s">
        <v>2479</v>
      </c>
      <c r="D400" s="287" t="s">
        <v>800</v>
      </c>
      <c r="E400" s="287" t="s">
        <v>2561</v>
      </c>
      <c r="F400" s="288">
        <v>21.3</v>
      </c>
      <c r="G400" s="289">
        <f t="shared" si="24"/>
        <v>1778.337</v>
      </c>
      <c r="H400" s="290">
        <f t="shared" si="25"/>
        <v>1751.6619450000001</v>
      </c>
      <c r="I400" s="290">
        <f t="shared" si="26"/>
        <v>1752</v>
      </c>
      <c r="J400" s="291" t="str">
        <f t="shared" si="27"/>
        <v>PremiumODCIntermediate</v>
      </c>
    </row>
    <row r="401" spans="1:10" s="292" customFormat="1" ht="10">
      <c r="A401" s="287">
        <v>400</v>
      </c>
      <c r="B401" s="287" t="s">
        <v>1462</v>
      </c>
      <c r="C401" s="293" t="s">
        <v>2479</v>
      </c>
      <c r="D401" s="287" t="s">
        <v>807</v>
      </c>
      <c r="E401" s="287" t="s">
        <v>2561</v>
      </c>
      <c r="F401" s="288">
        <v>19.170000000000002</v>
      </c>
      <c r="G401" s="289">
        <f t="shared" si="24"/>
        <v>1600.5033000000001</v>
      </c>
      <c r="H401" s="290">
        <f t="shared" si="25"/>
        <v>1576.4957505</v>
      </c>
      <c r="I401" s="290">
        <f t="shared" si="26"/>
        <v>1577</v>
      </c>
      <c r="J401" s="291" t="str">
        <f t="shared" si="27"/>
        <v>PremiumOnPremIntermediate</v>
      </c>
    </row>
    <row r="402" spans="1:10" s="292" customFormat="1" ht="10">
      <c r="A402" s="287">
        <v>401</v>
      </c>
      <c r="B402" s="287" t="s">
        <v>1462</v>
      </c>
      <c r="C402" s="293" t="s">
        <v>2479</v>
      </c>
      <c r="D402" s="287" t="s">
        <v>800</v>
      </c>
      <c r="E402" s="287" t="s">
        <v>2562</v>
      </c>
      <c r="F402" s="288">
        <v>24.8</v>
      </c>
      <c r="G402" s="289">
        <f t="shared" si="24"/>
        <v>2070.5520000000001</v>
      </c>
      <c r="H402" s="290">
        <f t="shared" si="25"/>
        <v>2039.4937200000002</v>
      </c>
      <c r="I402" s="290">
        <f t="shared" si="26"/>
        <v>2040</v>
      </c>
      <c r="J402" s="291" t="str">
        <f t="shared" si="27"/>
        <v>PremiumODCSenior</v>
      </c>
    </row>
    <row r="403" spans="1:10" s="292" customFormat="1" ht="10">
      <c r="A403" s="287">
        <v>402</v>
      </c>
      <c r="B403" s="287" t="s">
        <v>1462</v>
      </c>
      <c r="C403" s="293" t="s">
        <v>2479</v>
      </c>
      <c r="D403" s="287" t="s">
        <v>807</v>
      </c>
      <c r="E403" s="287" t="s">
        <v>2562</v>
      </c>
      <c r="F403" s="288">
        <v>22.32</v>
      </c>
      <c r="G403" s="289">
        <f t="shared" si="24"/>
        <v>1863.4967999999999</v>
      </c>
      <c r="H403" s="290">
        <f t="shared" si="25"/>
        <v>1835.5443479999999</v>
      </c>
      <c r="I403" s="290">
        <f t="shared" si="26"/>
        <v>1836</v>
      </c>
      <c r="J403" s="291" t="str">
        <f t="shared" si="27"/>
        <v>PremiumOnPremSenior</v>
      </c>
    </row>
    <row r="404" spans="1:10" s="292" customFormat="1" ht="10">
      <c r="A404" s="287">
        <v>403</v>
      </c>
      <c r="B404" s="287" t="s">
        <v>1462</v>
      </c>
      <c r="C404" s="293" t="s">
        <v>2480</v>
      </c>
      <c r="D404" s="287" t="s">
        <v>800</v>
      </c>
      <c r="E404" s="287" t="s">
        <v>2560</v>
      </c>
      <c r="F404" s="288">
        <v>17.5</v>
      </c>
      <c r="G404" s="289">
        <f t="shared" si="24"/>
        <v>1461.0749999999998</v>
      </c>
      <c r="H404" s="290">
        <f t="shared" si="25"/>
        <v>1439.1588749999999</v>
      </c>
      <c r="I404" s="290">
        <f t="shared" si="26"/>
        <v>1440</v>
      </c>
      <c r="J404" s="291" t="str">
        <f t="shared" si="27"/>
        <v>PremiumODCJunior</v>
      </c>
    </row>
    <row r="405" spans="1:10" s="292" customFormat="1" ht="10">
      <c r="A405" s="287">
        <v>404</v>
      </c>
      <c r="B405" s="287" t="s">
        <v>1462</v>
      </c>
      <c r="C405" s="293" t="s">
        <v>2480</v>
      </c>
      <c r="D405" s="287" t="s">
        <v>807</v>
      </c>
      <c r="E405" s="287" t="s">
        <v>2560</v>
      </c>
      <c r="F405" s="288">
        <v>15.75</v>
      </c>
      <c r="G405" s="289">
        <f t="shared" si="24"/>
        <v>1314.9675</v>
      </c>
      <c r="H405" s="290">
        <f t="shared" si="25"/>
        <v>1295.2429875</v>
      </c>
      <c r="I405" s="290">
        <f t="shared" si="26"/>
        <v>1296</v>
      </c>
      <c r="J405" s="291" t="str">
        <f t="shared" si="27"/>
        <v>PremiumOnPremJunior</v>
      </c>
    </row>
    <row r="406" spans="1:10" s="292" customFormat="1" ht="10">
      <c r="A406" s="287">
        <v>405</v>
      </c>
      <c r="B406" s="287" t="s">
        <v>1462</v>
      </c>
      <c r="C406" s="293" t="s">
        <v>2480</v>
      </c>
      <c r="D406" s="287" t="s">
        <v>800</v>
      </c>
      <c r="E406" s="287" t="s">
        <v>2561</v>
      </c>
      <c r="F406" s="288">
        <v>21.3</v>
      </c>
      <c r="G406" s="289">
        <f t="shared" si="24"/>
        <v>1778.337</v>
      </c>
      <c r="H406" s="290">
        <f t="shared" si="25"/>
        <v>1751.6619450000001</v>
      </c>
      <c r="I406" s="290">
        <f t="shared" si="26"/>
        <v>1752</v>
      </c>
      <c r="J406" s="291" t="str">
        <f t="shared" si="27"/>
        <v>PremiumODCIntermediate</v>
      </c>
    </row>
    <row r="407" spans="1:10" s="292" customFormat="1" ht="10">
      <c r="A407" s="287">
        <v>406</v>
      </c>
      <c r="B407" s="287" t="s">
        <v>1462</v>
      </c>
      <c r="C407" s="293" t="s">
        <v>2480</v>
      </c>
      <c r="D407" s="287" t="s">
        <v>807</v>
      </c>
      <c r="E407" s="287" t="s">
        <v>2561</v>
      </c>
      <c r="F407" s="288">
        <v>19.170000000000002</v>
      </c>
      <c r="G407" s="289">
        <f t="shared" si="24"/>
        <v>1600.5033000000001</v>
      </c>
      <c r="H407" s="290">
        <f t="shared" si="25"/>
        <v>1576.4957505</v>
      </c>
      <c r="I407" s="290">
        <f t="shared" si="26"/>
        <v>1577</v>
      </c>
      <c r="J407" s="291" t="str">
        <f t="shared" si="27"/>
        <v>PremiumOnPremIntermediate</v>
      </c>
    </row>
    <row r="408" spans="1:10" s="292" customFormat="1" ht="10">
      <c r="A408" s="287">
        <v>407</v>
      </c>
      <c r="B408" s="287" t="s">
        <v>1462</v>
      </c>
      <c r="C408" s="293" t="s">
        <v>2480</v>
      </c>
      <c r="D408" s="287" t="s">
        <v>800</v>
      </c>
      <c r="E408" s="287" t="s">
        <v>2562</v>
      </c>
      <c r="F408" s="288">
        <v>24.8</v>
      </c>
      <c r="G408" s="289">
        <f t="shared" si="24"/>
        <v>2070.5520000000001</v>
      </c>
      <c r="H408" s="290">
        <f t="shared" si="25"/>
        <v>2039.4937200000002</v>
      </c>
      <c r="I408" s="290">
        <f t="shared" si="26"/>
        <v>2040</v>
      </c>
      <c r="J408" s="291" t="str">
        <f t="shared" si="27"/>
        <v>PremiumODCSenior</v>
      </c>
    </row>
    <row r="409" spans="1:10" s="292" customFormat="1" ht="10">
      <c r="A409" s="287">
        <v>408</v>
      </c>
      <c r="B409" s="287" t="s">
        <v>1462</v>
      </c>
      <c r="C409" s="293" t="s">
        <v>2480</v>
      </c>
      <c r="D409" s="287" t="s">
        <v>807</v>
      </c>
      <c r="E409" s="287" t="s">
        <v>2562</v>
      </c>
      <c r="F409" s="288">
        <v>22.32</v>
      </c>
      <c r="G409" s="289">
        <f t="shared" si="24"/>
        <v>1863.4967999999999</v>
      </c>
      <c r="H409" s="290">
        <f t="shared" si="25"/>
        <v>1835.5443479999999</v>
      </c>
      <c r="I409" s="290">
        <f t="shared" si="26"/>
        <v>1836</v>
      </c>
      <c r="J409" s="291" t="str">
        <f t="shared" si="27"/>
        <v>PremiumOnPremSenior</v>
      </c>
    </row>
    <row r="410" spans="1:10" s="292" customFormat="1" ht="10">
      <c r="A410" s="287">
        <v>409</v>
      </c>
      <c r="B410" s="287" t="s">
        <v>1493</v>
      </c>
      <c r="C410" s="293" t="s">
        <v>2481</v>
      </c>
      <c r="D410" s="287" t="s">
        <v>800</v>
      </c>
      <c r="E410" s="287" t="s">
        <v>2560</v>
      </c>
      <c r="F410" s="288">
        <v>19</v>
      </c>
      <c r="G410" s="289">
        <f t="shared" si="24"/>
        <v>1586.31</v>
      </c>
      <c r="H410" s="290">
        <f t="shared" si="25"/>
        <v>1562.5153499999999</v>
      </c>
      <c r="I410" s="290">
        <f t="shared" si="26"/>
        <v>1563</v>
      </c>
      <c r="J410" s="291" t="str">
        <f t="shared" si="27"/>
        <v>NicheODCJunior</v>
      </c>
    </row>
    <row r="411" spans="1:10" s="292" customFormat="1" ht="10">
      <c r="A411" s="287">
        <v>410</v>
      </c>
      <c r="B411" s="287" t="s">
        <v>1493</v>
      </c>
      <c r="C411" s="293" t="s">
        <v>2481</v>
      </c>
      <c r="D411" s="287" t="s">
        <v>807</v>
      </c>
      <c r="E411" s="287" t="s">
        <v>2560</v>
      </c>
      <c r="F411" s="288">
        <v>17.100000000000001</v>
      </c>
      <c r="G411" s="289">
        <f t="shared" si="24"/>
        <v>1427.6790000000001</v>
      </c>
      <c r="H411" s="290">
        <f t="shared" si="25"/>
        <v>1406.263815</v>
      </c>
      <c r="I411" s="290">
        <f t="shared" si="26"/>
        <v>1407</v>
      </c>
      <c r="J411" s="291" t="str">
        <f t="shared" si="27"/>
        <v>NicheOnPremJunior</v>
      </c>
    </row>
    <row r="412" spans="1:10" s="292" customFormat="1" ht="10">
      <c r="A412" s="287">
        <v>411</v>
      </c>
      <c r="B412" s="287" t="s">
        <v>1493</v>
      </c>
      <c r="C412" s="293" t="s">
        <v>2481</v>
      </c>
      <c r="D412" s="287" t="s">
        <v>800</v>
      </c>
      <c r="E412" s="287" t="s">
        <v>2561</v>
      </c>
      <c r="F412" s="288">
        <v>22.8</v>
      </c>
      <c r="G412" s="289">
        <f t="shared" si="24"/>
        <v>1903.5719999999999</v>
      </c>
      <c r="H412" s="290">
        <f t="shared" si="25"/>
        <v>1875.0184199999999</v>
      </c>
      <c r="I412" s="290">
        <f t="shared" si="26"/>
        <v>1876</v>
      </c>
      <c r="J412" s="291" t="str">
        <f t="shared" si="27"/>
        <v>NicheODCIntermediate</v>
      </c>
    </row>
    <row r="413" spans="1:10" s="292" customFormat="1" ht="10">
      <c r="A413" s="287">
        <v>412</v>
      </c>
      <c r="B413" s="287" t="s">
        <v>1493</v>
      </c>
      <c r="C413" s="293" t="s">
        <v>2481</v>
      </c>
      <c r="D413" s="287" t="s">
        <v>807</v>
      </c>
      <c r="E413" s="287" t="s">
        <v>2561</v>
      </c>
      <c r="F413" s="288">
        <v>20.52</v>
      </c>
      <c r="G413" s="289">
        <f t="shared" si="24"/>
        <v>1713.2148</v>
      </c>
      <c r="H413" s="290">
        <f t="shared" si="25"/>
        <v>1687.516578</v>
      </c>
      <c r="I413" s="290">
        <f t="shared" si="26"/>
        <v>1688</v>
      </c>
      <c r="J413" s="291" t="str">
        <f t="shared" si="27"/>
        <v>NicheOnPremIntermediate</v>
      </c>
    </row>
    <row r="414" spans="1:10" s="292" customFormat="1" ht="10">
      <c r="A414" s="287">
        <v>413</v>
      </c>
      <c r="B414" s="287" t="s">
        <v>1493</v>
      </c>
      <c r="C414" s="293" t="s">
        <v>2481</v>
      </c>
      <c r="D414" s="287" t="s">
        <v>800</v>
      </c>
      <c r="E414" s="287" t="s">
        <v>2562</v>
      </c>
      <c r="F414" s="288">
        <v>27.5</v>
      </c>
      <c r="G414" s="289">
        <f t="shared" si="24"/>
        <v>2295.9749999999999</v>
      </c>
      <c r="H414" s="290">
        <f t="shared" si="25"/>
        <v>2261.5353749999999</v>
      </c>
      <c r="I414" s="290">
        <f t="shared" si="26"/>
        <v>2262</v>
      </c>
      <c r="J414" s="291" t="str">
        <f t="shared" si="27"/>
        <v>NicheODCSenior</v>
      </c>
    </row>
    <row r="415" spans="1:10" s="292" customFormat="1" ht="10">
      <c r="A415" s="287">
        <v>414</v>
      </c>
      <c r="B415" s="287" t="s">
        <v>1493</v>
      </c>
      <c r="C415" s="293" t="s">
        <v>2481</v>
      </c>
      <c r="D415" s="287" t="s">
        <v>807</v>
      </c>
      <c r="E415" s="287" t="s">
        <v>2562</v>
      </c>
      <c r="F415" s="288">
        <v>24.75</v>
      </c>
      <c r="G415" s="289">
        <f t="shared" si="24"/>
        <v>2066.3775000000001</v>
      </c>
      <c r="H415" s="290">
        <f t="shared" si="25"/>
        <v>2035.3818375000001</v>
      </c>
      <c r="I415" s="290">
        <f t="shared" si="26"/>
        <v>2036</v>
      </c>
      <c r="J415" s="291" t="str">
        <f t="shared" si="27"/>
        <v>NicheOnPremSenior</v>
      </c>
    </row>
    <row r="416" spans="1:10" s="292" customFormat="1" ht="10">
      <c r="A416" s="287">
        <v>415</v>
      </c>
      <c r="B416" s="287" t="s">
        <v>1462</v>
      </c>
      <c r="C416" s="293" t="s">
        <v>2482</v>
      </c>
      <c r="D416" s="287" t="s">
        <v>800</v>
      </c>
      <c r="E416" s="287" t="s">
        <v>2560</v>
      </c>
      <c r="F416" s="288">
        <v>17.5</v>
      </c>
      <c r="G416" s="289">
        <f t="shared" si="24"/>
        <v>1461.0749999999998</v>
      </c>
      <c r="H416" s="290">
        <f t="shared" si="25"/>
        <v>1439.1588749999999</v>
      </c>
      <c r="I416" s="290">
        <f t="shared" si="26"/>
        <v>1440</v>
      </c>
      <c r="J416" s="291" t="str">
        <f t="shared" si="27"/>
        <v>PremiumODCJunior</v>
      </c>
    </row>
    <row r="417" spans="1:10" s="292" customFormat="1" ht="10">
      <c r="A417" s="287">
        <v>416</v>
      </c>
      <c r="B417" s="287" t="s">
        <v>1462</v>
      </c>
      <c r="C417" s="293" t="s">
        <v>2482</v>
      </c>
      <c r="D417" s="287" t="s">
        <v>807</v>
      </c>
      <c r="E417" s="287" t="s">
        <v>2560</v>
      </c>
      <c r="F417" s="288">
        <v>15.75</v>
      </c>
      <c r="G417" s="289">
        <f t="shared" si="24"/>
        <v>1314.9675</v>
      </c>
      <c r="H417" s="290">
        <f t="shared" si="25"/>
        <v>1295.2429875</v>
      </c>
      <c r="I417" s="290">
        <f t="shared" si="26"/>
        <v>1296</v>
      </c>
      <c r="J417" s="291" t="str">
        <f t="shared" si="27"/>
        <v>PremiumOnPremJunior</v>
      </c>
    </row>
    <row r="418" spans="1:10" s="292" customFormat="1" ht="10">
      <c r="A418" s="287">
        <v>417</v>
      </c>
      <c r="B418" s="287" t="s">
        <v>1462</v>
      </c>
      <c r="C418" s="293" t="s">
        <v>2482</v>
      </c>
      <c r="D418" s="287" t="s">
        <v>800</v>
      </c>
      <c r="E418" s="287" t="s">
        <v>2561</v>
      </c>
      <c r="F418" s="288">
        <v>21.3</v>
      </c>
      <c r="G418" s="289">
        <f t="shared" si="24"/>
        <v>1778.337</v>
      </c>
      <c r="H418" s="290">
        <f t="shared" si="25"/>
        <v>1751.6619450000001</v>
      </c>
      <c r="I418" s="290">
        <f t="shared" si="26"/>
        <v>1752</v>
      </c>
      <c r="J418" s="291" t="str">
        <f t="shared" si="27"/>
        <v>PremiumODCIntermediate</v>
      </c>
    </row>
    <row r="419" spans="1:10" s="292" customFormat="1" ht="10">
      <c r="A419" s="287">
        <v>418</v>
      </c>
      <c r="B419" s="287" t="s">
        <v>1462</v>
      </c>
      <c r="C419" s="293" t="s">
        <v>2482</v>
      </c>
      <c r="D419" s="287" t="s">
        <v>807</v>
      </c>
      <c r="E419" s="287" t="s">
        <v>2561</v>
      </c>
      <c r="F419" s="288">
        <v>19.170000000000002</v>
      </c>
      <c r="G419" s="289">
        <f t="shared" si="24"/>
        <v>1600.5033000000001</v>
      </c>
      <c r="H419" s="290">
        <f t="shared" si="25"/>
        <v>1576.4957505</v>
      </c>
      <c r="I419" s="290">
        <f t="shared" si="26"/>
        <v>1577</v>
      </c>
      <c r="J419" s="291" t="str">
        <f t="shared" si="27"/>
        <v>PremiumOnPremIntermediate</v>
      </c>
    </row>
    <row r="420" spans="1:10" s="292" customFormat="1" ht="10">
      <c r="A420" s="287">
        <v>419</v>
      </c>
      <c r="B420" s="287" t="s">
        <v>1462</v>
      </c>
      <c r="C420" s="293" t="s">
        <v>2482</v>
      </c>
      <c r="D420" s="287" t="s">
        <v>800</v>
      </c>
      <c r="E420" s="287" t="s">
        <v>2562</v>
      </c>
      <c r="F420" s="288">
        <v>24.8</v>
      </c>
      <c r="G420" s="289">
        <f t="shared" si="24"/>
        <v>2070.5520000000001</v>
      </c>
      <c r="H420" s="290">
        <f t="shared" si="25"/>
        <v>2039.4937200000002</v>
      </c>
      <c r="I420" s="290">
        <f t="shared" si="26"/>
        <v>2040</v>
      </c>
      <c r="J420" s="291" t="str">
        <f t="shared" si="27"/>
        <v>PremiumODCSenior</v>
      </c>
    </row>
    <row r="421" spans="1:10" s="292" customFormat="1" ht="10">
      <c r="A421" s="287">
        <v>420</v>
      </c>
      <c r="B421" s="287" t="s">
        <v>1462</v>
      </c>
      <c r="C421" s="293" t="s">
        <v>2482</v>
      </c>
      <c r="D421" s="287" t="s">
        <v>807</v>
      </c>
      <c r="E421" s="287" t="s">
        <v>2562</v>
      </c>
      <c r="F421" s="288">
        <v>22.32</v>
      </c>
      <c r="G421" s="289">
        <f t="shared" si="24"/>
        <v>1863.4967999999999</v>
      </c>
      <c r="H421" s="290">
        <f t="shared" si="25"/>
        <v>1835.5443479999999</v>
      </c>
      <c r="I421" s="290">
        <f t="shared" si="26"/>
        <v>1836</v>
      </c>
      <c r="J421" s="291" t="str">
        <f t="shared" si="27"/>
        <v>PremiumOnPremSenior</v>
      </c>
    </row>
    <row r="422" spans="1:10" s="292" customFormat="1" ht="10">
      <c r="A422" s="287">
        <v>421</v>
      </c>
      <c r="B422" s="287" t="s">
        <v>1462</v>
      </c>
      <c r="C422" s="293" t="s">
        <v>2483</v>
      </c>
      <c r="D422" s="287" t="s">
        <v>800</v>
      </c>
      <c r="E422" s="287" t="s">
        <v>2560</v>
      </c>
      <c r="F422" s="288">
        <v>17.5</v>
      </c>
      <c r="G422" s="289">
        <f t="shared" si="24"/>
        <v>1461.0749999999998</v>
      </c>
      <c r="H422" s="290">
        <f t="shared" si="25"/>
        <v>1439.1588749999999</v>
      </c>
      <c r="I422" s="290">
        <f t="shared" si="26"/>
        <v>1440</v>
      </c>
      <c r="J422" s="291" t="str">
        <f t="shared" si="27"/>
        <v>PremiumODCJunior</v>
      </c>
    </row>
    <row r="423" spans="1:10" s="292" customFormat="1" ht="10">
      <c r="A423" s="287">
        <v>422</v>
      </c>
      <c r="B423" s="287" t="s">
        <v>1462</v>
      </c>
      <c r="C423" s="293" t="s">
        <v>2483</v>
      </c>
      <c r="D423" s="287" t="s">
        <v>807</v>
      </c>
      <c r="E423" s="287" t="s">
        <v>2560</v>
      </c>
      <c r="F423" s="288">
        <v>15.75</v>
      </c>
      <c r="G423" s="289">
        <f t="shared" si="24"/>
        <v>1314.9675</v>
      </c>
      <c r="H423" s="290">
        <f t="shared" si="25"/>
        <v>1295.2429875</v>
      </c>
      <c r="I423" s="290">
        <f t="shared" si="26"/>
        <v>1296</v>
      </c>
      <c r="J423" s="291" t="str">
        <f t="shared" si="27"/>
        <v>PremiumOnPremJunior</v>
      </c>
    </row>
    <row r="424" spans="1:10" s="292" customFormat="1" ht="10">
      <c r="A424" s="287">
        <v>423</v>
      </c>
      <c r="B424" s="287" t="s">
        <v>1462</v>
      </c>
      <c r="C424" s="293" t="s">
        <v>2483</v>
      </c>
      <c r="D424" s="287" t="s">
        <v>800</v>
      </c>
      <c r="E424" s="287" t="s">
        <v>2561</v>
      </c>
      <c r="F424" s="288">
        <v>21.3</v>
      </c>
      <c r="G424" s="289">
        <f t="shared" si="24"/>
        <v>1778.337</v>
      </c>
      <c r="H424" s="290">
        <f t="shared" si="25"/>
        <v>1751.6619450000001</v>
      </c>
      <c r="I424" s="290">
        <f t="shared" si="26"/>
        <v>1752</v>
      </c>
      <c r="J424" s="291" t="str">
        <f t="shared" si="27"/>
        <v>PremiumODCIntermediate</v>
      </c>
    </row>
    <row r="425" spans="1:10" s="292" customFormat="1" ht="10">
      <c r="A425" s="287">
        <v>424</v>
      </c>
      <c r="B425" s="287" t="s">
        <v>1462</v>
      </c>
      <c r="C425" s="293" t="s">
        <v>2483</v>
      </c>
      <c r="D425" s="287" t="s">
        <v>807</v>
      </c>
      <c r="E425" s="287" t="s">
        <v>2561</v>
      </c>
      <c r="F425" s="288">
        <v>19.170000000000002</v>
      </c>
      <c r="G425" s="289">
        <f t="shared" si="24"/>
        <v>1600.5033000000001</v>
      </c>
      <c r="H425" s="290">
        <f t="shared" si="25"/>
        <v>1576.4957505</v>
      </c>
      <c r="I425" s="290">
        <f t="shared" si="26"/>
        <v>1577</v>
      </c>
      <c r="J425" s="291" t="str">
        <f t="shared" si="27"/>
        <v>PremiumOnPremIntermediate</v>
      </c>
    </row>
    <row r="426" spans="1:10" s="292" customFormat="1" ht="10">
      <c r="A426" s="287">
        <v>425</v>
      </c>
      <c r="B426" s="287" t="s">
        <v>1462</v>
      </c>
      <c r="C426" s="293" t="s">
        <v>2483</v>
      </c>
      <c r="D426" s="287" t="s">
        <v>800</v>
      </c>
      <c r="E426" s="287" t="s">
        <v>2562</v>
      </c>
      <c r="F426" s="288">
        <v>24.8</v>
      </c>
      <c r="G426" s="289">
        <f t="shared" si="24"/>
        <v>2070.5520000000001</v>
      </c>
      <c r="H426" s="290">
        <f t="shared" si="25"/>
        <v>2039.4937200000002</v>
      </c>
      <c r="I426" s="290">
        <f t="shared" si="26"/>
        <v>2040</v>
      </c>
      <c r="J426" s="291" t="str">
        <f t="shared" si="27"/>
        <v>PremiumODCSenior</v>
      </c>
    </row>
    <row r="427" spans="1:10" s="292" customFormat="1" ht="10">
      <c r="A427" s="287">
        <v>426</v>
      </c>
      <c r="B427" s="287" t="s">
        <v>1462</v>
      </c>
      <c r="C427" s="293" t="s">
        <v>2483</v>
      </c>
      <c r="D427" s="287" t="s">
        <v>807</v>
      </c>
      <c r="E427" s="287" t="s">
        <v>2562</v>
      </c>
      <c r="F427" s="288">
        <v>22.32</v>
      </c>
      <c r="G427" s="289">
        <f t="shared" si="24"/>
        <v>1863.4967999999999</v>
      </c>
      <c r="H427" s="290">
        <f t="shared" si="25"/>
        <v>1835.5443479999999</v>
      </c>
      <c r="I427" s="290">
        <f t="shared" si="26"/>
        <v>1836</v>
      </c>
      <c r="J427" s="291" t="str">
        <f t="shared" si="27"/>
        <v>PremiumOnPremSenior</v>
      </c>
    </row>
    <row r="428" spans="1:10" s="292" customFormat="1" ht="10">
      <c r="A428" s="287">
        <v>427</v>
      </c>
      <c r="B428" s="287" t="s">
        <v>1462</v>
      </c>
      <c r="C428" s="293" t="s">
        <v>2484</v>
      </c>
      <c r="D428" s="287" t="s">
        <v>800</v>
      </c>
      <c r="E428" s="287" t="s">
        <v>2560</v>
      </c>
      <c r="F428" s="288">
        <v>17.5</v>
      </c>
      <c r="G428" s="289">
        <f t="shared" si="24"/>
        <v>1461.0749999999998</v>
      </c>
      <c r="H428" s="290">
        <f t="shared" si="25"/>
        <v>1439.1588749999999</v>
      </c>
      <c r="I428" s="290">
        <f t="shared" si="26"/>
        <v>1440</v>
      </c>
      <c r="J428" s="291" t="str">
        <f t="shared" si="27"/>
        <v>PremiumODCJunior</v>
      </c>
    </row>
    <row r="429" spans="1:10" s="292" customFormat="1" ht="10">
      <c r="A429" s="287">
        <v>428</v>
      </c>
      <c r="B429" s="287" t="s">
        <v>1462</v>
      </c>
      <c r="C429" s="293" t="s">
        <v>2484</v>
      </c>
      <c r="D429" s="287" t="s">
        <v>807</v>
      </c>
      <c r="E429" s="287" t="s">
        <v>2560</v>
      </c>
      <c r="F429" s="288">
        <v>15.75</v>
      </c>
      <c r="G429" s="289">
        <f t="shared" si="24"/>
        <v>1314.9675</v>
      </c>
      <c r="H429" s="290">
        <f t="shared" si="25"/>
        <v>1295.2429875</v>
      </c>
      <c r="I429" s="290">
        <f t="shared" si="26"/>
        <v>1296</v>
      </c>
      <c r="J429" s="291" t="str">
        <f t="shared" si="27"/>
        <v>PremiumOnPremJunior</v>
      </c>
    </row>
    <row r="430" spans="1:10" s="292" customFormat="1" ht="10">
      <c r="A430" s="287">
        <v>429</v>
      </c>
      <c r="B430" s="287" t="s">
        <v>1462</v>
      </c>
      <c r="C430" s="293" t="s">
        <v>2484</v>
      </c>
      <c r="D430" s="287" t="s">
        <v>800</v>
      </c>
      <c r="E430" s="287" t="s">
        <v>2561</v>
      </c>
      <c r="F430" s="288">
        <v>21.3</v>
      </c>
      <c r="G430" s="289">
        <f t="shared" si="24"/>
        <v>1778.337</v>
      </c>
      <c r="H430" s="290">
        <f t="shared" si="25"/>
        <v>1751.6619450000001</v>
      </c>
      <c r="I430" s="290">
        <f t="shared" si="26"/>
        <v>1752</v>
      </c>
      <c r="J430" s="291" t="str">
        <f t="shared" si="27"/>
        <v>PremiumODCIntermediate</v>
      </c>
    </row>
    <row r="431" spans="1:10" s="292" customFormat="1" ht="10">
      <c r="A431" s="287">
        <v>430</v>
      </c>
      <c r="B431" s="287" t="s">
        <v>1462</v>
      </c>
      <c r="C431" s="293" t="s">
        <v>2484</v>
      </c>
      <c r="D431" s="287" t="s">
        <v>807</v>
      </c>
      <c r="E431" s="287" t="s">
        <v>2561</v>
      </c>
      <c r="F431" s="288">
        <v>19.170000000000002</v>
      </c>
      <c r="G431" s="289">
        <f t="shared" si="24"/>
        <v>1600.5033000000001</v>
      </c>
      <c r="H431" s="290">
        <f t="shared" si="25"/>
        <v>1576.4957505</v>
      </c>
      <c r="I431" s="290">
        <f t="shared" si="26"/>
        <v>1577</v>
      </c>
      <c r="J431" s="291" t="str">
        <f t="shared" si="27"/>
        <v>PremiumOnPremIntermediate</v>
      </c>
    </row>
    <row r="432" spans="1:10" s="292" customFormat="1" ht="10">
      <c r="A432" s="287">
        <v>431</v>
      </c>
      <c r="B432" s="287" t="s">
        <v>1462</v>
      </c>
      <c r="C432" s="293" t="s">
        <v>2484</v>
      </c>
      <c r="D432" s="287" t="s">
        <v>800</v>
      </c>
      <c r="E432" s="287" t="s">
        <v>2562</v>
      </c>
      <c r="F432" s="288">
        <v>24.8</v>
      </c>
      <c r="G432" s="289">
        <f t="shared" si="24"/>
        <v>2070.5520000000001</v>
      </c>
      <c r="H432" s="290">
        <f t="shared" si="25"/>
        <v>2039.4937200000002</v>
      </c>
      <c r="I432" s="290">
        <f t="shared" si="26"/>
        <v>2040</v>
      </c>
      <c r="J432" s="291" t="str">
        <f t="shared" si="27"/>
        <v>PremiumODCSenior</v>
      </c>
    </row>
    <row r="433" spans="1:10" s="292" customFormat="1" ht="10">
      <c r="A433" s="287">
        <v>432</v>
      </c>
      <c r="B433" s="287" t="s">
        <v>1462</v>
      </c>
      <c r="C433" s="293" t="s">
        <v>2484</v>
      </c>
      <c r="D433" s="287" t="s">
        <v>807</v>
      </c>
      <c r="E433" s="287" t="s">
        <v>2562</v>
      </c>
      <c r="F433" s="288">
        <v>22.32</v>
      </c>
      <c r="G433" s="289">
        <f t="shared" si="24"/>
        <v>1863.4967999999999</v>
      </c>
      <c r="H433" s="290">
        <f t="shared" si="25"/>
        <v>1835.5443479999999</v>
      </c>
      <c r="I433" s="290">
        <f t="shared" si="26"/>
        <v>1836</v>
      </c>
      <c r="J433" s="291" t="str">
        <f t="shared" si="27"/>
        <v>PremiumOnPremSenior</v>
      </c>
    </row>
    <row r="434" spans="1:10" s="292" customFormat="1" ht="10">
      <c r="A434" s="287">
        <v>433</v>
      </c>
      <c r="B434" s="287" t="s">
        <v>1462</v>
      </c>
      <c r="C434" s="293" t="s">
        <v>2485</v>
      </c>
      <c r="D434" s="287" t="s">
        <v>800</v>
      </c>
      <c r="E434" s="287" t="s">
        <v>2560</v>
      </c>
      <c r="F434" s="288">
        <v>17.5</v>
      </c>
      <c r="G434" s="289">
        <f t="shared" si="24"/>
        <v>1461.0749999999998</v>
      </c>
      <c r="H434" s="290">
        <f t="shared" si="25"/>
        <v>1439.1588749999999</v>
      </c>
      <c r="I434" s="290">
        <f t="shared" si="26"/>
        <v>1440</v>
      </c>
      <c r="J434" s="291" t="str">
        <f t="shared" si="27"/>
        <v>PremiumODCJunior</v>
      </c>
    </row>
    <row r="435" spans="1:10" s="292" customFormat="1" ht="10">
      <c r="A435" s="287">
        <v>434</v>
      </c>
      <c r="B435" s="287" t="s">
        <v>1462</v>
      </c>
      <c r="C435" s="293" t="s">
        <v>2485</v>
      </c>
      <c r="D435" s="287" t="s">
        <v>807</v>
      </c>
      <c r="E435" s="287" t="s">
        <v>2560</v>
      </c>
      <c r="F435" s="288">
        <v>15.75</v>
      </c>
      <c r="G435" s="289">
        <f t="shared" si="24"/>
        <v>1314.9675</v>
      </c>
      <c r="H435" s="290">
        <f t="shared" si="25"/>
        <v>1295.2429875</v>
      </c>
      <c r="I435" s="290">
        <f t="shared" si="26"/>
        <v>1296</v>
      </c>
      <c r="J435" s="291" t="str">
        <f t="shared" si="27"/>
        <v>PremiumOnPremJunior</v>
      </c>
    </row>
    <row r="436" spans="1:10" s="292" customFormat="1" ht="10">
      <c r="A436" s="287">
        <v>435</v>
      </c>
      <c r="B436" s="287" t="s">
        <v>1462</v>
      </c>
      <c r="C436" s="293" t="s">
        <v>2485</v>
      </c>
      <c r="D436" s="287" t="s">
        <v>800</v>
      </c>
      <c r="E436" s="287" t="s">
        <v>2561</v>
      </c>
      <c r="F436" s="288">
        <v>21.3</v>
      </c>
      <c r="G436" s="289">
        <f t="shared" si="24"/>
        <v>1778.337</v>
      </c>
      <c r="H436" s="290">
        <f t="shared" si="25"/>
        <v>1751.6619450000001</v>
      </c>
      <c r="I436" s="290">
        <f t="shared" si="26"/>
        <v>1752</v>
      </c>
      <c r="J436" s="291" t="str">
        <f t="shared" si="27"/>
        <v>PremiumODCIntermediate</v>
      </c>
    </row>
    <row r="437" spans="1:10" s="292" customFormat="1" ht="10">
      <c r="A437" s="287">
        <v>436</v>
      </c>
      <c r="B437" s="287" t="s">
        <v>1462</v>
      </c>
      <c r="C437" s="293" t="s">
        <v>2485</v>
      </c>
      <c r="D437" s="287" t="s">
        <v>807</v>
      </c>
      <c r="E437" s="287" t="s">
        <v>2561</v>
      </c>
      <c r="F437" s="288">
        <v>19.170000000000002</v>
      </c>
      <c r="G437" s="289">
        <f t="shared" si="24"/>
        <v>1600.5033000000001</v>
      </c>
      <c r="H437" s="290">
        <f t="shared" si="25"/>
        <v>1576.4957505</v>
      </c>
      <c r="I437" s="290">
        <f t="shared" si="26"/>
        <v>1577</v>
      </c>
      <c r="J437" s="291" t="str">
        <f t="shared" si="27"/>
        <v>PremiumOnPremIntermediate</v>
      </c>
    </row>
    <row r="438" spans="1:10" s="292" customFormat="1" ht="10">
      <c r="A438" s="287">
        <v>437</v>
      </c>
      <c r="B438" s="287" t="s">
        <v>1462</v>
      </c>
      <c r="C438" s="293" t="s">
        <v>2485</v>
      </c>
      <c r="D438" s="287" t="s">
        <v>800</v>
      </c>
      <c r="E438" s="287" t="s">
        <v>2562</v>
      </c>
      <c r="F438" s="288">
        <v>24.8</v>
      </c>
      <c r="G438" s="289">
        <f t="shared" si="24"/>
        <v>2070.5520000000001</v>
      </c>
      <c r="H438" s="290">
        <f t="shared" si="25"/>
        <v>2039.4937200000002</v>
      </c>
      <c r="I438" s="290">
        <f t="shared" si="26"/>
        <v>2040</v>
      </c>
      <c r="J438" s="291" t="str">
        <f t="shared" si="27"/>
        <v>PremiumODCSenior</v>
      </c>
    </row>
    <row r="439" spans="1:10" s="292" customFormat="1" ht="10">
      <c r="A439" s="287">
        <v>438</v>
      </c>
      <c r="B439" s="287" t="s">
        <v>1462</v>
      </c>
      <c r="C439" s="293" t="s">
        <v>2485</v>
      </c>
      <c r="D439" s="287" t="s">
        <v>807</v>
      </c>
      <c r="E439" s="287" t="s">
        <v>2562</v>
      </c>
      <c r="F439" s="288">
        <v>22.32</v>
      </c>
      <c r="G439" s="289">
        <f t="shared" si="24"/>
        <v>1863.4967999999999</v>
      </c>
      <c r="H439" s="290">
        <f t="shared" si="25"/>
        <v>1835.5443479999999</v>
      </c>
      <c r="I439" s="290">
        <f t="shared" si="26"/>
        <v>1836</v>
      </c>
      <c r="J439" s="291" t="str">
        <f t="shared" si="27"/>
        <v>PremiumOnPremSenior</v>
      </c>
    </row>
    <row r="440" spans="1:10" s="292" customFormat="1" ht="10">
      <c r="A440" s="287">
        <v>439</v>
      </c>
      <c r="B440" s="287" t="s">
        <v>1462</v>
      </c>
      <c r="C440" s="293" t="s">
        <v>2486</v>
      </c>
      <c r="D440" s="287" t="s">
        <v>800</v>
      </c>
      <c r="E440" s="287" t="s">
        <v>2560</v>
      </c>
      <c r="F440" s="288">
        <v>17.5</v>
      </c>
      <c r="G440" s="289">
        <f t="shared" si="24"/>
        <v>1461.0749999999998</v>
      </c>
      <c r="H440" s="290">
        <f t="shared" si="25"/>
        <v>1439.1588749999999</v>
      </c>
      <c r="I440" s="290">
        <f t="shared" si="26"/>
        <v>1440</v>
      </c>
      <c r="J440" s="291" t="str">
        <f t="shared" si="27"/>
        <v>PremiumODCJunior</v>
      </c>
    </row>
    <row r="441" spans="1:10" s="292" customFormat="1" ht="10">
      <c r="A441" s="287">
        <v>440</v>
      </c>
      <c r="B441" s="287" t="s">
        <v>1462</v>
      </c>
      <c r="C441" s="293" t="s">
        <v>2486</v>
      </c>
      <c r="D441" s="287" t="s">
        <v>807</v>
      </c>
      <c r="E441" s="287" t="s">
        <v>2560</v>
      </c>
      <c r="F441" s="288">
        <v>15.75</v>
      </c>
      <c r="G441" s="289">
        <f t="shared" si="24"/>
        <v>1314.9675</v>
      </c>
      <c r="H441" s="290">
        <f t="shared" si="25"/>
        <v>1295.2429875</v>
      </c>
      <c r="I441" s="290">
        <f t="shared" si="26"/>
        <v>1296</v>
      </c>
      <c r="J441" s="291" t="str">
        <f t="shared" si="27"/>
        <v>PremiumOnPremJunior</v>
      </c>
    </row>
    <row r="442" spans="1:10" s="292" customFormat="1" ht="10">
      <c r="A442" s="287">
        <v>441</v>
      </c>
      <c r="B442" s="287" t="s">
        <v>1462</v>
      </c>
      <c r="C442" s="293" t="s">
        <v>2486</v>
      </c>
      <c r="D442" s="287" t="s">
        <v>800</v>
      </c>
      <c r="E442" s="287" t="s">
        <v>2561</v>
      </c>
      <c r="F442" s="288">
        <v>21.3</v>
      </c>
      <c r="G442" s="289">
        <f t="shared" si="24"/>
        <v>1778.337</v>
      </c>
      <c r="H442" s="290">
        <f t="shared" si="25"/>
        <v>1751.6619450000001</v>
      </c>
      <c r="I442" s="290">
        <f t="shared" si="26"/>
        <v>1752</v>
      </c>
      <c r="J442" s="291" t="str">
        <f t="shared" si="27"/>
        <v>PremiumODCIntermediate</v>
      </c>
    </row>
    <row r="443" spans="1:10" s="292" customFormat="1" ht="10">
      <c r="A443" s="287">
        <v>442</v>
      </c>
      <c r="B443" s="287" t="s">
        <v>1462</v>
      </c>
      <c r="C443" s="293" t="s">
        <v>2486</v>
      </c>
      <c r="D443" s="287" t="s">
        <v>807</v>
      </c>
      <c r="E443" s="287" t="s">
        <v>2561</v>
      </c>
      <c r="F443" s="288">
        <v>19.170000000000002</v>
      </c>
      <c r="G443" s="289">
        <f t="shared" si="24"/>
        <v>1600.5033000000001</v>
      </c>
      <c r="H443" s="290">
        <f t="shared" si="25"/>
        <v>1576.4957505</v>
      </c>
      <c r="I443" s="290">
        <f t="shared" si="26"/>
        <v>1577</v>
      </c>
      <c r="J443" s="291" t="str">
        <f t="shared" si="27"/>
        <v>PremiumOnPremIntermediate</v>
      </c>
    </row>
    <row r="444" spans="1:10" s="292" customFormat="1" ht="10">
      <c r="A444" s="287">
        <v>443</v>
      </c>
      <c r="B444" s="287" t="s">
        <v>1462</v>
      </c>
      <c r="C444" s="293" t="s">
        <v>2486</v>
      </c>
      <c r="D444" s="287" t="s">
        <v>800</v>
      </c>
      <c r="E444" s="287" t="s">
        <v>2562</v>
      </c>
      <c r="F444" s="288">
        <v>24.8</v>
      </c>
      <c r="G444" s="289">
        <f t="shared" si="24"/>
        <v>2070.5520000000001</v>
      </c>
      <c r="H444" s="290">
        <f t="shared" si="25"/>
        <v>2039.4937200000002</v>
      </c>
      <c r="I444" s="290">
        <f t="shared" si="26"/>
        <v>2040</v>
      </c>
      <c r="J444" s="291" t="str">
        <f t="shared" si="27"/>
        <v>PremiumODCSenior</v>
      </c>
    </row>
    <row r="445" spans="1:10" s="292" customFormat="1" ht="10">
      <c r="A445" s="287">
        <v>444</v>
      </c>
      <c r="B445" s="287" t="s">
        <v>1462</v>
      </c>
      <c r="C445" s="293" t="s">
        <v>2486</v>
      </c>
      <c r="D445" s="287" t="s">
        <v>807</v>
      </c>
      <c r="E445" s="287" t="s">
        <v>2562</v>
      </c>
      <c r="F445" s="288">
        <v>22.32</v>
      </c>
      <c r="G445" s="289">
        <f t="shared" si="24"/>
        <v>1863.4967999999999</v>
      </c>
      <c r="H445" s="290">
        <f t="shared" si="25"/>
        <v>1835.5443479999999</v>
      </c>
      <c r="I445" s="290">
        <f t="shared" si="26"/>
        <v>1836</v>
      </c>
      <c r="J445" s="291" t="str">
        <f t="shared" si="27"/>
        <v>PremiumOnPremSenior</v>
      </c>
    </row>
    <row r="446" spans="1:10" s="292" customFormat="1" ht="10">
      <c r="A446" s="287">
        <v>445</v>
      </c>
      <c r="B446" s="287" t="s">
        <v>1462</v>
      </c>
      <c r="C446" s="293" t="s">
        <v>2487</v>
      </c>
      <c r="D446" s="287" t="s">
        <v>800</v>
      </c>
      <c r="E446" s="287" t="s">
        <v>2560</v>
      </c>
      <c r="F446" s="288">
        <v>17.5</v>
      </c>
      <c r="G446" s="289">
        <f t="shared" si="24"/>
        <v>1461.0749999999998</v>
      </c>
      <c r="H446" s="290">
        <f t="shared" si="25"/>
        <v>1439.1588749999999</v>
      </c>
      <c r="I446" s="290">
        <f t="shared" si="26"/>
        <v>1440</v>
      </c>
      <c r="J446" s="291" t="str">
        <f t="shared" si="27"/>
        <v>PremiumODCJunior</v>
      </c>
    </row>
    <row r="447" spans="1:10" s="292" customFormat="1" ht="10">
      <c r="A447" s="287">
        <v>446</v>
      </c>
      <c r="B447" s="287" t="s">
        <v>1462</v>
      </c>
      <c r="C447" s="293" t="s">
        <v>2487</v>
      </c>
      <c r="D447" s="287" t="s">
        <v>807</v>
      </c>
      <c r="E447" s="287" t="s">
        <v>2560</v>
      </c>
      <c r="F447" s="288">
        <v>15.75</v>
      </c>
      <c r="G447" s="289">
        <f t="shared" si="24"/>
        <v>1314.9675</v>
      </c>
      <c r="H447" s="290">
        <f t="shared" si="25"/>
        <v>1295.2429875</v>
      </c>
      <c r="I447" s="290">
        <f t="shared" si="26"/>
        <v>1296</v>
      </c>
      <c r="J447" s="291" t="str">
        <f t="shared" si="27"/>
        <v>PremiumOnPremJunior</v>
      </c>
    </row>
    <row r="448" spans="1:10" s="292" customFormat="1" ht="10">
      <c r="A448" s="287">
        <v>447</v>
      </c>
      <c r="B448" s="287" t="s">
        <v>1462</v>
      </c>
      <c r="C448" s="293" t="s">
        <v>2487</v>
      </c>
      <c r="D448" s="287" t="s">
        <v>800</v>
      </c>
      <c r="E448" s="287" t="s">
        <v>2561</v>
      </c>
      <c r="F448" s="288">
        <v>21.3</v>
      </c>
      <c r="G448" s="289">
        <f t="shared" si="24"/>
        <v>1778.337</v>
      </c>
      <c r="H448" s="290">
        <f t="shared" si="25"/>
        <v>1751.6619450000001</v>
      </c>
      <c r="I448" s="290">
        <f t="shared" si="26"/>
        <v>1752</v>
      </c>
      <c r="J448" s="291" t="str">
        <f t="shared" si="27"/>
        <v>PremiumODCIntermediate</v>
      </c>
    </row>
    <row r="449" spans="1:10" s="292" customFormat="1" ht="10">
      <c r="A449" s="287">
        <v>448</v>
      </c>
      <c r="B449" s="287" t="s">
        <v>1462</v>
      </c>
      <c r="C449" s="293" t="s">
        <v>2487</v>
      </c>
      <c r="D449" s="287" t="s">
        <v>807</v>
      </c>
      <c r="E449" s="287" t="s">
        <v>2561</v>
      </c>
      <c r="F449" s="288">
        <v>19.170000000000002</v>
      </c>
      <c r="G449" s="289">
        <f t="shared" si="24"/>
        <v>1600.5033000000001</v>
      </c>
      <c r="H449" s="290">
        <f t="shared" si="25"/>
        <v>1576.4957505</v>
      </c>
      <c r="I449" s="290">
        <f t="shared" si="26"/>
        <v>1577</v>
      </c>
      <c r="J449" s="291" t="str">
        <f t="shared" si="27"/>
        <v>PremiumOnPremIntermediate</v>
      </c>
    </row>
    <row r="450" spans="1:10" s="292" customFormat="1" ht="10">
      <c r="A450" s="287">
        <v>449</v>
      </c>
      <c r="B450" s="287" t="s">
        <v>1462</v>
      </c>
      <c r="C450" s="293" t="s">
        <v>2487</v>
      </c>
      <c r="D450" s="287" t="s">
        <v>800</v>
      </c>
      <c r="E450" s="287" t="s">
        <v>2562</v>
      </c>
      <c r="F450" s="288">
        <v>24.8</v>
      </c>
      <c r="G450" s="289">
        <f t="shared" si="24"/>
        <v>2070.5520000000001</v>
      </c>
      <c r="H450" s="290">
        <f t="shared" si="25"/>
        <v>2039.4937200000002</v>
      </c>
      <c r="I450" s="290">
        <f t="shared" si="26"/>
        <v>2040</v>
      </c>
      <c r="J450" s="291" t="str">
        <f t="shared" si="27"/>
        <v>PremiumODCSenior</v>
      </c>
    </row>
    <row r="451" spans="1:10" s="292" customFormat="1" ht="10">
      <c r="A451" s="287">
        <v>450</v>
      </c>
      <c r="B451" s="287" t="s">
        <v>1462</v>
      </c>
      <c r="C451" s="293" t="s">
        <v>2487</v>
      </c>
      <c r="D451" s="287" t="s">
        <v>807</v>
      </c>
      <c r="E451" s="287" t="s">
        <v>2562</v>
      </c>
      <c r="F451" s="288">
        <v>22.32</v>
      </c>
      <c r="G451" s="289">
        <f t="shared" ref="G451:G514" si="28">F451*83.49</f>
        <v>1863.4967999999999</v>
      </c>
      <c r="H451" s="290">
        <f t="shared" ref="H451:H514" si="29">G451-(G451*1.5%)</f>
        <v>1835.5443479999999</v>
      </c>
      <c r="I451" s="290">
        <f t="shared" ref="I451:I514" si="30">ROUNDUP(H451,0)</f>
        <v>1836</v>
      </c>
      <c r="J451" s="291" t="str">
        <f t="shared" ref="J451:J514" si="31">CONCATENATE(B451,D451,E451)</f>
        <v>PremiumOnPremSenior</v>
      </c>
    </row>
    <row r="452" spans="1:10" s="292" customFormat="1" ht="10">
      <c r="A452" s="287">
        <v>451</v>
      </c>
      <c r="B452" s="287" t="s">
        <v>1462</v>
      </c>
      <c r="C452" s="293" t="s">
        <v>2488</v>
      </c>
      <c r="D452" s="287" t="s">
        <v>800</v>
      </c>
      <c r="E452" s="287" t="s">
        <v>2560</v>
      </c>
      <c r="F452" s="288">
        <v>17.5</v>
      </c>
      <c r="G452" s="289">
        <f t="shared" si="28"/>
        <v>1461.0749999999998</v>
      </c>
      <c r="H452" s="290">
        <f t="shared" si="29"/>
        <v>1439.1588749999999</v>
      </c>
      <c r="I452" s="290">
        <f t="shared" si="30"/>
        <v>1440</v>
      </c>
      <c r="J452" s="291" t="str">
        <f t="shared" si="31"/>
        <v>PremiumODCJunior</v>
      </c>
    </row>
    <row r="453" spans="1:10" s="292" customFormat="1" ht="10">
      <c r="A453" s="287">
        <v>452</v>
      </c>
      <c r="B453" s="287" t="s">
        <v>1462</v>
      </c>
      <c r="C453" s="293" t="s">
        <v>2488</v>
      </c>
      <c r="D453" s="287" t="s">
        <v>807</v>
      </c>
      <c r="E453" s="287" t="s">
        <v>2560</v>
      </c>
      <c r="F453" s="288">
        <v>15.75</v>
      </c>
      <c r="G453" s="289">
        <f t="shared" si="28"/>
        <v>1314.9675</v>
      </c>
      <c r="H453" s="290">
        <f t="shared" si="29"/>
        <v>1295.2429875</v>
      </c>
      <c r="I453" s="290">
        <f t="shared" si="30"/>
        <v>1296</v>
      </c>
      <c r="J453" s="291" t="str">
        <f t="shared" si="31"/>
        <v>PremiumOnPremJunior</v>
      </c>
    </row>
    <row r="454" spans="1:10" s="292" customFormat="1" ht="10">
      <c r="A454" s="287">
        <v>453</v>
      </c>
      <c r="B454" s="287" t="s">
        <v>1462</v>
      </c>
      <c r="C454" s="293" t="s">
        <v>2488</v>
      </c>
      <c r="D454" s="287" t="s">
        <v>800</v>
      </c>
      <c r="E454" s="287" t="s">
        <v>2561</v>
      </c>
      <c r="F454" s="288">
        <v>21.3</v>
      </c>
      <c r="G454" s="289">
        <f t="shared" si="28"/>
        <v>1778.337</v>
      </c>
      <c r="H454" s="290">
        <f t="shared" si="29"/>
        <v>1751.6619450000001</v>
      </c>
      <c r="I454" s="290">
        <f t="shared" si="30"/>
        <v>1752</v>
      </c>
      <c r="J454" s="291" t="str">
        <f t="shared" si="31"/>
        <v>PremiumODCIntermediate</v>
      </c>
    </row>
    <row r="455" spans="1:10" s="292" customFormat="1" ht="10">
      <c r="A455" s="287">
        <v>454</v>
      </c>
      <c r="B455" s="287" t="s">
        <v>1462</v>
      </c>
      <c r="C455" s="293" t="s">
        <v>2488</v>
      </c>
      <c r="D455" s="287" t="s">
        <v>807</v>
      </c>
      <c r="E455" s="287" t="s">
        <v>2561</v>
      </c>
      <c r="F455" s="288">
        <v>19.170000000000002</v>
      </c>
      <c r="G455" s="289">
        <f t="shared" si="28"/>
        <v>1600.5033000000001</v>
      </c>
      <c r="H455" s="290">
        <f t="shared" si="29"/>
        <v>1576.4957505</v>
      </c>
      <c r="I455" s="290">
        <f t="shared" si="30"/>
        <v>1577</v>
      </c>
      <c r="J455" s="291" t="str">
        <f t="shared" si="31"/>
        <v>PremiumOnPremIntermediate</v>
      </c>
    </row>
    <row r="456" spans="1:10" s="292" customFormat="1" ht="10">
      <c r="A456" s="287">
        <v>455</v>
      </c>
      <c r="B456" s="287" t="s">
        <v>1462</v>
      </c>
      <c r="C456" s="293" t="s">
        <v>2488</v>
      </c>
      <c r="D456" s="287" t="s">
        <v>800</v>
      </c>
      <c r="E456" s="287" t="s">
        <v>2562</v>
      </c>
      <c r="F456" s="288">
        <v>24.8</v>
      </c>
      <c r="G456" s="289">
        <f t="shared" si="28"/>
        <v>2070.5520000000001</v>
      </c>
      <c r="H456" s="290">
        <f t="shared" si="29"/>
        <v>2039.4937200000002</v>
      </c>
      <c r="I456" s="290">
        <f t="shared" si="30"/>
        <v>2040</v>
      </c>
      <c r="J456" s="291" t="str">
        <f t="shared" si="31"/>
        <v>PremiumODCSenior</v>
      </c>
    </row>
    <row r="457" spans="1:10" s="292" customFormat="1" ht="10">
      <c r="A457" s="287">
        <v>456</v>
      </c>
      <c r="B457" s="287" t="s">
        <v>1462</v>
      </c>
      <c r="C457" s="293" t="s">
        <v>2488</v>
      </c>
      <c r="D457" s="287" t="s">
        <v>807</v>
      </c>
      <c r="E457" s="287" t="s">
        <v>2562</v>
      </c>
      <c r="F457" s="288">
        <v>22.32</v>
      </c>
      <c r="G457" s="289">
        <f t="shared" si="28"/>
        <v>1863.4967999999999</v>
      </c>
      <c r="H457" s="290">
        <f t="shared" si="29"/>
        <v>1835.5443479999999</v>
      </c>
      <c r="I457" s="290">
        <f t="shared" si="30"/>
        <v>1836</v>
      </c>
      <c r="J457" s="291" t="str">
        <f t="shared" si="31"/>
        <v>PremiumOnPremSenior</v>
      </c>
    </row>
    <row r="458" spans="1:10" s="292" customFormat="1" ht="10">
      <c r="A458" s="287">
        <v>457</v>
      </c>
      <c r="B458" s="287" t="s">
        <v>1464</v>
      </c>
      <c r="C458" s="293" t="s">
        <v>2489</v>
      </c>
      <c r="D458" s="287" t="s">
        <v>800</v>
      </c>
      <c r="E458" s="287" t="s">
        <v>2560</v>
      </c>
      <c r="F458" s="288">
        <v>16.899999999999999</v>
      </c>
      <c r="G458" s="289">
        <f t="shared" si="28"/>
        <v>1410.9809999999998</v>
      </c>
      <c r="H458" s="290">
        <f t="shared" si="29"/>
        <v>1389.8162849999999</v>
      </c>
      <c r="I458" s="290">
        <f t="shared" si="30"/>
        <v>1390</v>
      </c>
      <c r="J458" s="291" t="str">
        <f t="shared" si="31"/>
        <v>StandardODCJunior</v>
      </c>
    </row>
    <row r="459" spans="1:10" s="292" customFormat="1" ht="10">
      <c r="A459" s="287">
        <v>458</v>
      </c>
      <c r="B459" s="287" t="s">
        <v>1464</v>
      </c>
      <c r="C459" s="293" t="s">
        <v>2489</v>
      </c>
      <c r="D459" s="287" t="s">
        <v>807</v>
      </c>
      <c r="E459" s="287" t="s">
        <v>2560</v>
      </c>
      <c r="F459" s="288">
        <v>15.21</v>
      </c>
      <c r="G459" s="289">
        <f t="shared" si="28"/>
        <v>1269.8829000000001</v>
      </c>
      <c r="H459" s="290">
        <f t="shared" si="29"/>
        <v>1250.8346565000002</v>
      </c>
      <c r="I459" s="290">
        <f t="shared" si="30"/>
        <v>1251</v>
      </c>
      <c r="J459" s="291" t="str">
        <f t="shared" si="31"/>
        <v>StandardOnPremJunior</v>
      </c>
    </row>
    <row r="460" spans="1:10" s="292" customFormat="1" ht="10">
      <c r="A460" s="287">
        <v>459</v>
      </c>
      <c r="B460" s="287" t="s">
        <v>1464</v>
      </c>
      <c r="C460" s="293" t="s">
        <v>2489</v>
      </c>
      <c r="D460" s="287" t="s">
        <v>800</v>
      </c>
      <c r="E460" s="287" t="s">
        <v>2561</v>
      </c>
      <c r="F460" s="288">
        <v>20</v>
      </c>
      <c r="G460" s="289">
        <f t="shared" si="28"/>
        <v>1669.8</v>
      </c>
      <c r="H460" s="290">
        <f t="shared" si="29"/>
        <v>1644.7529999999999</v>
      </c>
      <c r="I460" s="290">
        <f t="shared" si="30"/>
        <v>1645</v>
      </c>
      <c r="J460" s="291" t="str">
        <f t="shared" si="31"/>
        <v>StandardODCIntermediate</v>
      </c>
    </row>
    <row r="461" spans="1:10" s="292" customFormat="1" ht="10">
      <c r="A461" s="287">
        <v>460</v>
      </c>
      <c r="B461" s="287" t="s">
        <v>1464</v>
      </c>
      <c r="C461" s="293" t="s">
        <v>2489</v>
      </c>
      <c r="D461" s="287" t="s">
        <v>807</v>
      </c>
      <c r="E461" s="287" t="s">
        <v>2561</v>
      </c>
      <c r="F461" s="288">
        <v>18</v>
      </c>
      <c r="G461" s="289">
        <f t="shared" si="28"/>
        <v>1502.82</v>
      </c>
      <c r="H461" s="290">
        <f t="shared" si="29"/>
        <v>1480.2776999999999</v>
      </c>
      <c r="I461" s="290">
        <f t="shared" si="30"/>
        <v>1481</v>
      </c>
      <c r="J461" s="291" t="str">
        <f t="shared" si="31"/>
        <v>StandardOnPremIntermediate</v>
      </c>
    </row>
    <row r="462" spans="1:10" s="292" customFormat="1" ht="10">
      <c r="A462" s="287">
        <v>461</v>
      </c>
      <c r="B462" s="287" t="s">
        <v>1464</v>
      </c>
      <c r="C462" s="293" t="s">
        <v>2489</v>
      </c>
      <c r="D462" s="287" t="s">
        <v>800</v>
      </c>
      <c r="E462" s="287" t="s">
        <v>2562</v>
      </c>
      <c r="F462" s="288">
        <v>22.9</v>
      </c>
      <c r="G462" s="289">
        <f t="shared" si="28"/>
        <v>1911.9209999999998</v>
      </c>
      <c r="H462" s="290">
        <f t="shared" si="29"/>
        <v>1883.2421849999998</v>
      </c>
      <c r="I462" s="290">
        <f t="shared" si="30"/>
        <v>1884</v>
      </c>
      <c r="J462" s="291" t="str">
        <f t="shared" si="31"/>
        <v>StandardODCSenior</v>
      </c>
    </row>
    <row r="463" spans="1:10" s="292" customFormat="1" ht="10">
      <c r="A463" s="287">
        <v>462</v>
      </c>
      <c r="B463" s="287" t="s">
        <v>1464</v>
      </c>
      <c r="C463" s="293" t="s">
        <v>2489</v>
      </c>
      <c r="D463" s="287" t="s">
        <v>807</v>
      </c>
      <c r="E463" s="287" t="s">
        <v>2562</v>
      </c>
      <c r="F463" s="288">
        <v>20.61</v>
      </c>
      <c r="G463" s="289">
        <f t="shared" si="28"/>
        <v>1720.7288999999998</v>
      </c>
      <c r="H463" s="290">
        <f t="shared" si="29"/>
        <v>1694.9179664999999</v>
      </c>
      <c r="I463" s="290">
        <f t="shared" si="30"/>
        <v>1695</v>
      </c>
      <c r="J463" s="291" t="str">
        <f t="shared" si="31"/>
        <v>StandardOnPremSenior</v>
      </c>
    </row>
    <row r="464" spans="1:10" s="292" customFormat="1" ht="10">
      <c r="A464" s="287">
        <v>463</v>
      </c>
      <c r="B464" s="287" t="s">
        <v>1493</v>
      </c>
      <c r="C464" s="293" t="s">
        <v>2573</v>
      </c>
      <c r="D464" s="287" t="s">
        <v>800</v>
      </c>
      <c r="E464" s="287" t="s">
        <v>2560</v>
      </c>
      <c r="F464" s="288">
        <v>19</v>
      </c>
      <c r="G464" s="289">
        <f t="shared" si="28"/>
        <v>1586.31</v>
      </c>
      <c r="H464" s="290">
        <f t="shared" si="29"/>
        <v>1562.5153499999999</v>
      </c>
      <c r="I464" s="290">
        <f t="shared" si="30"/>
        <v>1563</v>
      </c>
      <c r="J464" s="291" t="str">
        <f t="shared" si="31"/>
        <v>NicheODCJunior</v>
      </c>
    </row>
    <row r="465" spans="1:10" s="292" customFormat="1" ht="10">
      <c r="A465" s="287">
        <v>464</v>
      </c>
      <c r="B465" s="287" t="s">
        <v>1493</v>
      </c>
      <c r="C465" s="293" t="s">
        <v>2573</v>
      </c>
      <c r="D465" s="287" t="s">
        <v>807</v>
      </c>
      <c r="E465" s="287" t="s">
        <v>2560</v>
      </c>
      <c r="F465" s="288">
        <v>17.100000000000001</v>
      </c>
      <c r="G465" s="289">
        <f t="shared" si="28"/>
        <v>1427.6790000000001</v>
      </c>
      <c r="H465" s="290">
        <f t="shared" si="29"/>
        <v>1406.263815</v>
      </c>
      <c r="I465" s="290">
        <f t="shared" si="30"/>
        <v>1407</v>
      </c>
      <c r="J465" s="291" t="str">
        <f t="shared" si="31"/>
        <v>NicheOnPremJunior</v>
      </c>
    </row>
    <row r="466" spans="1:10" s="292" customFormat="1" ht="10">
      <c r="A466" s="287">
        <v>465</v>
      </c>
      <c r="B466" s="287" t="s">
        <v>1493</v>
      </c>
      <c r="C466" s="293" t="s">
        <v>2573</v>
      </c>
      <c r="D466" s="287" t="s">
        <v>800</v>
      </c>
      <c r="E466" s="287" t="s">
        <v>2561</v>
      </c>
      <c r="F466" s="288">
        <v>22.8</v>
      </c>
      <c r="G466" s="289">
        <f t="shared" si="28"/>
        <v>1903.5719999999999</v>
      </c>
      <c r="H466" s="290">
        <f t="shared" si="29"/>
        <v>1875.0184199999999</v>
      </c>
      <c r="I466" s="290">
        <f t="shared" si="30"/>
        <v>1876</v>
      </c>
      <c r="J466" s="291" t="str">
        <f t="shared" si="31"/>
        <v>NicheODCIntermediate</v>
      </c>
    </row>
    <row r="467" spans="1:10" s="292" customFormat="1" ht="10">
      <c r="A467" s="287">
        <v>466</v>
      </c>
      <c r="B467" s="287" t="s">
        <v>1493</v>
      </c>
      <c r="C467" s="293" t="s">
        <v>2573</v>
      </c>
      <c r="D467" s="287" t="s">
        <v>807</v>
      </c>
      <c r="E467" s="287" t="s">
        <v>2561</v>
      </c>
      <c r="F467" s="288">
        <v>20.52</v>
      </c>
      <c r="G467" s="289">
        <f t="shared" si="28"/>
        <v>1713.2148</v>
      </c>
      <c r="H467" s="290">
        <f t="shared" si="29"/>
        <v>1687.516578</v>
      </c>
      <c r="I467" s="290">
        <f t="shared" si="30"/>
        <v>1688</v>
      </c>
      <c r="J467" s="291" t="str">
        <f t="shared" si="31"/>
        <v>NicheOnPremIntermediate</v>
      </c>
    </row>
    <row r="468" spans="1:10" s="292" customFormat="1" ht="10">
      <c r="A468" s="287">
        <v>467</v>
      </c>
      <c r="B468" s="287" t="s">
        <v>1493</v>
      </c>
      <c r="C468" s="293" t="s">
        <v>2573</v>
      </c>
      <c r="D468" s="287" t="s">
        <v>800</v>
      </c>
      <c r="E468" s="287" t="s">
        <v>2562</v>
      </c>
      <c r="F468" s="288">
        <v>27.5</v>
      </c>
      <c r="G468" s="289">
        <f t="shared" si="28"/>
        <v>2295.9749999999999</v>
      </c>
      <c r="H468" s="290">
        <f t="shared" si="29"/>
        <v>2261.5353749999999</v>
      </c>
      <c r="I468" s="290">
        <f t="shared" si="30"/>
        <v>2262</v>
      </c>
      <c r="J468" s="291" t="str">
        <f t="shared" si="31"/>
        <v>NicheODCSenior</v>
      </c>
    </row>
    <row r="469" spans="1:10" s="292" customFormat="1" ht="10">
      <c r="A469" s="287">
        <v>468</v>
      </c>
      <c r="B469" s="287" t="s">
        <v>1493</v>
      </c>
      <c r="C469" s="293" t="s">
        <v>2573</v>
      </c>
      <c r="D469" s="287" t="s">
        <v>807</v>
      </c>
      <c r="E469" s="287" t="s">
        <v>2562</v>
      </c>
      <c r="F469" s="288">
        <v>24.75</v>
      </c>
      <c r="G469" s="289">
        <f t="shared" si="28"/>
        <v>2066.3775000000001</v>
      </c>
      <c r="H469" s="290">
        <f t="shared" si="29"/>
        <v>2035.3818375000001</v>
      </c>
      <c r="I469" s="290">
        <f t="shared" si="30"/>
        <v>2036</v>
      </c>
      <c r="J469" s="291" t="str">
        <f t="shared" si="31"/>
        <v>NicheOnPremSenior</v>
      </c>
    </row>
    <row r="470" spans="1:10" s="292" customFormat="1" ht="10">
      <c r="A470" s="287">
        <v>469</v>
      </c>
      <c r="B470" s="287" t="s">
        <v>1464</v>
      </c>
      <c r="C470" s="293" t="s">
        <v>2491</v>
      </c>
      <c r="D470" s="287" t="s">
        <v>800</v>
      </c>
      <c r="E470" s="287" t="s">
        <v>2560</v>
      </c>
      <c r="F470" s="288">
        <v>16.899999999999999</v>
      </c>
      <c r="G470" s="289">
        <f t="shared" si="28"/>
        <v>1410.9809999999998</v>
      </c>
      <c r="H470" s="290">
        <f t="shared" si="29"/>
        <v>1389.8162849999999</v>
      </c>
      <c r="I470" s="290">
        <f t="shared" si="30"/>
        <v>1390</v>
      </c>
      <c r="J470" s="291" t="str">
        <f t="shared" si="31"/>
        <v>StandardODCJunior</v>
      </c>
    </row>
    <row r="471" spans="1:10" s="292" customFormat="1" ht="10">
      <c r="A471" s="287">
        <v>470</v>
      </c>
      <c r="B471" s="287" t="s">
        <v>1464</v>
      </c>
      <c r="C471" s="293" t="s">
        <v>2491</v>
      </c>
      <c r="D471" s="287" t="s">
        <v>807</v>
      </c>
      <c r="E471" s="287" t="s">
        <v>2560</v>
      </c>
      <c r="F471" s="288">
        <v>15.21</v>
      </c>
      <c r="G471" s="289">
        <f t="shared" si="28"/>
        <v>1269.8829000000001</v>
      </c>
      <c r="H471" s="290">
        <f t="shared" si="29"/>
        <v>1250.8346565000002</v>
      </c>
      <c r="I471" s="290">
        <f t="shared" si="30"/>
        <v>1251</v>
      </c>
      <c r="J471" s="291" t="str">
        <f t="shared" si="31"/>
        <v>StandardOnPremJunior</v>
      </c>
    </row>
    <row r="472" spans="1:10" s="292" customFormat="1" ht="10">
      <c r="A472" s="287">
        <v>471</v>
      </c>
      <c r="B472" s="287" t="s">
        <v>1464</v>
      </c>
      <c r="C472" s="293" t="s">
        <v>2491</v>
      </c>
      <c r="D472" s="287" t="s">
        <v>800</v>
      </c>
      <c r="E472" s="287" t="s">
        <v>2561</v>
      </c>
      <c r="F472" s="288">
        <v>20</v>
      </c>
      <c r="G472" s="289">
        <f t="shared" si="28"/>
        <v>1669.8</v>
      </c>
      <c r="H472" s="290">
        <f t="shared" si="29"/>
        <v>1644.7529999999999</v>
      </c>
      <c r="I472" s="290">
        <f t="shared" si="30"/>
        <v>1645</v>
      </c>
      <c r="J472" s="291" t="str">
        <f t="shared" si="31"/>
        <v>StandardODCIntermediate</v>
      </c>
    </row>
    <row r="473" spans="1:10" s="292" customFormat="1" ht="10">
      <c r="A473" s="287">
        <v>472</v>
      </c>
      <c r="B473" s="287" t="s">
        <v>1464</v>
      </c>
      <c r="C473" s="293" t="s">
        <v>2491</v>
      </c>
      <c r="D473" s="287" t="s">
        <v>807</v>
      </c>
      <c r="E473" s="287" t="s">
        <v>2561</v>
      </c>
      <c r="F473" s="288">
        <v>18</v>
      </c>
      <c r="G473" s="289">
        <f t="shared" si="28"/>
        <v>1502.82</v>
      </c>
      <c r="H473" s="290">
        <f t="shared" si="29"/>
        <v>1480.2776999999999</v>
      </c>
      <c r="I473" s="290">
        <f t="shared" si="30"/>
        <v>1481</v>
      </c>
      <c r="J473" s="291" t="str">
        <f t="shared" si="31"/>
        <v>StandardOnPremIntermediate</v>
      </c>
    </row>
    <row r="474" spans="1:10" s="292" customFormat="1" ht="10">
      <c r="A474" s="287">
        <v>473</v>
      </c>
      <c r="B474" s="287" t="s">
        <v>1464</v>
      </c>
      <c r="C474" s="293" t="s">
        <v>2491</v>
      </c>
      <c r="D474" s="287" t="s">
        <v>800</v>
      </c>
      <c r="E474" s="287" t="s">
        <v>2562</v>
      </c>
      <c r="F474" s="288">
        <v>22.9</v>
      </c>
      <c r="G474" s="289">
        <f t="shared" si="28"/>
        <v>1911.9209999999998</v>
      </c>
      <c r="H474" s="290">
        <f t="shared" si="29"/>
        <v>1883.2421849999998</v>
      </c>
      <c r="I474" s="290">
        <f t="shared" si="30"/>
        <v>1884</v>
      </c>
      <c r="J474" s="291" t="str">
        <f t="shared" si="31"/>
        <v>StandardODCSenior</v>
      </c>
    </row>
    <row r="475" spans="1:10" s="292" customFormat="1" ht="10">
      <c r="A475" s="287">
        <v>474</v>
      </c>
      <c r="B475" s="287" t="s">
        <v>1464</v>
      </c>
      <c r="C475" s="293" t="s">
        <v>2491</v>
      </c>
      <c r="D475" s="287" t="s">
        <v>807</v>
      </c>
      <c r="E475" s="287" t="s">
        <v>2562</v>
      </c>
      <c r="F475" s="288">
        <v>20.61</v>
      </c>
      <c r="G475" s="289">
        <f t="shared" si="28"/>
        <v>1720.7288999999998</v>
      </c>
      <c r="H475" s="290">
        <f t="shared" si="29"/>
        <v>1694.9179664999999</v>
      </c>
      <c r="I475" s="290">
        <f t="shared" si="30"/>
        <v>1695</v>
      </c>
      <c r="J475" s="291" t="str">
        <f t="shared" si="31"/>
        <v>StandardOnPremSenior</v>
      </c>
    </row>
    <row r="476" spans="1:10" s="292" customFormat="1" ht="10">
      <c r="A476" s="287">
        <v>475</v>
      </c>
      <c r="B476" s="287" t="s">
        <v>1493</v>
      </c>
      <c r="C476" s="293" t="s">
        <v>2492</v>
      </c>
      <c r="D476" s="287" t="s">
        <v>800</v>
      </c>
      <c r="E476" s="287" t="s">
        <v>2560</v>
      </c>
      <c r="F476" s="288">
        <v>19</v>
      </c>
      <c r="G476" s="289">
        <f t="shared" si="28"/>
        <v>1586.31</v>
      </c>
      <c r="H476" s="290">
        <f t="shared" si="29"/>
        <v>1562.5153499999999</v>
      </c>
      <c r="I476" s="290">
        <f t="shared" si="30"/>
        <v>1563</v>
      </c>
      <c r="J476" s="291" t="str">
        <f t="shared" si="31"/>
        <v>NicheODCJunior</v>
      </c>
    </row>
    <row r="477" spans="1:10" s="292" customFormat="1" ht="10">
      <c r="A477" s="287">
        <v>476</v>
      </c>
      <c r="B477" s="287" t="s">
        <v>1493</v>
      </c>
      <c r="C477" s="293" t="s">
        <v>2492</v>
      </c>
      <c r="D477" s="287" t="s">
        <v>807</v>
      </c>
      <c r="E477" s="287" t="s">
        <v>2560</v>
      </c>
      <c r="F477" s="288">
        <v>17.100000000000001</v>
      </c>
      <c r="G477" s="289">
        <f t="shared" si="28"/>
        <v>1427.6790000000001</v>
      </c>
      <c r="H477" s="290">
        <f t="shared" si="29"/>
        <v>1406.263815</v>
      </c>
      <c r="I477" s="290">
        <f t="shared" si="30"/>
        <v>1407</v>
      </c>
      <c r="J477" s="291" t="str">
        <f t="shared" si="31"/>
        <v>NicheOnPremJunior</v>
      </c>
    </row>
    <row r="478" spans="1:10" s="292" customFormat="1" ht="10">
      <c r="A478" s="287">
        <v>477</v>
      </c>
      <c r="B478" s="287" t="s">
        <v>1493</v>
      </c>
      <c r="C478" s="293" t="s">
        <v>2492</v>
      </c>
      <c r="D478" s="287" t="s">
        <v>800</v>
      </c>
      <c r="E478" s="287" t="s">
        <v>2561</v>
      </c>
      <c r="F478" s="288">
        <v>22.8</v>
      </c>
      <c r="G478" s="289">
        <f t="shared" si="28"/>
        <v>1903.5719999999999</v>
      </c>
      <c r="H478" s="290">
        <f t="shared" si="29"/>
        <v>1875.0184199999999</v>
      </c>
      <c r="I478" s="290">
        <f t="shared" si="30"/>
        <v>1876</v>
      </c>
      <c r="J478" s="291" t="str">
        <f t="shared" si="31"/>
        <v>NicheODCIntermediate</v>
      </c>
    </row>
    <row r="479" spans="1:10" s="292" customFormat="1" ht="10">
      <c r="A479" s="287">
        <v>478</v>
      </c>
      <c r="B479" s="287" t="s">
        <v>1493</v>
      </c>
      <c r="C479" s="293" t="s">
        <v>2492</v>
      </c>
      <c r="D479" s="287" t="s">
        <v>807</v>
      </c>
      <c r="E479" s="287" t="s">
        <v>2561</v>
      </c>
      <c r="F479" s="288">
        <v>20.52</v>
      </c>
      <c r="G479" s="289">
        <f t="shared" si="28"/>
        <v>1713.2148</v>
      </c>
      <c r="H479" s="290">
        <f t="shared" si="29"/>
        <v>1687.516578</v>
      </c>
      <c r="I479" s="290">
        <f t="shared" si="30"/>
        <v>1688</v>
      </c>
      <c r="J479" s="291" t="str">
        <f t="shared" si="31"/>
        <v>NicheOnPremIntermediate</v>
      </c>
    </row>
    <row r="480" spans="1:10" s="292" customFormat="1" ht="10">
      <c r="A480" s="287">
        <v>479</v>
      </c>
      <c r="B480" s="287" t="s">
        <v>1493</v>
      </c>
      <c r="C480" s="293" t="s">
        <v>2492</v>
      </c>
      <c r="D480" s="287" t="s">
        <v>800</v>
      </c>
      <c r="E480" s="287" t="s">
        <v>2562</v>
      </c>
      <c r="F480" s="288">
        <v>27.5</v>
      </c>
      <c r="G480" s="289">
        <f t="shared" si="28"/>
        <v>2295.9749999999999</v>
      </c>
      <c r="H480" s="290">
        <f t="shared" si="29"/>
        <v>2261.5353749999999</v>
      </c>
      <c r="I480" s="290">
        <f t="shared" si="30"/>
        <v>2262</v>
      </c>
      <c r="J480" s="291" t="str">
        <f t="shared" si="31"/>
        <v>NicheODCSenior</v>
      </c>
    </row>
    <row r="481" spans="1:10" s="292" customFormat="1" ht="10">
      <c r="A481" s="287">
        <v>480</v>
      </c>
      <c r="B481" s="287" t="s">
        <v>1493</v>
      </c>
      <c r="C481" s="293" t="s">
        <v>2492</v>
      </c>
      <c r="D481" s="287" t="s">
        <v>807</v>
      </c>
      <c r="E481" s="287" t="s">
        <v>2562</v>
      </c>
      <c r="F481" s="288">
        <v>24.75</v>
      </c>
      <c r="G481" s="289">
        <f t="shared" si="28"/>
        <v>2066.3775000000001</v>
      </c>
      <c r="H481" s="290">
        <f t="shared" si="29"/>
        <v>2035.3818375000001</v>
      </c>
      <c r="I481" s="290">
        <f t="shared" si="30"/>
        <v>2036</v>
      </c>
      <c r="J481" s="291" t="str">
        <f t="shared" si="31"/>
        <v>NicheOnPremSenior</v>
      </c>
    </row>
    <row r="482" spans="1:10" s="292" customFormat="1" ht="10">
      <c r="A482" s="287">
        <v>481</v>
      </c>
      <c r="B482" s="287" t="s">
        <v>1462</v>
      </c>
      <c r="C482" s="293" t="s">
        <v>2493</v>
      </c>
      <c r="D482" s="287" t="s">
        <v>800</v>
      </c>
      <c r="E482" s="287" t="s">
        <v>2560</v>
      </c>
      <c r="F482" s="288">
        <v>17.5</v>
      </c>
      <c r="G482" s="289">
        <f t="shared" si="28"/>
        <v>1461.0749999999998</v>
      </c>
      <c r="H482" s="290">
        <f t="shared" si="29"/>
        <v>1439.1588749999999</v>
      </c>
      <c r="I482" s="290">
        <f t="shared" si="30"/>
        <v>1440</v>
      </c>
      <c r="J482" s="291" t="str">
        <f t="shared" si="31"/>
        <v>PremiumODCJunior</v>
      </c>
    </row>
    <row r="483" spans="1:10" s="292" customFormat="1" ht="10">
      <c r="A483" s="287">
        <v>482</v>
      </c>
      <c r="B483" s="287" t="s">
        <v>1462</v>
      </c>
      <c r="C483" s="293" t="s">
        <v>2493</v>
      </c>
      <c r="D483" s="287" t="s">
        <v>807</v>
      </c>
      <c r="E483" s="287" t="s">
        <v>2560</v>
      </c>
      <c r="F483" s="288">
        <v>15.75</v>
      </c>
      <c r="G483" s="289">
        <f t="shared" si="28"/>
        <v>1314.9675</v>
      </c>
      <c r="H483" s="290">
        <f t="shared" si="29"/>
        <v>1295.2429875</v>
      </c>
      <c r="I483" s="290">
        <f t="shared" si="30"/>
        <v>1296</v>
      </c>
      <c r="J483" s="291" t="str">
        <f t="shared" si="31"/>
        <v>PremiumOnPremJunior</v>
      </c>
    </row>
    <row r="484" spans="1:10" s="292" customFormat="1" ht="10">
      <c r="A484" s="287">
        <v>483</v>
      </c>
      <c r="B484" s="287" t="s">
        <v>1462</v>
      </c>
      <c r="C484" s="293" t="s">
        <v>2493</v>
      </c>
      <c r="D484" s="287" t="s">
        <v>800</v>
      </c>
      <c r="E484" s="287" t="s">
        <v>2561</v>
      </c>
      <c r="F484" s="288">
        <v>21.3</v>
      </c>
      <c r="G484" s="289">
        <f t="shared" si="28"/>
        <v>1778.337</v>
      </c>
      <c r="H484" s="290">
        <f t="shared" si="29"/>
        <v>1751.6619450000001</v>
      </c>
      <c r="I484" s="290">
        <f t="shared" si="30"/>
        <v>1752</v>
      </c>
      <c r="J484" s="291" t="str">
        <f t="shared" si="31"/>
        <v>PremiumODCIntermediate</v>
      </c>
    </row>
    <row r="485" spans="1:10" s="292" customFormat="1" ht="10">
      <c r="A485" s="287">
        <v>484</v>
      </c>
      <c r="B485" s="287" t="s">
        <v>1462</v>
      </c>
      <c r="C485" s="293" t="s">
        <v>2493</v>
      </c>
      <c r="D485" s="287" t="s">
        <v>807</v>
      </c>
      <c r="E485" s="287" t="s">
        <v>2561</v>
      </c>
      <c r="F485" s="288">
        <v>19.170000000000002</v>
      </c>
      <c r="G485" s="289">
        <f t="shared" si="28"/>
        <v>1600.5033000000001</v>
      </c>
      <c r="H485" s="290">
        <f t="shared" si="29"/>
        <v>1576.4957505</v>
      </c>
      <c r="I485" s="290">
        <f t="shared" si="30"/>
        <v>1577</v>
      </c>
      <c r="J485" s="291" t="str">
        <f t="shared" si="31"/>
        <v>PremiumOnPremIntermediate</v>
      </c>
    </row>
    <row r="486" spans="1:10" s="292" customFormat="1" ht="10">
      <c r="A486" s="287">
        <v>485</v>
      </c>
      <c r="B486" s="287" t="s">
        <v>1462</v>
      </c>
      <c r="C486" s="293" t="s">
        <v>2493</v>
      </c>
      <c r="D486" s="287" t="s">
        <v>800</v>
      </c>
      <c r="E486" s="287" t="s">
        <v>2562</v>
      </c>
      <c r="F486" s="288">
        <v>24.8</v>
      </c>
      <c r="G486" s="289">
        <f t="shared" si="28"/>
        <v>2070.5520000000001</v>
      </c>
      <c r="H486" s="290">
        <f t="shared" si="29"/>
        <v>2039.4937200000002</v>
      </c>
      <c r="I486" s="290">
        <f t="shared" si="30"/>
        <v>2040</v>
      </c>
      <c r="J486" s="291" t="str">
        <f t="shared" si="31"/>
        <v>PremiumODCSenior</v>
      </c>
    </row>
    <row r="487" spans="1:10" s="292" customFormat="1" ht="10">
      <c r="A487" s="287">
        <v>486</v>
      </c>
      <c r="B487" s="287" t="s">
        <v>1462</v>
      </c>
      <c r="C487" s="293" t="s">
        <v>2493</v>
      </c>
      <c r="D487" s="287" t="s">
        <v>807</v>
      </c>
      <c r="E487" s="287" t="s">
        <v>2562</v>
      </c>
      <c r="F487" s="288">
        <v>22.32</v>
      </c>
      <c r="G487" s="289">
        <f t="shared" si="28"/>
        <v>1863.4967999999999</v>
      </c>
      <c r="H487" s="290">
        <f t="shared" si="29"/>
        <v>1835.5443479999999</v>
      </c>
      <c r="I487" s="290">
        <f t="shared" si="30"/>
        <v>1836</v>
      </c>
      <c r="J487" s="291" t="str">
        <f t="shared" si="31"/>
        <v>PremiumOnPremSenior</v>
      </c>
    </row>
    <row r="488" spans="1:10" s="292" customFormat="1" ht="10">
      <c r="A488" s="287">
        <v>487</v>
      </c>
      <c r="B488" s="287" t="s">
        <v>1464</v>
      </c>
      <c r="C488" s="293" t="s">
        <v>2632</v>
      </c>
      <c r="D488" s="287" t="s">
        <v>800</v>
      </c>
      <c r="E488" s="287" t="s">
        <v>2560</v>
      </c>
      <c r="F488" s="288">
        <v>16.899999999999999</v>
      </c>
      <c r="G488" s="289">
        <f t="shared" si="28"/>
        <v>1410.9809999999998</v>
      </c>
      <c r="H488" s="290">
        <f t="shared" si="29"/>
        <v>1389.8162849999999</v>
      </c>
      <c r="I488" s="290">
        <f t="shared" si="30"/>
        <v>1390</v>
      </c>
      <c r="J488" s="291" t="str">
        <f t="shared" si="31"/>
        <v>StandardODCJunior</v>
      </c>
    </row>
    <row r="489" spans="1:10" s="292" customFormat="1" ht="10">
      <c r="A489" s="287">
        <v>488</v>
      </c>
      <c r="B489" s="287" t="s">
        <v>1464</v>
      </c>
      <c r="C489" s="293" t="s">
        <v>2632</v>
      </c>
      <c r="D489" s="287" t="s">
        <v>807</v>
      </c>
      <c r="E489" s="287" t="s">
        <v>2560</v>
      </c>
      <c r="F489" s="288">
        <v>15.21</v>
      </c>
      <c r="G489" s="289">
        <f t="shared" si="28"/>
        <v>1269.8829000000001</v>
      </c>
      <c r="H489" s="290">
        <f t="shared" si="29"/>
        <v>1250.8346565000002</v>
      </c>
      <c r="I489" s="290">
        <f t="shared" si="30"/>
        <v>1251</v>
      </c>
      <c r="J489" s="291" t="str">
        <f t="shared" si="31"/>
        <v>StandardOnPremJunior</v>
      </c>
    </row>
    <row r="490" spans="1:10" s="292" customFormat="1" ht="10">
      <c r="A490" s="287">
        <v>489</v>
      </c>
      <c r="B490" s="287" t="s">
        <v>1464</v>
      </c>
      <c r="C490" s="293" t="s">
        <v>2632</v>
      </c>
      <c r="D490" s="287" t="s">
        <v>800</v>
      </c>
      <c r="E490" s="287" t="s">
        <v>2561</v>
      </c>
      <c r="F490" s="288">
        <v>20</v>
      </c>
      <c r="G490" s="289">
        <f t="shared" si="28"/>
        <v>1669.8</v>
      </c>
      <c r="H490" s="290">
        <f t="shared" si="29"/>
        <v>1644.7529999999999</v>
      </c>
      <c r="I490" s="290">
        <f t="shared" si="30"/>
        <v>1645</v>
      </c>
      <c r="J490" s="291" t="str">
        <f t="shared" si="31"/>
        <v>StandardODCIntermediate</v>
      </c>
    </row>
    <row r="491" spans="1:10" s="292" customFormat="1" ht="10">
      <c r="A491" s="287">
        <v>490</v>
      </c>
      <c r="B491" s="287" t="s">
        <v>1464</v>
      </c>
      <c r="C491" s="293" t="s">
        <v>2632</v>
      </c>
      <c r="D491" s="287" t="s">
        <v>807</v>
      </c>
      <c r="E491" s="287" t="s">
        <v>2561</v>
      </c>
      <c r="F491" s="288">
        <v>18</v>
      </c>
      <c r="G491" s="289">
        <f t="shared" si="28"/>
        <v>1502.82</v>
      </c>
      <c r="H491" s="290">
        <f t="shared" si="29"/>
        <v>1480.2776999999999</v>
      </c>
      <c r="I491" s="290">
        <f t="shared" si="30"/>
        <v>1481</v>
      </c>
      <c r="J491" s="291" t="str">
        <f t="shared" si="31"/>
        <v>StandardOnPremIntermediate</v>
      </c>
    </row>
    <row r="492" spans="1:10" s="292" customFormat="1" ht="10">
      <c r="A492" s="287">
        <v>491</v>
      </c>
      <c r="B492" s="287" t="s">
        <v>1464</v>
      </c>
      <c r="C492" s="293" t="s">
        <v>2632</v>
      </c>
      <c r="D492" s="287" t="s">
        <v>800</v>
      </c>
      <c r="E492" s="287" t="s">
        <v>2562</v>
      </c>
      <c r="F492" s="288">
        <v>22.9</v>
      </c>
      <c r="G492" s="289">
        <f t="shared" si="28"/>
        <v>1911.9209999999998</v>
      </c>
      <c r="H492" s="290">
        <f t="shared" si="29"/>
        <v>1883.2421849999998</v>
      </c>
      <c r="I492" s="290">
        <f t="shared" si="30"/>
        <v>1884</v>
      </c>
      <c r="J492" s="291" t="str">
        <f t="shared" si="31"/>
        <v>StandardODCSenior</v>
      </c>
    </row>
    <row r="493" spans="1:10" s="292" customFormat="1" ht="10">
      <c r="A493" s="287">
        <v>492</v>
      </c>
      <c r="B493" s="287" t="s">
        <v>1464</v>
      </c>
      <c r="C493" s="293" t="s">
        <v>2632</v>
      </c>
      <c r="D493" s="287" t="s">
        <v>807</v>
      </c>
      <c r="E493" s="287" t="s">
        <v>2562</v>
      </c>
      <c r="F493" s="288">
        <v>20.61</v>
      </c>
      <c r="G493" s="289">
        <f t="shared" si="28"/>
        <v>1720.7288999999998</v>
      </c>
      <c r="H493" s="290">
        <f t="shared" si="29"/>
        <v>1694.9179664999999</v>
      </c>
      <c r="I493" s="290">
        <f t="shared" si="30"/>
        <v>1695</v>
      </c>
      <c r="J493" s="291" t="str">
        <f t="shared" si="31"/>
        <v>StandardOnPremSenior</v>
      </c>
    </row>
    <row r="494" spans="1:10" s="292" customFormat="1" ht="10">
      <c r="A494" s="287">
        <v>493</v>
      </c>
      <c r="B494" s="287" t="s">
        <v>1462</v>
      </c>
      <c r="C494" s="293" t="s">
        <v>2495</v>
      </c>
      <c r="D494" s="287" t="s">
        <v>800</v>
      </c>
      <c r="E494" s="287" t="s">
        <v>2560</v>
      </c>
      <c r="F494" s="288">
        <v>17.5</v>
      </c>
      <c r="G494" s="289">
        <f t="shared" si="28"/>
        <v>1461.0749999999998</v>
      </c>
      <c r="H494" s="290">
        <f t="shared" si="29"/>
        <v>1439.1588749999999</v>
      </c>
      <c r="I494" s="290">
        <f t="shared" si="30"/>
        <v>1440</v>
      </c>
      <c r="J494" s="291" t="str">
        <f t="shared" si="31"/>
        <v>PremiumODCJunior</v>
      </c>
    </row>
    <row r="495" spans="1:10" s="292" customFormat="1" ht="10">
      <c r="A495" s="287">
        <v>494</v>
      </c>
      <c r="B495" s="287" t="s">
        <v>1462</v>
      </c>
      <c r="C495" s="293" t="s">
        <v>2495</v>
      </c>
      <c r="D495" s="287" t="s">
        <v>807</v>
      </c>
      <c r="E495" s="287" t="s">
        <v>2560</v>
      </c>
      <c r="F495" s="288">
        <v>15.75</v>
      </c>
      <c r="G495" s="289">
        <f t="shared" si="28"/>
        <v>1314.9675</v>
      </c>
      <c r="H495" s="290">
        <f t="shared" si="29"/>
        <v>1295.2429875</v>
      </c>
      <c r="I495" s="290">
        <f t="shared" si="30"/>
        <v>1296</v>
      </c>
      <c r="J495" s="291" t="str">
        <f t="shared" si="31"/>
        <v>PremiumOnPremJunior</v>
      </c>
    </row>
    <row r="496" spans="1:10" s="292" customFormat="1" ht="10">
      <c r="A496" s="287">
        <v>495</v>
      </c>
      <c r="B496" s="287" t="s">
        <v>1462</v>
      </c>
      <c r="C496" s="293" t="s">
        <v>2495</v>
      </c>
      <c r="D496" s="287" t="s">
        <v>800</v>
      </c>
      <c r="E496" s="287" t="s">
        <v>2561</v>
      </c>
      <c r="F496" s="288">
        <v>21.3</v>
      </c>
      <c r="G496" s="289">
        <f t="shared" si="28"/>
        <v>1778.337</v>
      </c>
      <c r="H496" s="290">
        <f t="shared" si="29"/>
        <v>1751.6619450000001</v>
      </c>
      <c r="I496" s="290">
        <f t="shared" si="30"/>
        <v>1752</v>
      </c>
      <c r="J496" s="291" t="str">
        <f t="shared" si="31"/>
        <v>PremiumODCIntermediate</v>
      </c>
    </row>
    <row r="497" spans="1:10" s="292" customFormat="1" ht="10">
      <c r="A497" s="287">
        <v>496</v>
      </c>
      <c r="B497" s="287" t="s">
        <v>1462</v>
      </c>
      <c r="C497" s="293" t="s">
        <v>2495</v>
      </c>
      <c r="D497" s="287" t="s">
        <v>807</v>
      </c>
      <c r="E497" s="287" t="s">
        <v>2561</v>
      </c>
      <c r="F497" s="288">
        <v>19.170000000000002</v>
      </c>
      <c r="G497" s="289">
        <f t="shared" si="28"/>
        <v>1600.5033000000001</v>
      </c>
      <c r="H497" s="290">
        <f t="shared" si="29"/>
        <v>1576.4957505</v>
      </c>
      <c r="I497" s="290">
        <f t="shared" si="30"/>
        <v>1577</v>
      </c>
      <c r="J497" s="291" t="str">
        <f t="shared" si="31"/>
        <v>PremiumOnPremIntermediate</v>
      </c>
    </row>
    <row r="498" spans="1:10" s="292" customFormat="1" ht="10">
      <c r="A498" s="287">
        <v>497</v>
      </c>
      <c r="B498" s="287" t="s">
        <v>1462</v>
      </c>
      <c r="C498" s="293" t="s">
        <v>2495</v>
      </c>
      <c r="D498" s="287" t="s">
        <v>800</v>
      </c>
      <c r="E498" s="287" t="s">
        <v>2562</v>
      </c>
      <c r="F498" s="288">
        <v>24.8</v>
      </c>
      <c r="G498" s="289">
        <f t="shared" si="28"/>
        <v>2070.5520000000001</v>
      </c>
      <c r="H498" s="290">
        <f t="shared" si="29"/>
        <v>2039.4937200000002</v>
      </c>
      <c r="I498" s="290">
        <f t="shared" si="30"/>
        <v>2040</v>
      </c>
      <c r="J498" s="291" t="str">
        <f t="shared" si="31"/>
        <v>PremiumODCSenior</v>
      </c>
    </row>
    <row r="499" spans="1:10" s="292" customFormat="1" ht="10">
      <c r="A499" s="287">
        <v>498</v>
      </c>
      <c r="B499" s="287" t="s">
        <v>1462</v>
      </c>
      <c r="C499" s="293" t="s">
        <v>2495</v>
      </c>
      <c r="D499" s="287" t="s">
        <v>807</v>
      </c>
      <c r="E499" s="287" t="s">
        <v>2562</v>
      </c>
      <c r="F499" s="288">
        <v>22.32</v>
      </c>
      <c r="G499" s="289">
        <f t="shared" si="28"/>
        <v>1863.4967999999999</v>
      </c>
      <c r="H499" s="290">
        <f t="shared" si="29"/>
        <v>1835.5443479999999</v>
      </c>
      <c r="I499" s="290">
        <f t="shared" si="30"/>
        <v>1836</v>
      </c>
      <c r="J499" s="291" t="str">
        <f t="shared" si="31"/>
        <v>PremiumOnPremSenior</v>
      </c>
    </row>
    <row r="500" spans="1:10" s="292" customFormat="1" ht="10">
      <c r="A500" s="287">
        <v>499</v>
      </c>
      <c r="B500" s="287" t="s">
        <v>1462</v>
      </c>
      <c r="C500" s="293" t="s">
        <v>2496</v>
      </c>
      <c r="D500" s="287" t="s">
        <v>800</v>
      </c>
      <c r="E500" s="287" t="s">
        <v>2560</v>
      </c>
      <c r="F500" s="288">
        <v>17.5</v>
      </c>
      <c r="G500" s="289">
        <f t="shared" si="28"/>
        <v>1461.0749999999998</v>
      </c>
      <c r="H500" s="290">
        <f t="shared" si="29"/>
        <v>1439.1588749999999</v>
      </c>
      <c r="I500" s="290">
        <f t="shared" si="30"/>
        <v>1440</v>
      </c>
      <c r="J500" s="291" t="str">
        <f t="shared" si="31"/>
        <v>PremiumODCJunior</v>
      </c>
    </row>
    <row r="501" spans="1:10" s="292" customFormat="1" ht="10">
      <c r="A501" s="287">
        <v>500</v>
      </c>
      <c r="B501" s="287" t="s">
        <v>1462</v>
      </c>
      <c r="C501" s="293" t="s">
        <v>2496</v>
      </c>
      <c r="D501" s="287" t="s">
        <v>807</v>
      </c>
      <c r="E501" s="287" t="s">
        <v>2560</v>
      </c>
      <c r="F501" s="288">
        <v>15.75</v>
      </c>
      <c r="G501" s="289">
        <f t="shared" si="28"/>
        <v>1314.9675</v>
      </c>
      <c r="H501" s="290">
        <f t="shared" si="29"/>
        <v>1295.2429875</v>
      </c>
      <c r="I501" s="290">
        <f t="shared" si="30"/>
        <v>1296</v>
      </c>
      <c r="J501" s="291" t="str">
        <f t="shared" si="31"/>
        <v>PremiumOnPremJunior</v>
      </c>
    </row>
    <row r="502" spans="1:10" s="292" customFormat="1" ht="10">
      <c r="A502" s="287">
        <v>501</v>
      </c>
      <c r="B502" s="287" t="s">
        <v>1462</v>
      </c>
      <c r="C502" s="293" t="s">
        <v>2496</v>
      </c>
      <c r="D502" s="287" t="s">
        <v>800</v>
      </c>
      <c r="E502" s="287" t="s">
        <v>2561</v>
      </c>
      <c r="F502" s="288">
        <v>21.3</v>
      </c>
      <c r="G502" s="289">
        <f t="shared" si="28"/>
        <v>1778.337</v>
      </c>
      <c r="H502" s="290">
        <f t="shared" si="29"/>
        <v>1751.6619450000001</v>
      </c>
      <c r="I502" s="290">
        <f t="shared" si="30"/>
        <v>1752</v>
      </c>
      <c r="J502" s="291" t="str">
        <f t="shared" si="31"/>
        <v>PremiumODCIntermediate</v>
      </c>
    </row>
    <row r="503" spans="1:10" s="292" customFormat="1" ht="10">
      <c r="A503" s="287">
        <v>502</v>
      </c>
      <c r="B503" s="287" t="s">
        <v>1462</v>
      </c>
      <c r="C503" s="293" t="s">
        <v>2496</v>
      </c>
      <c r="D503" s="287" t="s">
        <v>807</v>
      </c>
      <c r="E503" s="287" t="s">
        <v>2561</v>
      </c>
      <c r="F503" s="288">
        <v>19.170000000000002</v>
      </c>
      <c r="G503" s="289">
        <f t="shared" si="28"/>
        <v>1600.5033000000001</v>
      </c>
      <c r="H503" s="290">
        <f t="shared" si="29"/>
        <v>1576.4957505</v>
      </c>
      <c r="I503" s="290">
        <f t="shared" si="30"/>
        <v>1577</v>
      </c>
      <c r="J503" s="291" t="str">
        <f t="shared" si="31"/>
        <v>PremiumOnPremIntermediate</v>
      </c>
    </row>
    <row r="504" spans="1:10" s="292" customFormat="1" ht="10">
      <c r="A504" s="287">
        <v>503</v>
      </c>
      <c r="B504" s="287" t="s">
        <v>1462</v>
      </c>
      <c r="C504" s="293" t="s">
        <v>2496</v>
      </c>
      <c r="D504" s="287" t="s">
        <v>800</v>
      </c>
      <c r="E504" s="287" t="s">
        <v>2562</v>
      </c>
      <c r="F504" s="288">
        <v>24.8</v>
      </c>
      <c r="G504" s="289">
        <f t="shared" si="28"/>
        <v>2070.5520000000001</v>
      </c>
      <c r="H504" s="290">
        <f t="shared" si="29"/>
        <v>2039.4937200000002</v>
      </c>
      <c r="I504" s="290">
        <f t="shared" si="30"/>
        <v>2040</v>
      </c>
      <c r="J504" s="291" t="str">
        <f t="shared" si="31"/>
        <v>PremiumODCSenior</v>
      </c>
    </row>
    <row r="505" spans="1:10" s="292" customFormat="1" ht="10">
      <c r="A505" s="287">
        <v>504</v>
      </c>
      <c r="B505" s="287" t="s">
        <v>1462</v>
      </c>
      <c r="C505" s="293" t="s">
        <v>2496</v>
      </c>
      <c r="D505" s="287" t="s">
        <v>807</v>
      </c>
      <c r="E505" s="287" t="s">
        <v>2562</v>
      </c>
      <c r="F505" s="288">
        <v>22.32</v>
      </c>
      <c r="G505" s="289">
        <f t="shared" si="28"/>
        <v>1863.4967999999999</v>
      </c>
      <c r="H505" s="290">
        <f t="shared" si="29"/>
        <v>1835.5443479999999</v>
      </c>
      <c r="I505" s="290">
        <f t="shared" si="30"/>
        <v>1836</v>
      </c>
      <c r="J505" s="291" t="str">
        <f t="shared" si="31"/>
        <v>PremiumOnPremSenior</v>
      </c>
    </row>
    <row r="506" spans="1:10" s="292" customFormat="1" ht="10">
      <c r="A506" s="287">
        <v>505</v>
      </c>
      <c r="B506" s="287" t="s">
        <v>1493</v>
      </c>
      <c r="C506" s="293" t="s">
        <v>2497</v>
      </c>
      <c r="D506" s="287" t="s">
        <v>800</v>
      </c>
      <c r="E506" s="287" t="s">
        <v>2560</v>
      </c>
      <c r="F506" s="288">
        <v>19</v>
      </c>
      <c r="G506" s="289">
        <f t="shared" si="28"/>
        <v>1586.31</v>
      </c>
      <c r="H506" s="290">
        <f t="shared" si="29"/>
        <v>1562.5153499999999</v>
      </c>
      <c r="I506" s="290">
        <f t="shared" si="30"/>
        <v>1563</v>
      </c>
      <c r="J506" s="291" t="str">
        <f t="shared" si="31"/>
        <v>NicheODCJunior</v>
      </c>
    </row>
    <row r="507" spans="1:10" s="292" customFormat="1" ht="10">
      <c r="A507" s="287">
        <v>506</v>
      </c>
      <c r="B507" s="287" t="s">
        <v>1493</v>
      </c>
      <c r="C507" s="293" t="s">
        <v>2497</v>
      </c>
      <c r="D507" s="287" t="s">
        <v>807</v>
      </c>
      <c r="E507" s="287" t="s">
        <v>2560</v>
      </c>
      <c r="F507" s="288">
        <v>17.100000000000001</v>
      </c>
      <c r="G507" s="289">
        <f t="shared" si="28"/>
        <v>1427.6790000000001</v>
      </c>
      <c r="H507" s="290">
        <f t="shared" si="29"/>
        <v>1406.263815</v>
      </c>
      <c r="I507" s="290">
        <f t="shared" si="30"/>
        <v>1407</v>
      </c>
      <c r="J507" s="291" t="str">
        <f t="shared" si="31"/>
        <v>NicheOnPremJunior</v>
      </c>
    </row>
    <row r="508" spans="1:10" s="292" customFormat="1" ht="10">
      <c r="A508" s="287">
        <v>507</v>
      </c>
      <c r="B508" s="287" t="s">
        <v>1493</v>
      </c>
      <c r="C508" s="293" t="s">
        <v>2497</v>
      </c>
      <c r="D508" s="287" t="s">
        <v>800</v>
      </c>
      <c r="E508" s="287" t="s">
        <v>2561</v>
      </c>
      <c r="F508" s="288">
        <v>22.8</v>
      </c>
      <c r="G508" s="289">
        <f t="shared" si="28"/>
        <v>1903.5719999999999</v>
      </c>
      <c r="H508" s="290">
        <f t="shared" si="29"/>
        <v>1875.0184199999999</v>
      </c>
      <c r="I508" s="290">
        <f t="shared" si="30"/>
        <v>1876</v>
      </c>
      <c r="J508" s="291" t="str">
        <f t="shared" si="31"/>
        <v>NicheODCIntermediate</v>
      </c>
    </row>
    <row r="509" spans="1:10" s="292" customFormat="1" ht="10">
      <c r="A509" s="287">
        <v>508</v>
      </c>
      <c r="B509" s="287" t="s">
        <v>1493</v>
      </c>
      <c r="C509" s="293" t="s">
        <v>2497</v>
      </c>
      <c r="D509" s="287" t="s">
        <v>807</v>
      </c>
      <c r="E509" s="287" t="s">
        <v>2561</v>
      </c>
      <c r="F509" s="288">
        <v>20.52</v>
      </c>
      <c r="G509" s="289">
        <f t="shared" si="28"/>
        <v>1713.2148</v>
      </c>
      <c r="H509" s="290">
        <f t="shared" si="29"/>
        <v>1687.516578</v>
      </c>
      <c r="I509" s="290">
        <f t="shared" si="30"/>
        <v>1688</v>
      </c>
      <c r="J509" s="291" t="str">
        <f t="shared" si="31"/>
        <v>NicheOnPremIntermediate</v>
      </c>
    </row>
    <row r="510" spans="1:10" s="292" customFormat="1" ht="10">
      <c r="A510" s="287">
        <v>509</v>
      </c>
      <c r="B510" s="287" t="s">
        <v>1493</v>
      </c>
      <c r="C510" s="293" t="s">
        <v>2497</v>
      </c>
      <c r="D510" s="287" t="s">
        <v>800</v>
      </c>
      <c r="E510" s="287" t="s">
        <v>2562</v>
      </c>
      <c r="F510" s="288">
        <v>27.5</v>
      </c>
      <c r="G510" s="289">
        <f t="shared" si="28"/>
        <v>2295.9749999999999</v>
      </c>
      <c r="H510" s="290">
        <f t="shared" si="29"/>
        <v>2261.5353749999999</v>
      </c>
      <c r="I510" s="290">
        <f t="shared" si="30"/>
        <v>2262</v>
      </c>
      <c r="J510" s="291" t="str">
        <f t="shared" si="31"/>
        <v>NicheODCSenior</v>
      </c>
    </row>
    <row r="511" spans="1:10" s="292" customFormat="1" ht="10">
      <c r="A511" s="287">
        <v>510</v>
      </c>
      <c r="B511" s="287" t="s">
        <v>1493</v>
      </c>
      <c r="C511" s="293" t="s">
        <v>2497</v>
      </c>
      <c r="D511" s="287" t="s">
        <v>807</v>
      </c>
      <c r="E511" s="287" t="s">
        <v>2562</v>
      </c>
      <c r="F511" s="288">
        <v>24.75</v>
      </c>
      <c r="G511" s="289">
        <f t="shared" si="28"/>
        <v>2066.3775000000001</v>
      </c>
      <c r="H511" s="290">
        <f t="shared" si="29"/>
        <v>2035.3818375000001</v>
      </c>
      <c r="I511" s="290">
        <f t="shared" si="30"/>
        <v>2036</v>
      </c>
      <c r="J511" s="291" t="str">
        <f t="shared" si="31"/>
        <v>NicheOnPremSenior</v>
      </c>
    </row>
    <row r="512" spans="1:10" s="292" customFormat="1" ht="10">
      <c r="A512" s="287">
        <v>511</v>
      </c>
      <c r="B512" s="287" t="s">
        <v>1462</v>
      </c>
      <c r="C512" s="293" t="s">
        <v>2498</v>
      </c>
      <c r="D512" s="287" t="s">
        <v>800</v>
      </c>
      <c r="E512" s="287" t="s">
        <v>2560</v>
      </c>
      <c r="F512" s="288">
        <v>17.5</v>
      </c>
      <c r="G512" s="289">
        <f t="shared" si="28"/>
        <v>1461.0749999999998</v>
      </c>
      <c r="H512" s="290">
        <f t="shared" si="29"/>
        <v>1439.1588749999999</v>
      </c>
      <c r="I512" s="290">
        <f t="shared" si="30"/>
        <v>1440</v>
      </c>
      <c r="J512" s="291" t="str">
        <f t="shared" si="31"/>
        <v>PremiumODCJunior</v>
      </c>
    </row>
    <row r="513" spans="1:10" s="292" customFormat="1" ht="10">
      <c r="A513" s="287">
        <v>512</v>
      </c>
      <c r="B513" s="287" t="s">
        <v>1462</v>
      </c>
      <c r="C513" s="293" t="s">
        <v>2498</v>
      </c>
      <c r="D513" s="287" t="s">
        <v>807</v>
      </c>
      <c r="E513" s="287" t="s">
        <v>2560</v>
      </c>
      <c r="F513" s="288">
        <v>15.75</v>
      </c>
      <c r="G513" s="289">
        <f t="shared" si="28"/>
        <v>1314.9675</v>
      </c>
      <c r="H513" s="290">
        <f t="shared" si="29"/>
        <v>1295.2429875</v>
      </c>
      <c r="I513" s="290">
        <f t="shared" si="30"/>
        <v>1296</v>
      </c>
      <c r="J513" s="291" t="str">
        <f t="shared" si="31"/>
        <v>PremiumOnPremJunior</v>
      </c>
    </row>
    <row r="514" spans="1:10" s="292" customFormat="1" ht="10">
      <c r="A514" s="287">
        <v>513</v>
      </c>
      <c r="B514" s="287" t="s">
        <v>1462</v>
      </c>
      <c r="C514" s="293" t="s">
        <v>2498</v>
      </c>
      <c r="D514" s="287" t="s">
        <v>800</v>
      </c>
      <c r="E514" s="287" t="s">
        <v>2561</v>
      </c>
      <c r="F514" s="288">
        <v>21.3</v>
      </c>
      <c r="G514" s="289">
        <f t="shared" si="28"/>
        <v>1778.337</v>
      </c>
      <c r="H514" s="290">
        <f t="shared" si="29"/>
        <v>1751.6619450000001</v>
      </c>
      <c r="I514" s="290">
        <f t="shared" si="30"/>
        <v>1752</v>
      </c>
      <c r="J514" s="291" t="str">
        <f t="shared" si="31"/>
        <v>PremiumODCIntermediate</v>
      </c>
    </row>
    <row r="515" spans="1:10" s="292" customFormat="1" ht="10">
      <c r="A515" s="287">
        <v>514</v>
      </c>
      <c r="B515" s="287" t="s">
        <v>1462</v>
      </c>
      <c r="C515" s="293" t="s">
        <v>2498</v>
      </c>
      <c r="D515" s="287" t="s">
        <v>807</v>
      </c>
      <c r="E515" s="287" t="s">
        <v>2561</v>
      </c>
      <c r="F515" s="288">
        <v>19.170000000000002</v>
      </c>
      <c r="G515" s="289">
        <f t="shared" ref="G515:G537" si="32">F515*83.49</f>
        <v>1600.5033000000001</v>
      </c>
      <c r="H515" s="290">
        <f t="shared" ref="H515:H537" si="33">G515-(G515*1.5%)</f>
        <v>1576.4957505</v>
      </c>
      <c r="I515" s="290">
        <f t="shared" ref="I515:I537" si="34">ROUNDUP(H515,0)</f>
        <v>1577</v>
      </c>
      <c r="J515" s="291" t="str">
        <f t="shared" ref="J515:J537" si="35">CONCATENATE(B515,D515,E515)</f>
        <v>PremiumOnPremIntermediate</v>
      </c>
    </row>
    <row r="516" spans="1:10" s="292" customFormat="1" ht="10">
      <c r="A516" s="287">
        <v>515</v>
      </c>
      <c r="B516" s="287" t="s">
        <v>1462</v>
      </c>
      <c r="C516" s="293" t="s">
        <v>2498</v>
      </c>
      <c r="D516" s="287" t="s">
        <v>800</v>
      </c>
      <c r="E516" s="287" t="s">
        <v>2562</v>
      </c>
      <c r="F516" s="288">
        <v>24.8</v>
      </c>
      <c r="G516" s="289">
        <f t="shared" si="32"/>
        <v>2070.5520000000001</v>
      </c>
      <c r="H516" s="290">
        <f t="shared" si="33"/>
        <v>2039.4937200000002</v>
      </c>
      <c r="I516" s="290">
        <f t="shared" si="34"/>
        <v>2040</v>
      </c>
      <c r="J516" s="291" t="str">
        <f t="shared" si="35"/>
        <v>PremiumODCSenior</v>
      </c>
    </row>
    <row r="517" spans="1:10" s="292" customFormat="1" ht="10">
      <c r="A517" s="287">
        <v>516</v>
      </c>
      <c r="B517" s="287" t="s">
        <v>1462</v>
      </c>
      <c r="C517" s="293" t="s">
        <v>2498</v>
      </c>
      <c r="D517" s="287" t="s">
        <v>807</v>
      </c>
      <c r="E517" s="287" t="s">
        <v>2562</v>
      </c>
      <c r="F517" s="288">
        <v>22.32</v>
      </c>
      <c r="G517" s="289">
        <f t="shared" si="32"/>
        <v>1863.4967999999999</v>
      </c>
      <c r="H517" s="290">
        <f t="shared" si="33"/>
        <v>1835.5443479999999</v>
      </c>
      <c r="I517" s="290">
        <f t="shared" si="34"/>
        <v>1836</v>
      </c>
      <c r="J517" s="291" t="str">
        <f t="shared" si="35"/>
        <v>PremiumOnPremSenior</v>
      </c>
    </row>
    <row r="518" spans="1:10" s="292" customFormat="1" ht="10">
      <c r="A518" s="287">
        <v>517</v>
      </c>
      <c r="B518" s="287" t="s">
        <v>1493</v>
      </c>
      <c r="C518" s="293" t="s">
        <v>2575</v>
      </c>
      <c r="D518" s="287" t="s">
        <v>800</v>
      </c>
      <c r="E518" s="287" t="s">
        <v>2560</v>
      </c>
      <c r="F518" s="288">
        <v>19</v>
      </c>
      <c r="G518" s="289">
        <f t="shared" si="32"/>
        <v>1586.31</v>
      </c>
      <c r="H518" s="290">
        <f t="shared" si="33"/>
        <v>1562.5153499999999</v>
      </c>
      <c r="I518" s="290">
        <f t="shared" si="34"/>
        <v>1563</v>
      </c>
      <c r="J518" s="291" t="str">
        <f t="shared" si="35"/>
        <v>NicheODCJunior</v>
      </c>
    </row>
    <row r="519" spans="1:10" s="292" customFormat="1" ht="10">
      <c r="A519" s="287">
        <v>518</v>
      </c>
      <c r="B519" s="287" t="s">
        <v>1493</v>
      </c>
      <c r="C519" s="293" t="s">
        <v>2575</v>
      </c>
      <c r="D519" s="287" t="s">
        <v>807</v>
      </c>
      <c r="E519" s="287" t="s">
        <v>2560</v>
      </c>
      <c r="F519" s="288">
        <v>17.100000000000001</v>
      </c>
      <c r="G519" s="289">
        <f t="shared" si="32"/>
        <v>1427.6790000000001</v>
      </c>
      <c r="H519" s="290">
        <f t="shared" si="33"/>
        <v>1406.263815</v>
      </c>
      <c r="I519" s="290">
        <f t="shared" si="34"/>
        <v>1407</v>
      </c>
      <c r="J519" s="291" t="str">
        <f t="shared" si="35"/>
        <v>NicheOnPremJunior</v>
      </c>
    </row>
    <row r="520" spans="1:10" s="292" customFormat="1" ht="10">
      <c r="A520" s="287">
        <v>519</v>
      </c>
      <c r="B520" s="287" t="s">
        <v>1493</v>
      </c>
      <c r="C520" s="293" t="s">
        <v>2575</v>
      </c>
      <c r="D520" s="287" t="s">
        <v>800</v>
      </c>
      <c r="E520" s="287" t="s">
        <v>2561</v>
      </c>
      <c r="F520" s="288">
        <v>22.8</v>
      </c>
      <c r="G520" s="289">
        <f t="shared" si="32"/>
        <v>1903.5719999999999</v>
      </c>
      <c r="H520" s="290">
        <f t="shared" si="33"/>
        <v>1875.0184199999999</v>
      </c>
      <c r="I520" s="290">
        <f t="shared" si="34"/>
        <v>1876</v>
      </c>
      <c r="J520" s="291" t="str">
        <f t="shared" si="35"/>
        <v>NicheODCIntermediate</v>
      </c>
    </row>
    <row r="521" spans="1:10" s="292" customFormat="1" ht="10">
      <c r="A521" s="287">
        <v>520</v>
      </c>
      <c r="B521" s="287" t="s">
        <v>1493</v>
      </c>
      <c r="C521" s="293" t="s">
        <v>2575</v>
      </c>
      <c r="D521" s="287" t="s">
        <v>807</v>
      </c>
      <c r="E521" s="287" t="s">
        <v>2561</v>
      </c>
      <c r="F521" s="288">
        <v>20.52</v>
      </c>
      <c r="G521" s="289">
        <f t="shared" si="32"/>
        <v>1713.2148</v>
      </c>
      <c r="H521" s="290">
        <f t="shared" si="33"/>
        <v>1687.516578</v>
      </c>
      <c r="I521" s="290">
        <f t="shared" si="34"/>
        <v>1688</v>
      </c>
      <c r="J521" s="291" t="str">
        <f t="shared" si="35"/>
        <v>NicheOnPremIntermediate</v>
      </c>
    </row>
    <row r="522" spans="1:10" s="292" customFormat="1" ht="10">
      <c r="A522" s="287">
        <v>521</v>
      </c>
      <c r="B522" s="287" t="s">
        <v>1493</v>
      </c>
      <c r="C522" s="293" t="s">
        <v>2575</v>
      </c>
      <c r="D522" s="287" t="s">
        <v>800</v>
      </c>
      <c r="E522" s="287" t="s">
        <v>2562</v>
      </c>
      <c r="F522" s="288">
        <v>27.5</v>
      </c>
      <c r="G522" s="289">
        <f t="shared" si="32"/>
        <v>2295.9749999999999</v>
      </c>
      <c r="H522" s="290">
        <f t="shared" si="33"/>
        <v>2261.5353749999999</v>
      </c>
      <c r="I522" s="290">
        <f t="shared" si="34"/>
        <v>2262</v>
      </c>
      <c r="J522" s="291" t="str">
        <f t="shared" si="35"/>
        <v>NicheODCSenior</v>
      </c>
    </row>
    <row r="523" spans="1:10" s="292" customFormat="1" ht="10">
      <c r="A523" s="287">
        <v>522</v>
      </c>
      <c r="B523" s="287" t="s">
        <v>1493</v>
      </c>
      <c r="C523" s="293" t="s">
        <v>2575</v>
      </c>
      <c r="D523" s="287" t="s">
        <v>807</v>
      </c>
      <c r="E523" s="287" t="s">
        <v>2562</v>
      </c>
      <c r="F523" s="288">
        <v>24.75</v>
      </c>
      <c r="G523" s="289">
        <f t="shared" si="32"/>
        <v>2066.3775000000001</v>
      </c>
      <c r="H523" s="290">
        <f t="shared" si="33"/>
        <v>2035.3818375000001</v>
      </c>
      <c r="I523" s="290">
        <f t="shared" si="34"/>
        <v>2036</v>
      </c>
      <c r="J523" s="291" t="str">
        <f t="shared" si="35"/>
        <v>NicheOnPremSenior</v>
      </c>
    </row>
    <row r="524" spans="1:10" s="292" customFormat="1" ht="10">
      <c r="A524" s="287">
        <v>523</v>
      </c>
      <c r="B524" s="287" t="s">
        <v>1462</v>
      </c>
      <c r="C524" s="293" t="s">
        <v>2500</v>
      </c>
      <c r="D524" s="287" t="s">
        <v>800</v>
      </c>
      <c r="E524" s="287" t="s">
        <v>2560</v>
      </c>
      <c r="F524" s="288">
        <v>17.5</v>
      </c>
      <c r="G524" s="289">
        <f t="shared" si="32"/>
        <v>1461.0749999999998</v>
      </c>
      <c r="H524" s="290">
        <f t="shared" si="33"/>
        <v>1439.1588749999999</v>
      </c>
      <c r="I524" s="290">
        <f t="shared" si="34"/>
        <v>1440</v>
      </c>
      <c r="J524" s="291" t="str">
        <f t="shared" si="35"/>
        <v>PremiumODCJunior</v>
      </c>
    </row>
    <row r="525" spans="1:10" s="292" customFormat="1" ht="10">
      <c r="A525" s="287">
        <v>524</v>
      </c>
      <c r="B525" s="287" t="s">
        <v>1462</v>
      </c>
      <c r="C525" s="293" t="s">
        <v>2500</v>
      </c>
      <c r="D525" s="287" t="s">
        <v>807</v>
      </c>
      <c r="E525" s="287" t="s">
        <v>2560</v>
      </c>
      <c r="F525" s="288">
        <v>15.75</v>
      </c>
      <c r="G525" s="289">
        <f t="shared" si="32"/>
        <v>1314.9675</v>
      </c>
      <c r="H525" s="290">
        <f t="shared" si="33"/>
        <v>1295.2429875</v>
      </c>
      <c r="I525" s="290">
        <f t="shared" si="34"/>
        <v>1296</v>
      </c>
      <c r="J525" s="291" t="str">
        <f t="shared" si="35"/>
        <v>PremiumOnPremJunior</v>
      </c>
    </row>
    <row r="526" spans="1:10" s="292" customFormat="1" ht="10">
      <c r="A526" s="287">
        <v>525</v>
      </c>
      <c r="B526" s="287" t="s">
        <v>1462</v>
      </c>
      <c r="C526" s="293" t="s">
        <v>2500</v>
      </c>
      <c r="D526" s="287" t="s">
        <v>800</v>
      </c>
      <c r="E526" s="287" t="s">
        <v>2561</v>
      </c>
      <c r="F526" s="288">
        <v>21.3</v>
      </c>
      <c r="G526" s="289">
        <f t="shared" si="32"/>
        <v>1778.337</v>
      </c>
      <c r="H526" s="290">
        <f t="shared" si="33"/>
        <v>1751.6619450000001</v>
      </c>
      <c r="I526" s="290">
        <f t="shared" si="34"/>
        <v>1752</v>
      </c>
      <c r="J526" s="291" t="str">
        <f t="shared" si="35"/>
        <v>PremiumODCIntermediate</v>
      </c>
    </row>
    <row r="527" spans="1:10" s="292" customFormat="1" ht="10">
      <c r="A527" s="287">
        <v>526</v>
      </c>
      <c r="B527" s="287" t="s">
        <v>1462</v>
      </c>
      <c r="C527" s="293" t="s">
        <v>2500</v>
      </c>
      <c r="D527" s="287" t="s">
        <v>807</v>
      </c>
      <c r="E527" s="287" t="s">
        <v>2561</v>
      </c>
      <c r="F527" s="288">
        <v>19.170000000000002</v>
      </c>
      <c r="G527" s="289">
        <f t="shared" si="32"/>
        <v>1600.5033000000001</v>
      </c>
      <c r="H527" s="290">
        <f t="shared" si="33"/>
        <v>1576.4957505</v>
      </c>
      <c r="I527" s="290">
        <f t="shared" si="34"/>
        <v>1577</v>
      </c>
      <c r="J527" s="291" t="str">
        <f t="shared" si="35"/>
        <v>PremiumOnPremIntermediate</v>
      </c>
    </row>
    <row r="528" spans="1:10" s="292" customFormat="1" ht="10">
      <c r="A528" s="287">
        <v>527</v>
      </c>
      <c r="B528" s="287" t="s">
        <v>1462</v>
      </c>
      <c r="C528" s="293" t="s">
        <v>2500</v>
      </c>
      <c r="D528" s="287" t="s">
        <v>800</v>
      </c>
      <c r="E528" s="287" t="s">
        <v>2562</v>
      </c>
      <c r="F528" s="288">
        <v>24.8</v>
      </c>
      <c r="G528" s="289">
        <f t="shared" si="32"/>
        <v>2070.5520000000001</v>
      </c>
      <c r="H528" s="290">
        <f t="shared" si="33"/>
        <v>2039.4937200000002</v>
      </c>
      <c r="I528" s="290">
        <f t="shared" si="34"/>
        <v>2040</v>
      </c>
      <c r="J528" s="291" t="str">
        <f t="shared" si="35"/>
        <v>PremiumODCSenior</v>
      </c>
    </row>
    <row r="529" spans="1:10" s="292" customFormat="1" ht="10">
      <c r="A529" s="287">
        <v>528</v>
      </c>
      <c r="B529" s="287" t="s">
        <v>1462</v>
      </c>
      <c r="C529" s="293" t="s">
        <v>2500</v>
      </c>
      <c r="D529" s="287" t="s">
        <v>807</v>
      </c>
      <c r="E529" s="287" t="s">
        <v>2562</v>
      </c>
      <c r="F529" s="288">
        <v>22.32</v>
      </c>
      <c r="G529" s="289">
        <f t="shared" si="32"/>
        <v>1863.4967999999999</v>
      </c>
      <c r="H529" s="290">
        <f t="shared" si="33"/>
        <v>1835.5443479999999</v>
      </c>
      <c r="I529" s="290">
        <f t="shared" si="34"/>
        <v>1836</v>
      </c>
      <c r="J529" s="291" t="str">
        <f t="shared" si="35"/>
        <v>PremiumOnPremSenior</v>
      </c>
    </row>
    <row r="530" spans="1:10" s="292" customFormat="1" ht="10">
      <c r="A530" s="287">
        <v>529</v>
      </c>
      <c r="B530" s="287" t="s">
        <v>1493</v>
      </c>
      <c r="C530" s="293" t="s">
        <v>2501</v>
      </c>
      <c r="D530" s="287" t="s">
        <v>800</v>
      </c>
      <c r="E530" s="287" t="s">
        <v>2560</v>
      </c>
      <c r="F530" s="288">
        <v>19</v>
      </c>
      <c r="G530" s="289">
        <f t="shared" si="32"/>
        <v>1586.31</v>
      </c>
      <c r="H530" s="290">
        <f t="shared" si="33"/>
        <v>1562.5153499999999</v>
      </c>
      <c r="I530" s="290">
        <f t="shared" si="34"/>
        <v>1563</v>
      </c>
      <c r="J530" s="291" t="str">
        <f t="shared" si="35"/>
        <v>NicheODCJunior</v>
      </c>
    </row>
    <row r="531" spans="1:10" s="292" customFormat="1" ht="10">
      <c r="A531" s="287">
        <v>530</v>
      </c>
      <c r="B531" s="287" t="s">
        <v>1493</v>
      </c>
      <c r="C531" s="293" t="s">
        <v>2501</v>
      </c>
      <c r="D531" s="287" t="s">
        <v>807</v>
      </c>
      <c r="E531" s="287" t="s">
        <v>2560</v>
      </c>
      <c r="F531" s="288">
        <v>17.100000000000001</v>
      </c>
      <c r="G531" s="289">
        <f t="shared" si="32"/>
        <v>1427.6790000000001</v>
      </c>
      <c r="H531" s="290">
        <f t="shared" si="33"/>
        <v>1406.263815</v>
      </c>
      <c r="I531" s="290">
        <f t="shared" si="34"/>
        <v>1407</v>
      </c>
      <c r="J531" s="291" t="str">
        <f t="shared" si="35"/>
        <v>NicheOnPremJunior</v>
      </c>
    </row>
    <row r="532" spans="1:10" s="292" customFormat="1" ht="10">
      <c r="A532" s="287">
        <v>531</v>
      </c>
      <c r="B532" s="287" t="s">
        <v>1493</v>
      </c>
      <c r="C532" s="293" t="s">
        <v>2501</v>
      </c>
      <c r="D532" s="287" t="s">
        <v>800</v>
      </c>
      <c r="E532" s="287" t="s">
        <v>2561</v>
      </c>
      <c r="F532" s="288">
        <v>22.8</v>
      </c>
      <c r="G532" s="289">
        <f t="shared" si="32"/>
        <v>1903.5719999999999</v>
      </c>
      <c r="H532" s="290">
        <f t="shared" si="33"/>
        <v>1875.0184199999999</v>
      </c>
      <c r="I532" s="290">
        <f t="shared" si="34"/>
        <v>1876</v>
      </c>
      <c r="J532" s="291" t="str">
        <f t="shared" si="35"/>
        <v>NicheODCIntermediate</v>
      </c>
    </row>
    <row r="533" spans="1:10" s="292" customFormat="1" ht="10">
      <c r="A533" s="287">
        <v>532</v>
      </c>
      <c r="B533" s="287" t="s">
        <v>1493</v>
      </c>
      <c r="C533" s="293" t="s">
        <v>2501</v>
      </c>
      <c r="D533" s="287" t="s">
        <v>807</v>
      </c>
      <c r="E533" s="287" t="s">
        <v>2561</v>
      </c>
      <c r="F533" s="288">
        <v>20.52</v>
      </c>
      <c r="G533" s="289">
        <f t="shared" si="32"/>
        <v>1713.2148</v>
      </c>
      <c r="H533" s="290">
        <f t="shared" si="33"/>
        <v>1687.516578</v>
      </c>
      <c r="I533" s="290">
        <f t="shared" si="34"/>
        <v>1688</v>
      </c>
      <c r="J533" s="291" t="str">
        <f t="shared" si="35"/>
        <v>NicheOnPremIntermediate</v>
      </c>
    </row>
    <row r="534" spans="1:10" s="292" customFormat="1" ht="10">
      <c r="A534" s="287">
        <v>533</v>
      </c>
      <c r="B534" s="287" t="s">
        <v>1493</v>
      </c>
      <c r="C534" s="293" t="s">
        <v>2501</v>
      </c>
      <c r="D534" s="287" t="s">
        <v>800</v>
      </c>
      <c r="E534" s="287" t="s">
        <v>2562</v>
      </c>
      <c r="F534" s="288">
        <v>27.5</v>
      </c>
      <c r="G534" s="289">
        <f t="shared" si="32"/>
        <v>2295.9749999999999</v>
      </c>
      <c r="H534" s="290">
        <f t="shared" si="33"/>
        <v>2261.5353749999999</v>
      </c>
      <c r="I534" s="290">
        <f t="shared" si="34"/>
        <v>2262</v>
      </c>
      <c r="J534" s="291" t="str">
        <f t="shared" si="35"/>
        <v>NicheODCSenior</v>
      </c>
    </row>
    <row r="535" spans="1:10" s="292" customFormat="1" ht="10">
      <c r="A535" s="287">
        <v>534</v>
      </c>
      <c r="B535" s="287" t="s">
        <v>1493</v>
      </c>
      <c r="C535" s="293" t="s">
        <v>2501</v>
      </c>
      <c r="D535" s="287" t="s">
        <v>807</v>
      </c>
      <c r="E535" s="287" t="s">
        <v>2562</v>
      </c>
      <c r="F535" s="288">
        <v>24.75</v>
      </c>
      <c r="G535" s="289">
        <f t="shared" si="32"/>
        <v>2066.3775000000001</v>
      </c>
      <c r="H535" s="290">
        <f t="shared" si="33"/>
        <v>2035.3818375000001</v>
      </c>
      <c r="I535" s="290">
        <f t="shared" si="34"/>
        <v>2036</v>
      </c>
      <c r="J535" s="291" t="str">
        <f t="shared" si="35"/>
        <v>NicheOnPremSenior</v>
      </c>
    </row>
    <row r="536" spans="1:10" s="292" customFormat="1" ht="10">
      <c r="A536" s="287">
        <v>535</v>
      </c>
      <c r="B536" s="287" t="s">
        <v>1471</v>
      </c>
      <c r="C536" s="293" t="s">
        <v>2633</v>
      </c>
      <c r="D536" s="287" t="s">
        <v>800</v>
      </c>
      <c r="E536" s="287" t="s">
        <v>2562</v>
      </c>
      <c r="F536" s="288">
        <v>34.5</v>
      </c>
      <c r="G536" s="289">
        <f t="shared" si="32"/>
        <v>2880.4049999999997</v>
      </c>
      <c r="H536" s="290">
        <f t="shared" si="33"/>
        <v>2837.1989249999997</v>
      </c>
      <c r="I536" s="290">
        <f t="shared" si="34"/>
        <v>2838</v>
      </c>
      <c r="J536" s="291" t="str">
        <f t="shared" si="35"/>
        <v>ExpertODCSenior</v>
      </c>
    </row>
    <row r="537" spans="1:10" s="292" customFormat="1" ht="10">
      <c r="A537" s="287">
        <v>536</v>
      </c>
      <c r="B537" s="287" t="s">
        <v>1471</v>
      </c>
      <c r="C537" s="293" t="s">
        <v>2633</v>
      </c>
      <c r="D537" s="287" t="s">
        <v>807</v>
      </c>
      <c r="E537" s="287" t="s">
        <v>2562</v>
      </c>
      <c r="F537" s="288">
        <v>31.05</v>
      </c>
      <c r="G537" s="289">
        <f t="shared" si="32"/>
        <v>2592.3644999999997</v>
      </c>
      <c r="H537" s="290">
        <f t="shared" si="33"/>
        <v>2553.4790324999999</v>
      </c>
      <c r="I537" s="290">
        <f t="shared" si="34"/>
        <v>2554</v>
      </c>
      <c r="J537" s="291" t="str">
        <f t="shared" si="35"/>
        <v>ExpertOnPremSenior</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EBD7-982A-4C3F-9450-6C2DE4F0A483}">
  <sheetPr codeName="Sheet53">
    <tabColor theme="1"/>
  </sheetPr>
  <dimension ref="A1:V770"/>
  <sheetViews>
    <sheetView zoomScale="70" zoomScaleNormal="70" workbookViewId="0">
      <pane ySplit="2" topLeftCell="A175" activePane="bottomLeft" state="frozen"/>
      <selection activeCell="B1" sqref="B1"/>
      <selection pane="bottomLeft" activeCell="B186" sqref="B186"/>
    </sheetView>
  </sheetViews>
  <sheetFormatPr defaultColWidth="22.453125" defaultRowHeight="31.5" customHeight="1"/>
  <cols>
    <col min="1" max="1" width="22.453125" style="177"/>
    <col min="2" max="2" width="28.453125" style="177" bestFit="1" customWidth="1"/>
    <col min="3" max="4" width="22.453125" style="177"/>
    <col min="5" max="5" width="30.54296875" style="177" bestFit="1" customWidth="1"/>
    <col min="6" max="16" width="22.453125" style="176"/>
    <col min="17" max="17" width="22.453125" style="177"/>
    <col min="18" max="18" width="36.54296875" style="177" customWidth="1"/>
    <col min="19" max="19" width="25.453125" style="177" customWidth="1"/>
    <col min="20" max="20" width="39.453125" style="177" customWidth="1"/>
    <col min="21" max="21" width="27.453125" style="177" customWidth="1"/>
    <col min="22" max="22" width="59.453125" style="177" bestFit="1" customWidth="1"/>
    <col min="23" max="16384" width="22.453125" style="177"/>
  </cols>
  <sheetData>
    <row r="1" spans="1:22" ht="31.5" customHeight="1">
      <c r="A1" s="193"/>
      <c r="B1" s="193"/>
      <c r="C1" s="193"/>
      <c r="D1" s="193"/>
      <c r="E1" s="193"/>
      <c r="F1" s="194"/>
      <c r="G1" s="194"/>
      <c r="H1" s="904" t="s">
        <v>0</v>
      </c>
      <c r="I1" s="905"/>
      <c r="J1" s="906"/>
      <c r="K1" s="907" t="s">
        <v>1</v>
      </c>
      <c r="L1" s="908"/>
      <c r="M1" s="909"/>
      <c r="N1" s="194"/>
      <c r="O1" s="194"/>
      <c r="P1" s="194"/>
    </row>
    <row r="2" spans="1:22" ht="31.5" customHeight="1">
      <c r="A2" s="178" t="s">
        <v>5</v>
      </c>
      <c r="B2" s="178" t="s">
        <v>6</v>
      </c>
      <c r="C2" s="178" t="s">
        <v>7</v>
      </c>
      <c r="D2" s="178" t="s">
        <v>8</v>
      </c>
      <c r="E2" s="178" t="s">
        <v>9</v>
      </c>
      <c r="F2" s="179" t="s">
        <v>15</v>
      </c>
      <c r="G2" s="179" t="s">
        <v>16</v>
      </c>
      <c r="H2" s="185">
        <v>45658</v>
      </c>
      <c r="I2" s="185">
        <v>45689</v>
      </c>
      <c r="J2" s="185">
        <v>45717</v>
      </c>
      <c r="K2" s="185">
        <v>45748</v>
      </c>
      <c r="L2" s="185">
        <v>45778</v>
      </c>
      <c r="M2" s="185">
        <v>45809</v>
      </c>
      <c r="N2" s="185" t="s">
        <v>1520</v>
      </c>
      <c r="O2" s="185" t="s">
        <v>2634</v>
      </c>
      <c r="P2" s="180" t="s">
        <v>2635</v>
      </c>
      <c r="Q2" s="180" t="s">
        <v>2636</v>
      </c>
      <c r="R2" s="180" t="s">
        <v>2637</v>
      </c>
      <c r="S2" s="180" t="s">
        <v>313</v>
      </c>
      <c r="T2" s="180" t="s">
        <v>2638</v>
      </c>
      <c r="U2" s="180" t="s">
        <v>2639</v>
      </c>
      <c r="V2" s="180" t="s">
        <v>2640</v>
      </c>
    </row>
    <row r="3" spans="1:22" ht="31.5" customHeight="1">
      <c r="A3" s="177">
        <v>421594</v>
      </c>
      <c r="B3" s="195" t="s">
        <v>314</v>
      </c>
      <c r="C3" s="177" t="s">
        <v>1694</v>
      </c>
      <c r="D3" s="177" t="s">
        <v>316</v>
      </c>
      <c r="E3" s="177" t="s">
        <v>412</v>
      </c>
      <c r="F3" s="176">
        <v>97</v>
      </c>
      <c r="G3" s="176">
        <v>16296</v>
      </c>
      <c r="H3" s="176">
        <v>16296</v>
      </c>
      <c r="I3" s="176">
        <v>16296</v>
      </c>
      <c r="J3" s="176">
        <v>16296</v>
      </c>
      <c r="K3" s="176">
        <v>16296</v>
      </c>
      <c r="L3" s="176">
        <v>16296</v>
      </c>
      <c r="M3" s="176">
        <v>16296</v>
      </c>
      <c r="N3" s="176">
        <v>48888</v>
      </c>
      <c r="O3" s="176">
        <v>48888</v>
      </c>
      <c r="P3" s="176">
        <v>97776</v>
      </c>
      <c r="Q3" s="177">
        <v>1000431127</v>
      </c>
      <c r="R3" s="177" t="s">
        <v>174</v>
      </c>
      <c r="S3" s="177" t="s">
        <v>24</v>
      </c>
      <c r="T3" s="177" t="s">
        <v>2641</v>
      </c>
      <c r="U3" s="177" t="s">
        <v>21</v>
      </c>
      <c r="V3" s="177" t="s">
        <v>22</v>
      </c>
    </row>
    <row r="4" spans="1:22" ht="31.5" customHeight="1">
      <c r="A4" s="177">
        <v>630134</v>
      </c>
      <c r="B4" s="195" t="s">
        <v>319</v>
      </c>
      <c r="C4" s="177" t="s">
        <v>1694</v>
      </c>
      <c r="D4" s="177" t="s">
        <v>316</v>
      </c>
      <c r="E4" s="177" t="s">
        <v>2642</v>
      </c>
      <c r="F4" s="176">
        <v>97</v>
      </c>
      <c r="G4" s="176">
        <v>16296</v>
      </c>
      <c r="H4" s="176">
        <v>16296</v>
      </c>
      <c r="I4" s="176">
        <v>16296</v>
      </c>
      <c r="J4" s="176">
        <v>16296</v>
      </c>
      <c r="K4" s="176">
        <v>16296</v>
      </c>
      <c r="L4" s="176">
        <v>16296</v>
      </c>
      <c r="M4" s="176">
        <v>16296</v>
      </c>
      <c r="N4" s="176">
        <v>48888</v>
      </c>
      <c r="O4" s="176">
        <v>48888</v>
      </c>
      <c r="P4" s="176">
        <v>97776</v>
      </c>
      <c r="Q4" s="177">
        <v>1000431127</v>
      </c>
      <c r="R4" s="177" t="s">
        <v>174</v>
      </c>
      <c r="S4" s="177" t="s">
        <v>26</v>
      </c>
      <c r="T4" s="177" t="s">
        <v>2643</v>
      </c>
      <c r="U4" s="177" t="s">
        <v>21</v>
      </c>
      <c r="V4" s="177" t="s">
        <v>22</v>
      </c>
    </row>
    <row r="5" spans="1:22" ht="31.5" customHeight="1">
      <c r="A5" s="177">
        <v>955164</v>
      </c>
      <c r="B5" s="195" t="s">
        <v>322</v>
      </c>
      <c r="C5" s="177" t="s">
        <v>1694</v>
      </c>
      <c r="D5" s="177" t="s">
        <v>316</v>
      </c>
      <c r="E5" s="177" t="s">
        <v>2642</v>
      </c>
      <c r="F5" s="176">
        <v>97</v>
      </c>
      <c r="G5" s="176">
        <v>16296</v>
      </c>
      <c r="H5" s="176">
        <v>16296</v>
      </c>
      <c r="I5" s="176">
        <v>16296</v>
      </c>
      <c r="J5" s="176">
        <v>16296</v>
      </c>
      <c r="K5" s="176">
        <v>16296</v>
      </c>
      <c r="L5" s="176">
        <v>16296</v>
      </c>
      <c r="M5" s="176">
        <v>16296</v>
      </c>
      <c r="N5" s="176">
        <v>48888</v>
      </c>
      <c r="O5" s="176">
        <v>48888</v>
      </c>
      <c r="P5" s="176">
        <v>97776</v>
      </c>
      <c r="Q5" s="177">
        <v>1000431127</v>
      </c>
      <c r="R5" s="177" t="s">
        <v>174</v>
      </c>
      <c r="S5" s="177" t="s">
        <v>26</v>
      </c>
      <c r="T5" s="177" t="s">
        <v>2643</v>
      </c>
      <c r="U5" s="177" t="s">
        <v>21</v>
      </c>
      <c r="V5" s="177" t="s">
        <v>22</v>
      </c>
    </row>
    <row r="6" spans="1:22" ht="31.5" customHeight="1">
      <c r="A6" s="177">
        <v>2387626</v>
      </c>
      <c r="B6" s="195" t="s">
        <v>326</v>
      </c>
      <c r="C6" s="177" t="s">
        <v>1711</v>
      </c>
      <c r="D6" s="177" t="s">
        <v>316</v>
      </c>
      <c r="E6" s="177" t="s">
        <v>694</v>
      </c>
      <c r="F6" s="176">
        <v>25</v>
      </c>
      <c r="G6" s="176">
        <v>4200</v>
      </c>
      <c r="H6" s="176">
        <v>0</v>
      </c>
      <c r="I6" s="176">
        <v>0</v>
      </c>
      <c r="J6" s="176">
        <v>4200</v>
      </c>
      <c r="K6" s="176">
        <v>4200</v>
      </c>
      <c r="L6" s="176">
        <v>4200</v>
      </c>
      <c r="M6" s="176">
        <v>4200</v>
      </c>
      <c r="N6" s="176">
        <v>4200</v>
      </c>
      <c r="O6" s="176">
        <v>12600</v>
      </c>
      <c r="P6" s="176">
        <v>16800</v>
      </c>
      <c r="Q6" s="177">
        <v>1000431127</v>
      </c>
      <c r="R6" s="177" t="s">
        <v>174</v>
      </c>
      <c r="S6" s="177" t="s">
        <v>24</v>
      </c>
      <c r="T6" s="177" t="s">
        <v>2641</v>
      </c>
      <c r="U6" s="177" t="s">
        <v>21</v>
      </c>
      <c r="V6" s="177" t="s">
        <v>22</v>
      </c>
    </row>
    <row r="7" spans="1:22" ht="31.5" customHeight="1">
      <c r="A7" s="177">
        <v>2239635</v>
      </c>
      <c r="B7" s="195" t="s">
        <v>2644</v>
      </c>
      <c r="C7" s="177" t="s">
        <v>1711</v>
      </c>
      <c r="D7" s="177" t="s">
        <v>316</v>
      </c>
      <c r="E7" s="177" t="s">
        <v>2645</v>
      </c>
      <c r="F7" s="176">
        <v>25</v>
      </c>
      <c r="G7" s="176">
        <v>4200</v>
      </c>
      <c r="H7" s="176">
        <v>4200</v>
      </c>
      <c r="I7" s="176">
        <v>4200</v>
      </c>
      <c r="J7" s="176">
        <v>4200</v>
      </c>
      <c r="K7" s="176">
        <v>4200</v>
      </c>
      <c r="L7" s="176">
        <v>4200</v>
      </c>
      <c r="M7" s="176">
        <v>4200</v>
      </c>
      <c r="N7" s="176">
        <v>12600</v>
      </c>
      <c r="O7" s="176">
        <v>12600</v>
      </c>
      <c r="P7" s="176">
        <v>25200</v>
      </c>
      <c r="Q7" s="177">
        <v>1000431127</v>
      </c>
      <c r="R7" s="177" t="s">
        <v>174</v>
      </c>
      <c r="S7" s="177" t="s">
        <v>24</v>
      </c>
      <c r="T7" s="177" t="s">
        <v>2641</v>
      </c>
      <c r="U7" s="177" t="s">
        <v>21</v>
      </c>
      <c r="V7" s="177" t="s">
        <v>22</v>
      </c>
    </row>
    <row r="8" spans="1:22" ht="31.5" customHeight="1">
      <c r="A8" s="177">
        <v>2089658</v>
      </c>
      <c r="B8" s="195" t="s">
        <v>333</v>
      </c>
      <c r="C8" s="177" t="s">
        <v>1711</v>
      </c>
      <c r="D8" s="177" t="s">
        <v>316</v>
      </c>
      <c r="E8" s="177" t="s">
        <v>2642</v>
      </c>
      <c r="F8" s="176">
        <v>25</v>
      </c>
      <c r="G8" s="176">
        <v>4200</v>
      </c>
      <c r="H8" s="176">
        <v>4200</v>
      </c>
      <c r="I8" s="176">
        <v>4200</v>
      </c>
      <c r="J8" s="176">
        <v>4200</v>
      </c>
      <c r="K8" s="176">
        <v>4200</v>
      </c>
      <c r="L8" s="176">
        <v>4200</v>
      </c>
      <c r="M8" s="176">
        <v>4200</v>
      </c>
      <c r="N8" s="176">
        <v>12600</v>
      </c>
      <c r="O8" s="176">
        <v>12600</v>
      </c>
      <c r="P8" s="176">
        <v>25200</v>
      </c>
      <c r="Q8" s="177">
        <v>1000431127</v>
      </c>
      <c r="R8" s="177" t="s">
        <v>174</v>
      </c>
      <c r="S8" s="177" t="s">
        <v>26</v>
      </c>
      <c r="T8" s="177" t="s">
        <v>2643</v>
      </c>
      <c r="U8" s="177" t="s">
        <v>21</v>
      </c>
      <c r="V8" s="177" t="s">
        <v>22</v>
      </c>
    </row>
    <row r="9" spans="1:22" ht="31.5" customHeight="1">
      <c r="A9" s="177">
        <v>912357</v>
      </c>
      <c r="B9" s="195" t="s">
        <v>335</v>
      </c>
      <c r="C9" s="177" t="s">
        <v>1711</v>
      </c>
      <c r="D9" s="177" t="s">
        <v>316</v>
      </c>
      <c r="E9" s="177" t="s">
        <v>2642</v>
      </c>
      <c r="F9" s="176">
        <v>25</v>
      </c>
      <c r="G9" s="176">
        <v>4200</v>
      </c>
      <c r="H9" s="176">
        <v>4200</v>
      </c>
      <c r="I9" s="176">
        <v>4200</v>
      </c>
      <c r="J9" s="176">
        <v>4200</v>
      </c>
      <c r="K9" s="176">
        <v>4200</v>
      </c>
      <c r="L9" s="176">
        <v>4200</v>
      </c>
      <c r="M9" s="176">
        <v>4200</v>
      </c>
      <c r="N9" s="176">
        <v>12600</v>
      </c>
      <c r="O9" s="176">
        <v>12600</v>
      </c>
      <c r="P9" s="176">
        <v>25200</v>
      </c>
      <c r="Q9" s="177">
        <v>1000431127</v>
      </c>
      <c r="R9" s="177" t="s">
        <v>174</v>
      </c>
      <c r="S9" s="177" t="s">
        <v>26</v>
      </c>
      <c r="T9" s="177" t="s">
        <v>2643</v>
      </c>
      <c r="U9" s="177" t="s">
        <v>21</v>
      </c>
      <c r="V9" s="177" t="s">
        <v>22</v>
      </c>
    </row>
    <row r="10" spans="1:22" ht="31.5" customHeight="1">
      <c r="A10" s="177">
        <v>783316</v>
      </c>
      <c r="B10" s="195" t="s">
        <v>337</v>
      </c>
      <c r="C10" s="177" t="s">
        <v>1711</v>
      </c>
      <c r="D10" s="177" t="s">
        <v>316</v>
      </c>
      <c r="E10" s="177" t="s">
        <v>2645</v>
      </c>
      <c r="F10" s="176">
        <v>25</v>
      </c>
      <c r="G10" s="176">
        <v>4200</v>
      </c>
      <c r="H10" s="176">
        <v>4200</v>
      </c>
      <c r="I10" s="176">
        <v>4200</v>
      </c>
      <c r="J10" s="176">
        <v>4200</v>
      </c>
      <c r="K10" s="176">
        <v>4200</v>
      </c>
      <c r="L10" s="176">
        <v>4200</v>
      </c>
      <c r="M10" s="176">
        <v>4200</v>
      </c>
      <c r="N10" s="176">
        <v>12600</v>
      </c>
      <c r="O10" s="176">
        <v>12600</v>
      </c>
      <c r="P10" s="176">
        <v>25200</v>
      </c>
      <c r="Q10" s="177">
        <v>1000431127</v>
      </c>
      <c r="R10" s="177" t="s">
        <v>174</v>
      </c>
      <c r="S10" s="177" t="s">
        <v>33</v>
      </c>
      <c r="T10" s="177" t="s">
        <v>2646</v>
      </c>
      <c r="U10" s="177" t="s">
        <v>21</v>
      </c>
      <c r="V10" s="177" t="s">
        <v>22</v>
      </c>
    </row>
    <row r="11" spans="1:22" ht="31.5" customHeight="1">
      <c r="A11" s="177">
        <v>2345201</v>
      </c>
      <c r="B11" s="195" t="s">
        <v>340</v>
      </c>
      <c r="C11" s="177" t="s">
        <v>1694</v>
      </c>
      <c r="D11" s="177" t="s">
        <v>316</v>
      </c>
      <c r="E11" s="177" t="s">
        <v>341</v>
      </c>
      <c r="F11" s="176">
        <v>97</v>
      </c>
      <c r="G11" s="176">
        <v>16296</v>
      </c>
      <c r="H11" s="176">
        <v>16296</v>
      </c>
      <c r="I11" s="176">
        <v>16296</v>
      </c>
      <c r="J11" s="176">
        <v>16296</v>
      </c>
      <c r="K11" s="176">
        <v>16296</v>
      </c>
      <c r="L11" s="176">
        <v>16296</v>
      </c>
      <c r="M11" s="176">
        <v>16296</v>
      </c>
      <c r="N11" s="176">
        <v>48888</v>
      </c>
      <c r="O11" s="176">
        <v>48888</v>
      </c>
      <c r="P11" s="176">
        <v>97776</v>
      </c>
      <c r="Q11" s="177">
        <v>1000431127</v>
      </c>
      <c r="R11" s="177" t="s">
        <v>174</v>
      </c>
      <c r="S11" s="177" t="s">
        <v>27</v>
      </c>
      <c r="T11" s="177" t="s">
        <v>2647</v>
      </c>
      <c r="U11" s="177" t="s">
        <v>21</v>
      </c>
      <c r="V11" s="177" t="s">
        <v>22</v>
      </c>
    </row>
    <row r="12" spans="1:22" ht="31.5" customHeight="1">
      <c r="A12" s="177">
        <v>609168</v>
      </c>
      <c r="B12" s="195" t="s">
        <v>429</v>
      </c>
      <c r="C12" s="177" t="s">
        <v>1694</v>
      </c>
      <c r="D12" s="177" t="s">
        <v>316</v>
      </c>
      <c r="E12" s="177" t="s">
        <v>2642</v>
      </c>
      <c r="F12" s="176">
        <v>97</v>
      </c>
      <c r="G12" s="176">
        <v>16296</v>
      </c>
      <c r="H12" s="176">
        <v>16296</v>
      </c>
      <c r="I12" s="176">
        <v>16296</v>
      </c>
      <c r="J12" s="176">
        <v>16296</v>
      </c>
      <c r="K12" s="176">
        <v>0</v>
      </c>
      <c r="L12" s="176">
        <v>0</v>
      </c>
      <c r="M12" s="176">
        <v>0</v>
      </c>
      <c r="N12" s="176">
        <v>48888</v>
      </c>
      <c r="O12" s="176">
        <v>0</v>
      </c>
      <c r="P12" s="176">
        <v>48888</v>
      </c>
      <c r="Q12" s="177">
        <v>1000431127</v>
      </c>
      <c r="R12" s="177" t="s">
        <v>174</v>
      </c>
      <c r="S12" s="177" t="s">
        <v>27</v>
      </c>
      <c r="T12" s="177" t="s">
        <v>2647</v>
      </c>
      <c r="U12" s="177" t="s">
        <v>21</v>
      </c>
      <c r="V12" s="177" t="s">
        <v>22</v>
      </c>
    </row>
    <row r="13" spans="1:22" ht="31.5" customHeight="1">
      <c r="A13" s="177">
        <v>2274193</v>
      </c>
      <c r="B13" s="195" t="s">
        <v>2648</v>
      </c>
      <c r="C13" s="177" t="s">
        <v>1711</v>
      </c>
      <c r="D13" s="177" t="s">
        <v>316</v>
      </c>
      <c r="E13" s="177" t="s">
        <v>2645</v>
      </c>
      <c r="F13" s="176">
        <v>25</v>
      </c>
      <c r="G13" s="176">
        <v>4200</v>
      </c>
      <c r="H13" s="176">
        <v>4200</v>
      </c>
      <c r="I13" s="176">
        <v>4200</v>
      </c>
      <c r="J13" s="176">
        <v>4200</v>
      </c>
      <c r="K13" s="176">
        <v>4200</v>
      </c>
      <c r="L13" s="176">
        <v>4200</v>
      </c>
      <c r="M13" s="176">
        <v>4200</v>
      </c>
      <c r="N13" s="176">
        <v>12600</v>
      </c>
      <c r="O13" s="176">
        <v>12600</v>
      </c>
      <c r="P13" s="176">
        <v>25200</v>
      </c>
      <c r="Q13" s="177">
        <v>1000431127</v>
      </c>
      <c r="R13" s="177" t="s">
        <v>174</v>
      </c>
      <c r="S13" s="177" t="s">
        <v>24</v>
      </c>
      <c r="T13" s="177" t="s">
        <v>2641</v>
      </c>
      <c r="U13" s="177" t="s">
        <v>21</v>
      </c>
      <c r="V13" s="177" t="s">
        <v>22</v>
      </c>
    </row>
    <row r="14" spans="1:22" ht="31.5" customHeight="1">
      <c r="A14" s="177">
        <v>2088900</v>
      </c>
      <c r="B14" s="195" t="s">
        <v>348</v>
      </c>
      <c r="C14" s="177" t="s">
        <v>1694</v>
      </c>
      <c r="D14" s="177" t="s">
        <v>316</v>
      </c>
      <c r="E14" s="177" t="s">
        <v>341</v>
      </c>
      <c r="F14" s="176">
        <v>97</v>
      </c>
      <c r="G14" s="176">
        <v>16296</v>
      </c>
      <c r="H14" s="176">
        <v>16296</v>
      </c>
      <c r="I14" s="176">
        <v>16296</v>
      </c>
      <c r="J14" s="176">
        <v>16296</v>
      </c>
      <c r="K14" s="176">
        <v>16296</v>
      </c>
      <c r="L14" s="176">
        <v>16296</v>
      </c>
      <c r="M14" s="176">
        <v>16296</v>
      </c>
      <c r="N14" s="176">
        <v>48888</v>
      </c>
      <c r="O14" s="176">
        <v>48888</v>
      </c>
      <c r="P14" s="176">
        <v>97776</v>
      </c>
      <c r="Q14" s="177">
        <v>1000431127</v>
      </c>
      <c r="R14" s="177" t="s">
        <v>174</v>
      </c>
      <c r="S14" s="177" t="s">
        <v>27</v>
      </c>
      <c r="T14" s="177" t="s">
        <v>2647</v>
      </c>
      <c r="U14" s="177" t="s">
        <v>21</v>
      </c>
      <c r="V14" s="177" t="s">
        <v>22</v>
      </c>
    </row>
    <row r="15" spans="1:22" ht="31.5" customHeight="1">
      <c r="A15" s="177">
        <v>527576</v>
      </c>
      <c r="B15" s="195" t="s">
        <v>350</v>
      </c>
      <c r="C15" s="177" t="s">
        <v>1711</v>
      </c>
      <c r="D15" s="177" t="s">
        <v>316</v>
      </c>
      <c r="E15" s="177" t="s">
        <v>2645</v>
      </c>
      <c r="F15" s="176">
        <v>25</v>
      </c>
      <c r="G15" s="176">
        <v>4200</v>
      </c>
      <c r="H15" s="176">
        <v>0</v>
      </c>
      <c r="I15" s="176">
        <v>0</v>
      </c>
      <c r="J15" s="176">
        <v>0</v>
      </c>
      <c r="K15" s="176">
        <v>2100</v>
      </c>
      <c r="L15" s="176">
        <v>4200</v>
      </c>
      <c r="M15" s="176">
        <v>4200</v>
      </c>
      <c r="N15" s="176">
        <v>0</v>
      </c>
      <c r="O15" s="176">
        <v>10500</v>
      </c>
      <c r="P15" s="176">
        <v>10500</v>
      </c>
      <c r="Q15" s="177">
        <v>1000431127</v>
      </c>
      <c r="R15" s="177" t="s">
        <v>174</v>
      </c>
      <c r="S15" s="177" t="s">
        <v>24</v>
      </c>
      <c r="T15" s="177" t="s">
        <v>2641</v>
      </c>
      <c r="U15" s="177" t="s">
        <v>21</v>
      </c>
      <c r="V15" s="177" t="s">
        <v>22</v>
      </c>
    </row>
    <row r="16" spans="1:22" ht="31.5" customHeight="1">
      <c r="A16" s="177">
        <v>2405817</v>
      </c>
      <c r="B16" s="195" t="s">
        <v>352</v>
      </c>
      <c r="C16" s="177" t="s">
        <v>1711</v>
      </c>
      <c r="D16" s="177" t="s">
        <v>316</v>
      </c>
      <c r="E16" s="177" t="s">
        <v>2645</v>
      </c>
      <c r="F16" s="176">
        <v>25</v>
      </c>
      <c r="G16" s="176">
        <v>4200</v>
      </c>
      <c r="H16" s="176">
        <v>4200</v>
      </c>
      <c r="I16" s="176">
        <v>4200</v>
      </c>
      <c r="J16" s="176">
        <v>4200</v>
      </c>
      <c r="K16" s="176">
        <v>0</v>
      </c>
      <c r="L16" s="176">
        <v>4200</v>
      </c>
      <c r="M16" s="176">
        <v>4200</v>
      </c>
      <c r="N16" s="176">
        <v>12600</v>
      </c>
      <c r="O16" s="176">
        <v>8400</v>
      </c>
      <c r="P16" s="176">
        <v>21000</v>
      </c>
      <c r="Q16" s="177">
        <v>1000431127</v>
      </c>
      <c r="R16" s="177" t="s">
        <v>174</v>
      </c>
      <c r="S16" s="177" t="s">
        <v>24</v>
      </c>
      <c r="T16" s="177" t="s">
        <v>2641</v>
      </c>
      <c r="U16" s="177" t="s">
        <v>21</v>
      </c>
      <c r="V16" s="177" t="s">
        <v>22</v>
      </c>
    </row>
    <row r="17" spans="1:22" ht="31.5" customHeight="1">
      <c r="A17" s="177">
        <v>973537</v>
      </c>
      <c r="B17" s="195" t="s">
        <v>1672</v>
      </c>
      <c r="C17" s="177" t="s">
        <v>1694</v>
      </c>
      <c r="D17" s="177" t="s">
        <v>357</v>
      </c>
      <c r="E17" s="177" t="s">
        <v>412</v>
      </c>
      <c r="F17" s="176">
        <v>97</v>
      </c>
      <c r="G17" s="176">
        <v>16296</v>
      </c>
      <c r="H17" s="176">
        <v>16296</v>
      </c>
      <c r="I17" s="176">
        <v>16296</v>
      </c>
      <c r="J17" s="176">
        <v>16296</v>
      </c>
      <c r="K17" s="176">
        <v>16296</v>
      </c>
      <c r="L17" s="176">
        <v>16296</v>
      </c>
      <c r="M17" s="176">
        <v>16296</v>
      </c>
      <c r="N17" s="176">
        <v>48888</v>
      </c>
      <c r="O17" s="176">
        <v>48888</v>
      </c>
      <c r="P17" s="176">
        <v>97776</v>
      </c>
      <c r="Q17" s="177">
        <v>1000416318</v>
      </c>
      <c r="R17" s="177" t="s">
        <v>165</v>
      </c>
      <c r="S17" s="177" t="s">
        <v>24</v>
      </c>
      <c r="T17" s="177" t="s">
        <v>2641</v>
      </c>
      <c r="U17" s="177" t="s">
        <v>29</v>
      </c>
      <c r="V17" s="177" t="s">
        <v>30</v>
      </c>
    </row>
    <row r="18" spans="1:22" ht="31.5" customHeight="1">
      <c r="A18" s="177">
        <v>953609</v>
      </c>
      <c r="B18" s="195" t="s">
        <v>358</v>
      </c>
      <c r="C18" s="177" t="s">
        <v>1694</v>
      </c>
      <c r="D18" s="177" t="s">
        <v>357</v>
      </c>
      <c r="E18" s="177" t="s">
        <v>370</v>
      </c>
      <c r="F18" s="176">
        <v>97</v>
      </c>
      <c r="G18" s="176">
        <v>16296</v>
      </c>
      <c r="H18" s="176">
        <v>16296</v>
      </c>
      <c r="I18" s="176">
        <v>16296</v>
      </c>
      <c r="J18" s="176">
        <v>16296</v>
      </c>
      <c r="K18" s="176">
        <v>16296</v>
      </c>
      <c r="L18" s="176">
        <v>16296</v>
      </c>
      <c r="M18" s="176">
        <v>16296</v>
      </c>
      <c r="N18" s="176">
        <v>48888</v>
      </c>
      <c r="O18" s="176">
        <v>48888</v>
      </c>
      <c r="P18" s="176">
        <v>97776</v>
      </c>
      <c r="Q18" s="177">
        <v>1000416318</v>
      </c>
      <c r="R18" s="177" t="s">
        <v>165</v>
      </c>
      <c r="S18" s="177" t="s">
        <v>24</v>
      </c>
      <c r="T18" s="177" t="s">
        <v>2641</v>
      </c>
      <c r="U18" s="177" t="s">
        <v>29</v>
      </c>
      <c r="V18" s="177" t="s">
        <v>30</v>
      </c>
    </row>
    <row r="19" spans="1:22" ht="31.5" customHeight="1">
      <c r="A19" s="177">
        <v>973456</v>
      </c>
      <c r="B19" s="195" t="s">
        <v>1673</v>
      </c>
      <c r="C19" s="177" t="s">
        <v>1694</v>
      </c>
      <c r="D19" s="177" t="s">
        <v>357</v>
      </c>
      <c r="E19" s="177" t="s">
        <v>1030</v>
      </c>
      <c r="F19" s="176">
        <v>100</v>
      </c>
      <c r="G19" s="176">
        <v>16800</v>
      </c>
      <c r="H19" s="176">
        <v>16800</v>
      </c>
      <c r="I19" s="176">
        <v>16800</v>
      </c>
      <c r="J19" s="176">
        <v>16800</v>
      </c>
      <c r="K19" s="176">
        <v>16800</v>
      </c>
      <c r="L19" s="176">
        <v>16800</v>
      </c>
      <c r="M19" s="176">
        <v>16800</v>
      </c>
      <c r="N19" s="176">
        <v>50400</v>
      </c>
      <c r="O19" s="176">
        <v>50400</v>
      </c>
      <c r="P19" s="176">
        <v>100800</v>
      </c>
      <c r="Q19" s="177">
        <v>1000416318</v>
      </c>
      <c r="R19" s="177" t="s">
        <v>165</v>
      </c>
      <c r="S19" s="177" t="s">
        <v>24</v>
      </c>
      <c r="T19" s="177" t="s">
        <v>2641</v>
      </c>
      <c r="U19" s="177" t="s">
        <v>29</v>
      </c>
      <c r="V19" s="177" t="s">
        <v>30</v>
      </c>
    </row>
    <row r="20" spans="1:22" ht="31.5" customHeight="1">
      <c r="A20" s="177">
        <v>2275454</v>
      </c>
      <c r="B20" s="195" t="s">
        <v>1674</v>
      </c>
      <c r="C20" s="177" t="s">
        <v>1694</v>
      </c>
      <c r="D20" s="177" t="s">
        <v>357</v>
      </c>
      <c r="E20" s="177" t="s">
        <v>412</v>
      </c>
      <c r="F20" s="176">
        <v>100</v>
      </c>
      <c r="G20" s="176">
        <v>16800</v>
      </c>
      <c r="H20" s="176">
        <v>16800</v>
      </c>
      <c r="I20" s="176">
        <v>16800</v>
      </c>
      <c r="J20" s="176">
        <v>16800</v>
      </c>
      <c r="K20" s="176">
        <v>16800</v>
      </c>
      <c r="L20" s="176">
        <v>16800</v>
      </c>
      <c r="M20" s="176">
        <v>16800</v>
      </c>
      <c r="N20" s="176">
        <v>50400</v>
      </c>
      <c r="O20" s="176">
        <v>50400</v>
      </c>
      <c r="P20" s="176">
        <v>100800</v>
      </c>
      <c r="Q20" s="177">
        <v>1000416318</v>
      </c>
      <c r="R20" s="177" t="s">
        <v>165</v>
      </c>
      <c r="S20" s="177" t="s">
        <v>24</v>
      </c>
      <c r="T20" s="177" t="s">
        <v>2641</v>
      </c>
      <c r="U20" s="177" t="s">
        <v>29</v>
      </c>
      <c r="V20" s="177" t="s">
        <v>30</v>
      </c>
    </row>
    <row r="21" spans="1:22" ht="31.5" customHeight="1">
      <c r="A21" s="177">
        <v>968349</v>
      </c>
      <c r="B21" s="195" t="s">
        <v>368</v>
      </c>
      <c r="C21" s="177" t="s">
        <v>1694</v>
      </c>
      <c r="D21" s="177" t="s">
        <v>369</v>
      </c>
      <c r="E21" s="177" t="s">
        <v>370</v>
      </c>
      <c r="F21" s="176">
        <v>97</v>
      </c>
      <c r="G21" s="176">
        <v>16296</v>
      </c>
      <c r="H21" s="176">
        <v>16296</v>
      </c>
      <c r="I21" s="176">
        <v>16296</v>
      </c>
      <c r="J21" s="176">
        <v>16296</v>
      </c>
      <c r="K21" s="176">
        <v>16296</v>
      </c>
      <c r="L21" s="176">
        <v>16296</v>
      </c>
      <c r="M21" s="176">
        <v>16296</v>
      </c>
      <c r="N21" s="176">
        <v>48888</v>
      </c>
      <c r="O21" s="176">
        <v>48888</v>
      </c>
      <c r="P21" s="176">
        <v>97776</v>
      </c>
      <c r="Q21" s="177">
        <v>1000416318</v>
      </c>
      <c r="R21" s="177" t="s">
        <v>165</v>
      </c>
      <c r="S21" s="177" t="s">
        <v>24</v>
      </c>
      <c r="T21" s="177" t="s">
        <v>2641</v>
      </c>
      <c r="U21" s="177" t="s">
        <v>29</v>
      </c>
      <c r="V21" s="177" t="s">
        <v>30</v>
      </c>
    </row>
    <row r="22" spans="1:22" ht="31.5" customHeight="1">
      <c r="A22" s="177">
        <v>952025</v>
      </c>
      <c r="B22" s="195" t="s">
        <v>374</v>
      </c>
      <c r="C22" s="177" t="s">
        <v>1694</v>
      </c>
      <c r="D22" s="177" t="s">
        <v>369</v>
      </c>
      <c r="E22" s="177" t="s">
        <v>370</v>
      </c>
      <c r="F22" s="176">
        <v>97</v>
      </c>
      <c r="G22" s="176">
        <v>16296</v>
      </c>
      <c r="H22" s="176">
        <v>16296</v>
      </c>
      <c r="I22" s="176">
        <v>16296</v>
      </c>
      <c r="J22" s="176">
        <v>16296</v>
      </c>
      <c r="K22" s="176">
        <v>16296</v>
      </c>
      <c r="L22" s="176">
        <v>16296</v>
      </c>
      <c r="M22" s="176">
        <v>16296</v>
      </c>
      <c r="N22" s="176">
        <v>48888</v>
      </c>
      <c r="O22" s="176">
        <v>48888</v>
      </c>
      <c r="P22" s="176">
        <v>97776</v>
      </c>
      <c r="Q22" s="177">
        <v>1000416318</v>
      </c>
      <c r="R22" s="177" t="s">
        <v>165</v>
      </c>
      <c r="S22" s="177" t="s">
        <v>24</v>
      </c>
      <c r="T22" s="177" t="s">
        <v>2641</v>
      </c>
      <c r="U22" s="177" t="s">
        <v>29</v>
      </c>
      <c r="V22" s="177" t="s">
        <v>30</v>
      </c>
    </row>
    <row r="23" spans="1:22" ht="31.5" customHeight="1">
      <c r="A23" s="177">
        <v>758494</v>
      </c>
      <c r="B23" s="195" t="s">
        <v>1675</v>
      </c>
      <c r="C23" s="177" t="s">
        <v>1694</v>
      </c>
      <c r="D23" s="177" t="s">
        <v>378</v>
      </c>
      <c r="E23" s="177" t="s">
        <v>412</v>
      </c>
      <c r="F23" s="176">
        <v>97</v>
      </c>
      <c r="G23" s="176">
        <v>16296</v>
      </c>
      <c r="H23" s="176">
        <v>16296</v>
      </c>
      <c r="I23" s="176">
        <v>16296</v>
      </c>
      <c r="J23" s="176">
        <v>16296</v>
      </c>
      <c r="K23" s="176">
        <v>16296</v>
      </c>
      <c r="L23" s="176">
        <v>16296</v>
      </c>
      <c r="M23" s="176">
        <v>16296</v>
      </c>
      <c r="N23" s="176">
        <v>48888</v>
      </c>
      <c r="O23" s="176">
        <v>48888</v>
      </c>
      <c r="P23" s="176">
        <v>97776</v>
      </c>
      <c r="Q23" s="177">
        <v>1000416318</v>
      </c>
      <c r="R23" s="177" t="s">
        <v>165</v>
      </c>
      <c r="S23" s="177" t="s">
        <v>24</v>
      </c>
      <c r="T23" s="177" t="s">
        <v>2641</v>
      </c>
      <c r="U23" s="177" t="s">
        <v>29</v>
      </c>
      <c r="V23" s="177" t="s">
        <v>30</v>
      </c>
    </row>
    <row r="24" spans="1:22" ht="31.5" customHeight="1">
      <c r="A24" s="177">
        <v>969710</v>
      </c>
      <c r="B24" s="195" t="s">
        <v>381</v>
      </c>
      <c r="C24" s="177" t="s">
        <v>1694</v>
      </c>
      <c r="D24" s="177" t="s">
        <v>378</v>
      </c>
      <c r="E24" s="177" t="s">
        <v>412</v>
      </c>
      <c r="F24" s="176">
        <v>97</v>
      </c>
      <c r="G24" s="176">
        <v>16296</v>
      </c>
      <c r="H24" s="176">
        <v>16296</v>
      </c>
      <c r="I24" s="176">
        <v>16296</v>
      </c>
      <c r="J24" s="176">
        <v>16296</v>
      </c>
      <c r="K24" s="176">
        <v>16296</v>
      </c>
      <c r="L24" s="176">
        <v>16296</v>
      </c>
      <c r="M24" s="176">
        <v>16296</v>
      </c>
      <c r="N24" s="176">
        <v>48888</v>
      </c>
      <c r="O24" s="176">
        <v>48888</v>
      </c>
      <c r="P24" s="176">
        <v>97776</v>
      </c>
      <c r="Q24" s="177">
        <v>1000416318</v>
      </c>
      <c r="R24" s="177" t="s">
        <v>165</v>
      </c>
      <c r="S24" s="177" t="s">
        <v>24</v>
      </c>
      <c r="T24" s="177" t="s">
        <v>2641</v>
      </c>
      <c r="U24" s="177" t="s">
        <v>29</v>
      </c>
      <c r="V24" s="177" t="s">
        <v>30</v>
      </c>
    </row>
    <row r="25" spans="1:22" ht="31.5" customHeight="1">
      <c r="A25" s="177">
        <v>971983</v>
      </c>
      <c r="B25" s="195" t="s">
        <v>1673</v>
      </c>
      <c r="C25" s="177" t="s">
        <v>1694</v>
      </c>
      <c r="D25" s="177" t="s">
        <v>385</v>
      </c>
      <c r="E25" s="177" t="s">
        <v>412</v>
      </c>
      <c r="F25" s="176">
        <v>97</v>
      </c>
      <c r="G25" s="176">
        <v>16296</v>
      </c>
      <c r="H25" s="176">
        <v>0</v>
      </c>
      <c r="I25" s="176">
        <v>16296</v>
      </c>
      <c r="J25" s="176">
        <v>16296</v>
      </c>
      <c r="K25" s="176">
        <v>8536</v>
      </c>
      <c r="L25" s="176">
        <v>0</v>
      </c>
      <c r="M25" s="176">
        <v>16296</v>
      </c>
      <c r="N25" s="176">
        <v>32592</v>
      </c>
      <c r="O25" s="176">
        <v>24832</v>
      </c>
      <c r="P25" s="176">
        <v>57424</v>
      </c>
      <c r="Q25" s="177" t="e">
        <v>#N/A</v>
      </c>
      <c r="R25" s="177" t="e">
        <v>#N/A</v>
      </c>
      <c r="S25" s="177" t="s">
        <v>24</v>
      </c>
      <c r="T25" s="177" t="s">
        <v>2641</v>
      </c>
      <c r="U25" s="177" t="s">
        <v>29</v>
      </c>
      <c r="V25" s="177" t="s">
        <v>30</v>
      </c>
    </row>
    <row r="26" spans="1:22" ht="31.5" customHeight="1">
      <c r="A26" s="177">
        <v>970927</v>
      </c>
      <c r="B26" s="195" t="s">
        <v>384</v>
      </c>
      <c r="C26" s="177" t="s">
        <v>1694</v>
      </c>
      <c r="D26" s="177" t="s">
        <v>385</v>
      </c>
      <c r="E26" s="177" t="s">
        <v>412</v>
      </c>
      <c r="F26" s="176">
        <v>97</v>
      </c>
      <c r="G26" s="176">
        <v>16296</v>
      </c>
      <c r="H26" s="176">
        <v>16296</v>
      </c>
      <c r="I26" s="176">
        <v>16296</v>
      </c>
      <c r="J26" s="176">
        <v>16296</v>
      </c>
      <c r="K26" s="176">
        <v>16296</v>
      </c>
      <c r="L26" s="176">
        <v>16296</v>
      </c>
      <c r="M26" s="176">
        <v>16296</v>
      </c>
      <c r="N26" s="176">
        <v>48888</v>
      </c>
      <c r="O26" s="176">
        <v>48888</v>
      </c>
      <c r="P26" s="176">
        <v>97776</v>
      </c>
      <c r="Q26" s="177">
        <v>1000416318</v>
      </c>
      <c r="R26" s="177" t="s">
        <v>165</v>
      </c>
      <c r="S26" s="177" t="s">
        <v>24</v>
      </c>
      <c r="T26" s="177" t="s">
        <v>2641</v>
      </c>
      <c r="U26" s="177" t="s">
        <v>29</v>
      </c>
      <c r="V26" s="177" t="s">
        <v>30</v>
      </c>
    </row>
    <row r="27" spans="1:22" ht="31.5" customHeight="1">
      <c r="A27" s="177">
        <v>968444</v>
      </c>
      <c r="B27" s="195" t="s">
        <v>388</v>
      </c>
      <c r="C27" s="177" t="s">
        <v>1694</v>
      </c>
      <c r="D27" s="177" t="s">
        <v>378</v>
      </c>
      <c r="E27" s="177" t="s">
        <v>370</v>
      </c>
      <c r="F27" s="176">
        <v>97</v>
      </c>
      <c r="G27" s="176">
        <v>16296</v>
      </c>
      <c r="H27" s="176">
        <v>16296</v>
      </c>
      <c r="I27" s="176">
        <v>16296</v>
      </c>
      <c r="J27" s="176">
        <v>16296</v>
      </c>
      <c r="K27" s="176">
        <v>16296</v>
      </c>
      <c r="L27" s="176">
        <v>16296</v>
      </c>
      <c r="M27" s="176">
        <v>16296</v>
      </c>
      <c r="N27" s="176">
        <v>48888</v>
      </c>
      <c r="O27" s="176">
        <v>48888</v>
      </c>
      <c r="P27" s="176">
        <v>97776</v>
      </c>
      <c r="Q27" s="177">
        <v>1000416318</v>
      </c>
      <c r="R27" s="177" t="s">
        <v>165</v>
      </c>
      <c r="S27" s="177" t="s">
        <v>24</v>
      </c>
      <c r="T27" s="177" t="s">
        <v>2641</v>
      </c>
      <c r="U27" s="177" t="s">
        <v>29</v>
      </c>
      <c r="V27" s="177" t="s">
        <v>30</v>
      </c>
    </row>
    <row r="28" spans="1:22" ht="31.5" customHeight="1">
      <c r="A28" s="177">
        <v>970667</v>
      </c>
      <c r="B28" s="195" t="s">
        <v>391</v>
      </c>
      <c r="C28" s="177" t="s">
        <v>1694</v>
      </c>
      <c r="D28" s="177" t="s">
        <v>369</v>
      </c>
      <c r="E28" s="177" t="s">
        <v>370</v>
      </c>
      <c r="F28" s="176">
        <v>97</v>
      </c>
      <c r="G28" s="176">
        <v>16296</v>
      </c>
      <c r="H28" s="176">
        <v>16296</v>
      </c>
      <c r="I28" s="176">
        <v>16296</v>
      </c>
      <c r="J28" s="176">
        <v>16296</v>
      </c>
      <c r="K28" s="176">
        <v>16296</v>
      </c>
      <c r="L28" s="176">
        <v>16296</v>
      </c>
      <c r="M28" s="176">
        <v>16296</v>
      </c>
      <c r="N28" s="176">
        <v>48888</v>
      </c>
      <c r="O28" s="176">
        <v>48888</v>
      </c>
      <c r="P28" s="176">
        <v>97776</v>
      </c>
      <c r="Q28" s="177">
        <v>1000416318</v>
      </c>
      <c r="R28" s="177" t="s">
        <v>165</v>
      </c>
      <c r="S28" s="177" t="s">
        <v>24</v>
      </c>
      <c r="T28" s="177" t="s">
        <v>2641</v>
      </c>
      <c r="U28" s="177" t="s">
        <v>29</v>
      </c>
      <c r="V28" s="177" t="s">
        <v>30</v>
      </c>
    </row>
    <row r="29" spans="1:22" ht="31.5" customHeight="1">
      <c r="A29" s="177">
        <v>769131</v>
      </c>
      <c r="B29" s="195" t="s">
        <v>1676</v>
      </c>
      <c r="C29" s="177" t="s">
        <v>1694</v>
      </c>
      <c r="D29" s="177" t="s">
        <v>395</v>
      </c>
      <c r="E29" s="177" t="s">
        <v>412</v>
      </c>
      <c r="F29" s="176">
        <v>97</v>
      </c>
      <c r="G29" s="176">
        <v>16296</v>
      </c>
      <c r="H29" s="176">
        <v>16296</v>
      </c>
      <c r="I29" s="176">
        <v>16296</v>
      </c>
      <c r="J29" s="176">
        <v>16296</v>
      </c>
      <c r="K29" s="176">
        <v>16296</v>
      </c>
      <c r="L29" s="176">
        <v>16296</v>
      </c>
      <c r="M29" s="176">
        <v>16296</v>
      </c>
      <c r="N29" s="176">
        <v>48888</v>
      </c>
      <c r="O29" s="176">
        <v>48888</v>
      </c>
      <c r="P29" s="176">
        <v>97776</v>
      </c>
      <c r="Q29" s="177">
        <v>1000416318</v>
      </c>
      <c r="R29" s="177" t="s">
        <v>165</v>
      </c>
      <c r="S29" s="177" t="s">
        <v>24</v>
      </c>
      <c r="T29" s="177" t="s">
        <v>2641</v>
      </c>
      <c r="U29" s="177" t="s">
        <v>29</v>
      </c>
      <c r="V29" s="177" t="s">
        <v>30</v>
      </c>
    </row>
    <row r="30" spans="1:22" ht="31.5" customHeight="1">
      <c r="A30" s="177">
        <v>968812</v>
      </c>
      <c r="B30" s="195" t="s">
        <v>398</v>
      </c>
      <c r="C30" s="177" t="s">
        <v>1694</v>
      </c>
      <c r="D30" s="177" t="s">
        <v>378</v>
      </c>
      <c r="E30" s="177" t="s">
        <v>2649</v>
      </c>
      <c r="F30" s="176">
        <v>100</v>
      </c>
      <c r="G30" s="176">
        <v>16800</v>
      </c>
      <c r="H30" s="176">
        <v>16800</v>
      </c>
      <c r="I30" s="176">
        <v>16800</v>
      </c>
      <c r="J30" s="176">
        <v>16800</v>
      </c>
      <c r="K30" s="176">
        <v>16800</v>
      </c>
      <c r="L30" s="176">
        <v>16800</v>
      </c>
      <c r="M30" s="176">
        <v>16800</v>
      </c>
      <c r="N30" s="176">
        <v>50400</v>
      </c>
      <c r="O30" s="176">
        <v>50400</v>
      </c>
      <c r="P30" s="176">
        <v>100800</v>
      </c>
      <c r="Q30" s="177">
        <v>1000416318</v>
      </c>
      <c r="R30" s="177" t="s">
        <v>165</v>
      </c>
      <c r="S30" s="177" t="s">
        <v>24</v>
      </c>
      <c r="T30" s="177" t="s">
        <v>2641</v>
      </c>
      <c r="U30" s="177" t="s">
        <v>29</v>
      </c>
      <c r="V30" s="177" t="s">
        <v>30</v>
      </c>
    </row>
    <row r="31" spans="1:22" ht="31.5" customHeight="1">
      <c r="A31" s="177">
        <v>951880</v>
      </c>
      <c r="B31" s="195" t="s">
        <v>2650</v>
      </c>
      <c r="C31" s="177" t="s">
        <v>1694</v>
      </c>
      <c r="D31" s="177" t="s">
        <v>395</v>
      </c>
      <c r="E31" s="177" t="s">
        <v>359</v>
      </c>
      <c r="F31" s="176">
        <v>97</v>
      </c>
      <c r="G31" s="176">
        <v>16296</v>
      </c>
      <c r="H31" s="176">
        <v>16296</v>
      </c>
      <c r="I31" s="176">
        <v>16296</v>
      </c>
      <c r="J31" s="176">
        <v>16296</v>
      </c>
      <c r="K31" s="176">
        <v>16296</v>
      </c>
      <c r="L31" s="176">
        <v>16296</v>
      </c>
      <c r="M31" s="176">
        <v>16296</v>
      </c>
      <c r="N31" s="176">
        <v>48888</v>
      </c>
      <c r="O31" s="176">
        <v>48888</v>
      </c>
      <c r="P31" s="176">
        <v>97776</v>
      </c>
      <c r="Q31" s="177">
        <v>1000416318</v>
      </c>
      <c r="R31" s="177" t="s">
        <v>165</v>
      </c>
      <c r="S31" s="177" t="s">
        <v>24</v>
      </c>
      <c r="T31" s="177" t="s">
        <v>2641</v>
      </c>
      <c r="U31" s="177" t="s">
        <v>29</v>
      </c>
      <c r="V31" s="177" t="s">
        <v>30</v>
      </c>
    </row>
    <row r="32" spans="1:22" ht="31.5" customHeight="1">
      <c r="A32" s="177">
        <v>969303</v>
      </c>
      <c r="B32" s="195" t="s">
        <v>404</v>
      </c>
      <c r="C32" s="177" t="s">
        <v>1694</v>
      </c>
      <c r="D32" s="177" t="s">
        <v>395</v>
      </c>
      <c r="E32" s="177" t="s">
        <v>412</v>
      </c>
      <c r="F32" s="176">
        <v>97</v>
      </c>
      <c r="G32" s="176">
        <v>16296</v>
      </c>
      <c r="H32" s="176">
        <v>0</v>
      </c>
      <c r="I32" s="176">
        <v>0</v>
      </c>
      <c r="J32" s="176">
        <v>0</v>
      </c>
      <c r="K32" s="176">
        <v>0</v>
      </c>
      <c r="L32" s="176">
        <v>0</v>
      </c>
      <c r="M32" s="176">
        <v>16296</v>
      </c>
      <c r="N32" s="176">
        <v>0</v>
      </c>
      <c r="O32" s="176">
        <v>16296</v>
      </c>
      <c r="P32" s="176">
        <v>16296</v>
      </c>
      <c r="Q32" s="177">
        <v>1000415076</v>
      </c>
      <c r="R32" s="177" t="s">
        <v>181</v>
      </c>
      <c r="S32" s="177" t="s">
        <v>24</v>
      </c>
      <c r="T32" s="177" t="s">
        <v>2641</v>
      </c>
      <c r="U32" s="177" t="s">
        <v>29</v>
      </c>
      <c r="V32" s="177" t="s">
        <v>30</v>
      </c>
    </row>
    <row r="33" spans="1:22" ht="31.5" customHeight="1">
      <c r="A33" s="177">
        <v>971472</v>
      </c>
      <c r="B33" s="195" t="s">
        <v>407</v>
      </c>
      <c r="C33" s="177" t="s">
        <v>1694</v>
      </c>
      <c r="D33" s="177" t="s">
        <v>395</v>
      </c>
      <c r="E33" s="177" t="s">
        <v>412</v>
      </c>
      <c r="F33" s="176">
        <v>97</v>
      </c>
      <c r="G33" s="176">
        <v>16296</v>
      </c>
      <c r="H33" s="176">
        <v>0</v>
      </c>
      <c r="I33" s="176">
        <v>0</v>
      </c>
      <c r="J33" s="176">
        <v>0</v>
      </c>
      <c r="K33" s="176">
        <v>8536</v>
      </c>
      <c r="L33" s="176">
        <v>16296</v>
      </c>
      <c r="M33" s="176">
        <v>16296</v>
      </c>
      <c r="N33" s="176">
        <v>0</v>
      </c>
      <c r="O33" s="176">
        <v>41128</v>
      </c>
      <c r="P33" s="176">
        <v>41128</v>
      </c>
      <c r="Q33" s="177">
        <v>1000448527</v>
      </c>
      <c r="R33" s="177" t="s">
        <v>32</v>
      </c>
      <c r="S33" s="177" t="s">
        <v>33</v>
      </c>
      <c r="T33" s="177" t="s">
        <v>2646</v>
      </c>
      <c r="U33" s="177" t="s">
        <v>29</v>
      </c>
      <c r="V33" s="177" t="s">
        <v>30</v>
      </c>
    </row>
    <row r="34" spans="1:22" ht="31.5" customHeight="1">
      <c r="A34" s="177">
        <v>2206306</v>
      </c>
      <c r="B34" s="195" t="s">
        <v>1209</v>
      </c>
      <c r="C34" s="177" t="s">
        <v>1711</v>
      </c>
      <c r="D34" s="177" t="s">
        <v>415</v>
      </c>
      <c r="E34" s="177" t="s">
        <v>25</v>
      </c>
      <c r="F34" s="176">
        <v>25</v>
      </c>
      <c r="G34" s="176">
        <v>4200</v>
      </c>
      <c r="H34" s="176">
        <v>4200</v>
      </c>
      <c r="I34" s="176">
        <v>4200</v>
      </c>
      <c r="J34" s="176">
        <v>4200</v>
      </c>
      <c r="K34" s="176">
        <v>4200</v>
      </c>
      <c r="L34" s="176">
        <v>4200</v>
      </c>
      <c r="M34" s="176">
        <v>4200</v>
      </c>
      <c r="N34" s="176">
        <v>12600</v>
      </c>
      <c r="O34" s="176">
        <v>12600</v>
      </c>
      <c r="P34" s="176">
        <v>25200</v>
      </c>
      <c r="Q34" s="177">
        <v>1000415076</v>
      </c>
      <c r="R34" s="177" t="s">
        <v>181</v>
      </c>
      <c r="S34" s="177" t="s">
        <v>26</v>
      </c>
      <c r="T34" s="177" t="s">
        <v>2643</v>
      </c>
      <c r="U34" s="177" t="s">
        <v>34</v>
      </c>
      <c r="V34" s="177" t="s">
        <v>35</v>
      </c>
    </row>
    <row r="35" spans="1:22" ht="31.5" customHeight="1">
      <c r="A35" s="177">
        <v>710914</v>
      </c>
      <c r="B35" s="195" t="s">
        <v>1211</v>
      </c>
      <c r="C35" s="177" t="s">
        <v>1711</v>
      </c>
      <c r="D35" s="177" t="s">
        <v>415</v>
      </c>
      <c r="E35" s="177" t="s">
        <v>412</v>
      </c>
      <c r="F35" s="176">
        <v>25</v>
      </c>
      <c r="G35" s="176">
        <v>4200</v>
      </c>
      <c r="H35" s="176">
        <v>4200</v>
      </c>
      <c r="I35" s="176">
        <v>4200</v>
      </c>
      <c r="J35" s="176">
        <v>4200</v>
      </c>
      <c r="K35" s="176">
        <v>4200</v>
      </c>
      <c r="L35" s="176">
        <v>4200</v>
      </c>
      <c r="M35" s="176">
        <v>4200</v>
      </c>
      <c r="N35" s="176">
        <v>12600</v>
      </c>
      <c r="O35" s="176">
        <v>12600</v>
      </c>
      <c r="P35" s="176">
        <v>25200</v>
      </c>
      <c r="Q35" s="177">
        <v>1000415076</v>
      </c>
      <c r="R35" s="177" t="s">
        <v>181</v>
      </c>
      <c r="S35" s="177" t="s">
        <v>24</v>
      </c>
      <c r="T35" s="177" t="s">
        <v>2641</v>
      </c>
      <c r="U35" s="177" t="s">
        <v>34</v>
      </c>
      <c r="V35" s="177" t="s">
        <v>35</v>
      </c>
    </row>
    <row r="36" spans="1:22" ht="31.5" customHeight="1">
      <c r="A36" s="177">
        <v>553283</v>
      </c>
      <c r="B36" s="195" t="s">
        <v>418</v>
      </c>
      <c r="C36" s="177" t="s">
        <v>1711</v>
      </c>
      <c r="D36" s="177" t="s">
        <v>415</v>
      </c>
      <c r="E36" s="177" t="s">
        <v>412</v>
      </c>
      <c r="F36" s="176">
        <v>25</v>
      </c>
      <c r="G36" s="176">
        <v>4200</v>
      </c>
      <c r="H36" s="176">
        <v>4200</v>
      </c>
      <c r="I36" s="176">
        <v>4200</v>
      </c>
      <c r="J36" s="176">
        <v>4200</v>
      </c>
      <c r="K36" s="176">
        <v>4200</v>
      </c>
      <c r="L36" s="176">
        <v>4200</v>
      </c>
      <c r="M36" s="176">
        <v>4200</v>
      </c>
      <c r="N36" s="176">
        <v>12600</v>
      </c>
      <c r="O36" s="176">
        <v>12600</v>
      </c>
      <c r="P36" s="176">
        <v>25200</v>
      </c>
      <c r="Q36" s="177">
        <v>1000415076</v>
      </c>
      <c r="R36" s="177" t="s">
        <v>181</v>
      </c>
      <c r="S36" s="177" t="s">
        <v>24</v>
      </c>
      <c r="T36" s="177" t="s">
        <v>2641</v>
      </c>
      <c r="U36" s="177" t="s">
        <v>34</v>
      </c>
      <c r="V36" s="177" t="s">
        <v>35</v>
      </c>
    </row>
    <row r="37" spans="1:22" ht="31.5" customHeight="1">
      <c r="A37" s="177">
        <v>2198542</v>
      </c>
      <c r="B37" s="195" t="s">
        <v>1212</v>
      </c>
      <c r="C37" s="177" t="s">
        <v>1711</v>
      </c>
      <c r="D37" s="177" t="s">
        <v>411</v>
      </c>
      <c r="E37" s="177" t="s">
        <v>412</v>
      </c>
      <c r="F37" s="176">
        <v>25</v>
      </c>
      <c r="G37" s="176">
        <v>4200</v>
      </c>
      <c r="H37" s="176">
        <v>4200</v>
      </c>
      <c r="I37" s="176">
        <v>4200</v>
      </c>
      <c r="J37" s="176">
        <v>4200</v>
      </c>
      <c r="K37" s="176">
        <v>4200</v>
      </c>
      <c r="L37" s="176">
        <v>4200</v>
      </c>
      <c r="M37" s="176">
        <v>4200</v>
      </c>
      <c r="N37" s="176">
        <v>12600</v>
      </c>
      <c r="O37" s="176">
        <v>12600</v>
      </c>
      <c r="P37" s="176">
        <v>25200</v>
      </c>
      <c r="Q37" s="177">
        <v>1000415076</v>
      </c>
      <c r="R37" s="177" t="s">
        <v>181</v>
      </c>
      <c r="S37" s="177" t="s">
        <v>33</v>
      </c>
      <c r="T37" s="177" t="s">
        <v>2646</v>
      </c>
      <c r="U37" s="177" t="s">
        <v>34</v>
      </c>
      <c r="V37" s="177" t="s">
        <v>35</v>
      </c>
    </row>
    <row r="38" spans="1:22" ht="31.5" customHeight="1">
      <c r="A38" s="177">
        <v>902065</v>
      </c>
      <c r="B38" s="195" t="s">
        <v>410</v>
      </c>
      <c r="C38" s="177" t="s">
        <v>1694</v>
      </c>
      <c r="D38" s="177" t="s">
        <v>411</v>
      </c>
      <c r="E38" s="177" t="s">
        <v>412</v>
      </c>
      <c r="F38" s="176">
        <v>97</v>
      </c>
      <c r="G38" s="176">
        <v>16296</v>
      </c>
      <c r="H38" s="176">
        <v>16296</v>
      </c>
      <c r="I38" s="176">
        <v>16296</v>
      </c>
      <c r="J38" s="176">
        <v>16296</v>
      </c>
      <c r="K38" s="176">
        <v>16296</v>
      </c>
      <c r="L38" s="176">
        <v>16296</v>
      </c>
      <c r="M38" s="176">
        <v>16296</v>
      </c>
      <c r="N38" s="176">
        <v>48888</v>
      </c>
      <c r="O38" s="176">
        <v>48888</v>
      </c>
      <c r="P38" s="176">
        <v>97776</v>
      </c>
      <c r="Q38" s="177">
        <v>1000415076</v>
      </c>
      <c r="R38" s="177" t="s">
        <v>181</v>
      </c>
      <c r="S38" s="177" t="s">
        <v>37</v>
      </c>
      <c r="T38" s="177" t="s">
        <v>2651</v>
      </c>
      <c r="U38" s="177" t="s">
        <v>34</v>
      </c>
      <c r="V38" s="177" t="s">
        <v>35</v>
      </c>
    </row>
    <row r="39" spans="1:22" ht="31.5" customHeight="1">
      <c r="A39" s="177">
        <v>717683</v>
      </c>
      <c r="B39" s="195" t="s">
        <v>414</v>
      </c>
      <c r="C39" s="177" t="s">
        <v>1694</v>
      </c>
      <c r="D39" s="177" t="s">
        <v>415</v>
      </c>
      <c r="E39" s="177" t="s">
        <v>412</v>
      </c>
      <c r="F39" s="176">
        <v>97</v>
      </c>
      <c r="G39" s="176">
        <v>16296</v>
      </c>
      <c r="H39" s="176">
        <v>16296</v>
      </c>
      <c r="I39" s="176">
        <v>16296</v>
      </c>
      <c r="J39" s="176">
        <v>4656</v>
      </c>
      <c r="K39" s="176">
        <v>16296</v>
      </c>
      <c r="L39" s="176">
        <v>16296</v>
      </c>
      <c r="M39" s="176">
        <v>16296</v>
      </c>
      <c r="N39" s="176">
        <v>37248</v>
      </c>
      <c r="O39" s="176">
        <v>48888</v>
      </c>
      <c r="P39" s="176">
        <v>86136</v>
      </c>
      <c r="Q39" s="177">
        <v>1000415076</v>
      </c>
      <c r="R39" s="177" t="s">
        <v>181</v>
      </c>
      <c r="S39" s="177" t="s">
        <v>24</v>
      </c>
      <c r="T39" s="177" t="s">
        <v>2641</v>
      </c>
      <c r="U39" s="177" t="s">
        <v>34</v>
      </c>
      <c r="V39" s="177" t="s">
        <v>35</v>
      </c>
    </row>
    <row r="40" spans="1:22" ht="31.5" customHeight="1">
      <c r="A40" s="177">
        <v>2352633</v>
      </c>
      <c r="B40" s="195" t="s">
        <v>1213</v>
      </c>
      <c r="C40" s="177" t="s">
        <v>1711</v>
      </c>
      <c r="D40" s="177" t="s">
        <v>417</v>
      </c>
      <c r="E40" s="177" t="s">
        <v>20</v>
      </c>
      <c r="F40" s="176">
        <v>25</v>
      </c>
      <c r="G40" s="176">
        <v>4200</v>
      </c>
      <c r="H40" s="176">
        <v>0</v>
      </c>
      <c r="I40" s="176">
        <v>0</v>
      </c>
      <c r="J40" s="176">
        <v>0</v>
      </c>
      <c r="K40" s="176">
        <v>2200</v>
      </c>
      <c r="L40" s="176">
        <v>4200</v>
      </c>
      <c r="M40" s="176">
        <v>4200</v>
      </c>
      <c r="N40" s="176">
        <v>0</v>
      </c>
      <c r="O40" s="176">
        <v>10600</v>
      </c>
      <c r="P40" s="176">
        <v>10600</v>
      </c>
      <c r="Q40" s="177">
        <v>1000453836</v>
      </c>
      <c r="R40" s="177" t="s">
        <v>307</v>
      </c>
      <c r="S40" s="177" t="s">
        <v>24</v>
      </c>
      <c r="T40" s="177" t="s">
        <v>2641</v>
      </c>
      <c r="U40" s="177" t="s">
        <v>34</v>
      </c>
      <c r="V40" s="177" t="s">
        <v>35</v>
      </c>
    </row>
    <row r="41" spans="1:22" ht="31.5" customHeight="1">
      <c r="A41" s="177">
        <v>854966</v>
      </c>
      <c r="B41" s="195" t="s">
        <v>1214</v>
      </c>
      <c r="C41" s="177" t="s">
        <v>1711</v>
      </c>
      <c r="D41" s="177" t="s">
        <v>417</v>
      </c>
      <c r="E41" s="177" t="s">
        <v>27</v>
      </c>
      <c r="F41" s="176">
        <v>25</v>
      </c>
      <c r="G41" s="176">
        <v>4200</v>
      </c>
      <c r="H41" s="176">
        <v>0</v>
      </c>
      <c r="I41" s="176">
        <v>0</v>
      </c>
      <c r="J41" s="176">
        <v>2200</v>
      </c>
      <c r="K41" s="176">
        <v>4200</v>
      </c>
      <c r="L41" s="176">
        <v>4200</v>
      </c>
      <c r="M41" s="176">
        <v>4200</v>
      </c>
      <c r="N41" s="176">
        <v>2200</v>
      </c>
      <c r="O41" s="176">
        <v>12600</v>
      </c>
      <c r="P41" s="176">
        <v>14800</v>
      </c>
      <c r="Q41" s="177">
        <v>1000415076</v>
      </c>
      <c r="R41" s="177" t="s">
        <v>181</v>
      </c>
      <c r="S41" s="177" t="s">
        <v>27</v>
      </c>
      <c r="T41" s="177" t="s">
        <v>2647</v>
      </c>
      <c r="U41" s="177" t="s">
        <v>34</v>
      </c>
      <c r="V41" s="177" t="s">
        <v>35</v>
      </c>
    </row>
    <row r="42" spans="1:22" ht="31.5" customHeight="1">
      <c r="A42" s="177">
        <v>2331217</v>
      </c>
      <c r="B42" s="195" t="s">
        <v>1215</v>
      </c>
      <c r="C42" s="177" t="s">
        <v>1711</v>
      </c>
      <c r="D42" s="177" t="s">
        <v>417</v>
      </c>
      <c r="E42" s="177" t="s">
        <v>428</v>
      </c>
      <c r="F42" s="176">
        <v>25</v>
      </c>
      <c r="G42" s="176">
        <v>4200</v>
      </c>
      <c r="H42" s="176">
        <v>4200</v>
      </c>
      <c r="I42" s="176">
        <v>4200</v>
      </c>
      <c r="J42" s="176">
        <v>4200</v>
      </c>
      <c r="K42" s="176">
        <v>2200</v>
      </c>
      <c r="L42" s="176">
        <v>4200</v>
      </c>
      <c r="M42" s="176">
        <v>4200</v>
      </c>
      <c r="N42" s="176">
        <v>12600</v>
      </c>
      <c r="O42" s="176">
        <v>10600</v>
      </c>
      <c r="P42" s="176">
        <v>23200</v>
      </c>
      <c r="Q42" s="177">
        <v>1000453836</v>
      </c>
      <c r="R42" s="177" t="s">
        <v>307</v>
      </c>
      <c r="S42" s="177" t="s">
        <v>24</v>
      </c>
      <c r="T42" s="177" t="s">
        <v>2641</v>
      </c>
      <c r="U42" s="177" t="s">
        <v>34</v>
      </c>
      <c r="V42" s="177" t="s">
        <v>35</v>
      </c>
    </row>
    <row r="43" spans="1:22" ht="31.5" customHeight="1">
      <c r="A43" s="177">
        <v>2205326</v>
      </c>
      <c r="B43" s="195" t="s">
        <v>1216</v>
      </c>
      <c r="C43" s="177" t="s">
        <v>1711</v>
      </c>
      <c r="D43" s="177" t="s">
        <v>417</v>
      </c>
      <c r="E43" s="177" t="s">
        <v>341</v>
      </c>
      <c r="F43" s="176">
        <v>25</v>
      </c>
      <c r="G43" s="176">
        <v>4200</v>
      </c>
      <c r="H43" s="176">
        <v>4200</v>
      </c>
      <c r="I43" s="176">
        <v>4200</v>
      </c>
      <c r="J43" s="176">
        <v>4200</v>
      </c>
      <c r="K43" s="176">
        <v>4200</v>
      </c>
      <c r="L43" s="176">
        <v>4200</v>
      </c>
      <c r="M43" s="176">
        <v>4200</v>
      </c>
      <c r="N43" s="176">
        <v>12600</v>
      </c>
      <c r="O43" s="176">
        <v>12600</v>
      </c>
      <c r="P43" s="176">
        <v>25200</v>
      </c>
      <c r="Q43" s="177">
        <v>1000415076</v>
      </c>
      <c r="R43" s="177" t="s">
        <v>181</v>
      </c>
      <c r="S43" s="177" t="s">
        <v>27</v>
      </c>
      <c r="T43" s="177" t="s">
        <v>2647</v>
      </c>
      <c r="U43" s="177" t="s">
        <v>34</v>
      </c>
      <c r="V43" s="177" t="s">
        <v>35</v>
      </c>
    </row>
    <row r="44" spans="1:22" ht="31.5" customHeight="1">
      <c r="A44" s="177">
        <v>2112199</v>
      </c>
      <c r="B44" s="195" t="s">
        <v>2652</v>
      </c>
      <c r="C44" s="177" t="s">
        <v>1711</v>
      </c>
      <c r="D44" s="177" t="s">
        <v>1218</v>
      </c>
      <c r="E44" s="177" t="s">
        <v>25</v>
      </c>
      <c r="F44" s="176">
        <v>25</v>
      </c>
      <c r="G44" s="176">
        <v>4200</v>
      </c>
      <c r="H44" s="176">
        <v>4200</v>
      </c>
      <c r="I44" s="176">
        <v>4200</v>
      </c>
      <c r="J44" s="176">
        <v>4200</v>
      </c>
      <c r="K44" s="176">
        <v>4200</v>
      </c>
      <c r="L44" s="176">
        <v>4200</v>
      </c>
      <c r="M44" s="176">
        <v>4200</v>
      </c>
      <c r="N44" s="176">
        <v>12600</v>
      </c>
      <c r="O44" s="176">
        <v>12600</v>
      </c>
      <c r="P44" s="176">
        <v>25200</v>
      </c>
      <c r="Q44" s="177">
        <v>1000415076</v>
      </c>
      <c r="R44" s="177" t="s">
        <v>181</v>
      </c>
      <c r="S44" s="177" t="s">
        <v>26</v>
      </c>
      <c r="T44" s="177" t="s">
        <v>2643</v>
      </c>
      <c r="U44" s="177" t="s">
        <v>34</v>
      </c>
      <c r="V44" s="177" t="s">
        <v>35</v>
      </c>
    </row>
    <row r="45" spans="1:22" ht="31.5" customHeight="1">
      <c r="A45" s="177">
        <v>736841</v>
      </c>
      <c r="B45" s="195" t="s">
        <v>2653</v>
      </c>
      <c r="C45" s="177" t="s">
        <v>1694</v>
      </c>
      <c r="D45" s="177" t="s">
        <v>417</v>
      </c>
      <c r="E45" s="177" t="s">
        <v>341</v>
      </c>
      <c r="F45" s="176">
        <v>97</v>
      </c>
      <c r="G45" s="176">
        <v>16296</v>
      </c>
      <c r="H45" s="176">
        <v>16296</v>
      </c>
      <c r="I45" s="176">
        <v>16296</v>
      </c>
      <c r="J45" s="176">
        <v>16296</v>
      </c>
      <c r="K45" s="176">
        <v>16296</v>
      </c>
      <c r="L45" s="176">
        <v>16296</v>
      </c>
      <c r="M45" s="176">
        <v>16296</v>
      </c>
      <c r="N45" s="176">
        <v>48888</v>
      </c>
      <c r="O45" s="176">
        <v>48888</v>
      </c>
      <c r="P45" s="176">
        <v>97776</v>
      </c>
      <c r="Q45" s="177">
        <v>1000415076</v>
      </c>
      <c r="R45" s="177" t="s">
        <v>181</v>
      </c>
      <c r="S45" s="177" t="s">
        <v>27</v>
      </c>
      <c r="T45" s="177" t="s">
        <v>2654</v>
      </c>
      <c r="U45" s="177" t="s">
        <v>34</v>
      </c>
      <c r="V45" s="177" t="s">
        <v>35</v>
      </c>
    </row>
    <row r="46" spans="1:22" ht="31.5" customHeight="1">
      <c r="A46" s="177">
        <v>559000</v>
      </c>
      <c r="B46" s="195" t="s">
        <v>2655</v>
      </c>
      <c r="C46" s="177" t="s">
        <v>1694</v>
      </c>
      <c r="D46" s="177" t="s">
        <v>417</v>
      </c>
      <c r="E46" s="177" t="s">
        <v>341</v>
      </c>
      <c r="F46" s="176">
        <v>97</v>
      </c>
      <c r="G46" s="176">
        <v>16296</v>
      </c>
      <c r="H46" s="176">
        <v>16296</v>
      </c>
      <c r="I46" s="176">
        <v>16296</v>
      </c>
      <c r="J46" s="176">
        <v>16296</v>
      </c>
      <c r="K46" s="176">
        <v>16296</v>
      </c>
      <c r="L46" s="176">
        <v>16296</v>
      </c>
      <c r="M46" s="176">
        <v>16296</v>
      </c>
      <c r="N46" s="176">
        <v>48888</v>
      </c>
      <c r="O46" s="176">
        <v>48888</v>
      </c>
      <c r="P46" s="176">
        <v>97776</v>
      </c>
      <c r="Q46" s="177">
        <v>1000415076</v>
      </c>
      <c r="R46" s="177" t="s">
        <v>181</v>
      </c>
      <c r="S46" s="177" t="s">
        <v>27</v>
      </c>
      <c r="T46" s="177" t="s">
        <v>2647</v>
      </c>
      <c r="U46" s="177" t="s">
        <v>34</v>
      </c>
      <c r="V46" s="177" t="s">
        <v>35</v>
      </c>
    </row>
    <row r="47" spans="1:22" ht="31.5" customHeight="1">
      <c r="A47" s="177">
        <v>784680</v>
      </c>
      <c r="B47" s="195" t="s">
        <v>2656</v>
      </c>
      <c r="C47" s="177" t="s">
        <v>1694</v>
      </c>
      <c r="D47" s="177" t="s">
        <v>459</v>
      </c>
      <c r="E47" s="177" t="s">
        <v>465</v>
      </c>
      <c r="F47" s="176">
        <v>97</v>
      </c>
      <c r="G47" s="176">
        <v>16296</v>
      </c>
      <c r="H47" s="176">
        <v>16296</v>
      </c>
      <c r="I47" s="176">
        <v>16296</v>
      </c>
      <c r="J47" s="176">
        <v>8148</v>
      </c>
      <c r="K47" s="176">
        <v>0</v>
      </c>
      <c r="L47" s="176">
        <v>0</v>
      </c>
      <c r="M47" s="176">
        <v>0</v>
      </c>
      <c r="N47" s="176">
        <v>40740</v>
      </c>
      <c r="O47" s="176">
        <v>0</v>
      </c>
      <c r="P47" s="176">
        <v>40740</v>
      </c>
      <c r="Q47" s="177" t="e">
        <v>#N/A</v>
      </c>
      <c r="R47" s="177" t="e">
        <v>#N/A</v>
      </c>
      <c r="S47" s="177" t="s">
        <v>24</v>
      </c>
      <c r="T47" s="177" t="s">
        <v>2641</v>
      </c>
      <c r="U47" s="177" t="s">
        <v>34</v>
      </c>
      <c r="V47" s="177" t="s">
        <v>35</v>
      </c>
    </row>
    <row r="48" spans="1:22" ht="31.5" customHeight="1">
      <c r="A48" s="177">
        <v>553283</v>
      </c>
      <c r="B48" s="195" t="s">
        <v>418</v>
      </c>
      <c r="C48" s="177" t="s">
        <v>1694</v>
      </c>
      <c r="D48" s="177" t="s">
        <v>415</v>
      </c>
      <c r="E48" s="177" t="s">
        <v>412</v>
      </c>
      <c r="F48" s="176">
        <v>97</v>
      </c>
      <c r="G48" s="176">
        <v>16296</v>
      </c>
      <c r="H48" s="176">
        <v>0</v>
      </c>
      <c r="I48" s="176">
        <v>0</v>
      </c>
      <c r="J48" s="176">
        <v>0</v>
      </c>
      <c r="K48" s="176">
        <v>0</v>
      </c>
      <c r="L48" s="176">
        <v>16296</v>
      </c>
      <c r="M48" s="176">
        <v>16296</v>
      </c>
      <c r="N48" s="176">
        <v>0</v>
      </c>
      <c r="O48" s="176">
        <v>32592</v>
      </c>
      <c r="P48" s="176">
        <v>32592</v>
      </c>
      <c r="Q48" s="177">
        <v>1000415076</v>
      </c>
      <c r="R48" s="177" t="s">
        <v>181</v>
      </c>
      <c r="S48" s="177" t="s">
        <v>24</v>
      </c>
      <c r="T48" s="177" t="s">
        <v>2641</v>
      </c>
      <c r="U48" s="177" t="s">
        <v>34</v>
      </c>
      <c r="V48" s="177" t="s">
        <v>35</v>
      </c>
    </row>
    <row r="49" spans="1:22" ht="31.5" customHeight="1">
      <c r="A49" s="177">
        <v>828866</v>
      </c>
      <c r="B49" s="195" t="s">
        <v>1525</v>
      </c>
      <c r="C49" s="177" t="s">
        <v>1932</v>
      </c>
      <c r="D49" s="177" t="s">
        <v>417</v>
      </c>
      <c r="E49" s="177" t="s">
        <v>25</v>
      </c>
      <c r="F49" s="176">
        <v>25</v>
      </c>
      <c r="G49" s="176">
        <v>4200</v>
      </c>
      <c r="H49" s="176">
        <v>0</v>
      </c>
      <c r="I49" s="176">
        <v>0</v>
      </c>
      <c r="J49" s="176">
        <v>0</v>
      </c>
      <c r="K49" s="176">
        <v>1600</v>
      </c>
      <c r="L49" s="176">
        <v>4200</v>
      </c>
      <c r="M49" s="176">
        <v>4200</v>
      </c>
      <c r="N49" s="176">
        <v>0</v>
      </c>
      <c r="O49" s="176">
        <v>10000</v>
      </c>
      <c r="P49" s="176">
        <v>10000</v>
      </c>
      <c r="Q49" s="177">
        <v>1000415076</v>
      </c>
      <c r="R49" s="177" t="s">
        <v>181</v>
      </c>
      <c r="S49" s="177" t="s">
        <v>26</v>
      </c>
      <c r="T49" s="177" t="s">
        <v>2643</v>
      </c>
      <c r="U49" s="177" t="s">
        <v>34</v>
      </c>
      <c r="V49" s="177" t="s">
        <v>35</v>
      </c>
    </row>
    <row r="50" spans="1:22" ht="31.5" customHeight="1">
      <c r="A50" s="177">
        <v>440701</v>
      </c>
      <c r="B50" s="195" t="s">
        <v>2657</v>
      </c>
      <c r="C50" s="177" t="s">
        <v>1694</v>
      </c>
      <c r="D50" s="177" t="s">
        <v>420</v>
      </c>
      <c r="E50" s="177" t="s">
        <v>341</v>
      </c>
      <c r="F50" s="176">
        <v>97</v>
      </c>
      <c r="G50" s="176">
        <v>16296</v>
      </c>
      <c r="H50" s="176">
        <v>0</v>
      </c>
      <c r="I50" s="176">
        <v>0</v>
      </c>
      <c r="J50" s="176">
        <v>0</v>
      </c>
      <c r="K50" s="176">
        <v>16296</v>
      </c>
      <c r="L50" s="176">
        <v>16296</v>
      </c>
      <c r="M50" s="176">
        <v>16296</v>
      </c>
      <c r="N50" s="176">
        <v>0</v>
      </c>
      <c r="O50" s="176">
        <v>48888</v>
      </c>
      <c r="P50" s="176">
        <v>48888</v>
      </c>
      <c r="Q50" s="177">
        <v>1000415076</v>
      </c>
      <c r="R50" s="177" t="s">
        <v>181</v>
      </c>
      <c r="S50" s="177" t="s">
        <v>27</v>
      </c>
      <c r="T50" s="177" t="s">
        <v>2647</v>
      </c>
      <c r="U50" s="177" t="s">
        <v>34</v>
      </c>
      <c r="V50" s="177" t="s">
        <v>35</v>
      </c>
    </row>
    <row r="51" spans="1:22" ht="31.5" customHeight="1">
      <c r="A51" s="177">
        <v>645749</v>
      </c>
      <c r="B51" s="195" t="s">
        <v>423</v>
      </c>
      <c r="C51" s="177" t="s">
        <v>1694</v>
      </c>
      <c r="D51" s="177" t="s">
        <v>424</v>
      </c>
      <c r="E51" s="177" t="s">
        <v>359</v>
      </c>
      <c r="F51" s="176">
        <v>97</v>
      </c>
      <c r="G51" s="176">
        <v>16296</v>
      </c>
      <c r="H51" s="176">
        <v>0</v>
      </c>
      <c r="I51" s="176">
        <v>8148</v>
      </c>
      <c r="J51" s="176">
        <v>16296</v>
      </c>
      <c r="K51" s="176">
        <v>16296</v>
      </c>
      <c r="L51" s="176">
        <v>16296</v>
      </c>
      <c r="M51" s="176">
        <v>16296</v>
      </c>
      <c r="N51" s="176">
        <v>24444</v>
      </c>
      <c r="O51" s="176">
        <v>48888</v>
      </c>
      <c r="P51" s="176">
        <v>73332</v>
      </c>
      <c r="Q51" s="177">
        <v>1000447309</v>
      </c>
      <c r="R51" s="177" t="s">
        <v>40</v>
      </c>
      <c r="S51" s="177" t="s">
        <v>24</v>
      </c>
      <c r="T51" s="177" t="s">
        <v>2641</v>
      </c>
      <c r="U51" s="177" t="s">
        <v>301</v>
      </c>
      <c r="V51" s="177" t="s">
        <v>39</v>
      </c>
    </row>
    <row r="52" spans="1:22" ht="31.5" customHeight="1">
      <c r="A52" s="177">
        <v>606058</v>
      </c>
      <c r="B52" s="195" t="s">
        <v>425</v>
      </c>
      <c r="C52" s="177" t="s">
        <v>1694</v>
      </c>
      <c r="D52" s="177" t="s">
        <v>424</v>
      </c>
      <c r="E52" s="177" t="s">
        <v>426</v>
      </c>
      <c r="F52" s="176">
        <v>97</v>
      </c>
      <c r="G52" s="176">
        <v>16296</v>
      </c>
      <c r="H52" s="176">
        <v>0</v>
      </c>
      <c r="I52" s="176">
        <v>0</v>
      </c>
      <c r="J52" s="176">
        <v>16296</v>
      </c>
      <c r="K52" s="176">
        <v>16296</v>
      </c>
      <c r="L52" s="176">
        <v>16296</v>
      </c>
      <c r="M52" s="176">
        <v>16296</v>
      </c>
      <c r="N52" s="176">
        <v>16296</v>
      </c>
      <c r="O52" s="176">
        <v>48888</v>
      </c>
      <c r="P52" s="176">
        <v>65184</v>
      </c>
      <c r="Q52" s="177">
        <v>1000447309</v>
      </c>
      <c r="R52" s="177" t="s">
        <v>40</v>
      </c>
      <c r="S52" s="177" t="s">
        <v>41</v>
      </c>
      <c r="T52" s="177" t="s">
        <v>2658</v>
      </c>
      <c r="U52" s="177" t="s">
        <v>301</v>
      </c>
      <c r="V52" s="177" t="s">
        <v>39</v>
      </c>
    </row>
    <row r="53" spans="1:22" ht="31.5" customHeight="1">
      <c r="A53" s="177">
        <v>2399545</v>
      </c>
      <c r="B53" s="195" t="s">
        <v>2659</v>
      </c>
      <c r="C53" s="177" t="s">
        <v>1694</v>
      </c>
      <c r="D53" s="177" t="s">
        <v>424</v>
      </c>
      <c r="E53" s="177" t="s">
        <v>428</v>
      </c>
      <c r="F53" s="176">
        <v>97</v>
      </c>
      <c r="G53" s="176">
        <v>16296</v>
      </c>
      <c r="H53" s="176">
        <v>0</v>
      </c>
      <c r="I53" s="176">
        <v>0</v>
      </c>
      <c r="J53" s="176">
        <v>10088</v>
      </c>
      <c r="K53" s="176">
        <v>16296</v>
      </c>
      <c r="L53" s="176">
        <v>16296</v>
      </c>
      <c r="M53" s="176">
        <v>16296</v>
      </c>
      <c r="N53" s="176">
        <v>10088</v>
      </c>
      <c r="O53" s="176">
        <v>48888</v>
      </c>
      <c r="P53" s="176">
        <v>58976</v>
      </c>
      <c r="Q53" s="177">
        <v>1000447309</v>
      </c>
      <c r="R53" s="177" t="s">
        <v>40</v>
      </c>
      <c r="S53" s="177" t="s">
        <v>24</v>
      </c>
      <c r="T53" s="177" t="s">
        <v>2641</v>
      </c>
      <c r="U53" s="177" t="s">
        <v>301</v>
      </c>
      <c r="V53" s="177" t="s">
        <v>39</v>
      </c>
    </row>
    <row r="54" spans="1:22" ht="31.5" customHeight="1">
      <c r="A54" s="177">
        <v>609168</v>
      </c>
      <c r="B54" s="195" t="s">
        <v>429</v>
      </c>
      <c r="C54" s="177" t="s">
        <v>1694</v>
      </c>
      <c r="D54" s="177" t="s">
        <v>424</v>
      </c>
      <c r="E54" s="177" t="s">
        <v>341</v>
      </c>
      <c r="F54" s="176">
        <v>97</v>
      </c>
      <c r="G54" s="176">
        <v>16296</v>
      </c>
      <c r="H54" s="176">
        <v>0</v>
      </c>
      <c r="I54" s="176">
        <v>0</v>
      </c>
      <c r="J54" s="176">
        <v>0</v>
      </c>
      <c r="K54" s="176">
        <v>16296</v>
      </c>
      <c r="L54" s="176">
        <v>16296</v>
      </c>
      <c r="M54" s="176">
        <v>16296</v>
      </c>
      <c r="N54" s="176">
        <v>0</v>
      </c>
      <c r="O54" s="176">
        <v>48888</v>
      </c>
      <c r="P54" s="176">
        <v>0</v>
      </c>
      <c r="Q54" s="177">
        <v>1000431127</v>
      </c>
      <c r="R54" s="177" t="s">
        <v>174</v>
      </c>
      <c r="S54" s="177" t="s">
        <v>27</v>
      </c>
      <c r="T54" s="177" t="s">
        <v>2647</v>
      </c>
      <c r="U54" s="177" t="s">
        <v>301</v>
      </c>
      <c r="V54" s="177" t="s">
        <v>39</v>
      </c>
    </row>
    <row r="55" spans="1:22" ht="31.5" customHeight="1">
      <c r="A55" s="177">
        <v>2392543</v>
      </c>
      <c r="B55" s="195" t="s">
        <v>2660</v>
      </c>
      <c r="C55" s="177" t="s">
        <v>1711</v>
      </c>
      <c r="D55" s="177" t="s">
        <v>424</v>
      </c>
      <c r="E55" s="177" t="s">
        <v>20</v>
      </c>
      <c r="F55" s="176">
        <v>25</v>
      </c>
      <c r="G55" s="176">
        <v>4200</v>
      </c>
      <c r="H55" s="176">
        <v>0</v>
      </c>
      <c r="I55" s="176">
        <v>0</v>
      </c>
      <c r="J55" s="176">
        <v>2100</v>
      </c>
      <c r="K55" s="176">
        <v>4200</v>
      </c>
      <c r="L55" s="176">
        <v>4200</v>
      </c>
      <c r="M55" s="176">
        <v>4200</v>
      </c>
      <c r="N55" s="176">
        <v>2100</v>
      </c>
      <c r="O55" s="176">
        <v>12600</v>
      </c>
      <c r="P55" s="176">
        <v>14700</v>
      </c>
      <c r="Q55" s="177">
        <v>1000447309</v>
      </c>
      <c r="R55" s="177" t="s">
        <v>40</v>
      </c>
      <c r="S55" s="177" t="s">
        <v>24</v>
      </c>
      <c r="T55" s="177" t="s">
        <v>2641</v>
      </c>
      <c r="U55" s="177" t="s">
        <v>301</v>
      </c>
      <c r="V55" s="177" t="s">
        <v>39</v>
      </c>
    </row>
    <row r="56" spans="1:22" ht="31.5" customHeight="1">
      <c r="A56" s="177">
        <v>2392148</v>
      </c>
      <c r="B56" s="195" t="s">
        <v>431</v>
      </c>
      <c r="C56" s="177" t="s">
        <v>1711</v>
      </c>
      <c r="D56" s="177" t="s">
        <v>424</v>
      </c>
      <c r="E56" s="177" t="s">
        <v>20</v>
      </c>
      <c r="F56" s="176">
        <v>25</v>
      </c>
      <c r="G56" s="176">
        <v>4200</v>
      </c>
      <c r="H56" s="176">
        <v>0</v>
      </c>
      <c r="I56" s="176">
        <v>0</v>
      </c>
      <c r="J56" s="176">
        <v>2100</v>
      </c>
      <c r="K56" s="176">
        <v>4200</v>
      </c>
      <c r="L56" s="176">
        <v>4200</v>
      </c>
      <c r="M56" s="176">
        <v>4200</v>
      </c>
      <c r="N56" s="176">
        <v>2100</v>
      </c>
      <c r="O56" s="176">
        <v>12600</v>
      </c>
      <c r="P56" s="176">
        <v>14700</v>
      </c>
      <c r="Q56" s="177">
        <v>1000447309</v>
      </c>
      <c r="R56" s="177" t="s">
        <v>40</v>
      </c>
      <c r="S56" s="177" t="s">
        <v>24</v>
      </c>
      <c r="T56" s="177" t="s">
        <v>2641</v>
      </c>
      <c r="U56" s="177" t="s">
        <v>301</v>
      </c>
      <c r="V56" s="177" t="s">
        <v>39</v>
      </c>
    </row>
    <row r="57" spans="1:22" ht="31.5" customHeight="1">
      <c r="A57" s="177">
        <v>2389831</v>
      </c>
      <c r="B57" s="195" t="s">
        <v>432</v>
      </c>
      <c r="C57" s="177" t="s">
        <v>1711</v>
      </c>
      <c r="D57" s="177" t="s">
        <v>424</v>
      </c>
      <c r="E57" s="177" t="s">
        <v>428</v>
      </c>
      <c r="F57" s="176">
        <v>25</v>
      </c>
      <c r="G57" s="176">
        <v>4200</v>
      </c>
      <c r="H57" s="176">
        <v>0</v>
      </c>
      <c r="I57" s="176">
        <v>0</v>
      </c>
      <c r="J57" s="176">
        <v>2100</v>
      </c>
      <c r="K57" s="176">
        <v>4200</v>
      </c>
      <c r="L57" s="176">
        <v>4200</v>
      </c>
      <c r="M57" s="176">
        <v>4200</v>
      </c>
      <c r="N57" s="176">
        <v>2100</v>
      </c>
      <c r="O57" s="176">
        <v>12600</v>
      </c>
      <c r="P57" s="176">
        <v>14700</v>
      </c>
      <c r="Q57" s="177">
        <v>1000447309</v>
      </c>
      <c r="R57" s="177" t="s">
        <v>40</v>
      </c>
      <c r="S57" s="177" t="s">
        <v>24</v>
      </c>
      <c r="T57" s="177" t="s">
        <v>2641</v>
      </c>
      <c r="U57" s="177" t="s">
        <v>301</v>
      </c>
      <c r="V57" s="177" t="s">
        <v>39</v>
      </c>
    </row>
    <row r="58" spans="1:22" ht="31.5" customHeight="1">
      <c r="A58" s="177">
        <v>767528</v>
      </c>
      <c r="B58" s="195" t="s">
        <v>433</v>
      </c>
      <c r="C58" s="177" t="s">
        <v>1711</v>
      </c>
      <c r="D58" s="177" t="s">
        <v>424</v>
      </c>
      <c r="E58" s="177" t="s">
        <v>25</v>
      </c>
      <c r="F58" s="176">
        <v>25</v>
      </c>
      <c r="G58" s="176">
        <v>4200</v>
      </c>
      <c r="H58" s="176">
        <v>0</v>
      </c>
      <c r="I58" s="176">
        <v>0</v>
      </c>
      <c r="J58" s="176">
        <v>0</v>
      </c>
      <c r="K58" s="176">
        <v>0</v>
      </c>
      <c r="L58" s="176">
        <v>2200</v>
      </c>
      <c r="M58" s="176">
        <v>4200</v>
      </c>
      <c r="N58" s="176">
        <v>0</v>
      </c>
      <c r="O58" s="176">
        <v>6400</v>
      </c>
      <c r="P58" s="176">
        <v>6400</v>
      </c>
      <c r="Q58" s="177">
        <v>1000415076</v>
      </c>
      <c r="R58" s="177" t="s">
        <v>181</v>
      </c>
      <c r="S58" s="177" t="s">
        <v>26</v>
      </c>
      <c r="T58" s="177" t="s">
        <v>2643</v>
      </c>
    </row>
    <row r="59" spans="1:22" ht="31.5" customHeight="1">
      <c r="A59" s="177">
        <v>104285</v>
      </c>
      <c r="B59" s="195" t="s">
        <v>450</v>
      </c>
      <c r="C59" s="177" t="s">
        <v>1694</v>
      </c>
      <c r="D59" s="177" t="s">
        <v>2661</v>
      </c>
      <c r="E59" s="177" t="s">
        <v>359</v>
      </c>
      <c r="F59" s="176">
        <v>97</v>
      </c>
      <c r="G59" s="176">
        <v>16296</v>
      </c>
      <c r="H59" s="176">
        <v>0</v>
      </c>
      <c r="I59" s="176">
        <v>0</v>
      </c>
      <c r="J59" s="176">
        <v>0</v>
      </c>
      <c r="K59" s="176">
        <v>8536</v>
      </c>
      <c r="L59" s="176">
        <v>16296</v>
      </c>
      <c r="M59" s="176">
        <v>16296</v>
      </c>
      <c r="N59" s="176">
        <v>0</v>
      </c>
      <c r="O59" s="176">
        <v>41128</v>
      </c>
      <c r="P59" s="176">
        <v>41128</v>
      </c>
      <c r="Q59" s="177">
        <v>1000451136</v>
      </c>
      <c r="R59" s="177" t="s">
        <v>186</v>
      </c>
      <c r="S59" s="177" t="s">
        <v>33</v>
      </c>
      <c r="T59" s="177" t="s">
        <v>2646</v>
      </c>
      <c r="U59" s="177" t="s">
        <v>42</v>
      </c>
      <c r="V59" s="177" t="s">
        <v>188</v>
      </c>
    </row>
    <row r="60" spans="1:22" ht="31.5" customHeight="1">
      <c r="A60" s="177">
        <v>2409286</v>
      </c>
      <c r="B60" s="195" t="s">
        <v>474</v>
      </c>
      <c r="C60" s="177" t="s">
        <v>1694</v>
      </c>
      <c r="D60" s="177" t="s">
        <v>2661</v>
      </c>
      <c r="E60" s="177" t="s">
        <v>428</v>
      </c>
      <c r="F60" s="176">
        <v>97</v>
      </c>
      <c r="G60" s="176">
        <v>16296</v>
      </c>
      <c r="H60" s="176">
        <v>0</v>
      </c>
      <c r="I60" s="176">
        <v>0</v>
      </c>
      <c r="J60" s="176">
        <v>0</v>
      </c>
      <c r="K60" s="176">
        <v>5432</v>
      </c>
      <c r="L60" s="176">
        <v>16296</v>
      </c>
      <c r="M60" s="176">
        <v>16296</v>
      </c>
      <c r="N60" s="176">
        <v>0</v>
      </c>
      <c r="O60" s="176">
        <v>38024</v>
      </c>
      <c r="P60" s="176">
        <v>38024</v>
      </c>
      <c r="Q60" s="177">
        <v>1000451136</v>
      </c>
      <c r="R60" s="177" t="s">
        <v>186</v>
      </c>
      <c r="S60" s="177" t="s">
        <v>24</v>
      </c>
      <c r="T60" s="177" t="s">
        <v>2641</v>
      </c>
      <c r="U60" s="177" t="s">
        <v>42</v>
      </c>
      <c r="V60" s="177" t="s">
        <v>188</v>
      </c>
    </row>
    <row r="61" spans="1:22" ht="31.5" customHeight="1">
      <c r="A61" s="177">
        <v>173560</v>
      </c>
      <c r="B61" s="195" t="s">
        <v>452</v>
      </c>
      <c r="C61" s="177" t="s">
        <v>1711</v>
      </c>
      <c r="D61" s="177" t="s">
        <v>2661</v>
      </c>
      <c r="E61" s="177" t="s">
        <v>20</v>
      </c>
      <c r="F61" s="176">
        <v>25</v>
      </c>
      <c r="G61" s="176">
        <v>4200</v>
      </c>
      <c r="H61" s="176">
        <v>0</v>
      </c>
      <c r="I61" s="176">
        <v>0</v>
      </c>
      <c r="J61" s="176">
        <v>0</v>
      </c>
      <c r="K61" s="176">
        <v>0</v>
      </c>
      <c r="L61" s="176">
        <v>4200</v>
      </c>
      <c r="M61" s="176">
        <v>4200</v>
      </c>
      <c r="N61" s="176">
        <v>0</v>
      </c>
      <c r="O61" s="176">
        <v>8400</v>
      </c>
      <c r="P61" s="176">
        <v>8400</v>
      </c>
      <c r="Q61" s="177">
        <v>1000451136</v>
      </c>
      <c r="R61" s="177" t="s">
        <v>186</v>
      </c>
      <c r="S61" s="177" t="s">
        <v>24</v>
      </c>
      <c r="T61" s="177" t="s">
        <v>2641</v>
      </c>
      <c r="U61" s="177" t="s">
        <v>42</v>
      </c>
      <c r="V61" s="177" t="s">
        <v>188</v>
      </c>
    </row>
    <row r="62" spans="1:22" ht="31.5" customHeight="1">
      <c r="A62" s="177">
        <v>2403299</v>
      </c>
      <c r="B62" s="195" t="s">
        <v>453</v>
      </c>
      <c r="C62" s="177" t="s">
        <v>1711</v>
      </c>
      <c r="D62" s="177" t="s">
        <v>2661</v>
      </c>
      <c r="E62" s="177" t="s">
        <v>428</v>
      </c>
      <c r="F62" s="176">
        <v>25</v>
      </c>
      <c r="G62" s="176">
        <v>4200</v>
      </c>
      <c r="H62" s="176">
        <v>0</v>
      </c>
      <c r="I62" s="176">
        <v>0</v>
      </c>
      <c r="J62" s="176">
        <v>0</v>
      </c>
      <c r="K62" s="176">
        <v>0</v>
      </c>
      <c r="L62" s="176">
        <v>4200</v>
      </c>
      <c r="M62" s="176">
        <v>4200</v>
      </c>
      <c r="N62" s="176">
        <v>0</v>
      </c>
      <c r="O62" s="176">
        <v>8400</v>
      </c>
      <c r="P62" s="176">
        <v>8400</v>
      </c>
      <c r="Q62" s="177">
        <v>1000451136</v>
      </c>
      <c r="R62" s="177" t="s">
        <v>186</v>
      </c>
      <c r="S62" s="177" t="s">
        <v>33</v>
      </c>
      <c r="T62" s="177" t="s">
        <v>2646</v>
      </c>
      <c r="U62" s="177" t="s">
        <v>42</v>
      </c>
      <c r="V62" s="177" t="s">
        <v>188</v>
      </c>
    </row>
    <row r="63" spans="1:22" ht="31.5" customHeight="1">
      <c r="A63" s="177">
        <v>312342</v>
      </c>
      <c r="B63" s="195" t="s">
        <v>454</v>
      </c>
      <c r="C63" s="177" t="s">
        <v>1711</v>
      </c>
      <c r="D63" s="177" t="s">
        <v>2661</v>
      </c>
      <c r="E63" s="177" t="s">
        <v>25</v>
      </c>
      <c r="F63" s="176">
        <v>25</v>
      </c>
      <c r="G63" s="176">
        <v>4200</v>
      </c>
      <c r="H63" s="176">
        <v>0</v>
      </c>
      <c r="I63" s="176">
        <v>0</v>
      </c>
      <c r="J63" s="176">
        <v>0</v>
      </c>
      <c r="K63" s="176">
        <v>0</v>
      </c>
      <c r="L63" s="176">
        <v>2200</v>
      </c>
      <c r="M63" s="176">
        <v>4200</v>
      </c>
      <c r="N63" s="176">
        <v>0</v>
      </c>
      <c r="O63" s="176">
        <v>6400</v>
      </c>
      <c r="P63" s="176">
        <v>6400</v>
      </c>
      <c r="Q63" s="177">
        <v>1000451136</v>
      </c>
      <c r="R63" s="177" t="s">
        <v>186</v>
      </c>
      <c r="S63" s="177" t="s">
        <v>26</v>
      </c>
      <c r="T63" s="177" t="s">
        <v>2643</v>
      </c>
      <c r="U63" s="177" t="s">
        <v>42</v>
      </c>
      <c r="V63" s="177" t="s">
        <v>188</v>
      </c>
    </row>
    <row r="64" spans="1:22" ht="31.5" customHeight="1">
      <c r="A64" s="177">
        <v>113273</v>
      </c>
      <c r="B64" s="195" t="s">
        <v>1691</v>
      </c>
      <c r="C64" s="177" t="s">
        <v>1694</v>
      </c>
      <c r="D64" s="177" t="s">
        <v>528</v>
      </c>
      <c r="E64" s="177" t="s">
        <v>346</v>
      </c>
      <c r="F64" s="176">
        <v>93</v>
      </c>
      <c r="G64" s="176">
        <v>15624</v>
      </c>
      <c r="H64" s="176">
        <v>15624</v>
      </c>
      <c r="I64" s="176">
        <v>15624</v>
      </c>
      <c r="J64" s="176">
        <v>15624</v>
      </c>
      <c r="K64" s="176">
        <v>15624</v>
      </c>
      <c r="L64" s="176">
        <v>15624</v>
      </c>
      <c r="M64" s="176">
        <v>15624</v>
      </c>
      <c r="N64" s="176">
        <v>46872</v>
      </c>
      <c r="O64" s="176">
        <v>46872</v>
      </c>
      <c r="P64" s="176">
        <v>93744</v>
      </c>
      <c r="Q64" s="177">
        <v>1000417402</v>
      </c>
      <c r="R64" s="177" t="s">
        <v>199</v>
      </c>
      <c r="S64" s="177" t="s">
        <v>24</v>
      </c>
      <c r="T64" s="177" t="s">
        <v>2641</v>
      </c>
      <c r="U64" s="177" t="s">
        <v>46</v>
      </c>
      <c r="V64" s="177" t="s">
        <v>47</v>
      </c>
    </row>
    <row r="65" spans="1:22" ht="31.5" customHeight="1">
      <c r="A65" s="177">
        <v>131306</v>
      </c>
      <c r="B65" s="195" t="s">
        <v>1695</v>
      </c>
      <c r="C65" s="177" t="s">
        <v>1694</v>
      </c>
      <c r="D65" s="177" t="s">
        <v>528</v>
      </c>
      <c r="E65" s="177" t="s">
        <v>341</v>
      </c>
      <c r="F65" s="176">
        <v>118</v>
      </c>
      <c r="G65" s="176">
        <v>19824</v>
      </c>
      <c r="H65" s="176">
        <v>19824</v>
      </c>
      <c r="I65" s="176">
        <v>19824</v>
      </c>
      <c r="J65" s="176">
        <v>19824</v>
      </c>
      <c r="K65" s="176">
        <v>19824</v>
      </c>
      <c r="L65" s="176">
        <v>19824</v>
      </c>
      <c r="M65" s="176">
        <v>19824</v>
      </c>
      <c r="N65" s="176">
        <v>59472</v>
      </c>
      <c r="O65" s="176">
        <v>59472</v>
      </c>
      <c r="P65" s="176">
        <v>118944</v>
      </c>
      <c r="Q65" s="177">
        <v>1000417402</v>
      </c>
      <c r="R65" s="177" t="s">
        <v>199</v>
      </c>
      <c r="S65" s="177" t="s">
        <v>27</v>
      </c>
      <c r="T65" s="177" t="s">
        <v>2647</v>
      </c>
      <c r="U65" s="177" t="s">
        <v>46</v>
      </c>
      <c r="V65" s="177" t="s">
        <v>47</v>
      </c>
    </row>
    <row r="66" spans="1:22" ht="31.5" customHeight="1">
      <c r="A66" s="177">
        <v>2351076</v>
      </c>
      <c r="B66" s="195" t="s">
        <v>1696</v>
      </c>
      <c r="C66" s="177" t="s">
        <v>1694</v>
      </c>
      <c r="D66" s="177" t="s">
        <v>528</v>
      </c>
      <c r="E66" s="177" t="s">
        <v>341</v>
      </c>
      <c r="F66" s="176">
        <v>118</v>
      </c>
      <c r="G66" s="176">
        <v>19824</v>
      </c>
      <c r="H66" s="176">
        <v>19824</v>
      </c>
      <c r="I66" s="176">
        <v>19824</v>
      </c>
      <c r="J66" s="176">
        <v>19824</v>
      </c>
      <c r="K66" s="176">
        <v>19824</v>
      </c>
      <c r="L66" s="176">
        <v>19824</v>
      </c>
      <c r="M66" s="176">
        <v>19824</v>
      </c>
      <c r="N66" s="176">
        <v>59472</v>
      </c>
      <c r="O66" s="176">
        <v>59472</v>
      </c>
      <c r="P66" s="176">
        <v>118944</v>
      </c>
      <c r="Q66" s="177">
        <v>1000417402</v>
      </c>
      <c r="R66" s="177" t="s">
        <v>199</v>
      </c>
      <c r="S66" s="177" t="s">
        <v>27</v>
      </c>
      <c r="T66" s="177" t="s">
        <v>2647</v>
      </c>
      <c r="U66" s="177" t="s">
        <v>46</v>
      </c>
      <c r="V66" s="177" t="s">
        <v>47</v>
      </c>
    </row>
    <row r="67" spans="1:22" ht="31.5" customHeight="1">
      <c r="A67" s="177">
        <v>230181</v>
      </c>
      <c r="B67" s="195" t="s">
        <v>1697</v>
      </c>
      <c r="C67" s="177" t="s">
        <v>1694</v>
      </c>
      <c r="D67" s="177" t="s">
        <v>528</v>
      </c>
      <c r="E67" s="177" t="s">
        <v>341</v>
      </c>
      <c r="F67" s="176">
        <v>118</v>
      </c>
      <c r="G67" s="176">
        <v>19824</v>
      </c>
      <c r="H67" s="176">
        <v>19824</v>
      </c>
      <c r="I67" s="176">
        <v>19824</v>
      </c>
      <c r="J67" s="176">
        <v>19824</v>
      </c>
      <c r="K67" s="176">
        <v>19824</v>
      </c>
      <c r="L67" s="176">
        <v>19824</v>
      </c>
      <c r="M67" s="176">
        <v>19824</v>
      </c>
      <c r="N67" s="176">
        <v>59472</v>
      </c>
      <c r="O67" s="176">
        <v>59472</v>
      </c>
      <c r="P67" s="176">
        <v>118944</v>
      </c>
      <c r="Q67" s="177">
        <v>1000417402</v>
      </c>
      <c r="R67" s="177" t="s">
        <v>199</v>
      </c>
      <c r="S67" s="177" t="s">
        <v>27</v>
      </c>
      <c r="T67" s="177" t="s">
        <v>2647</v>
      </c>
      <c r="U67" s="177" t="s">
        <v>46</v>
      </c>
      <c r="V67" s="177" t="s">
        <v>47</v>
      </c>
    </row>
    <row r="68" spans="1:22" ht="31.5" customHeight="1">
      <c r="A68" s="177">
        <v>225706</v>
      </c>
      <c r="B68" s="195" t="s">
        <v>1698</v>
      </c>
      <c r="C68" s="177" t="s">
        <v>1694</v>
      </c>
      <c r="D68" s="177" t="s">
        <v>528</v>
      </c>
      <c r="E68" s="177" t="s">
        <v>341</v>
      </c>
      <c r="F68" s="176">
        <v>100</v>
      </c>
      <c r="G68" s="176">
        <v>16800</v>
      </c>
      <c r="H68" s="176">
        <v>0</v>
      </c>
      <c r="I68" s="176">
        <v>0</v>
      </c>
      <c r="J68" s="176">
        <v>0</v>
      </c>
      <c r="K68" s="176">
        <v>16800</v>
      </c>
      <c r="L68" s="176">
        <v>16800</v>
      </c>
      <c r="M68" s="176">
        <v>16800</v>
      </c>
      <c r="N68" s="176">
        <v>0</v>
      </c>
      <c r="O68" s="176">
        <v>50400</v>
      </c>
      <c r="P68" s="176">
        <v>50400</v>
      </c>
      <c r="Q68" s="177">
        <v>1000417402</v>
      </c>
      <c r="R68" s="177" t="s">
        <v>199</v>
      </c>
      <c r="S68" s="177" t="s">
        <v>27</v>
      </c>
      <c r="T68" s="177" t="s">
        <v>2647</v>
      </c>
      <c r="U68" s="177" t="s">
        <v>46</v>
      </c>
      <c r="V68" s="177" t="s">
        <v>47</v>
      </c>
    </row>
    <row r="69" spans="1:22" ht="31.5" customHeight="1">
      <c r="A69" s="177">
        <v>747085</v>
      </c>
      <c r="B69" s="195" t="s">
        <v>1699</v>
      </c>
      <c r="C69" s="177" t="s">
        <v>1694</v>
      </c>
      <c r="D69" s="177" t="s">
        <v>528</v>
      </c>
      <c r="E69" s="177" t="s">
        <v>20</v>
      </c>
      <c r="F69" s="176">
        <v>92</v>
      </c>
      <c r="G69" s="176">
        <v>15456</v>
      </c>
      <c r="H69" s="176">
        <v>15456</v>
      </c>
      <c r="I69" s="176">
        <v>15456</v>
      </c>
      <c r="J69" s="176">
        <v>15456</v>
      </c>
      <c r="K69" s="176">
        <v>15456</v>
      </c>
      <c r="L69" s="176">
        <v>15456</v>
      </c>
      <c r="M69" s="176">
        <v>15456</v>
      </c>
      <c r="N69" s="176">
        <v>46368</v>
      </c>
      <c r="O69" s="176">
        <v>46368</v>
      </c>
      <c r="P69" s="176">
        <v>92736</v>
      </c>
      <c r="Q69" s="177">
        <v>1000417402</v>
      </c>
      <c r="R69" s="177" t="s">
        <v>199</v>
      </c>
      <c r="S69" s="177" t="s">
        <v>24</v>
      </c>
      <c r="T69" s="177" t="s">
        <v>2641</v>
      </c>
      <c r="U69" s="177" t="s">
        <v>46</v>
      </c>
      <c r="V69" s="177" t="s">
        <v>47</v>
      </c>
    </row>
    <row r="70" spans="1:22" ht="31.5" customHeight="1">
      <c r="A70" s="177">
        <v>2385172</v>
      </c>
      <c r="B70" s="195" t="s">
        <v>1700</v>
      </c>
      <c r="C70" s="177" t="s">
        <v>1694</v>
      </c>
      <c r="D70" s="177" t="s">
        <v>528</v>
      </c>
      <c r="E70" s="177" t="s">
        <v>20</v>
      </c>
      <c r="F70" s="176">
        <v>92</v>
      </c>
      <c r="G70" s="176">
        <v>15456</v>
      </c>
      <c r="H70" s="176">
        <v>0</v>
      </c>
      <c r="I70" s="176">
        <v>0</v>
      </c>
      <c r="J70" s="176">
        <v>0</v>
      </c>
      <c r="K70" s="176">
        <v>15456</v>
      </c>
      <c r="L70" s="176">
        <v>15456</v>
      </c>
      <c r="M70" s="176">
        <v>15456</v>
      </c>
      <c r="N70" s="176">
        <v>0</v>
      </c>
      <c r="O70" s="176">
        <v>46368</v>
      </c>
      <c r="P70" s="176">
        <v>46368</v>
      </c>
      <c r="Q70" s="177">
        <v>1000417402</v>
      </c>
      <c r="R70" s="177" t="s">
        <v>199</v>
      </c>
      <c r="S70" s="177" t="s">
        <v>33</v>
      </c>
      <c r="T70" s="177" t="s">
        <v>2646</v>
      </c>
      <c r="U70" s="177" t="s">
        <v>46</v>
      </c>
      <c r="V70" s="177" t="s">
        <v>47</v>
      </c>
    </row>
    <row r="71" spans="1:22" ht="31.5" customHeight="1">
      <c r="A71" s="177">
        <v>796302</v>
      </c>
      <c r="B71" s="195" t="s">
        <v>2662</v>
      </c>
      <c r="C71" s="177" t="s">
        <v>1694</v>
      </c>
      <c r="D71" s="177" t="s">
        <v>528</v>
      </c>
      <c r="E71" s="177" t="s">
        <v>20</v>
      </c>
      <c r="F71" s="176">
        <v>92</v>
      </c>
      <c r="G71" s="176">
        <v>15456</v>
      </c>
      <c r="H71" s="176">
        <v>15456</v>
      </c>
      <c r="I71" s="176">
        <v>15456</v>
      </c>
      <c r="J71" s="176">
        <v>15456</v>
      </c>
      <c r="K71" s="176">
        <v>0</v>
      </c>
      <c r="L71" s="176">
        <v>0</v>
      </c>
      <c r="M71" s="176">
        <v>0</v>
      </c>
      <c r="N71" s="176">
        <v>46368</v>
      </c>
      <c r="O71" s="176">
        <v>0</v>
      </c>
      <c r="P71" s="176">
        <v>46368</v>
      </c>
      <c r="Q71" s="177" t="e">
        <v>#N/A</v>
      </c>
      <c r="R71" s="177" t="e">
        <v>#N/A</v>
      </c>
      <c r="S71" s="177" t="s">
        <v>24</v>
      </c>
      <c r="T71" s="177" t="s">
        <v>2641</v>
      </c>
      <c r="U71" s="177" t="s">
        <v>46</v>
      </c>
      <c r="V71" s="177" t="s">
        <v>47</v>
      </c>
    </row>
    <row r="72" spans="1:22" ht="31.5" customHeight="1">
      <c r="A72" s="177">
        <v>969389</v>
      </c>
      <c r="B72" s="195" t="s">
        <v>1701</v>
      </c>
      <c r="C72" s="177" t="s">
        <v>1694</v>
      </c>
      <c r="D72" s="177" t="s">
        <v>528</v>
      </c>
      <c r="E72" s="177" t="s">
        <v>20</v>
      </c>
      <c r="F72" s="176">
        <v>92</v>
      </c>
      <c r="G72" s="176">
        <v>15456</v>
      </c>
      <c r="H72" s="176">
        <v>15456</v>
      </c>
      <c r="I72" s="176">
        <v>15456</v>
      </c>
      <c r="J72" s="176">
        <v>15456</v>
      </c>
      <c r="K72" s="176">
        <v>15456</v>
      </c>
      <c r="L72" s="176">
        <v>15456</v>
      </c>
      <c r="M72" s="176">
        <v>15456</v>
      </c>
      <c r="N72" s="176">
        <v>46368</v>
      </c>
      <c r="O72" s="176">
        <v>46368</v>
      </c>
      <c r="P72" s="176">
        <v>92736</v>
      </c>
      <c r="Q72" s="177">
        <v>1000417402</v>
      </c>
      <c r="R72" s="177" t="s">
        <v>199</v>
      </c>
      <c r="S72" s="177" t="s">
        <v>24</v>
      </c>
      <c r="T72" s="177" t="s">
        <v>2641</v>
      </c>
      <c r="U72" s="177" t="s">
        <v>46</v>
      </c>
      <c r="V72" s="177" t="s">
        <v>47</v>
      </c>
    </row>
    <row r="73" spans="1:22" ht="31.5" customHeight="1">
      <c r="A73" s="177">
        <v>2304317</v>
      </c>
      <c r="B73" s="195" t="s">
        <v>1702</v>
      </c>
      <c r="C73" s="177" t="s">
        <v>1694</v>
      </c>
      <c r="D73" s="177" t="s">
        <v>528</v>
      </c>
      <c r="E73" s="177" t="s">
        <v>20</v>
      </c>
      <c r="F73" s="176">
        <v>92</v>
      </c>
      <c r="G73" s="176">
        <v>15456</v>
      </c>
      <c r="H73" s="176">
        <v>15456</v>
      </c>
      <c r="I73" s="176">
        <v>15456</v>
      </c>
      <c r="J73" s="176">
        <v>15456</v>
      </c>
      <c r="K73" s="176">
        <v>15456</v>
      </c>
      <c r="L73" s="176">
        <v>15456</v>
      </c>
      <c r="M73" s="176">
        <v>15456</v>
      </c>
      <c r="N73" s="176">
        <v>46368</v>
      </c>
      <c r="O73" s="176">
        <v>46368</v>
      </c>
      <c r="P73" s="176">
        <v>92736</v>
      </c>
      <c r="Q73" s="177">
        <v>1000417402</v>
      </c>
      <c r="R73" s="177" t="s">
        <v>199</v>
      </c>
      <c r="S73" s="177" t="s">
        <v>24</v>
      </c>
      <c r="T73" s="177" t="s">
        <v>2641</v>
      </c>
      <c r="U73" s="177" t="s">
        <v>46</v>
      </c>
      <c r="V73" s="177" t="s">
        <v>47</v>
      </c>
    </row>
    <row r="74" spans="1:22" ht="31.5" customHeight="1">
      <c r="A74" s="177" t="s">
        <v>354</v>
      </c>
      <c r="B74" s="195" t="s">
        <v>2663</v>
      </c>
      <c r="C74" s="177" t="s">
        <v>1694</v>
      </c>
      <c r="D74" s="177" t="s">
        <v>528</v>
      </c>
      <c r="E74" s="177" t="s">
        <v>20</v>
      </c>
      <c r="F74" s="176">
        <v>97</v>
      </c>
      <c r="G74" s="176">
        <v>16296</v>
      </c>
      <c r="H74" s="176">
        <v>0</v>
      </c>
      <c r="I74" s="176">
        <v>0</v>
      </c>
      <c r="J74" s="176">
        <v>0</v>
      </c>
      <c r="K74" s="176">
        <v>0</v>
      </c>
      <c r="L74" s="176">
        <v>0</v>
      </c>
      <c r="M74" s="176">
        <v>0</v>
      </c>
      <c r="N74" s="176">
        <v>0</v>
      </c>
      <c r="O74" s="176">
        <v>0</v>
      </c>
      <c r="P74" s="176">
        <v>0</v>
      </c>
      <c r="Q74" s="177" t="e">
        <v>#N/A</v>
      </c>
      <c r="R74" s="177" t="e">
        <v>#N/A</v>
      </c>
      <c r="S74" s="177" t="s">
        <v>24</v>
      </c>
      <c r="T74" s="177" t="s">
        <v>2641</v>
      </c>
      <c r="U74" s="177" t="s">
        <v>46</v>
      </c>
      <c r="V74" s="177" t="s">
        <v>47</v>
      </c>
    </row>
    <row r="75" spans="1:22" ht="31.5" customHeight="1">
      <c r="A75" s="177">
        <v>2300360</v>
      </c>
      <c r="B75" s="195" t="s">
        <v>1540</v>
      </c>
      <c r="C75" s="177" t="s">
        <v>1711</v>
      </c>
      <c r="D75" s="177" t="s">
        <v>2664</v>
      </c>
      <c r="E75" s="177" t="s">
        <v>341</v>
      </c>
      <c r="F75" s="176">
        <v>27</v>
      </c>
      <c r="G75" s="176">
        <v>4536</v>
      </c>
      <c r="H75" s="176">
        <v>0</v>
      </c>
      <c r="I75" s="176">
        <v>0</v>
      </c>
      <c r="J75" s="176">
        <v>0</v>
      </c>
      <c r="K75" s="176">
        <v>0</v>
      </c>
      <c r="L75" s="176">
        <v>0</v>
      </c>
      <c r="M75" s="176">
        <v>0</v>
      </c>
      <c r="N75" s="176">
        <v>0</v>
      </c>
      <c r="O75" s="176">
        <v>0</v>
      </c>
      <c r="P75" s="176">
        <v>0</v>
      </c>
      <c r="Q75" s="177">
        <v>1000432850</v>
      </c>
      <c r="R75" s="177" t="s">
        <v>298</v>
      </c>
      <c r="S75" s="177" t="s">
        <v>27</v>
      </c>
      <c r="T75" s="177" t="s">
        <v>2654</v>
      </c>
      <c r="U75" s="177" t="s">
        <v>46</v>
      </c>
      <c r="V75" s="177" t="s">
        <v>47</v>
      </c>
    </row>
    <row r="76" spans="1:22" ht="31.5" customHeight="1">
      <c r="A76" s="177">
        <v>856482</v>
      </c>
      <c r="B76" s="195" t="s">
        <v>2665</v>
      </c>
      <c r="C76" s="177" t="s">
        <v>1711</v>
      </c>
      <c r="D76" s="177" t="s">
        <v>2664</v>
      </c>
      <c r="E76" s="177" t="s">
        <v>341</v>
      </c>
      <c r="F76" s="176">
        <v>27</v>
      </c>
      <c r="G76" s="176">
        <v>4536</v>
      </c>
      <c r="H76" s="176">
        <v>0</v>
      </c>
      <c r="I76" s="176">
        <v>0</v>
      </c>
      <c r="J76" s="176">
        <v>0</v>
      </c>
      <c r="K76" s="176">
        <v>0</v>
      </c>
      <c r="L76" s="176">
        <v>0</v>
      </c>
      <c r="M76" s="176">
        <v>0</v>
      </c>
      <c r="N76" s="176">
        <v>0</v>
      </c>
      <c r="O76" s="176">
        <v>0</v>
      </c>
      <c r="P76" s="176">
        <v>0</v>
      </c>
      <c r="Q76" s="177">
        <v>1000347921</v>
      </c>
      <c r="R76" s="177" t="s">
        <v>92</v>
      </c>
      <c r="S76" s="177" t="s">
        <v>27</v>
      </c>
      <c r="T76" s="177" t="s">
        <v>2647</v>
      </c>
      <c r="U76" s="177" t="s">
        <v>46</v>
      </c>
      <c r="V76" s="177" t="s">
        <v>47</v>
      </c>
    </row>
    <row r="77" spans="1:22" ht="31.5" customHeight="1">
      <c r="A77" s="177">
        <v>2139777</v>
      </c>
      <c r="B77" s="195" t="s">
        <v>2666</v>
      </c>
      <c r="C77" s="177" t="s">
        <v>1711</v>
      </c>
      <c r="D77" s="177" t="s">
        <v>2664</v>
      </c>
      <c r="E77" s="177" t="s">
        <v>341</v>
      </c>
      <c r="F77" s="176">
        <v>27</v>
      </c>
      <c r="G77" s="176">
        <v>4536</v>
      </c>
      <c r="H77" s="176">
        <v>0</v>
      </c>
      <c r="I77" s="176">
        <v>0</v>
      </c>
      <c r="J77" s="176">
        <v>0</v>
      </c>
      <c r="K77" s="176">
        <v>0</v>
      </c>
      <c r="L77" s="176">
        <v>0</v>
      </c>
      <c r="M77" s="176">
        <v>0</v>
      </c>
      <c r="N77" s="176">
        <v>0</v>
      </c>
      <c r="O77" s="176">
        <v>0</v>
      </c>
      <c r="P77" s="176">
        <v>0</v>
      </c>
      <c r="Q77" s="177">
        <v>1000432850</v>
      </c>
      <c r="R77" s="177" t="s">
        <v>298</v>
      </c>
      <c r="S77" s="177" t="s">
        <v>27</v>
      </c>
      <c r="T77" s="177" t="s">
        <v>2647</v>
      </c>
      <c r="U77" s="177" t="s">
        <v>46</v>
      </c>
      <c r="V77" s="177" t="s">
        <v>47</v>
      </c>
    </row>
    <row r="78" spans="1:22" ht="31.5" customHeight="1">
      <c r="A78" s="177">
        <v>2313566</v>
      </c>
      <c r="B78" s="195" t="s">
        <v>2667</v>
      </c>
      <c r="C78" s="177" t="s">
        <v>1711</v>
      </c>
      <c r="D78" s="177" t="s">
        <v>2664</v>
      </c>
      <c r="E78" s="177" t="s">
        <v>341</v>
      </c>
      <c r="F78" s="176">
        <v>27</v>
      </c>
      <c r="G78" s="176">
        <v>4536</v>
      </c>
      <c r="H78" s="176">
        <v>0</v>
      </c>
      <c r="I78" s="176">
        <v>0</v>
      </c>
      <c r="J78" s="176">
        <v>0</v>
      </c>
      <c r="K78" s="176">
        <v>0</v>
      </c>
      <c r="L78" s="176">
        <v>0</v>
      </c>
      <c r="M78" s="176">
        <v>0</v>
      </c>
      <c r="N78" s="176">
        <v>0</v>
      </c>
      <c r="O78" s="176">
        <v>0</v>
      </c>
      <c r="P78" s="176">
        <v>0</v>
      </c>
      <c r="Q78" s="177">
        <v>1000432850</v>
      </c>
      <c r="R78" s="177" t="s">
        <v>298</v>
      </c>
      <c r="S78" s="177" t="s">
        <v>27</v>
      </c>
      <c r="T78" s="177" t="s">
        <v>2647</v>
      </c>
      <c r="U78" s="177" t="s">
        <v>46</v>
      </c>
      <c r="V78" s="177" t="s">
        <v>47</v>
      </c>
    </row>
    <row r="79" spans="1:22" ht="31.5" customHeight="1">
      <c r="A79" s="177">
        <v>792944</v>
      </c>
      <c r="B79" s="195" t="s">
        <v>2668</v>
      </c>
      <c r="C79" s="177" t="s">
        <v>1711</v>
      </c>
      <c r="D79" s="177" t="s">
        <v>2664</v>
      </c>
      <c r="E79" s="177" t="s">
        <v>341</v>
      </c>
      <c r="F79" s="176">
        <v>27</v>
      </c>
      <c r="G79" s="176">
        <v>4536</v>
      </c>
      <c r="H79" s="176">
        <v>0</v>
      </c>
      <c r="I79" s="176">
        <v>0</v>
      </c>
      <c r="J79" s="176">
        <v>0</v>
      </c>
      <c r="K79" s="176">
        <v>0</v>
      </c>
      <c r="L79" s="176">
        <v>0</v>
      </c>
      <c r="M79" s="176">
        <v>0</v>
      </c>
      <c r="N79" s="176">
        <v>0</v>
      </c>
      <c r="O79" s="176">
        <v>0</v>
      </c>
      <c r="P79" s="176">
        <v>0</v>
      </c>
      <c r="Q79" s="177">
        <v>1000351048</v>
      </c>
      <c r="R79" s="177" t="s">
        <v>94</v>
      </c>
      <c r="S79" s="177" t="s">
        <v>27</v>
      </c>
      <c r="T79" s="177" t="s">
        <v>2654</v>
      </c>
      <c r="U79" s="177" t="s">
        <v>46</v>
      </c>
      <c r="V79" s="177" t="s">
        <v>47</v>
      </c>
    </row>
    <row r="80" spans="1:22" ht="31.5" customHeight="1">
      <c r="A80" s="177">
        <v>2156991</v>
      </c>
      <c r="B80" s="195" t="s">
        <v>2669</v>
      </c>
      <c r="C80" s="177" t="s">
        <v>1711</v>
      </c>
      <c r="D80" s="177" t="s">
        <v>2664</v>
      </c>
      <c r="E80" s="177" t="s">
        <v>341</v>
      </c>
      <c r="F80" s="176">
        <v>27</v>
      </c>
      <c r="G80" s="176">
        <v>4536</v>
      </c>
      <c r="H80" s="176">
        <v>0</v>
      </c>
      <c r="I80" s="176">
        <v>0</v>
      </c>
      <c r="J80" s="176">
        <v>0</v>
      </c>
      <c r="K80" s="176">
        <v>0</v>
      </c>
      <c r="L80" s="176">
        <v>0</v>
      </c>
      <c r="M80" s="176">
        <v>0</v>
      </c>
      <c r="N80" s="176">
        <v>0</v>
      </c>
      <c r="O80" s="176">
        <v>0</v>
      </c>
      <c r="P80" s="176">
        <v>0</v>
      </c>
      <c r="Q80" s="177">
        <v>1000432850</v>
      </c>
      <c r="R80" s="177" t="s">
        <v>298</v>
      </c>
      <c r="S80" s="177" t="s">
        <v>27</v>
      </c>
      <c r="T80" s="177" t="s">
        <v>2647</v>
      </c>
      <c r="U80" s="177" t="s">
        <v>46</v>
      </c>
      <c r="V80" s="177" t="s">
        <v>47</v>
      </c>
    </row>
    <row r="81" spans="1:22" ht="31.5" customHeight="1">
      <c r="A81" s="177">
        <v>2330236</v>
      </c>
      <c r="B81" s="195" t="s">
        <v>2600</v>
      </c>
      <c r="C81" s="177" t="s">
        <v>1711</v>
      </c>
      <c r="D81" s="177" t="s">
        <v>2664</v>
      </c>
      <c r="E81" s="177" t="s">
        <v>25</v>
      </c>
      <c r="F81" s="176">
        <v>22</v>
      </c>
      <c r="G81" s="176">
        <v>3696</v>
      </c>
      <c r="H81" s="176">
        <v>0</v>
      </c>
      <c r="I81" s="176">
        <v>0</v>
      </c>
      <c r="J81" s="176">
        <v>0</v>
      </c>
      <c r="K81" s="176">
        <v>0</v>
      </c>
      <c r="L81" s="176">
        <v>0</v>
      </c>
      <c r="M81" s="176">
        <v>0</v>
      </c>
      <c r="N81" s="176">
        <v>0</v>
      </c>
      <c r="O81" s="176">
        <v>0</v>
      </c>
      <c r="P81" s="176">
        <v>0</v>
      </c>
      <c r="Q81" s="177">
        <v>1000432850</v>
      </c>
      <c r="R81" s="177" t="s">
        <v>298</v>
      </c>
      <c r="S81" s="177" t="s">
        <v>27</v>
      </c>
      <c r="T81" s="177" t="s">
        <v>2647</v>
      </c>
      <c r="U81" s="177" t="s">
        <v>46</v>
      </c>
      <c r="V81" s="177" t="s">
        <v>47</v>
      </c>
    </row>
    <row r="82" spans="1:22" ht="31.5" customHeight="1">
      <c r="A82" s="177">
        <v>2161499</v>
      </c>
      <c r="B82" s="195" t="s">
        <v>2597</v>
      </c>
      <c r="C82" s="177" t="s">
        <v>1711</v>
      </c>
      <c r="D82" s="177" t="s">
        <v>2664</v>
      </c>
      <c r="E82" s="177" t="s">
        <v>25</v>
      </c>
      <c r="F82" s="176">
        <v>22</v>
      </c>
      <c r="G82" s="176">
        <v>3696</v>
      </c>
      <c r="H82" s="176">
        <v>0</v>
      </c>
      <c r="I82" s="176">
        <v>3696</v>
      </c>
      <c r="J82" s="176">
        <v>0</v>
      </c>
      <c r="K82" s="176">
        <v>0</v>
      </c>
      <c r="L82" s="176">
        <v>0</v>
      </c>
      <c r="M82" s="176">
        <v>0</v>
      </c>
      <c r="N82" s="176">
        <v>0</v>
      </c>
      <c r="O82" s="176">
        <v>0</v>
      </c>
      <c r="P82" s="176">
        <v>0</v>
      </c>
      <c r="Q82" s="177">
        <v>1000440172</v>
      </c>
      <c r="R82" s="177" t="s">
        <v>98</v>
      </c>
      <c r="S82" s="177" t="s">
        <v>26</v>
      </c>
      <c r="T82" s="177" t="s">
        <v>2643</v>
      </c>
      <c r="U82" s="177" t="s">
        <v>46</v>
      </c>
      <c r="V82" s="177" t="s">
        <v>47</v>
      </c>
    </row>
    <row r="83" spans="1:22" ht="31.5" customHeight="1">
      <c r="A83" s="177">
        <v>977683</v>
      </c>
      <c r="B83" s="195" t="s">
        <v>1703</v>
      </c>
      <c r="C83" s="177" t="s">
        <v>1694</v>
      </c>
      <c r="D83" s="177" t="s">
        <v>528</v>
      </c>
      <c r="E83" s="177" t="s">
        <v>20</v>
      </c>
      <c r="F83" s="176">
        <v>97</v>
      </c>
      <c r="G83" s="176">
        <v>16296</v>
      </c>
      <c r="H83" s="176">
        <v>0</v>
      </c>
      <c r="I83" s="176">
        <v>0</v>
      </c>
      <c r="J83" s="176">
        <v>0</v>
      </c>
      <c r="K83" s="176">
        <v>0</v>
      </c>
      <c r="L83" s="176">
        <v>0</v>
      </c>
      <c r="M83" s="176">
        <v>16296</v>
      </c>
      <c r="N83" s="176">
        <v>0</v>
      </c>
      <c r="O83" s="176">
        <v>16296</v>
      </c>
      <c r="P83" s="176">
        <v>16296</v>
      </c>
      <c r="Q83" s="177">
        <v>1000441057</v>
      </c>
      <c r="R83" s="177" t="s">
        <v>49</v>
      </c>
      <c r="S83" s="177" t="s">
        <v>33</v>
      </c>
      <c r="T83" s="177" t="s">
        <v>2646</v>
      </c>
      <c r="U83" s="177" t="s">
        <v>46</v>
      </c>
      <c r="V83" s="177" t="s">
        <v>47</v>
      </c>
    </row>
    <row r="84" spans="1:22" ht="31.5" customHeight="1">
      <c r="A84" s="177">
        <v>148110</v>
      </c>
      <c r="B84" s="195" t="s">
        <v>1705</v>
      </c>
      <c r="C84" s="177" t="s">
        <v>1694</v>
      </c>
      <c r="D84" s="177" t="s">
        <v>528</v>
      </c>
      <c r="E84" s="177" t="s">
        <v>25</v>
      </c>
      <c r="F84" s="176">
        <v>90</v>
      </c>
      <c r="G84" s="176">
        <v>15120</v>
      </c>
      <c r="H84" s="176">
        <v>0</v>
      </c>
      <c r="I84" s="176">
        <v>0</v>
      </c>
      <c r="J84" s="176">
        <v>15120</v>
      </c>
      <c r="K84" s="176">
        <v>15120</v>
      </c>
      <c r="L84" s="176">
        <v>15120</v>
      </c>
      <c r="M84" s="176">
        <v>15120</v>
      </c>
      <c r="N84" s="176">
        <v>15120</v>
      </c>
      <c r="O84" s="176">
        <v>45360</v>
      </c>
      <c r="P84" s="176">
        <v>60480</v>
      </c>
      <c r="Q84" s="177">
        <v>1000417402</v>
      </c>
      <c r="R84" s="177" t="s">
        <v>199</v>
      </c>
      <c r="S84" s="177" t="s">
        <v>26</v>
      </c>
      <c r="T84" s="177" t="s">
        <v>2643</v>
      </c>
      <c r="U84" s="177" t="s">
        <v>46</v>
      </c>
      <c r="V84" s="177" t="s">
        <v>47</v>
      </c>
    </row>
    <row r="85" spans="1:22" ht="31.5" customHeight="1">
      <c r="A85" s="177">
        <v>343415</v>
      </c>
      <c r="B85" s="195" t="s">
        <v>1707</v>
      </c>
      <c r="C85" s="177" t="s">
        <v>1694</v>
      </c>
      <c r="D85" s="177" t="s">
        <v>528</v>
      </c>
      <c r="E85" s="177" t="s">
        <v>25</v>
      </c>
      <c r="F85" s="176">
        <v>90</v>
      </c>
      <c r="G85" s="176">
        <v>15120</v>
      </c>
      <c r="H85" s="176">
        <v>0</v>
      </c>
      <c r="I85" s="176">
        <v>0</v>
      </c>
      <c r="J85" s="176">
        <v>15120</v>
      </c>
      <c r="K85" s="176">
        <v>15120</v>
      </c>
      <c r="L85" s="176">
        <v>15120</v>
      </c>
      <c r="M85" s="176">
        <v>15120</v>
      </c>
      <c r="N85" s="176">
        <v>15120</v>
      </c>
      <c r="O85" s="176">
        <v>45360</v>
      </c>
      <c r="P85" s="176">
        <v>60480</v>
      </c>
      <c r="Q85" s="177">
        <v>1000417402</v>
      </c>
      <c r="R85" s="177" t="s">
        <v>199</v>
      </c>
      <c r="S85" s="177" t="s">
        <v>26</v>
      </c>
      <c r="T85" s="177" t="s">
        <v>2643</v>
      </c>
      <c r="U85" s="177" t="s">
        <v>46</v>
      </c>
      <c r="V85" s="177" t="s">
        <v>47</v>
      </c>
    </row>
    <row r="86" spans="1:22" ht="31.5" customHeight="1">
      <c r="A86" s="177">
        <v>2056437</v>
      </c>
      <c r="B86" s="195" t="s">
        <v>1708</v>
      </c>
      <c r="C86" s="177" t="s">
        <v>1694</v>
      </c>
      <c r="D86" s="177" t="s">
        <v>528</v>
      </c>
      <c r="E86" s="177" t="s">
        <v>25</v>
      </c>
      <c r="F86" s="176">
        <v>90</v>
      </c>
      <c r="G86" s="176">
        <v>15120</v>
      </c>
      <c r="H86" s="176">
        <v>0</v>
      </c>
      <c r="I86" s="176">
        <v>0</v>
      </c>
      <c r="J86" s="176">
        <v>15120</v>
      </c>
      <c r="K86" s="176">
        <v>15120</v>
      </c>
      <c r="L86" s="176">
        <v>15120</v>
      </c>
      <c r="M86" s="176">
        <v>15120</v>
      </c>
      <c r="N86" s="176">
        <v>15120</v>
      </c>
      <c r="O86" s="176">
        <v>45360</v>
      </c>
      <c r="P86" s="176">
        <v>60480</v>
      </c>
      <c r="Q86" s="177">
        <v>1000417402</v>
      </c>
      <c r="R86" s="177" t="s">
        <v>199</v>
      </c>
      <c r="S86" s="177" t="s">
        <v>26</v>
      </c>
      <c r="T86" s="177" t="s">
        <v>2643</v>
      </c>
      <c r="U86" s="177" t="s">
        <v>46</v>
      </c>
      <c r="V86" s="177" t="s">
        <v>47</v>
      </c>
    </row>
    <row r="87" spans="1:22" ht="31.5" customHeight="1">
      <c r="A87" s="177">
        <v>2319504</v>
      </c>
      <c r="B87" s="195" t="s">
        <v>1709</v>
      </c>
      <c r="C87" s="177" t="s">
        <v>1694</v>
      </c>
      <c r="D87" s="177" t="s">
        <v>528</v>
      </c>
      <c r="E87" s="177" t="s">
        <v>25</v>
      </c>
      <c r="F87" s="176">
        <v>90</v>
      </c>
      <c r="G87" s="176">
        <v>15120</v>
      </c>
      <c r="H87" s="176">
        <v>0</v>
      </c>
      <c r="I87" s="176">
        <v>0</v>
      </c>
      <c r="J87" s="176">
        <v>15120</v>
      </c>
      <c r="K87" s="176">
        <v>15120</v>
      </c>
      <c r="L87" s="176">
        <v>15120</v>
      </c>
      <c r="M87" s="176">
        <v>15120</v>
      </c>
      <c r="N87" s="176">
        <v>15120</v>
      </c>
      <c r="O87" s="176">
        <v>45360</v>
      </c>
      <c r="P87" s="176">
        <v>60480</v>
      </c>
      <c r="Q87" s="177">
        <v>1000417402</v>
      </c>
      <c r="R87" s="177" t="s">
        <v>199</v>
      </c>
      <c r="S87" s="177" t="s">
        <v>26</v>
      </c>
      <c r="T87" s="177" t="s">
        <v>2643</v>
      </c>
      <c r="U87" s="177" t="s">
        <v>46</v>
      </c>
      <c r="V87" s="177" t="s">
        <v>47</v>
      </c>
    </row>
    <row r="88" spans="1:22" ht="31.5" customHeight="1">
      <c r="A88" s="177">
        <v>295426</v>
      </c>
      <c r="B88" s="195" t="s">
        <v>1710</v>
      </c>
      <c r="C88" s="177" t="s">
        <v>1711</v>
      </c>
      <c r="D88" s="177" t="s">
        <v>528</v>
      </c>
      <c r="E88" s="177" t="s">
        <v>25</v>
      </c>
      <c r="F88" s="176">
        <v>22</v>
      </c>
      <c r="G88" s="176">
        <v>3696</v>
      </c>
      <c r="H88" s="176">
        <v>0</v>
      </c>
      <c r="I88" s="176">
        <v>0</v>
      </c>
      <c r="J88" s="176">
        <v>3696</v>
      </c>
      <c r="K88" s="176">
        <v>3696</v>
      </c>
      <c r="L88" s="176">
        <v>3696</v>
      </c>
      <c r="M88" s="176">
        <v>3696</v>
      </c>
      <c r="N88" s="176">
        <v>3696</v>
      </c>
      <c r="O88" s="176">
        <v>11088</v>
      </c>
      <c r="P88" s="176">
        <v>14784</v>
      </c>
      <c r="Q88" s="177">
        <v>1000417402</v>
      </c>
      <c r="R88" s="177" t="s">
        <v>199</v>
      </c>
      <c r="S88" s="177" t="s">
        <v>26</v>
      </c>
      <c r="T88" s="177" t="s">
        <v>2643</v>
      </c>
      <c r="U88" s="177" t="s">
        <v>46</v>
      </c>
      <c r="V88" s="177" t="s">
        <v>47</v>
      </c>
    </row>
    <row r="89" spans="1:22" ht="31.5" customHeight="1">
      <c r="A89" s="177">
        <v>2239596</v>
      </c>
      <c r="B89" s="195" t="s">
        <v>1712</v>
      </c>
      <c r="C89" s="177" t="s">
        <v>1711</v>
      </c>
      <c r="D89" s="177" t="s">
        <v>528</v>
      </c>
      <c r="E89" s="177" t="s">
        <v>25</v>
      </c>
      <c r="F89" s="176">
        <v>22</v>
      </c>
      <c r="G89" s="176">
        <v>3696</v>
      </c>
      <c r="H89" s="176">
        <v>0</v>
      </c>
      <c r="I89" s="176">
        <v>0</v>
      </c>
      <c r="J89" s="176">
        <v>3696</v>
      </c>
      <c r="K89" s="176">
        <v>3696</v>
      </c>
      <c r="L89" s="176">
        <v>3696</v>
      </c>
      <c r="M89" s="176">
        <v>3696</v>
      </c>
      <c r="N89" s="176">
        <v>3696</v>
      </c>
      <c r="O89" s="176">
        <v>11088</v>
      </c>
      <c r="P89" s="176">
        <v>14784</v>
      </c>
      <c r="Q89" s="177">
        <v>1000417402</v>
      </c>
      <c r="R89" s="177" t="s">
        <v>199</v>
      </c>
      <c r="S89" s="177" t="s">
        <v>26</v>
      </c>
      <c r="T89" s="177" t="s">
        <v>2643</v>
      </c>
      <c r="U89" s="177" t="s">
        <v>46</v>
      </c>
      <c r="V89" s="177" t="s">
        <v>47</v>
      </c>
    </row>
    <row r="90" spans="1:22" ht="31.5" customHeight="1">
      <c r="A90" s="177">
        <v>2150491</v>
      </c>
      <c r="B90" s="195" t="s">
        <v>1713</v>
      </c>
      <c r="C90" s="177" t="s">
        <v>1711</v>
      </c>
      <c r="D90" s="177" t="s">
        <v>528</v>
      </c>
      <c r="E90" s="177" t="s">
        <v>25</v>
      </c>
      <c r="F90" s="176">
        <v>22</v>
      </c>
      <c r="G90" s="176">
        <v>3696</v>
      </c>
      <c r="H90" s="176">
        <v>0</v>
      </c>
      <c r="I90" s="176">
        <v>0</v>
      </c>
      <c r="J90" s="176">
        <v>3696</v>
      </c>
      <c r="K90" s="176">
        <v>3696</v>
      </c>
      <c r="L90" s="176">
        <v>3696</v>
      </c>
      <c r="M90" s="176">
        <v>3696</v>
      </c>
      <c r="N90" s="176">
        <v>3696</v>
      </c>
      <c r="O90" s="176">
        <v>11088</v>
      </c>
      <c r="P90" s="176">
        <v>14784</v>
      </c>
      <c r="Q90" s="177">
        <v>1000417402</v>
      </c>
      <c r="R90" s="177" t="s">
        <v>199</v>
      </c>
      <c r="S90" s="177" t="s">
        <v>26</v>
      </c>
      <c r="T90" s="177" t="s">
        <v>2643</v>
      </c>
      <c r="U90" s="177" t="s">
        <v>46</v>
      </c>
      <c r="V90" s="177" t="s">
        <v>47</v>
      </c>
    </row>
    <row r="91" spans="1:22" ht="31.5" customHeight="1">
      <c r="A91" s="177">
        <v>679999</v>
      </c>
      <c r="B91" s="195" t="s">
        <v>1714</v>
      </c>
      <c r="C91" s="177" t="s">
        <v>1711</v>
      </c>
      <c r="D91" s="177" t="s">
        <v>528</v>
      </c>
      <c r="E91" s="177" t="s">
        <v>25</v>
      </c>
      <c r="F91" s="176">
        <v>22</v>
      </c>
      <c r="G91" s="176">
        <v>3696</v>
      </c>
      <c r="H91" s="176">
        <v>0</v>
      </c>
      <c r="I91" s="176">
        <v>0</v>
      </c>
      <c r="J91" s="176">
        <v>3696</v>
      </c>
      <c r="K91" s="176">
        <v>3696</v>
      </c>
      <c r="L91" s="176">
        <v>3696</v>
      </c>
      <c r="M91" s="176">
        <v>3696</v>
      </c>
      <c r="N91" s="176">
        <v>3696</v>
      </c>
      <c r="O91" s="176">
        <v>11088</v>
      </c>
      <c r="P91" s="176">
        <v>14784</v>
      </c>
      <c r="Q91" s="177">
        <v>1000417402</v>
      </c>
      <c r="R91" s="177" t="s">
        <v>199</v>
      </c>
      <c r="S91" s="177" t="s">
        <v>26</v>
      </c>
      <c r="T91" s="177" t="s">
        <v>2643</v>
      </c>
      <c r="U91" s="177" t="s">
        <v>46</v>
      </c>
      <c r="V91" s="177" t="s">
        <v>47</v>
      </c>
    </row>
    <row r="92" spans="1:22" ht="31.5" customHeight="1">
      <c r="A92" s="177">
        <v>2244652</v>
      </c>
      <c r="B92" s="195" t="s">
        <v>1715</v>
      </c>
      <c r="C92" s="177" t="s">
        <v>1711</v>
      </c>
      <c r="D92" s="177" t="s">
        <v>528</v>
      </c>
      <c r="E92" s="177" t="s">
        <v>25</v>
      </c>
      <c r="F92" s="176">
        <v>22</v>
      </c>
      <c r="G92" s="176">
        <v>3696</v>
      </c>
      <c r="H92" s="176">
        <v>0</v>
      </c>
      <c r="I92" s="176">
        <v>0</v>
      </c>
      <c r="J92" s="176">
        <v>3696</v>
      </c>
      <c r="K92" s="176">
        <v>3696</v>
      </c>
      <c r="L92" s="176">
        <v>3696</v>
      </c>
      <c r="M92" s="176">
        <v>3696</v>
      </c>
      <c r="N92" s="176">
        <v>3696</v>
      </c>
      <c r="O92" s="176">
        <v>11088</v>
      </c>
      <c r="P92" s="176">
        <v>14784</v>
      </c>
      <c r="Q92" s="177">
        <v>1000417402</v>
      </c>
      <c r="R92" s="177" t="s">
        <v>199</v>
      </c>
      <c r="S92" s="177" t="s">
        <v>26</v>
      </c>
      <c r="T92" s="177" t="s">
        <v>2643</v>
      </c>
      <c r="U92" s="177" t="s">
        <v>46</v>
      </c>
      <c r="V92" s="177" t="s">
        <v>47</v>
      </c>
    </row>
    <row r="93" spans="1:22" ht="31.5" customHeight="1">
      <c r="A93" s="177">
        <v>2081786</v>
      </c>
      <c r="B93" s="195" t="s">
        <v>1716</v>
      </c>
      <c r="C93" s="177" t="s">
        <v>1711</v>
      </c>
      <c r="D93" s="177" t="s">
        <v>528</v>
      </c>
      <c r="E93" s="177" t="s">
        <v>25</v>
      </c>
      <c r="F93" s="176">
        <v>22</v>
      </c>
      <c r="G93" s="176">
        <v>3696</v>
      </c>
      <c r="H93" s="176">
        <v>0</v>
      </c>
      <c r="I93" s="176">
        <v>0</v>
      </c>
      <c r="J93" s="176">
        <v>3696</v>
      </c>
      <c r="K93" s="176">
        <v>3696</v>
      </c>
      <c r="L93" s="176">
        <v>3696</v>
      </c>
      <c r="M93" s="176">
        <v>3696</v>
      </c>
      <c r="N93" s="176">
        <v>3696</v>
      </c>
      <c r="O93" s="176">
        <v>11088</v>
      </c>
      <c r="P93" s="176">
        <v>14784</v>
      </c>
      <c r="Q93" s="177" t="e">
        <v>#N/A</v>
      </c>
      <c r="R93" s="177" t="e">
        <v>#N/A</v>
      </c>
      <c r="S93" s="177" t="s">
        <v>24</v>
      </c>
      <c r="T93" s="177" t="s">
        <v>2641</v>
      </c>
      <c r="U93" s="177" t="s">
        <v>46</v>
      </c>
      <c r="V93" s="177" t="s">
        <v>47</v>
      </c>
    </row>
    <row r="94" spans="1:22" ht="31.5" customHeight="1">
      <c r="A94" s="177">
        <v>2178169</v>
      </c>
      <c r="B94" s="195" t="s">
        <v>1717</v>
      </c>
      <c r="C94" s="177" t="s">
        <v>1711</v>
      </c>
      <c r="D94" s="177" t="s">
        <v>528</v>
      </c>
      <c r="E94" s="177" t="s">
        <v>25</v>
      </c>
      <c r="F94" s="176">
        <v>22</v>
      </c>
      <c r="G94" s="176">
        <v>3696</v>
      </c>
      <c r="H94" s="176">
        <v>0</v>
      </c>
      <c r="I94" s="176">
        <v>0</v>
      </c>
      <c r="J94" s="176">
        <v>3696</v>
      </c>
      <c r="K94" s="176">
        <v>3696</v>
      </c>
      <c r="L94" s="176">
        <v>3696</v>
      </c>
      <c r="M94" s="176">
        <v>3696</v>
      </c>
      <c r="N94" s="176">
        <v>3696</v>
      </c>
      <c r="O94" s="176">
        <v>11088</v>
      </c>
      <c r="P94" s="176">
        <v>14784</v>
      </c>
      <c r="Q94" s="177">
        <v>1000417402</v>
      </c>
      <c r="R94" s="177" t="s">
        <v>199</v>
      </c>
      <c r="S94" s="177" t="s">
        <v>26</v>
      </c>
      <c r="T94" s="177" t="s">
        <v>2643</v>
      </c>
      <c r="U94" s="177" t="s">
        <v>46</v>
      </c>
      <c r="V94" s="177" t="s">
        <v>47</v>
      </c>
    </row>
    <row r="95" spans="1:22" ht="31.5" customHeight="1">
      <c r="A95" s="177">
        <v>2115851</v>
      </c>
      <c r="B95" s="195" t="s">
        <v>1718</v>
      </c>
      <c r="C95" s="177" t="s">
        <v>1711</v>
      </c>
      <c r="D95" s="177" t="s">
        <v>528</v>
      </c>
      <c r="E95" s="177" t="s">
        <v>25</v>
      </c>
      <c r="F95" s="176">
        <v>22</v>
      </c>
      <c r="G95" s="176">
        <v>3696</v>
      </c>
      <c r="H95" s="176">
        <v>0</v>
      </c>
      <c r="I95" s="176">
        <v>0</v>
      </c>
      <c r="J95" s="176">
        <v>3696</v>
      </c>
      <c r="K95" s="176">
        <v>3696</v>
      </c>
      <c r="L95" s="176">
        <v>3696</v>
      </c>
      <c r="M95" s="176">
        <v>3696</v>
      </c>
      <c r="N95" s="176">
        <v>3696</v>
      </c>
      <c r="O95" s="176">
        <v>11088</v>
      </c>
      <c r="P95" s="176">
        <v>14784</v>
      </c>
      <c r="Q95" s="177">
        <v>1000417402</v>
      </c>
      <c r="R95" s="177" t="s">
        <v>199</v>
      </c>
      <c r="S95" s="177" t="s">
        <v>26</v>
      </c>
      <c r="T95" s="177" t="s">
        <v>2643</v>
      </c>
      <c r="U95" s="177" t="s">
        <v>46</v>
      </c>
      <c r="V95" s="177" t="s">
        <v>47</v>
      </c>
    </row>
    <row r="96" spans="1:22" ht="31.5" customHeight="1">
      <c r="A96" s="177">
        <v>955356</v>
      </c>
      <c r="B96" s="195" t="s">
        <v>1719</v>
      </c>
      <c r="C96" s="177" t="s">
        <v>1694</v>
      </c>
      <c r="D96" s="177" t="s">
        <v>551</v>
      </c>
      <c r="E96" s="177" t="s">
        <v>1030</v>
      </c>
      <c r="F96" s="176">
        <v>94</v>
      </c>
      <c r="G96" s="176">
        <v>15792</v>
      </c>
      <c r="H96" s="176">
        <v>15792</v>
      </c>
      <c r="I96" s="176">
        <v>15792</v>
      </c>
      <c r="J96" s="176">
        <v>15792</v>
      </c>
      <c r="K96" s="176">
        <v>15792</v>
      </c>
      <c r="L96" s="176">
        <v>15792</v>
      </c>
      <c r="M96" s="176">
        <v>15792</v>
      </c>
      <c r="N96" s="176">
        <v>47376</v>
      </c>
      <c r="O96" s="176">
        <v>47376</v>
      </c>
      <c r="P96" s="176">
        <v>94752</v>
      </c>
      <c r="Q96" s="177">
        <v>1000417402</v>
      </c>
      <c r="R96" s="177" t="s">
        <v>199</v>
      </c>
      <c r="S96" s="177" t="s">
        <v>24</v>
      </c>
      <c r="T96" s="177" t="s">
        <v>2641</v>
      </c>
      <c r="U96" s="177" t="s">
        <v>46</v>
      </c>
      <c r="V96" s="177" t="s">
        <v>47</v>
      </c>
    </row>
    <row r="97" spans="1:22" ht="31.5" customHeight="1">
      <c r="A97" s="177">
        <v>956648</v>
      </c>
      <c r="B97" s="195" t="s">
        <v>1720</v>
      </c>
      <c r="C97" s="177" t="s">
        <v>1694</v>
      </c>
      <c r="D97" s="177" t="s">
        <v>553</v>
      </c>
      <c r="E97" s="177" t="s">
        <v>20</v>
      </c>
      <c r="F97" s="176">
        <v>94</v>
      </c>
      <c r="G97" s="176">
        <v>15792</v>
      </c>
      <c r="H97" s="176">
        <v>15792</v>
      </c>
      <c r="I97" s="176">
        <v>15792</v>
      </c>
      <c r="J97" s="176">
        <v>15792</v>
      </c>
      <c r="K97" s="176">
        <v>15792</v>
      </c>
      <c r="L97" s="176">
        <v>15792</v>
      </c>
      <c r="M97" s="176">
        <v>15792</v>
      </c>
      <c r="N97" s="176">
        <v>47376</v>
      </c>
      <c r="O97" s="176">
        <v>47376</v>
      </c>
      <c r="P97" s="176">
        <v>94752</v>
      </c>
      <c r="Q97" s="177">
        <v>1000417402</v>
      </c>
      <c r="R97" s="177" t="s">
        <v>199</v>
      </c>
      <c r="S97" s="177" t="s">
        <v>24</v>
      </c>
      <c r="T97" s="177" t="s">
        <v>2641</v>
      </c>
      <c r="U97" s="177" t="s">
        <v>46</v>
      </c>
      <c r="V97" s="177" t="s">
        <v>47</v>
      </c>
    </row>
    <row r="98" spans="1:22" ht="31.5" customHeight="1">
      <c r="A98" s="177">
        <v>2171414</v>
      </c>
      <c r="B98" s="195" t="s">
        <v>1721</v>
      </c>
      <c r="C98" s="177" t="s">
        <v>1694</v>
      </c>
      <c r="D98" s="177" t="s">
        <v>555</v>
      </c>
      <c r="E98" s="177" t="s">
        <v>20</v>
      </c>
      <c r="F98" s="176">
        <v>130</v>
      </c>
      <c r="G98" s="176">
        <v>21840</v>
      </c>
      <c r="H98" s="176">
        <v>21840</v>
      </c>
      <c r="I98" s="176">
        <v>21840</v>
      </c>
      <c r="J98" s="176">
        <v>21840</v>
      </c>
      <c r="K98" s="176">
        <v>21840</v>
      </c>
      <c r="L98" s="176">
        <v>21840</v>
      </c>
      <c r="M98" s="176">
        <v>21840</v>
      </c>
      <c r="N98" s="176">
        <v>65520</v>
      </c>
      <c r="O98" s="176">
        <v>65520</v>
      </c>
      <c r="P98" s="176">
        <v>131040</v>
      </c>
      <c r="Q98" s="177">
        <v>1000417402</v>
      </c>
      <c r="R98" s="177" t="s">
        <v>199</v>
      </c>
      <c r="S98" s="177" t="s">
        <v>24</v>
      </c>
      <c r="T98" s="177" t="s">
        <v>2641</v>
      </c>
      <c r="U98" s="177" t="s">
        <v>46</v>
      </c>
      <c r="V98" s="177" t="s">
        <v>47</v>
      </c>
    </row>
    <row r="99" spans="1:22" ht="31.5" customHeight="1">
      <c r="A99" s="177">
        <v>2191339</v>
      </c>
      <c r="B99" s="195" t="s">
        <v>1722</v>
      </c>
      <c r="C99" s="177" t="s">
        <v>1694</v>
      </c>
      <c r="D99" s="177" t="s">
        <v>557</v>
      </c>
      <c r="E99" s="177" t="s">
        <v>20</v>
      </c>
      <c r="F99" s="176">
        <v>94</v>
      </c>
      <c r="G99" s="176">
        <v>15792</v>
      </c>
      <c r="H99" s="176">
        <v>15792</v>
      </c>
      <c r="I99" s="176">
        <v>15792</v>
      </c>
      <c r="J99" s="176">
        <v>15792</v>
      </c>
      <c r="K99" s="176">
        <v>15792</v>
      </c>
      <c r="L99" s="176">
        <v>15792</v>
      </c>
      <c r="M99" s="176">
        <v>15792</v>
      </c>
      <c r="N99" s="176">
        <v>47376</v>
      </c>
      <c r="O99" s="176">
        <v>47376</v>
      </c>
      <c r="P99" s="176">
        <v>94752</v>
      </c>
      <c r="Q99" s="177">
        <v>1000417402</v>
      </c>
      <c r="R99" s="177" t="s">
        <v>199</v>
      </c>
      <c r="S99" s="177" t="s">
        <v>24</v>
      </c>
      <c r="T99" s="177" t="s">
        <v>2641</v>
      </c>
      <c r="U99" s="177" t="s">
        <v>46</v>
      </c>
      <c r="V99" s="177" t="s">
        <v>47</v>
      </c>
    </row>
    <row r="100" spans="1:22" ht="31.5" customHeight="1">
      <c r="A100" s="177">
        <v>779427</v>
      </c>
      <c r="B100" s="195" t="s">
        <v>1793</v>
      </c>
      <c r="C100" s="177" t="s">
        <v>1694</v>
      </c>
      <c r="D100" s="177" t="s">
        <v>615</v>
      </c>
      <c r="E100" s="177" t="s">
        <v>20</v>
      </c>
      <c r="F100" s="176">
        <v>97</v>
      </c>
      <c r="G100" s="176">
        <v>16296</v>
      </c>
      <c r="H100" s="176">
        <v>16296</v>
      </c>
      <c r="I100" s="176">
        <v>16296</v>
      </c>
      <c r="J100" s="176">
        <v>16296</v>
      </c>
      <c r="K100" s="176">
        <v>16296</v>
      </c>
      <c r="L100" s="176">
        <v>16296</v>
      </c>
      <c r="M100" s="176">
        <v>0</v>
      </c>
      <c r="N100" s="176">
        <v>48888</v>
      </c>
      <c r="O100" s="176">
        <v>32592</v>
      </c>
      <c r="P100" s="176">
        <v>81480</v>
      </c>
      <c r="Q100" s="177">
        <v>1000412773</v>
      </c>
      <c r="R100" s="177" t="s">
        <v>159</v>
      </c>
      <c r="S100" s="177" t="s">
        <v>37</v>
      </c>
      <c r="T100" s="177" t="s">
        <v>2651</v>
      </c>
      <c r="U100" s="177" t="s">
        <v>50</v>
      </c>
      <c r="V100" s="177" t="s">
        <v>51</v>
      </c>
    </row>
    <row r="101" spans="1:22" ht="31.5" customHeight="1">
      <c r="A101" s="177">
        <v>793528</v>
      </c>
      <c r="B101" s="195" t="s">
        <v>612</v>
      </c>
      <c r="C101" s="177" t="s">
        <v>1694</v>
      </c>
      <c r="D101" s="177" t="s">
        <v>613</v>
      </c>
      <c r="E101" s="177" t="s">
        <v>428</v>
      </c>
      <c r="F101" s="176">
        <v>97</v>
      </c>
      <c r="G101" s="176">
        <v>16296</v>
      </c>
      <c r="H101" s="176">
        <v>16296</v>
      </c>
      <c r="I101" s="176">
        <v>16296</v>
      </c>
      <c r="J101" s="176">
        <v>16296</v>
      </c>
      <c r="K101" s="176">
        <v>16296</v>
      </c>
      <c r="L101" s="176">
        <v>16296</v>
      </c>
      <c r="M101" s="176">
        <v>16296</v>
      </c>
      <c r="N101" s="176">
        <v>48888</v>
      </c>
      <c r="O101" s="176">
        <v>48888</v>
      </c>
      <c r="P101" s="176">
        <v>97776</v>
      </c>
      <c r="Q101" s="177">
        <v>1000412773</v>
      </c>
      <c r="R101" s="177" t="s">
        <v>159</v>
      </c>
      <c r="S101" s="177" t="s">
        <v>24</v>
      </c>
      <c r="T101" s="177" t="s">
        <v>2641</v>
      </c>
      <c r="U101" s="177" t="s">
        <v>50</v>
      </c>
      <c r="V101" s="177" t="s">
        <v>51</v>
      </c>
    </row>
    <row r="102" spans="1:22" ht="31.5" customHeight="1">
      <c r="A102" s="177">
        <v>2190947</v>
      </c>
      <c r="B102" s="195" t="s">
        <v>1794</v>
      </c>
      <c r="C102" s="177" t="s">
        <v>1694</v>
      </c>
      <c r="D102" s="177" t="s">
        <v>613</v>
      </c>
      <c r="E102" s="177" t="s">
        <v>341</v>
      </c>
      <c r="F102" s="176">
        <v>115</v>
      </c>
      <c r="G102" s="176">
        <v>19320</v>
      </c>
      <c r="H102" s="176">
        <v>19320</v>
      </c>
      <c r="I102" s="176">
        <v>19320</v>
      </c>
      <c r="J102" s="176">
        <v>19320</v>
      </c>
      <c r="K102" s="176">
        <v>19320</v>
      </c>
      <c r="L102" s="176">
        <v>19320</v>
      </c>
      <c r="M102" s="176">
        <v>19320</v>
      </c>
      <c r="N102" s="176">
        <v>57960</v>
      </c>
      <c r="O102" s="176">
        <v>57960</v>
      </c>
      <c r="P102" s="176">
        <v>115920</v>
      </c>
      <c r="Q102" s="177">
        <v>1000412773</v>
      </c>
      <c r="R102" s="177" t="s">
        <v>159</v>
      </c>
      <c r="S102" s="177" t="s">
        <v>27</v>
      </c>
      <c r="T102" s="177" t="s">
        <v>2647</v>
      </c>
      <c r="U102" s="177" t="s">
        <v>50</v>
      </c>
      <c r="V102" s="177" t="s">
        <v>51</v>
      </c>
    </row>
    <row r="103" spans="1:22" ht="31.5" customHeight="1">
      <c r="A103" s="177">
        <v>970768</v>
      </c>
      <c r="B103" s="195" t="s">
        <v>614</v>
      </c>
      <c r="C103" s="177" t="s">
        <v>1694</v>
      </c>
      <c r="D103" s="177" t="s">
        <v>615</v>
      </c>
      <c r="E103" s="177" t="s">
        <v>25</v>
      </c>
      <c r="F103" s="176">
        <v>85</v>
      </c>
      <c r="G103" s="176">
        <v>14280</v>
      </c>
      <c r="H103" s="176">
        <v>14280</v>
      </c>
      <c r="I103" s="176">
        <v>14280</v>
      </c>
      <c r="J103" s="176">
        <v>14280</v>
      </c>
      <c r="K103" s="176">
        <v>14280</v>
      </c>
      <c r="L103" s="176">
        <v>14280</v>
      </c>
      <c r="M103" s="176">
        <v>14280</v>
      </c>
      <c r="N103" s="176">
        <v>42840</v>
      </c>
      <c r="O103" s="176">
        <v>42840</v>
      </c>
      <c r="P103" s="176">
        <v>85680</v>
      </c>
      <c r="Q103" s="177">
        <v>1000412773</v>
      </c>
      <c r="R103" s="177" t="s">
        <v>159</v>
      </c>
      <c r="S103" s="177" t="s">
        <v>26</v>
      </c>
      <c r="T103" s="177" t="s">
        <v>2643</v>
      </c>
      <c r="U103" s="177" t="s">
        <v>50</v>
      </c>
      <c r="V103" s="177" t="s">
        <v>51</v>
      </c>
    </row>
    <row r="104" spans="1:22" ht="31.5" customHeight="1">
      <c r="A104" s="177">
        <v>622443</v>
      </c>
      <c r="B104" s="195" t="s">
        <v>616</v>
      </c>
      <c r="C104" s="177" t="s">
        <v>1694</v>
      </c>
      <c r="D104" s="177" t="s">
        <v>615</v>
      </c>
      <c r="E104" s="177" t="s">
        <v>617</v>
      </c>
      <c r="F104" s="176">
        <v>110</v>
      </c>
      <c r="G104" s="176">
        <v>18480</v>
      </c>
      <c r="H104" s="176">
        <v>18480</v>
      </c>
      <c r="I104" s="176">
        <v>18480</v>
      </c>
      <c r="J104" s="176">
        <v>18480</v>
      </c>
      <c r="K104" s="176">
        <v>18480</v>
      </c>
      <c r="L104" s="176">
        <v>18480</v>
      </c>
      <c r="M104" s="176">
        <v>18480</v>
      </c>
      <c r="N104" s="176">
        <v>55440</v>
      </c>
      <c r="O104" s="176">
        <v>55440</v>
      </c>
      <c r="P104" s="176">
        <v>110880</v>
      </c>
      <c r="Q104" s="177">
        <v>1000412773</v>
      </c>
      <c r="R104" s="177" t="s">
        <v>159</v>
      </c>
      <c r="S104" s="177" t="s">
        <v>24</v>
      </c>
      <c r="T104" s="177" t="s">
        <v>2641</v>
      </c>
      <c r="U104" s="177" t="s">
        <v>50</v>
      </c>
      <c r="V104" s="177" t="s">
        <v>51</v>
      </c>
    </row>
    <row r="105" spans="1:22" ht="31.5" customHeight="1">
      <c r="A105" s="177">
        <v>630305</v>
      </c>
      <c r="B105" s="195" t="s">
        <v>618</v>
      </c>
      <c r="C105" s="177" t="s">
        <v>1694</v>
      </c>
      <c r="D105" s="177" t="s">
        <v>615</v>
      </c>
      <c r="E105" s="177" t="s">
        <v>20</v>
      </c>
      <c r="F105" s="176">
        <v>97</v>
      </c>
      <c r="G105" s="176">
        <v>16296</v>
      </c>
      <c r="H105" s="176">
        <v>16296</v>
      </c>
      <c r="I105" s="176">
        <v>16296</v>
      </c>
      <c r="J105" s="176">
        <v>16296</v>
      </c>
      <c r="K105" s="176">
        <v>16296</v>
      </c>
      <c r="L105" s="176">
        <v>16296</v>
      </c>
      <c r="M105" s="176">
        <v>16296</v>
      </c>
      <c r="N105" s="176">
        <v>48888</v>
      </c>
      <c r="O105" s="176">
        <v>48888</v>
      </c>
      <c r="P105" s="176">
        <v>97776</v>
      </c>
      <c r="Q105" s="177">
        <v>1000412773</v>
      </c>
      <c r="R105" s="177" t="s">
        <v>159</v>
      </c>
      <c r="S105" s="177" t="s">
        <v>24</v>
      </c>
      <c r="T105" s="177" t="s">
        <v>2641</v>
      </c>
      <c r="U105" s="177" t="s">
        <v>50</v>
      </c>
      <c r="V105" s="177" t="s">
        <v>51</v>
      </c>
    </row>
    <row r="106" spans="1:22" ht="31.5" customHeight="1">
      <c r="A106" s="177">
        <v>630304</v>
      </c>
      <c r="B106" s="195" t="s">
        <v>619</v>
      </c>
      <c r="C106" s="177" t="s">
        <v>1694</v>
      </c>
      <c r="D106" s="177" t="s">
        <v>613</v>
      </c>
      <c r="E106" s="177" t="s">
        <v>20</v>
      </c>
      <c r="F106" s="176">
        <v>97</v>
      </c>
      <c r="G106" s="176">
        <v>16296</v>
      </c>
      <c r="H106" s="176">
        <v>16296</v>
      </c>
      <c r="I106" s="176">
        <v>16296</v>
      </c>
      <c r="J106" s="176">
        <v>16296</v>
      </c>
      <c r="K106" s="176">
        <v>16296</v>
      </c>
      <c r="L106" s="176">
        <v>16296</v>
      </c>
      <c r="M106" s="176">
        <v>16296</v>
      </c>
      <c r="N106" s="176">
        <v>48888</v>
      </c>
      <c r="O106" s="176">
        <v>48888</v>
      </c>
      <c r="P106" s="176">
        <v>97776</v>
      </c>
      <c r="Q106" s="177">
        <v>1000412773</v>
      </c>
      <c r="R106" s="177" t="s">
        <v>159</v>
      </c>
      <c r="S106" s="177" t="s">
        <v>24</v>
      </c>
      <c r="T106" s="177" t="s">
        <v>2641</v>
      </c>
      <c r="U106" s="177" t="s">
        <v>50</v>
      </c>
      <c r="V106" s="177" t="s">
        <v>51</v>
      </c>
    </row>
    <row r="107" spans="1:22" ht="31.5" customHeight="1">
      <c r="A107" s="177">
        <v>913405</v>
      </c>
      <c r="B107" s="195" t="s">
        <v>620</v>
      </c>
      <c r="C107" s="177" t="s">
        <v>1694</v>
      </c>
      <c r="D107" s="177" t="s">
        <v>615</v>
      </c>
      <c r="E107" s="177" t="s">
        <v>341</v>
      </c>
      <c r="F107" s="176">
        <v>115</v>
      </c>
      <c r="G107" s="176">
        <v>19320</v>
      </c>
      <c r="H107" s="176">
        <v>19320</v>
      </c>
      <c r="I107" s="176">
        <v>19320</v>
      </c>
      <c r="J107" s="176">
        <v>19320</v>
      </c>
      <c r="K107" s="176">
        <v>19320</v>
      </c>
      <c r="L107" s="176">
        <v>19320</v>
      </c>
      <c r="M107" s="176">
        <v>19320</v>
      </c>
      <c r="N107" s="176">
        <v>57960</v>
      </c>
      <c r="O107" s="176">
        <v>57960</v>
      </c>
      <c r="P107" s="176">
        <v>115920</v>
      </c>
      <c r="Q107" s="177">
        <v>1000412773</v>
      </c>
      <c r="R107" s="177" t="s">
        <v>159</v>
      </c>
      <c r="S107" s="177" t="s">
        <v>27</v>
      </c>
      <c r="T107" s="177" t="s">
        <v>2647</v>
      </c>
      <c r="U107" s="177" t="s">
        <v>50</v>
      </c>
      <c r="V107" s="177" t="s">
        <v>51</v>
      </c>
    </row>
    <row r="108" spans="1:22" ht="31.5" customHeight="1">
      <c r="A108" s="177">
        <v>952674</v>
      </c>
      <c r="B108" s="195" t="s">
        <v>621</v>
      </c>
      <c r="C108" s="177" t="s">
        <v>1694</v>
      </c>
      <c r="D108" s="177" t="s">
        <v>613</v>
      </c>
      <c r="E108" s="177" t="s">
        <v>341</v>
      </c>
      <c r="F108" s="176">
        <v>110</v>
      </c>
      <c r="G108" s="176">
        <v>18480</v>
      </c>
      <c r="H108" s="176">
        <v>18480</v>
      </c>
      <c r="I108" s="176">
        <v>18480</v>
      </c>
      <c r="J108" s="176">
        <v>18480</v>
      </c>
      <c r="K108" s="176">
        <v>18480</v>
      </c>
      <c r="L108" s="176">
        <v>18480</v>
      </c>
      <c r="M108" s="176">
        <v>18480</v>
      </c>
      <c r="N108" s="176">
        <v>55440</v>
      </c>
      <c r="O108" s="176">
        <v>55440</v>
      </c>
      <c r="P108" s="176">
        <v>110880</v>
      </c>
      <c r="Q108" s="177">
        <v>1000441057</v>
      </c>
      <c r="R108" s="177" t="s">
        <v>49</v>
      </c>
      <c r="S108" s="177" t="s">
        <v>33</v>
      </c>
      <c r="T108" s="177" t="s">
        <v>2646</v>
      </c>
      <c r="U108" s="177" t="s">
        <v>50</v>
      </c>
      <c r="V108" s="177" t="s">
        <v>51</v>
      </c>
    </row>
    <row r="109" spans="1:22" ht="31.5" customHeight="1">
      <c r="A109" s="177">
        <v>883179</v>
      </c>
      <c r="B109" s="195" t="s">
        <v>622</v>
      </c>
      <c r="C109" s="177" t="s">
        <v>1694</v>
      </c>
      <c r="D109" s="177" t="s">
        <v>623</v>
      </c>
      <c r="E109" s="177" t="s">
        <v>624</v>
      </c>
      <c r="F109" s="176">
        <v>97</v>
      </c>
      <c r="G109" s="176">
        <v>16296</v>
      </c>
      <c r="H109" s="176">
        <v>0</v>
      </c>
      <c r="I109" s="176">
        <v>0</v>
      </c>
      <c r="J109" s="176">
        <v>16296</v>
      </c>
      <c r="K109" s="176">
        <v>16296</v>
      </c>
      <c r="L109" s="176">
        <v>16296</v>
      </c>
      <c r="M109" s="176">
        <v>16296</v>
      </c>
      <c r="N109" s="176">
        <v>16296</v>
      </c>
      <c r="O109" s="176">
        <v>48888</v>
      </c>
      <c r="P109" s="176">
        <v>65184</v>
      </c>
      <c r="Q109" s="177">
        <v>1000412773</v>
      </c>
      <c r="R109" s="177" t="s">
        <v>159</v>
      </c>
      <c r="S109" s="177" t="s">
        <v>37</v>
      </c>
      <c r="T109" s="177" t="s">
        <v>2651</v>
      </c>
      <c r="U109" s="177" t="s">
        <v>50</v>
      </c>
      <c r="V109" s="177" t="s">
        <v>51</v>
      </c>
    </row>
    <row r="110" spans="1:22" ht="31.5" customHeight="1">
      <c r="A110" s="177">
        <v>971322</v>
      </c>
      <c r="B110" s="195" t="s">
        <v>1804</v>
      </c>
      <c r="C110" s="177" t="s">
        <v>1694</v>
      </c>
      <c r="D110" s="177" t="s">
        <v>646</v>
      </c>
      <c r="E110" s="177" t="s">
        <v>20</v>
      </c>
      <c r="F110" s="176">
        <v>97</v>
      </c>
      <c r="G110" s="176">
        <v>16296</v>
      </c>
      <c r="H110" s="176">
        <v>16296</v>
      </c>
      <c r="I110" s="176">
        <v>16296</v>
      </c>
      <c r="J110" s="176">
        <v>16296</v>
      </c>
      <c r="K110" s="176">
        <v>16296</v>
      </c>
      <c r="L110" s="176">
        <v>16296</v>
      </c>
      <c r="M110" s="176">
        <v>16296</v>
      </c>
      <c r="N110" s="176">
        <v>48888</v>
      </c>
      <c r="O110" s="176">
        <v>48888</v>
      </c>
      <c r="P110" s="176">
        <v>97776</v>
      </c>
      <c r="Q110" s="177">
        <v>1000412773</v>
      </c>
      <c r="R110" s="177" t="s">
        <v>159</v>
      </c>
      <c r="S110" s="177" t="s">
        <v>24</v>
      </c>
      <c r="T110" s="177" t="s">
        <v>2641</v>
      </c>
      <c r="U110" s="177" t="s">
        <v>50</v>
      </c>
      <c r="V110" s="177" t="s">
        <v>51</v>
      </c>
    </row>
    <row r="111" spans="1:22" ht="31.5" customHeight="1">
      <c r="A111" s="177">
        <v>969769</v>
      </c>
      <c r="B111" s="195" t="s">
        <v>625</v>
      </c>
      <c r="C111" s="177" t="s">
        <v>1694</v>
      </c>
      <c r="D111" s="177" t="s">
        <v>626</v>
      </c>
      <c r="E111" s="177" t="s">
        <v>346</v>
      </c>
      <c r="F111" s="176">
        <v>105</v>
      </c>
      <c r="G111" s="176">
        <v>17640</v>
      </c>
      <c r="H111" s="176">
        <v>17640</v>
      </c>
      <c r="I111" s="176">
        <v>17640</v>
      </c>
      <c r="J111" s="176">
        <v>15120</v>
      </c>
      <c r="K111" s="176">
        <v>17640</v>
      </c>
      <c r="L111" s="176">
        <v>17640</v>
      </c>
      <c r="M111" s="176">
        <v>17640</v>
      </c>
      <c r="N111" s="176">
        <v>50400</v>
      </c>
      <c r="O111" s="176">
        <v>52920</v>
      </c>
      <c r="P111" s="176">
        <v>103320</v>
      </c>
      <c r="Q111" s="177">
        <v>1000412773</v>
      </c>
      <c r="R111" s="177" t="s">
        <v>159</v>
      </c>
      <c r="S111" s="177" t="s">
        <v>24</v>
      </c>
      <c r="T111" s="177" t="s">
        <v>2641</v>
      </c>
      <c r="U111" s="177" t="s">
        <v>50</v>
      </c>
      <c r="V111" s="177" t="s">
        <v>51</v>
      </c>
    </row>
    <row r="112" spans="1:22" ht="31.5" customHeight="1">
      <c r="A112" s="177">
        <v>2101630</v>
      </c>
      <c r="B112" s="195" t="s">
        <v>627</v>
      </c>
      <c r="C112" s="177" t="s">
        <v>1711</v>
      </c>
      <c r="D112" s="177" t="s">
        <v>615</v>
      </c>
      <c r="E112" s="177" t="s">
        <v>428</v>
      </c>
      <c r="F112" s="176">
        <v>25</v>
      </c>
      <c r="G112" s="176">
        <v>4200</v>
      </c>
      <c r="H112" s="176">
        <v>4200</v>
      </c>
      <c r="I112" s="176">
        <v>4200</v>
      </c>
      <c r="J112" s="176">
        <v>4200</v>
      </c>
      <c r="K112" s="176">
        <v>4200</v>
      </c>
      <c r="L112" s="176">
        <v>4200</v>
      </c>
      <c r="M112" s="176">
        <v>4200</v>
      </c>
      <c r="N112" s="176">
        <v>12600</v>
      </c>
      <c r="O112" s="176">
        <v>12600</v>
      </c>
      <c r="P112" s="176">
        <v>25200</v>
      </c>
      <c r="Q112" s="177">
        <v>1000412773</v>
      </c>
      <c r="R112" s="177" t="s">
        <v>159</v>
      </c>
      <c r="S112" s="177" t="s">
        <v>33</v>
      </c>
      <c r="T112" s="177" t="s">
        <v>2670</v>
      </c>
      <c r="U112" s="177" t="s">
        <v>50</v>
      </c>
      <c r="V112" s="177" t="s">
        <v>51</v>
      </c>
    </row>
    <row r="113" spans="1:22" ht="31.5" customHeight="1">
      <c r="A113" s="177">
        <v>2247050</v>
      </c>
      <c r="B113" s="195" t="s">
        <v>628</v>
      </c>
      <c r="C113" s="177" t="s">
        <v>1711</v>
      </c>
      <c r="D113" s="177" t="s">
        <v>615</v>
      </c>
      <c r="E113" s="177" t="s">
        <v>20</v>
      </c>
      <c r="F113" s="176">
        <v>25</v>
      </c>
      <c r="G113" s="176">
        <v>0</v>
      </c>
      <c r="H113" s="176">
        <v>4200</v>
      </c>
      <c r="I113" s="176">
        <v>4200</v>
      </c>
      <c r="J113" s="176">
        <v>4200</v>
      </c>
      <c r="K113" s="176">
        <v>4200</v>
      </c>
      <c r="L113" s="176">
        <v>4200</v>
      </c>
      <c r="M113" s="176">
        <v>4200</v>
      </c>
      <c r="N113" s="176">
        <v>12600</v>
      </c>
      <c r="O113" s="176">
        <v>12600</v>
      </c>
      <c r="P113" s="176">
        <v>25200</v>
      </c>
      <c r="Q113" s="177">
        <v>1000412773</v>
      </c>
      <c r="R113" s="177" t="s">
        <v>159</v>
      </c>
      <c r="S113" s="177" t="s">
        <v>24</v>
      </c>
      <c r="T113" s="177" t="s">
        <v>2641</v>
      </c>
      <c r="U113" s="177" t="s">
        <v>50</v>
      </c>
      <c r="V113" s="177" t="s">
        <v>51</v>
      </c>
    </row>
    <row r="114" spans="1:22" ht="31.5" customHeight="1">
      <c r="A114" s="177">
        <v>2018995</v>
      </c>
      <c r="B114" s="195" t="s">
        <v>629</v>
      </c>
      <c r="C114" s="177" t="s">
        <v>1711</v>
      </c>
      <c r="D114" s="177" t="s">
        <v>613</v>
      </c>
      <c r="E114" s="177" t="s">
        <v>20</v>
      </c>
      <c r="F114" s="176">
        <v>25</v>
      </c>
      <c r="G114" s="176">
        <v>4200</v>
      </c>
      <c r="H114" s="176">
        <v>4200</v>
      </c>
      <c r="I114" s="176">
        <v>4200</v>
      </c>
      <c r="J114" s="176">
        <v>4200</v>
      </c>
      <c r="K114" s="176">
        <v>4200</v>
      </c>
      <c r="L114" s="176">
        <v>4200</v>
      </c>
      <c r="M114" s="176">
        <v>4200</v>
      </c>
      <c r="N114" s="176">
        <v>12600</v>
      </c>
      <c r="O114" s="176">
        <v>12600</v>
      </c>
      <c r="P114" s="176">
        <v>25200</v>
      </c>
      <c r="Q114" s="177">
        <v>1000412773</v>
      </c>
      <c r="R114" s="177" t="s">
        <v>159</v>
      </c>
      <c r="S114" s="177" t="s">
        <v>24</v>
      </c>
      <c r="T114" s="177" t="s">
        <v>2641</v>
      </c>
      <c r="U114" s="177" t="s">
        <v>50</v>
      </c>
      <c r="V114" s="177" t="s">
        <v>51</v>
      </c>
    </row>
    <row r="115" spans="1:22" ht="31.5" customHeight="1">
      <c r="A115" s="177">
        <v>2088092</v>
      </c>
      <c r="B115" s="195" t="s">
        <v>630</v>
      </c>
      <c r="C115" s="177" t="s">
        <v>1711</v>
      </c>
      <c r="D115" s="177" t="s">
        <v>615</v>
      </c>
      <c r="E115" s="177" t="s">
        <v>428</v>
      </c>
      <c r="F115" s="176">
        <v>25</v>
      </c>
      <c r="G115" s="176">
        <v>4200</v>
      </c>
      <c r="H115" s="176">
        <v>4200</v>
      </c>
      <c r="I115" s="176">
        <v>4200</v>
      </c>
      <c r="J115" s="176">
        <v>4200</v>
      </c>
      <c r="K115" s="176">
        <v>4200</v>
      </c>
      <c r="L115" s="176">
        <v>4200</v>
      </c>
      <c r="M115" s="176">
        <v>4200</v>
      </c>
      <c r="N115" s="176">
        <v>12600</v>
      </c>
      <c r="O115" s="176">
        <v>12600</v>
      </c>
      <c r="P115" s="176">
        <v>25200</v>
      </c>
      <c r="Q115" s="177">
        <v>1000412773</v>
      </c>
      <c r="R115" s="177" t="s">
        <v>159</v>
      </c>
      <c r="S115" s="177" t="s">
        <v>33</v>
      </c>
      <c r="T115" s="177" t="s">
        <v>2646</v>
      </c>
      <c r="U115" s="177" t="s">
        <v>50</v>
      </c>
      <c r="V115" s="177" t="s">
        <v>51</v>
      </c>
    </row>
    <row r="116" spans="1:22" ht="31.5" customHeight="1">
      <c r="A116" s="177">
        <v>2245545</v>
      </c>
      <c r="B116" s="195" t="s">
        <v>1808</v>
      </c>
      <c r="C116" s="177" t="s">
        <v>1711</v>
      </c>
      <c r="D116" s="177" t="s">
        <v>615</v>
      </c>
      <c r="E116" s="177" t="s">
        <v>428</v>
      </c>
      <c r="F116" s="176">
        <v>25</v>
      </c>
      <c r="G116" s="176">
        <v>4200</v>
      </c>
      <c r="H116" s="176">
        <v>4200</v>
      </c>
      <c r="I116" s="176">
        <v>4200</v>
      </c>
      <c r="J116" s="176">
        <v>4200</v>
      </c>
      <c r="K116" s="176">
        <v>4200</v>
      </c>
      <c r="L116" s="176">
        <v>4200</v>
      </c>
      <c r="M116" s="176">
        <v>4200</v>
      </c>
      <c r="N116" s="176">
        <v>12600</v>
      </c>
      <c r="O116" s="176">
        <v>12600</v>
      </c>
      <c r="P116" s="176">
        <v>25200</v>
      </c>
      <c r="Q116" s="177">
        <v>1000412773</v>
      </c>
      <c r="R116" s="177" t="s">
        <v>159</v>
      </c>
      <c r="S116" s="177" t="s">
        <v>33</v>
      </c>
      <c r="T116" s="177" t="s">
        <v>2646</v>
      </c>
      <c r="U116" s="177" t="s">
        <v>50</v>
      </c>
      <c r="V116" s="177" t="s">
        <v>51</v>
      </c>
    </row>
    <row r="117" spans="1:22" ht="31.5" customHeight="1">
      <c r="A117" s="177">
        <v>918276</v>
      </c>
      <c r="B117" s="195" t="s">
        <v>1809</v>
      </c>
      <c r="C117" s="177" t="s">
        <v>1711</v>
      </c>
      <c r="D117" s="177" t="s">
        <v>615</v>
      </c>
      <c r="E117" s="177" t="s">
        <v>341</v>
      </c>
      <c r="F117" s="176">
        <v>25</v>
      </c>
      <c r="G117" s="176">
        <v>4200</v>
      </c>
      <c r="H117" s="176">
        <v>4200</v>
      </c>
      <c r="I117" s="176">
        <v>4200</v>
      </c>
      <c r="J117" s="176">
        <v>4200</v>
      </c>
      <c r="K117" s="176">
        <v>4200</v>
      </c>
      <c r="L117" s="176">
        <v>4200</v>
      </c>
      <c r="M117" s="176">
        <v>4200</v>
      </c>
      <c r="N117" s="176">
        <v>12600</v>
      </c>
      <c r="O117" s="176">
        <v>12600</v>
      </c>
      <c r="P117" s="176">
        <v>25200</v>
      </c>
      <c r="Q117" s="177">
        <v>1000412773</v>
      </c>
      <c r="R117" s="177" t="s">
        <v>159</v>
      </c>
      <c r="S117" s="177" t="s">
        <v>27</v>
      </c>
      <c r="T117" s="177" t="s">
        <v>2647</v>
      </c>
      <c r="U117" s="177" t="s">
        <v>50</v>
      </c>
      <c r="V117" s="177" t="s">
        <v>51</v>
      </c>
    </row>
    <row r="118" spans="1:22" ht="31.5" customHeight="1">
      <c r="A118" s="177">
        <v>2096689</v>
      </c>
      <c r="B118" s="195" t="s">
        <v>631</v>
      </c>
      <c r="C118" s="177" t="s">
        <v>1711</v>
      </c>
      <c r="D118" s="177" t="s">
        <v>615</v>
      </c>
      <c r="E118" s="177" t="s">
        <v>428</v>
      </c>
      <c r="F118" s="176">
        <v>25</v>
      </c>
      <c r="G118" s="176">
        <v>4200</v>
      </c>
      <c r="H118" s="176">
        <v>4200</v>
      </c>
      <c r="I118" s="176">
        <v>4200</v>
      </c>
      <c r="J118" s="176">
        <v>4200</v>
      </c>
      <c r="K118" s="176">
        <v>4200</v>
      </c>
      <c r="L118" s="176">
        <v>4200</v>
      </c>
      <c r="M118" s="176">
        <v>4200</v>
      </c>
      <c r="N118" s="176">
        <v>12600</v>
      </c>
      <c r="O118" s="176">
        <v>12600</v>
      </c>
      <c r="P118" s="176">
        <v>25200</v>
      </c>
      <c r="Q118" s="177">
        <v>1000412773</v>
      </c>
      <c r="R118" s="177" t="s">
        <v>159</v>
      </c>
      <c r="S118" s="177" t="s">
        <v>33</v>
      </c>
      <c r="T118" s="177" t="s">
        <v>2646</v>
      </c>
      <c r="U118" s="177" t="s">
        <v>50</v>
      </c>
      <c r="V118" s="177" t="s">
        <v>51</v>
      </c>
    </row>
    <row r="119" spans="1:22" ht="31.5" customHeight="1">
      <c r="A119" s="177">
        <v>2155098</v>
      </c>
      <c r="B119" s="195" t="s">
        <v>632</v>
      </c>
      <c r="C119" s="177" t="s">
        <v>1711</v>
      </c>
      <c r="D119" s="177" t="s">
        <v>615</v>
      </c>
      <c r="E119" s="177" t="s">
        <v>428</v>
      </c>
      <c r="F119" s="176">
        <v>25</v>
      </c>
      <c r="G119" s="176">
        <v>4200</v>
      </c>
      <c r="H119" s="176">
        <v>4200</v>
      </c>
      <c r="I119" s="176">
        <v>4200</v>
      </c>
      <c r="J119" s="176">
        <v>4200</v>
      </c>
      <c r="K119" s="176">
        <v>4200</v>
      </c>
      <c r="L119" s="176">
        <v>4200</v>
      </c>
      <c r="M119" s="176">
        <v>4200</v>
      </c>
      <c r="N119" s="176">
        <v>12600</v>
      </c>
      <c r="O119" s="176">
        <v>12600</v>
      </c>
      <c r="P119" s="176">
        <v>25200</v>
      </c>
      <c r="Q119" s="177">
        <v>1000412773</v>
      </c>
      <c r="R119" s="177" t="s">
        <v>159</v>
      </c>
      <c r="S119" s="177" t="s">
        <v>33</v>
      </c>
      <c r="T119" s="177" t="s">
        <v>2646</v>
      </c>
      <c r="U119" s="177" t="s">
        <v>50</v>
      </c>
      <c r="V119" s="177" t="s">
        <v>51</v>
      </c>
    </row>
    <row r="120" spans="1:22" ht="31.5" customHeight="1">
      <c r="A120" s="177">
        <v>2199507</v>
      </c>
      <c r="B120" s="195" t="s">
        <v>2671</v>
      </c>
      <c r="C120" s="177" t="s">
        <v>1711</v>
      </c>
      <c r="D120" s="177" t="s">
        <v>613</v>
      </c>
      <c r="E120" s="177" t="s">
        <v>25</v>
      </c>
      <c r="F120" s="176">
        <v>20</v>
      </c>
      <c r="G120" s="176">
        <v>3360</v>
      </c>
      <c r="H120" s="176">
        <v>3360</v>
      </c>
      <c r="I120" s="176">
        <v>3360</v>
      </c>
      <c r="J120" s="176">
        <v>3360</v>
      </c>
      <c r="K120" s="176">
        <v>0</v>
      </c>
      <c r="L120" s="176">
        <v>0</v>
      </c>
      <c r="M120" s="176">
        <v>0</v>
      </c>
      <c r="N120" s="176">
        <v>10080</v>
      </c>
      <c r="O120" s="176">
        <v>0</v>
      </c>
      <c r="P120" s="176">
        <v>10080</v>
      </c>
      <c r="Q120" s="177">
        <v>1000412773</v>
      </c>
      <c r="R120" s="177" t="s">
        <v>159</v>
      </c>
      <c r="S120" s="177" t="s">
        <v>26</v>
      </c>
      <c r="T120" s="177" t="s">
        <v>2643</v>
      </c>
      <c r="U120" s="177" t="s">
        <v>50</v>
      </c>
      <c r="V120" s="177" t="s">
        <v>51</v>
      </c>
    </row>
    <row r="121" spans="1:22" ht="31.5" customHeight="1">
      <c r="A121" s="177">
        <v>2077042</v>
      </c>
      <c r="B121" s="195" t="s">
        <v>633</v>
      </c>
      <c r="C121" s="177" t="s">
        <v>1711</v>
      </c>
      <c r="D121" s="177" t="s">
        <v>615</v>
      </c>
      <c r="E121" s="177" t="s">
        <v>25</v>
      </c>
      <c r="F121" s="176">
        <v>20</v>
      </c>
      <c r="G121" s="176">
        <v>3360</v>
      </c>
      <c r="H121" s="176">
        <v>3360</v>
      </c>
      <c r="I121" s="176">
        <v>3360</v>
      </c>
      <c r="J121" s="176">
        <v>3360</v>
      </c>
      <c r="K121" s="176">
        <v>3360</v>
      </c>
      <c r="L121" s="176">
        <v>3360</v>
      </c>
      <c r="M121" s="176">
        <v>3360</v>
      </c>
      <c r="N121" s="176">
        <v>10080</v>
      </c>
      <c r="O121" s="176">
        <v>10080</v>
      </c>
      <c r="P121" s="176">
        <v>20160</v>
      </c>
      <c r="Q121" s="177">
        <v>1000412773</v>
      </c>
      <c r="R121" s="177" t="s">
        <v>159</v>
      </c>
      <c r="S121" s="177" t="s">
        <v>26</v>
      </c>
      <c r="T121" s="177" t="s">
        <v>2643</v>
      </c>
      <c r="U121" s="177" t="s">
        <v>50</v>
      </c>
      <c r="V121" s="177" t="s">
        <v>51</v>
      </c>
    </row>
    <row r="122" spans="1:22" ht="31.5" customHeight="1">
      <c r="A122" s="177">
        <v>2302225</v>
      </c>
      <c r="B122" s="195" t="s">
        <v>1810</v>
      </c>
      <c r="C122" s="177" t="s">
        <v>1711</v>
      </c>
      <c r="D122" s="177" t="s">
        <v>623</v>
      </c>
      <c r="E122" s="177" t="s">
        <v>341</v>
      </c>
      <c r="F122" s="176">
        <v>27</v>
      </c>
      <c r="G122" s="176">
        <v>4536</v>
      </c>
      <c r="H122" s="176">
        <v>4536</v>
      </c>
      <c r="I122" s="176">
        <v>4536</v>
      </c>
      <c r="J122" s="176">
        <v>4536</v>
      </c>
      <c r="K122" s="176">
        <v>4536</v>
      </c>
      <c r="L122" s="176">
        <v>4536</v>
      </c>
      <c r="M122" s="176">
        <v>4536</v>
      </c>
      <c r="N122" s="176">
        <v>13608</v>
      </c>
      <c r="O122" s="176">
        <v>13608</v>
      </c>
      <c r="P122" s="176">
        <v>27216</v>
      </c>
      <c r="Q122" s="177">
        <v>1000412773</v>
      </c>
      <c r="R122" s="177" t="s">
        <v>159</v>
      </c>
      <c r="S122" s="177" t="s">
        <v>27</v>
      </c>
      <c r="T122" s="177" t="s">
        <v>2654</v>
      </c>
      <c r="U122" s="177" t="s">
        <v>50</v>
      </c>
      <c r="V122" s="177" t="s">
        <v>51</v>
      </c>
    </row>
    <row r="123" spans="1:22" ht="31.5" customHeight="1">
      <c r="A123" s="177">
        <v>258039</v>
      </c>
      <c r="B123" s="195" t="s">
        <v>634</v>
      </c>
      <c r="C123" s="177" t="s">
        <v>1711</v>
      </c>
      <c r="D123" s="177" t="s">
        <v>615</v>
      </c>
      <c r="E123" s="177" t="s">
        <v>428</v>
      </c>
      <c r="F123" s="176">
        <v>25</v>
      </c>
      <c r="G123" s="176">
        <v>4200</v>
      </c>
      <c r="H123" s="176">
        <v>0</v>
      </c>
      <c r="I123" s="176">
        <v>0</v>
      </c>
      <c r="J123" s="176">
        <v>0</v>
      </c>
      <c r="K123" s="176">
        <v>4200</v>
      </c>
      <c r="L123" s="176">
        <v>4200</v>
      </c>
      <c r="M123" s="176">
        <v>4200</v>
      </c>
      <c r="N123" s="176">
        <v>0</v>
      </c>
      <c r="O123" s="176">
        <v>12600</v>
      </c>
      <c r="P123" s="176">
        <v>12600</v>
      </c>
      <c r="Q123" s="177">
        <v>1000412773</v>
      </c>
      <c r="R123" s="177" t="s">
        <v>159</v>
      </c>
      <c r="S123" s="177" t="s">
        <v>33</v>
      </c>
      <c r="T123" s="177" t="s">
        <v>2646</v>
      </c>
      <c r="U123" s="177" t="s">
        <v>50</v>
      </c>
      <c r="V123" s="177" t="s">
        <v>51</v>
      </c>
    </row>
    <row r="124" spans="1:22" ht="31.5" customHeight="1">
      <c r="A124" s="177">
        <v>631869</v>
      </c>
      <c r="B124" s="195" t="s">
        <v>635</v>
      </c>
      <c r="C124" s="177" t="s">
        <v>1711</v>
      </c>
      <c r="D124" s="177" t="s">
        <v>615</v>
      </c>
      <c r="E124" s="177" t="s">
        <v>346</v>
      </c>
      <c r="F124" s="176">
        <v>22</v>
      </c>
      <c r="G124" s="176">
        <v>3696</v>
      </c>
      <c r="H124" s="176">
        <v>3696</v>
      </c>
      <c r="I124" s="176">
        <v>3696</v>
      </c>
      <c r="J124" s="176">
        <v>3696</v>
      </c>
      <c r="K124" s="176">
        <v>3696</v>
      </c>
      <c r="L124" s="176">
        <v>3696</v>
      </c>
      <c r="M124" s="176">
        <v>3696</v>
      </c>
      <c r="N124" s="176">
        <v>11088</v>
      </c>
      <c r="O124" s="176">
        <v>11088</v>
      </c>
      <c r="P124" s="176">
        <v>22176</v>
      </c>
      <c r="Q124" s="177">
        <v>1000412773</v>
      </c>
      <c r="R124" s="177" t="s">
        <v>159</v>
      </c>
      <c r="S124" s="177" t="s">
        <v>53</v>
      </c>
      <c r="T124" s="177" t="s">
        <v>2672</v>
      </c>
      <c r="U124" s="177" t="s">
        <v>50</v>
      </c>
      <c r="V124" s="177" t="s">
        <v>51</v>
      </c>
    </row>
    <row r="125" spans="1:22" ht="31.5" customHeight="1">
      <c r="A125" s="177">
        <v>2087038</v>
      </c>
      <c r="B125" s="195" t="s">
        <v>2673</v>
      </c>
      <c r="C125" s="177" t="s">
        <v>1711</v>
      </c>
      <c r="D125" s="177" t="s">
        <v>613</v>
      </c>
      <c r="E125" s="177" t="s">
        <v>346</v>
      </c>
      <c r="F125" s="176">
        <v>22</v>
      </c>
      <c r="G125" s="176">
        <v>3696</v>
      </c>
      <c r="H125" s="176">
        <v>3696</v>
      </c>
      <c r="I125" s="176">
        <v>3696</v>
      </c>
      <c r="J125" s="176">
        <v>3696</v>
      </c>
      <c r="K125" s="176">
        <v>0</v>
      </c>
      <c r="L125" s="176">
        <v>0</v>
      </c>
      <c r="M125" s="176">
        <v>0</v>
      </c>
      <c r="N125" s="176">
        <v>11088</v>
      </c>
      <c r="O125" s="176">
        <v>0</v>
      </c>
      <c r="P125" s="176">
        <v>11088</v>
      </c>
      <c r="Q125" s="177">
        <v>1000412773</v>
      </c>
      <c r="R125" s="177" t="s">
        <v>159</v>
      </c>
      <c r="S125" s="177" t="s">
        <v>24</v>
      </c>
      <c r="T125" s="177" t="s">
        <v>2641</v>
      </c>
      <c r="U125" s="177" t="s">
        <v>50</v>
      </c>
      <c r="V125" s="177" t="s">
        <v>51</v>
      </c>
    </row>
    <row r="126" spans="1:22" ht="31.5" customHeight="1">
      <c r="A126" s="177">
        <v>905064</v>
      </c>
      <c r="B126" s="195" t="s">
        <v>2674</v>
      </c>
      <c r="C126" s="177" t="s">
        <v>1711</v>
      </c>
      <c r="D126" s="177" t="s">
        <v>640</v>
      </c>
      <c r="E126" s="177" t="s">
        <v>20</v>
      </c>
      <c r="F126" s="176">
        <v>22</v>
      </c>
      <c r="G126" s="176">
        <v>3696</v>
      </c>
      <c r="H126" s="176">
        <v>3696</v>
      </c>
      <c r="I126" s="176">
        <v>3696</v>
      </c>
      <c r="J126" s="176">
        <v>3696</v>
      </c>
      <c r="K126" s="176">
        <v>0</v>
      </c>
      <c r="L126" s="176">
        <v>0</v>
      </c>
      <c r="M126" s="176">
        <v>0</v>
      </c>
      <c r="N126" s="176">
        <v>11088</v>
      </c>
      <c r="O126" s="176">
        <v>0</v>
      </c>
      <c r="P126" s="176">
        <v>11088</v>
      </c>
      <c r="Q126" s="177">
        <v>1000446201</v>
      </c>
      <c r="R126" s="177" t="s">
        <v>2675</v>
      </c>
      <c r="S126" s="177" t="s">
        <v>33</v>
      </c>
      <c r="T126" s="177" t="s">
        <v>2646</v>
      </c>
      <c r="U126" s="177" t="s">
        <v>50</v>
      </c>
      <c r="V126" s="177" t="s">
        <v>51</v>
      </c>
    </row>
    <row r="127" spans="1:22" ht="31.5" customHeight="1">
      <c r="A127" s="177">
        <v>160134</v>
      </c>
      <c r="B127" s="195" t="s">
        <v>636</v>
      </c>
      <c r="C127" s="177" t="s">
        <v>1694</v>
      </c>
      <c r="D127" s="177" t="s">
        <v>637</v>
      </c>
      <c r="E127" s="177" t="s">
        <v>346</v>
      </c>
      <c r="F127" s="176">
        <v>95</v>
      </c>
      <c r="G127" s="176">
        <v>15960</v>
      </c>
      <c r="H127" s="176">
        <v>15960</v>
      </c>
      <c r="I127" s="176">
        <v>15960</v>
      </c>
      <c r="J127" s="176">
        <v>13680</v>
      </c>
      <c r="K127" s="176">
        <v>15960</v>
      </c>
      <c r="L127" s="176">
        <v>15960</v>
      </c>
      <c r="M127" s="176">
        <v>15960</v>
      </c>
      <c r="N127" s="176">
        <v>45600</v>
      </c>
      <c r="O127" s="176">
        <v>47880</v>
      </c>
      <c r="P127" s="176">
        <v>93480</v>
      </c>
      <c r="Q127" s="177">
        <v>1000412773</v>
      </c>
      <c r="R127" s="177" t="s">
        <v>159</v>
      </c>
      <c r="S127" s="177" t="s">
        <v>24</v>
      </c>
      <c r="T127" s="177" t="s">
        <v>2641</v>
      </c>
      <c r="U127" s="177" t="s">
        <v>50</v>
      </c>
      <c r="V127" s="177" t="s">
        <v>51</v>
      </c>
    </row>
    <row r="128" spans="1:22" ht="31.5" customHeight="1">
      <c r="A128" s="177">
        <v>959343</v>
      </c>
      <c r="B128" s="195" t="s">
        <v>638</v>
      </c>
      <c r="C128" s="177" t="s">
        <v>1694</v>
      </c>
      <c r="D128" s="177" t="s">
        <v>637</v>
      </c>
      <c r="E128" s="177" t="s">
        <v>341</v>
      </c>
      <c r="F128" s="176">
        <v>115</v>
      </c>
      <c r="G128" s="176">
        <v>19320</v>
      </c>
      <c r="H128" s="176">
        <v>19320</v>
      </c>
      <c r="I128" s="176">
        <v>19320</v>
      </c>
      <c r="J128" s="176">
        <v>19320</v>
      </c>
      <c r="K128" s="176">
        <v>19320</v>
      </c>
      <c r="L128" s="176">
        <v>19320</v>
      </c>
      <c r="M128" s="176">
        <v>0</v>
      </c>
      <c r="N128" s="176">
        <v>57960</v>
      </c>
      <c r="O128" s="176">
        <v>38640</v>
      </c>
      <c r="P128" s="176">
        <v>96600</v>
      </c>
      <c r="Q128" s="177">
        <v>1000412773</v>
      </c>
      <c r="R128" s="177" t="s">
        <v>159</v>
      </c>
      <c r="S128" s="177" t="s">
        <v>27</v>
      </c>
      <c r="T128" s="177" t="s">
        <v>2647</v>
      </c>
      <c r="U128" s="177" t="s">
        <v>50</v>
      </c>
      <c r="V128" s="177" t="s">
        <v>51</v>
      </c>
    </row>
    <row r="129" spans="1:22" ht="31.5" customHeight="1">
      <c r="A129" s="177">
        <v>2132785</v>
      </c>
      <c r="B129" s="195" t="s">
        <v>639</v>
      </c>
      <c r="C129" s="177" t="s">
        <v>1694</v>
      </c>
      <c r="D129" s="177" t="s">
        <v>640</v>
      </c>
      <c r="E129" s="177" t="s">
        <v>341</v>
      </c>
      <c r="F129" s="176">
        <v>115</v>
      </c>
      <c r="G129" s="176">
        <v>19320</v>
      </c>
      <c r="H129" s="176">
        <v>19320</v>
      </c>
      <c r="I129" s="176">
        <v>19320</v>
      </c>
      <c r="J129" s="176">
        <v>19320</v>
      </c>
      <c r="K129" s="176">
        <v>19320</v>
      </c>
      <c r="L129" s="176">
        <v>19320</v>
      </c>
      <c r="M129" s="176">
        <v>19320</v>
      </c>
      <c r="N129" s="176">
        <v>57960</v>
      </c>
      <c r="O129" s="176">
        <v>57960</v>
      </c>
      <c r="P129" s="176">
        <v>115920</v>
      </c>
      <c r="Q129" s="177">
        <v>1000412773</v>
      </c>
      <c r="R129" s="177" t="s">
        <v>159</v>
      </c>
      <c r="S129" s="177" t="s">
        <v>27</v>
      </c>
      <c r="T129" s="177" t="s">
        <v>2647</v>
      </c>
      <c r="U129" s="177" t="s">
        <v>50</v>
      </c>
      <c r="V129" s="177" t="s">
        <v>51</v>
      </c>
    </row>
    <row r="130" spans="1:22" ht="31.5" customHeight="1">
      <c r="A130" s="177">
        <v>2018310</v>
      </c>
      <c r="B130" s="195" t="s">
        <v>641</v>
      </c>
      <c r="C130" s="177" t="s">
        <v>1694</v>
      </c>
      <c r="D130" s="177" t="s">
        <v>640</v>
      </c>
      <c r="E130" s="177" t="s">
        <v>20</v>
      </c>
      <c r="F130" s="176">
        <v>95</v>
      </c>
      <c r="G130" s="176">
        <v>15960</v>
      </c>
      <c r="H130" s="176">
        <v>15960</v>
      </c>
      <c r="I130" s="176">
        <v>15960</v>
      </c>
      <c r="J130" s="176">
        <v>15960</v>
      </c>
      <c r="K130" s="176">
        <v>15960</v>
      </c>
      <c r="L130" s="176">
        <v>15960</v>
      </c>
      <c r="M130" s="176">
        <v>15960</v>
      </c>
      <c r="N130" s="176">
        <v>47880</v>
      </c>
      <c r="O130" s="176">
        <v>47880</v>
      </c>
      <c r="P130" s="176">
        <v>95760</v>
      </c>
      <c r="Q130" s="177">
        <v>1000445090</v>
      </c>
      <c r="R130" s="177" t="s">
        <v>141</v>
      </c>
      <c r="S130" s="177" t="s">
        <v>33</v>
      </c>
      <c r="T130" s="177" t="s">
        <v>2646</v>
      </c>
      <c r="U130" s="177" t="s">
        <v>50</v>
      </c>
      <c r="V130" s="177" t="s">
        <v>51</v>
      </c>
    </row>
    <row r="131" spans="1:22" ht="31.5" customHeight="1">
      <c r="A131" s="177">
        <v>2295608</v>
      </c>
      <c r="B131" s="195" t="s">
        <v>1076</v>
      </c>
      <c r="C131" s="177" t="s">
        <v>1711</v>
      </c>
      <c r="D131" s="177" t="s">
        <v>640</v>
      </c>
      <c r="E131" s="177" t="s">
        <v>341</v>
      </c>
      <c r="F131" s="176">
        <v>26</v>
      </c>
      <c r="G131" s="176">
        <v>4368</v>
      </c>
      <c r="H131" s="176">
        <v>4368</v>
      </c>
      <c r="I131" s="176">
        <v>4368</v>
      </c>
      <c r="J131" s="176">
        <v>4368</v>
      </c>
      <c r="K131" s="176">
        <v>0</v>
      </c>
      <c r="L131" s="176">
        <v>0</v>
      </c>
      <c r="M131" s="176">
        <v>0</v>
      </c>
      <c r="N131" s="176">
        <v>13104</v>
      </c>
      <c r="O131" s="176">
        <v>0</v>
      </c>
      <c r="P131" s="176">
        <v>13104</v>
      </c>
      <c r="Q131" s="177">
        <v>1000446201</v>
      </c>
      <c r="R131" s="177" t="s">
        <v>2675</v>
      </c>
      <c r="S131" s="177" t="s">
        <v>27</v>
      </c>
      <c r="T131" s="177" t="s">
        <v>2647</v>
      </c>
      <c r="U131" s="177" t="s">
        <v>50</v>
      </c>
      <c r="V131" s="177" t="s">
        <v>51</v>
      </c>
    </row>
    <row r="132" spans="1:22" ht="31.5" customHeight="1">
      <c r="A132" s="177">
        <v>2297876</v>
      </c>
      <c r="B132" s="195" t="s">
        <v>1077</v>
      </c>
      <c r="C132" s="177" t="s">
        <v>1711</v>
      </c>
      <c r="D132" s="177" t="s">
        <v>637</v>
      </c>
      <c r="E132" s="177" t="s">
        <v>341</v>
      </c>
      <c r="F132" s="176">
        <v>26</v>
      </c>
      <c r="G132" s="176">
        <v>4368</v>
      </c>
      <c r="H132" s="176">
        <v>4368</v>
      </c>
      <c r="I132" s="176">
        <v>4368</v>
      </c>
      <c r="J132" s="176">
        <v>4368</v>
      </c>
      <c r="K132" s="176">
        <v>0</v>
      </c>
      <c r="L132" s="176">
        <v>0</v>
      </c>
      <c r="M132" s="176">
        <v>0</v>
      </c>
      <c r="N132" s="176">
        <v>13104</v>
      </c>
      <c r="O132" s="176">
        <v>0</v>
      </c>
      <c r="P132" s="176">
        <v>13104</v>
      </c>
      <c r="Q132" s="177">
        <v>1000446201</v>
      </c>
      <c r="R132" s="177" t="s">
        <v>2675</v>
      </c>
      <c r="S132" s="177" t="s">
        <v>27</v>
      </c>
      <c r="T132" s="177" t="s">
        <v>2654</v>
      </c>
      <c r="U132" s="177" t="s">
        <v>50</v>
      </c>
      <c r="V132" s="177" t="s">
        <v>51</v>
      </c>
    </row>
    <row r="133" spans="1:22" ht="31.5" customHeight="1">
      <c r="A133" s="177">
        <v>2129264</v>
      </c>
      <c r="B133" s="195" t="s">
        <v>1496</v>
      </c>
      <c r="C133" s="177" t="s">
        <v>1711</v>
      </c>
      <c r="D133" s="177" t="s">
        <v>637</v>
      </c>
      <c r="E133" s="177" t="s">
        <v>20</v>
      </c>
      <c r="F133" s="176">
        <v>22</v>
      </c>
      <c r="G133" s="176">
        <v>3696</v>
      </c>
      <c r="H133" s="176">
        <v>3696</v>
      </c>
      <c r="I133" s="176">
        <v>3696</v>
      </c>
      <c r="J133" s="176">
        <v>0</v>
      </c>
      <c r="K133" s="176">
        <v>0</v>
      </c>
      <c r="L133" s="176">
        <v>0</v>
      </c>
      <c r="M133" s="176">
        <v>0</v>
      </c>
      <c r="N133" s="176">
        <v>7392</v>
      </c>
      <c r="O133" s="176">
        <v>0</v>
      </c>
      <c r="P133" s="176">
        <v>7392</v>
      </c>
      <c r="Q133" s="177">
        <v>1000446201</v>
      </c>
      <c r="R133" s="177" t="s">
        <v>2675</v>
      </c>
      <c r="S133" s="177" t="s">
        <v>24</v>
      </c>
      <c r="T133" s="177" t="s">
        <v>2641</v>
      </c>
      <c r="U133" s="177" t="s">
        <v>50</v>
      </c>
      <c r="V133" s="177" t="s">
        <v>51</v>
      </c>
    </row>
    <row r="134" spans="1:22" ht="31.5" customHeight="1">
      <c r="A134" s="177">
        <v>560451</v>
      </c>
      <c r="B134" s="195" t="s">
        <v>642</v>
      </c>
      <c r="C134" s="177" t="s">
        <v>1694</v>
      </c>
      <c r="D134" s="177" t="s">
        <v>640</v>
      </c>
      <c r="E134" s="177" t="s">
        <v>20</v>
      </c>
      <c r="F134" s="176">
        <v>95</v>
      </c>
      <c r="G134" s="176">
        <v>15960</v>
      </c>
      <c r="H134" s="176">
        <v>15960</v>
      </c>
      <c r="I134" s="176">
        <v>15960</v>
      </c>
      <c r="J134" s="176">
        <v>15960</v>
      </c>
      <c r="K134" s="176">
        <v>15960</v>
      </c>
      <c r="L134" s="176">
        <v>15960</v>
      </c>
      <c r="M134" s="176">
        <v>15960</v>
      </c>
      <c r="N134" s="176">
        <v>47880</v>
      </c>
      <c r="O134" s="176">
        <v>47880</v>
      </c>
      <c r="P134" s="176">
        <v>95760</v>
      </c>
      <c r="Q134" s="177">
        <v>1000412773</v>
      </c>
      <c r="R134" s="177" t="s">
        <v>159</v>
      </c>
      <c r="S134" s="177" t="s">
        <v>24</v>
      </c>
      <c r="T134" s="177" t="s">
        <v>2641</v>
      </c>
      <c r="U134" s="177" t="s">
        <v>50</v>
      </c>
      <c r="V134" s="177" t="s">
        <v>51</v>
      </c>
    </row>
    <row r="135" spans="1:22" ht="31.5" customHeight="1">
      <c r="A135" s="177">
        <v>265354</v>
      </c>
      <c r="B135" s="195" t="s">
        <v>299</v>
      </c>
      <c r="C135" s="177" t="s">
        <v>1711</v>
      </c>
      <c r="D135" s="177" t="s">
        <v>640</v>
      </c>
      <c r="E135" s="177" t="s">
        <v>346</v>
      </c>
      <c r="F135" s="176">
        <v>26</v>
      </c>
      <c r="G135" s="176">
        <v>4368</v>
      </c>
      <c r="H135" s="176">
        <v>4368</v>
      </c>
      <c r="I135" s="176">
        <v>4368</v>
      </c>
      <c r="J135" s="176">
        <v>4368</v>
      </c>
      <c r="K135" s="176">
        <v>0</v>
      </c>
      <c r="L135" s="176">
        <v>0</v>
      </c>
      <c r="M135" s="176">
        <v>0</v>
      </c>
      <c r="N135" s="176">
        <v>13104</v>
      </c>
      <c r="O135" s="176">
        <v>0</v>
      </c>
      <c r="P135" s="176">
        <v>13104</v>
      </c>
      <c r="Q135" s="177">
        <v>1000446201</v>
      </c>
      <c r="R135" s="177" t="s">
        <v>2675</v>
      </c>
      <c r="S135" s="177" t="s">
        <v>24</v>
      </c>
      <c r="T135" s="177" t="s">
        <v>2641</v>
      </c>
      <c r="U135" s="177" t="s">
        <v>50</v>
      </c>
      <c r="V135" s="177" t="s">
        <v>51</v>
      </c>
    </row>
    <row r="136" spans="1:22" ht="31.5" customHeight="1">
      <c r="A136" s="177">
        <v>2265946</v>
      </c>
      <c r="B136" s="195" t="s">
        <v>1074</v>
      </c>
      <c r="C136" s="177" t="s">
        <v>1711</v>
      </c>
      <c r="D136" s="177" t="s">
        <v>637</v>
      </c>
      <c r="E136" s="177" t="s">
        <v>341</v>
      </c>
      <c r="F136" s="176">
        <v>26</v>
      </c>
      <c r="G136" s="176">
        <v>4368</v>
      </c>
      <c r="H136" s="176">
        <v>4368</v>
      </c>
      <c r="I136" s="176">
        <v>4368</v>
      </c>
      <c r="J136" s="176">
        <v>0</v>
      </c>
      <c r="K136" s="176">
        <v>0</v>
      </c>
      <c r="L136" s="176">
        <v>0</v>
      </c>
      <c r="M136" s="176">
        <v>0</v>
      </c>
      <c r="N136" s="176">
        <v>8736</v>
      </c>
      <c r="O136" s="176">
        <v>0</v>
      </c>
      <c r="P136" s="176">
        <v>8736</v>
      </c>
      <c r="Q136" s="177">
        <v>1000446201</v>
      </c>
      <c r="R136" s="177" t="s">
        <v>2675</v>
      </c>
      <c r="S136" s="177" t="s">
        <v>27</v>
      </c>
      <c r="T136" s="177" t="s">
        <v>2647</v>
      </c>
      <c r="U136" s="177" t="s">
        <v>50</v>
      </c>
      <c r="V136" s="177" t="s">
        <v>51</v>
      </c>
    </row>
    <row r="137" spans="1:22" ht="31.5" customHeight="1">
      <c r="A137" s="177">
        <v>2230389</v>
      </c>
      <c r="B137" s="195" t="s">
        <v>2676</v>
      </c>
      <c r="C137" s="177" t="s">
        <v>1711</v>
      </c>
      <c r="D137" s="177" t="s">
        <v>640</v>
      </c>
      <c r="E137" s="177" t="s">
        <v>25</v>
      </c>
      <c r="F137" s="176">
        <v>22</v>
      </c>
      <c r="G137" s="176">
        <v>3696</v>
      </c>
      <c r="H137" s="176">
        <v>3696</v>
      </c>
      <c r="I137" s="176">
        <v>3696</v>
      </c>
      <c r="J137" s="176">
        <v>3696</v>
      </c>
      <c r="K137" s="176">
        <v>0</v>
      </c>
      <c r="L137" s="176">
        <v>0</v>
      </c>
      <c r="M137" s="176">
        <v>0</v>
      </c>
      <c r="N137" s="176">
        <v>11088</v>
      </c>
      <c r="O137" s="176">
        <v>0</v>
      </c>
      <c r="P137" s="176">
        <v>11088</v>
      </c>
      <c r="Q137" s="177">
        <v>1000446201</v>
      </c>
      <c r="R137" s="177" t="s">
        <v>2675</v>
      </c>
      <c r="S137" s="177" t="s">
        <v>26</v>
      </c>
      <c r="T137" s="177" t="s">
        <v>2643</v>
      </c>
      <c r="U137" s="177" t="s">
        <v>50</v>
      </c>
      <c r="V137" s="177" t="s">
        <v>51</v>
      </c>
    </row>
    <row r="138" spans="1:22" ht="31.5" customHeight="1">
      <c r="A138" s="177">
        <v>175902</v>
      </c>
      <c r="B138" s="195" t="s">
        <v>643</v>
      </c>
      <c r="C138" s="177" t="s">
        <v>1694</v>
      </c>
      <c r="D138" s="177" t="s">
        <v>637</v>
      </c>
      <c r="E138" s="177" t="s">
        <v>346</v>
      </c>
      <c r="F138" s="176">
        <v>95</v>
      </c>
      <c r="G138" s="176">
        <v>15960</v>
      </c>
      <c r="H138" s="176">
        <v>15960</v>
      </c>
      <c r="I138" s="176">
        <v>15960</v>
      </c>
      <c r="J138" s="176">
        <v>15960</v>
      </c>
      <c r="K138" s="176">
        <v>15960</v>
      </c>
      <c r="L138" s="176">
        <v>15960</v>
      </c>
      <c r="M138" s="176">
        <v>15960</v>
      </c>
      <c r="N138" s="176">
        <v>47880</v>
      </c>
      <c r="O138" s="176">
        <v>47880</v>
      </c>
      <c r="P138" s="176">
        <v>95760</v>
      </c>
      <c r="Q138" s="177">
        <v>1000412773</v>
      </c>
      <c r="R138" s="177" t="s">
        <v>159</v>
      </c>
      <c r="S138" s="177" t="s">
        <v>24</v>
      </c>
      <c r="T138" s="177" t="s">
        <v>2641</v>
      </c>
      <c r="U138" s="177" t="s">
        <v>50</v>
      </c>
      <c r="V138" s="177" t="s">
        <v>51</v>
      </c>
    </row>
    <row r="139" spans="1:22" ht="31.5" customHeight="1">
      <c r="A139" s="177">
        <v>254635</v>
      </c>
      <c r="B139" s="195" t="s">
        <v>669</v>
      </c>
      <c r="C139" s="177" t="s">
        <v>1694</v>
      </c>
      <c r="D139" s="177" t="s">
        <v>640</v>
      </c>
      <c r="E139" s="177" t="s">
        <v>25</v>
      </c>
      <c r="F139" s="176">
        <v>90</v>
      </c>
      <c r="G139" s="176">
        <v>15120</v>
      </c>
      <c r="H139" s="176">
        <v>15120</v>
      </c>
      <c r="I139" s="176">
        <v>15120</v>
      </c>
      <c r="J139" s="176">
        <v>15120</v>
      </c>
      <c r="K139" s="176">
        <v>15120</v>
      </c>
      <c r="L139" s="176">
        <v>15120</v>
      </c>
      <c r="M139" s="176">
        <v>15120</v>
      </c>
      <c r="N139" s="176">
        <v>45360</v>
      </c>
      <c r="O139" s="176">
        <v>45360</v>
      </c>
      <c r="P139" s="176">
        <v>90720</v>
      </c>
      <c r="Q139" s="177">
        <v>1000412773</v>
      </c>
      <c r="R139" s="177" t="s">
        <v>159</v>
      </c>
      <c r="S139" s="177" t="s">
        <v>24</v>
      </c>
      <c r="T139" s="177" t="s">
        <v>2641</v>
      </c>
      <c r="U139" s="177" t="s">
        <v>50</v>
      </c>
      <c r="V139" s="177" t="s">
        <v>51</v>
      </c>
    </row>
    <row r="140" spans="1:22" ht="31.5" customHeight="1">
      <c r="A140" s="177">
        <v>2112043</v>
      </c>
      <c r="B140" s="195" t="s">
        <v>975</v>
      </c>
      <c r="C140" s="177" t="s">
        <v>1711</v>
      </c>
      <c r="D140" s="177" t="s">
        <v>637</v>
      </c>
      <c r="E140" s="177" t="s">
        <v>25</v>
      </c>
      <c r="F140" s="176">
        <v>22</v>
      </c>
      <c r="G140" s="176">
        <v>3696</v>
      </c>
      <c r="H140" s="176">
        <v>3696</v>
      </c>
      <c r="I140" s="176">
        <v>3696</v>
      </c>
      <c r="J140" s="176">
        <v>0</v>
      </c>
      <c r="K140" s="176">
        <v>0</v>
      </c>
      <c r="L140" s="176">
        <v>0</v>
      </c>
      <c r="M140" s="176">
        <v>0</v>
      </c>
      <c r="N140" s="176">
        <v>7392</v>
      </c>
      <c r="O140" s="176">
        <v>0</v>
      </c>
      <c r="P140" s="176">
        <v>7392</v>
      </c>
      <c r="Q140" s="177">
        <v>1000446201</v>
      </c>
      <c r="R140" s="177" t="s">
        <v>2675</v>
      </c>
      <c r="S140" s="177" t="s">
        <v>26</v>
      </c>
      <c r="T140" s="177" t="s">
        <v>2643</v>
      </c>
      <c r="U140" s="177" t="s">
        <v>50</v>
      </c>
      <c r="V140" s="177" t="s">
        <v>51</v>
      </c>
    </row>
    <row r="141" spans="1:22" ht="31.5" customHeight="1">
      <c r="A141" s="177">
        <v>430659</v>
      </c>
      <c r="B141" s="195" t="s">
        <v>2677</v>
      </c>
      <c r="C141" s="177" t="s">
        <v>1694</v>
      </c>
      <c r="D141" s="177" t="s">
        <v>640</v>
      </c>
      <c r="E141" s="177" t="s">
        <v>20</v>
      </c>
      <c r="F141" s="176">
        <v>95</v>
      </c>
      <c r="G141" s="176">
        <v>15960</v>
      </c>
      <c r="H141" s="176">
        <v>0</v>
      </c>
      <c r="I141" s="176">
        <v>0</v>
      </c>
      <c r="J141" s="176">
        <v>0</v>
      </c>
      <c r="K141" s="176">
        <v>0</v>
      </c>
      <c r="L141" s="176">
        <v>0</v>
      </c>
      <c r="M141" s="176">
        <v>0</v>
      </c>
      <c r="N141" s="176">
        <v>0</v>
      </c>
      <c r="O141" s="176">
        <v>0</v>
      </c>
      <c r="P141" s="176">
        <v>0</v>
      </c>
      <c r="Q141" s="177">
        <v>1000441057</v>
      </c>
      <c r="R141" s="177" t="s">
        <v>49</v>
      </c>
      <c r="S141" s="177" t="s">
        <v>24</v>
      </c>
      <c r="T141" s="177" t="s">
        <v>2641</v>
      </c>
      <c r="U141" s="177" t="s">
        <v>50</v>
      </c>
      <c r="V141" s="177" t="s">
        <v>51</v>
      </c>
    </row>
    <row r="142" spans="1:22" ht="31.5" customHeight="1">
      <c r="A142" s="177">
        <v>729843</v>
      </c>
      <c r="B142" s="195" t="s">
        <v>673</v>
      </c>
      <c r="C142" s="177" t="s">
        <v>1694</v>
      </c>
      <c r="D142" s="177" t="s">
        <v>637</v>
      </c>
      <c r="E142" s="177" t="s">
        <v>20</v>
      </c>
      <c r="F142" s="176">
        <v>95</v>
      </c>
      <c r="G142" s="176">
        <v>15960</v>
      </c>
      <c r="H142" s="176">
        <v>15960</v>
      </c>
      <c r="I142" s="176">
        <v>15960</v>
      </c>
      <c r="J142" s="176">
        <v>15960</v>
      </c>
      <c r="K142" s="176">
        <v>15960</v>
      </c>
      <c r="L142" s="176">
        <v>0</v>
      </c>
      <c r="M142" s="176">
        <v>0</v>
      </c>
      <c r="N142" s="176">
        <v>47880</v>
      </c>
      <c r="O142" s="176">
        <v>15960</v>
      </c>
      <c r="P142" s="176">
        <v>63840</v>
      </c>
      <c r="Q142" s="177">
        <v>1000412773</v>
      </c>
      <c r="R142" s="177" t="s">
        <v>159</v>
      </c>
      <c r="S142" s="177" t="s">
        <v>33</v>
      </c>
      <c r="T142" s="177" t="s">
        <v>2670</v>
      </c>
      <c r="U142" s="177" t="s">
        <v>50</v>
      </c>
      <c r="V142" s="177" t="s">
        <v>51</v>
      </c>
    </row>
    <row r="143" spans="1:22" ht="31.5" customHeight="1">
      <c r="A143" s="177">
        <v>807052</v>
      </c>
      <c r="B143" s="195" t="s">
        <v>670</v>
      </c>
      <c r="C143" s="177" t="s">
        <v>1694</v>
      </c>
      <c r="D143" s="177" t="s">
        <v>637</v>
      </c>
      <c r="E143" s="177">
        <v>0</v>
      </c>
      <c r="F143" s="176">
        <v>0</v>
      </c>
      <c r="G143" s="176">
        <v>0</v>
      </c>
      <c r="H143" s="176">
        <v>0</v>
      </c>
      <c r="I143" s="176">
        <v>0</v>
      </c>
      <c r="J143" s="176">
        <v>0</v>
      </c>
      <c r="K143" s="176">
        <v>0</v>
      </c>
      <c r="L143" s="176">
        <v>0</v>
      </c>
      <c r="M143" s="176">
        <v>0</v>
      </c>
      <c r="N143" s="176">
        <v>0</v>
      </c>
      <c r="O143" s="176">
        <v>0</v>
      </c>
      <c r="P143" s="176">
        <v>0</v>
      </c>
      <c r="Q143" s="177">
        <v>1000401566</v>
      </c>
      <c r="R143" s="177" t="s">
        <v>2678</v>
      </c>
      <c r="S143" s="177" t="s">
        <v>24</v>
      </c>
      <c r="T143" s="177" t="s">
        <v>2641</v>
      </c>
      <c r="U143" s="177" t="s">
        <v>50</v>
      </c>
      <c r="V143" s="177" t="s">
        <v>51</v>
      </c>
    </row>
    <row r="144" spans="1:22" ht="31.5" customHeight="1">
      <c r="A144" s="177">
        <v>2192819</v>
      </c>
      <c r="B144" s="195" t="s">
        <v>644</v>
      </c>
      <c r="C144" s="177" t="s">
        <v>1694</v>
      </c>
      <c r="D144" s="177" t="s">
        <v>640</v>
      </c>
      <c r="E144" s="177" t="s">
        <v>20</v>
      </c>
      <c r="F144" s="176">
        <v>95</v>
      </c>
      <c r="G144" s="176">
        <v>15960</v>
      </c>
      <c r="H144" s="176">
        <v>15960</v>
      </c>
      <c r="I144" s="176">
        <v>15960</v>
      </c>
      <c r="J144" s="176">
        <v>15960</v>
      </c>
      <c r="K144" s="176">
        <v>0</v>
      </c>
      <c r="L144" s="176">
        <v>0</v>
      </c>
      <c r="M144" s="176">
        <v>0</v>
      </c>
      <c r="N144" s="176">
        <v>47880</v>
      </c>
      <c r="O144" s="176">
        <v>0</v>
      </c>
      <c r="P144" s="176">
        <v>47880</v>
      </c>
      <c r="Q144" s="177">
        <v>1000445090</v>
      </c>
      <c r="R144" s="177" t="s">
        <v>141</v>
      </c>
      <c r="S144" s="177" t="s">
        <v>33</v>
      </c>
      <c r="T144" s="177" t="s">
        <v>2646</v>
      </c>
      <c r="U144" s="177" t="s">
        <v>50</v>
      </c>
      <c r="V144" s="177" t="s">
        <v>51</v>
      </c>
    </row>
    <row r="145" spans="1:22" ht="31.5" customHeight="1">
      <c r="A145" s="177">
        <v>970586</v>
      </c>
      <c r="B145" s="195" t="s">
        <v>1824</v>
      </c>
      <c r="C145" s="177" t="s">
        <v>1694</v>
      </c>
      <c r="D145" s="177" t="s">
        <v>626</v>
      </c>
      <c r="E145" s="177" t="s">
        <v>20</v>
      </c>
      <c r="F145" s="176">
        <v>95</v>
      </c>
      <c r="G145" s="176">
        <v>15960</v>
      </c>
      <c r="H145" s="176">
        <v>0</v>
      </c>
      <c r="I145" s="176">
        <v>7980</v>
      </c>
      <c r="J145" s="176">
        <v>15960</v>
      </c>
      <c r="K145" s="176">
        <v>15960</v>
      </c>
      <c r="L145" s="176">
        <v>15960</v>
      </c>
      <c r="M145" s="176">
        <v>15960</v>
      </c>
      <c r="N145" s="176">
        <v>23940</v>
      </c>
      <c r="O145" s="176">
        <v>47880</v>
      </c>
      <c r="P145" s="176">
        <v>71820</v>
      </c>
      <c r="Q145" s="177" t="e">
        <v>#N/A</v>
      </c>
      <c r="R145" s="177" t="e">
        <v>#N/A</v>
      </c>
      <c r="S145" s="177" t="s">
        <v>24</v>
      </c>
      <c r="T145" s="177" t="s">
        <v>2641</v>
      </c>
      <c r="U145" s="177" t="s">
        <v>50</v>
      </c>
      <c r="V145" s="177" t="s">
        <v>51</v>
      </c>
    </row>
    <row r="146" spans="1:22" ht="31.5" customHeight="1">
      <c r="A146" s="177">
        <v>198491</v>
      </c>
      <c r="B146" s="195" t="s">
        <v>2679</v>
      </c>
      <c r="C146" s="177" t="s">
        <v>1711</v>
      </c>
      <c r="D146" s="177" t="s">
        <v>640</v>
      </c>
      <c r="E146" s="177" t="s">
        <v>647</v>
      </c>
      <c r="F146" s="176">
        <v>105</v>
      </c>
      <c r="G146" s="176">
        <v>17640</v>
      </c>
      <c r="H146" s="176">
        <v>0</v>
      </c>
      <c r="I146" s="176">
        <v>17640</v>
      </c>
      <c r="J146" s="176">
        <v>17640</v>
      </c>
      <c r="K146" s="176">
        <v>17640</v>
      </c>
      <c r="L146" s="176">
        <v>0</v>
      </c>
      <c r="M146" s="176">
        <v>0</v>
      </c>
      <c r="N146" s="176">
        <v>35280</v>
      </c>
      <c r="O146" s="176">
        <v>17640</v>
      </c>
      <c r="P146" s="176">
        <v>52920</v>
      </c>
      <c r="Q146" s="177">
        <v>1000285867</v>
      </c>
      <c r="R146" s="177" t="s">
        <v>56</v>
      </c>
      <c r="S146" s="177" t="s">
        <v>53</v>
      </c>
      <c r="T146" s="177" t="s">
        <v>2672</v>
      </c>
      <c r="U146" s="177" t="s">
        <v>50</v>
      </c>
      <c r="V146" s="177" t="s">
        <v>51</v>
      </c>
    </row>
    <row r="147" spans="1:22" ht="31.5" customHeight="1">
      <c r="A147" s="177">
        <v>955490</v>
      </c>
      <c r="B147" s="195" t="s">
        <v>681</v>
      </c>
      <c r="C147" s="177" t="s">
        <v>1694</v>
      </c>
      <c r="D147" s="177" t="s">
        <v>646</v>
      </c>
      <c r="E147" s="177" t="s">
        <v>346</v>
      </c>
      <c r="F147" s="176">
        <v>26</v>
      </c>
      <c r="G147" s="176">
        <v>4368</v>
      </c>
      <c r="H147" s="176">
        <v>4368</v>
      </c>
      <c r="I147" s="176">
        <v>4368</v>
      </c>
      <c r="J147" s="176">
        <v>4368</v>
      </c>
      <c r="K147" s="176">
        <v>0</v>
      </c>
      <c r="L147" s="176">
        <v>0</v>
      </c>
      <c r="M147" s="176">
        <v>0</v>
      </c>
      <c r="N147" s="176">
        <v>13104</v>
      </c>
      <c r="O147" s="176">
        <v>0</v>
      </c>
      <c r="P147" s="176">
        <v>13104</v>
      </c>
      <c r="Q147" s="177">
        <v>1000412773</v>
      </c>
      <c r="R147" s="177" t="s">
        <v>159</v>
      </c>
      <c r="S147" s="177" t="s">
        <v>26</v>
      </c>
      <c r="T147" s="177" t="s">
        <v>2643</v>
      </c>
      <c r="U147" s="177" t="s">
        <v>50</v>
      </c>
      <c r="V147" s="177" t="s">
        <v>51</v>
      </c>
    </row>
    <row r="148" spans="1:22" ht="31.5" customHeight="1">
      <c r="A148" s="177">
        <v>952262</v>
      </c>
      <c r="B148" s="195" t="s">
        <v>682</v>
      </c>
      <c r="C148" s="177" t="s">
        <v>1694</v>
      </c>
      <c r="D148" s="177" t="s">
        <v>646</v>
      </c>
      <c r="E148" s="177" t="s">
        <v>25</v>
      </c>
      <c r="F148" s="176">
        <v>95</v>
      </c>
      <c r="G148" s="176">
        <v>15960</v>
      </c>
      <c r="H148" s="176">
        <v>15960</v>
      </c>
      <c r="I148" s="176">
        <v>15960</v>
      </c>
      <c r="J148" s="176">
        <v>15960</v>
      </c>
      <c r="K148" s="176">
        <v>15960</v>
      </c>
      <c r="L148" s="176">
        <v>15960</v>
      </c>
      <c r="M148" s="176">
        <v>15960</v>
      </c>
      <c r="N148" s="176">
        <v>47880</v>
      </c>
      <c r="O148" s="176">
        <v>47880</v>
      </c>
      <c r="P148" s="176">
        <v>95760</v>
      </c>
      <c r="Q148" s="177">
        <v>1000412773</v>
      </c>
      <c r="R148" s="177" t="s">
        <v>159</v>
      </c>
      <c r="S148" s="177" t="s">
        <v>37</v>
      </c>
      <c r="T148" s="177" t="s">
        <v>2651</v>
      </c>
      <c r="U148" s="177" t="s">
        <v>50</v>
      </c>
      <c r="V148" s="177" t="s">
        <v>51</v>
      </c>
    </row>
    <row r="149" spans="1:22" ht="31.5" customHeight="1">
      <c r="A149" s="177">
        <v>138049</v>
      </c>
      <c r="B149" s="195" t="s">
        <v>645</v>
      </c>
      <c r="C149" s="177" t="s">
        <v>1694</v>
      </c>
      <c r="D149" s="177" t="s">
        <v>646</v>
      </c>
      <c r="E149" s="177" t="s">
        <v>20</v>
      </c>
      <c r="F149" s="176">
        <v>95</v>
      </c>
      <c r="G149" s="176">
        <v>15960</v>
      </c>
      <c r="H149" s="176">
        <v>15960</v>
      </c>
      <c r="I149" s="176">
        <v>15960</v>
      </c>
      <c r="J149" s="176">
        <v>15960</v>
      </c>
      <c r="K149" s="176">
        <v>15960</v>
      </c>
      <c r="L149" s="176">
        <v>15960</v>
      </c>
      <c r="M149" s="176">
        <v>15960</v>
      </c>
      <c r="N149" s="176">
        <v>47880</v>
      </c>
      <c r="O149" s="176">
        <v>47880</v>
      </c>
      <c r="P149" s="176">
        <v>95760</v>
      </c>
      <c r="Q149" s="177">
        <v>1000412773</v>
      </c>
      <c r="R149" s="177" t="s">
        <v>159</v>
      </c>
      <c r="S149" s="177" t="s">
        <v>24</v>
      </c>
      <c r="T149" s="177" t="s">
        <v>2641</v>
      </c>
      <c r="U149" s="177" t="s">
        <v>50</v>
      </c>
      <c r="V149" s="177" t="s">
        <v>51</v>
      </c>
    </row>
    <row r="150" spans="1:22" ht="31.5" customHeight="1">
      <c r="A150" s="177">
        <v>968745</v>
      </c>
      <c r="B150" s="195" t="s">
        <v>1815</v>
      </c>
      <c r="C150" s="177" t="s">
        <v>1694</v>
      </c>
      <c r="D150" s="177" t="s">
        <v>646</v>
      </c>
      <c r="E150" s="177" t="s">
        <v>647</v>
      </c>
      <c r="F150" s="176">
        <v>105</v>
      </c>
      <c r="G150" s="176">
        <v>17640</v>
      </c>
      <c r="H150" s="176">
        <v>17640</v>
      </c>
      <c r="I150" s="176">
        <v>17640</v>
      </c>
      <c r="J150" s="176">
        <v>17640</v>
      </c>
      <c r="K150" s="176">
        <v>17640</v>
      </c>
      <c r="L150" s="176">
        <v>17640</v>
      </c>
      <c r="M150" s="176">
        <v>17640</v>
      </c>
      <c r="N150" s="176">
        <v>52920</v>
      </c>
      <c r="O150" s="176">
        <v>52920</v>
      </c>
      <c r="P150" s="176">
        <v>105840</v>
      </c>
      <c r="Q150" s="177">
        <v>1000412773</v>
      </c>
      <c r="R150" s="177" t="s">
        <v>159</v>
      </c>
      <c r="S150" s="177" t="s">
        <v>24</v>
      </c>
      <c r="T150" s="177" t="s">
        <v>2641</v>
      </c>
      <c r="U150" s="177" t="s">
        <v>50</v>
      </c>
      <c r="V150" s="177" t="s">
        <v>51</v>
      </c>
    </row>
    <row r="151" spans="1:22" ht="31.5" customHeight="1">
      <c r="A151" s="177">
        <v>969320</v>
      </c>
      <c r="B151" s="195" t="s">
        <v>648</v>
      </c>
      <c r="C151" s="177" t="s">
        <v>1694</v>
      </c>
      <c r="D151" s="177" t="s">
        <v>649</v>
      </c>
      <c r="E151" s="177" t="s">
        <v>20</v>
      </c>
      <c r="F151" s="176">
        <v>105</v>
      </c>
      <c r="G151" s="176">
        <v>17640</v>
      </c>
      <c r="H151" s="176">
        <v>17640</v>
      </c>
      <c r="I151" s="176">
        <v>17640</v>
      </c>
      <c r="J151" s="176">
        <v>17640</v>
      </c>
      <c r="K151" s="176">
        <v>17640</v>
      </c>
      <c r="L151" s="176">
        <v>17640</v>
      </c>
      <c r="M151" s="176">
        <v>17640</v>
      </c>
      <c r="N151" s="176">
        <v>52920</v>
      </c>
      <c r="O151" s="176">
        <v>52920</v>
      </c>
      <c r="P151" s="176">
        <v>105840</v>
      </c>
      <c r="Q151" s="177">
        <v>1000412773</v>
      </c>
      <c r="R151" s="177" t="s">
        <v>159</v>
      </c>
      <c r="S151" s="177" t="s">
        <v>24</v>
      </c>
      <c r="T151" s="177" t="s">
        <v>2641</v>
      </c>
      <c r="U151" s="177" t="s">
        <v>50</v>
      </c>
      <c r="V151" s="177" t="s">
        <v>51</v>
      </c>
    </row>
    <row r="152" spans="1:22" ht="31.5" customHeight="1">
      <c r="A152" s="177">
        <v>2328333</v>
      </c>
      <c r="B152" s="195" t="s">
        <v>1817</v>
      </c>
      <c r="C152" s="177" t="s">
        <v>1694</v>
      </c>
      <c r="D152" s="177" t="s">
        <v>649</v>
      </c>
      <c r="E152" s="177" t="s">
        <v>20</v>
      </c>
      <c r="F152" s="176">
        <v>100</v>
      </c>
      <c r="G152" s="176">
        <v>16800</v>
      </c>
      <c r="H152" s="176">
        <v>16800</v>
      </c>
      <c r="I152" s="176">
        <v>16800</v>
      </c>
      <c r="J152" s="176">
        <v>16800</v>
      </c>
      <c r="K152" s="176">
        <v>16800</v>
      </c>
      <c r="L152" s="176">
        <v>16800</v>
      </c>
      <c r="M152" s="176">
        <v>16800</v>
      </c>
      <c r="N152" s="176">
        <v>50400</v>
      </c>
      <c r="O152" s="176">
        <v>50400</v>
      </c>
      <c r="P152" s="176">
        <v>100800</v>
      </c>
      <c r="Q152" s="177">
        <v>1000412773</v>
      </c>
      <c r="R152" s="177" t="s">
        <v>159</v>
      </c>
      <c r="S152" s="177" t="s">
        <v>24</v>
      </c>
      <c r="T152" s="177" t="s">
        <v>2641</v>
      </c>
      <c r="U152" s="177" t="s">
        <v>50</v>
      </c>
      <c r="V152" s="177" t="s">
        <v>51</v>
      </c>
    </row>
    <row r="153" spans="1:22" ht="31.5" customHeight="1">
      <c r="A153" s="177">
        <v>968028</v>
      </c>
      <c r="B153" s="195" t="s">
        <v>650</v>
      </c>
      <c r="C153" s="177" t="s">
        <v>1694</v>
      </c>
      <c r="D153" s="177" t="s">
        <v>651</v>
      </c>
      <c r="E153" s="177" t="s">
        <v>20</v>
      </c>
      <c r="F153" s="176">
        <v>97</v>
      </c>
      <c r="G153" s="176">
        <v>16296</v>
      </c>
      <c r="H153" s="176">
        <v>16296</v>
      </c>
      <c r="I153" s="176">
        <v>16296</v>
      </c>
      <c r="J153" s="176">
        <v>16296</v>
      </c>
      <c r="K153" s="176">
        <v>16296</v>
      </c>
      <c r="L153" s="176">
        <v>16296</v>
      </c>
      <c r="M153" s="176">
        <v>16296</v>
      </c>
      <c r="N153" s="176">
        <v>48888</v>
      </c>
      <c r="O153" s="176">
        <v>48888</v>
      </c>
      <c r="P153" s="176">
        <v>97776</v>
      </c>
      <c r="Q153" s="177">
        <v>1000412773</v>
      </c>
      <c r="R153" s="177" t="s">
        <v>159</v>
      </c>
      <c r="S153" s="177" t="s">
        <v>24</v>
      </c>
      <c r="T153" s="177" t="s">
        <v>2641</v>
      </c>
      <c r="U153" s="177" t="s">
        <v>50</v>
      </c>
      <c r="V153" s="177" t="s">
        <v>51</v>
      </c>
    </row>
    <row r="154" spans="1:22" ht="31.5" customHeight="1">
      <c r="A154" s="177">
        <v>318954</v>
      </c>
      <c r="B154" s="195" t="s">
        <v>652</v>
      </c>
      <c r="C154" s="177" t="s">
        <v>1694</v>
      </c>
      <c r="D154" s="177" t="s">
        <v>651</v>
      </c>
      <c r="E154" s="177" t="s">
        <v>20</v>
      </c>
      <c r="F154" s="176">
        <v>100</v>
      </c>
      <c r="G154" s="176">
        <v>16800</v>
      </c>
      <c r="H154" s="176">
        <v>16800</v>
      </c>
      <c r="I154" s="176">
        <v>16800</v>
      </c>
      <c r="J154" s="176">
        <v>16800</v>
      </c>
      <c r="K154" s="176">
        <v>16800</v>
      </c>
      <c r="L154" s="176">
        <v>16800</v>
      </c>
      <c r="M154" s="176">
        <v>16800</v>
      </c>
      <c r="N154" s="176">
        <v>50400</v>
      </c>
      <c r="O154" s="176">
        <v>50400</v>
      </c>
      <c r="P154" s="176">
        <v>100800</v>
      </c>
      <c r="Q154" s="177">
        <v>1000412773</v>
      </c>
      <c r="R154" s="177" t="s">
        <v>159</v>
      </c>
      <c r="S154" s="177" t="s">
        <v>27</v>
      </c>
      <c r="T154" s="177" t="s">
        <v>2647</v>
      </c>
      <c r="U154" s="177" t="s">
        <v>50</v>
      </c>
      <c r="V154" s="177" t="s">
        <v>51</v>
      </c>
    </row>
    <row r="155" spans="1:22" ht="31.5" customHeight="1">
      <c r="A155" s="177">
        <v>972371</v>
      </c>
      <c r="B155" s="195" t="s">
        <v>654</v>
      </c>
      <c r="C155" s="177" t="s">
        <v>1694</v>
      </c>
      <c r="D155" s="177" t="s">
        <v>651</v>
      </c>
      <c r="E155" s="177" t="s">
        <v>653</v>
      </c>
      <c r="F155" s="176">
        <v>110</v>
      </c>
      <c r="G155" s="176">
        <v>18480</v>
      </c>
      <c r="H155" s="176">
        <v>18480</v>
      </c>
      <c r="I155" s="176">
        <v>18480</v>
      </c>
      <c r="J155" s="176">
        <v>18480</v>
      </c>
      <c r="K155" s="176">
        <v>16632</v>
      </c>
      <c r="L155" s="176">
        <v>18480</v>
      </c>
      <c r="M155" s="176">
        <v>18480</v>
      </c>
      <c r="N155" s="176">
        <v>55440</v>
      </c>
      <c r="O155" s="176">
        <v>53592</v>
      </c>
      <c r="P155" s="176">
        <v>109032</v>
      </c>
      <c r="Q155" s="177">
        <v>1000412773</v>
      </c>
      <c r="R155" s="177" t="s">
        <v>159</v>
      </c>
      <c r="S155" s="177" t="s">
        <v>24</v>
      </c>
      <c r="T155" s="177" t="s">
        <v>2641</v>
      </c>
      <c r="U155" s="177" t="s">
        <v>50</v>
      </c>
      <c r="V155" s="177" t="s">
        <v>51</v>
      </c>
    </row>
    <row r="156" spans="1:22" ht="31.5" customHeight="1">
      <c r="A156" s="177">
        <v>2337882</v>
      </c>
      <c r="B156" s="195" t="s">
        <v>655</v>
      </c>
      <c r="C156" s="177" t="s">
        <v>1694</v>
      </c>
      <c r="D156" s="177" t="s">
        <v>651</v>
      </c>
      <c r="E156" s="177" t="s">
        <v>20</v>
      </c>
      <c r="F156" s="176">
        <v>97</v>
      </c>
      <c r="G156" s="176">
        <v>16296</v>
      </c>
      <c r="H156" s="176">
        <v>16296</v>
      </c>
      <c r="I156" s="176">
        <v>16296</v>
      </c>
      <c r="J156" s="176">
        <v>16296</v>
      </c>
      <c r="K156" s="176">
        <v>16296</v>
      </c>
      <c r="L156" s="176">
        <v>16296</v>
      </c>
      <c r="M156" s="176">
        <v>16296</v>
      </c>
      <c r="N156" s="176">
        <v>48888</v>
      </c>
      <c r="O156" s="176">
        <v>48888</v>
      </c>
      <c r="P156" s="176">
        <v>97776</v>
      </c>
      <c r="Q156" s="177">
        <v>1000412773</v>
      </c>
      <c r="R156" s="177" t="s">
        <v>159</v>
      </c>
      <c r="S156" s="177" t="s">
        <v>33</v>
      </c>
      <c r="T156" s="177" t="s">
        <v>2646</v>
      </c>
      <c r="U156" s="177" t="s">
        <v>50</v>
      </c>
      <c r="V156" s="177" t="s">
        <v>51</v>
      </c>
    </row>
    <row r="157" spans="1:22" ht="31.5" customHeight="1">
      <c r="A157" s="177">
        <v>2339242</v>
      </c>
      <c r="B157" s="195" t="s">
        <v>2680</v>
      </c>
      <c r="C157" s="177" t="s">
        <v>1694</v>
      </c>
      <c r="D157" s="177" t="s">
        <v>649</v>
      </c>
      <c r="E157" s="177" t="s">
        <v>428</v>
      </c>
      <c r="F157" s="176">
        <v>97</v>
      </c>
      <c r="G157" s="176">
        <v>16296</v>
      </c>
      <c r="H157" s="176">
        <v>16296</v>
      </c>
      <c r="I157" s="176">
        <v>16296</v>
      </c>
      <c r="J157" s="176">
        <v>16296</v>
      </c>
      <c r="K157" s="176">
        <v>16296</v>
      </c>
      <c r="L157" s="176">
        <v>16296</v>
      </c>
      <c r="M157" s="176">
        <v>16296</v>
      </c>
      <c r="N157" s="176">
        <v>48888</v>
      </c>
      <c r="O157" s="176">
        <v>48888</v>
      </c>
      <c r="P157" s="176">
        <v>97776</v>
      </c>
      <c r="Q157" s="177" t="e">
        <v>#N/A</v>
      </c>
      <c r="R157" s="177" t="e">
        <v>#N/A</v>
      </c>
      <c r="S157" s="177" t="s">
        <v>24</v>
      </c>
      <c r="T157" s="177" t="s">
        <v>2641</v>
      </c>
      <c r="U157" s="177" t="s">
        <v>50</v>
      </c>
      <c r="V157" s="177" t="s">
        <v>51</v>
      </c>
    </row>
    <row r="158" spans="1:22" ht="31.5" customHeight="1">
      <c r="A158" s="177">
        <v>363313</v>
      </c>
      <c r="B158" s="195" t="s">
        <v>1818</v>
      </c>
      <c r="C158" s="177" t="s">
        <v>1694</v>
      </c>
      <c r="D158" s="177" t="s">
        <v>615</v>
      </c>
      <c r="E158" s="177" t="s">
        <v>346</v>
      </c>
      <c r="F158" s="176">
        <v>105</v>
      </c>
      <c r="G158" s="176">
        <v>17640</v>
      </c>
      <c r="H158" s="176">
        <v>17640</v>
      </c>
      <c r="I158" s="176">
        <v>17640</v>
      </c>
      <c r="J158" s="176">
        <v>17640</v>
      </c>
      <c r="K158" s="176">
        <v>0</v>
      </c>
      <c r="L158" s="176" t="s">
        <v>2681</v>
      </c>
      <c r="M158" s="176" t="s">
        <v>2681</v>
      </c>
      <c r="N158" s="176">
        <v>52920</v>
      </c>
      <c r="O158" s="176">
        <v>0</v>
      </c>
      <c r="P158" s="176">
        <v>52920</v>
      </c>
      <c r="Q158" s="177">
        <v>1000412773</v>
      </c>
      <c r="R158" s="177" t="s">
        <v>159</v>
      </c>
      <c r="S158" s="177" t="s">
        <v>24</v>
      </c>
      <c r="T158" s="177" t="s">
        <v>2641</v>
      </c>
      <c r="U158" s="177" t="s">
        <v>50</v>
      </c>
      <c r="V158" s="177" t="s">
        <v>51</v>
      </c>
    </row>
    <row r="159" spans="1:22" ht="31.5" customHeight="1">
      <c r="A159" s="177">
        <v>970740</v>
      </c>
      <c r="B159" s="195" t="s">
        <v>1819</v>
      </c>
      <c r="C159" s="177" t="s">
        <v>1694</v>
      </c>
      <c r="D159" s="177" t="s">
        <v>651</v>
      </c>
      <c r="E159" s="177" t="s">
        <v>359</v>
      </c>
      <c r="F159" s="176">
        <v>97</v>
      </c>
      <c r="G159" s="176">
        <v>16296</v>
      </c>
      <c r="H159" s="176">
        <v>16296</v>
      </c>
      <c r="I159" s="176">
        <v>16296</v>
      </c>
      <c r="J159" s="176">
        <v>16296</v>
      </c>
      <c r="K159" s="176">
        <v>16296</v>
      </c>
      <c r="L159" s="176">
        <v>8148</v>
      </c>
      <c r="M159" s="176">
        <v>8148</v>
      </c>
      <c r="N159" s="176">
        <v>48888</v>
      </c>
      <c r="O159" s="176">
        <v>32592</v>
      </c>
      <c r="P159" s="176">
        <v>81480</v>
      </c>
      <c r="Q159" s="177">
        <v>1000412773</v>
      </c>
      <c r="R159" s="177" t="s">
        <v>159</v>
      </c>
      <c r="S159" s="177" t="s">
        <v>27</v>
      </c>
      <c r="T159" s="177" t="s">
        <v>2647</v>
      </c>
      <c r="U159" s="177" t="s">
        <v>50</v>
      </c>
      <c r="V159" s="177" t="s">
        <v>51</v>
      </c>
    </row>
    <row r="160" spans="1:22" ht="31.5" customHeight="1">
      <c r="A160" s="177">
        <v>112011</v>
      </c>
      <c r="B160" s="195" t="s">
        <v>656</v>
      </c>
      <c r="C160" s="177" t="s">
        <v>1694</v>
      </c>
      <c r="D160" s="177" t="s">
        <v>651</v>
      </c>
      <c r="E160" s="177" t="s">
        <v>341</v>
      </c>
      <c r="F160" s="176">
        <v>115</v>
      </c>
      <c r="G160" s="176">
        <v>19320</v>
      </c>
      <c r="H160" s="176">
        <v>19320</v>
      </c>
      <c r="I160" s="176">
        <v>19320</v>
      </c>
      <c r="J160" s="176">
        <v>19320</v>
      </c>
      <c r="K160" s="176">
        <v>19320</v>
      </c>
      <c r="L160" s="176">
        <v>19320</v>
      </c>
      <c r="M160" s="176">
        <v>19320</v>
      </c>
      <c r="N160" s="176">
        <v>57960</v>
      </c>
      <c r="O160" s="176">
        <v>57960</v>
      </c>
      <c r="P160" s="176">
        <v>115920</v>
      </c>
      <c r="Q160" s="177">
        <v>1000412773</v>
      </c>
      <c r="R160" s="177" t="s">
        <v>159</v>
      </c>
      <c r="S160" s="177" t="s">
        <v>24</v>
      </c>
      <c r="T160" s="177" t="s">
        <v>2641</v>
      </c>
      <c r="U160" s="177" t="s">
        <v>50</v>
      </c>
      <c r="V160" s="177" t="s">
        <v>51</v>
      </c>
    </row>
    <row r="161" spans="1:22" ht="31.5" customHeight="1">
      <c r="A161" s="177">
        <v>2336335</v>
      </c>
      <c r="B161" s="195" t="s">
        <v>658</v>
      </c>
      <c r="C161" s="177" t="s">
        <v>1694</v>
      </c>
      <c r="D161" s="177" t="s">
        <v>651</v>
      </c>
      <c r="E161" s="177" t="s">
        <v>657</v>
      </c>
      <c r="F161" s="176">
        <v>115</v>
      </c>
      <c r="G161" s="176">
        <v>19320</v>
      </c>
      <c r="H161" s="176">
        <v>19320</v>
      </c>
      <c r="I161" s="176">
        <v>19320</v>
      </c>
      <c r="J161" s="176">
        <v>19320</v>
      </c>
      <c r="K161" s="176">
        <v>19320</v>
      </c>
      <c r="L161" s="176">
        <v>19320</v>
      </c>
      <c r="M161" s="176">
        <v>19320</v>
      </c>
      <c r="N161" s="176">
        <v>57960</v>
      </c>
      <c r="O161" s="176">
        <v>57960</v>
      </c>
      <c r="P161" s="176">
        <v>115920</v>
      </c>
      <c r="Q161" s="177">
        <v>1000412773</v>
      </c>
      <c r="R161" s="177" t="s">
        <v>159</v>
      </c>
      <c r="S161" s="177" t="s">
        <v>33</v>
      </c>
      <c r="T161" s="177" t="s">
        <v>2646</v>
      </c>
      <c r="U161" s="177" t="s">
        <v>50</v>
      </c>
      <c r="V161" s="177" t="s">
        <v>51</v>
      </c>
    </row>
    <row r="162" spans="1:22" ht="31.5" customHeight="1">
      <c r="A162" s="177">
        <v>2398635</v>
      </c>
      <c r="B162" s="195" t="s">
        <v>659</v>
      </c>
      <c r="C162" s="177" t="s">
        <v>1694</v>
      </c>
      <c r="D162" s="177" t="s">
        <v>615</v>
      </c>
      <c r="E162" s="177" t="s">
        <v>428</v>
      </c>
      <c r="F162" s="176">
        <v>97</v>
      </c>
      <c r="G162" s="176">
        <v>16296</v>
      </c>
      <c r="H162" s="176">
        <v>16296</v>
      </c>
      <c r="I162" s="176">
        <v>16296</v>
      </c>
      <c r="J162" s="176">
        <v>16296</v>
      </c>
      <c r="K162" s="176">
        <v>16296</v>
      </c>
      <c r="L162" s="176">
        <v>16296</v>
      </c>
      <c r="M162" s="176">
        <v>16296</v>
      </c>
      <c r="N162" s="176">
        <v>48888</v>
      </c>
      <c r="O162" s="176">
        <v>48888</v>
      </c>
      <c r="P162" s="176">
        <v>97776</v>
      </c>
      <c r="Q162" s="177">
        <v>1000412773</v>
      </c>
      <c r="R162" s="177" t="s">
        <v>159</v>
      </c>
      <c r="S162" s="177" t="s">
        <v>24</v>
      </c>
      <c r="T162" s="177" t="s">
        <v>2641</v>
      </c>
      <c r="U162" s="177" t="s">
        <v>50</v>
      </c>
      <c r="V162" s="177" t="s">
        <v>51</v>
      </c>
    </row>
    <row r="163" spans="1:22" ht="31.5" customHeight="1">
      <c r="A163" s="177">
        <v>2360548</v>
      </c>
      <c r="B163" s="195" t="s">
        <v>1820</v>
      </c>
      <c r="C163" s="177" t="s">
        <v>1694</v>
      </c>
      <c r="D163" s="177" t="s">
        <v>646</v>
      </c>
      <c r="E163" s="177" t="s">
        <v>660</v>
      </c>
      <c r="F163" s="176">
        <v>115</v>
      </c>
      <c r="G163" s="176">
        <v>19320</v>
      </c>
      <c r="H163" s="176">
        <v>0</v>
      </c>
      <c r="I163" s="176">
        <v>0</v>
      </c>
      <c r="J163" s="176">
        <v>14720</v>
      </c>
      <c r="K163" s="176">
        <v>19320</v>
      </c>
      <c r="L163" s="176">
        <v>19320</v>
      </c>
      <c r="M163" s="176">
        <v>19320</v>
      </c>
      <c r="N163" s="176">
        <v>14720</v>
      </c>
      <c r="O163" s="176">
        <v>57960</v>
      </c>
      <c r="P163" s="176">
        <v>72680</v>
      </c>
      <c r="Q163" s="177">
        <v>1000412773</v>
      </c>
      <c r="R163" s="177" t="s">
        <v>159</v>
      </c>
      <c r="S163" s="177" t="s">
        <v>24</v>
      </c>
      <c r="T163" s="177" t="s">
        <v>2641</v>
      </c>
      <c r="U163" s="177" t="s">
        <v>50</v>
      </c>
      <c r="V163" s="177" t="s">
        <v>51</v>
      </c>
    </row>
    <row r="164" spans="1:22" ht="31.5" customHeight="1">
      <c r="A164" s="177">
        <v>290282</v>
      </c>
      <c r="B164" s="195" t="s">
        <v>1812</v>
      </c>
      <c r="C164" s="177" t="s">
        <v>1694</v>
      </c>
      <c r="D164" s="177" t="s">
        <v>646</v>
      </c>
      <c r="E164" s="177" t="s">
        <v>20</v>
      </c>
      <c r="F164" s="176">
        <v>95</v>
      </c>
      <c r="G164" s="176">
        <v>15960</v>
      </c>
      <c r="H164" s="176">
        <v>0</v>
      </c>
      <c r="I164" s="176">
        <v>15960</v>
      </c>
      <c r="J164" s="176">
        <v>15960</v>
      </c>
      <c r="K164" s="176">
        <v>15960</v>
      </c>
      <c r="L164" s="176">
        <v>15960</v>
      </c>
      <c r="M164" s="176">
        <v>15960</v>
      </c>
      <c r="N164" s="176">
        <v>31920</v>
      </c>
      <c r="O164" s="176">
        <v>47880</v>
      </c>
      <c r="P164" s="176">
        <v>79800</v>
      </c>
      <c r="Q164" s="177" t="e">
        <v>#N/A</v>
      </c>
      <c r="R164" s="177" t="e">
        <v>#N/A</v>
      </c>
      <c r="S164" s="177" t="s">
        <v>24</v>
      </c>
      <c r="T164" s="177" t="s">
        <v>2641</v>
      </c>
      <c r="U164" s="177" t="s">
        <v>50</v>
      </c>
      <c r="V164" s="177" t="s">
        <v>51</v>
      </c>
    </row>
    <row r="165" spans="1:22" ht="31.5" customHeight="1">
      <c r="A165" s="177">
        <v>2315811</v>
      </c>
      <c r="B165" s="195" t="s">
        <v>661</v>
      </c>
      <c r="C165" s="177" t="s">
        <v>1694</v>
      </c>
      <c r="D165" s="177" t="s">
        <v>626</v>
      </c>
      <c r="E165" s="177" t="s">
        <v>20</v>
      </c>
      <c r="F165" s="176">
        <v>95</v>
      </c>
      <c r="G165" s="176">
        <v>15960</v>
      </c>
      <c r="H165" s="176">
        <v>0</v>
      </c>
      <c r="I165" s="176">
        <v>7980</v>
      </c>
      <c r="J165" s="176">
        <v>15960</v>
      </c>
      <c r="K165" s="176">
        <v>15960</v>
      </c>
      <c r="L165" s="176">
        <v>15960</v>
      </c>
      <c r="M165" s="176">
        <v>15960</v>
      </c>
      <c r="N165" s="176">
        <v>23940</v>
      </c>
      <c r="O165" s="176">
        <v>47880</v>
      </c>
      <c r="P165" s="176">
        <v>71820</v>
      </c>
      <c r="Q165" s="177">
        <v>1000412773</v>
      </c>
      <c r="R165" s="177" t="s">
        <v>159</v>
      </c>
      <c r="S165" s="177" t="s">
        <v>24</v>
      </c>
      <c r="T165" s="177" t="s">
        <v>2641</v>
      </c>
      <c r="U165" s="177" t="s">
        <v>50</v>
      </c>
      <c r="V165" s="177" t="s">
        <v>51</v>
      </c>
    </row>
    <row r="166" spans="1:22" ht="31.5" customHeight="1">
      <c r="A166" s="177">
        <v>355372</v>
      </c>
      <c r="B166" s="195" t="s">
        <v>662</v>
      </c>
      <c r="C166" s="177" t="s">
        <v>1694</v>
      </c>
      <c r="D166" s="177" t="s">
        <v>626</v>
      </c>
      <c r="E166" s="177" t="s">
        <v>428</v>
      </c>
      <c r="F166" s="176">
        <v>95</v>
      </c>
      <c r="G166" s="176">
        <v>15960</v>
      </c>
      <c r="H166" s="176">
        <v>0</v>
      </c>
      <c r="I166" s="176">
        <v>7980</v>
      </c>
      <c r="J166" s="176">
        <v>15960</v>
      </c>
      <c r="K166" s="176">
        <v>15960</v>
      </c>
      <c r="L166" s="176">
        <v>15960</v>
      </c>
      <c r="M166" s="176">
        <v>15960</v>
      </c>
      <c r="N166" s="176">
        <v>23940</v>
      </c>
      <c r="O166" s="176">
        <v>47880</v>
      </c>
      <c r="P166" s="176">
        <v>71820</v>
      </c>
      <c r="Q166" s="177">
        <v>1000453543</v>
      </c>
      <c r="R166" s="177" t="s">
        <v>2682</v>
      </c>
      <c r="S166" s="177" t="s">
        <v>24</v>
      </c>
      <c r="T166" s="177" t="s">
        <v>2641</v>
      </c>
      <c r="U166" s="177" t="s">
        <v>50</v>
      </c>
      <c r="V166" s="177" t="s">
        <v>51</v>
      </c>
    </row>
    <row r="167" spans="1:22" ht="31.5" customHeight="1">
      <c r="A167" s="177">
        <v>2315811</v>
      </c>
      <c r="B167" s="195" t="s">
        <v>663</v>
      </c>
      <c r="C167" s="177" t="s">
        <v>1694</v>
      </c>
      <c r="D167" s="177" t="s">
        <v>664</v>
      </c>
      <c r="E167" s="177" t="s">
        <v>20</v>
      </c>
      <c r="F167" s="176">
        <v>95</v>
      </c>
      <c r="G167" s="176">
        <v>15960</v>
      </c>
      <c r="H167" s="176">
        <v>0</v>
      </c>
      <c r="I167" s="176">
        <v>7980</v>
      </c>
      <c r="J167" s="176">
        <v>15960</v>
      </c>
      <c r="K167" s="176">
        <v>15960</v>
      </c>
      <c r="L167" s="176">
        <v>15960</v>
      </c>
      <c r="M167" s="176">
        <v>15960</v>
      </c>
      <c r="N167" s="176">
        <v>23940</v>
      </c>
      <c r="O167" s="176">
        <v>47880</v>
      </c>
      <c r="P167" s="176">
        <v>71820</v>
      </c>
      <c r="Q167" s="177">
        <v>1000412773</v>
      </c>
      <c r="R167" s="177" t="s">
        <v>159</v>
      </c>
      <c r="S167" s="177" t="s">
        <v>24</v>
      </c>
      <c r="T167" s="177" t="s">
        <v>2641</v>
      </c>
      <c r="U167" s="177" t="s">
        <v>50</v>
      </c>
      <c r="V167" s="177" t="s">
        <v>51</v>
      </c>
    </row>
    <row r="168" spans="1:22" ht="31.5" customHeight="1">
      <c r="A168" s="177" t="s">
        <v>2683</v>
      </c>
      <c r="B168" s="195" t="s">
        <v>665</v>
      </c>
      <c r="C168" s="177" t="s">
        <v>1694</v>
      </c>
      <c r="D168" s="177" t="s">
        <v>664</v>
      </c>
      <c r="E168" s="177" t="s">
        <v>346</v>
      </c>
      <c r="F168" s="176">
        <v>95</v>
      </c>
      <c r="G168" s="176">
        <v>15960</v>
      </c>
      <c r="H168" s="176">
        <v>15960</v>
      </c>
      <c r="I168" s="176">
        <v>15960</v>
      </c>
      <c r="J168" s="176">
        <v>15960</v>
      </c>
      <c r="K168" s="176">
        <v>15960</v>
      </c>
      <c r="L168" s="176">
        <v>15960</v>
      </c>
      <c r="M168" s="176">
        <v>15960</v>
      </c>
      <c r="N168" s="176">
        <v>47880</v>
      </c>
      <c r="O168" s="176">
        <v>47880</v>
      </c>
      <c r="P168" s="176">
        <v>95760</v>
      </c>
      <c r="Q168" s="177" t="e">
        <v>#N/A</v>
      </c>
      <c r="R168" s="177" t="e">
        <v>#N/A</v>
      </c>
      <c r="S168" s="177" t="s">
        <v>24</v>
      </c>
      <c r="T168" s="177" t="s">
        <v>2641</v>
      </c>
      <c r="U168" s="177" t="s">
        <v>50</v>
      </c>
      <c r="V168" s="177" t="s">
        <v>51</v>
      </c>
    </row>
    <row r="169" spans="1:22" ht="31.5" customHeight="1">
      <c r="A169" s="177">
        <v>956326</v>
      </c>
      <c r="B169" s="195" t="s">
        <v>666</v>
      </c>
      <c r="C169" s="177" t="s">
        <v>1694</v>
      </c>
      <c r="D169" s="177" t="s">
        <v>626</v>
      </c>
      <c r="E169" s="177" t="s">
        <v>346</v>
      </c>
      <c r="F169" s="176">
        <v>93</v>
      </c>
      <c r="G169" s="176">
        <v>15624</v>
      </c>
      <c r="H169" s="176">
        <v>0</v>
      </c>
      <c r="I169" s="176">
        <v>0</v>
      </c>
      <c r="J169" s="176">
        <v>0</v>
      </c>
      <c r="K169" s="176">
        <v>7812</v>
      </c>
      <c r="L169" s="176">
        <v>15624</v>
      </c>
      <c r="M169" s="176">
        <v>15624</v>
      </c>
      <c r="N169" s="176">
        <v>0</v>
      </c>
      <c r="O169" s="176">
        <v>39060</v>
      </c>
      <c r="P169" s="176">
        <v>39060</v>
      </c>
      <c r="Q169" s="177">
        <v>1000417402</v>
      </c>
      <c r="R169" s="177" t="s">
        <v>199</v>
      </c>
      <c r="S169" s="177" t="s">
        <v>24</v>
      </c>
      <c r="T169" s="177" t="s">
        <v>2641</v>
      </c>
      <c r="U169" s="177" t="s">
        <v>50</v>
      </c>
      <c r="V169" s="177" t="s">
        <v>51</v>
      </c>
    </row>
    <row r="170" spans="1:22" ht="31.5" customHeight="1">
      <c r="A170" s="177">
        <v>2396520</v>
      </c>
      <c r="B170" s="195" t="s">
        <v>667</v>
      </c>
      <c r="C170" s="177" t="s">
        <v>1694</v>
      </c>
      <c r="D170" s="177" t="s">
        <v>626</v>
      </c>
      <c r="E170" s="177" t="s">
        <v>428</v>
      </c>
      <c r="F170" s="176">
        <v>95</v>
      </c>
      <c r="G170" s="176">
        <v>15960</v>
      </c>
      <c r="H170" s="176">
        <v>0</v>
      </c>
      <c r="I170" s="176">
        <v>0</v>
      </c>
      <c r="J170" s="176">
        <v>7980</v>
      </c>
      <c r="K170" s="176">
        <v>15960</v>
      </c>
      <c r="L170" s="176">
        <v>0</v>
      </c>
      <c r="M170" s="176">
        <v>0</v>
      </c>
      <c r="N170" s="176">
        <v>7980</v>
      </c>
      <c r="O170" s="176">
        <v>15960</v>
      </c>
      <c r="P170" s="176">
        <v>23940</v>
      </c>
      <c r="Q170" s="177">
        <v>1000412773</v>
      </c>
      <c r="R170" s="177" t="s">
        <v>159</v>
      </c>
      <c r="S170" s="177" t="s">
        <v>33</v>
      </c>
      <c r="T170" s="177" t="s">
        <v>2646</v>
      </c>
      <c r="U170" s="177" t="s">
        <v>50</v>
      </c>
      <c r="V170" s="177" t="s">
        <v>51</v>
      </c>
    </row>
    <row r="171" spans="1:22" ht="31.5" customHeight="1">
      <c r="A171" s="177">
        <v>2093347</v>
      </c>
      <c r="B171" s="195" t="s">
        <v>2684</v>
      </c>
      <c r="C171" s="177" t="s">
        <v>1694</v>
      </c>
      <c r="D171" s="177" t="s">
        <v>626</v>
      </c>
      <c r="E171" s="177" t="s">
        <v>20</v>
      </c>
      <c r="F171" s="176">
        <v>95</v>
      </c>
      <c r="G171" s="176">
        <v>15960</v>
      </c>
      <c r="H171" s="176">
        <v>0</v>
      </c>
      <c r="I171" s="176">
        <v>0</v>
      </c>
      <c r="J171" s="176">
        <v>0</v>
      </c>
      <c r="K171" s="176">
        <v>15960</v>
      </c>
      <c r="L171" s="176">
        <v>15960</v>
      </c>
      <c r="M171" s="176">
        <v>15960</v>
      </c>
      <c r="N171" s="176">
        <v>0</v>
      </c>
      <c r="O171" s="176">
        <v>47880</v>
      </c>
      <c r="P171" s="176">
        <v>47880</v>
      </c>
      <c r="Q171" s="177">
        <v>1000446201</v>
      </c>
      <c r="R171" s="177" t="s">
        <v>2675</v>
      </c>
      <c r="S171" s="177" t="s">
        <v>26</v>
      </c>
      <c r="T171" s="177" t="s">
        <v>2643</v>
      </c>
      <c r="U171" s="177" t="s">
        <v>50</v>
      </c>
      <c r="V171" s="177" t="s">
        <v>51</v>
      </c>
    </row>
    <row r="172" spans="1:22" ht="31.5" customHeight="1">
      <c r="A172" s="177">
        <v>2397456</v>
      </c>
      <c r="B172" s="195" t="s">
        <v>668</v>
      </c>
      <c r="C172" s="177" t="s">
        <v>1694</v>
      </c>
      <c r="D172" s="177" t="s">
        <v>626</v>
      </c>
      <c r="E172" s="177" t="s">
        <v>25</v>
      </c>
      <c r="F172" s="176">
        <v>95</v>
      </c>
      <c r="G172" s="176">
        <v>15960</v>
      </c>
      <c r="H172" s="176">
        <v>0</v>
      </c>
      <c r="I172" s="176">
        <v>0</v>
      </c>
      <c r="J172" s="176">
        <v>0</v>
      </c>
      <c r="K172" s="176">
        <v>0</v>
      </c>
      <c r="L172" s="176">
        <v>15960</v>
      </c>
      <c r="M172" s="176">
        <v>15960</v>
      </c>
      <c r="N172" s="176">
        <v>0</v>
      </c>
      <c r="O172" s="176">
        <v>0</v>
      </c>
      <c r="P172" s="176">
        <v>0</v>
      </c>
      <c r="Q172" s="177">
        <v>1000412773</v>
      </c>
      <c r="R172" s="177" t="s">
        <v>159</v>
      </c>
      <c r="S172" s="177" t="s">
        <v>33</v>
      </c>
      <c r="T172" s="177" t="s">
        <v>2646</v>
      </c>
      <c r="U172" s="177" t="s">
        <v>50</v>
      </c>
      <c r="V172" s="177" t="s">
        <v>51</v>
      </c>
    </row>
    <row r="173" spans="1:22" ht="31.5" customHeight="1">
      <c r="A173" s="177">
        <v>160134</v>
      </c>
      <c r="B173" s="195" t="s">
        <v>636</v>
      </c>
      <c r="C173" s="177" t="s">
        <v>1694</v>
      </c>
      <c r="D173" s="177" t="s">
        <v>637</v>
      </c>
      <c r="E173" s="177" t="s">
        <v>20</v>
      </c>
      <c r="F173" s="176">
        <v>95</v>
      </c>
      <c r="G173" s="176">
        <v>15960</v>
      </c>
      <c r="H173" s="176">
        <v>0</v>
      </c>
      <c r="I173" s="176">
        <v>0</v>
      </c>
      <c r="J173" s="176">
        <v>3990</v>
      </c>
      <c r="K173" s="176">
        <v>15960</v>
      </c>
      <c r="L173" s="176">
        <v>15960</v>
      </c>
      <c r="M173" s="176">
        <v>15960</v>
      </c>
      <c r="N173" s="176">
        <v>3990</v>
      </c>
      <c r="O173" s="176">
        <v>47880</v>
      </c>
      <c r="P173" s="176">
        <v>51870</v>
      </c>
      <c r="Q173" s="177">
        <v>1000412773</v>
      </c>
      <c r="R173" s="177" t="s">
        <v>159</v>
      </c>
      <c r="S173" s="177" t="s">
        <v>24</v>
      </c>
      <c r="T173" s="177" t="s">
        <v>2641</v>
      </c>
      <c r="U173" s="177" t="s">
        <v>50</v>
      </c>
      <c r="V173" s="177" t="s">
        <v>51</v>
      </c>
    </row>
    <row r="174" spans="1:22" ht="31.5" customHeight="1">
      <c r="A174" s="177">
        <v>959343</v>
      </c>
      <c r="B174" s="195" t="s">
        <v>638</v>
      </c>
      <c r="C174" s="177" t="s">
        <v>1694</v>
      </c>
      <c r="D174" s="177" t="s">
        <v>637</v>
      </c>
      <c r="E174" s="177" t="s">
        <v>346</v>
      </c>
      <c r="F174" s="176">
        <v>95</v>
      </c>
      <c r="G174" s="176">
        <v>15960</v>
      </c>
      <c r="H174" s="176">
        <v>0</v>
      </c>
      <c r="I174" s="176">
        <v>0</v>
      </c>
      <c r="J174" s="176">
        <v>0</v>
      </c>
      <c r="K174" s="176">
        <v>0</v>
      </c>
      <c r="L174" s="176">
        <v>0</v>
      </c>
      <c r="M174" s="176">
        <v>0</v>
      </c>
      <c r="N174" s="176">
        <v>0</v>
      </c>
      <c r="O174" s="176">
        <v>0</v>
      </c>
      <c r="P174" s="176">
        <v>0</v>
      </c>
      <c r="Q174" s="177">
        <v>1000412773</v>
      </c>
      <c r="R174" s="177" t="s">
        <v>159</v>
      </c>
      <c r="S174" s="177" t="s">
        <v>27</v>
      </c>
      <c r="T174" s="177" t="s">
        <v>2647</v>
      </c>
      <c r="U174" s="177" t="s">
        <v>50</v>
      </c>
      <c r="V174" s="177" t="s">
        <v>51</v>
      </c>
    </row>
    <row r="175" spans="1:22" ht="31.5" customHeight="1">
      <c r="A175" s="177">
        <v>2132785</v>
      </c>
      <c r="B175" s="195" t="s">
        <v>639</v>
      </c>
      <c r="C175" s="177" t="s">
        <v>1694</v>
      </c>
      <c r="D175" s="177" t="s">
        <v>626</v>
      </c>
      <c r="E175" s="177" t="s">
        <v>341</v>
      </c>
      <c r="F175" s="176">
        <v>115</v>
      </c>
      <c r="G175" s="176">
        <v>19320</v>
      </c>
      <c r="H175" s="176">
        <v>0</v>
      </c>
      <c r="I175" s="176">
        <v>0</v>
      </c>
      <c r="J175" s="176">
        <v>0</v>
      </c>
      <c r="K175" s="176">
        <v>0</v>
      </c>
      <c r="L175" s="176">
        <v>0</v>
      </c>
      <c r="M175" s="176">
        <v>0</v>
      </c>
      <c r="N175" s="176">
        <v>0</v>
      </c>
      <c r="O175" s="176">
        <v>0</v>
      </c>
      <c r="P175" s="176">
        <v>0</v>
      </c>
      <c r="Q175" s="177">
        <v>1000412773</v>
      </c>
      <c r="R175" s="177" t="s">
        <v>159</v>
      </c>
      <c r="S175" s="177" t="s">
        <v>27</v>
      </c>
      <c r="T175" s="177" t="s">
        <v>2647</v>
      </c>
      <c r="U175" s="177" t="s">
        <v>50</v>
      </c>
      <c r="V175" s="177" t="s">
        <v>51</v>
      </c>
    </row>
    <row r="176" spans="1:22" ht="31.5" customHeight="1">
      <c r="A176" s="177">
        <v>560451</v>
      </c>
      <c r="B176" s="195" t="s">
        <v>642</v>
      </c>
      <c r="C176" s="177" t="s">
        <v>1694</v>
      </c>
      <c r="D176" s="177" t="s">
        <v>626</v>
      </c>
      <c r="E176" s="177" t="s">
        <v>341</v>
      </c>
      <c r="F176" s="176">
        <v>115</v>
      </c>
      <c r="G176" s="176">
        <v>19320</v>
      </c>
      <c r="H176" s="176">
        <v>0</v>
      </c>
      <c r="I176" s="176">
        <v>0</v>
      </c>
      <c r="J176" s="176">
        <v>0</v>
      </c>
      <c r="K176" s="176">
        <v>0</v>
      </c>
      <c r="L176" s="176">
        <v>0</v>
      </c>
      <c r="M176" s="176">
        <v>0</v>
      </c>
      <c r="N176" s="176">
        <v>0</v>
      </c>
      <c r="O176" s="176">
        <v>0</v>
      </c>
      <c r="P176" s="176">
        <v>0</v>
      </c>
      <c r="Q176" s="177">
        <v>1000412773</v>
      </c>
      <c r="R176" s="177" t="s">
        <v>159</v>
      </c>
      <c r="S176" s="177" t="s">
        <v>24</v>
      </c>
      <c r="T176" s="177" t="s">
        <v>2641</v>
      </c>
      <c r="U176" s="177" t="s">
        <v>50</v>
      </c>
      <c r="V176" s="177" t="s">
        <v>51</v>
      </c>
    </row>
    <row r="177" spans="1:22" ht="31.5" customHeight="1">
      <c r="A177" s="177">
        <v>254635</v>
      </c>
      <c r="B177" s="195" t="s">
        <v>669</v>
      </c>
      <c r="C177" s="177" t="s">
        <v>1694</v>
      </c>
      <c r="D177" s="177" t="s">
        <v>637</v>
      </c>
      <c r="E177" s="177" t="s">
        <v>20</v>
      </c>
      <c r="F177" s="176">
        <v>95</v>
      </c>
      <c r="G177" s="176">
        <v>15960</v>
      </c>
      <c r="H177" s="176">
        <v>0</v>
      </c>
      <c r="I177" s="176">
        <v>0</v>
      </c>
      <c r="J177" s="176">
        <v>0</v>
      </c>
      <c r="K177" s="176">
        <v>0</v>
      </c>
      <c r="L177" s="176">
        <v>0</v>
      </c>
      <c r="M177" s="176">
        <v>0</v>
      </c>
      <c r="N177" s="176">
        <v>0</v>
      </c>
      <c r="O177" s="176">
        <v>0</v>
      </c>
      <c r="P177" s="176">
        <v>0</v>
      </c>
      <c r="Q177" s="177">
        <v>1000412773</v>
      </c>
      <c r="R177" s="177" t="s">
        <v>159</v>
      </c>
      <c r="S177" s="177" t="s">
        <v>24</v>
      </c>
      <c r="T177" s="177" t="s">
        <v>2641</v>
      </c>
      <c r="U177" s="177" t="s">
        <v>50</v>
      </c>
      <c r="V177" s="177" t="s">
        <v>51</v>
      </c>
    </row>
    <row r="178" spans="1:22" ht="31.5" customHeight="1">
      <c r="A178" s="177">
        <v>254635</v>
      </c>
      <c r="B178" s="195" t="s">
        <v>669</v>
      </c>
      <c r="C178" s="177" t="s">
        <v>1694</v>
      </c>
      <c r="D178" s="177" t="s">
        <v>637</v>
      </c>
      <c r="E178" s="177" t="s">
        <v>25</v>
      </c>
      <c r="F178" s="176">
        <v>90</v>
      </c>
      <c r="G178" s="176">
        <v>15120</v>
      </c>
      <c r="H178" s="176">
        <v>0</v>
      </c>
      <c r="I178" s="176">
        <v>0</v>
      </c>
      <c r="J178" s="176">
        <v>0</v>
      </c>
      <c r="K178" s="176">
        <v>0</v>
      </c>
      <c r="L178" s="176">
        <v>0</v>
      </c>
      <c r="M178" s="176">
        <v>0</v>
      </c>
      <c r="N178" s="176">
        <v>0</v>
      </c>
      <c r="O178" s="176">
        <v>0</v>
      </c>
      <c r="P178" s="176">
        <v>0</v>
      </c>
      <c r="Q178" s="177">
        <v>1000412773</v>
      </c>
      <c r="R178" s="177" t="s">
        <v>159</v>
      </c>
      <c r="S178" s="177" t="s">
        <v>24</v>
      </c>
      <c r="T178" s="177" t="s">
        <v>2641</v>
      </c>
      <c r="U178" s="177" t="s">
        <v>50</v>
      </c>
      <c r="V178" s="177" t="s">
        <v>51</v>
      </c>
    </row>
    <row r="179" spans="1:22" ht="31.5" customHeight="1">
      <c r="A179" s="177">
        <v>254635</v>
      </c>
      <c r="B179" s="195" t="s">
        <v>669</v>
      </c>
      <c r="C179" s="177" t="s">
        <v>1694</v>
      </c>
      <c r="D179" s="177" t="s">
        <v>646</v>
      </c>
      <c r="E179" s="177" t="s">
        <v>25</v>
      </c>
      <c r="F179" s="176">
        <v>90</v>
      </c>
      <c r="G179" s="176">
        <v>15120</v>
      </c>
      <c r="H179" s="176">
        <v>0</v>
      </c>
      <c r="I179" s="176">
        <v>0</v>
      </c>
      <c r="J179" s="176">
        <v>0</v>
      </c>
      <c r="K179" s="176">
        <v>0</v>
      </c>
      <c r="L179" s="176">
        <v>0</v>
      </c>
      <c r="M179" s="176">
        <v>0</v>
      </c>
      <c r="N179" s="176">
        <v>0</v>
      </c>
      <c r="O179" s="176">
        <v>0</v>
      </c>
      <c r="P179" s="176">
        <v>0</v>
      </c>
      <c r="Q179" s="177">
        <v>1000412773</v>
      </c>
      <c r="R179" s="177" t="s">
        <v>159</v>
      </c>
      <c r="S179" s="177" t="s">
        <v>24</v>
      </c>
      <c r="T179" s="177" t="s">
        <v>2641</v>
      </c>
      <c r="U179" s="177" t="s">
        <v>50</v>
      </c>
      <c r="V179" s="177" t="s">
        <v>51</v>
      </c>
    </row>
    <row r="180" spans="1:22" ht="31.5" customHeight="1">
      <c r="A180" s="177">
        <v>2360548</v>
      </c>
      <c r="B180" s="195" t="s">
        <v>1820</v>
      </c>
      <c r="C180" s="177" t="s">
        <v>1694</v>
      </c>
      <c r="D180" s="177" t="s">
        <v>637</v>
      </c>
      <c r="E180" s="177" t="s">
        <v>25</v>
      </c>
      <c r="F180" s="176">
        <v>90</v>
      </c>
      <c r="G180" s="176">
        <v>15120</v>
      </c>
      <c r="H180" s="176">
        <v>0</v>
      </c>
      <c r="I180" s="176">
        <v>0</v>
      </c>
      <c r="J180" s="176">
        <v>0</v>
      </c>
      <c r="K180" s="176">
        <v>0</v>
      </c>
      <c r="L180" s="176">
        <v>0</v>
      </c>
      <c r="M180" s="176">
        <v>0</v>
      </c>
      <c r="N180" s="176">
        <v>0</v>
      </c>
      <c r="O180" s="176">
        <v>0</v>
      </c>
      <c r="P180" s="176">
        <v>0</v>
      </c>
      <c r="Q180" s="177">
        <v>1000412773</v>
      </c>
      <c r="R180" s="177" t="s">
        <v>159</v>
      </c>
      <c r="S180" s="177" t="s">
        <v>24</v>
      </c>
      <c r="T180" s="177" t="s">
        <v>2641</v>
      </c>
      <c r="U180" s="177" t="s">
        <v>50</v>
      </c>
      <c r="V180" s="177" t="s">
        <v>51</v>
      </c>
    </row>
    <row r="181" spans="1:22" ht="31.5" customHeight="1">
      <c r="A181" s="177">
        <v>729843</v>
      </c>
      <c r="B181" s="195" t="s">
        <v>673</v>
      </c>
      <c r="C181" s="177" t="s">
        <v>1694</v>
      </c>
      <c r="D181" s="177" t="s">
        <v>637</v>
      </c>
      <c r="E181" s="177" t="s">
        <v>20</v>
      </c>
      <c r="F181" s="176">
        <v>95</v>
      </c>
      <c r="G181" s="176">
        <v>15960</v>
      </c>
      <c r="H181" s="176">
        <v>0</v>
      </c>
      <c r="I181" s="176">
        <v>0</v>
      </c>
      <c r="J181" s="176">
        <v>0</v>
      </c>
      <c r="K181" s="176">
        <v>0</v>
      </c>
      <c r="L181" s="176">
        <v>0</v>
      </c>
      <c r="M181" s="176">
        <v>0</v>
      </c>
      <c r="N181" s="176">
        <v>0</v>
      </c>
      <c r="O181" s="176">
        <v>0</v>
      </c>
      <c r="P181" s="176">
        <v>0</v>
      </c>
      <c r="Q181" s="177">
        <v>1000412773</v>
      </c>
      <c r="R181" s="177" t="s">
        <v>159</v>
      </c>
      <c r="S181" s="177" t="s">
        <v>33</v>
      </c>
      <c r="T181" s="177" t="s">
        <v>2670</v>
      </c>
      <c r="U181" s="177" t="s">
        <v>50</v>
      </c>
      <c r="V181" s="177" t="s">
        <v>51</v>
      </c>
    </row>
    <row r="182" spans="1:22" ht="31.5" customHeight="1">
      <c r="A182" s="177">
        <v>729843</v>
      </c>
      <c r="B182" s="195" t="s">
        <v>673</v>
      </c>
      <c r="C182" s="177" t="s">
        <v>1694</v>
      </c>
      <c r="D182" s="177" t="s">
        <v>626</v>
      </c>
      <c r="E182" s="177" t="s">
        <v>20</v>
      </c>
      <c r="F182" s="176">
        <v>95</v>
      </c>
      <c r="G182" s="176">
        <v>15960</v>
      </c>
      <c r="H182" s="176">
        <v>0</v>
      </c>
      <c r="I182" s="176">
        <v>0</v>
      </c>
      <c r="J182" s="176">
        <v>0</v>
      </c>
      <c r="K182" s="176">
        <v>0</v>
      </c>
      <c r="L182" s="176">
        <v>0</v>
      </c>
      <c r="M182" s="176">
        <v>0</v>
      </c>
      <c r="N182" s="176">
        <v>0</v>
      </c>
      <c r="O182" s="176">
        <v>0</v>
      </c>
      <c r="P182" s="176">
        <v>0</v>
      </c>
      <c r="Q182" s="177">
        <v>1000412773</v>
      </c>
      <c r="R182" s="177" t="s">
        <v>159</v>
      </c>
      <c r="S182" s="177" t="s">
        <v>33</v>
      </c>
      <c r="T182" s="177" t="s">
        <v>2670</v>
      </c>
      <c r="U182" s="177" t="s">
        <v>50</v>
      </c>
      <c r="V182" s="177" t="s">
        <v>51</v>
      </c>
    </row>
    <row r="183" spans="1:22" ht="31.5" customHeight="1">
      <c r="A183" s="177">
        <v>807052</v>
      </c>
      <c r="B183" s="195" t="s">
        <v>670</v>
      </c>
      <c r="C183" s="177" t="s">
        <v>1694</v>
      </c>
      <c r="D183" s="177" t="s">
        <v>637</v>
      </c>
      <c r="E183" s="177" t="s">
        <v>20</v>
      </c>
      <c r="F183" s="176">
        <v>95</v>
      </c>
      <c r="G183" s="176">
        <v>15960</v>
      </c>
      <c r="H183" s="176">
        <v>0</v>
      </c>
      <c r="I183" s="176">
        <v>0</v>
      </c>
      <c r="J183" s="176">
        <v>0</v>
      </c>
      <c r="K183" s="176">
        <v>0</v>
      </c>
      <c r="L183" s="176">
        <v>0</v>
      </c>
      <c r="M183" s="176">
        <v>0</v>
      </c>
      <c r="N183" s="176">
        <v>0</v>
      </c>
      <c r="O183" s="176">
        <v>0</v>
      </c>
      <c r="P183" s="176">
        <v>0</v>
      </c>
      <c r="Q183" s="177">
        <v>1000401566</v>
      </c>
      <c r="R183" s="177" t="s">
        <v>2678</v>
      </c>
      <c r="S183" s="177" t="s">
        <v>24</v>
      </c>
      <c r="T183" s="177" t="s">
        <v>2641</v>
      </c>
      <c r="U183" s="177" t="s">
        <v>50</v>
      </c>
      <c r="V183" s="177" t="s">
        <v>51</v>
      </c>
    </row>
    <row r="184" spans="1:22" ht="31.5" customHeight="1">
      <c r="A184" s="177">
        <v>2192819</v>
      </c>
      <c r="B184" s="195" t="s">
        <v>644</v>
      </c>
      <c r="C184" s="177" t="s">
        <v>1694</v>
      </c>
      <c r="D184" s="177" t="s">
        <v>640</v>
      </c>
      <c r="E184" s="177" t="s">
        <v>20</v>
      </c>
      <c r="F184" s="176">
        <v>95</v>
      </c>
      <c r="G184" s="176">
        <v>15960</v>
      </c>
      <c r="H184" s="176">
        <v>15960</v>
      </c>
      <c r="I184" s="176">
        <v>15960</v>
      </c>
      <c r="J184" s="176">
        <v>15960</v>
      </c>
      <c r="K184" s="176">
        <v>15960</v>
      </c>
      <c r="L184" s="176">
        <v>15960</v>
      </c>
      <c r="M184" s="176">
        <v>15960</v>
      </c>
      <c r="N184" s="176">
        <v>47880</v>
      </c>
      <c r="O184" s="176">
        <v>47880</v>
      </c>
      <c r="P184" s="176">
        <v>95760</v>
      </c>
      <c r="Q184" s="177">
        <v>1000445090</v>
      </c>
      <c r="R184" s="177" t="s">
        <v>141</v>
      </c>
      <c r="S184" s="177" t="s">
        <v>33</v>
      </c>
      <c r="T184" s="177" t="s">
        <v>2646</v>
      </c>
      <c r="U184" s="177" t="s">
        <v>50</v>
      </c>
      <c r="V184" s="177" t="s">
        <v>51</v>
      </c>
    </row>
    <row r="185" spans="1:22" ht="31.5" customHeight="1">
      <c r="A185" s="177">
        <v>291337</v>
      </c>
      <c r="B185" s="195" t="s">
        <v>771</v>
      </c>
      <c r="C185" s="177" t="s">
        <v>1694</v>
      </c>
      <c r="D185" s="177" t="s">
        <v>651</v>
      </c>
      <c r="E185" s="177" t="s">
        <v>20</v>
      </c>
      <c r="F185" s="176">
        <v>95</v>
      </c>
      <c r="G185" s="176">
        <v>15960</v>
      </c>
      <c r="H185" s="176">
        <v>0</v>
      </c>
      <c r="I185" s="176">
        <v>7980</v>
      </c>
      <c r="J185" s="176">
        <v>15960</v>
      </c>
      <c r="K185" s="176">
        <v>0</v>
      </c>
      <c r="L185" s="176">
        <v>0</v>
      </c>
      <c r="M185" s="176">
        <v>0</v>
      </c>
      <c r="N185" s="176">
        <v>23940</v>
      </c>
      <c r="O185" s="176">
        <v>0</v>
      </c>
      <c r="P185" s="176">
        <v>23940</v>
      </c>
      <c r="Q185" s="177">
        <v>1000445090</v>
      </c>
      <c r="R185" s="177" t="s">
        <v>141</v>
      </c>
      <c r="S185" s="177" t="s">
        <v>26</v>
      </c>
      <c r="T185" s="177" t="s">
        <v>2643</v>
      </c>
      <c r="U185" s="177" t="s">
        <v>50</v>
      </c>
      <c r="V185" s="177" t="s">
        <v>51</v>
      </c>
    </row>
    <row r="186" spans="1:22" ht="31.5" customHeight="1">
      <c r="A186" s="177">
        <v>113131</v>
      </c>
      <c r="B186" s="195" t="s">
        <v>671</v>
      </c>
      <c r="C186" s="177" t="s">
        <v>1694</v>
      </c>
      <c r="D186" s="177" t="s">
        <v>651</v>
      </c>
      <c r="E186" s="177" t="s">
        <v>25</v>
      </c>
      <c r="F186" s="176">
        <v>100</v>
      </c>
      <c r="G186" s="176">
        <v>16800</v>
      </c>
      <c r="H186" s="176">
        <v>0</v>
      </c>
      <c r="I186" s="176">
        <v>0</v>
      </c>
      <c r="J186" s="176">
        <v>0</v>
      </c>
      <c r="K186" s="176">
        <v>16800</v>
      </c>
      <c r="L186" s="176">
        <v>16800</v>
      </c>
      <c r="M186" s="176">
        <v>16800</v>
      </c>
      <c r="N186" s="176">
        <v>0</v>
      </c>
      <c r="O186" s="176">
        <v>50400</v>
      </c>
      <c r="P186" s="176">
        <v>50400</v>
      </c>
      <c r="Q186" s="177">
        <v>1000412773</v>
      </c>
      <c r="R186" s="177" t="s">
        <v>159</v>
      </c>
      <c r="S186" s="177" t="s">
        <v>33</v>
      </c>
      <c r="T186" s="177" t="s">
        <v>2646</v>
      </c>
      <c r="U186" s="177" t="s">
        <v>50</v>
      </c>
      <c r="V186" s="177" t="s">
        <v>51</v>
      </c>
    </row>
    <row r="187" spans="1:22" ht="31.5" customHeight="1">
      <c r="A187" s="177">
        <v>963958</v>
      </c>
      <c r="B187" s="195" t="s">
        <v>672</v>
      </c>
      <c r="C187" s="177" t="s">
        <v>1694</v>
      </c>
      <c r="D187" s="177" t="s">
        <v>637</v>
      </c>
      <c r="E187" s="177" t="s">
        <v>20</v>
      </c>
      <c r="F187" s="176">
        <v>120</v>
      </c>
      <c r="G187" s="176">
        <v>20160</v>
      </c>
      <c r="H187" s="176">
        <v>0</v>
      </c>
      <c r="I187" s="176">
        <v>0</v>
      </c>
      <c r="J187" s="176">
        <v>0</v>
      </c>
      <c r="K187" s="176">
        <v>10080</v>
      </c>
      <c r="L187" s="176">
        <v>20160</v>
      </c>
      <c r="M187" s="176">
        <v>20160</v>
      </c>
      <c r="N187" s="176">
        <v>0</v>
      </c>
      <c r="O187" s="176">
        <v>50400</v>
      </c>
      <c r="P187" s="176">
        <v>0</v>
      </c>
      <c r="Q187" s="177">
        <v>1000453543</v>
      </c>
      <c r="R187" s="177" t="s">
        <v>2682</v>
      </c>
      <c r="S187" s="177" t="s">
        <v>33</v>
      </c>
      <c r="T187" s="177" t="s">
        <v>2646</v>
      </c>
      <c r="U187" s="177" t="s">
        <v>50</v>
      </c>
      <c r="V187" s="177" t="s">
        <v>51</v>
      </c>
    </row>
    <row r="188" spans="1:22" ht="31.5" customHeight="1">
      <c r="A188" s="177">
        <v>2287302</v>
      </c>
      <c r="B188" s="195" t="s">
        <v>685</v>
      </c>
      <c r="C188" s="177" t="s">
        <v>1694</v>
      </c>
      <c r="D188" s="177" t="s">
        <v>102</v>
      </c>
      <c r="E188" s="177" t="s">
        <v>370</v>
      </c>
      <c r="F188" s="176">
        <v>97</v>
      </c>
      <c r="G188" s="176">
        <v>16296</v>
      </c>
      <c r="H188" s="176">
        <v>16296</v>
      </c>
      <c r="I188" s="176">
        <v>16296</v>
      </c>
      <c r="J188" s="176">
        <v>0</v>
      </c>
      <c r="K188" s="176">
        <v>16296</v>
      </c>
      <c r="L188" s="176">
        <v>16296</v>
      </c>
      <c r="M188" s="176">
        <v>16296</v>
      </c>
      <c r="N188" s="176">
        <v>32592</v>
      </c>
      <c r="O188" s="176">
        <v>48888</v>
      </c>
      <c r="P188" s="176">
        <v>81480</v>
      </c>
      <c r="Q188" s="177">
        <v>1000416320</v>
      </c>
      <c r="R188" s="177" t="s">
        <v>287</v>
      </c>
      <c r="S188" s="177" t="s">
        <v>24</v>
      </c>
      <c r="T188" s="177" t="s">
        <v>2641</v>
      </c>
      <c r="U188" s="177" t="s">
        <v>66</v>
      </c>
      <c r="V188" s="177" t="s">
        <v>67</v>
      </c>
    </row>
    <row r="189" spans="1:22" ht="31.5" customHeight="1">
      <c r="A189" s="177">
        <v>2343181</v>
      </c>
      <c r="B189" s="195" t="s">
        <v>2685</v>
      </c>
      <c r="C189" s="177" t="s">
        <v>1694</v>
      </c>
      <c r="D189" s="177" t="s">
        <v>102</v>
      </c>
      <c r="E189" s="177" t="s">
        <v>688</v>
      </c>
      <c r="F189" s="176">
        <v>97</v>
      </c>
      <c r="G189" s="176">
        <v>16296</v>
      </c>
      <c r="H189" s="176">
        <v>16296</v>
      </c>
      <c r="I189" s="176">
        <v>16296</v>
      </c>
      <c r="J189" s="176">
        <v>0</v>
      </c>
      <c r="K189" s="176">
        <v>0</v>
      </c>
      <c r="L189" s="176">
        <v>0</v>
      </c>
      <c r="M189" s="176">
        <v>0</v>
      </c>
      <c r="N189" s="176">
        <v>32592</v>
      </c>
      <c r="O189" s="176">
        <v>0</v>
      </c>
      <c r="P189" s="176">
        <v>32592</v>
      </c>
      <c r="Q189" s="177" t="e">
        <v>#N/A</v>
      </c>
      <c r="R189" s="177" t="e">
        <v>#N/A</v>
      </c>
      <c r="S189" s="177" t="s">
        <v>24</v>
      </c>
      <c r="T189" s="177" t="s">
        <v>2641</v>
      </c>
      <c r="U189" s="177" t="s">
        <v>66</v>
      </c>
      <c r="V189" s="177" t="s">
        <v>67</v>
      </c>
    </row>
    <row r="190" spans="1:22" ht="31.5" customHeight="1">
      <c r="A190" s="177">
        <v>406226</v>
      </c>
      <c r="B190" s="195" t="s">
        <v>686</v>
      </c>
      <c r="C190" s="177" t="s">
        <v>1694</v>
      </c>
      <c r="D190" s="177" t="s">
        <v>102</v>
      </c>
      <c r="E190" s="177" t="s">
        <v>25</v>
      </c>
      <c r="F190" s="176">
        <v>97</v>
      </c>
      <c r="G190" s="176">
        <v>16296</v>
      </c>
      <c r="H190" s="176">
        <v>16296</v>
      </c>
      <c r="I190" s="176">
        <v>16296</v>
      </c>
      <c r="J190" s="176">
        <v>0</v>
      </c>
      <c r="K190" s="176">
        <v>16296</v>
      </c>
      <c r="L190" s="176">
        <v>16296</v>
      </c>
      <c r="M190" s="176">
        <v>16296</v>
      </c>
      <c r="N190" s="176">
        <v>32592</v>
      </c>
      <c r="O190" s="176">
        <v>48888</v>
      </c>
      <c r="P190" s="176">
        <v>81480</v>
      </c>
      <c r="Q190" s="177">
        <v>1000416320</v>
      </c>
      <c r="R190" s="177" t="s">
        <v>287</v>
      </c>
      <c r="S190" s="177" t="s">
        <v>24</v>
      </c>
      <c r="T190" s="177" t="s">
        <v>2641</v>
      </c>
      <c r="U190" s="177" t="s">
        <v>66</v>
      </c>
      <c r="V190" s="177" t="s">
        <v>67</v>
      </c>
    </row>
    <row r="191" spans="1:22" ht="31.5" customHeight="1">
      <c r="A191" s="177">
        <v>2079937</v>
      </c>
      <c r="B191" s="195" t="s">
        <v>2686</v>
      </c>
      <c r="C191" s="177" t="s">
        <v>1694</v>
      </c>
      <c r="D191" s="177" t="s">
        <v>102</v>
      </c>
      <c r="E191" s="177" t="s">
        <v>688</v>
      </c>
      <c r="F191" s="176">
        <v>97</v>
      </c>
      <c r="G191" s="176">
        <v>16296</v>
      </c>
      <c r="H191" s="176">
        <v>16296</v>
      </c>
      <c r="I191" s="176">
        <v>16296</v>
      </c>
      <c r="J191" s="176">
        <v>0</v>
      </c>
      <c r="K191" s="176">
        <v>0</v>
      </c>
      <c r="L191" s="176">
        <v>0</v>
      </c>
      <c r="M191" s="176">
        <v>0</v>
      </c>
      <c r="N191" s="176">
        <v>32592</v>
      </c>
      <c r="O191" s="176">
        <v>0</v>
      </c>
      <c r="P191" s="176">
        <v>32592</v>
      </c>
      <c r="Q191" s="177" t="e">
        <v>#N/A</v>
      </c>
      <c r="R191" s="177" t="e">
        <v>#N/A</v>
      </c>
      <c r="S191" s="177" t="s">
        <v>24</v>
      </c>
      <c r="T191" s="177" t="s">
        <v>2641</v>
      </c>
      <c r="U191" s="177" t="s">
        <v>66</v>
      </c>
      <c r="V191" s="177" t="s">
        <v>67</v>
      </c>
    </row>
    <row r="192" spans="1:22" ht="31.5" customHeight="1">
      <c r="A192" s="177">
        <v>2409333</v>
      </c>
      <c r="B192" s="195" t="s">
        <v>687</v>
      </c>
      <c r="C192" s="177" t="s">
        <v>1694</v>
      </c>
      <c r="D192" s="177" t="s">
        <v>102</v>
      </c>
      <c r="E192" s="177" t="s">
        <v>688</v>
      </c>
      <c r="F192" s="176">
        <v>97</v>
      </c>
      <c r="G192" s="176">
        <v>16296</v>
      </c>
      <c r="H192" s="176">
        <v>0</v>
      </c>
      <c r="I192" s="176">
        <v>0</v>
      </c>
      <c r="J192" s="176">
        <v>0</v>
      </c>
      <c r="K192" s="176">
        <v>8148</v>
      </c>
      <c r="L192" s="176">
        <v>16296</v>
      </c>
      <c r="M192" s="176">
        <v>16296</v>
      </c>
      <c r="N192" s="176">
        <v>0</v>
      </c>
      <c r="O192" s="176">
        <v>40740</v>
      </c>
      <c r="P192" s="176">
        <v>40740</v>
      </c>
      <c r="Q192" s="177">
        <v>1000416320</v>
      </c>
      <c r="R192" s="177" t="s">
        <v>287</v>
      </c>
      <c r="S192" s="177" t="s">
        <v>24</v>
      </c>
      <c r="T192" s="177" t="s">
        <v>2641</v>
      </c>
      <c r="U192" s="177" t="s">
        <v>66</v>
      </c>
      <c r="V192" s="177" t="s">
        <v>67</v>
      </c>
    </row>
    <row r="193" spans="1:22" ht="31.5" customHeight="1">
      <c r="A193" s="177">
        <v>972791</v>
      </c>
      <c r="B193" s="195" t="s">
        <v>689</v>
      </c>
      <c r="C193" s="177" t="s">
        <v>1694</v>
      </c>
      <c r="D193" s="177" t="s">
        <v>102</v>
      </c>
      <c r="E193" s="177" t="s">
        <v>346</v>
      </c>
      <c r="F193" s="176">
        <v>97</v>
      </c>
      <c r="G193" s="176">
        <v>16296</v>
      </c>
      <c r="H193" s="176">
        <v>16296</v>
      </c>
      <c r="I193" s="176">
        <v>16296</v>
      </c>
      <c r="J193" s="176">
        <v>0</v>
      </c>
      <c r="K193" s="176">
        <v>16296</v>
      </c>
      <c r="L193" s="176">
        <v>16296</v>
      </c>
      <c r="M193" s="176">
        <v>16296</v>
      </c>
      <c r="N193" s="176">
        <v>32592</v>
      </c>
      <c r="O193" s="176">
        <v>48888</v>
      </c>
      <c r="P193" s="176">
        <v>81480</v>
      </c>
      <c r="Q193" s="177">
        <v>1000416320</v>
      </c>
      <c r="R193" s="177" t="s">
        <v>287</v>
      </c>
      <c r="S193" s="177" t="s">
        <v>27</v>
      </c>
      <c r="T193" s="177" t="s">
        <v>2647</v>
      </c>
      <c r="U193" s="177" t="s">
        <v>66</v>
      </c>
      <c r="V193" s="177" t="s">
        <v>67</v>
      </c>
    </row>
    <row r="194" spans="1:22" ht="31.5" customHeight="1">
      <c r="A194" s="177">
        <v>2042701</v>
      </c>
      <c r="B194" s="195" t="s">
        <v>690</v>
      </c>
      <c r="C194" s="177" t="s">
        <v>1694</v>
      </c>
      <c r="D194" s="177" t="s">
        <v>102</v>
      </c>
      <c r="E194" s="177" t="s">
        <v>20</v>
      </c>
      <c r="F194" s="176">
        <v>97</v>
      </c>
      <c r="G194" s="176">
        <v>16296</v>
      </c>
      <c r="H194" s="176">
        <v>16296</v>
      </c>
      <c r="I194" s="176">
        <v>16296</v>
      </c>
      <c r="J194" s="176">
        <v>0</v>
      </c>
      <c r="K194" s="176">
        <v>16296</v>
      </c>
      <c r="L194" s="176">
        <v>16296</v>
      </c>
      <c r="M194" s="176">
        <v>16296</v>
      </c>
      <c r="N194" s="176">
        <v>32592</v>
      </c>
      <c r="O194" s="176">
        <v>48888</v>
      </c>
      <c r="P194" s="176">
        <v>81480</v>
      </c>
      <c r="Q194" s="177">
        <v>1000416320</v>
      </c>
      <c r="R194" s="177" t="s">
        <v>287</v>
      </c>
      <c r="S194" s="177" t="s">
        <v>24</v>
      </c>
      <c r="T194" s="177" t="s">
        <v>2641</v>
      </c>
      <c r="U194" s="177" t="s">
        <v>66</v>
      </c>
      <c r="V194" s="177" t="s">
        <v>67</v>
      </c>
    </row>
    <row r="195" spans="1:22" ht="31.5" customHeight="1">
      <c r="A195" s="177">
        <v>554718</v>
      </c>
      <c r="B195" s="195" t="s">
        <v>464</v>
      </c>
      <c r="C195" s="177" t="s">
        <v>1694</v>
      </c>
      <c r="D195" s="177" t="s">
        <v>102</v>
      </c>
      <c r="E195" s="177" t="s">
        <v>694</v>
      </c>
      <c r="F195" s="176">
        <v>97</v>
      </c>
      <c r="G195" s="176">
        <v>16296</v>
      </c>
      <c r="H195" s="176">
        <v>6208</v>
      </c>
      <c r="I195" s="176">
        <v>16296</v>
      </c>
      <c r="J195" s="176">
        <v>0</v>
      </c>
      <c r="K195" s="176">
        <v>0</v>
      </c>
      <c r="L195" s="176">
        <v>0</v>
      </c>
      <c r="M195" s="176">
        <v>0</v>
      </c>
      <c r="N195" s="176">
        <v>22504</v>
      </c>
      <c r="O195" s="176">
        <v>0</v>
      </c>
      <c r="P195" s="176">
        <v>22504</v>
      </c>
      <c r="Q195" s="177">
        <v>1000448064</v>
      </c>
      <c r="R195" s="177" t="s">
        <v>303</v>
      </c>
      <c r="S195" s="177" t="s">
        <v>24</v>
      </c>
      <c r="T195" s="177" t="s">
        <v>2641</v>
      </c>
      <c r="U195" s="177" t="s">
        <v>66</v>
      </c>
      <c r="V195" s="177" t="s">
        <v>67</v>
      </c>
    </row>
    <row r="196" spans="1:22" ht="31.5" customHeight="1">
      <c r="A196" s="177">
        <v>2374172</v>
      </c>
      <c r="B196" s="195" t="s">
        <v>691</v>
      </c>
      <c r="C196" s="177" t="s">
        <v>1711</v>
      </c>
      <c r="D196" s="177" t="s">
        <v>102</v>
      </c>
      <c r="E196" s="177" t="s">
        <v>370</v>
      </c>
      <c r="F196" s="176">
        <v>25</v>
      </c>
      <c r="G196" s="176">
        <v>4200</v>
      </c>
      <c r="H196" s="176">
        <v>4200</v>
      </c>
      <c r="I196" s="176">
        <v>4200</v>
      </c>
      <c r="J196" s="176">
        <v>0</v>
      </c>
      <c r="K196" s="176">
        <v>4200</v>
      </c>
      <c r="L196" s="176">
        <v>4200</v>
      </c>
      <c r="M196" s="176">
        <v>4200</v>
      </c>
      <c r="N196" s="176">
        <v>8400</v>
      </c>
      <c r="O196" s="176">
        <v>12600</v>
      </c>
      <c r="P196" s="176">
        <v>21000</v>
      </c>
      <c r="Q196" s="177">
        <v>1000416320</v>
      </c>
      <c r="R196" s="177" t="s">
        <v>287</v>
      </c>
      <c r="S196" s="177" t="s">
        <v>24</v>
      </c>
      <c r="T196" s="177" t="s">
        <v>2641</v>
      </c>
      <c r="U196" s="177" t="s">
        <v>66</v>
      </c>
      <c r="V196" s="177" t="s">
        <v>67</v>
      </c>
    </row>
    <row r="197" spans="1:22" ht="31.5" customHeight="1">
      <c r="A197" s="177">
        <v>703821</v>
      </c>
      <c r="B197" s="195" t="s">
        <v>692</v>
      </c>
      <c r="C197" s="177" t="s">
        <v>1694</v>
      </c>
      <c r="D197" s="177" t="s">
        <v>102</v>
      </c>
      <c r="E197" s="177" t="s">
        <v>20</v>
      </c>
      <c r="F197" s="176">
        <v>97</v>
      </c>
      <c r="G197" s="176">
        <v>16296</v>
      </c>
      <c r="H197" s="176">
        <v>0</v>
      </c>
      <c r="I197" s="176">
        <v>0</v>
      </c>
      <c r="J197" s="176">
        <v>0</v>
      </c>
      <c r="K197" s="176">
        <v>16296</v>
      </c>
      <c r="L197" s="176">
        <v>16296</v>
      </c>
      <c r="M197" s="176">
        <v>16296</v>
      </c>
      <c r="N197" s="176">
        <v>0</v>
      </c>
      <c r="O197" s="176">
        <v>48888</v>
      </c>
      <c r="P197" s="176">
        <v>48888</v>
      </c>
      <c r="Q197" s="177">
        <v>1000416320</v>
      </c>
      <c r="R197" s="177" t="s">
        <v>287</v>
      </c>
      <c r="S197" s="177" t="s">
        <v>24</v>
      </c>
      <c r="T197" s="177" t="s">
        <v>2641</v>
      </c>
      <c r="U197" s="177" t="s">
        <v>66</v>
      </c>
      <c r="V197" s="177" t="s">
        <v>67</v>
      </c>
    </row>
    <row r="198" spans="1:22" ht="31.5" customHeight="1">
      <c r="A198" s="177">
        <v>254732</v>
      </c>
      <c r="B198" s="195" t="s">
        <v>2687</v>
      </c>
      <c r="C198" s="177" t="s">
        <v>1711</v>
      </c>
      <c r="D198" s="177" t="s">
        <v>102</v>
      </c>
      <c r="E198" s="177" t="s">
        <v>25</v>
      </c>
      <c r="F198" s="176">
        <v>25</v>
      </c>
      <c r="G198" s="176">
        <v>4200</v>
      </c>
      <c r="H198" s="176">
        <v>0</v>
      </c>
      <c r="I198" s="176">
        <v>0</v>
      </c>
      <c r="J198" s="176">
        <v>0</v>
      </c>
      <c r="K198" s="176">
        <v>4200</v>
      </c>
      <c r="L198" s="176">
        <v>4200</v>
      </c>
      <c r="M198" s="176">
        <v>4200</v>
      </c>
      <c r="N198" s="176">
        <v>0</v>
      </c>
      <c r="O198" s="176">
        <v>12600</v>
      </c>
      <c r="P198" s="176">
        <v>12600</v>
      </c>
      <c r="Q198" s="177">
        <v>1000447842</v>
      </c>
      <c r="R198" s="177" t="s">
        <v>2688</v>
      </c>
      <c r="S198" s="177" t="s">
        <v>26</v>
      </c>
      <c r="T198" s="177" t="s">
        <v>2643</v>
      </c>
      <c r="U198" s="177" t="s">
        <v>66</v>
      </c>
      <c r="V198" s="177" t="s">
        <v>67</v>
      </c>
    </row>
    <row r="199" spans="1:22" ht="31.5" customHeight="1">
      <c r="A199" s="177">
        <v>2125432</v>
      </c>
      <c r="B199" s="195" t="s">
        <v>2689</v>
      </c>
      <c r="C199" s="177" t="s">
        <v>1711</v>
      </c>
      <c r="D199" s="177" t="s">
        <v>102</v>
      </c>
      <c r="E199" s="177" t="s">
        <v>25</v>
      </c>
      <c r="F199" s="176">
        <v>25</v>
      </c>
      <c r="G199" s="176">
        <v>4200</v>
      </c>
      <c r="H199" s="176">
        <v>0</v>
      </c>
      <c r="I199" s="176">
        <v>0</v>
      </c>
      <c r="J199" s="176">
        <v>0</v>
      </c>
      <c r="K199" s="176">
        <v>4200</v>
      </c>
      <c r="L199" s="176">
        <v>4200</v>
      </c>
      <c r="M199" s="176">
        <v>4200</v>
      </c>
      <c r="N199" s="176">
        <v>0</v>
      </c>
      <c r="O199" s="176">
        <v>12600</v>
      </c>
      <c r="P199" s="176">
        <v>12600</v>
      </c>
      <c r="Q199" s="177">
        <v>1000416320</v>
      </c>
      <c r="R199" s="177" t="s">
        <v>287</v>
      </c>
      <c r="S199" s="177" t="s">
        <v>26</v>
      </c>
      <c r="T199" s="177" t="s">
        <v>2643</v>
      </c>
      <c r="U199" s="177" t="s">
        <v>66</v>
      </c>
      <c r="V199" s="177" t="s">
        <v>67</v>
      </c>
    </row>
    <row r="200" spans="1:22" ht="31.5" customHeight="1">
      <c r="A200" s="177">
        <v>2179460</v>
      </c>
      <c r="B200" s="195" t="s">
        <v>2690</v>
      </c>
      <c r="C200" s="177" t="s">
        <v>1711</v>
      </c>
      <c r="D200" s="177" t="s">
        <v>102</v>
      </c>
      <c r="E200" s="177" t="s">
        <v>25</v>
      </c>
      <c r="F200" s="176">
        <v>25</v>
      </c>
      <c r="G200" s="176">
        <v>4200</v>
      </c>
      <c r="H200" s="176">
        <v>0</v>
      </c>
      <c r="I200" s="176">
        <v>0</v>
      </c>
      <c r="J200" s="176">
        <v>0</v>
      </c>
      <c r="K200" s="176">
        <v>4200</v>
      </c>
      <c r="L200" s="176">
        <v>4200</v>
      </c>
      <c r="M200" s="176">
        <v>4200</v>
      </c>
      <c r="N200" s="176">
        <v>0</v>
      </c>
      <c r="O200" s="176">
        <v>12600</v>
      </c>
      <c r="P200" s="176">
        <v>12600</v>
      </c>
      <c r="Q200" s="177">
        <v>1000416320</v>
      </c>
      <c r="R200" s="177" t="s">
        <v>287</v>
      </c>
      <c r="S200" s="177" t="s">
        <v>26</v>
      </c>
      <c r="T200" s="177" t="s">
        <v>2643</v>
      </c>
      <c r="U200" s="177" t="s">
        <v>66</v>
      </c>
      <c r="V200" s="177" t="s">
        <v>67</v>
      </c>
    </row>
    <row r="201" spans="1:22" ht="31.5" customHeight="1">
      <c r="A201" s="177">
        <v>2397455</v>
      </c>
      <c r="B201" s="195" t="s">
        <v>693</v>
      </c>
      <c r="C201" s="177" t="s">
        <v>1694</v>
      </c>
      <c r="D201" s="177" t="s">
        <v>102</v>
      </c>
      <c r="E201" s="177" t="s">
        <v>694</v>
      </c>
      <c r="F201" s="176">
        <v>115</v>
      </c>
      <c r="G201" s="176">
        <v>19320</v>
      </c>
      <c r="H201" s="176">
        <v>0</v>
      </c>
      <c r="I201" s="176">
        <v>0</v>
      </c>
      <c r="J201" s="176">
        <v>0</v>
      </c>
      <c r="K201" s="176">
        <v>19320</v>
      </c>
      <c r="L201" s="176">
        <v>19320</v>
      </c>
      <c r="M201" s="176">
        <v>19320</v>
      </c>
      <c r="N201" s="176">
        <v>0</v>
      </c>
      <c r="O201" s="176">
        <v>57960</v>
      </c>
      <c r="P201" s="176">
        <v>57960</v>
      </c>
      <c r="Q201" s="177">
        <v>1000416320</v>
      </c>
      <c r="R201" s="177" t="s">
        <v>287</v>
      </c>
      <c r="S201" s="177" t="s">
        <v>24</v>
      </c>
      <c r="T201" s="177" t="s">
        <v>2641</v>
      </c>
      <c r="U201" s="177" t="s">
        <v>66</v>
      </c>
      <c r="V201" s="177" t="s">
        <v>67</v>
      </c>
    </row>
    <row r="202" spans="1:22" ht="31.5" customHeight="1">
      <c r="A202" s="177">
        <v>627001</v>
      </c>
      <c r="B202" s="195" t="s">
        <v>703</v>
      </c>
      <c r="C202" s="177" t="s">
        <v>1694</v>
      </c>
      <c r="D202" s="177" t="s">
        <v>704</v>
      </c>
      <c r="E202" s="177" t="s">
        <v>439</v>
      </c>
      <c r="F202" s="176">
        <v>125</v>
      </c>
      <c r="G202" s="176">
        <v>21000</v>
      </c>
      <c r="H202" s="176">
        <v>21000</v>
      </c>
      <c r="I202" s="176">
        <v>21000</v>
      </c>
      <c r="J202" s="176">
        <v>21000</v>
      </c>
      <c r="K202" s="176">
        <v>21000</v>
      </c>
      <c r="L202" s="176">
        <v>21000</v>
      </c>
      <c r="M202" s="176">
        <v>21000</v>
      </c>
      <c r="N202" s="176">
        <v>63000</v>
      </c>
      <c r="O202" s="176">
        <v>63000</v>
      </c>
      <c r="P202" s="176">
        <v>126000</v>
      </c>
      <c r="Q202" s="177">
        <v>1000417403</v>
      </c>
      <c r="R202" s="177" t="s">
        <v>205</v>
      </c>
      <c r="S202" s="177" t="s">
        <v>63</v>
      </c>
      <c r="T202" s="177" t="s">
        <v>2691</v>
      </c>
      <c r="U202" s="177" t="s">
        <v>60</v>
      </c>
      <c r="V202" s="177" t="s">
        <v>61</v>
      </c>
    </row>
    <row r="203" spans="1:22" ht="31.5" customHeight="1">
      <c r="A203" s="177">
        <v>2391627</v>
      </c>
      <c r="B203" s="195" t="s">
        <v>705</v>
      </c>
      <c r="C203" s="177" t="s">
        <v>1694</v>
      </c>
      <c r="D203" s="177" t="s">
        <v>704</v>
      </c>
      <c r="E203" s="177" t="s">
        <v>439</v>
      </c>
      <c r="F203" s="176">
        <v>125</v>
      </c>
      <c r="G203" s="176">
        <v>21000</v>
      </c>
      <c r="H203" s="176">
        <v>0</v>
      </c>
      <c r="I203" s="176">
        <v>0</v>
      </c>
      <c r="J203" s="176">
        <v>11250</v>
      </c>
      <c r="K203" s="176">
        <v>21000</v>
      </c>
      <c r="L203" s="176">
        <v>21000</v>
      </c>
      <c r="M203" s="176">
        <v>21000</v>
      </c>
      <c r="N203" s="176">
        <v>11250</v>
      </c>
      <c r="O203" s="176">
        <v>63000</v>
      </c>
      <c r="P203" s="176">
        <v>74250</v>
      </c>
      <c r="Q203" s="177">
        <v>1000417403</v>
      </c>
      <c r="R203" s="177" t="s">
        <v>205</v>
      </c>
      <c r="S203" s="177" t="s">
        <v>63</v>
      </c>
      <c r="T203" s="177" t="s">
        <v>2692</v>
      </c>
      <c r="U203" s="177" t="s">
        <v>60</v>
      </c>
      <c r="V203" s="177" t="s">
        <v>61</v>
      </c>
    </row>
    <row r="204" spans="1:22" ht="31.5" customHeight="1">
      <c r="A204" s="177">
        <v>2383705</v>
      </c>
      <c r="B204" s="195" t="s">
        <v>2693</v>
      </c>
      <c r="C204" s="177" t="s">
        <v>1694</v>
      </c>
      <c r="D204" s="177" t="s">
        <v>704</v>
      </c>
      <c r="E204" s="177" t="s">
        <v>370</v>
      </c>
      <c r="F204" s="176">
        <v>97</v>
      </c>
      <c r="G204" s="176">
        <v>16296</v>
      </c>
      <c r="H204" s="176">
        <v>8148</v>
      </c>
      <c r="I204" s="176">
        <v>16296</v>
      </c>
      <c r="J204" s="176">
        <v>0</v>
      </c>
      <c r="K204" s="176">
        <v>0</v>
      </c>
      <c r="L204" s="176">
        <v>0</v>
      </c>
      <c r="M204" s="176">
        <v>0</v>
      </c>
      <c r="N204" s="176">
        <v>24444</v>
      </c>
      <c r="O204" s="176">
        <v>0</v>
      </c>
      <c r="P204" s="176">
        <v>24444</v>
      </c>
      <c r="Q204" s="177" t="e">
        <v>#N/A</v>
      </c>
      <c r="R204" s="177" t="e">
        <v>#N/A</v>
      </c>
      <c r="S204" s="177" t="s">
        <v>24</v>
      </c>
      <c r="T204" s="177" t="s">
        <v>2641</v>
      </c>
      <c r="U204" s="177" t="s">
        <v>60</v>
      </c>
      <c r="V204" s="177" t="s">
        <v>61</v>
      </c>
    </row>
    <row r="205" spans="1:22" ht="31.5" customHeight="1">
      <c r="A205" s="177">
        <v>2374172</v>
      </c>
      <c r="B205" s="195" t="s">
        <v>691</v>
      </c>
      <c r="C205" s="177" t="s">
        <v>1711</v>
      </c>
      <c r="D205" s="177" t="s">
        <v>102</v>
      </c>
      <c r="E205" s="177" t="s">
        <v>370</v>
      </c>
      <c r="F205" s="176">
        <v>25</v>
      </c>
      <c r="G205" s="176">
        <v>4200</v>
      </c>
      <c r="H205" s="176">
        <v>0</v>
      </c>
      <c r="I205" s="176">
        <v>0</v>
      </c>
      <c r="J205" s="176">
        <v>4200</v>
      </c>
      <c r="K205" s="176">
        <v>0</v>
      </c>
      <c r="L205" s="176">
        <v>0</v>
      </c>
      <c r="M205" s="176">
        <v>0</v>
      </c>
      <c r="N205" s="176">
        <v>4200</v>
      </c>
      <c r="O205" s="176">
        <v>0</v>
      </c>
      <c r="P205" s="176">
        <v>4200</v>
      </c>
      <c r="Q205" s="177">
        <v>1000416320</v>
      </c>
      <c r="R205" s="177" t="s">
        <v>287</v>
      </c>
      <c r="S205" s="177" t="s">
        <v>24</v>
      </c>
      <c r="T205" s="177" t="s">
        <v>2641</v>
      </c>
      <c r="U205" s="177" t="s">
        <v>60</v>
      </c>
      <c r="V205" s="177" t="s">
        <v>61</v>
      </c>
    </row>
    <row r="206" spans="1:22" ht="31.5" customHeight="1">
      <c r="A206" s="177">
        <v>2287302</v>
      </c>
      <c r="B206" s="195" t="s">
        <v>685</v>
      </c>
      <c r="C206" s="177" t="s">
        <v>1694</v>
      </c>
      <c r="D206" s="177" t="s">
        <v>102</v>
      </c>
      <c r="E206" s="177" t="s">
        <v>370</v>
      </c>
      <c r="F206" s="176">
        <v>97</v>
      </c>
      <c r="G206" s="176">
        <v>16296</v>
      </c>
      <c r="H206" s="176">
        <v>0</v>
      </c>
      <c r="I206" s="176">
        <v>0</v>
      </c>
      <c r="J206" s="176">
        <v>16296</v>
      </c>
      <c r="K206" s="176">
        <v>0</v>
      </c>
      <c r="L206" s="176">
        <v>0</v>
      </c>
      <c r="M206" s="176">
        <v>0</v>
      </c>
      <c r="N206" s="176">
        <v>16296</v>
      </c>
      <c r="O206" s="176">
        <v>0</v>
      </c>
      <c r="P206" s="176">
        <v>16296</v>
      </c>
      <c r="Q206" s="177">
        <v>1000416320</v>
      </c>
      <c r="R206" s="177" t="s">
        <v>287</v>
      </c>
      <c r="S206" s="177" t="s">
        <v>24</v>
      </c>
      <c r="T206" s="177" t="s">
        <v>2641</v>
      </c>
      <c r="U206" s="177" t="s">
        <v>60</v>
      </c>
      <c r="V206" s="177" t="s">
        <v>61</v>
      </c>
    </row>
    <row r="207" spans="1:22" ht="31.5" customHeight="1">
      <c r="A207" s="177">
        <v>2042701</v>
      </c>
      <c r="B207" s="195" t="s">
        <v>690</v>
      </c>
      <c r="C207" s="177" t="s">
        <v>1694</v>
      </c>
      <c r="D207" s="177" t="s">
        <v>102</v>
      </c>
      <c r="E207" s="177" t="s">
        <v>2645</v>
      </c>
      <c r="F207" s="176">
        <v>97</v>
      </c>
      <c r="G207" s="176">
        <v>16296</v>
      </c>
      <c r="H207" s="176">
        <v>0</v>
      </c>
      <c r="I207" s="176">
        <v>0</v>
      </c>
      <c r="J207" s="176">
        <v>16296</v>
      </c>
      <c r="K207" s="176">
        <v>0</v>
      </c>
      <c r="L207" s="176">
        <v>0</v>
      </c>
      <c r="M207" s="176">
        <v>0</v>
      </c>
      <c r="N207" s="176">
        <v>16296</v>
      </c>
      <c r="O207" s="176">
        <v>0</v>
      </c>
      <c r="P207" s="176">
        <v>16296</v>
      </c>
      <c r="Q207" s="177">
        <v>1000416320</v>
      </c>
      <c r="R207" s="177" t="s">
        <v>287</v>
      </c>
      <c r="S207" s="177" t="s">
        <v>24</v>
      </c>
      <c r="T207" s="177" t="s">
        <v>2641</v>
      </c>
      <c r="U207" s="177" t="s">
        <v>60</v>
      </c>
      <c r="V207" s="177" t="s">
        <v>61</v>
      </c>
    </row>
    <row r="208" spans="1:22" ht="31.5" customHeight="1">
      <c r="A208" s="177">
        <v>254732</v>
      </c>
      <c r="B208" s="195" t="s">
        <v>2687</v>
      </c>
      <c r="C208" s="177" t="s">
        <v>1711</v>
      </c>
      <c r="D208" s="177" t="s">
        <v>102</v>
      </c>
      <c r="E208" s="177" t="s">
        <v>25</v>
      </c>
      <c r="F208" s="176">
        <v>25</v>
      </c>
      <c r="G208" s="176">
        <v>4200</v>
      </c>
      <c r="H208" s="176">
        <v>0</v>
      </c>
      <c r="I208" s="176">
        <v>0</v>
      </c>
      <c r="J208" s="176">
        <v>4200</v>
      </c>
      <c r="K208" s="176">
        <v>0</v>
      </c>
      <c r="L208" s="176">
        <v>0</v>
      </c>
      <c r="M208" s="176">
        <v>0</v>
      </c>
      <c r="N208" s="176">
        <v>4200</v>
      </c>
      <c r="O208" s="176">
        <v>0</v>
      </c>
      <c r="P208" s="176">
        <v>4200</v>
      </c>
      <c r="Q208" s="177">
        <v>1000447842</v>
      </c>
      <c r="R208" s="177" t="s">
        <v>2688</v>
      </c>
      <c r="S208" s="177" t="s">
        <v>26</v>
      </c>
      <c r="T208" s="177" t="s">
        <v>2643</v>
      </c>
      <c r="U208" s="177" t="s">
        <v>60</v>
      </c>
      <c r="V208" s="177" t="s">
        <v>61</v>
      </c>
    </row>
    <row r="209" spans="1:22" ht="31.5" customHeight="1">
      <c r="A209" s="177">
        <v>2125432</v>
      </c>
      <c r="B209" s="195" t="s">
        <v>2689</v>
      </c>
      <c r="C209" s="177" t="s">
        <v>1711</v>
      </c>
      <c r="D209" s="177" t="s">
        <v>102</v>
      </c>
      <c r="E209" s="177" t="s">
        <v>25</v>
      </c>
      <c r="F209" s="176">
        <v>25</v>
      </c>
      <c r="G209" s="176">
        <v>4200</v>
      </c>
      <c r="H209" s="176">
        <v>0</v>
      </c>
      <c r="I209" s="176">
        <v>0</v>
      </c>
      <c r="J209" s="176">
        <v>4200</v>
      </c>
      <c r="K209" s="176">
        <v>0</v>
      </c>
      <c r="L209" s="176">
        <v>0</v>
      </c>
      <c r="M209" s="176">
        <v>0</v>
      </c>
      <c r="N209" s="176">
        <v>4200</v>
      </c>
      <c r="O209" s="176">
        <v>0</v>
      </c>
      <c r="P209" s="176">
        <v>4200</v>
      </c>
      <c r="Q209" s="177">
        <v>1000416320</v>
      </c>
      <c r="R209" s="177" t="s">
        <v>287</v>
      </c>
      <c r="S209" s="177" t="s">
        <v>26</v>
      </c>
      <c r="T209" s="177" t="s">
        <v>2643</v>
      </c>
      <c r="U209" s="177" t="s">
        <v>60</v>
      </c>
      <c r="V209" s="177" t="s">
        <v>61</v>
      </c>
    </row>
    <row r="210" spans="1:22" ht="31.5" customHeight="1">
      <c r="A210" s="177">
        <v>2179460</v>
      </c>
      <c r="B210" s="195" t="s">
        <v>2690</v>
      </c>
      <c r="C210" s="177" t="s">
        <v>1711</v>
      </c>
      <c r="D210" s="177" t="s">
        <v>102</v>
      </c>
      <c r="E210" s="177" t="s">
        <v>25</v>
      </c>
      <c r="F210" s="176">
        <v>25</v>
      </c>
      <c r="G210" s="176">
        <v>4200</v>
      </c>
      <c r="H210" s="176">
        <v>0</v>
      </c>
      <c r="I210" s="176">
        <v>0</v>
      </c>
      <c r="J210" s="176">
        <v>4200</v>
      </c>
      <c r="K210" s="176">
        <v>0</v>
      </c>
      <c r="L210" s="176">
        <v>0</v>
      </c>
      <c r="M210" s="176">
        <v>0</v>
      </c>
      <c r="N210" s="176">
        <v>4200</v>
      </c>
      <c r="O210" s="176">
        <v>0</v>
      </c>
      <c r="P210" s="176">
        <v>4200</v>
      </c>
      <c r="Q210" s="177">
        <v>1000416320</v>
      </c>
      <c r="R210" s="177" t="s">
        <v>287</v>
      </c>
      <c r="S210" s="177" t="s">
        <v>26</v>
      </c>
      <c r="T210" s="177" t="s">
        <v>2643</v>
      </c>
      <c r="U210" s="177" t="s">
        <v>60</v>
      </c>
      <c r="V210" s="177" t="s">
        <v>61</v>
      </c>
    </row>
    <row r="211" spans="1:22" ht="31.5" customHeight="1">
      <c r="A211" s="177">
        <v>554718</v>
      </c>
      <c r="B211" s="195" t="s">
        <v>464</v>
      </c>
      <c r="C211" s="177" t="s">
        <v>1694</v>
      </c>
      <c r="D211" s="177" t="s">
        <v>1930</v>
      </c>
      <c r="E211" s="177" t="s">
        <v>694</v>
      </c>
      <c r="F211" s="176">
        <v>97</v>
      </c>
      <c r="G211" s="176">
        <v>16296</v>
      </c>
      <c r="H211" s="176">
        <v>0</v>
      </c>
      <c r="I211" s="176">
        <v>0</v>
      </c>
      <c r="J211" s="176">
        <v>16296</v>
      </c>
      <c r="K211" s="176">
        <v>16296</v>
      </c>
      <c r="L211" s="176">
        <v>0</v>
      </c>
      <c r="M211" s="176">
        <v>0</v>
      </c>
      <c r="N211" s="176">
        <v>16296</v>
      </c>
      <c r="O211" s="176">
        <v>16296</v>
      </c>
      <c r="P211" s="176">
        <v>32592</v>
      </c>
      <c r="Q211" s="177">
        <v>1000448064</v>
      </c>
      <c r="R211" s="177" t="s">
        <v>303</v>
      </c>
      <c r="S211" s="177" t="s">
        <v>24</v>
      </c>
      <c r="T211" s="177" t="s">
        <v>2641</v>
      </c>
      <c r="U211" s="177" t="s">
        <v>69</v>
      </c>
      <c r="V211" s="177" t="s">
        <v>304</v>
      </c>
    </row>
    <row r="212" spans="1:22" ht="31.5" customHeight="1">
      <c r="A212" s="177">
        <v>2399832</v>
      </c>
      <c r="B212" s="195" t="s">
        <v>1021</v>
      </c>
      <c r="C212" s="177" t="s">
        <v>1932</v>
      </c>
      <c r="D212" s="177" t="s">
        <v>1930</v>
      </c>
      <c r="E212" s="177" t="s">
        <v>20</v>
      </c>
      <c r="F212" s="176">
        <v>25</v>
      </c>
      <c r="G212" s="176">
        <v>4200</v>
      </c>
      <c r="H212" s="176">
        <v>0</v>
      </c>
      <c r="I212" s="176">
        <v>0</v>
      </c>
      <c r="J212" s="176">
        <v>0</v>
      </c>
      <c r="K212" s="176">
        <v>4200</v>
      </c>
      <c r="L212" s="176">
        <v>0</v>
      </c>
      <c r="M212" s="176">
        <v>0</v>
      </c>
      <c r="N212" s="176">
        <v>0</v>
      </c>
      <c r="O212" s="176">
        <v>4200</v>
      </c>
      <c r="P212" s="176">
        <v>4200</v>
      </c>
      <c r="Q212" s="177">
        <v>1000448064</v>
      </c>
      <c r="R212" s="177" t="s">
        <v>303</v>
      </c>
      <c r="S212" s="177" t="s">
        <v>24</v>
      </c>
      <c r="T212" s="177" t="s">
        <v>2641</v>
      </c>
      <c r="U212" s="177" t="s">
        <v>69</v>
      </c>
      <c r="V212" s="177" t="s">
        <v>304</v>
      </c>
    </row>
    <row r="213" spans="1:22" ht="31.5" customHeight="1">
      <c r="A213" s="177">
        <v>2400430</v>
      </c>
      <c r="B213" s="195" t="s">
        <v>1933</v>
      </c>
      <c r="C213" s="177" t="s">
        <v>1932</v>
      </c>
      <c r="D213" s="177" t="s">
        <v>1930</v>
      </c>
      <c r="E213" s="177" t="s">
        <v>20</v>
      </c>
      <c r="F213" s="176">
        <v>25</v>
      </c>
      <c r="G213" s="176">
        <v>4200</v>
      </c>
      <c r="H213" s="176">
        <v>0</v>
      </c>
      <c r="I213" s="176">
        <v>0</v>
      </c>
      <c r="J213" s="176">
        <v>0</v>
      </c>
      <c r="K213" s="176">
        <v>4200</v>
      </c>
      <c r="L213" s="176">
        <v>0</v>
      </c>
      <c r="M213" s="176">
        <v>0</v>
      </c>
      <c r="N213" s="176">
        <v>0</v>
      </c>
      <c r="O213" s="176">
        <v>4200</v>
      </c>
      <c r="P213" s="176">
        <v>4200</v>
      </c>
      <c r="Q213" s="177">
        <v>1000448064</v>
      </c>
      <c r="R213" s="177" t="s">
        <v>303</v>
      </c>
      <c r="S213" s="177" t="s">
        <v>24</v>
      </c>
      <c r="T213" s="177" t="s">
        <v>2641</v>
      </c>
      <c r="U213" s="177" t="s">
        <v>69</v>
      </c>
      <c r="V213" s="177" t="s">
        <v>304</v>
      </c>
    </row>
    <row r="214" spans="1:22" ht="31.5" customHeight="1">
      <c r="A214" s="177">
        <v>2399905</v>
      </c>
      <c r="B214" s="195" t="s">
        <v>1934</v>
      </c>
      <c r="C214" s="177" t="s">
        <v>1932</v>
      </c>
      <c r="D214" s="177" t="s">
        <v>1930</v>
      </c>
      <c r="E214" s="177" t="s">
        <v>20</v>
      </c>
      <c r="F214" s="176">
        <v>25</v>
      </c>
      <c r="G214" s="176">
        <v>4200</v>
      </c>
      <c r="H214" s="176">
        <v>0</v>
      </c>
      <c r="I214" s="176">
        <v>0</v>
      </c>
      <c r="J214" s="176">
        <v>0</v>
      </c>
      <c r="K214" s="176">
        <v>4200</v>
      </c>
      <c r="L214" s="176">
        <v>0</v>
      </c>
      <c r="M214" s="176">
        <v>0</v>
      </c>
      <c r="N214" s="176">
        <v>0</v>
      </c>
      <c r="O214" s="176">
        <v>4200</v>
      </c>
      <c r="P214" s="176">
        <v>4200</v>
      </c>
      <c r="Q214" s="177">
        <v>1000448064</v>
      </c>
      <c r="R214" s="177" t="s">
        <v>303</v>
      </c>
      <c r="S214" s="177" t="s">
        <v>24</v>
      </c>
      <c r="T214" s="177" t="s">
        <v>2641</v>
      </c>
      <c r="U214" s="177" t="s">
        <v>69</v>
      </c>
      <c r="V214" s="177" t="s">
        <v>304</v>
      </c>
    </row>
    <row r="215" spans="1:22" ht="31.5" customHeight="1">
      <c r="A215" s="177">
        <v>465479</v>
      </c>
      <c r="B215" s="195" t="s">
        <v>1935</v>
      </c>
      <c r="C215" s="177" t="s">
        <v>1932</v>
      </c>
      <c r="D215" s="177" t="s">
        <v>1930</v>
      </c>
      <c r="E215" s="177" t="s">
        <v>341</v>
      </c>
      <c r="F215" s="176">
        <v>35</v>
      </c>
      <c r="G215" s="176">
        <v>5880</v>
      </c>
      <c r="H215" s="176">
        <v>0</v>
      </c>
      <c r="I215" s="176">
        <v>0</v>
      </c>
      <c r="J215" s="176">
        <v>0</v>
      </c>
      <c r="K215" s="176">
        <v>5880</v>
      </c>
      <c r="L215" s="176">
        <v>0</v>
      </c>
      <c r="M215" s="176">
        <v>0</v>
      </c>
      <c r="N215" s="176">
        <v>0</v>
      </c>
      <c r="O215" s="176">
        <v>5880</v>
      </c>
      <c r="P215" s="176">
        <v>5880</v>
      </c>
      <c r="Q215" s="177">
        <v>1000351048</v>
      </c>
      <c r="R215" s="177" t="s">
        <v>94</v>
      </c>
      <c r="S215" s="177" t="s">
        <v>27</v>
      </c>
      <c r="T215" s="177" t="s">
        <v>2647</v>
      </c>
      <c r="U215" s="177" t="s">
        <v>69</v>
      </c>
      <c r="V215" s="177" t="s">
        <v>304</v>
      </c>
    </row>
    <row r="216" spans="1:22" ht="31.5" customHeight="1">
      <c r="A216" s="177">
        <v>882675</v>
      </c>
      <c r="B216" s="195" t="s">
        <v>1936</v>
      </c>
      <c r="C216" s="177" t="s">
        <v>1932</v>
      </c>
      <c r="D216" s="177" t="s">
        <v>1930</v>
      </c>
      <c r="E216" s="177" t="s">
        <v>341</v>
      </c>
      <c r="F216" s="176">
        <v>30</v>
      </c>
      <c r="G216" s="176">
        <v>5040</v>
      </c>
      <c r="H216" s="176">
        <v>0</v>
      </c>
      <c r="I216" s="176">
        <v>0</v>
      </c>
      <c r="J216" s="176">
        <v>0</v>
      </c>
      <c r="K216" s="176">
        <v>5040</v>
      </c>
      <c r="L216" s="176">
        <v>0</v>
      </c>
      <c r="M216" s="176">
        <v>0</v>
      </c>
      <c r="N216" s="176">
        <v>0</v>
      </c>
      <c r="O216" s="176">
        <v>5040</v>
      </c>
      <c r="P216" s="176">
        <v>5040</v>
      </c>
      <c r="Q216" s="177" t="e">
        <v>#N/A</v>
      </c>
      <c r="R216" s="177" t="e">
        <v>#N/A</v>
      </c>
      <c r="S216" s="177" t="s">
        <v>24</v>
      </c>
      <c r="T216" s="177" t="s">
        <v>2641</v>
      </c>
      <c r="U216" s="177" t="s">
        <v>69</v>
      </c>
      <c r="V216" s="177" t="s">
        <v>304</v>
      </c>
    </row>
    <row r="217" spans="1:22" ht="31.5" customHeight="1">
      <c r="A217" s="177">
        <v>835489</v>
      </c>
      <c r="B217" s="195" t="s">
        <v>1938</v>
      </c>
      <c r="C217" s="177" t="s">
        <v>1932</v>
      </c>
      <c r="D217" s="177" t="s">
        <v>1930</v>
      </c>
      <c r="E217" s="177" t="s">
        <v>341</v>
      </c>
      <c r="F217" s="176">
        <v>30</v>
      </c>
      <c r="G217" s="176">
        <v>5040</v>
      </c>
      <c r="H217" s="176">
        <v>0</v>
      </c>
      <c r="I217" s="176">
        <v>0</v>
      </c>
      <c r="J217" s="176">
        <v>0</v>
      </c>
      <c r="K217" s="176">
        <v>5040</v>
      </c>
      <c r="L217" s="176">
        <v>0</v>
      </c>
      <c r="M217" s="176">
        <v>0</v>
      </c>
      <c r="N217" s="176">
        <v>0</v>
      </c>
      <c r="O217" s="176">
        <v>5040</v>
      </c>
      <c r="P217" s="176">
        <v>5040</v>
      </c>
      <c r="Q217" s="177">
        <v>1000448064</v>
      </c>
      <c r="R217" s="177" t="s">
        <v>303</v>
      </c>
      <c r="S217" s="177" t="s">
        <v>27</v>
      </c>
      <c r="T217" s="177" t="s">
        <v>2647</v>
      </c>
      <c r="U217" s="177" t="s">
        <v>69</v>
      </c>
      <c r="V217" s="177" t="s">
        <v>304</v>
      </c>
    </row>
    <row r="218" spans="1:22" ht="31.5" customHeight="1">
      <c r="A218" s="177">
        <v>2295150</v>
      </c>
      <c r="B218" s="195" t="s">
        <v>1651</v>
      </c>
      <c r="C218" s="177" t="s">
        <v>1932</v>
      </c>
      <c r="D218" s="177" t="s">
        <v>1930</v>
      </c>
      <c r="E218" s="177" t="s">
        <v>341</v>
      </c>
      <c r="F218" s="176">
        <v>30</v>
      </c>
      <c r="G218" s="176">
        <v>5040</v>
      </c>
      <c r="H218" s="176">
        <v>0</v>
      </c>
      <c r="I218" s="176">
        <v>0</v>
      </c>
      <c r="J218" s="176">
        <v>0</v>
      </c>
      <c r="K218" s="176">
        <v>5040</v>
      </c>
      <c r="L218" s="176">
        <v>0</v>
      </c>
      <c r="M218" s="176">
        <v>0</v>
      </c>
      <c r="N218" s="176">
        <v>0</v>
      </c>
      <c r="O218" s="176">
        <v>5040</v>
      </c>
      <c r="P218" s="176">
        <v>5040</v>
      </c>
      <c r="Q218" s="177">
        <v>1000448064</v>
      </c>
      <c r="R218" s="177" t="s">
        <v>303</v>
      </c>
      <c r="S218" s="177" t="s">
        <v>27</v>
      </c>
      <c r="T218" s="177" t="s">
        <v>2647</v>
      </c>
      <c r="U218" s="177" t="s">
        <v>69</v>
      </c>
      <c r="V218" s="177" t="s">
        <v>304</v>
      </c>
    </row>
    <row r="219" spans="1:22" ht="31.5" customHeight="1">
      <c r="A219" s="177">
        <v>2253475</v>
      </c>
      <c r="B219" s="195" t="s">
        <v>1939</v>
      </c>
      <c r="C219" s="177" t="s">
        <v>1932</v>
      </c>
      <c r="D219" s="177" t="s">
        <v>1930</v>
      </c>
      <c r="E219" s="177" t="s">
        <v>359</v>
      </c>
      <c r="F219" s="176">
        <v>25</v>
      </c>
      <c r="G219" s="176">
        <v>4200</v>
      </c>
      <c r="H219" s="176">
        <v>0</v>
      </c>
      <c r="I219" s="176">
        <v>0</v>
      </c>
      <c r="J219" s="176">
        <v>0</v>
      </c>
      <c r="K219" s="176">
        <v>4200</v>
      </c>
      <c r="L219" s="176">
        <v>0</v>
      </c>
      <c r="M219" s="176">
        <v>0</v>
      </c>
      <c r="N219" s="176">
        <v>0</v>
      </c>
      <c r="O219" s="176">
        <v>4200</v>
      </c>
      <c r="P219" s="176">
        <v>4200</v>
      </c>
      <c r="Q219" s="177">
        <v>1000451142</v>
      </c>
      <c r="R219" s="177" t="s">
        <v>2694</v>
      </c>
      <c r="S219" s="177" t="s">
        <v>53</v>
      </c>
      <c r="T219" s="177" t="s">
        <v>2672</v>
      </c>
      <c r="U219" s="177" t="s">
        <v>69</v>
      </c>
      <c r="V219" s="177" t="s">
        <v>304</v>
      </c>
    </row>
    <row r="220" spans="1:22" ht="31.5" customHeight="1">
      <c r="A220" s="177">
        <v>406226</v>
      </c>
      <c r="B220" s="195" t="s">
        <v>686</v>
      </c>
      <c r="C220" s="177" t="s">
        <v>1694</v>
      </c>
      <c r="D220" s="177" t="s">
        <v>102</v>
      </c>
      <c r="E220" s="177" t="s">
        <v>25</v>
      </c>
      <c r="F220" s="176">
        <v>97</v>
      </c>
      <c r="G220" s="176">
        <v>16296</v>
      </c>
      <c r="H220" s="176">
        <v>0</v>
      </c>
      <c r="I220" s="176">
        <v>0</v>
      </c>
      <c r="J220" s="176">
        <v>16296</v>
      </c>
      <c r="K220" s="176">
        <v>0</v>
      </c>
      <c r="L220" s="176">
        <v>0</v>
      </c>
      <c r="M220" s="176">
        <v>0</v>
      </c>
      <c r="N220" s="176">
        <v>16296</v>
      </c>
      <c r="O220" s="176">
        <v>0</v>
      </c>
      <c r="P220" s="176">
        <v>16296</v>
      </c>
      <c r="Q220" s="177">
        <v>1000416320</v>
      </c>
      <c r="R220" s="177" t="s">
        <v>287</v>
      </c>
      <c r="S220" s="177" t="s">
        <v>24</v>
      </c>
      <c r="T220" s="177" t="s">
        <v>2641</v>
      </c>
      <c r="U220" s="177" t="s">
        <v>69</v>
      </c>
      <c r="V220" s="177" t="s">
        <v>304</v>
      </c>
    </row>
    <row r="221" spans="1:22" ht="31.5" customHeight="1">
      <c r="A221" s="177">
        <v>972791</v>
      </c>
      <c r="B221" s="195" t="s">
        <v>689</v>
      </c>
      <c r="C221" s="177" t="s">
        <v>1694</v>
      </c>
      <c r="D221" s="177" t="s">
        <v>102</v>
      </c>
      <c r="E221" s="177" t="s">
        <v>346</v>
      </c>
      <c r="F221" s="176">
        <v>97</v>
      </c>
      <c r="G221" s="176">
        <v>16296</v>
      </c>
      <c r="H221" s="176">
        <v>0</v>
      </c>
      <c r="I221" s="176">
        <v>0</v>
      </c>
      <c r="J221" s="176">
        <v>16296</v>
      </c>
      <c r="K221" s="176">
        <v>0</v>
      </c>
      <c r="L221" s="176">
        <v>0</v>
      </c>
      <c r="M221" s="176">
        <v>0</v>
      </c>
      <c r="N221" s="176">
        <v>16296</v>
      </c>
      <c r="O221" s="176">
        <v>0</v>
      </c>
      <c r="P221" s="176">
        <v>16296</v>
      </c>
      <c r="Q221" s="177">
        <v>1000416320</v>
      </c>
      <c r="R221" s="177" t="s">
        <v>287</v>
      </c>
      <c r="S221" s="177" t="s">
        <v>27</v>
      </c>
      <c r="T221" s="177" t="s">
        <v>2647</v>
      </c>
      <c r="U221" s="177" t="s">
        <v>69</v>
      </c>
      <c r="V221" s="177" t="s">
        <v>304</v>
      </c>
    </row>
    <row r="222" spans="1:22" ht="31.5" customHeight="1">
      <c r="A222" s="177">
        <v>703821</v>
      </c>
      <c r="B222" s="195" t="s">
        <v>692</v>
      </c>
      <c r="C222" s="177" t="s">
        <v>1694</v>
      </c>
      <c r="D222" s="177" t="s">
        <v>102</v>
      </c>
      <c r="E222" s="177" t="s">
        <v>20</v>
      </c>
      <c r="F222" s="176">
        <v>97</v>
      </c>
      <c r="G222" s="176">
        <v>16296</v>
      </c>
      <c r="H222" s="176">
        <v>0</v>
      </c>
      <c r="I222" s="176">
        <v>0</v>
      </c>
      <c r="J222" s="176">
        <v>12416</v>
      </c>
      <c r="K222" s="176">
        <v>0</v>
      </c>
      <c r="L222" s="176">
        <v>0</v>
      </c>
      <c r="M222" s="176">
        <v>0</v>
      </c>
      <c r="N222" s="176">
        <v>12416</v>
      </c>
      <c r="O222" s="176">
        <v>0</v>
      </c>
      <c r="P222" s="176">
        <v>12416</v>
      </c>
      <c r="Q222" s="177">
        <v>1000416320</v>
      </c>
      <c r="R222" s="177" t="s">
        <v>287</v>
      </c>
      <c r="S222" s="177" t="s">
        <v>24</v>
      </c>
      <c r="T222" s="177" t="s">
        <v>2641</v>
      </c>
      <c r="U222" s="177" t="s">
        <v>69</v>
      </c>
      <c r="V222" s="177" t="s">
        <v>304</v>
      </c>
    </row>
    <row r="223" spans="1:22" ht="31.5" customHeight="1">
      <c r="A223" s="177">
        <v>2397455</v>
      </c>
      <c r="B223" s="195" t="s">
        <v>693</v>
      </c>
      <c r="C223" s="177" t="s">
        <v>1694</v>
      </c>
      <c r="D223" s="177" t="s">
        <v>102</v>
      </c>
      <c r="E223" s="177" t="s">
        <v>694</v>
      </c>
      <c r="F223" s="176">
        <v>115</v>
      </c>
      <c r="G223" s="176">
        <v>19320</v>
      </c>
      <c r="H223" s="176">
        <v>0</v>
      </c>
      <c r="I223" s="176">
        <v>0</v>
      </c>
      <c r="J223" s="176">
        <v>14720</v>
      </c>
      <c r="K223" s="176">
        <v>0</v>
      </c>
      <c r="L223" s="176">
        <v>0</v>
      </c>
      <c r="M223" s="176">
        <v>0</v>
      </c>
      <c r="N223" s="176">
        <v>14720</v>
      </c>
      <c r="O223" s="176">
        <v>0</v>
      </c>
      <c r="P223" s="176">
        <v>14720</v>
      </c>
      <c r="Q223" s="177">
        <v>1000416320</v>
      </c>
      <c r="R223" s="177" t="s">
        <v>287</v>
      </c>
      <c r="S223" s="177" t="s">
        <v>24</v>
      </c>
      <c r="T223" s="177" t="s">
        <v>2641</v>
      </c>
      <c r="U223" s="177" t="s">
        <v>69</v>
      </c>
      <c r="V223" s="177" t="s">
        <v>304</v>
      </c>
    </row>
    <row r="224" spans="1:22" ht="31.5" customHeight="1">
      <c r="A224" s="177">
        <v>2404961</v>
      </c>
      <c r="B224" s="195" t="s">
        <v>706</v>
      </c>
      <c r="C224" s="177" t="s">
        <v>1694</v>
      </c>
      <c r="D224" s="177" t="s">
        <v>707</v>
      </c>
      <c r="E224" s="177" t="s">
        <v>20</v>
      </c>
      <c r="F224" s="176">
        <v>97</v>
      </c>
      <c r="G224" s="176">
        <v>16296</v>
      </c>
      <c r="H224" s="176">
        <v>0</v>
      </c>
      <c r="I224" s="176">
        <v>0</v>
      </c>
      <c r="J224" s="176">
        <v>0</v>
      </c>
      <c r="K224" s="176">
        <v>8148</v>
      </c>
      <c r="L224" s="176">
        <v>16296</v>
      </c>
      <c r="M224" s="176">
        <v>16296</v>
      </c>
      <c r="N224" s="176">
        <v>0</v>
      </c>
      <c r="O224" s="176">
        <v>40740</v>
      </c>
      <c r="P224" s="176">
        <v>40740</v>
      </c>
      <c r="Q224" s="177">
        <v>1000453836</v>
      </c>
      <c r="R224" s="177" t="s">
        <v>307</v>
      </c>
      <c r="S224" s="177" t="s">
        <v>24</v>
      </c>
      <c r="T224" s="177" t="s">
        <v>2641</v>
      </c>
      <c r="U224" s="177" t="s">
        <v>214</v>
      </c>
      <c r="V224" s="177" t="s">
        <v>215</v>
      </c>
    </row>
    <row r="225" spans="1:22" ht="31.5" customHeight="1">
      <c r="A225" s="177">
        <v>541830</v>
      </c>
      <c r="B225" s="195" t="s">
        <v>2695</v>
      </c>
      <c r="C225" s="177" t="s">
        <v>1694</v>
      </c>
      <c r="D225" s="177" t="s">
        <v>707</v>
      </c>
      <c r="E225" s="177" t="s">
        <v>465</v>
      </c>
      <c r="F225" s="176">
        <v>97</v>
      </c>
      <c r="G225" s="176">
        <v>16296</v>
      </c>
      <c r="H225" s="176">
        <v>0</v>
      </c>
      <c r="I225" s="176">
        <v>0</v>
      </c>
      <c r="J225" s="176">
        <v>0</v>
      </c>
      <c r="K225" s="176">
        <v>8148</v>
      </c>
      <c r="L225" s="176">
        <v>16296</v>
      </c>
      <c r="M225" s="176">
        <v>16296</v>
      </c>
      <c r="N225" s="176">
        <v>0</v>
      </c>
      <c r="O225" s="176">
        <v>40740</v>
      </c>
      <c r="P225" s="176">
        <v>40740</v>
      </c>
      <c r="Q225" s="177">
        <v>1000453836</v>
      </c>
      <c r="R225" s="177" t="s">
        <v>307</v>
      </c>
      <c r="S225" s="177" t="s">
        <v>24</v>
      </c>
      <c r="T225" s="177" t="s">
        <v>2641</v>
      </c>
      <c r="U225" s="177" t="s">
        <v>214</v>
      </c>
      <c r="V225" s="177" t="s">
        <v>215</v>
      </c>
    </row>
    <row r="226" spans="1:22" ht="31.5" customHeight="1">
      <c r="A226" s="177">
        <v>855711</v>
      </c>
      <c r="B226" s="195" t="s">
        <v>2696</v>
      </c>
      <c r="C226" s="177" t="s">
        <v>1932</v>
      </c>
      <c r="D226" s="177" t="s">
        <v>707</v>
      </c>
      <c r="E226" s="177" t="s">
        <v>25</v>
      </c>
      <c r="F226" s="176">
        <v>25</v>
      </c>
      <c r="G226" s="176">
        <v>4200</v>
      </c>
      <c r="H226" s="176">
        <v>0</v>
      </c>
      <c r="I226" s="176">
        <v>0</v>
      </c>
      <c r="J226" s="176">
        <v>0</v>
      </c>
      <c r="K226" s="176">
        <v>4200</v>
      </c>
      <c r="L226" s="176">
        <v>4200</v>
      </c>
      <c r="M226" s="176">
        <v>4200</v>
      </c>
      <c r="N226" s="176">
        <v>0</v>
      </c>
      <c r="O226" s="176">
        <v>12600</v>
      </c>
      <c r="P226" s="176">
        <v>12600</v>
      </c>
      <c r="Q226" s="177">
        <v>1000453836</v>
      </c>
      <c r="R226" s="177" t="s">
        <v>307</v>
      </c>
      <c r="S226" s="177" t="s">
        <v>26</v>
      </c>
      <c r="T226" s="177" t="s">
        <v>2643</v>
      </c>
      <c r="U226" s="177" t="s">
        <v>214</v>
      </c>
      <c r="V226" s="177" t="s">
        <v>215</v>
      </c>
    </row>
    <row r="227" spans="1:22" ht="31.5" customHeight="1">
      <c r="A227" s="177">
        <v>676166</v>
      </c>
      <c r="B227" s="195" t="s">
        <v>2697</v>
      </c>
      <c r="C227" s="177" t="s">
        <v>1932</v>
      </c>
      <c r="D227" s="177" t="s">
        <v>707</v>
      </c>
      <c r="E227" s="177" t="s">
        <v>20</v>
      </c>
      <c r="F227" s="176">
        <v>25</v>
      </c>
      <c r="G227" s="176">
        <v>4200</v>
      </c>
      <c r="H227" s="176">
        <v>0</v>
      </c>
      <c r="I227" s="176">
        <v>0</v>
      </c>
      <c r="J227" s="176">
        <v>0</v>
      </c>
      <c r="K227" s="176">
        <v>4200</v>
      </c>
      <c r="L227" s="176">
        <v>4200</v>
      </c>
      <c r="M227" s="176">
        <v>4200</v>
      </c>
      <c r="N227" s="176">
        <v>0</v>
      </c>
      <c r="O227" s="176">
        <v>12600</v>
      </c>
      <c r="P227" s="176">
        <v>12600</v>
      </c>
      <c r="Q227" s="177">
        <v>1000453836</v>
      </c>
      <c r="R227" s="177" t="s">
        <v>307</v>
      </c>
      <c r="S227" s="177" t="s">
        <v>24</v>
      </c>
      <c r="T227" s="177" t="s">
        <v>2641</v>
      </c>
      <c r="U227" s="177" t="s">
        <v>214</v>
      </c>
      <c r="V227" s="177" t="s">
        <v>215</v>
      </c>
    </row>
    <row r="228" spans="1:22" ht="31.5" customHeight="1">
      <c r="A228" s="177">
        <v>159710</v>
      </c>
      <c r="B228" s="195" t="s">
        <v>710</v>
      </c>
      <c r="C228" s="177" t="s">
        <v>1932</v>
      </c>
      <c r="D228" s="177" t="s">
        <v>707</v>
      </c>
      <c r="E228" s="177" t="s">
        <v>711</v>
      </c>
      <c r="F228" s="176">
        <v>25</v>
      </c>
      <c r="G228" s="176">
        <v>4200</v>
      </c>
      <c r="H228" s="176">
        <v>0</v>
      </c>
      <c r="I228" s="176">
        <v>0</v>
      </c>
      <c r="J228" s="176">
        <v>0</v>
      </c>
      <c r="K228" s="176">
        <v>1200</v>
      </c>
      <c r="L228" s="176">
        <v>4200</v>
      </c>
      <c r="M228" s="176">
        <v>4200</v>
      </c>
      <c r="N228" s="176">
        <v>0</v>
      </c>
      <c r="O228" s="176">
        <v>9600</v>
      </c>
      <c r="P228" s="176">
        <v>0</v>
      </c>
      <c r="Q228" s="177">
        <v>1000453836</v>
      </c>
      <c r="R228" s="177" t="s">
        <v>307</v>
      </c>
      <c r="S228" s="177" t="s">
        <v>63</v>
      </c>
      <c r="T228" s="177" t="s">
        <v>2698</v>
      </c>
      <c r="U228" s="177" t="s">
        <v>214</v>
      </c>
      <c r="V228" s="177" t="s">
        <v>215</v>
      </c>
    </row>
    <row r="229" spans="1:22" ht="31.5" customHeight="1">
      <c r="A229" s="177">
        <v>527940</v>
      </c>
      <c r="B229" s="195" t="s">
        <v>2699</v>
      </c>
      <c r="C229" s="177" t="s">
        <v>1932</v>
      </c>
      <c r="D229" s="177" t="s">
        <v>707</v>
      </c>
      <c r="E229" s="177" t="s">
        <v>428</v>
      </c>
      <c r="F229" s="176">
        <v>25</v>
      </c>
      <c r="G229" s="176">
        <v>4200</v>
      </c>
      <c r="H229" s="176">
        <v>0</v>
      </c>
      <c r="I229" s="176">
        <v>0</v>
      </c>
      <c r="J229" s="176">
        <v>0</v>
      </c>
      <c r="K229" s="176">
        <v>4200</v>
      </c>
      <c r="L229" s="176">
        <v>4200</v>
      </c>
      <c r="M229" s="176">
        <v>4200</v>
      </c>
      <c r="N229" s="176">
        <v>0</v>
      </c>
      <c r="O229" s="176">
        <v>12600</v>
      </c>
      <c r="P229" s="176">
        <v>12600</v>
      </c>
      <c r="Q229" s="177">
        <v>1000453836</v>
      </c>
      <c r="R229" s="177" t="s">
        <v>307</v>
      </c>
      <c r="S229" s="177" t="s">
        <v>33</v>
      </c>
      <c r="T229" s="177" t="s">
        <v>2646</v>
      </c>
      <c r="U229" s="177" t="s">
        <v>214</v>
      </c>
      <c r="V229" s="177" t="s">
        <v>215</v>
      </c>
    </row>
    <row r="230" spans="1:22" ht="31.5" customHeight="1">
      <c r="A230" s="177">
        <v>963313</v>
      </c>
      <c r="B230" s="195" t="s">
        <v>713</v>
      </c>
      <c r="C230" s="177" t="s">
        <v>1694</v>
      </c>
      <c r="D230" s="177" t="s">
        <v>707</v>
      </c>
      <c r="E230" s="177" t="s">
        <v>359</v>
      </c>
      <c r="F230" s="176">
        <v>97</v>
      </c>
      <c r="G230" s="176">
        <v>16296</v>
      </c>
      <c r="H230" s="176">
        <v>0</v>
      </c>
      <c r="I230" s="176">
        <v>0</v>
      </c>
      <c r="J230" s="176">
        <v>8148</v>
      </c>
      <c r="K230" s="176">
        <v>16296</v>
      </c>
      <c r="L230" s="176">
        <v>16296</v>
      </c>
      <c r="M230" s="176">
        <v>16296</v>
      </c>
      <c r="N230" s="176">
        <v>8148</v>
      </c>
      <c r="O230" s="176">
        <v>48888</v>
      </c>
      <c r="P230" s="176">
        <v>57036</v>
      </c>
      <c r="Q230" s="177">
        <v>1000453836</v>
      </c>
      <c r="R230" s="177" t="s">
        <v>307</v>
      </c>
      <c r="S230" s="177" t="s">
        <v>24</v>
      </c>
      <c r="T230" s="177" t="s">
        <v>2641</v>
      </c>
      <c r="U230" s="177" t="s">
        <v>214</v>
      </c>
      <c r="V230" s="177" t="s">
        <v>215</v>
      </c>
    </row>
    <row r="231" spans="1:22" ht="31.5" customHeight="1">
      <c r="A231" s="177">
        <v>821134</v>
      </c>
      <c r="B231" s="195" t="s">
        <v>720</v>
      </c>
      <c r="C231" s="177" t="s">
        <v>1694</v>
      </c>
      <c r="D231" s="177" t="s">
        <v>719</v>
      </c>
      <c r="E231" s="177" t="s">
        <v>721</v>
      </c>
      <c r="F231" s="176">
        <v>100</v>
      </c>
      <c r="G231" s="176">
        <v>16800</v>
      </c>
      <c r="H231" s="176">
        <v>16800</v>
      </c>
      <c r="I231" s="176">
        <v>16800</v>
      </c>
      <c r="J231" s="176">
        <v>16800</v>
      </c>
      <c r="K231" s="176">
        <v>16800</v>
      </c>
      <c r="L231" s="176">
        <v>16800</v>
      </c>
      <c r="M231" s="176">
        <v>16800</v>
      </c>
      <c r="N231" s="176">
        <v>50400</v>
      </c>
      <c r="O231" s="176">
        <v>50400</v>
      </c>
      <c r="P231" s="176">
        <v>100800</v>
      </c>
      <c r="Q231" s="177">
        <v>1000410706</v>
      </c>
      <c r="R231" s="177" t="s">
        <v>147</v>
      </c>
      <c r="S231" s="177" t="s">
        <v>33</v>
      </c>
      <c r="T231" s="177" t="s">
        <v>2646</v>
      </c>
      <c r="U231" s="177" t="s">
        <v>72</v>
      </c>
      <c r="V231" s="177" t="s">
        <v>73</v>
      </c>
    </row>
    <row r="232" spans="1:22" ht="31.5" customHeight="1">
      <c r="A232" s="177">
        <v>867751</v>
      </c>
      <c r="B232" s="195" t="s">
        <v>2700</v>
      </c>
      <c r="C232" s="177" t="s">
        <v>1694</v>
      </c>
      <c r="D232" s="177" t="s">
        <v>719</v>
      </c>
      <c r="E232" s="177">
        <v>0</v>
      </c>
      <c r="F232" s="176">
        <v>97</v>
      </c>
      <c r="G232" s="176">
        <v>16296</v>
      </c>
      <c r="H232" s="176">
        <v>16296</v>
      </c>
      <c r="I232" s="176">
        <v>3104</v>
      </c>
      <c r="J232" s="176">
        <v>0</v>
      </c>
      <c r="K232" s="176">
        <v>0</v>
      </c>
      <c r="L232" s="176">
        <v>0</v>
      </c>
      <c r="M232" s="176">
        <v>0</v>
      </c>
      <c r="N232" s="176">
        <v>19400</v>
      </c>
      <c r="O232" s="176">
        <v>0</v>
      </c>
      <c r="P232" s="176">
        <v>19400</v>
      </c>
      <c r="Q232" s="177">
        <v>1000441057</v>
      </c>
      <c r="R232" s="177" t="s">
        <v>49</v>
      </c>
      <c r="S232" s="177" t="s">
        <v>33</v>
      </c>
      <c r="T232" s="177" t="s">
        <v>2646</v>
      </c>
      <c r="U232" s="177" t="s">
        <v>72</v>
      </c>
      <c r="V232" s="177" t="s">
        <v>73</v>
      </c>
    </row>
    <row r="233" spans="1:22" ht="31.5" customHeight="1">
      <c r="A233" s="177">
        <v>943525</v>
      </c>
      <c r="B233" s="195" t="s">
        <v>722</v>
      </c>
      <c r="C233" s="177" t="s">
        <v>1694</v>
      </c>
      <c r="D233" s="177" t="s">
        <v>719</v>
      </c>
      <c r="E233" s="177" t="s">
        <v>20</v>
      </c>
      <c r="F233" s="176">
        <v>97</v>
      </c>
      <c r="G233" s="176">
        <v>16296</v>
      </c>
      <c r="H233" s="176">
        <v>16296</v>
      </c>
      <c r="I233" s="176">
        <v>16296</v>
      </c>
      <c r="J233" s="176">
        <v>16296</v>
      </c>
      <c r="K233" s="176">
        <v>16296</v>
      </c>
      <c r="L233" s="176">
        <v>16296</v>
      </c>
      <c r="M233" s="176">
        <v>0</v>
      </c>
      <c r="N233" s="176">
        <v>48888</v>
      </c>
      <c r="O233" s="176">
        <v>32592</v>
      </c>
      <c r="P233" s="176">
        <v>81480</v>
      </c>
      <c r="Q233" s="177">
        <v>1000410706</v>
      </c>
      <c r="R233" s="177" t="s">
        <v>147</v>
      </c>
      <c r="S233" s="177" t="s">
        <v>24</v>
      </c>
      <c r="T233" s="177" t="s">
        <v>2641</v>
      </c>
      <c r="U233" s="177" t="s">
        <v>72</v>
      </c>
      <c r="V233" s="177" t="s">
        <v>73</v>
      </c>
    </row>
    <row r="234" spans="1:22" ht="31.5" customHeight="1">
      <c r="A234" s="177">
        <v>969759</v>
      </c>
      <c r="B234" s="195" t="s">
        <v>724</v>
      </c>
      <c r="C234" s="177" t="s">
        <v>1694</v>
      </c>
      <c r="D234" s="177" t="s">
        <v>725</v>
      </c>
      <c r="E234" s="177" t="s">
        <v>359</v>
      </c>
      <c r="F234" s="176">
        <v>97</v>
      </c>
      <c r="G234" s="176">
        <v>16296</v>
      </c>
      <c r="H234" s="176">
        <v>16296</v>
      </c>
      <c r="I234" s="176">
        <v>16296</v>
      </c>
      <c r="J234" s="176">
        <v>16296</v>
      </c>
      <c r="K234" s="176">
        <v>16296</v>
      </c>
      <c r="L234" s="176">
        <v>16296</v>
      </c>
      <c r="M234" s="176">
        <v>16296</v>
      </c>
      <c r="N234" s="176">
        <v>48888</v>
      </c>
      <c r="O234" s="176">
        <v>48888</v>
      </c>
      <c r="P234" s="176">
        <v>97776</v>
      </c>
      <c r="Q234" s="177">
        <v>1000410706</v>
      </c>
      <c r="R234" s="177" t="s">
        <v>147</v>
      </c>
      <c r="S234" s="177" t="s">
        <v>24</v>
      </c>
      <c r="T234" s="177" t="s">
        <v>2641</v>
      </c>
      <c r="U234" s="177" t="s">
        <v>72</v>
      </c>
      <c r="V234" s="177" t="s">
        <v>73</v>
      </c>
    </row>
    <row r="235" spans="1:22" ht="31.5" customHeight="1">
      <c r="A235" s="177">
        <v>2289214</v>
      </c>
      <c r="B235" s="195" t="s">
        <v>727</v>
      </c>
      <c r="C235" s="177" t="s">
        <v>1694</v>
      </c>
      <c r="D235" s="177" t="s">
        <v>725</v>
      </c>
      <c r="E235" s="177" t="s">
        <v>20</v>
      </c>
      <c r="F235" s="176">
        <v>97</v>
      </c>
      <c r="G235" s="176">
        <v>16296</v>
      </c>
      <c r="H235" s="176">
        <v>16296</v>
      </c>
      <c r="I235" s="176">
        <v>16296</v>
      </c>
      <c r="J235" s="176">
        <v>16296</v>
      </c>
      <c r="K235" s="176">
        <v>16296</v>
      </c>
      <c r="L235" s="176">
        <v>16296</v>
      </c>
      <c r="M235" s="176">
        <v>16296</v>
      </c>
      <c r="N235" s="176">
        <v>48888</v>
      </c>
      <c r="O235" s="176">
        <v>48888</v>
      </c>
      <c r="P235" s="176">
        <v>97776</v>
      </c>
      <c r="Q235" s="177">
        <v>1000410706</v>
      </c>
      <c r="R235" s="177" t="s">
        <v>147</v>
      </c>
      <c r="S235" s="177" t="s">
        <v>24</v>
      </c>
      <c r="T235" s="177" t="s">
        <v>2641</v>
      </c>
      <c r="U235" s="177" t="s">
        <v>72</v>
      </c>
      <c r="V235" s="177" t="s">
        <v>73</v>
      </c>
    </row>
    <row r="236" spans="1:22" ht="31.5" customHeight="1">
      <c r="A236" s="177">
        <v>2299780</v>
      </c>
      <c r="B236" s="195" t="s">
        <v>729</v>
      </c>
      <c r="C236" s="177" t="s">
        <v>1694</v>
      </c>
      <c r="D236" s="177" t="s">
        <v>725</v>
      </c>
      <c r="E236" s="177" t="s">
        <v>428</v>
      </c>
      <c r="F236" s="176">
        <v>97</v>
      </c>
      <c r="G236" s="176">
        <v>16296</v>
      </c>
      <c r="H236" s="176">
        <v>16296</v>
      </c>
      <c r="I236" s="176">
        <v>16296</v>
      </c>
      <c r="J236" s="176">
        <v>16296</v>
      </c>
      <c r="K236" s="176">
        <v>16296</v>
      </c>
      <c r="L236" s="176">
        <v>16296</v>
      </c>
      <c r="M236" s="176">
        <v>16296</v>
      </c>
      <c r="N236" s="176">
        <v>48888</v>
      </c>
      <c r="O236" s="176">
        <v>48888</v>
      </c>
      <c r="P236" s="176">
        <v>97776</v>
      </c>
      <c r="Q236" s="177">
        <v>1000410706</v>
      </c>
      <c r="R236" s="177" t="s">
        <v>147</v>
      </c>
      <c r="S236" s="177" t="s">
        <v>24</v>
      </c>
      <c r="T236" s="177" t="s">
        <v>2641</v>
      </c>
      <c r="U236" s="177" t="s">
        <v>72</v>
      </c>
      <c r="V236" s="177" t="s">
        <v>73</v>
      </c>
    </row>
    <row r="237" spans="1:22" ht="31.5" customHeight="1">
      <c r="A237" s="177">
        <v>2302831</v>
      </c>
      <c r="B237" s="195" t="s">
        <v>2701</v>
      </c>
      <c r="C237" s="177" t="s">
        <v>1694</v>
      </c>
      <c r="D237" s="177" t="s">
        <v>725</v>
      </c>
      <c r="E237" s="177" t="s">
        <v>25</v>
      </c>
      <c r="F237" s="176">
        <v>97</v>
      </c>
      <c r="G237" s="176">
        <v>16296</v>
      </c>
      <c r="H237" s="176">
        <v>13968</v>
      </c>
      <c r="I237" s="176">
        <v>0</v>
      </c>
      <c r="J237" s="176">
        <v>0</v>
      </c>
      <c r="K237" s="176">
        <v>0</v>
      </c>
      <c r="L237" s="176">
        <v>0</v>
      </c>
      <c r="M237" s="176">
        <v>0</v>
      </c>
      <c r="N237" s="176">
        <v>13968</v>
      </c>
      <c r="O237" s="176">
        <v>0</v>
      </c>
      <c r="P237" s="176">
        <v>13968</v>
      </c>
      <c r="Q237" s="177">
        <v>1000452336</v>
      </c>
      <c r="R237" s="177" t="s">
        <v>74</v>
      </c>
      <c r="S237" s="177" t="s">
        <v>26</v>
      </c>
      <c r="T237" s="177" t="s">
        <v>2643</v>
      </c>
      <c r="U237" s="177" t="s">
        <v>72</v>
      </c>
      <c r="V237" s="177" t="s">
        <v>73</v>
      </c>
    </row>
    <row r="238" spans="1:22" ht="31.5" customHeight="1">
      <c r="A238" s="177">
        <v>2315811</v>
      </c>
      <c r="B238" s="195" t="s">
        <v>2702</v>
      </c>
      <c r="C238" s="177" t="s">
        <v>1694</v>
      </c>
      <c r="D238" s="177" t="s">
        <v>725</v>
      </c>
      <c r="E238" s="177" t="s">
        <v>428</v>
      </c>
      <c r="F238" s="176">
        <v>97</v>
      </c>
      <c r="G238" s="176">
        <v>16296</v>
      </c>
      <c r="H238" s="176">
        <v>16296</v>
      </c>
      <c r="I238" s="176">
        <v>0</v>
      </c>
      <c r="J238" s="176">
        <v>0</v>
      </c>
      <c r="K238" s="176">
        <v>0</v>
      </c>
      <c r="L238" s="176">
        <v>0</v>
      </c>
      <c r="M238" s="176">
        <v>0</v>
      </c>
      <c r="N238" s="176">
        <v>16296</v>
      </c>
      <c r="O238" s="176">
        <v>0</v>
      </c>
      <c r="P238" s="176">
        <v>16296</v>
      </c>
      <c r="Q238" s="177">
        <v>1000412773</v>
      </c>
      <c r="R238" s="177" t="s">
        <v>159</v>
      </c>
      <c r="S238" s="177" t="s">
        <v>24</v>
      </c>
      <c r="T238" s="177" t="s">
        <v>2641</v>
      </c>
      <c r="U238" s="177" t="s">
        <v>72</v>
      </c>
      <c r="V238" s="177" t="s">
        <v>73</v>
      </c>
    </row>
    <row r="239" spans="1:22" ht="31.5" customHeight="1">
      <c r="A239" s="177">
        <v>2323949</v>
      </c>
      <c r="B239" s="195" t="s">
        <v>767</v>
      </c>
      <c r="C239" s="177" t="s">
        <v>1694</v>
      </c>
      <c r="D239" s="177" t="s">
        <v>754</v>
      </c>
      <c r="E239" s="177" t="s">
        <v>721</v>
      </c>
      <c r="F239" s="176">
        <v>120</v>
      </c>
      <c r="G239" s="176">
        <v>20160</v>
      </c>
      <c r="H239" s="176">
        <v>20160</v>
      </c>
      <c r="I239" s="176">
        <v>0</v>
      </c>
      <c r="J239" s="176">
        <v>0</v>
      </c>
      <c r="K239" s="176">
        <v>0</v>
      </c>
      <c r="L239" s="176">
        <v>0</v>
      </c>
      <c r="M239" s="176">
        <v>0</v>
      </c>
      <c r="N239" s="176">
        <v>20160</v>
      </c>
      <c r="O239" s="176">
        <v>0</v>
      </c>
      <c r="P239" s="176">
        <v>20160</v>
      </c>
      <c r="Q239" s="177">
        <v>1000410707</v>
      </c>
      <c r="R239" s="177" t="s">
        <v>152</v>
      </c>
      <c r="S239" s="177" t="s">
        <v>24</v>
      </c>
      <c r="T239" s="177" t="s">
        <v>2641</v>
      </c>
      <c r="U239" s="177" t="s">
        <v>72</v>
      </c>
      <c r="V239" s="177" t="s">
        <v>73</v>
      </c>
    </row>
    <row r="240" spans="1:22" ht="31.5" customHeight="1">
      <c r="A240" s="177">
        <v>2325770</v>
      </c>
      <c r="B240" s="195" t="s">
        <v>680</v>
      </c>
      <c r="C240" s="177" t="s">
        <v>1694</v>
      </c>
      <c r="D240" s="177" t="s">
        <v>754</v>
      </c>
      <c r="E240" s="177" t="s">
        <v>359</v>
      </c>
      <c r="F240" s="176">
        <v>97</v>
      </c>
      <c r="G240" s="176">
        <v>16296</v>
      </c>
      <c r="H240" s="176">
        <v>16296</v>
      </c>
      <c r="I240" s="176">
        <v>16296</v>
      </c>
      <c r="J240" s="176">
        <v>16296</v>
      </c>
      <c r="K240" s="176">
        <v>16296</v>
      </c>
      <c r="L240" s="176">
        <v>0</v>
      </c>
      <c r="M240" s="176">
        <v>0</v>
      </c>
      <c r="N240" s="176">
        <v>48888</v>
      </c>
      <c r="O240" s="176">
        <v>16296</v>
      </c>
      <c r="P240" s="176">
        <v>65184</v>
      </c>
      <c r="Q240" s="177">
        <v>1000445090</v>
      </c>
      <c r="R240" s="177" t="s">
        <v>141</v>
      </c>
      <c r="S240" s="177" t="s">
        <v>24</v>
      </c>
      <c r="T240" s="177" t="s">
        <v>2641</v>
      </c>
      <c r="U240" s="177" t="s">
        <v>72</v>
      </c>
      <c r="V240" s="177" t="s">
        <v>73</v>
      </c>
    </row>
    <row r="241" spans="1:22" ht="31.5" customHeight="1">
      <c r="A241" s="177">
        <v>2330177</v>
      </c>
      <c r="B241" s="195" t="s">
        <v>765</v>
      </c>
      <c r="C241" s="177" t="s">
        <v>1694</v>
      </c>
      <c r="D241" s="177" t="s">
        <v>735</v>
      </c>
      <c r="E241" s="177" t="s">
        <v>20</v>
      </c>
      <c r="F241" s="176">
        <v>97</v>
      </c>
      <c r="G241" s="176">
        <v>16296</v>
      </c>
      <c r="H241" s="176">
        <v>16296</v>
      </c>
      <c r="I241" s="176">
        <v>16296</v>
      </c>
      <c r="J241" s="176">
        <v>16296</v>
      </c>
      <c r="K241" s="176">
        <v>16296</v>
      </c>
      <c r="L241" s="176">
        <v>16296</v>
      </c>
      <c r="M241" s="176">
        <v>16296</v>
      </c>
      <c r="N241" s="176">
        <v>48888</v>
      </c>
      <c r="O241" s="176">
        <v>48888</v>
      </c>
      <c r="P241" s="176">
        <v>97776</v>
      </c>
      <c r="Q241" s="177">
        <v>1000410706</v>
      </c>
      <c r="R241" s="177" t="s">
        <v>147</v>
      </c>
      <c r="S241" s="177" t="s">
        <v>24</v>
      </c>
      <c r="T241" s="177" t="s">
        <v>2641</v>
      </c>
      <c r="U241" s="177" t="s">
        <v>72</v>
      </c>
      <c r="V241" s="177" t="s">
        <v>73</v>
      </c>
    </row>
    <row r="242" spans="1:22" ht="31.5" customHeight="1">
      <c r="A242" s="177">
        <v>2343705</v>
      </c>
      <c r="B242" s="195" t="s">
        <v>753</v>
      </c>
      <c r="C242" s="177" t="s">
        <v>1694</v>
      </c>
      <c r="D242" s="177" t="s">
        <v>735</v>
      </c>
      <c r="E242" s="177" t="s">
        <v>341</v>
      </c>
      <c r="F242" s="176">
        <v>115</v>
      </c>
      <c r="G242" s="176">
        <v>19320</v>
      </c>
      <c r="H242" s="176">
        <v>19320</v>
      </c>
      <c r="I242" s="176">
        <v>19320</v>
      </c>
      <c r="J242" s="176">
        <v>19320</v>
      </c>
      <c r="K242" s="176">
        <v>0</v>
      </c>
      <c r="L242" s="176">
        <v>0</v>
      </c>
      <c r="M242" s="176">
        <v>0</v>
      </c>
      <c r="N242" s="176">
        <v>57960</v>
      </c>
      <c r="O242" s="176">
        <v>0</v>
      </c>
      <c r="P242" s="176">
        <v>57960</v>
      </c>
      <c r="Q242" s="177">
        <v>1000445090</v>
      </c>
      <c r="R242" s="177" t="s">
        <v>141</v>
      </c>
      <c r="S242" s="177" t="s">
        <v>27</v>
      </c>
      <c r="T242" s="177" t="s">
        <v>2647</v>
      </c>
      <c r="U242" s="177" t="s">
        <v>72</v>
      </c>
      <c r="V242" s="177" t="s">
        <v>73</v>
      </c>
    </row>
    <row r="243" spans="1:22" ht="31.5" customHeight="1">
      <c r="A243" s="177">
        <v>970518</v>
      </c>
      <c r="B243" s="195" t="s">
        <v>731</v>
      </c>
      <c r="C243" s="177" t="s">
        <v>1694</v>
      </c>
      <c r="D243" s="177" t="s">
        <v>732</v>
      </c>
      <c r="E243" s="177" t="s">
        <v>341</v>
      </c>
      <c r="F243" s="176">
        <v>115</v>
      </c>
      <c r="G243" s="176">
        <v>19320</v>
      </c>
      <c r="H243" s="176">
        <v>19320</v>
      </c>
      <c r="I243" s="176">
        <v>19320</v>
      </c>
      <c r="J243" s="176">
        <v>19320</v>
      </c>
      <c r="K243" s="176">
        <v>19320</v>
      </c>
      <c r="L243" s="176">
        <v>0</v>
      </c>
      <c r="M243" s="176">
        <v>0</v>
      </c>
      <c r="N243" s="176">
        <v>57960</v>
      </c>
      <c r="O243" s="176">
        <v>19320</v>
      </c>
      <c r="P243" s="176">
        <v>77280</v>
      </c>
      <c r="Q243" s="177">
        <v>1000410706</v>
      </c>
      <c r="R243" s="177" t="s">
        <v>147</v>
      </c>
      <c r="S243" s="177" t="s">
        <v>27</v>
      </c>
      <c r="T243" s="177" t="s">
        <v>2647</v>
      </c>
      <c r="U243" s="177" t="s">
        <v>72</v>
      </c>
      <c r="V243" s="177" t="s">
        <v>73</v>
      </c>
    </row>
    <row r="244" spans="1:22" ht="31.5" customHeight="1">
      <c r="A244" s="177">
        <v>2388597</v>
      </c>
      <c r="B244" s="195" t="s">
        <v>734</v>
      </c>
      <c r="C244" s="177" t="s">
        <v>1694</v>
      </c>
      <c r="D244" s="177" t="s">
        <v>735</v>
      </c>
      <c r="E244" s="177" t="s">
        <v>721</v>
      </c>
      <c r="F244" s="176">
        <v>100</v>
      </c>
      <c r="G244" s="176">
        <v>16800</v>
      </c>
      <c r="H244" s="176">
        <v>0</v>
      </c>
      <c r="I244" s="176">
        <v>12000</v>
      </c>
      <c r="J244" s="176">
        <v>16800</v>
      </c>
      <c r="K244" s="176">
        <v>16800</v>
      </c>
      <c r="L244" s="176">
        <v>16800</v>
      </c>
      <c r="M244" s="176">
        <v>16800</v>
      </c>
      <c r="N244" s="176">
        <v>28800</v>
      </c>
      <c r="O244" s="176">
        <v>50400</v>
      </c>
      <c r="P244" s="176">
        <v>79200</v>
      </c>
      <c r="Q244" s="177">
        <v>1000410706</v>
      </c>
      <c r="R244" s="177" t="s">
        <v>147</v>
      </c>
      <c r="S244" s="177" t="s">
        <v>33</v>
      </c>
      <c r="T244" s="177" t="s">
        <v>2646</v>
      </c>
      <c r="U244" s="177" t="s">
        <v>72</v>
      </c>
      <c r="V244" s="177" t="s">
        <v>73</v>
      </c>
    </row>
    <row r="245" spans="1:22" ht="31.5" customHeight="1">
      <c r="A245" s="177">
        <v>291337</v>
      </c>
      <c r="B245" s="195" t="s">
        <v>771</v>
      </c>
      <c r="C245" s="177" t="s">
        <v>1694</v>
      </c>
      <c r="D245" s="177">
        <v>0</v>
      </c>
      <c r="E245" s="177" t="s">
        <v>25</v>
      </c>
      <c r="F245" s="176">
        <v>100</v>
      </c>
      <c r="G245" s="176">
        <v>0</v>
      </c>
      <c r="H245" s="176">
        <v>0</v>
      </c>
      <c r="I245" s="176">
        <v>0</v>
      </c>
      <c r="J245" s="176">
        <v>0</v>
      </c>
      <c r="K245" s="176">
        <v>16800</v>
      </c>
      <c r="L245" s="176">
        <v>0</v>
      </c>
      <c r="M245" s="176">
        <v>0</v>
      </c>
      <c r="N245" s="176">
        <v>0</v>
      </c>
      <c r="O245" s="176">
        <v>16800</v>
      </c>
      <c r="P245" s="176">
        <v>16800</v>
      </c>
      <c r="Q245" s="177">
        <v>1000445090</v>
      </c>
      <c r="R245" s="177" t="s">
        <v>141</v>
      </c>
      <c r="S245" s="177" t="s">
        <v>26</v>
      </c>
      <c r="T245" s="177" t="s">
        <v>2643</v>
      </c>
      <c r="U245" s="177" t="s">
        <v>72</v>
      </c>
      <c r="V245" s="177" t="s">
        <v>73</v>
      </c>
    </row>
    <row r="246" spans="1:22" ht="31.5" customHeight="1">
      <c r="A246" s="177">
        <v>153621</v>
      </c>
      <c r="B246" s="195" t="s">
        <v>743</v>
      </c>
      <c r="C246" s="177" t="s">
        <v>1694</v>
      </c>
      <c r="D246" s="177" t="s">
        <v>744</v>
      </c>
      <c r="E246" s="177" t="s">
        <v>359</v>
      </c>
      <c r="F246" s="176">
        <v>105</v>
      </c>
      <c r="G246" s="176">
        <v>17640</v>
      </c>
      <c r="H246" s="176">
        <v>17640</v>
      </c>
      <c r="I246" s="176">
        <v>17640</v>
      </c>
      <c r="J246" s="176">
        <v>17640</v>
      </c>
      <c r="K246" s="176">
        <v>17640</v>
      </c>
      <c r="L246" s="176">
        <v>17640</v>
      </c>
      <c r="M246" s="176">
        <v>17640</v>
      </c>
      <c r="N246" s="176">
        <v>52920</v>
      </c>
      <c r="O246" s="176">
        <v>52920</v>
      </c>
      <c r="P246" s="176">
        <v>105840</v>
      </c>
      <c r="Q246" s="177">
        <v>1000445090</v>
      </c>
      <c r="R246" s="177" t="s">
        <v>141</v>
      </c>
      <c r="S246" s="177" t="s">
        <v>24</v>
      </c>
      <c r="T246" s="177" t="s">
        <v>2641</v>
      </c>
      <c r="U246" s="177" t="s">
        <v>76</v>
      </c>
      <c r="V246" s="177" t="s">
        <v>2009</v>
      </c>
    </row>
    <row r="247" spans="1:22" ht="31.5" customHeight="1">
      <c r="A247" s="177">
        <v>158714</v>
      </c>
      <c r="B247" s="195" t="s">
        <v>2703</v>
      </c>
      <c r="C247" s="177" t="s">
        <v>1694</v>
      </c>
      <c r="D247" s="177" t="s">
        <v>741</v>
      </c>
      <c r="E247" s="177" t="s">
        <v>341</v>
      </c>
      <c r="F247" s="176">
        <v>115</v>
      </c>
      <c r="G247" s="176">
        <v>19320</v>
      </c>
      <c r="H247" s="176">
        <v>19320</v>
      </c>
      <c r="I247" s="176">
        <v>19320</v>
      </c>
      <c r="J247" s="176">
        <v>19320</v>
      </c>
      <c r="K247" s="176">
        <v>19320</v>
      </c>
      <c r="L247" s="176">
        <v>19320</v>
      </c>
      <c r="M247" s="176">
        <v>19320</v>
      </c>
      <c r="N247" s="176">
        <v>57960</v>
      </c>
      <c r="O247" s="176">
        <v>57960</v>
      </c>
      <c r="P247" s="176">
        <v>115920</v>
      </c>
      <c r="Q247" s="177">
        <v>1000445090</v>
      </c>
      <c r="R247" s="177" t="s">
        <v>141</v>
      </c>
      <c r="S247" s="177" t="s">
        <v>27</v>
      </c>
      <c r="T247" s="177" t="s">
        <v>2647</v>
      </c>
      <c r="U247" s="177" t="s">
        <v>76</v>
      </c>
      <c r="V247" s="177" t="s">
        <v>2009</v>
      </c>
    </row>
    <row r="248" spans="1:22" ht="31.5" customHeight="1">
      <c r="A248" s="177">
        <v>207175</v>
      </c>
      <c r="B248" s="195" t="s">
        <v>745</v>
      </c>
      <c r="C248" s="177" t="s">
        <v>1694</v>
      </c>
      <c r="D248" s="177" t="s">
        <v>744</v>
      </c>
      <c r="E248" s="177" t="s">
        <v>20</v>
      </c>
      <c r="F248" s="176">
        <v>97</v>
      </c>
      <c r="G248" s="176">
        <v>16296</v>
      </c>
      <c r="H248" s="176">
        <v>16296</v>
      </c>
      <c r="I248" s="176">
        <v>16296</v>
      </c>
      <c r="J248" s="176">
        <v>16296</v>
      </c>
      <c r="K248" s="176">
        <v>16296</v>
      </c>
      <c r="L248" s="176">
        <v>16296</v>
      </c>
      <c r="M248" s="176">
        <v>16296</v>
      </c>
      <c r="N248" s="176">
        <v>48888</v>
      </c>
      <c r="O248" s="176">
        <v>48888</v>
      </c>
      <c r="P248" s="176">
        <v>97776</v>
      </c>
      <c r="Q248" s="177">
        <v>1000445090</v>
      </c>
      <c r="R248" s="177" t="s">
        <v>141</v>
      </c>
      <c r="S248" s="177" t="s">
        <v>24</v>
      </c>
      <c r="T248" s="177" t="s">
        <v>2641</v>
      </c>
      <c r="U248" s="177" t="s">
        <v>76</v>
      </c>
      <c r="V248" s="177" t="s">
        <v>2009</v>
      </c>
    </row>
    <row r="249" spans="1:22" ht="31.5" customHeight="1">
      <c r="A249" s="177">
        <v>291337</v>
      </c>
      <c r="B249" s="195" t="s">
        <v>771</v>
      </c>
      <c r="C249" s="177" t="s">
        <v>1694</v>
      </c>
      <c r="D249" s="177" t="s">
        <v>741</v>
      </c>
      <c r="E249" s="177" t="s">
        <v>25</v>
      </c>
      <c r="F249" s="176">
        <v>100</v>
      </c>
      <c r="G249" s="176">
        <v>16800</v>
      </c>
      <c r="H249" s="176">
        <v>16800</v>
      </c>
      <c r="I249" s="176">
        <v>16800</v>
      </c>
      <c r="J249" s="176">
        <v>16800</v>
      </c>
      <c r="K249" s="176">
        <v>0</v>
      </c>
      <c r="L249" s="176">
        <v>0</v>
      </c>
      <c r="M249" s="176">
        <v>0</v>
      </c>
      <c r="N249" s="176">
        <v>50400</v>
      </c>
      <c r="O249" s="176">
        <v>0</v>
      </c>
      <c r="P249" s="176">
        <v>50400</v>
      </c>
      <c r="Q249" s="177">
        <v>1000445090</v>
      </c>
      <c r="R249" s="177" t="s">
        <v>141</v>
      </c>
      <c r="S249" s="177" t="s">
        <v>26</v>
      </c>
      <c r="T249" s="177" t="s">
        <v>2643</v>
      </c>
      <c r="U249" s="177" t="s">
        <v>76</v>
      </c>
      <c r="V249" s="177" t="s">
        <v>2009</v>
      </c>
    </row>
    <row r="250" spans="1:22" ht="31.5" customHeight="1">
      <c r="A250" s="177">
        <v>629210</v>
      </c>
      <c r="B250" s="195" t="s">
        <v>746</v>
      </c>
      <c r="C250" s="177" t="s">
        <v>1694</v>
      </c>
      <c r="D250" s="177" t="s">
        <v>741</v>
      </c>
      <c r="E250" s="177" t="s">
        <v>20</v>
      </c>
      <c r="F250" s="176">
        <v>105</v>
      </c>
      <c r="G250" s="176">
        <v>17640</v>
      </c>
      <c r="H250" s="176">
        <v>17640</v>
      </c>
      <c r="I250" s="176">
        <v>17640</v>
      </c>
      <c r="J250" s="176">
        <v>17640</v>
      </c>
      <c r="K250" s="176">
        <v>17640</v>
      </c>
      <c r="L250" s="176">
        <v>17640</v>
      </c>
      <c r="M250" s="176">
        <v>17640</v>
      </c>
      <c r="N250" s="176">
        <v>52920</v>
      </c>
      <c r="O250" s="176">
        <v>52920</v>
      </c>
      <c r="P250" s="176">
        <v>105840</v>
      </c>
      <c r="Q250" s="177">
        <v>1000445090</v>
      </c>
      <c r="R250" s="177" t="s">
        <v>141</v>
      </c>
      <c r="S250" s="177" t="s">
        <v>24</v>
      </c>
      <c r="T250" s="177" t="s">
        <v>2641</v>
      </c>
      <c r="U250" s="177" t="s">
        <v>76</v>
      </c>
      <c r="V250" s="177" t="s">
        <v>2009</v>
      </c>
    </row>
    <row r="251" spans="1:22" ht="31.5" customHeight="1">
      <c r="A251" s="177">
        <v>699808</v>
      </c>
      <c r="B251" s="195" t="s">
        <v>747</v>
      </c>
      <c r="C251" s="177" t="s">
        <v>1694</v>
      </c>
      <c r="D251" s="177" t="s">
        <v>744</v>
      </c>
      <c r="E251" s="177" t="s">
        <v>20</v>
      </c>
      <c r="F251" s="176">
        <v>95</v>
      </c>
      <c r="G251" s="176">
        <v>15960</v>
      </c>
      <c r="H251" s="176">
        <v>7980</v>
      </c>
      <c r="I251" s="176">
        <v>7980</v>
      </c>
      <c r="J251" s="176">
        <v>7980</v>
      </c>
      <c r="K251" s="176">
        <v>15960</v>
      </c>
      <c r="L251" s="176">
        <v>15960</v>
      </c>
      <c r="M251" s="176">
        <v>15960</v>
      </c>
      <c r="N251" s="176">
        <v>23940</v>
      </c>
      <c r="O251" s="176">
        <v>47880</v>
      </c>
      <c r="P251" s="176">
        <v>71820</v>
      </c>
      <c r="Q251" s="177">
        <v>1000445090</v>
      </c>
      <c r="R251" s="177" t="s">
        <v>141</v>
      </c>
      <c r="S251" s="177" t="s">
        <v>37</v>
      </c>
      <c r="T251" s="177" t="s">
        <v>2651</v>
      </c>
      <c r="U251" s="177" t="s">
        <v>76</v>
      </c>
      <c r="V251" s="177" t="s">
        <v>2009</v>
      </c>
    </row>
    <row r="252" spans="1:22" ht="31.5" customHeight="1">
      <c r="A252" s="177">
        <v>792774</v>
      </c>
      <c r="B252" s="195" t="s">
        <v>737</v>
      </c>
      <c r="C252" s="177" t="s">
        <v>1694</v>
      </c>
      <c r="D252" s="177" t="s">
        <v>738</v>
      </c>
      <c r="E252" s="177" t="s">
        <v>20</v>
      </c>
      <c r="F252" s="176">
        <v>115</v>
      </c>
      <c r="G252" s="176">
        <v>19320</v>
      </c>
      <c r="H252" s="176">
        <v>9660</v>
      </c>
      <c r="I252" s="176">
        <v>9660</v>
      </c>
      <c r="J252" s="176">
        <v>9660</v>
      </c>
      <c r="K252" s="176">
        <v>14490</v>
      </c>
      <c r="L252" s="176">
        <v>14490</v>
      </c>
      <c r="M252" s="176">
        <v>14490</v>
      </c>
      <c r="N252" s="176">
        <v>28980</v>
      </c>
      <c r="O252" s="176">
        <v>43470</v>
      </c>
      <c r="P252" s="176">
        <v>72450</v>
      </c>
      <c r="Q252" s="177">
        <v>1000445090</v>
      </c>
      <c r="R252" s="177" t="s">
        <v>141</v>
      </c>
      <c r="S252" s="177" t="s">
        <v>33</v>
      </c>
      <c r="T252" s="177" t="s">
        <v>2646</v>
      </c>
      <c r="U252" s="177" t="s">
        <v>76</v>
      </c>
      <c r="V252" s="177" t="s">
        <v>2009</v>
      </c>
    </row>
    <row r="253" spans="1:22" ht="31.5" customHeight="1">
      <c r="A253" s="177">
        <v>881649</v>
      </c>
      <c r="B253" s="195" t="s">
        <v>748</v>
      </c>
      <c r="C253" s="177" t="s">
        <v>1694</v>
      </c>
      <c r="D253" s="177" t="s">
        <v>744</v>
      </c>
      <c r="E253" s="177" t="s">
        <v>465</v>
      </c>
      <c r="F253" s="176">
        <v>105</v>
      </c>
      <c r="G253" s="176">
        <v>17640</v>
      </c>
      <c r="H253" s="176">
        <v>17640</v>
      </c>
      <c r="I253" s="176">
        <v>17640</v>
      </c>
      <c r="J253" s="176">
        <v>17640</v>
      </c>
      <c r="K253" s="176">
        <v>17640</v>
      </c>
      <c r="L253" s="176">
        <v>17640</v>
      </c>
      <c r="M253" s="176">
        <v>17640</v>
      </c>
      <c r="N253" s="176">
        <v>52920</v>
      </c>
      <c r="O253" s="176">
        <v>52920</v>
      </c>
      <c r="P253" s="176">
        <v>105840</v>
      </c>
      <c r="Q253" s="177">
        <v>1000445090</v>
      </c>
      <c r="R253" s="177" t="s">
        <v>141</v>
      </c>
      <c r="S253" s="177" t="s">
        <v>24</v>
      </c>
      <c r="T253" s="177" t="s">
        <v>2641</v>
      </c>
      <c r="U253" s="177" t="s">
        <v>76</v>
      </c>
      <c r="V253" s="177" t="s">
        <v>2009</v>
      </c>
    </row>
    <row r="254" spans="1:22" ht="31.5" customHeight="1">
      <c r="A254" s="177">
        <v>2303069</v>
      </c>
      <c r="B254" s="195" t="s">
        <v>749</v>
      </c>
      <c r="C254" s="177" t="s">
        <v>1694</v>
      </c>
      <c r="D254" s="177" t="s">
        <v>744</v>
      </c>
      <c r="E254" s="177" t="s">
        <v>25</v>
      </c>
      <c r="F254" s="176">
        <v>95</v>
      </c>
      <c r="G254" s="176">
        <v>15960</v>
      </c>
      <c r="H254" s="176">
        <v>15960</v>
      </c>
      <c r="I254" s="176">
        <v>15960</v>
      </c>
      <c r="J254" s="176">
        <v>15960</v>
      </c>
      <c r="K254" s="176">
        <v>15960</v>
      </c>
      <c r="L254" s="176">
        <v>15960</v>
      </c>
      <c r="M254" s="176">
        <v>15960</v>
      </c>
      <c r="N254" s="176">
        <v>47880</v>
      </c>
      <c r="O254" s="176">
        <v>47880</v>
      </c>
      <c r="P254" s="176">
        <v>95760</v>
      </c>
      <c r="Q254" s="177">
        <v>1000445090</v>
      </c>
      <c r="R254" s="177" t="s">
        <v>141</v>
      </c>
      <c r="S254" s="177" t="s">
        <v>26</v>
      </c>
      <c r="T254" s="177" t="s">
        <v>2643</v>
      </c>
      <c r="U254" s="177" t="s">
        <v>76</v>
      </c>
      <c r="V254" s="177" t="s">
        <v>2009</v>
      </c>
    </row>
    <row r="255" spans="1:22" ht="31.5" customHeight="1">
      <c r="A255" s="177">
        <v>2304599</v>
      </c>
      <c r="B255" s="195" t="s">
        <v>750</v>
      </c>
      <c r="C255" s="177" t="s">
        <v>1694</v>
      </c>
      <c r="D255" s="177" t="s">
        <v>744</v>
      </c>
      <c r="E255" s="177" t="s">
        <v>341</v>
      </c>
      <c r="F255" s="176">
        <v>115</v>
      </c>
      <c r="G255" s="176">
        <v>19320</v>
      </c>
      <c r="H255" s="176">
        <v>19320</v>
      </c>
      <c r="I255" s="176">
        <v>19320</v>
      </c>
      <c r="J255" s="176">
        <v>19320</v>
      </c>
      <c r="K255" s="176">
        <v>19320</v>
      </c>
      <c r="L255" s="176">
        <v>19320</v>
      </c>
      <c r="M255" s="176">
        <v>19320</v>
      </c>
      <c r="N255" s="176">
        <v>57960</v>
      </c>
      <c r="O255" s="176">
        <v>57960</v>
      </c>
      <c r="P255" s="176">
        <v>115920</v>
      </c>
      <c r="Q255" s="177">
        <v>1000445090</v>
      </c>
      <c r="R255" s="177" t="s">
        <v>141</v>
      </c>
      <c r="S255" s="177" t="s">
        <v>27</v>
      </c>
      <c r="T255" s="177" t="s">
        <v>2654</v>
      </c>
      <c r="U255" s="177" t="s">
        <v>76</v>
      </c>
      <c r="V255" s="177" t="s">
        <v>2009</v>
      </c>
    </row>
    <row r="256" spans="1:22" ht="31.5" customHeight="1">
      <c r="A256" s="177">
        <v>2325771</v>
      </c>
      <c r="B256" s="195" t="s">
        <v>751</v>
      </c>
      <c r="C256" s="177" t="s">
        <v>1694</v>
      </c>
      <c r="D256" s="177" t="s">
        <v>744</v>
      </c>
      <c r="E256" s="177" t="s">
        <v>428</v>
      </c>
      <c r="F256" s="176">
        <v>97</v>
      </c>
      <c r="G256" s="176">
        <v>16296</v>
      </c>
      <c r="H256" s="176">
        <v>16296</v>
      </c>
      <c r="I256" s="176">
        <v>16296</v>
      </c>
      <c r="J256" s="176">
        <v>4656</v>
      </c>
      <c r="K256" s="176">
        <v>16296</v>
      </c>
      <c r="L256" s="176">
        <v>16296</v>
      </c>
      <c r="M256" s="176">
        <v>16296</v>
      </c>
      <c r="N256" s="176">
        <v>37248</v>
      </c>
      <c r="O256" s="176">
        <v>48888</v>
      </c>
      <c r="P256" s="176">
        <v>86136</v>
      </c>
      <c r="Q256" s="177">
        <v>1000445090</v>
      </c>
      <c r="R256" s="177" t="s">
        <v>141</v>
      </c>
      <c r="S256" s="177" t="s">
        <v>24</v>
      </c>
      <c r="T256" s="177" t="s">
        <v>2641</v>
      </c>
      <c r="U256" s="177" t="s">
        <v>76</v>
      </c>
      <c r="V256" s="177" t="s">
        <v>2009</v>
      </c>
    </row>
    <row r="257" spans="1:22" ht="31.5" customHeight="1">
      <c r="A257" s="177">
        <v>2329700</v>
      </c>
      <c r="B257" s="195" t="s">
        <v>752</v>
      </c>
      <c r="C257" s="177" t="s">
        <v>1694</v>
      </c>
      <c r="D257" s="177" t="s">
        <v>719</v>
      </c>
      <c r="E257" s="177" t="s">
        <v>25</v>
      </c>
      <c r="F257" s="176">
        <v>85</v>
      </c>
      <c r="G257" s="176">
        <v>14280</v>
      </c>
      <c r="H257" s="176">
        <v>0</v>
      </c>
      <c r="I257" s="176">
        <v>0</v>
      </c>
      <c r="J257" s="176">
        <v>14280</v>
      </c>
      <c r="K257" s="176">
        <v>14280</v>
      </c>
      <c r="L257" s="176">
        <v>14280</v>
      </c>
      <c r="M257" s="176">
        <v>14280</v>
      </c>
      <c r="N257" s="176">
        <v>14280</v>
      </c>
      <c r="O257" s="176">
        <v>42840</v>
      </c>
      <c r="P257" s="176">
        <v>57120</v>
      </c>
      <c r="Q257" s="177">
        <v>1000445090</v>
      </c>
      <c r="R257" s="177" t="s">
        <v>141</v>
      </c>
      <c r="S257" s="177" t="s">
        <v>26</v>
      </c>
      <c r="T257" s="177" t="s">
        <v>2643</v>
      </c>
      <c r="U257" s="177" t="s">
        <v>76</v>
      </c>
      <c r="V257" s="177" t="s">
        <v>2009</v>
      </c>
    </row>
    <row r="258" spans="1:22" ht="31.5" customHeight="1">
      <c r="A258" s="177">
        <v>2343705</v>
      </c>
      <c r="B258" s="195" t="s">
        <v>753</v>
      </c>
      <c r="C258" s="177" t="s">
        <v>1694</v>
      </c>
      <c r="D258" s="177" t="s">
        <v>735</v>
      </c>
      <c r="E258" s="177" t="s">
        <v>341</v>
      </c>
      <c r="F258" s="176">
        <v>115</v>
      </c>
      <c r="G258" s="176">
        <v>19320</v>
      </c>
      <c r="H258" s="176">
        <v>0</v>
      </c>
      <c r="I258" s="176">
        <v>0</v>
      </c>
      <c r="J258" s="176">
        <v>0</v>
      </c>
      <c r="K258" s="176">
        <v>19320</v>
      </c>
      <c r="L258" s="176">
        <v>19320</v>
      </c>
      <c r="M258" s="176">
        <v>19320</v>
      </c>
      <c r="N258" s="176">
        <v>0</v>
      </c>
      <c r="O258" s="176">
        <v>57960</v>
      </c>
      <c r="P258" s="176">
        <v>57960</v>
      </c>
      <c r="Q258" s="177">
        <v>1000445090</v>
      </c>
      <c r="R258" s="177" t="s">
        <v>141</v>
      </c>
      <c r="S258" s="177" t="s">
        <v>27</v>
      </c>
      <c r="T258" s="177" t="s">
        <v>2647</v>
      </c>
      <c r="U258" s="177" t="s">
        <v>76</v>
      </c>
      <c r="V258" s="177" t="s">
        <v>2009</v>
      </c>
    </row>
    <row r="259" spans="1:22" ht="31.5" customHeight="1">
      <c r="A259" s="177">
        <v>2325770</v>
      </c>
      <c r="B259" s="195" t="s">
        <v>680</v>
      </c>
      <c r="C259" s="177" t="s">
        <v>1694</v>
      </c>
      <c r="D259" s="177" t="s">
        <v>754</v>
      </c>
      <c r="E259" s="177" t="s">
        <v>359</v>
      </c>
      <c r="F259" s="176">
        <v>97</v>
      </c>
      <c r="G259" s="176">
        <v>16296</v>
      </c>
      <c r="H259" s="176">
        <v>0</v>
      </c>
      <c r="I259" s="176">
        <v>0</v>
      </c>
      <c r="J259" s="176">
        <v>0</v>
      </c>
      <c r="K259" s="176">
        <v>0</v>
      </c>
      <c r="L259" s="176">
        <v>16296</v>
      </c>
      <c r="M259" s="176">
        <v>16296</v>
      </c>
      <c r="N259" s="176">
        <v>0</v>
      </c>
      <c r="O259" s="176">
        <v>32592</v>
      </c>
      <c r="P259" s="176">
        <v>32592</v>
      </c>
      <c r="Q259" s="177">
        <v>1000445090</v>
      </c>
      <c r="R259" s="177" t="s">
        <v>141</v>
      </c>
      <c r="S259" s="177" t="s">
        <v>24</v>
      </c>
      <c r="T259" s="177" t="s">
        <v>2641</v>
      </c>
      <c r="U259" s="177" t="s">
        <v>76</v>
      </c>
      <c r="V259" s="177" t="s">
        <v>2009</v>
      </c>
    </row>
    <row r="260" spans="1:22" ht="31.5" customHeight="1">
      <c r="A260" s="177">
        <v>792406</v>
      </c>
      <c r="B260" s="195" t="s">
        <v>755</v>
      </c>
      <c r="C260" s="177" t="s">
        <v>1694</v>
      </c>
      <c r="D260" s="177" t="s">
        <v>735</v>
      </c>
      <c r="E260" s="177" t="s">
        <v>428</v>
      </c>
      <c r="F260" s="176">
        <v>97</v>
      </c>
      <c r="G260" s="176">
        <v>16296</v>
      </c>
      <c r="H260" s="176">
        <v>0</v>
      </c>
      <c r="I260" s="176">
        <v>0</v>
      </c>
      <c r="J260" s="176">
        <v>0</v>
      </c>
      <c r="K260" s="176">
        <v>16296</v>
      </c>
      <c r="L260" s="176">
        <v>16296</v>
      </c>
      <c r="M260" s="176">
        <v>16296</v>
      </c>
      <c r="N260" s="176">
        <v>0</v>
      </c>
      <c r="O260" s="176">
        <v>48888</v>
      </c>
      <c r="P260" s="176">
        <v>48888</v>
      </c>
      <c r="Q260" s="177">
        <v>1000445090</v>
      </c>
      <c r="R260" s="177" t="s">
        <v>141</v>
      </c>
      <c r="S260" s="177" t="s">
        <v>24</v>
      </c>
      <c r="T260" s="177" t="s">
        <v>2641</v>
      </c>
      <c r="U260" s="177" t="s">
        <v>76</v>
      </c>
      <c r="V260" s="177" t="s">
        <v>2009</v>
      </c>
    </row>
    <row r="261" spans="1:22" ht="31.5" customHeight="1">
      <c r="A261" s="177">
        <v>858926</v>
      </c>
      <c r="B261" s="195" t="s">
        <v>775</v>
      </c>
      <c r="C261" s="177" t="s">
        <v>1694</v>
      </c>
      <c r="D261" s="177" t="s">
        <v>757</v>
      </c>
      <c r="E261" s="177" t="s">
        <v>359</v>
      </c>
      <c r="F261" s="176">
        <v>97</v>
      </c>
      <c r="G261" s="176">
        <v>16296</v>
      </c>
      <c r="H261" s="176">
        <v>0</v>
      </c>
      <c r="I261" s="176">
        <v>0</v>
      </c>
      <c r="J261" s="176">
        <v>0</v>
      </c>
      <c r="K261" s="176">
        <v>16296</v>
      </c>
      <c r="L261" s="176">
        <v>16296</v>
      </c>
      <c r="M261" s="176">
        <v>16296</v>
      </c>
      <c r="N261" s="176">
        <v>0</v>
      </c>
      <c r="O261" s="176">
        <v>48888</v>
      </c>
      <c r="P261" s="176">
        <v>48888</v>
      </c>
      <c r="Q261" s="177">
        <v>1000445090</v>
      </c>
      <c r="R261" s="177" t="s">
        <v>141</v>
      </c>
      <c r="S261" s="177" t="s">
        <v>33</v>
      </c>
      <c r="T261" s="177" t="s">
        <v>2646</v>
      </c>
      <c r="U261" s="177" t="s">
        <v>76</v>
      </c>
      <c r="V261" s="177" t="s">
        <v>2009</v>
      </c>
    </row>
    <row r="262" spans="1:22" ht="31.5" customHeight="1">
      <c r="A262" s="177">
        <v>958118</v>
      </c>
      <c r="B262" s="195" t="s">
        <v>740</v>
      </c>
      <c r="C262" s="177" t="s">
        <v>1694</v>
      </c>
      <c r="D262" s="177" t="s">
        <v>741</v>
      </c>
      <c r="E262" s="177" t="s">
        <v>341</v>
      </c>
      <c r="F262" s="176">
        <v>115</v>
      </c>
      <c r="G262" s="176">
        <v>19320</v>
      </c>
      <c r="H262" s="176">
        <v>0</v>
      </c>
      <c r="I262" s="176">
        <v>0</v>
      </c>
      <c r="J262" s="176">
        <v>0</v>
      </c>
      <c r="K262" s="176">
        <v>19320</v>
      </c>
      <c r="L262" s="176">
        <v>19320</v>
      </c>
      <c r="M262" s="176">
        <v>19320</v>
      </c>
      <c r="N262" s="176">
        <v>0</v>
      </c>
      <c r="O262" s="176">
        <v>57960</v>
      </c>
      <c r="P262" s="176">
        <v>57960</v>
      </c>
      <c r="Q262" s="177">
        <v>1000445090</v>
      </c>
      <c r="R262" s="177" t="s">
        <v>141</v>
      </c>
      <c r="S262" s="177" t="s">
        <v>27</v>
      </c>
      <c r="T262" s="177" t="s">
        <v>2647</v>
      </c>
      <c r="U262" s="177" t="s">
        <v>76</v>
      </c>
      <c r="V262" s="177" t="s">
        <v>2009</v>
      </c>
    </row>
    <row r="263" spans="1:22" ht="31.5" customHeight="1">
      <c r="A263" s="177">
        <v>969536</v>
      </c>
      <c r="B263" s="195" t="s">
        <v>756</v>
      </c>
      <c r="C263" s="177" t="s">
        <v>1694</v>
      </c>
      <c r="D263" s="177" t="s">
        <v>757</v>
      </c>
      <c r="E263" s="177" t="s">
        <v>359</v>
      </c>
      <c r="F263" s="176">
        <v>95</v>
      </c>
      <c r="G263" s="176">
        <v>15960</v>
      </c>
      <c r="H263" s="176">
        <v>0</v>
      </c>
      <c r="I263" s="176">
        <v>0</v>
      </c>
      <c r="J263" s="176">
        <v>0</v>
      </c>
      <c r="K263" s="176">
        <v>15960</v>
      </c>
      <c r="L263" s="176">
        <v>15960</v>
      </c>
      <c r="M263" s="176">
        <v>15960</v>
      </c>
      <c r="N263" s="176">
        <v>0</v>
      </c>
      <c r="O263" s="176">
        <v>47880</v>
      </c>
      <c r="P263" s="176">
        <v>47880</v>
      </c>
      <c r="Q263" s="177">
        <v>1000445090</v>
      </c>
      <c r="R263" s="177" t="s">
        <v>141</v>
      </c>
      <c r="S263" s="177" t="s">
        <v>24</v>
      </c>
      <c r="T263" s="177" t="s">
        <v>2641</v>
      </c>
      <c r="U263" s="177" t="s">
        <v>76</v>
      </c>
      <c r="V263" s="177" t="s">
        <v>2009</v>
      </c>
    </row>
    <row r="264" spans="1:22" ht="31.5" customHeight="1">
      <c r="A264" s="177">
        <v>969892</v>
      </c>
      <c r="B264" s="195" t="s">
        <v>758</v>
      </c>
      <c r="C264" s="177" t="s">
        <v>1694</v>
      </c>
      <c r="D264" s="177" t="s">
        <v>759</v>
      </c>
      <c r="E264" s="177" t="s">
        <v>359</v>
      </c>
      <c r="F264" s="176">
        <v>97</v>
      </c>
      <c r="G264" s="176">
        <v>16296</v>
      </c>
      <c r="H264" s="176">
        <v>0</v>
      </c>
      <c r="I264" s="176">
        <v>0</v>
      </c>
      <c r="J264" s="176">
        <v>0</v>
      </c>
      <c r="K264" s="176">
        <v>16296</v>
      </c>
      <c r="L264" s="176">
        <v>16296</v>
      </c>
      <c r="M264" s="176">
        <v>16296</v>
      </c>
      <c r="N264" s="176">
        <v>0</v>
      </c>
      <c r="O264" s="176">
        <v>48888</v>
      </c>
      <c r="P264" s="176">
        <v>48888</v>
      </c>
      <c r="Q264" s="177">
        <v>1000445090</v>
      </c>
      <c r="R264" s="177" t="s">
        <v>141</v>
      </c>
      <c r="S264" s="177" t="s">
        <v>24</v>
      </c>
      <c r="T264" s="177" t="s">
        <v>2641</v>
      </c>
      <c r="U264" s="177" t="s">
        <v>76</v>
      </c>
      <c r="V264" s="177" t="s">
        <v>2009</v>
      </c>
    </row>
    <row r="265" spans="1:22" ht="31.5" customHeight="1">
      <c r="A265" s="177">
        <v>2315154</v>
      </c>
      <c r="B265" s="195" t="s">
        <v>760</v>
      </c>
      <c r="C265" s="177" t="s">
        <v>1694</v>
      </c>
      <c r="D265" s="177" t="s">
        <v>719</v>
      </c>
      <c r="E265" s="177" t="s">
        <v>20</v>
      </c>
      <c r="F265" s="176">
        <v>97</v>
      </c>
      <c r="G265" s="176">
        <v>16296</v>
      </c>
      <c r="H265" s="176">
        <v>0</v>
      </c>
      <c r="I265" s="176">
        <v>0</v>
      </c>
      <c r="J265" s="176">
        <v>0</v>
      </c>
      <c r="K265" s="176">
        <v>16296</v>
      </c>
      <c r="L265" s="176">
        <v>16296</v>
      </c>
      <c r="M265" s="176">
        <v>16296</v>
      </c>
      <c r="N265" s="176">
        <v>0</v>
      </c>
      <c r="O265" s="176">
        <v>48888</v>
      </c>
      <c r="P265" s="176">
        <v>48888</v>
      </c>
      <c r="Q265" s="177">
        <v>1000445090</v>
      </c>
      <c r="R265" s="177" t="s">
        <v>141</v>
      </c>
      <c r="S265" s="177" t="s">
        <v>24</v>
      </c>
      <c r="T265" s="177" t="s">
        <v>2641</v>
      </c>
      <c r="U265" s="177" t="s">
        <v>76</v>
      </c>
      <c r="V265" s="177" t="s">
        <v>2009</v>
      </c>
    </row>
    <row r="266" spans="1:22" ht="31.5" customHeight="1">
      <c r="A266" s="177">
        <v>2325978</v>
      </c>
      <c r="B266" s="195" t="s">
        <v>761</v>
      </c>
      <c r="C266" s="177" t="s">
        <v>1694</v>
      </c>
      <c r="D266" s="177" t="s">
        <v>719</v>
      </c>
      <c r="E266" s="177" t="s">
        <v>20</v>
      </c>
      <c r="F266" s="176">
        <v>97</v>
      </c>
      <c r="G266" s="176">
        <v>16296</v>
      </c>
      <c r="H266" s="176">
        <v>0</v>
      </c>
      <c r="I266" s="176">
        <v>0</v>
      </c>
      <c r="J266" s="176">
        <v>0</v>
      </c>
      <c r="K266" s="176">
        <v>16296</v>
      </c>
      <c r="L266" s="176">
        <v>16296</v>
      </c>
      <c r="M266" s="176">
        <v>16296</v>
      </c>
      <c r="N266" s="176">
        <v>0</v>
      </c>
      <c r="O266" s="176">
        <v>48888</v>
      </c>
      <c r="P266" s="176">
        <v>48888</v>
      </c>
      <c r="Q266" s="177">
        <v>1000445090</v>
      </c>
      <c r="R266" s="177" t="s">
        <v>141</v>
      </c>
      <c r="S266" s="177" t="s">
        <v>24</v>
      </c>
      <c r="T266" s="177" t="s">
        <v>2641</v>
      </c>
      <c r="U266" s="177" t="s">
        <v>76</v>
      </c>
      <c r="V266" s="177" t="s">
        <v>2009</v>
      </c>
    </row>
    <row r="267" spans="1:22" ht="31.5" customHeight="1">
      <c r="A267" s="177">
        <v>2327563</v>
      </c>
      <c r="B267" s="195" t="s">
        <v>762</v>
      </c>
      <c r="C267" s="177" t="s">
        <v>1694</v>
      </c>
      <c r="D267" s="177" t="s">
        <v>738</v>
      </c>
      <c r="E267" s="177" t="s">
        <v>25</v>
      </c>
      <c r="F267" s="176">
        <v>85</v>
      </c>
      <c r="G267" s="176">
        <v>14280</v>
      </c>
      <c r="H267" s="176">
        <v>0</v>
      </c>
      <c r="I267" s="176">
        <v>0</v>
      </c>
      <c r="J267" s="176">
        <v>0</v>
      </c>
      <c r="K267" s="176">
        <v>14280</v>
      </c>
      <c r="L267" s="176">
        <v>14280</v>
      </c>
      <c r="M267" s="176">
        <v>14280</v>
      </c>
      <c r="N267" s="176">
        <v>0</v>
      </c>
      <c r="O267" s="176">
        <v>42840</v>
      </c>
      <c r="P267" s="176">
        <v>42840</v>
      </c>
      <c r="Q267" s="177">
        <v>1000445090</v>
      </c>
      <c r="R267" s="177" t="s">
        <v>141</v>
      </c>
      <c r="S267" s="177" t="s">
        <v>26</v>
      </c>
      <c r="T267" s="177" t="s">
        <v>2643</v>
      </c>
      <c r="U267" s="177" t="s">
        <v>76</v>
      </c>
      <c r="V267" s="177" t="s">
        <v>2009</v>
      </c>
    </row>
    <row r="268" spans="1:22" ht="31.5" customHeight="1">
      <c r="A268" s="177">
        <v>804276</v>
      </c>
      <c r="B268" s="195" t="s">
        <v>763</v>
      </c>
      <c r="C268" s="177" t="s">
        <v>1694</v>
      </c>
      <c r="D268" s="177" t="s">
        <v>732</v>
      </c>
      <c r="E268" s="177" t="s">
        <v>465</v>
      </c>
      <c r="F268" s="176">
        <v>115</v>
      </c>
      <c r="G268" s="176">
        <v>19320</v>
      </c>
      <c r="H268" s="176">
        <v>0</v>
      </c>
      <c r="I268" s="176">
        <v>0</v>
      </c>
      <c r="J268" s="176">
        <v>0</v>
      </c>
      <c r="K268" s="176">
        <v>19320</v>
      </c>
      <c r="L268" s="176">
        <v>19320</v>
      </c>
      <c r="M268" s="176">
        <v>19320</v>
      </c>
      <c r="N268" s="176">
        <v>0</v>
      </c>
      <c r="O268" s="176">
        <v>57960</v>
      </c>
      <c r="P268" s="176">
        <v>57960</v>
      </c>
      <c r="Q268" s="177">
        <v>1000445090</v>
      </c>
      <c r="R268" s="177" t="s">
        <v>141</v>
      </c>
      <c r="S268" s="177" t="s">
        <v>33</v>
      </c>
      <c r="T268" s="177" t="s">
        <v>2646</v>
      </c>
      <c r="U268" s="177" t="s">
        <v>76</v>
      </c>
      <c r="V268" s="177" t="s">
        <v>2009</v>
      </c>
    </row>
    <row r="269" spans="1:22" ht="31.5" customHeight="1">
      <c r="A269" s="177">
        <v>962286</v>
      </c>
      <c r="B269" s="195" t="s">
        <v>2704</v>
      </c>
      <c r="C269" s="177" t="s">
        <v>1694</v>
      </c>
      <c r="D269" s="177" t="s">
        <v>725</v>
      </c>
      <c r="E269" s="177" t="s">
        <v>465</v>
      </c>
      <c r="F269" s="176">
        <v>105</v>
      </c>
      <c r="G269" s="176">
        <v>17640</v>
      </c>
      <c r="H269" s="176">
        <v>15120</v>
      </c>
      <c r="I269" s="176">
        <v>0</v>
      </c>
      <c r="J269" s="176">
        <v>0</v>
      </c>
      <c r="K269" s="176">
        <v>0</v>
      </c>
      <c r="L269" s="176">
        <v>0</v>
      </c>
      <c r="M269" s="176">
        <v>0</v>
      </c>
      <c r="N269" s="176">
        <v>15120</v>
      </c>
      <c r="O269" s="176">
        <v>0</v>
      </c>
      <c r="P269" s="176">
        <v>15120</v>
      </c>
      <c r="Q269" s="177">
        <v>1000430847</v>
      </c>
      <c r="R269" s="177" t="s">
        <v>80</v>
      </c>
      <c r="S269" s="177" t="s">
        <v>33</v>
      </c>
      <c r="T269" s="177" t="s">
        <v>2646</v>
      </c>
      <c r="U269" s="177" t="s">
        <v>78</v>
      </c>
      <c r="V269" s="177" t="s">
        <v>79</v>
      </c>
    </row>
    <row r="270" spans="1:22" ht="31.5" customHeight="1">
      <c r="A270" s="177">
        <v>969684</v>
      </c>
      <c r="B270" s="195" t="s">
        <v>769</v>
      </c>
      <c r="C270" s="177" t="s">
        <v>1694</v>
      </c>
      <c r="D270" s="177" t="s">
        <v>725</v>
      </c>
      <c r="E270" s="177" t="s">
        <v>25</v>
      </c>
      <c r="F270" s="176">
        <v>100</v>
      </c>
      <c r="G270" s="176">
        <v>16800</v>
      </c>
      <c r="H270" s="176">
        <v>16800</v>
      </c>
      <c r="I270" s="176">
        <v>16800</v>
      </c>
      <c r="J270" s="176">
        <v>16800</v>
      </c>
      <c r="K270" s="176">
        <v>16800</v>
      </c>
      <c r="L270" s="176">
        <v>16800</v>
      </c>
      <c r="M270" s="176">
        <v>16800</v>
      </c>
      <c r="N270" s="176">
        <v>50400</v>
      </c>
      <c r="O270" s="176">
        <v>50400</v>
      </c>
      <c r="P270" s="176">
        <v>100800</v>
      </c>
      <c r="Q270" s="177">
        <v>1000410707</v>
      </c>
      <c r="R270" s="177" t="s">
        <v>152</v>
      </c>
      <c r="S270" s="177" t="s">
        <v>26</v>
      </c>
      <c r="T270" s="177" t="s">
        <v>2643</v>
      </c>
      <c r="U270" s="177" t="s">
        <v>78</v>
      </c>
      <c r="V270" s="177" t="s">
        <v>79</v>
      </c>
    </row>
    <row r="271" spans="1:22" ht="31.5" customHeight="1">
      <c r="A271" s="177">
        <v>2324213</v>
      </c>
      <c r="B271" s="195" t="s">
        <v>773</v>
      </c>
      <c r="C271" s="177" t="s">
        <v>1694</v>
      </c>
      <c r="D271" s="177" t="s">
        <v>719</v>
      </c>
      <c r="E271" s="177" t="s">
        <v>721</v>
      </c>
      <c r="F271" s="176">
        <v>100</v>
      </c>
      <c r="G271" s="176">
        <v>16800</v>
      </c>
      <c r="H271" s="176">
        <v>16800</v>
      </c>
      <c r="I271" s="176">
        <v>16800</v>
      </c>
      <c r="J271" s="176">
        <v>16800</v>
      </c>
      <c r="K271" s="176">
        <v>16800</v>
      </c>
      <c r="L271" s="176">
        <v>16800</v>
      </c>
      <c r="M271" s="176">
        <v>16800</v>
      </c>
      <c r="N271" s="176">
        <v>50400</v>
      </c>
      <c r="O271" s="176">
        <v>50400</v>
      </c>
      <c r="P271" s="176">
        <v>100800</v>
      </c>
      <c r="Q271" s="177">
        <v>1000410707</v>
      </c>
      <c r="R271" s="177" t="s">
        <v>152</v>
      </c>
      <c r="S271" s="177" t="s">
        <v>24</v>
      </c>
      <c r="T271" s="177" t="s">
        <v>2641</v>
      </c>
      <c r="U271" s="177" t="s">
        <v>78</v>
      </c>
      <c r="V271" s="177" t="s">
        <v>79</v>
      </c>
    </row>
    <row r="272" spans="1:22" ht="31.5" customHeight="1">
      <c r="A272" s="177">
        <v>2335877</v>
      </c>
      <c r="B272" s="195" t="s">
        <v>2705</v>
      </c>
      <c r="C272" s="177" t="s">
        <v>1694</v>
      </c>
      <c r="D272" s="177" t="s">
        <v>725</v>
      </c>
      <c r="E272" s="177" t="s">
        <v>465</v>
      </c>
      <c r="F272" s="176">
        <v>105</v>
      </c>
      <c r="G272" s="176">
        <v>17640</v>
      </c>
      <c r="H272" s="176">
        <v>17640</v>
      </c>
      <c r="I272" s="176">
        <v>17640</v>
      </c>
      <c r="J272" s="176">
        <v>17640</v>
      </c>
      <c r="K272" s="176">
        <v>17640</v>
      </c>
      <c r="L272" s="176">
        <v>17640</v>
      </c>
      <c r="M272" s="176">
        <v>17640</v>
      </c>
      <c r="N272" s="176">
        <v>52920</v>
      </c>
      <c r="O272" s="176">
        <v>52920</v>
      </c>
      <c r="P272" s="176">
        <v>105840</v>
      </c>
      <c r="Q272" s="177">
        <v>1000410707</v>
      </c>
      <c r="R272" s="177" t="s">
        <v>152</v>
      </c>
      <c r="S272" s="177" t="s">
        <v>33</v>
      </c>
      <c r="T272" s="177" t="s">
        <v>2706</v>
      </c>
      <c r="U272" s="177" t="s">
        <v>78</v>
      </c>
      <c r="V272" s="177" t="s">
        <v>79</v>
      </c>
    </row>
    <row r="273" spans="1:22" ht="31.5" customHeight="1">
      <c r="A273" s="177">
        <v>2323953</v>
      </c>
      <c r="B273" s="195" t="s">
        <v>2707</v>
      </c>
      <c r="C273" s="177" t="s">
        <v>1694</v>
      </c>
      <c r="D273" s="177" t="s">
        <v>719</v>
      </c>
      <c r="E273" s="177" t="s">
        <v>20</v>
      </c>
      <c r="F273" s="176">
        <v>115</v>
      </c>
      <c r="G273" s="176">
        <v>19320</v>
      </c>
      <c r="H273" s="176">
        <v>19320</v>
      </c>
      <c r="I273" s="176">
        <v>11040</v>
      </c>
      <c r="J273" s="176">
        <v>0</v>
      </c>
      <c r="K273" s="176">
        <v>0</v>
      </c>
      <c r="L273" s="176">
        <v>0</v>
      </c>
      <c r="M273" s="176">
        <v>0</v>
      </c>
      <c r="N273" s="176">
        <v>30360</v>
      </c>
      <c r="O273" s="176">
        <v>0</v>
      </c>
      <c r="P273" s="176">
        <v>30360</v>
      </c>
      <c r="Q273" s="177">
        <v>1000430847</v>
      </c>
      <c r="R273" s="177" t="s">
        <v>80</v>
      </c>
      <c r="S273" s="177" t="s">
        <v>24</v>
      </c>
      <c r="T273" s="177" t="s">
        <v>2641</v>
      </c>
      <c r="U273" s="177" t="s">
        <v>78</v>
      </c>
      <c r="V273" s="177" t="s">
        <v>79</v>
      </c>
    </row>
    <row r="274" spans="1:22" ht="31.5" customHeight="1">
      <c r="A274" s="177">
        <v>2323949</v>
      </c>
      <c r="B274" s="195" t="s">
        <v>767</v>
      </c>
      <c r="C274" s="177" t="s">
        <v>1694</v>
      </c>
      <c r="D274" s="177" t="s">
        <v>725</v>
      </c>
      <c r="E274" s="177" t="s">
        <v>721</v>
      </c>
      <c r="F274" s="176">
        <v>120</v>
      </c>
      <c r="G274" s="176">
        <v>20160</v>
      </c>
      <c r="H274" s="176">
        <v>0</v>
      </c>
      <c r="I274" s="176">
        <v>20160</v>
      </c>
      <c r="J274" s="176">
        <v>20160</v>
      </c>
      <c r="K274" s="176">
        <v>20160</v>
      </c>
      <c r="L274" s="176">
        <v>20160</v>
      </c>
      <c r="M274" s="176">
        <v>20160</v>
      </c>
      <c r="N274" s="176">
        <v>40320</v>
      </c>
      <c r="O274" s="176">
        <v>60480</v>
      </c>
      <c r="P274" s="176">
        <v>100800</v>
      </c>
      <c r="Q274" s="177">
        <v>1000410707</v>
      </c>
      <c r="R274" s="177" t="s">
        <v>152</v>
      </c>
      <c r="S274" s="177" t="s">
        <v>24</v>
      </c>
      <c r="T274" s="177" t="s">
        <v>2641</v>
      </c>
      <c r="U274" s="177" t="s">
        <v>78</v>
      </c>
      <c r="V274" s="177" t="s">
        <v>79</v>
      </c>
    </row>
    <row r="275" spans="1:22" ht="31.5" customHeight="1">
      <c r="A275" s="177">
        <v>2328803</v>
      </c>
      <c r="B275" s="195" t="s">
        <v>2708</v>
      </c>
      <c r="C275" s="177" t="s">
        <v>1694</v>
      </c>
      <c r="D275" s="177" t="s">
        <v>719</v>
      </c>
      <c r="E275" s="177" t="s">
        <v>25</v>
      </c>
      <c r="F275" s="176">
        <v>100</v>
      </c>
      <c r="G275" s="176">
        <v>16800</v>
      </c>
      <c r="H275" s="176">
        <v>9600</v>
      </c>
      <c r="I275" s="176">
        <v>0</v>
      </c>
      <c r="J275" s="176">
        <v>0</v>
      </c>
      <c r="K275" s="176">
        <v>0</v>
      </c>
      <c r="L275" s="176">
        <v>0</v>
      </c>
      <c r="M275" s="176">
        <v>0</v>
      </c>
      <c r="N275" s="176">
        <v>9600</v>
      </c>
      <c r="O275" s="176">
        <v>0</v>
      </c>
      <c r="P275" s="176">
        <v>9600</v>
      </c>
      <c r="Q275" s="177" t="e">
        <v>#N/A</v>
      </c>
      <c r="R275" s="177" t="e">
        <v>#N/A</v>
      </c>
      <c r="S275" s="177" t="s">
        <v>24</v>
      </c>
      <c r="T275" s="177" t="s">
        <v>2641</v>
      </c>
      <c r="U275" s="177" t="s">
        <v>78</v>
      </c>
      <c r="V275" s="177" t="s">
        <v>79</v>
      </c>
    </row>
    <row r="276" spans="1:22" ht="31.5" customHeight="1">
      <c r="A276" s="177">
        <v>969290</v>
      </c>
      <c r="B276" s="195" t="s">
        <v>2709</v>
      </c>
      <c r="C276" s="177" t="s">
        <v>1694</v>
      </c>
      <c r="D276" s="177" t="s">
        <v>738</v>
      </c>
      <c r="E276" s="177" t="s">
        <v>359</v>
      </c>
      <c r="F276" s="176">
        <v>97</v>
      </c>
      <c r="G276" s="176">
        <v>16296</v>
      </c>
      <c r="H276" s="176">
        <v>16296</v>
      </c>
      <c r="I276" s="176">
        <v>0</v>
      </c>
      <c r="J276" s="176">
        <v>0</v>
      </c>
      <c r="K276" s="176">
        <v>0</v>
      </c>
      <c r="L276" s="176">
        <v>0</v>
      </c>
      <c r="M276" s="176">
        <v>0</v>
      </c>
      <c r="N276" s="176">
        <v>16296</v>
      </c>
      <c r="O276" s="176">
        <v>0</v>
      </c>
      <c r="P276" s="176">
        <v>16296</v>
      </c>
      <c r="Q276" s="177" t="e">
        <v>#N/A</v>
      </c>
      <c r="R276" s="177" t="e">
        <v>#N/A</v>
      </c>
      <c r="S276" s="177" t="s">
        <v>24</v>
      </c>
      <c r="T276" s="177" t="s">
        <v>2641</v>
      </c>
      <c r="U276" s="177" t="s">
        <v>78</v>
      </c>
      <c r="V276" s="177" t="s">
        <v>79</v>
      </c>
    </row>
    <row r="277" spans="1:22" ht="31.5" customHeight="1">
      <c r="A277" s="177">
        <v>104285</v>
      </c>
      <c r="B277" s="195" t="s">
        <v>450</v>
      </c>
      <c r="C277" s="177" t="s">
        <v>1694</v>
      </c>
      <c r="D277" s="177" t="s">
        <v>754</v>
      </c>
      <c r="E277" s="177" t="s">
        <v>465</v>
      </c>
      <c r="F277" s="176">
        <v>125</v>
      </c>
      <c r="G277" s="176">
        <v>21000</v>
      </c>
      <c r="H277" s="176">
        <v>21000</v>
      </c>
      <c r="I277" s="176">
        <v>0</v>
      </c>
      <c r="J277" s="176">
        <v>0</v>
      </c>
      <c r="K277" s="176">
        <v>0</v>
      </c>
      <c r="L277" s="176">
        <v>0</v>
      </c>
      <c r="M277" s="176">
        <v>0</v>
      </c>
      <c r="N277" s="176">
        <v>21000</v>
      </c>
      <c r="O277" s="176">
        <v>0</v>
      </c>
      <c r="P277" s="176">
        <v>21000</v>
      </c>
      <c r="Q277" s="177">
        <v>1000451136</v>
      </c>
      <c r="R277" s="177" t="s">
        <v>186</v>
      </c>
      <c r="S277" s="177" t="s">
        <v>33</v>
      </c>
      <c r="T277" s="177" t="s">
        <v>2646</v>
      </c>
      <c r="U277" s="177" t="s">
        <v>81</v>
      </c>
      <c r="V277" s="177" t="s">
        <v>82</v>
      </c>
    </row>
    <row r="278" spans="1:22" ht="31.5" customHeight="1">
      <c r="A278" s="177">
        <v>616224</v>
      </c>
      <c r="B278" s="195" t="s">
        <v>2029</v>
      </c>
      <c r="C278" s="177" t="s">
        <v>1694</v>
      </c>
      <c r="D278" s="177" t="s">
        <v>754</v>
      </c>
      <c r="E278" s="177" t="s">
        <v>25</v>
      </c>
      <c r="F278" s="176">
        <v>90</v>
      </c>
      <c r="G278" s="176">
        <v>15120</v>
      </c>
      <c r="H278" s="176">
        <v>15120</v>
      </c>
      <c r="I278" s="176">
        <v>15120</v>
      </c>
      <c r="J278" s="176">
        <v>0</v>
      </c>
      <c r="K278" s="176">
        <v>0</v>
      </c>
      <c r="L278" s="176">
        <v>0</v>
      </c>
      <c r="M278" s="176">
        <v>0</v>
      </c>
      <c r="N278" s="176">
        <v>30240</v>
      </c>
      <c r="O278" s="176">
        <v>0</v>
      </c>
      <c r="P278" s="176">
        <v>30240</v>
      </c>
      <c r="Q278" s="177">
        <v>1000452336</v>
      </c>
      <c r="R278" s="177" t="s">
        <v>74</v>
      </c>
      <c r="S278" s="177" t="s">
        <v>26</v>
      </c>
      <c r="T278" s="177" t="s">
        <v>2643</v>
      </c>
      <c r="U278" s="177" t="s">
        <v>81</v>
      </c>
      <c r="V278" s="177" t="s">
        <v>82</v>
      </c>
    </row>
    <row r="279" spans="1:22" ht="31.5" customHeight="1">
      <c r="A279" s="177">
        <v>682168</v>
      </c>
      <c r="B279" s="195" t="s">
        <v>2710</v>
      </c>
      <c r="C279" s="177" t="s">
        <v>1694</v>
      </c>
      <c r="D279" s="177" t="s">
        <v>719</v>
      </c>
      <c r="E279" s="177" t="s">
        <v>20</v>
      </c>
      <c r="F279" s="176">
        <v>105</v>
      </c>
      <c r="G279" s="176">
        <v>17640</v>
      </c>
      <c r="H279" s="176">
        <v>17640</v>
      </c>
      <c r="I279" s="176">
        <v>0</v>
      </c>
      <c r="J279" s="176">
        <v>0</v>
      </c>
      <c r="K279" s="176">
        <v>0</v>
      </c>
      <c r="L279" s="176">
        <v>0</v>
      </c>
      <c r="M279" s="176">
        <v>0</v>
      </c>
      <c r="N279" s="176">
        <v>17640</v>
      </c>
      <c r="O279" s="176">
        <v>0</v>
      </c>
      <c r="P279" s="176">
        <v>17640</v>
      </c>
      <c r="Q279" s="177">
        <v>1000444906</v>
      </c>
      <c r="R279" s="177" t="s">
        <v>2711</v>
      </c>
      <c r="S279" s="177" t="s">
        <v>33</v>
      </c>
      <c r="T279" s="177" t="s">
        <v>2646</v>
      </c>
      <c r="U279" s="177" t="s">
        <v>81</v>
      </c>
      <c r="V279" s="177" t="s">
        <v>82</v>
      </c>
    </row>
    <row r="280" spans="1:22" ht="31.5" customHeight="1">
      <c r="A280" s="177">
        <v>792406</v>
      </c>
      <c r="B280" s="195" t="s">
        <v>755</v>
      </c>
      <c r="C280" s="177" t="s">
        <v>1694</v>
      </c>
      <c r="D280" s="177" t="s">
        <v>735</v>
      </c>
      <c r="E280" s="177" t="s">
        <v>428</v>
      </c>
      <c r="F280" s="176">
        <v>97</v>
      </c>
      <c r="G280" s="176">
        <v>16296</v>
      </c>
      <c r="H280" s="176">
        <v>16296</v>
      </c>
      <c r="I280" s="176">
        <v>16296</v>
      </c>
      <c r="J280" s="176">
        <v>16296</v>
      </c>
      <c r="K280" s="176">
        <v>0</v>
      </c>
      <c r="L280" s="176">
        <v>0</v>
      </c>
      <c r="M280" s="176">
        <v>0</v>
      </c>
      <c r="N280" s="176">
        <v>48888</v>
      </c>
      <c r="O280" s="176">
        <v>0</v>
      </c>
      <c r="P280" s="176">
        <v>48888</v>
      </c>
      <c r="Q280" s="177">
        <v>1000445090</v>
      </c>
      <c r="R280" s="177" t="s">
        <v>141</v>
      </c>
      <c r="S280" s="177" t="s">
        <v>24</v>
      </c>
      <c r="T280" s="177" t="s">
        <v>2641</v>
      </c>
      <c r="U280" s="177" t="s">
        <v>81</v>
      </c>
      <c r="V280" s="177" t="s">
        <v>82</v>
      </c>
    </row>
    <row r="281" spans="1:22" ht="31.5" customHeight="1">
      <c r="A281" s="177">
        <v>804276</v>
      </c>
      <c r="B281" s="195" t="s">
        <v>763</v>
      </c>
      <c r="C281" s="177" t="s">
        <v>1694</v>
      </c>
      <c r="D281" s="177" t="s">
        <v>732</v>
      </c>
      <c r="E281" s="177" t="s">
        <v>465</v>
      </c>
      <c r="F281" s="176">
        <v>115</v>
      </c>
      <c r="G281" s="176">
        <v>19320</v>
      </c>
      <c r="H281" s="176">
        <v>19320</v>
      </c>
      <c r="I281" s="176">
        <v>13800</v>
      </c>
      <c r="J281" s="176">
        <v>4600</v>
      </c>
      <c r="K281" s="176">
        <v>0</v>
      </c>
      <c r="L281" s="176">
        <v>0</v>
      </c>
      <c r="M281" s="176">
        <v>0</v>
      </c>
      <c r="N281" s="176">
        <v>37720</v>
      </c>
      <c r="O281" s="176">
        <v>0</v>
      </c>
      <c r="P281" s="176">
        <v>37720</v>
      </c>
      <c r="Q281" s="177">
        <v>1000445090</v>
      </c>
      <c r="R281" s="177" t="s">
        <v>141</v>
      </c>
      <c r="S281" s="177" t="s">
        <v>33</v>
      </c>
      <c r="T281" s="177" t="s">
        <v>2646</v>
      </c>
      <c r="U281" s="177" t="s">
        <v>81</v>
      </c>
      <c r="V281" s="177" t="s">
        <v>82</v>
      </c>
    </row>
    <row r="282" spans="1:22" ht="31.5" customHeight="1">
      <c r="A282" s="177">
        <v>858926</v>
      </c>
      <c r="B282" s="195" t="s">
        <v>775</v>
      </c>
      <c r="C282" s="177" t="s">
        <v>1694</v>
      </c>
      <c r="D282" s="177" t="s">
        <v>757</v>
      </c>
      <c r="E282" s="177" t="s">
        <v>359</v>
      </c>
      <c r="F282" s="176">
        <v>97</v>
      </c>
      <c r="G282" s="176">
        <v>16296</v>
      </c>
      <c r="H282" s="176">
        <v>16296</v>
      </c>
      <c r="I282" s="176">
        <v>16296</v>
      </c>
      <c r="J282" s="176">
        <v>16296</v>
      </c>
      <c r="K282" s="176">
        <v>0</v>
      </c>
      <c r="L282" s="176">
        <v>0</v>
      </c>
      <c r="M282" s="176">
        <v>0</v>
      </c>
      <c r="N282" s="176">
        <v>48888</v>
      </c>
      <c r="O282" s="176">
        <v>0</v>
      </c>
      <c r="P282" s="176">
        <v>48888</v>
      </c>
      <c r="Q282" s="177">
        <v>1000445090</v>
      </c>
      <c r="R282" s="177" t="s">
        <v>141</v>
      </c>
      <c r="S282" s="177" t="s">
        <v>33</v>
      </c>
      <c r="T282" s="177" t="s">
        <v>2646</v>
      </c>
      <c r="U282" s="177" t="s">
        <v>81</v>
      </c>
      <c r="V282" s="177" t="s">
        <v>82</v>
      </c>
    </row>
    <row r="283" spans="1:22" ht="31.5" customHeight="1">
      <c r="A283" s="177">
        <v>958118</v>
      </c>
      <c r="B283" s="195" t="s">
        <v>740</v>
      </c>
      <c r="C283" s="177" t="s">
        <v>1694</v>
      </c>
      <c r="D283" s="177" t="s">
        <v>741</v>
      </c>
      <c r="E283" s="177" t="s">
        <v>341</v>
      </c>
      <c r="F283" s="176">
        <v>115</v>
      </c>
      <c r="G283" s="176">
        <v>19320</v>
      </c>
      <c r="H283" s="176">
        <v>19320</v>
      </c>
      <c r="I283" s="176">
        <v>19320</v>
      </c>
      <c r="J283" s="176">
        <v>19320</v>
      </c>
      <c r="K283" s="176">
        <v>0</v>
      </c>
      <c r="L283" s="176">
        <v>0</v>
      </c>
      <c r="M283" s="176">
        <v>0</v>
      </c>
      <c r="N283" s="176">
        <v>57960</v>
      </c>
      <c r="O283" s="176">
        <v>0</v>
      </c>
      <c r="P283" s="176">
        <v>57960</v>
      </c>
      <c r="Q283" s="177">
        <v>1000445090</v>
      </c>
      <c r="R283" s="177" t="s">
        <v>141</v>
      </c>
      <c r="S283" s="177" t="s">
        <v>27</v>
      </c>
      <c r="T283" s="177" t="s">
        <v>2647</v>
      </c>
      <c r="U283" s="177" t="s">
        <v>81</v>
      </c>
      <c r="V283" s="177" t="s">
        <v>82</v>
      </c>
    </row>
    <row r="284" spans="1:22" ht="31.5" customHeight="1">
      <c r="A284" s="177">
        <v>969221</v>
      </c>
      <c r="B284" s="195" t="s">
        <v>2030</v>
      </c>
      <c r="C284" s="177" t="s">
        <v>1694</v>
      </c>
      <c r="D284" s="177" t="s">
        <v>735</v>
      </c>
      <c r="E284" s="177" t="s">
        <v>25</v>
      </c>
      <c r="F284" s="176">
        <v>85</v>
      </c>
      <c r="G284" s="176">
        <v>14280</v>
      </c>
      <c r="H284" s="176">
        <v>14280</v>
      </c>
      <c r="I284" s="176">
        <v>14280</v>
      </c>
      <c r="J284" s="176">
        <v>0</v>
      </c>
      <c r="K284" s="176">
        <v>0</v>
      </c>
      <c r="L284" s="176">
        <v>0</v>
      </c>
      <c r="M284" s="176">
        <v>0</v>
      </c>
      <c r="N284" s="176">
        <v>28560</v>
      </c>
      <c r="O284" s="176">
        <v>0</v>
      </c>
      <c r="P284" s="176">
        <v>28560</v>
      </c>
      <c r="Q284" s="177">
        <v>1000452336</v>
      </c>
      <c r="R284" s="177" t="s">
        <v>74</v>
      </c>
      <c r="S284" s="177" t="s">
        <v>26</v>
      </c>
      <c r="T284" s="177" t="s">
        <v>2643</v>
      </c>
      <c r="U284" s="177" t="s">
        <v>81</v>
      </c>
      <c r="V284" s="177" t="s">
        <v>82</v>
      </c>
    </row>
    <row r="285" spans="1:22" ht="31.5" customHeight="1">
      <c r="A285" s="177">
        <v>969293</v>
      </c>
      <c r="B285" s="195" t="s">
        <v>768</v>
      </c>
      <c r="C285" s="177" t="s">
        <v>1694</v>
      </c>
      <c r="D285" s="177" t="s">
        <v>732</v>
      </c>
      <c r="E285" s="177" t="s">
        <v>25</v>
      </c>
      <c r="F285" s="176">
        <v>85</v>
      </c>
      <c r="G285" s="176">
        <v>14280</v>
      </c>
      <c r="H285" s="176">
        <v>14280</v>
      </c>
      <c r="I285" s="176">
        <v>14280</v>
      </c>
      <c r="J285" s="176">
        <v>14280</v>
      </c>
      <c r="K285" s="176">
        <v>14280</v>
      </c>
      <c r="L285" s="176">
        <v>14280</v>
      </c>
      <c r="M285" s="176">
        <v>14280</v>
      </c>
      <c r="N285" s="176">
        <v>42840</v>
      </c>
      <c r="O285" s="176">
        <v>42840</v>
      </c>
      <c r="P285" s="176">
        <v>85680</v>
      </c>
      <c r="Q285" s="177">
        <v>1000422753</v>
      </c>
      <c r="R285" s="177" t="s">
        <v>286</v>
      </c>
      <c r="S285" s="177" t="s">
        <v>26</v>
      </c>
      <c r="T285" s="177" t="s">
        <v>2643</v>
      </c>
      <c r="U285" s="177" t="s">
        <v>81</v>
      </c>
      <c r="V285" s="177" t="s">
        <v>82</v>
      </c>
    </row>
    <row r="286" spans="1:22" ht="31.5" customHeight="1">
      <c r="A286" s="177">
        <v>969536</v>
      </c>
      <c r="B286" s="195" t="s">
        <v>756</v>
      </c>
      <c r="C286" s="177" t="s">
        <v>1694</v>
      </c>
      <c r="D286" s="177" t="s">
        <v>757</v>
      </c>
      <c r="E286" s="177" t="s">
        <v>359</v>
      </c>
      <c r="F286" s="176">
        <v>95</v>
      </c>
      <c r="G286" s="176">
        <v>15960</v>
      </c>
      <c r="H286" s="176">
        <v>15960</v>
      </c>
      <c r="I286" s="176">
        <v>15960</v>
      </c>
      <c r="J286" s="176">
        <v>15960</v>
      </c>
      <c r="K286" s="176">
        <v>0</v>
      </c>
      <c r="L286" s="176">
        <v>0</v>
      </c>
      <c r="M286" s="176">
        <v>0</v>
      </c>
      <c r="N286" s="176">
        <v>47880</v>
      </c>
      <c r="O286" s="176">
        <v>0</v>
      </c>
      <c r="P286" s="176">
        <v>47880</v>
      </c>
      <c r="Q286" s="177">
        <v>1000445090</v>
      </c>
      <c r="R286" s="177" t="s">
        <v>141</v>
      </c>
      <c r="S286" s="177" t="s">
        <v>24</v>
      </c>
      <c r="T286" s="177" t="s">
        <v>2641</v>
      </c>
      <c r="U286" s="177" t="s">
        <v>81</v>
      </c>
      <c r="V286" s="177" t="s">
        <v>82</v>
      </c>
    </row>
    <row r="287" spans="1:22" ht="31.5" customHeight="1">
      <c r="A287" s="177">
        <v>969892</v>
      </c>
      <c r="B287" s="195" t="s">
        <v>758</v>
      </c>
      <c r="C287" s="177" t="s">
        <v>1694</v>
      </c>
      <c r="D287" s="177" t="s">
        <v>759</v>
      </c>
      <c r="E287" s="177" t="s">
        <v>359</v>
      </c>
      <c r="F287" s="176">
        <v>97</v>
      </c>
      <c r="G287" s="176">
        <v>16296</v>
      </c>
      <c r="H287" s="176">
        <v>16296</v>
      </c>
      <c r="I287" s="176">
        <v>16296</v>
      </c>
      <c r="J287" s="176">
        <v>16296</v>
      </c>
      <c r="K287" s="176">
        <v>0</v>
      </c>
      <c r="L287" s="176">
        <v>0</v>
      </c>
      <c r="M287" s="176">
        <v>0</v>
      </c>
      <c r="N287" s="176">
        <v>48888</v>
      </c>
      <c r="O287" s="176">
        <v>0</v>
      </c>
      <c r="P287" s="176">
        <v>48888</v>
      </c>
      <c r="Q287" s="177">
        <v>1000445090</v>
      </c>
      <c r="R287" s="177" t="s">
        <v>141</v>
      </c>
      <c r="S287" s="177" t="s">
        <v>24</v>
      </c>
      <c r="T287" s="177" t="s">
        <v>2641</v>
      </c>
      <c r="U287" s="177" t="s">
        <v>81</v>
      </c>
      <c r="V287" s="177" t="s">
        <v>82</v>
      </c>
    </row>
    <row r="288" spans="1:22" ht="31.5" customHeight="1">
      <c r="A288" s="177">
        <v>2002714</v>
      </c>
      <c r="B288" s="195" t="s">
        <v>2033</v>
      </c>
      <c r="C288" s="177" t="s">
        <v>1694</v>
      </c>
      <c r="D288" s="177" t="s">
        <v>2032</v>
      </c>
      <c r="E288" s="177" t="s">
        <v>25</v>
      </c>
      <c r="F288" s="176">
        <v>85</v>
      </c>
      <c r="G288" s="176">
        <v>14280</v>
      </c>
      <c r="H288" s="176">
        <v>14280</v>
      </c>
      <c r="I288" s="176">
        <v>9520</v>
      </c>
      <c r="J288" s="176">
        <v>0</v>
      </c>
      <c r="K288" s="176">
        <v>0</v>
      </c>
      <c r="L288" s="176">
        <v>0</v>
      </c>
      <c r="M288" s="176">
        <v>0</v>
      </c>
      <c r="N288" s="176">
        <v>23800</v>
      </c>
      <c r="O288" s="176">
        <v>0</v>
      </c>
      <c r="P288" s="176">
        <v>23800</v>
      </c>
      <c r="Q288" s="177">
        <v>1000448682</v>
      </c>
      <c r="R288" s="177" t="s">
        <v>2712</v>
      </c>
      <c r="S288" s="177" t="s">
        <v>26</v>
      </c>
      <c r="T288" s="177" t="s">
        <v>2643</v>
      </c>
      <c r="U288" s="177" t="s">
        <v>81</v>
      </c>
      <c r="V288" s="177" t="s">
        <v>82</v>
      </c>
    </row>
    <row r="289" spans="1:22" ht="31.5" customHeight="1">
      <c r="A289" s="177">
        <v>2315154</v>
      </c>
      <c r="B289" s="195" t="s">
        <v>760</v>
      </c>
      <c r="C289" s="177" t="s">
        <v>1694</v>
      </c>
      <c r="D289" s="177" t="s">
        <v>719</v>
      </c>
      <c r="E289" s="177" t="s">
        <v>20</v>
      </c>
      <c r="F289" s="176">
        <v>97</v>
      </c>
      <c r="G289" s="176">
        <v>16296</v>
      </c>
      <c r="H289" s="176">
        <v>16296</v>
      </c>
      <c r="I289" s="176">
        <v>16296</v>
      </c>
      <c r="J289" s="176">
        <v>16296</v>
      </c>
      <c r="K289" s="176">
        <v>0</v>
      </c>
      <c r="L289" s="176">
        <v>0</v>
      </c>
      <c r="M289" s="176">
        <v>0</v>
      </c>
      <c r="N289" s="176">
        <v>48888</v>
      </c>
      <c r="O289" s="176">
        <v>0</v>
      </c>
      <c r="P289" s="176">
        <v>48888</v>
      </c>
      <c r="Q289" s="177">
        <v>1000445090</v>
      </c>
      <c r="R289" s="177" t="s">
        <v>141</v>
      </c>
      <c r="S289" s="177" t="s">
        <v>24</v>
      </c>
      <c r="T289" s="177" t="s">
        <v>2641</v>
      </c>
      <c r="U289" s="177" t="s">
        <v>81</v>
      </c>
      <c r="V289" s="177" t="s">
        <v>82</v>
      </c>
    </row>
    <row r="290" spans="1:22" ht="31.5" customHeight="1">
      <c r="A290" s="177">
        <v>2325978</v>
      </c>
      <c r="B290" s="195" t="s">
        <v>761</v>
      </c>
      <c r="C290" s="177" t="s">
        <v>1694</v>
      </c>
      <c r="D290" s="177" t="s">
        <v>719</v>
      </c>
      <c r="E290" s="177" t="s">
        <v>20</v>
      </c>
      <c r="F290" s="176">
        <v>97</v>
      </c>
      <c r="G290" s="176">
        <v>16296</v>
      </c>
      <c r="H290" s="176">
        <v>16296</v>
      </c>
      <c r="I290" s="176">
        <v>16296</v>
      </c>
      <c r="J290" s="176">
        <v>16296</v>
      </c>
      <c r="K290" s="176">
        <v>0</v>
      </c>
      <c r="L290" s="176">
        <v>0</v>
      </c>
      <c r="M290" s="176">
        <v>0</v>
      </c>
      <c r="N290" s="176">
        <v>48888</v>
      </c>
      <c r="O290" s="176">
        <v>0</v>
      </c>
      <c r="P290" s="176">
        <v>48888</v>
      </c>
      <c r="Q290" s="177">
        <v>1000445090</v>
      </c>
      <c r="R290" s="177" t="s">
        <v>141</v>
      </c>
      <c r="S290" s="177" t="s">
        <v>24</v>
      </c>
      <c r="T290" s="177" t="s">
        <v>2641</v>
      </c>
      <c r="U290" s="177" t="s">
        <v>81</v>
      </c>
      <c r="V290" s="177" t="s">
        <v>82</v>
      </c>
    </row>
    <row r="291" spans="1:22" ht="31.5" customHeight="1">
      <c r="A291" s="177">
        <v>2327563</v>
      </c>
      <c r="B291" s="195" t="s">
        <v>762</v>
      </c>
      <c r="C291" s="177" t="s">
        <v>1694</v>
      </c>
      <c r="D291" s="177" t="s">
        <v>738</v>
      </c>
      <c r="E291" s="177" t="s">
        <v>25</v>
      </c>
      <c r="F291" s="176">
        <v>85</v>
      </c>
      <c r="G291" s="176">
        <v>14280</v>
      </c>
      <c r="H291" s="176">
        <v>14280</v>
      </c>
      <c r="I291" s="176">
        <v>10200</v>
      </c>
      <c r="J291" s="176">
        <v>4080</v>
      </c>
      <c r="K291" s="176">
        <v>0</v>
      </c>
      <c r="L291" s="176">
        <v>0</v>
      </c>
      <c r="M291" s="176">
        <v>0</v>
      </c>
      <c r="N291" s="176">
        <v>28560</v>
      </c>
      <c r="O291" s="176">
        <v>0</v>
      </c>
      <c r="P291" s="176">
        <v>28560</v>
      </c>
      <c r="Q291" s="177">
        <v>1000445090</v>
      </c>
      <c r="R291" s="177" t="s">
        <v>141</v>
      </c>
      <c r="S291" s="177" t="s">
        <v>26</v>
      </c>
      <c r="T291" s="177" t="s">
        <v>2643</v>
      </c>
      <c r="U291" s="177" t="s">
        <v>81</v>
      </c>
      <c r="V291" s="177" t="s">
        <v>82</v>
      </c>
    </row>
    <row r="292" spans="1:22" ht="31.5" customHeight="1">
      <c r="A292" s="177">
        <v>2329700</v>
      </c>
      <c r="B292" s="195" t="s">
        <v>752</v>
      </c>
      <c r="C292" s="177" t="s">
        <v>1694</v>
      </c>
      <c r="D292" s="177" t="s">
        <v>719</v>
      </c>
      <c r="E292" s="177" t="s">
        <v>25</v>
      </c>
      <c r="F292" s="176">
        <v>85</v>
      </c>
      <c r="G292" s="176">
        <v>14280</v>
      </c>
      <c r="H292" s="176">
        <v>14280</v>
      </c>
      <c r="I292" s="176">
        <v>14280</v>
      </c>
      <c r="J292" s="176">
        <v>0</v>
      </c>
      <c r="K292" s="176">
        <v>0</v>
      </c>
      <c r="L292" s="176">
        <v>0</v>
      </c>
      <c r="M292" s="176">
        <v>0</v>
      </c>
      <c r="N292" s="176">
        <v>28560</v>
      </c>
      <c r="O292" s="176">
        <v>0</v>
      </c>
      <c r="P292" s="176">
        <v>28560</v>
      </c>
      <c r="Q292" s="177">
        <v>1000445090</v>
      </c>
      <c r="R292" s="177" t="s">
        <v>141</v>
      </c>
      <c r="S292" s="177" t="s">
        <v>26</v>
      </c>
      <c r="T292" s="177" t="s">
        <v>2643</v>
      </c>
      <c r="U292" s="177" t="s">
        <v>81</v>
      </c>
      <c r="V292" s="177" t="s">
        <v>82</v>
      </c>
    </row>
    <row r="293" spans="1:22" ht="31.5" customHeight="1">
      <c r="A293" s="177">
        <v>2336336</v>
      </c>
      <c r="B293" s="195" t="s">
        <v>2713</v>
      </c>
      <c r="C293" s="177" t="s">
        <v>1694</v>
      </c>
      <c r="D293" s="177" t="s">
        <v>757</v>
      </c>
      <c r="E293" s="177" t="s">
        <v>20</v>
      </c>
      <c r="F293" s="176">
        <v>97</v>
      </c>
      <c r="G293" s="176">
        <v>16296</v>
      </c>
      <c r="H293" s="176">
        <v>16296</v>
      </c>
      <c r="I293" s="176">
        <v>16296</v>
      </c>
      <c r="J293" s="176">
        <v>16296</v>
      </c>
      <c r="K293" s="176">
        <v>10864</v>
      </c>
      <c r="L293" s="176">
        <v>0</v>
      </c>
      <c r="M293" s="176">
        <v>0</v>
      </c>
      <c r="N293" s="176">
        <v>48888</v>
      </c>
      <c r="O293" s="176">
        <v>10864</v>
      </c>
      <c r="P293" s="176">
        <v>59752</v>
      </c>
      <c r="Q293" s="177" t="e">
        <v>#N/A</v>
      </c>
      <c r="R293" s="177" t="e">
        <v>#N/A</v>
      </c>
      <c r="S293" s="177" t="s">
        <v>24</v>
      </c>
      <c r="T293" s="177" t="s">
        <v>2641</v>
      </c>
      <c r="U293" s="177" t="s">
        <v>81</v>
      </c>
      <c r="V293" s="177" t="s">
        <v>82</v>
      </c>
    </row>
    <row r="294" spans="1:22" ht="31.5" customHeight="1">
      <c r="A294" s="177">
        <v>2014473</v>
      </c>
      <c r="B294" s="195" t="s">
        <v>764</v>
      </c>
      <c r="C294" s="177" t="s">
        <v>1694</v>
      </c>
      <c r="D294" s="177">
        <v>0</v>
      </c>
      <c r="E294" s="177" t="s">
        <v>20</v>
      </c>
      <c r="F294" s="176">
        <v>95</v>
      </c>
      <c r="G294" s="176">
        <v>15960</v>
      </c>
      <c r="H294" s="176">
        <v>0</v>
      </c>
      <c r="I294" s="176">
        <v>0</v>
      </c>
      <c r="J294" s="176">
        <v>0</v>
      </c>
      <c r="K294" s="176">
        <v>15960</v>
      </c>
      <c r="L294" s="176">
        <v>15960</v>
      </c>
      <c r="M294" s="176">
        <v>15960</v>
      </c>
      <c r="N294" s="176">
        <v>0</v>
      </c>
      <c r="O294" s="176">
        <v>0</v>
      </c>
      <c r="P294" s="176">
        <v>0</v>
      </c>
      <c r="Q294" s="177">
        <v>1000422753</v>
      </c>
      <c r="R294" s="177" t="s">
        <v>286</v>
      </c>
      <c r="S294" s="177" t="s">
        <v>24</v>
      </c>
      <c r="T294" s="177" t="s">
        <v>2641</v>
      </c>
      <c r="U294" s="177" t="s">
        <v>81</v>
      </c>
      <c r="V294" s="177" t="s">
        <v>82</v>
      </c>
    </row>
    <row r="295" spans="1:22" ht="31.5" customHeight="1">
      <c r="A295" s="177">
        <v>288297</v>
      </c>
      <c r="B295" s="195" t="s">
        <v>718</v>
      </c>
      <c r="C295" s="177" t="s">
        <v>1694</v>
      </c>
      <c r="D295" s="177" t="s">
        <v>719</v>
      </c>
      <c r="E295" s="177" t="s">
        <v>25</v>
      </c>
      <c r="F295" s="176">
        <v>97</v>
      </c>
      <c r="G295" s="176">
        <v>16296</v>
      </c>
      <c r="H295" s="176">
        <v>0</v>
      </c>
      <c r="I295" s="176">
        <v>0</v>
      </c>
      <c r="J295" s="176">
        <v>0</v>
      </c>
      <c r="K295" s="176">
        <v>0</v>
      </c>
      <c r="L295" s="176">
        <v>16296</v>
      </c>
      <c r="M295" s="176">
        <v>16296</v>
      </c>
      <c r="N295" s="176">
        <v>0</v>
      </c>
      <c r="O295" s="176">
        <v>32592</v>
      </c>
      <c r="P295" s="176">
        <v>32592</v>
      </c>
      <c r="Q295" s="177">
        <v>1000410706</v>
      </c>
      <c r="R295" s="177" t="s">
        <v>147</v>
      </c>
      <c r="S295" s="177" t="s">
        <v>26</v>
      </c>
      <c r="T295" s="177" t="s">
        <v>2643</v>
      </c>
      <c r="U295" s="177" t="s">
        <v>81</v>
      </c>
      <c r="V295" s="177" t="s">
        <v>82</v>
      </c>
    </row>
    <row r="296" spans="1:22" ht="31.5" customHeight="1">
      <c r="A296" s="177">
        <v>970518</v>
      </c>
      <c r="B296" s="195" t="s">
        <v>731</v>
      </c>
      <c r="C296" s="177" t="s">
        <v>1694</v>
      </c>
      <c r="D296" s="177" t="s">
        <v>732</v>
      </c>
      <c r="E296" s="177" t="s">
        <v>341</v>
      </c>
      <c r="F296" s="176">
        <v>115</v>
      </c>
      <c r="G296" s="176">
        <v>19320</v>
      </c>
      <c r="H296" s="176">
        <v>0</v>
      </c>
      <c r="I296" s="176">
        <v>0</v>
      </c>
      <c r="J296" s="176">
        <v>0</v>
      </c>
      <c r="K296" s="176">
        <v>0</v>
      </c>
      <c r="L296" s="176">
        <v>19320</v>
      </c>
      <c r="M296" s="176">
        <v>19320</v>
      </c>
      <c r="N296" s="176">
        <v>0</v>
      </c>
      <c r="O296" s="176">
        <v>38640</v>
      </c>
      <c r="P296" s="176">
        <v>38640</v>
      </c>
      <c r="Q296" s="177">
        <v>1000410706</v>
      </c>
      <c r="R296" s="177" t="s">
        <v>147</v>
      </c>
      <c r="S296" s="177" t="s">
        <v>27</v>
      </c>
      <c r="T296" s="177" t="s">
        <v>2647</v>
      </c>
      <c r="U296" s="177" t="s">
        <v>81</v>
      </c>
      <c r="V296" s="177" t="s">
        <v>82</v>
      </c>
    </row>
    <row r="297" spans="1:22" ht="31.5" customHeight="1">
      <c r="A297" s="177">
        <v>943525</v>
      </c>
      <c r="B297" s="195" t="s">
        <v>722</v>
      </c>
      <c r="C297" s="177" t="s">
        <v>1694</v>
      </c>
      <c r="D297" s="177" t="s">
        <v>719</v>
      </c>
      <c r="E297" s="177" t="s">
        <v>20</v>
      </c>
      <c r="F297" s="176">
        <v>97</v>
      </c>
      <c r="G297" s="176">
        <v>16296</v>
      </c>
      <c r="H297" s="176">
        <v>0</v>
      </c>
      <c r="I297" s="176">
        <v>0</v>
      </c>
      <c r="J297" s="176">
        <v>0</v>
      </c>
      <c r="K297" s="176">
        <v>0</v>
      </c>
      <c r="L297" s="176">
        <v>0</v>
      </c>
      <c r="M297" s="176">
        <v>16296</v>
      </c>
      <c r="N297" s="176">
        <v>0</v>
      </c>
      <c r="O297" s="176">
        <v>16296</v>
      </c>
      <c r="P297" s="176">
        <v>16296</v>
      </c>
      <c r="Q297" s="177">
        <v>1000410706</v>
      </c>
      <c r="R297" s="177" t="s">
        <v>147</v>
      </c>
      <c r="S297" s="177" t="s">
        <v>24</v>
      </c>
      <c r="T297" s="177" t="s">
        <v>2641</v>
      </c>
      <c r="U297" s="177" t="s">
        <v>81</v>
      </c>
      <c r="V297" s="177" t="s">
        <v>82</v>
      </c>
    </row>
    <row r="298" spans="1:22" ht="31.5" customHeight="1">
      <c r="A298" s="177">
        <v>123999</v>
      </c>
      <c r="B298" s="195" t="s">
        <v>776</v>
      </c>
      <c r="C298" s="177" t="s">
        <v>1694</v>
      </c>
      <c r="D298" s="177" t="s">
        <v>777</v>
      </c>
      <c r="E298" s="177" t="s">
        <v>426</v>
      </c>
      <c r="F298" s="176">
        <v>85</v>
      </c>
      <c r="G298" s="176">
        <v>14280</v>
      </c>
      <c r="H298" s="176">
        <v>14280</v>
      </c>
      <c r="I298" s="176">
        <v>14280</v>
      </c>
      <c r="J298" s="176">
        <v>14280</v>
      </c>
      <c r="K298" s="176">
        <v>14280</v>
      </c>
      <c r="L298" s="176">
        <v>14280</v>
      </c>
      <c r="M298" s="176">
        <v>14280</v>
      </c>
      <c r="N298" s="176">
        <v>42840</v>
      </c>
      <c r="O298" s="176">
        <v>42840</v>
      </c>
      <c r="P298" s="176">
        <v>85680</v>
      </c>
      <c r="Q298" s="177">
        <v>1000422748</v>
      </c>
      <c r="R298" s="177" t="s">
        <v>193</v>
      </c>
      <c r="S298" s="177" t="s">
        <v>24</v>
      </c>
      <c r="T298" s="177" t="s">
        <v>2641</v>
      </c>
      <c r="U298" s="177" t="s">
        <v>88</v>
      </c>
      <c r="V298" s="177" t="s">
        <v>89</v>
      </c>
    </row>
    <row r="299" spans="1:22" ht="31.5" customHeight="1">
      <c r="A299" s="177">
        <v>2004261</v>
      </c>
      <c r="B299" s="195" t="s">
        <v>778</v>
      </c>
      <c r="C299" s="177" t="s">
        <v>1694</v>
      </c>
      <c r="D299" s="177" t="s">
        <v>777</v>
      </c>
      <c r="E299" s="177" t="s">
        <v>426</v>
      </c>
      <c r="F299" s="176">
        <v>85</v>
      </c>
      <c r="G299" s="176">
        <v>14280</v>
      </c>
      <c r="H299" s="176">
        <v>14280</v>
      </c>
      <c r="I299" s="176">
        <v>14280</v>
      </c>
      <c r="J299" s="176">
        <v>14280</v>
      </c>
      <c r="K299" s="176">
        <v>14280</v>
      </c>
      <c r="L299" s="176">
        <v>4760</v>
      </c>
      <c r="M299" s="176">
        <v>0</v>
      </c>
      <c r="N299" s="176">
        <v>42840</v>
      </c>
      <c r="O299" s="176">
        <v>19040</v>
      </c>
      <c r="P299" s="176">
        <v>61880</v>
      </c>
      <c r="Q299" s="177">
        <v>1000422748</v>
      </c>
      <c r="R299" s="177" t="s">
        <v>193</v>
      </c>
      <c r="S299" s="177" t="s">
        <v>24</v>
      </c>
      <c r="T299" s="177" t="s">
        <v>2641</v>
      </c>
      <c r="U299" s="177" t="s">
        <v>88</v>
      </c>
      <c r="V299" s="177" t="s">
        <v>89</v>
      </c>
    </row>
    <row r="300" spans="1:22" ht="31.5" customHeight="1">
      <c r="A300" s="177">
        <v>223362</v>
      </c>
      <c r="B300" s="195" t="s">
        <v>798</v>
      </c>
      <c r="C300" s="177" t="s">
        <v>1694</v>
      </c>
      <c r="D300" s="177" t="s">
        <v>777</v>
      </c>
      <c r="E300" s="177" t="s">
        <v>426</v>
      </c>
      <c r="F300" s="176">
        <v>85</v>
      </c>
      <c r="G300" s="176">
        <v>14280</v>
      </c>
      <c r="H300" s="176">
        <v>14280</v>
      </c>
      <c r="I300" s="176">
        <v>14280</v>
      </c>
      <c r="J300" s="176">
        <v>14280</v>
      </c>
      <c r="K300" s="176">
        <v>0</v>
      </c>
      <c r="L300" s="176">
        <v>0</v>
      </c>
      <c r="M300" s="176">
        <v>0</v>
      </c>
      <c r="N300" s="176">
        <v>42840</v>
      </c>
      <c r="O300" s="176">
        <v>0</v>
      </c>
      <c r="P300" s="176">
        <v>42840</v>
      </c>
      <c r="Q300" s="177">
        <v>1000422748</v>
      </c>
      <c r="R300" s="177" t="s">
        <v>193</v>
      </c>
      <c r="S300" s="177" t="s">
        <v>24</v>
      </c>
      <c r="T300" s="177" t="s">
        <v>2641</v>
      </c>
      <c r="U300" s="177" t="s">
        <v>88</v>
      </c>
      <c r="V300" s="177" t="s">
        <v>89</v>
      </c>
    </row>
    <row r="301" spans="1:22" ht="31.5" customHeight="1">
      <c r="A301" s="177">
        <v>2348464</v>
      </c>
      <c r="B301" s="195" t="s">
        <v>779</v>
      </c>
      <c r="C301" s="177" t="s">
        <v>1694</v>
      </c>
      <c r="D301" s="177" t="s">
        <v>777</v>
      </c>
      <c r="E301" s="177" t="s">
        <v>426</v>
      </c>
      <c r="F301" s="176">
        <v>85</v>
      </c>
      <c r="G301" s="176">
        <v>14280</v>
      </c>
      <c r="H301" s="176">
        <v>14280</v>
      </c>
      <c r="I301" s="176">
        <v>14280</v>
      </c>
      <c r="J301" s="176">
        <v>14280</v>
      </c>
      <c r="K301" s="176">
        <v>14280</v>
      </c>
      <c r="L301" s="176">
        <v>14280</v>
      </c>
      <c r="M301" s="176">
        <v>14280</v>
      </c>
      <c r="N301" s="176">
        <v>42840</v>
      </c>
      <c r="O301" s="176">
        <v>42840</v>
      </c>
      <c r="P301" s="176">
        <v>85680</v>
      </c>
      <c r="Q301" s="177">
        <v>1000422748</v>
      </c>
      <c r="R301" s="177" t="s">
        <v>193</v>
      </c>
      <c r="S301" s="177" t="s">
        <v>24</v>
      </c>
      <c r="T301" s="177" t="s">
        <v>2641</v>
      </c>
      <c r="U301" s="177" t="s">
        <v>88</v>
      </c>
      <c r="V301" s="177" t="s">
        <v>89</v>
      </c>
    </row>
    <row r="302" spans="1:22" ht="31.5" customHeight="1">
      <c r="A302" s="177">
        <v>970647</v>
      </c>
      <c r="B302" s="195" t="s">
        <v>780</v>
      </c>
      <c r="C302" s="177" t="s">
        <v>1694</v>
      </c>
      <c r="D302" s="177" t="s">
        <v>781</v>
      </c>
      <c r="E302" s="177" t="s">
        <v>359</v>
      </c>
      <c r="F302" s="176">
        <v>88</v>
      </c>
      <c r="G302" s="176">
        <v>14784</v>
      </c>
      <c r="H302" s="176">
        <v>0</v>
      </c>
      <c r="I302" s="176">
        <v>0</v>
      </c>
      <c r="J302" s="176">
        <v>0</v>
      </c>
      <c r="K302" s="176">
        <v>14784</v>
      </c>
      <c r="L302" s="176">
        <v>14784</v>
      </c>
      <c r="M302" s="176">
        <v>14784</v>
      </c>
      <c r="N302" s="176">
        <v>0</v>
      </c>
      <c r="O302" s="176">
        <v>0</v>
      </c>
      <c r="P302" s="176">
        <v>0</v>
      </c>
      <c r="Q302" s="177">
        <v>1000422748</v>
      </c>
      <c r="R302" s="177" t="s">
        <v>193</v>
      </c>
      <c r="S302" s="177" t="s">
        <v>24</v>
      </c>
      <c r="T302" s="177" t="s">
        <v>2641</v>
      </c>
      <c r="U302" s="177" t="s">
        <v>88</v>
      </c>
      <c r="V302" s="177" t="s">
        <v>89</v>
      </c>
    </row>
    <row r="303" spans="1:22" ht="31.5" customHeight="1">
      <c r="A303" s="177">
        <v>2413546</v>
      </c>
      <c r="B303" s="195" t="s">
        <v>782</v>
      </c>
      <c r="C303" s="177" t="s">
        <v>1694</v>
      </c>
      <c r="D303" s="177" t="s">
        <v>783</v>
      </c>
      <c r="E303" s="177" t="s">
        <v>426</v>
      </c>
      <c r="F303" s="176">
        <v>90</v>
      </c>
      <c r="G303" s="176">
        <v>15120</v>
      </c>
      <c r="H303" s="176">
        <v>0</v>
      </c>
      <c r="I303" s="176">
        <v>0</v>
      </c>
      <c r="J303" s="176">
        <v>0</v>
      </c>
      <c r="K303" s="176">
        <v>0</v>
      </c>
      <c r="L303" s="176">
        <v>13680</v>
      </c>
      <c r="M303" s="176">
        <v>15120</v>
      </c>
      <c r="N303" s="176">
        <v>0</v>
      </c>
      <c r="O303" s="176">
        <v>28800</v>
      </c>
      <c r="P303" s="176">
        <v>28800</v>
      </c>
      <c r="Q303" s="177">
        <v>1000422748</v>
      </c>
      <c r="R303" s="177" t="s">
        <v>193</v>
      </c>
      <c r="S303" s="177" t="s">
        <v>24</v>
      </c>
      <c r="T303" s="177" t="s">
        <v>2641</v>
      </c>
      <c r="U303" s="177" t="s">
        <v>88</v>
      </c>
      <c r="V303" s="177" t="s">
        <v>89</v>
      </c>
    </row>
    <row r="304" spans="1:22" ht="31.5" customHeight="1">
      <c r="A304" s="177" t="s">
        <v>354</v>
      </c>
      <c r="B304" s="195" t="s">
        <v>784</v>
      </c>
      <c r="C304" s="177" t="s">
        <v>1694</v>
      </c>
      <c r="D304" s="177" t="s">
        <v>783</v>
      </c>
      <c r="E304" s="177" t="s">
        <v>426</v>
      </c>
      <c r="F304" s="176">
        <v>90</v>
      </c>
      <c r="G304" s="176">
        <v>15120</v>
      </c>
      <c r="H304" s="176">
        <v>0</v>
      </c>
      <c r="I304" s="176">
        <v>0</v>
      </c>
      <c r="J304" s="176">
        <v>0</v>
      </c>
      <c r="K304" s="176">
        <v>0</v>
      </c>
      <c r="L304" s="176">
        <v>0</v>
      </c>
      <c r="M304" s="176">
        <v>15120</v>
      </c>
      <c r="N304" s="176">
        <v>0</v>
      </c>
      <c r="O304" s="176">
        <v>15120</v>
      </c>
      <c r="P304" s="176">
        <v>15120</v>
      </c>
      <c r="Q304" s="177" t="e">
        <v>#N/A</v>
      </c>
      <c r="R304" s="177" t="e">
        <v>#N/A</v>
      </c>
      <c r="S304" s="177" t="s">
        <v>24</v>
      </c>
      <c r="T304" s="177" t="s">
        <v>2641</v>
      </c>
      <c r="U304" s="177" t="s">
        <v>88</v>
      </c>
      <c r="V304" s="177" t="s">
        <v>89</v>
      </c>
    </row>
    <row r="305" spans="1:22" ht="31.5" customHeight="1">
      <c r="A305" s="177">
        <v>2413543</v>
      </c>
      <c r="B305" s="195" t="s">
        <v>785</v>
      </c>
      <c r="C305" s="177" t="s">
        <v>1694</v>
      </c>
      <c r="D305" s="177" t="s">
        <v>777</v>
      </c>
      <c r="E305" s="177" t="s">
        <v>426</v>
      </c>
      <c r="F305" s="176">
        <v>98</v>
      </c>
      <c r="G305" s="176">
        <v>16464</v>
      </c>
      <c r="H305" s="176">
        <v>0</v>
      </c>
      <c r="I305" s="176">
        <v>0</v>
      </c>
      <c r="J305" s="176">
        <v>0</v>
      </c>
      <c r="K305" s="176">
        <v>0</v>
      </c>
      <c r="L305" s="176">
        <v>14896</v>
      </c>
      <c r="M305" s="176">
        <v>16464</v>
      </c>
      <c r="N305" s="176">
        <v>0</v>
      </c>
      <c r="O305" s="176">
        <v>31360</v>
      </c>
      <c r="P305" s="176">
        <v>31360</v>
      </c>
      <c r="Q305" s="177">
        <v>1000422748</v>
      </c>
      <c r="R305" s="177" t="s">
        <v>193</v>
      </c>
      <c r="S305" s="177" t="s">
        <v>24</v>
      </c>
      <c r="T305" s="177" t="s">
        <v>2641</v>
      </c>
      <c r="U305" s="177" t="s">
        <v>88</v>
      </c>
      <c r="V305" s="177" t="s">
        <v>89</v>
      </c>
    </row>
    <row r="306" spans="1:22" ht="31.5" customHeight="1">
      <c r="A306" s="177">
        <v>2413968</v>
      </c>
      <c r="B306" s="195" t="s">
        <v>786</v>
      </c>
      <c r="C306" s="177" t="s">
        <v>1694</v>
      </c>
      <c r="D306" s="177" t="s">
        <v>777</v>
      </c>
      <c r="E306" s="177" t="s">
        <v>426</v>
      </c>
      <c r="F306" s="176">
        <v>90</v>
      </c>
      <c r="G306" s="176">
        <v>15120</v>
      </c>
      <c r="H306" s="176">
        <v>0</v>
      </c>
      <c r="I306" s="176">
        <v>0</v>
      </c>
      <c r="J306" s="176">
        <v>0</v>
      </c>
      <c r="K306" s="176">
        <v>0</v>
      </c>
      <c r="L306" s="176">
        <v>12240</v>
      </c>
      <c r="M306" s="176">
        <v>15120</v>
      </c>
      <c r="N306" s="176">
        <v>0</v>
      </c>
      <c r="O306" s="176">
        <v>27360</v>
      </c>
      <c r="P306" s="176">
        <v>27360</v>
      </c>
      <c r="Q306" s="177">
        <v>1000422748</v>
      </c>
      <c r="R306" s="177" t="s">
        <v>193</v>
      </c>
      <c r="S306" s="177" t="s">
        <v>24</v>
      </c>
      <c r="T306" s="177" t="s">
        <v>2641</v>
      </c>
      <c r="U306" s="177" t="s">
        <v>88</v>
      </c>
      <c r="V306" s="177" t="s">
        <v>89</v>
      </c>
    </row>
    <row r="307" spans="1:22" ht="31.5" customHeight="1">
      <c r="A307" s="177">
        <v>2414216</v>
      </c>
      <c r="B307" s="195" t="s">
        <v>787</v>
      </c>
      <c r="C307" s="177" t="s">
        <v>1694</v>
      </c>
      <c r="D307" s="177" t="s">
        <v>777</v>
      </c>
      <c r="E307" s="177" t="s">
        <v>426</v>
      </c>
      <c r="F307" s="176">
        <v>90</v>
      </c>
      <c r="G307" s="176">
        <v>15120</v>
      </c>
      <c r="H307" s="176">
        <v>0</v>
      </c>
      <c r="I307" s="176">
        <v>0</v>
      </c>
      <c r="J307" s="176">
        <v>0</v>
      </c>
      <c r="K307" s="176">
        <v>0</v>
      </c>
      <c r="L307" s="176">
        <v>12240</v>
      </c>
      <c r="M307" s="176">
        <v>15120</v>
      </c>
      <c r="N307" s="176">
        <v>0</v>
      </c>
      <c r="O307" s="176">
        <v>27360</v>
      </c>
      <c r="P307" s="176">
        <v>27360</v>
      </c>
      <c r="Q307" s="177">
        <v>1000422748</v>
      </c>
      <c r="R307" s="177" t="s">
        <v>193</v>
      </c>
      <c r="S307" s="177" t="s">
        <v>24</v>
      </c>
      <c r="T307" s="177" t="s">
        <v>2641</v>
      </c>
      <c r="U307" s="177" t="s">
        <v>88</v>
      </c>
      <c r="V307" s="177" t="s">
        <v>89</v>
      </c>
    </row>
    <row r="308" spans="1:22" ht="31.5" customHeight="1">
      <c r="A308" s="177">
        <v>2030179</v>
      </c>
      <c r="B308" s="195" t="s">
        <v>788</v>
      </c>
      <c r="C308" s="177" t="s">
        <v>1711</v>
      </c>
      <c r="D308" s="177" t="s">
        <v>777</v>
      </c>
      <c r="E308" s="177" t="s">
        <v>426</v>
      </c>
      <c r="F308" s="176">
        <v>23</v>
      </c>
      <c r="G308" s="176">
        <v>3864</v>
      </c>
      <c r="H308" s="176">
        <v>0</v>
      </c>
      <c r="I308" s="176">
        <v>0</v>
      </c>
      <c r="J308" s="176">
        <v>0</v>
      </c>
      <c r="K308" s="176">
        <v>0</v>
      </c>
      <c r="L308" s="176">
        <v>3128</v>
      </c>
      <c r="M308" s="176">
        <v>3864</v>
      </c>
      <c r="N308" s="176">
        <v>0</v>
      </c>
      <c r="O308" s="176">
        <v>6992</v>
      </c>
      <c r="P308" s="176">
        <v>6992</v>
      </c>
      <c r="Q308" s="177">
        <v>1000428977</v>
      </c>
      <c r="R308" s="177" t="s">
        <v>293</v>
      </c>
      <c r="S308" s="177" t="s">
        <v>41</v>
      </c>
      <c r="T308" s="177" t="s">
        <v>2714</v>
      </c>
      <c r="U308" s="177" t="s">
        <v>88</v>
      </c>
      <c r="V308" s="177" t="s">
        <v>89</v>
      </c>
    </row>
    <row r="309" spans="1:22" ht="31.5" customHeight="1">
      <c r="A309" s="177">
        <v>2398808</v>
      </c>
      <c r="B309" s="195" t="s">
        <v>789</v>
      </c>
      <c r="C309" s="177" t="s">
        <v>1711</v>
      </c>
      <c r="D309" s="177" t="s">
        <v>777</v>
      </c>
      <c r="E309" s="177" t="s">
        <v>426</v>
      </c>
      <c r="F309" s="176">
        <v>23</v>
      </c>
      <c r="G309" s="176">
        <v>3864</v>
      </c>
      <c r="H309" s="176">
        <v>0</v>
      </c>
      <c r="I309" s="176">
        <v>0</v>
      </c>
      <c r="J309" s="176">
        <v>0</v>
      </c>
      <c r="K309" s="176">
        <v>0</v>
      </c>
      <c r="L309" s="176">
        <v>3128</v>
      </c>
      <c r="M309" s="176">
        <v>3864</v>
      </c>
      <c r="N309" s="176">
        <v>0</v>
      </c>
      <c r="O309" s="176">
        <v>6992</v>
      </c>
      <c r="P309" s="176">
        <v>6992</v>
      </c>
      <c r="Q309" s="177">
        <v>1000428977</v>
      </c>
      <c r="R309" s="177" t="s">
        <v>293</v>
      </c>
      <c r="S309" s="177" t="s">
        <v>41</v>
      </c>
      <c r="T309" s="177" t="s">
        <v>2715</v>
      </c>
      <c r="U309" s="177" t="s">
        <v>88</v>
      </c>
      <c r="V309" s="177" t="s">
        <v>89</v>
      </c>
    </row>
    <row r="310" spans="1:22" ht="31.5" customHeight="1">
      <c r="A310" s="177">
        <v>970647</v>
      </c>
      <c r="B310" s="195" t="s">
        <v>285</v>
      </c>
      <c r="C310" s="177" t="s">
        <v>1694</v>
      </c>
      <c r="D310" s="177" t="s">
        <v>781</v>
      </c>
      <c r="E310" s="177" t="s">
        <v>426</v>
      </c>
      <c r="F310" s="176">
        <v>85</v>
      </c>
      <c r="G310" s="176">
        <v>14280</v>
      </c>
      <c r="H310" s="176">
        <v>14280</v>
      </c>
      <c r="I310" s="176">
        <v>14280</v>
      </c>
      <c r="J310" s="176">
        <v>14280</v>
      </c>
      <c r="K310" s="176">
        <v>0</v>
      </c>
      <c r="L310" s="176">
        <v>0</v>
      </c>
      <c r="M310" s="176">
        <v>0</v>
      </c>
      <c r="N310" s="176">
        <v>42840</v>
      </c>
      <c r="O310" s="176">
        <v>0</v>
      </c>
      <c r="P310" s="176">
        <v>42840</v>
      </c>
      <c r="Q310" s="177">
        <v>1000422748</v>
      </c>
      <c r="R310" s="177" t="s">
        <v>193</v>
      </c>
      <c r="S310" s="177" t="s">
        <v>24</v>
      </c>
      <c r="T310" s="177" t="s">
        <v>2641</v>
      </c>
      <c r="U310" s="177" t="s">
        <v>85</v>
      </c>
      <c r="V310" s="177" t="s">
        <v>86</v>
      </c>
    </row>
    <row r="311" spans="1:22" ht="31.5" customHeight="1">
      <c r="A311" s="177">
        <v>972347</v>
      </c>
      <c r="B311" s="195" t="s">
        <v>795</v>
      </c>
      <c r="C311" s="177" t="s">
        <v>1694</v>
      </c>
      <c r="D311" s="177" t="s">
        <v>783</v>
      </c>
      <c r="E311" s="177" t="s">
        <v>426</v>
      </c>
      <c r="F311" s="176">
        <v>85</v>
      </c>
      <c r="G311" s="176">
        <v>14280</v>
      </c>
      <c r="H311" s="176">
        <v>14280</v>
      </c>
      <c r="I311" s="176">
        <v>14280</v>
      </c>
      <c r="J311" s="176">
        <v>14280</v>
      </c>
      <c r="K311" s="176">
        <v>14280</v>
      </c>
      <c r="L311" s="176">
        <v>14280</v>
      </c>
      <c r="M311" s="176">
        <v>14280</v>
      </c>
      <c r="N311" s="176">
        <v>42840</v>
      </c>
      <c r="O311" s="176">
        <v>42840</v>
      </c>
      <c r="P311" s="176">
        <v>85680</v>
      </c>
      <c r="Q311" s="177">
        <v>1000422748</v>
      </c>
      <c r="R311" s="177" t="s">
        <v>193</v>
      </c>
      <c r="S311" s="177" t="s">
        <v>24</v>
      </c>
      <c r="T311" s="177" t="s">
        <v>2641</v>
      </c>
      <c r="U311" s="177" t="s">
        <v>85</v>
      </c>
      <c r="V311" s="177" t="s">
        <v>86</v>
      </c>
    </row>
    <row r="312" spans="1:22" ht="31.5" customHeight="1">
      <c r="A312" s="177">
        <v>2369915</v>
      </c>
      <c r="B312" s="195" t="s">
        <v>796</v>
      </c>
      <c r="C312" s="177" t="s">
        <v>1694</v>
      </c>
      <c r="D312" s="177" t="s">
        <v>783</v>
      </c>
      <c r="E312" s="177" t="s">
        <v>426</v>
      </c>
      <c r="F312" s="176">
        <v>90</v>
      </c>
      <c r="G312" s="176">
        <v>15120</v>
      </c>
      <c r="H312" s="176">
        <v>0</v>
      </c>
      <c r="I312" s="176">
        <v>0</v>
      </c>
      <c r="J312" s="176">
        <v>7560</v>
      </c>
      <c r="K312" s="176">
        <v>15120</v>
      </c>
      <c r="L312" s="176">
        <v>15120</v>
      </c>
      <c r="M312" s="176">
        <v>15120</v>
      </c>
      <c r="N312" s="176">
        <v>7560</v>
      </c>
      <c r="O312" s="176">
        <v>45360</v>
      </c>
      <c r="P312" s="176">
        <v>52920</v>
      </c>
      <c r="Q312" s="177">
        <v>1000422748</v>
      </c>
      <c r="R312" s="177" t="s">
        <v>193</v>
      </c>
      <c r="S312" s="177" t="s">
        <v>24</v>
      </c>
      <c r="T312" s="177" t="s">
        <v>2641</v>
      </c>
      <c r="U312" s="177" t="s">
        <v>85</v>
      </c>
      <c r="V312" s="177" t="s">
        <v>86</v>
      </c>
    </row>
    <row r="313" spans="1:22" ht="31.5" customHeight="1">
      <c r="A313" s="177">
        <v>807275</v>
      </c>
      <c r="B313" s="195" t="s">
        <v>797</v>
      </c>
      <c r="C313" s="177" t="s">
        <v>1694</v>
      </c>
      <c r="D313" s="177" t="s">
        <v>783</v>
      </c>
      <c r="E313" s="177" t="s">
        <v>426</v>
      </c>
      <c r="F313" s="176">
        <v>90</v>
      </c>
      <c r="G313" s="176">
        <v>15120</v>
      </c>
      <c r="H313" s="176">
        <v>15120</v>
      </c>
      <c r="I313" s="176">
        <v>15120</v>
      </c>
      <c r="J313" s="176">
        <v>15120</v>
      </c>
      <c r="K313" s="176">
        <v>15120</v>
      </c>
      <c r="L313" s="176">
        <v>15120</v>
      </c>
      <c r="M313" s="176">
        <v>15120</v>
      </c>
      <c r="N313" s="176">
        <v>45360</v>
      </c>
      <c r="O313" s="176">
        <v>45360</v>
      </c>
      <c r="P313" s="176">
        <v>90720</v>
      </c>
      <c r="Q313" s="177">
        <v>1000445724</v>
      </c>
      <c r="R313" s="177" t="s">
        <v>198</v>
      </c>
      <c r="S313" s="177" t="s">
        <v>24</v>
      </c>
      <c r="T313" s="177" t="s">
        <v>2641</v>
      </c>
      <c r="U313" s="177" t="s">
        <v>85</v>
      </c>
      <c r="V313" s="177" t="s">
        <v>86</v>
      </c>
    </row>
    <row r="314" spans="1:22" ht="31.5" customHeight="1">
      <c r="A314" s="177">
        <v>223362</v>
      </c>
      <c r="B314" s="195" t="s">
        <v>798</v>
      </c>
      <c r="C314" s="177" t="s">
        <v>1694</v>
      </c>
      <c r="D314" s="177" t="s">
        <v>777</v>
      </c>
      <c r="E314" s="177" t="s">
        <v>426</v>
      </c>
      <c r="F314" s="176">
        <v>85</v>
      </c>
      <c r="G314" s="176">
        <v>14280</v>
      </c>
      <c r="H314" s="176">
        <v>0</v>
      </c>
      <c r="I314" s="176">
        <v>0</v>
      </c>
      <c r="J314" s="176">
        <v>0</v>
      </c>
      <c r="K314" s="176">
        <v>14280</v>
      </c>
      <c r="L314" s="176">
        <v>14280</v>
      </c>
      <c r="M314" s="176">
        <v>14280</v>
      </c>
      <c r="N314" s="176">
        <v>0</v>
      </c>
      <c r="O314" s="176">
        <v>0</v>
      </c>
      <c r="P314" s="176">
        <v>0</v>
      </c>
      <c r="Q314" s="177">
        <v>1000422748</v>
      </c>
      <c r="R314" s="177" t="s">
        <v>193</v>
      </c>
      <c r="S314" s="177" t="s">
        <v>24</v>
      </c>
      <c r="T314" s="177" t="s">
        <v>2641</v>
      </c>
      <c r="U314" s="177" t="s">
        <v>85</v>
      </c>
      <c r="V314" s="177" t="s">
        <v>86</v>
      </c>
    </row>
    <row r="315" spans="1:22" ht="31.5" customHeight="1">
      <c r="A315" s="177">
        <v>856482</v>
      </c>
      <c r="B315" s="195" t="s">
        <v>2665</v>
      </c>
      <c r="C315" s="177" t="s">
        <v>1711</v>
      </c>
      <c r="D315" s="177" t="s">
        <v>528</v>
      </c>
      <c r="E315" s="177" t="s">
        <v>2716</v>
      </c>
      <c r="F315" s="176">
        <v>33.287500000000001</v>
      </c>
      <c r="G315" s="176">
        <v>5858.6</v>
      </c>
      <c r="H315" s="176">
        <v>5858.6</v>
      </c>
      <c r="I315" s="176">
        <v>5858.6</v>
      </c>
      <c r="J315" s="176">
        <v>0</v>
      </c>
      <c r="K315" s="176">
        <v>0</v>
      </c>
      <c r="L315" s="176">
        <v>0</v>
      </c>
      <c r="M315" s="176">
        <v>0</v>
      </c>
      <c r="N315" s="176">
        <v>11717.2</v>
      </c>
      <c r="O315" s="176">
        <v>0</v>
      </c>
      <c r="P315" s="176">
        <v>11717.2</v>
      </c>
      <c r="Q315" s="177">
        <v>1000347921</v>
      </c>
      <c r="R315" s="177" t="s">
        <v>92</v>
      </c>
      <c r="S315" s="177" t="s">
        <v>27</v>
      </c>
      <c r="T315" s="177" t="s">
        <v>2647</v>
      </c>
      <c r="U315" s="196" t="s">
        <v>90</v>
      </c>
      <c r="V315" s="196" t="s">
        <v>91</v>
      </c>
    </row>
    <row r="316" spans="1:22" ht="31.5" customHeight="1">
      <c r="A316" s="177">
        <v>231807</v>
      </c>
      <c r="B316" s="195" t="s">
        <v>2717</v>
      </c>
      <c r="C316" s="177" t="s">
        <v>1711</v>
      </c>
      <c r="D316" s="177" t="s">
        <v>528</v>
      </c>
      <c r="E316" s="177" t="s">
        <v>2718</v>
      </c>
      <c r="F316" s="176">
        <v>35.85</v>
      </c>
      <c r="G316" s="176">
        <v>6309.6</v>
      </c>
      <c r="H316" s="176">
        <v>6309.6</v>
      </c>
      <c r="I316" s="176">
        <v>6309.6</v>
      </c>
      <c r="J316" s="176">
        <v>0</v>
      </c>
      <c r="K316" s="176">
        <v>0</v>
      </c>
      <c r="L316" s="176">
        <v>0</v>
      </c>
      <c r="M316" s="176">
        <v>0</v>
      </c>
      <c r="N316" s="176">
        <v>12619.2</v>
      </c>
      <c r="O316" s="176">
        <v>0</v>
      </c>
      <c r="P316" s="176">
        <v>12619.2</v>
      </c>
      <c r="Q316" s="177" t="e">
        <v>#N/A</v>
      </c>
      <c r="R316" s="177" t="e">
        <v>#N/A</v>
      </c>
      <c r="S316" s="177" t="s">
        <v>24</v>
      </c>
      <c r="T316" s="177" t="s">
        <v>2641</v>
      </c>
      <c r="U316" s="196" t="s">
        <v>90</v>
      </c>
      <c r="V316" s="196" t="s">
        <v>91</v>
      </c>
    </row>
    <row r="317" spans="1:22" ht="31.5" customHeight="1">
      <c r="A317" s="177">
        <v>918117</v>
      </c>
      <c r="B317" s="195" t="s">
        <v>2719</v>
      </c>
      <c r="C317" s="177" t="s">
        <v>1711</v>
      </c>
      <c r="D317" s="177" t="s">
        <v>528</v>
      </c>
      <c r="E317" s="177" t="s">
        <v>2720</v>
      </c>
      <c r="F317" s="176">
        <v>33.287500000000001</v>
      </c>
      <c r="G317" s="176">
        <v>5858.6</v>
      </c>
      <c r="H317" s="176">
        <v>5858.6</v>
      </c>
      <c r="I317" s="176">
        <v>5858.6</v>
      </c>
      <c r="J317" s="176">
        <v>0</v>
      </c>
      <c r="K317" s="176">
        <v>0</v>
      </c>
      <c r="L317" s="176">
        <v>0</v>
      </c>
      <c r="M317" s="176">
        <v>0</v>
      </c>
      <c r="N317" s="176">
        <v>11717.2</v>
      </c>
      <c r="O317" s="176">
        <v>0</v>
      </c>
      <c r="P317" s="176">
        <v>11717.2</v>
      </c>
      <c r="Q317" s="177" t="e">
        <v>#N/A</v>
      </c>
      <c r="R317" s="177" t="e">
        <v>#N/A</v>
      </c>
      <c r="S317" s="177" t="s">
        <v>24</v>
      </c>
      <c r="T317" s="177" t="s">
        <v>2641</v>
      </c>
      <c r="U317" s="196" t="s">
        <v>90</v>
      </c>
      <c r="V317" s="196" t="s">
        <v>91</v>
      </c>
    </row>
    <row r="318" spans="1:22" ht="31.5" customHeight="1">
      <c r="A318" s="177">
        <v>2313164</v>
      </c>
      <c r="B318" s="195" t="s">
        <v>2721</v>
      </c>
      <c r="C318" s="177" t="s">
        <v>1711</v>
      </c>
      <c r="D318" s="177" t="s">
        <v>528</v>
      </c>
      <c r="E318" s="177" t="s">
        <v>2720</v>
      </c>
      <c r="F318" s="176">
        <v>33.287500000000001</v>
      </c>
      <c r="G318" s="176">
        <v>5858.6</v>
      </c>
      <c r="H318" s="176">
        <v>5858.6</v>
      </c>
      <c r="I318" s="176">
        <v>5858.6</v>
      </c>
      <c r="J318" s="176">
        <v>0</v>
      </c>
      <c r="K318" s="176">
        <v>0</v>
      </c>
      <c r="L318" s="176">
        <v>0</v>
      </c>
      <c r="M318" s="176">
        <v>0</v>
      </c>
      <c r="N318" s="176">
        <v>11717.2</v>
      </c>
      <c r="O318" s="176">
        <v>0</v>
      </c>
      <c r="P318" s="176">
        <v>11717.2</v>
      </c>
      <c r="Q318" s="177">
        <v>1000351048</v>
      </c>
      <c r="R318" s="177" t="s">
        <v>94</v>
      </c>
      <c r="S318" s="177" t="s">
        <v>27</v>
      </c>
      <c r="T318" s="177" t="s">
        <v>2647</v>
      </c>
      <c r="U318" s="196" t="s">
        <v>90</v>
      </c>
      <c r="V318" s="196" t="s">
        <v>91</v>
      </c>
    </row>
    <row r="319" spans="1:22" ht="31.5" customHeight="1">
      <c r="A319" s="177">
        <v>2164077</v>
      </c>
      <c r="B319" s="195" t="s">
        <v>2722</v>
      </c>
      <c r="C319" s="177" t="s">
        <v>1711</v>
      </c>
      <c r="D319" s="177" t="s">
        <v>528</v>
      </c>
      <c r="E319" s="177" t="s">
        <v>2723</v>
      </c>
      <c r="F319" s="176">
        <v>29.425000000000001</v>
      </c>
      <c r="G319" s="176">
        <v>5178.8</v>
      </c>
      <c r="H319" s="176">
        <v>5178.8</v>
      </c>
      <c r="I319" s="176">
        <v>5178.8</v>
      </c>
      <c r="J319" s="176">
        <v>0</v>
      </c>
      <c r="K319" s="176">
        <v>0</v>
      </c>
      <c r="L319" s="176">
        <v>0</v>
      </c>
      <c r="M319" s="176">
        <v>0</v>
      </c>
      <c r="N319" s="176">
        <v>10357.6</v>
      </c>
      <c r="O319" s="176">
        <v>0</v>
      </c>
      <c r="P319" s="176">
        <v>10357.6</v>
      </c>
      <c r="Q319" s="177" t="e">
        <v>#N/A</v>
      </c>
      <c r="R319" s="177" t="e">
        <v>#N/A</v>
      </c>
      <c r="S319" s="177" t="s">
        <v>24</v>
      </c>
      <c r="T319" s="177" t="s">
        <v>2641</v>
      </c>
      <c r="U319" s="196" t="s">
        <v>90</v>
      </c>
      <c r="V319" s="196" t="s">
        <v>91</v>
      </c>
    </row>
    <row r="320" spans="1:22" ht="31.5" customHeight="1">
      <c r="A320" s="177">
        <v>2300360</v>
      </c>
      <c r="B320" s="195" t="s">
        <v>2724</v>
      </c>
      <c r="C320" s="177" t="s">
        <v>1711</v>
      </c>
      <c r="D320" s="177" t="s">
        <v>528</v>
      </c>
      <c r="E320" s="177" t="s">
        <v>2723</v>
      </c>
      <c r="F320" s="176">
        <v>29.425000000000001</v>
      </c>
      <c r="G320" s="176">
        <v>5178.8</v>
      </c>
      <c r="H320" s="176">
        <v>5178.8</v>
      </c>
      <c r="I320" s="176">
        <v>5178.8</v>
      </c>
      <c r="J320" s="176">
        <v>0</v>
      </c>
      <c r="K320" s="176">
        <v>0</v>
      </c>
      <c r="L320" s="176">
        <v>0</v>
      </c>
      <c r="M320" s="176">
        <v>0</v>
      </c>
      <c r="N320" s="176">
        <v>10357.6</v>
      </c>
      <c r="O320" s="176">
        <v>0</v>
      </c>
      <c r="P320" s="176">
        <v>10357.6</v>
      </c>
      <c r="Q320" s="177">
        <v>1000432850</v>
      </c>
      <c r="R320" s="177" t="s">
        <v>298</v>
      </c>
      <c r="S320" s="177" t="s">
        <v>27</v>
      </c>
      <c r="T320" s="177" t="s">
        <v>2654</v>
      </c>
      <c r="U320" s="196" t="s">
        <v>90</v>
      </c>
      <c r="V320" s="196" t="s">
        <v>91</v>
      </c>
    </row>
    <row r="321" spans="1:22" ht="31.5" customHeight="1">
      <c r="A321" s="177">
        <v>2047999</v>
      </c>
      <c r="B321" s="195" t="s">
        <v>2725</v>
      </c>
      <c r="C321" s="177" t="s">
        <v>1711</v>
      </c>
      <c r="D321" s="177" t="s">
        <v>528</v>
      </c>
      <c r="E321" s="177" t="s">
        <v>2723</v>
      </c>
      <c r="F321" s="176">
        <v>29.425000000000001</v>
      </c>
      <c r="G321" s="176">
        <v>5178.8</v>
      </c>
      <c r="H321" s="176">
        <v>5178.8</v>
      </c>
      <c r="I321" s="176">
        <v>5178.8</v>
      </c>
      <c r="J321" s="176">
        <v>0</v>
      </c>
      <c r="K321" s="176">
        <v>0</v>
      </c>
      <c r="L321" s="176">
        <v>0</v>
      </c>
      <c r="M321" s="176">
        <v>0</v>
      </c>
      <c r="N321" s="176">
        <v>10357.6</v>
      </c>
      <c r="O321" s="176">
        <v>0</v>
      </c>
      <c r="P321" s="176">
        <v>10357.6</v>
      </c>
      <c r="Q321" s="177" t="e">
        <v>#N/A</v>
      </c>
      <c r="R321" s="177" t="e">
        <v>#N/A</v>
      </c>
      <c r="S321" s="177" t="s">
        <v>24</v>
      </c>
      <c r="T321" s="177" t="s">
        <v>2641</v>
      </c>
      <c r="U321" s="196" t="s">
        <v>90</v>
      </c>
      <c r="V321" s="196" t="s">
        <v>91</v>
      </c>
    </row>
    <row r="322" spans="1:22" ht="31.5" customHeight="1">
      <c r="A322" s="177">
        <v>2139777</v>
      </c>
      <c r="B322" s="195" t="s">
        <v>2666</v>
      </c>
      <c r="C322" s="177" t="s">
        <v>1711</v>
      </c>
      <c r="D322" s="177" t="s">
        <v>528</v>
      </c>
      <c r="E322" s="177" t="s">
        <v>2723</v>
      </c>
      <c r="F322" s="176">
        <v>29.425000000000001</v>
      </c>
      <c r="G322" s="176">
        <v>5178.8</v>
      </c>
      <c r="H322" s="176">
        <v>5178.8</v>
      </c>
      <c r="I322" s="176">
        <v>5178.8</v>
      </c>
      <c r="J322" s="176">
        <v>0</v>
      </c>
      <c r="K322" s="176">
        <v>0</v>
      </c>
      <c r="L322" s="176">
        <v>0</v>
      </c>
      <c r="M322" s="176">
        <v>0</v>
      </c>
      <c r="N322" s="176">
        <v>10357.6</v>
      </c>
      <c r="O322" s="176">
        <v>0</v>
      </c>
      <c r="P322" s="176">
        <v>10357.6</v>
      </c>
      <c r="Q322" s="177">
        <v>1000432850</v>
      </c>
      <c r="R322" s="177" t="s">
        <v>298</v>
      </c>
      <c r="S322" s="177" t="s">
        <v>27</v>
      </c>
      <c r="T322" s="177" t="s">
        <v>2647</v>
      </c>
      <c r="U322" s="196" t="s">
        <v>90</v>
      </c>
      <c r="V322" s="196" t="s">
        <v>91</v>
      </c>
    </row>
    <row r="323" spans="1:22" ht="31.5" customHeight="1">
      <c r="A323" s="177">
        <v>2313566</v>
      </c>
      <c r="B323" s="195" t="s">
        <v>2667</v>
      </c>
      <c r="C323" s="177" t="s">
        <v>1711</v>
      </c>
      <c r="D323" s="177" t="s">
        <v>528</v>
      </c>
      <c r="E323" s="177" t="s">
        <v>2723</v>
      </c>
      <c r="F323" s="176">
        <v>29.425000000000001</v>
      </c>
      <c r="G323" s="176">
        <v>5178.8</v>
      </c>
      <c r="H323" s="176">
        <v>5178.8</v>
      </c>
      <c r="I323" s="176">
        <v>5178.8</v>
      </c>
      <c r="J323" s="176">
        <v>0</v>
      </c>
      <c r="K323" s="176">
        <v>0</v>
      </c>
      <c r="L323" s="176">
        <v>0</v>
      </c>
      <c r="M323" s="176">
        <v>0</v>
      </c>
      <c r="N323" s="176">
        <v>10357.6</v>
      </c>
      <c r="O323" s="176">
        <v>0</v>
      </c>
      <c r="P323" s="176">
        <v>10357.6</v>
      </c>
      <c r="Q323" s="177">
        <v>1000432850</v>
      </c>
      <c r="R323" s="177" t="s">
        <v>298</v>
      </c>
      <c r="S323" s="177" t="s">
        <v>27</v>
      </c>
      <c r="T323" s="177" t="s">
        <v>2647</v>
      </c>
      <c r="U323" s="196" t="s">
        <v>90</v>
      </c>
      <c r="V323" s="196" t="s">
        <v>91</v>
      </c>
    </row>
    <row r="324" spans="1:22" ht="31.5" customHeight="1">
      <c r="A324" s="177">
        <v>2206975</v>
      </c>
      <c r="B324" s="195" t="s">
        <v>2726</v>
      </c>
      <c r="C324" s="177" t="s">
        <v>1711</v>
      </c>
      <c r="D324" s="177" t="s">
        <v>528</v>
      </c>
      <c r="E324" s="177" t="s">
        <v>2727</v>
      </c>
      <c r="F324" s="176">
        <v>22</v>
      </c>
      <c r="G324" s="176">
        <v>3872</v>
      </c>
      <c r="H324" s="176">
        <v>3872</v>
      </c>
      <c r="I324" s="176">
        <v>3872</v>
      </c>
      <c r="J324" s="176">
        <v>0</v>
      </c>
      <c r="K324" s="176">
        <v>0</v>
      </c>
      <c r="L324" s="176">
        <v>0</v>
      </c>
      <c r="M324" s="176">
        <v>0</v>
      </c>
      <c r="N324" s="176">
        <v>7744</v>
      </c>
      <c r="O324" s="176">
        <v>0</v>
      </c>
      <c r="P324" s="176">
        <v>7744</v>
      </c>
      <c r="Q324" s="177">
        <v>1000432850</v>
      </c>
      <c r="R324" s="177" t="s">
        <v>298</v>
      </c>
      <c r="S324" s="177" t="s">
        <v>24</v>
      </c>
      <c r="T324" s="177" t="s">
        <v>2641</v>
      </c>
      <c r="U324" s="196" t="s">
        <v>90</v>
      </c>
      <c r="V324" s="196" t="s">
        <v>91</v>
      </c>
    </row>
    <row r="325" spans="1:22" ht="31.5" customHeight="1">
      <c r="A325" s="177">
        <v>2204436</v>
      </c>
      <c r="B325" s="195" t="s">
        <v>2728</v>
      </c>
      <c r="C325" s="177" t="s">
        <v>1711</v>
      </c>
      <c r="D325" s="177" t="s">
        <v>528</v>
      </c>
      <c r="E325" s="177" t="s">
        <v>2727</v>
      </c>
      <c r="F325" s="176">
        <v>22</v>
      </c>
      <c r="G325" s="176">
        <v>3872</v>
      </c>
      <c r="H325" s="176">
        <v>3872</v>
      </c>
      <c r="I325" s="176">
        <v>3872</v>
      </c>
      <c r="J325" s="176">
        <v>0</v>
      </c>
      <c r="K325" s="176">
        <v>0</v>
      </c>
      <c r="L325" s="176">
        <v>0</v>
      </c>
      <c r="M325" s="176">
        <v>0</v>
      </c>
      <c r="N325" s="176">
        <v>7744</v>
      </c>
      <c r="O325" s="176">
        <v>0</v>
      </c>
      <c r="P325" s="176">
        <v>7744</v>
      </c>
      <c r="Q325" s="177">
        <v>1000432850</v>
      </c>
      <c r="R325" s="177" t="s">
        <v>298</v>
      </c>
      <c r="S325" s="177" t="s">
        <v>24</v>
      </c>
      <c r="T325" s="177" t="s">
        <v>2641</v>
      </c>
      <c r="U325" s="196" t="s">
        <v>90</v>
      </c>
      <c r="V325" s="196" t="s">
        <v>91</v>
      </c>
    </row>
    <row r="326" spans="1:22" ht="31.5" customHeight="1">
      <c r="A326" s="177">
        <v>2344085</v>
      </c>
      <c r="B326" s="195" t="s">
        <v>2729</v>
      </c>
      <c r="C326" s="177" t="s">
        <v>1711</v>
      </c>
      <c r="D326" s="177" t="s">
        <v>528</v>
      </c>
      <c r="E326" s="177" t="s">
        <v>2727</v>
      </c>
      <c r="F326" s="176">
        <v>22</v>
      </c>
      <c r="G326" s="176">
        <v>3872</v>
      </c>
      <c r="H326" s="176">
        <v>3872</v>
      </c>
      <c r="I326" s="176">
        <v>3872</v>
      </c>
      <c r="J326" s="176">
        <v>0</v>
      </c>
      <c r="K326" s="176">
        <v>0</v>
      </c>
      <c r="L326" s="176">
        <v>0</v>
      </c>
      <c r="M326" s="176">
        <v>0</v>
      </c>
      <c r="N326" s="176">
        <v>7744</v>
      </c>
      <c r="O326" s="176">
        <v>0</v>
      </c>
      <c r="P326" s="176">
        <v>7744</v>
      </c>
      <c r="Q326" s="177">
        <v>1000432850</v>
      </c>
      <c r="R326" s="177" t="s">
        <v>298</v>
      </c>
      <c r="S326" s="177" t="s">
        <v>24</v>
      </c>
      <c r="T326" s="177" t="s">
        <v>2641</v>
      </c>
      <c r="U326" s="196" t="s">
        <v>90</v>
      </c>
      <c r="V326" s="196" t="s">
        <v>91</v>
      </c>
    </row>
    <row r="327" spans="1:22" ht="31.5" customHeight="1">
      <c r="A327" s="177">
        <v>569959</v>
      </c>
      <c r="B327" s="195" t="s">
        <v>2730</v>
      </c>
      <c r="C327" s="177" t="s">
        <v>1711</v>
      </c>
      <c r="D327" s="177" t="s">
        <v>528</v>
      </c>
      <c r="E327" s="177" t="s">
        <v>2727</v>
      </c>
      <c r="F327" s="176">
        <v>22</v>
      </c>
      <c r="G327" s="176">
        <v>3872</v>
      </c>
      <c r="H327" s="176">
        <v>3872</v>
      </c>
      <c r="I327" s="176">
        <v>3872</v>
      </c>
      <c r="J327" s="176">
        <v>0</v>
      </c>
      <c r="K327" s="176">
        <v>0</v>
      </c>
      <c r="L327" s="176">
        <v>0</v>
      </c>
      <c r="M327" s="176">
        <v>0</v>
      </c>
      <c r="N327" s="176">
        <v>7744</v>
      </c>
      <c r="O327" s="176">
        <v>0</v>
      </c>
      <c r="P327" s="176">
        <v>7744</v>
      </c>
      <c r="Q327" s="177">
        <v>1000441057</v>
      </c>
      <c r="R327" s="177" t="s">
        <v>49</v>
      </c>
      <c r="S327" s="177" t="s">
        <v>24</v>
      </c>
      <c r="T327" s="177" t="s">
        <v>2641</v>
      </c>
      <c r="U327" s="196" t="s">
        <v>90</v>
      </c>
      <c r="V327" s="196" t="s">
        <v>91</v>
      </c>
    </row>
    <row r="328" spans="1:22" ht="31.5" customHeight="1">
      <c r="A328" s="177">
        <v>2115258</v>
      </c>
      <c r="B328" s="195" t="s">
        <v>2731</v>
      </c>
      <c r="C328" s="177" t="s">
        <v>1711</v>
      </c>
      <c r="D328" s="177" t="s">
        <v>528</v>
      </c>
      <c r="E328" s="177" t="s">
        <v>2732</v>
      </c>
      <c r="F328" s="176">
        <v>18.925000000000001</v>
      </c>
      <c r="G328" s="176">
        <v>3330.8</v>
      </c>
      <c r="H328" s="176">
        <v>3330.8</v>
      </c>
      <c r="I328" s="176">
        <v>3330.8</v>
      </c>
      <c r="J328" s="176">
        <v>0</v>
      </c>
      <c r="K328" s="176">
        <v>0</v>
      </c>
      <c r="L328" s="176">
        <v>0</v>
      </c>
      <c r="M328" s="176">
        <v>0</v>
      </c>
      <c r="N328" s="176">
        <v>6661.6</v>
      </c>
      <c r="O328" s="176">
        <v>0</v>
      </c>
      <c r="P328" s="176">
        <v>6661.6</v>
      </c>
      <c r="Q328" s="177">
        <v>1000432850</v>
      </c>
      <c r="R328" s="177" t="s">
        <v>298</v>
      </c>
      <c r="S328" s="177" t="s">
        <v>24</v>
      </c>
      <c r="T328" s="177" t="s">
        <v>2641</v>
      </c>
      <c r="U328" s="196" t="s">
        <v>90</v>
      </c>
      <c r="V328" s="196" t="s">
        <v>91</v>
      </c>
    </row>
    <row r="329" spans="1:22" ht="31.5" customHeight="1">
      <c r="A329" s="177">
        <v>2115257</v>
      </c>
      <c r="B329" s="195" t="s">
        <v>2733</v>
      </c>
      <c r="C329" s="177" t="s">
        <v>1711</v>
      </c>
      <c r="D329" s="177" t="s">
        <v>528</v>
      </c>
      <c r="E329" s="177" t="s">
        <v>2732</v>
      </c>
      <c r="F329" s="176">
        <v>18.925000000000001</v>
      </c>
      <c r="G329" s="176">
        <v>3330.8</v>
      </c>
      <c r="H329" s="176">
        <v>3330.8</v>
      </c>
      <c r="I329" s="176">
        <v>3330.8</v>
      </c>
      <c r="J329" s="176">
        <v>0</v>
      </c>
      <c r="K329" s="176">
        <v>0</v>
      </c>
      <c r="L329" s="176">
        <v>0</v>
      </c>
      <c r="M329" s="176">
        <v>0</v>
      </c>
      <c r="N329" s="176">
        <v>6661.6</v>
      </c>
      <c r="O329" s="176">
        <v>0</v>
      </c>
      <c r="P329" s="176">
        <v>6661.6</v>
      </c>
      <c r="Q329" s="177" t="e">
        <v>#N/A</v>
      </c>
      <c r="R329" s="177" t="e">
        <v>#N/A</v>
      </c>
      <c r="S329" s="177" t="s">
        <v>24</v>
      </c>
      <c r="T329" s="177" t="s">
        <v>2641</v>
      </c>
      <c r="U329" s="196" t="s">
        <v>90</v>
      </c>
      <c r="V329" s="196" t="s">
        <v>91</v>
      </c>
    </row>
    <row r="330" spans="1:22" ht="31.5" customHeight="1">
      <c r="A330" s="177">
        <v>2103570</v>
      </c>
      <c r="B330" s="195" t="s">
        <v>2734</v>
      </c>
      <c r="C330" s="177" t="s">
        <v>1711</v>
      </c>
      <c r="D330" s="177" t="s">
        <v>528</v>
      </c>
      <c r="E330" s="177" t="s">
        <v>2732</v>
      </c>
      <c r="F330" s="176">
        <v>18.925000000000001</v>
      </c>
      <c r="G330" s="176">
        <v>3330.8</v>
      </c>
      <c r="H330" s="176">
        <v>3330.8</v>
      </c>
      <c r="I330" s="176">
        <v>3330.8</v>
      </c>
      <c r="J330" s="176">
        <v>0</v>
      </c>
      <c r="K330" s="176">
        <v>0</v>
      </c>
      <c r="L330" s="176">
        <v>0</v>
      </c>
      <c r="M330" s="176">
        <v>0</v>
      </c>
      <c r="N330" s="176">
        <v>6661.6</v>
      </c>
      <c r="O330" s="176">
        <v>0</v>
      </c>
      <c r="P330" s="176">
        <v>6661.6</v>
      </c>
      <c r="Q330" s="177">
        <v>1000432850</v>
      </c>
      <c r="R330" s="177" t="s">
        <v>298</v>
      </c>
      <c r="S330" s="177" t="s">
        <v>24</v>
      </c>
      <c r="T330" s="177" t="s">
        <v>2641</v>
      </c>
      <c r="U330" s="196" t="s">
        <v>90</v>
      </c>
      <c r="V330" s="196" t="s">
        <v>91</v>
      </c>
    </row>
    <row r="331" spans="1:22" ht="31.5" customHeight="1">
      <c r="A331" s="177">
        <v>806029</v>
      </c>
      <c r="B331" s="195" t="s">
        <v>2735</v>
      </c>
      <c r="C331" s="177" t="s">
        <v>1711</v>
      </c>
      <c r="D331" s="177" t="s">
        <v>528</v>
      </c>
      <c r="E331" s="177" t="s">
        <v>2732</v>
      </c>
      <c r="F331" s="176">
        <v>18.925000000000001</v>
      </c>
      <c r="G331" s="176">
        <v>3330.8</v>
      </c>
      <c r="H331" s="176">
        <v>3330.8</v>
      </c>
      <c r="I331" s="176">
        <v>3330.8</v>
      </c>
      <c r="J331" s="176">
        <v>0</v>
      </c>
      <c r="K331" s="176">
        <v>0</v>
      </c>
      <c r="L331" s="176">
        <v>0</v>
      </c>
      <c r="M331" s="176">
        <v>0</v>
      </c>
      <c r="N331" s="176">
        <v>6661.6</v>
      </c>
      <c r="O331" s="176">
        <v>0</v>
      </c>
      <c r="P331" s="176">
        <v>6661.6</v>
      </c>
      <c r="Q331" s="177">
        <v>1000432850</v>
      </c>
      <c r="R331" s="177" t="s">
        <v>298</v>
      </c>
      <c r="S331" s="177" t="s">
        <v>24</v>
      </c>
      <c r="T331" s="177" t="s">
        <v>2641</v>
      </c>
      <c r="U331" s="196" t="s">
        <v>90</v>
      </c>
      <c r="V331" s="196" t="s">
        <v>91</v>
      </c>
    </row>
    <row r="332" spans="1:22" ht="31.5" customHeight="1">
      <c r="A332" s="177">
        <v>2322556</v>
      </c>
      <c r="B332" s="195" t="s">
        <v>2736</v>
      </c>
      <c r="C332" s="177" t="s">
        <v>1711</v>
      </c>
      <c r="D332" s="177" t="s">
        <v>528</v>
      </c>
      <c r="E332" s="177" t="s">
        <v>2732</v>
      </c>
      <c r="F332" s="176">
        <v>18.925000000000001</v>
      </c>
      <c r="G332" s="176">
        <v>3330.8</v>
      </c>
      <c r="H332" s="176">
        <v>3330.8</v>
      </c>
      <c r="I332" s="176">
        <v>3330.8</v>
      </c>
      <c r="J332" s="176">
        <v>0</v>
      </c>
      <c r="K332" s="176">
        <v>0</v>
      </c>
      <c r="L332" s="176">
        <v>0</v>
      </c>
      <c r="M332" s="176">
        <v>0</v>
      </c>
      <c r="N332" s="176">
        <v>6661.6</v>
      </c>
      <c r="O332" s="176">
        <v>0</v>
      </c>
      <c r="P332" s="176">
        <v>6661.6</v>
      </c>
      <c r="Q332" s="177">
        <v>1000299425</v>
      </c>
      <c r="R332" s="177" t="s">
        <v>1477</v>
      </c>
      <c r="S332" s="177" t="s">
        <v>24</v>
      </c>
      <c r="T332" s="177" t="s">
        <v>2641</v>
      </c>
      <c r="U332" s="196" t="s">
        <v>90</v>
      </c>
      <c r="V332" s="196" t="s">
        <v>91</v>
      </c>
    </row>
    <row r="333" spans="1:22" ht="31.5" customHeight="1">
      <c r="A333" s="177">
        <v>2322590</v>
      </c>
      <c r="B333" s="195" t="s">
        <v>2737</v>
      </c>
      <c r="C333" s="177" t="s">
        <v>1711</v>
      </c>
      <c r="D333" s="177" t="s">
        <v>528</v>
      </c>
      <c r="E333" s="177" t="s">
        <v>2732</v>
      </c>
      <c r="F333" s="176">
        <v>18.925000000000001</v>
      </c>
      <c r="G333" s="176">
        <v>3330.8</v>
      </c>
      <c r="H333" s="176">
        <v>3330.8</v>
      </c>
      <c r="I333" s="176">
        <v>3330.8</v>
      </c>
      <c r="J333" s="176">
        <v>0</v>
      </c>
      <c r="K333" s="176">
        <v>0</v>
      </c>
      <c r="L333" s="176">
        <v>0</v>
      </c>
      <c r="M333" s="176">
        <v>0</v>
      </c>
      <c r="N333" s="176">
        <v>6661.6</v>
      </c>
      <c r="O333" s="176">
        <v>0</v>
      </c>
      <c r="P333" s="176">
        <v>6661.6</v>
      </c>
      <c r="Q333" s="177">
        <v>1000299425</v>
      </c>
      <c r="R333" s="177" t="s">
        <v>1477</v>
      </c>
      <c r="S333" s="177" t="s">
        <v>24</v>
      </c>
      <c r="T333" s="177" t="s">
        <v>2641</v>
      </c>
      <c r="U333" s="196" t="s">
        <v>90</v>
      </c>
      <c r="V333" s="196" t="s">
        <v>91</v>
      </c>
    </row>
    <row r="334" spans="1:22" ht="31.5" customHeight="1">
      <c r="A334" s="177">
        <v>0</v>
      </c>
      <c r="B334" s="195">
        <v>0</v>
      </c>
      <c r="C334" s="177" t="s">
        <v>1711</v>
      </c>
      <c r="D334" s="177" t="s">
        <v>528</v>
      </c>
      <c r="E334" s="177" t="s">
        <v>2732</v>
      </c>
      <c r="F334" s="176">
        <v>18.925000000000001</v>
      </c>
      <c r="G334" s="176">
        <v>3330.8</v>
      </c>
      <c r="H334" s="176">
        <v>3330.8</v>
      </c>
      <c r="I334" s="176">
        <v>3330.8</v>
      </c>
      <c r="J334" s="176">
        <v>0</v>
      </c>
      <c r="K334" s="176">
        <v>0</v>
      </c>
      <c r="L334" s="176">
        <v>0</v>
      </c>
      <c r="M334" s="176">
        <v>0</v>
      </c>
      <c r="N334" s="176">
        <v>6661.6</v>
      </c>
      <c r="O334" s="176">
        <v>0</v>
      </c>
      <c r="P334" s="176">
        <v>6661.6</v>
      </c>
      <c r="Q334" s="177" t="e">
        <v>#N/A</v>
      </c>
      <c r="R334" s="177" t="e">
        <v>#N/A</v>
      </c>
      <c r="S334" s="177" t="s">
        <v>24</v>
      </c>
      <c r="T334" s="177" t="s">
        <v>2641</v>
      </c>
      <c r="U334" s="196" t="s">
        <v>90</v>
      </c>
      <c r="V334" s="196" t="s">
        <v>91</v>
      </c>
    </row>
    <row r="335" spans="1:22" ht="31.5" customHeight="1">
      <c r="A335" s="177">
        <v>2374172</v>
      </c>
      <c r="B335" s="195" t="s">
        <v>691</v>
      </c>
      <c r="C335" s="177" t="s">
        <v>1711</v>
      </c>
      <c r="D335" s="177" t="s">
        <v>528</v>
      </c>
      <c r="E335" s="177" t="s">
        <v>2732</v>
      </c>
      <c r="F335" s="176">
        <v>18.925000000000001</v>
      </c>
      <c r="G335" s="176">
        <v>3330.8</v>
      </c>
      <c r="H335" s="176">
        <v>3330.8</v>
      </c>
      <c r="I335" s="176">
        <v>3330.8</v>
      </c>
      <c r="J335" s="176">
        <v>0</v>
      </c>
      <c r="K335" s="176">
        <v>0</v>
      </c>
      <c r="L335" s="176">
        <v>0</v>
      </c>
      <c r="M335" s="176">
        <v>0</v>
      </c>
      <c r="N335" s="176">
        <v>6661.6</v>
      </c>
      <c r="O335" s="176">
        <v>0</v>
      </c>
      <c r="P335" s="176">
        <v>6661.6</v>
      </c>
      <c r="Q335" s="177">
        <v>1000416320</v>
      </c>
      <c r="R335" s="177" t="s">
        <v>287</v>
      </c>
      <c r="S335" s="177" t="s">
        <v>24</v>
      </c>
      <c r="T335" s="177" t="s">
        <v>2641</v>
      </c>
      <c r="U335" s="196" t="s">
        <v>90</v>
      </c>
      <c r="V335" s="196" t="s">
        <v>91</v>
      </c>
    </row>
    <row r="336" spans="1:22" ht="31.5" customHeight="1">
      <c r="A336" s="177">
        <v>2225884</v>
      </c>
      <c r="B336" s="195" t="s">
        <v>2738</v>
      </c>
      <c r="C336" s="177" t="s">
        <v>1711</v>
      </c>
      <c r="D336" s="177" t="s">
        <v>528</v>
      </c>
      <c r="E336" s="177" t="s">
        <v>2739</v>
      </c>
      <c r="F336" s="176">
        <v>20.462499999999999</v>
      </c>
      <c r="G336" s="176">
        <v>3601.3999999999996</v>
      </c>
      <c r="H336" s="176">
        <v>3601.3999999999996</v>
      </c>
      <c r="I336" s="176">
        <v>3601.3999999999996</v>
      </c>
      <c r="J336" s="176">
        <v>0</v>
      </c>
      <c r="K336" s="176">
        <v>0</v>
      </c>
      <c r="L336" s="176">
        <v>0</v>
      </c>
      <c r="M336" s="176">
        <v>0</v>
      </c>
      <c r="N336" s="176">
        <v>7202.7999999999993</v>
      </c>
      <c r="O336" s="176">
        <v>0</v>
      </c>
      <c r="P336" s="176">
        <v>7202.7999999999993</v>
      </c>
      <c r="Q336" s="177">
        <v>1000428487</v>
      </c>
      <c r="R336" s="177" t="s">
        <v>96</v>
      </c>
      <c r="S336" s="177" t="s">
        <v>26</v>
      </c>
      <c r="T336" s="177" t="s">
        <v>2643</v>
      </c>
      <c r="U336" s="196" t="s">
        <v>90</v>
      </c>
      <c r="V336" s="196" t="s">
        <v>91</v>
      </c>
    </row>
    <row r="337" spans="1:22" ht="31.5" customHeight="1">
      <c r="A337" s="177">
        <v>469887</v>
      </c>
      <c r="B337" s="195" t="s">
        <v>2740</v>
      </c>
      <c r="C337" s="177" t="s">
        <v>1711</v>
      </c>
      <c r="D337" s="177" t="s">
        <v>528</v>
      </c>
      <c r="E337" s="177" t="s">
        <v>2739</v>
      </c>
      <c r="F337" s="176">
        <v>20.462499999999999</v>
      </c>
      <c r="G337" s="176">
        <v>3601.3999999999996</v>
      </c>
      <c r="H337" s="176">
        <v>3601.3999999999996</v>
      </c>
      <c r="I337" s="176">
        <v>3601.3999999999996</v>
      </c>
      <c r="J337" s="176">
        <v>0</v>
      </c>
      <c r="K337" s="176">
        <v>0</v>
      </c>
      <c r="L337" s="176">
        <v>0</v>
      </c>
      <c r="M337" s="176">
        <v>0</v>
      </c>
      <c r="N337" s="176">
        <v>7202.7999999999993</v>
      </c>
      <c r="O337" s="176">
        <v>0</v>
      </c>
      <c r="P337" s="176">
        <v>7202.7999999999993</v>
      </c>
      <c r="Q337" s="177">
        <v>1000415076</v>
      </c>
      <c r="R337" s="177" t="s">
        <v>181</v>
      </c>
      <c r="S337" s="177" t="s">
        <v>26</v>
      </c>
      <c r="T337" s="177" t="s">
        <v>2643</v>
      </c>
      <c r="U337" s="196" t="s">
        <v>90</v>
      </c>
      <c r="V337" s="196" t="s">
        <v>91</v>
      </c>
    </row>
    <row r="338" spans="1:22" ht="31.5" customHeight="1">
      <c r="A338" s="177">
        <v>2206975</v>
      </c>
      <c r="B338" s="195" t="s">
        <v>2741</v>
      </c>
      <c r="C338" s="177" t="s">
        <v>1711</v>
      </c>
      <c r="D338" s="177" t="s">
        <v>528</v>
      </c>
      <c r="E338" s="177" t="s">
        <v>2742</v>
      </c>
      <c r="F338" s="176">
        <v>25.048780487804876</v>
      </c>
      <c r="G338" s="176">
        <v>4408.585365853658</v>
      </c>
      <c r="H338" s="176">
        <v>0</v>
      </c>
      <c r="I338" s="176">
        <v>0</v>
      </c>
      <c r="J338" s="176">
        <v>4408.585365853658</v>
      </c>
      <c r="K338" s="176">
        <v>4408.585365853658</v>
      </c>
      <c r="L338" s="176">
        <v>4408.585365853658</v>
      </c>
      <c r="M338" s="176">
        <v>4408.585365853658</v>
      </c>
      <c r="N338" s="176">
        <v>4408.585365853658</v>
      </c>
      <c r="O338" s="176">
        <v>13225.756097560974</v>
      </c>
      <c r="P338" s="176">
        <v>17634.341463414632</v>
      </c>
      <c r="Q338" s="177">
        <v>1000432850</v>
      </c>
      <c r="R338" s="177" t="s">
        <v>298</v>
      </c>
      <c r="S338" s="177" t="s">
        <v>24</v>
      </c>
      <c r="T338" s="177" t="s">
        <v>2641</v>
      </c>
      <c r="U338" s="196" t="s">
        <v>90</v>
      </c>
      <c r="V338" s="196" t="s">
        <v>91</v>
      </c>
    </row>
    <row r="339" spans="1:22" ht="31.5" customHeight="1">
      <c r="A339" s="177">
        <v>2115258</v>
      </c>
      <c r="B339" s="195" t="s">
        <v>2743</v>
      </c>
      <c r="C339" s="177" t="s">
        <v>1711</v>
      </c>
      <c r="D339" s="177" t="s">
        <v>528</v>
      </c>
      <c r="E339" s="177" t="s">
        <v>2742</v>
      </c>
      <c r="F339" s="176">
        <v>25.048780487804876</v>
      </c>
      <c r="G339" s="176">
        <v>4408.585365853658</v>
      </c>
      <c r="H339" s="176">
        <v>0</v>
      </c>
      <c r="I339" s="176">
        <v>0</v>
      </c>
      <c r="J339" s="176">
        <v>4408.585365853658</v>
      </c>
      <c r="K339" s="176">
        <v>4408.585365853658</v>
      </c>
      <c r="L339" s="176">
        <v>4408.585365853658</v>
      </c>
      <c r="M339" s="176">
        <v>4408.585365853658</v>
      </c>
      <c r="N339" s="176">
        <v>4408.585365853658</v>
      </c>
      <c r="O339" s="176">
        <v>13225.756097560974</v>
      </c>
      <c r="P339" s="176">
        <v>17634.341463414632</v>
      </c>
      <c r="Q339" s="177">
        <v>1000432850</v>
      </c>
      <c r="R339" s="177" t="s">
        <v>298</v>
      </c>
      <c r="S339" s="177" t="s">
        <v>24</v>
      </c>
      <c r="T339" s="177" t="s">
        <v>2641</v>
      </c>
      <c r="U339" s="196" t="s">
        <v>90</v>
      </c>
      <c r="V339" s="196" t="s">
        <v>91</v>
      </c>
    </row>
    <row r="340" spans="1:22" ht="31.5" customHeight="1">
      <c r="A340" s="177">
        <v>2178573</v>
      </c>
      <c r="B340" s="195" t="s">
        <v>1194</v>
      </c>
      <c r="C340" s="177" t="s">
        <v>1711</v>
      </c>
      <c r="D340" s="177" t="s">
        <v>528</v>
      </c>
      <c r="E340" s="177" t="s">
        <v>2744</v>
      </c>
      <c r="F340" s="176">
        <v>21.512195121951219</v>
      </c>
      <c r="G340" s="176">
        <v>3786.1463414634145</v>
      </c>
      <c r="H340" s="176">
        <v>0</v>
      </c>
      <c r="I340" s="176">
        <v>0</v>
      </c>
      <c r="J340" s="176">
        <v>3786.1463414634145</v>
      </c>
      <c r="K340" s="176">
        <v>3786.1463414634145</v>
      </c>
      <c r="L340" s="176">
        <v>3786.1463414634145</v>
      </c>
      <c r="M340" s="176">
        <v>3786.1463414634145</v>
      </c>
      <c r="N340" s="176">
        <v>3786.1463414634145</v>
      </c>
      <c r="O340" s="176">
        <v>11358.439024390244</v>
      </c>
      <c r="P340" s="176">
        <v>15144.585365853658</v>
      </c>
      <c r="Q340" s="177">
        <v>1000292887</v>
      </c>
      <c r="R340" s="177" t="s">
        <v>97</v>
      </c>
      <c r="S340" s="177" t="s">
        <v>24</v>
      </c>
      <c r="T340" s="177" t="s">
        <v>2641</v>
      </c>
      <c r="U340" s="196" t="s">
        <v>90</v>
      </c>
      <c r="V340" s="196" t="s">
        <v>91</v>
      </c>
    </row>
    <row r="341" spans="1:22" ht="31.5" customHeight="1">
      <c r="A341" s="177">
        <v>2404815</v>
      </c>
      <c r="B341" s="195" t="s">
        <v>2745</v>
      </c>
      <c r="C341" s="177" t="s">
        <v>1711</v>
      </c>
      <c r="D341" s="177" t="s">
        <v>528</v>
      </c>
      <c r="E341" s="177" t="s">
        <v>2746</v>
      </c>
      <c r="F341" s="176">
        <v>23.134146341463413</v>
      </c>
      <c r="G341" s="176">
        <v>4071.6097560975609</v>
      </c>
      <c r="H341" s="176">
        <v>0</v>
      </c>
      <c r="I341" s="176">
        <v>0</v>
      </c>
      <c r="J341" s="176">
        <v>4071.6097560975609</v>
      </c>
      <c r="K341" s="176">
        <v>4071.6097560975609</v>
      </c>
      <c r="L341" s="176">
        <v>4071.6097560975609</v>
      </c>
      <c r="M341" s="176">
        <v>4071.6097560975609</v>
      </c>
      <c r="N341" s="176">
        <v>4071.6097560975609</v>
      </c>
      <c r="O341" s="176">
        <v>12214.829268292682</v>
      </c>
      <c r="P341" s="176">
        <v>16286.439024390244</v>
      </c>
      <c r="Q341" s="177">
        <v>1000432850</v>
      </c>
      <c r="R341" s="177" t="s">
        <v>298</v>
      </c>
      <c r="S341" s="177" t="s">
        <v>27</v>
      </c>
      <c r="T341" s="177" t="s">
        <v>2654</v>
      </c>
      <c r="U341" s="196" t="s">
        <v>90</v>
      </c>
      <c r="V341" s="196" t="s">
        <v>91</v>
      </c>
    </row>
    <row r="342" spans="1:22" ht="31.5" customHeight="1">
      <c r="A342" s="177">
        <v>201246</v>
      </c>
      <c r="B342" s="195" t="s">
        <v>1118</v>
      </c>
      <c r="C342" s="177" t="s">
        <v>1711</v>
      </c>
      <c r="D342" s="177" t="s">
        <v>528</v>
      </c>
      <c r="E342" s="177" t="s">
        <v>2746</v>
      </c>
      <c r="F342" s="176">
        <v>23.134146341463413</v>
      </c>
      <c r="G342" s="176">
        <v>4071.6097560975609</v>
      </c>
      <c r="H342" s="176">
        <v>0</v>
      </c>
      <c r="I342" s="176">
        <v>0</v>
      </c>
      <c r="J342" s="176">
        <v>4071.6097560975609</v>
      </c>
      <c r="K342" s="176">
        <v>4071.6097560975609</v>
      </c>
      <c r="L342" s="176">
        <v>4071.6097560975609</v>
      </c>
      <c r="M342" s="176">
        <v>4071.6097560975609</v>
      </c>
      <c r="N342" s="176">
        <v>4071.6097560975609</v>
      </c>
      <c r="O342" s="176">
        <v>12214.829268292682</v>
      </c>
      <c r="P342" s="176">
        <v>16286.439024390244</v>
      </c>
      <c r="Q342" s="177">
        <v>1000302389</v>
      </c>
      <c r="R342" s="177" t="s">
        <v>2747</v>
      </c>
      <c r="S342" s="177" t="s">
        <v>24</v>
      </c>
      <c r="T342" s="177" t="s">
        <v>2641</v>
      </c>
      <c r="U342" s="196" t="s">
        <v>90</v>
      </c>
      <c r="V342" s="196" t="s">
        <v>91</v>
      </c>
    </row>
    <row r="343" spans="1:22" ht="31.5" customHeight="1">
      <c r="A343" s="177">
        <v>856482</v>
      </c>
      <c r="B343" s="195" t="s">
        <v>2665</v>
      </c>
      <c r="C343" s="177" t="s">
        <v>1711</v>
      </c>
      <c r="D343" s="177" t="s">
        <v>528</v>
      </c>
      <c r="E343" s="177" t="s">
        <v>2748</v>
      </c>
      <c r="F343" s="176">
        <v>27.780487804878049</v>
      </c>
      <c r="G343" s="176">
        <v>4889.3658536585372</v>
      </c>
      <c r="H343" s="176">
        <v>0</v>
      </c>
      <c r="I343" s="176">
        <v>0</v>
      </c>
      <c r="J343" s="176">
        <v>4889.3658536585372</v>
      </c>
      <c r="K343" s="176">
        <v>4889.3658536585372</v>
      </c>
      <c r="L343" s="176">
        <v>4889.3658536585372</v>
      </c>
      <c r="M343" s="176">
        <v>4889.3658536585372</v>
      </c>
      <c r="N343" s="176">
        <v>4889.3658536585372</v>
      </c>
      <c r="O343" s="176">
        <v>14668.097560975611</v>
      </c>
      <c r="P343" s="176">
        <v>19557.463414634149</v>
      </c>
      <c r="Q343" s="177">
        <v>1000347921</v>
      </c>
      <c r="R343" s="177" t="s">
        <v>92</v>
      </c>
      <c r="S343" s="177" t="s">
        <v>27</v>
      </c>
      <c r="T343" s="177" t="s">
        <v>2647</v>
      </c>
      <c r="U343" s="196" t="s">
        <v>90</v>
      </c>
      <c r="V343" s="196" t="s">
        <v>91</v>
      </c>
    </row>
    <row r="344" spans="1:22" ht="31.5" customHeight="1">
      <c r="A344" s="177">
        <v>2139777</v>
      </c>
      <c r="B344" s="195" t="s">
        <v>2666</v>
      </c>
      <c r="C344" s="177" t="s">
        <v>1711</v>
      </c>
      <c r="D344" s="177" t="s">
        <v>528</v>
      </c>
      <c r="E344" s="177" t="s">
        <v>2748</v>
      </c>
      <c r="F344" s="176">
        <v>27.780487804878049</v>
      </c>
      <c r="G344" s="176">
        <v>4889.3658536585372</v>
      </c>
      <c r="H344" s="176">
        <v>0</v>
      </c>
      <c r="I344" s="176">
        <v>0</v>
      </c>
      <c r="J344" s="176">
        <v>4889.3658536585372</v>
      </c>
      <c r="K344" s="176">
        <v>4889.3658536585372</v>
      </c>
      <c r="L344" s="176">
        <v>4889.3658536585372</v>
      </c>
      <c r="M344" s="176">
        <v>4889.3658536585372</v>
      </c>
      <c r="N344" s="176">
        <v>4889.3658536585372</v>
      </c>
      <c r="O344" s="176">
        <v>14668.097560975611</v>
      </c>
      <c r="P344" s="176">
        <v>19557.463414634149</v>
      </c>
      <c r="Q344" s="177">
        <v>1000432850</v>
      </c>
      <c r="R344" s="177" t="s">
        <v>298</v>
      </c>
      <c r="S344" s="177" t="s">
        <v>27</v>
      </c>
      <c r="T344" s="177" t="s">
        <v>2647</v>
      </c>
      <c r="U344" s="196" t="s">
        <v>90</v>
      </c>
      <c r="V344" s="196" t="s">
        <v>91</v>
      </c>
    </row>
    <row r="345" spans="1:22" ht="31.5" customHeight="1">
      <c r="A345" s="177">
        <v>2313566</v>
      </c>
      <c r="B345" s="195" t="s">
        <v>2667</v>
      </c>
      <c r="C345" s="177" t="s">
        <v>1711</v>
      </c>
      <c r="D345" s="177" t="s">
        <v>528</v>
      </c>
      <c r="E345" s="177" t="s">
        <v>2748</v>
      </c>
      <c r="F345" s="176">
        <v>27.780487804878049</v>
      </c>
      <c r="G345" s="176">
        <v>4889.3658536585372</v>
      </c>
      <c r="H345" s="176">
        <v>0</v>
      </c>
      <c r="I345" s="176">
        <v>0</v>
      </c>
      <c r="J345" s="176">
        <v>4889.3658536585372</v>
      </c>
      <c r="K345" s="176">
        <v>4889.3658536585372</v>
      </c>
      <c r="L345" s="176">
        <v>4889.3658536585372</v>
      </c>
      <c r="M345" s="176">
        <v>4889.3658536585372</v>
      </c>
      <c r="N345" s="176">
        <v>4889.3658536585372</v>
      </c>
      <c r="O345" s="176">
        <v>14668.097560975611</v>
      </c>
      <c r="P345" s="176">
        <v>19557.463414634149</v>
      </c>
      <c r="Q345" s="177">
        <v>1000432850</v>
      </c>
      <c r="R345" s="177" t="s">
        <v>298</v>
      </c>
      <c r="S345" s="177" t="s">
        <v>27</v>
      </c>
      <c r="T345" s="177" t="s">
        <v>2647</v>
      </c>
      <c r="U345" s="196" t="s">
        <v>90</v>
      </c>
      <c r="V345" s="196" t="s">
        <v>91</v>
      </c>
    </row>
    <row r="346" spans="1:22" ht="31.5" customHeight="1">
      <c r="A346" s="177">
        <v>792944</v>
      </c>
      <c r="B346" s="195" t="s">
        <v>2668</v>
      </c>
      <c r="C346" s="177" t="s">
        <v>1711</v>
      </c>
      <c r="D346" s="177" t="s">
        <v>528</v>
      </c>
      <c r="E346" s="177" t="s">
        <v>2748</v>
      </c>
      <c r="F346" s="176">
        <v>27.780487804878049</v>
      </c>
      <c r="G346" s="176">
        <v>4889.3658536585372</v>
      </c>
      <c r="H346" s="176">
        <v>0</v>
      </c>
      <c r="I346" s="176">
        <v>0</v>
      </c>
      <c r="J346" s="176">
        <v>4889.3658536585372</v>
      </c>
      <c r="K346" s="176">
        <v>4889.3658536585372</v>
      </c>
      <c r="L346" s="176">
        <v>4889.3658536585372</v>
      </c>
      <c r="M346" s="176">
        <v>4889.3658536585372</v>
      </c>
      <c r="N346" s="176">
        <v>4889.3658536585372</v>
      </c>
      <c r="O346" s="176">
        <v>14668.097560975611</v>
      </c>
      <c r="P346" s="176">
        <v>19557.463414634149</v>
      </c>
      <c r="Q346" s="177">
        <v>1000351048</v>
      </c>
      <c r="R346" s="177" t="s">
        <v>94</v>
      </c>
      <c r="S346" s="177" t="s">
        <v>27</v>
      </c>
      <c r="T346" s="177" t="s">
        <v>2654</v>
      </c>
      <c r="U346" s="196" t="s">
        <v>90</v>
      </c>
      <c r="V346" s="196" t="s">
        <v>91</v>
      </c>
    </row>
    <row r="347" spans="1:22" ht="31.5" customHeight="1">
      <c r="A347" s="177">
        <v>2161499</v>
      </c>
      <c r="B347" s="195" t="s">
        <v>2749</v>
      </c>
      <c r="C347" s="177" t="s">
        <v>1711</v>
      </c>
      <c r="D347" s="177" t="s">
        <v>528</v>
      </c>
      <c r="E347" s="177" t="s">
        <v>2748</v>
      </c>
      <c r="F347" s="176">
        <v>27.780487804878049</v>
      </c>
      <c r="G347" s="176">
        <v>4889.3658536585372</v>
      </c>
      <c r="H347" s="176">
        <v>0</v>
      </c>
      <c r="I347" s="176">
        <v>0</v>
      </c>
      <c r="J347" s="176">
        <v>4889.3658536585372</v>
      </c>
      <c r="K347" s="176">
        <v>4889.3658536585372</v>
      </c>
      <c r="L347" s="176">
        <v>4889.3658536585372</v>
      </c>
      <c r="M347" s="176">
        <v>4889.3658536585372</v>
      </c>
      <c r="N347" s="176">
        <v>4889.3658536585372</v>
      </c>
      <c r="O347" s="176">
        <v>14668.097560975611</v>
      </c>
      <c r="P347" s="176">
        <v>19557.463414634149</v>
      </c>
      <c r="Q347" s="177">
        <v>1000440172</v>
      </c>
      <c r="R347" s="177" t="s">
        <v>98</v>
      </c>
      <c r="S347" s="177" t="s">
        <v>26</v>
      </c>
      <c r="T347" s="177" t="s">
        <v>2643</v>
      </c>
      <c r="U347" s="196" t="s">
        <v>90</v>
      </c>
      <c r="V347" s="196" t="s">
        <v>91</v>
      </c>
    </row>
    <row r="348" spans="1:22" ht="31.5" customHeight="1">
      <c r="A348" s="177">
        <v>2300360</v>
      </c>
      <c r="B348" s="195" t="s">
        <v>2724</v>
      </c>
      <c r="C348" s="177" t="s">
        <v>1711</v>
      </c>
      <c r="D348" s="177" t="s">
        <v>528</v>
      </c>
      <c r="E348" s="177" t="s">
        <v>2748</v>
      </c>
      <c r="F348" s="176">
        <v>27.780487804878049</v>
      </c>
      <c r="G348" s="176">
        <v>4889.3658536585372</v>
      </c>
      <c r="H348" s="176">
        <v>0</v>
      </c>
      <c r="I348" s="176">
        <v>0</v>
      </c>
      <c r="J348" s="176">
        <v>4889.3658536585372</v>
      </c>
      <c r="K348" s="176">
        <v>4889.3658536585372</v>
      </c>
      <c r="L348" s="176">
        <v>4889.3658536585372</v>
      </c>
      <c r="M348" s="176">
        <v>4889.3658536585372</v>
      </c>
      <c r="N348" s="176">
        <v>4889.3658536585372</v>
      </c>
      <c r="O348" s="176">
        <v>14668.097560975611</v>
      </c>
      <c r="P348" s="176">
        <v>19557.463414634149</v>
      </c>
      <c r="Q348" s="177">
        <v>1000432850</v>
      </c>
      <c r="R348" s="177" t="s">
        <v>298</v>
      </c>
      <c r="S348" s="177" t="s">
        <v>27</v>
      </c>
      <c r="T348" s="177" t="s">
        <v>2654</v>
      </c>
      <c r="U348" s="196" t="s">
        <v>90</v>
      </c>
      <c r="V348" s="196" t="s">
        <v>91</v>
      </c>
    </row>
    <row r="349" spans="1:22" ht="31.5" customHeight="1">
      <c r="A349" s="177">
        <v>604742</v>
      </c>
      <c r="B349" s="195" t="s">
        <v>2045</v>
      </c>
      <c r="C349" s="177" t="s">
        <v>1711</v>
      </c>
      <c r="D349" s="177" t="s">
        <v>2046</v>
      </c>
      <c r="E349" s="177" t="s">
        <v>2047</v>
      </c>
      <c r="F349" s="176">
        <v>28.65</v>
      </c>
      <c r="G349" s="176">
        <v>5042.3999999999996</v>
      </c>
      <c r="H349" s="176">
        <v>5042.3999999999996</v>
      </c>
      <c r="I349" s="176">
        <v>5042.3999999999996</v>
      </c>
      <c r="J349" s="176">
        <v>0</v>
      </c>
      <c r="K349" s="176">
        <v>0</v>
      </c>
      <c r="L349" s="176">
        <v>0</v>
      </c>
      <c r="M349" s="176">
        <v>0</v>
      </c>
      <c r="N349" s="176">
        <v>10084.799999999999</v>
      </c>
      <c r="O349" s="176">
        <v>0</v>
      </c>
      <c r="P349" s="176">
        <v>10084.799999999999</v>
      </c>
      <c r="Q349" s="177">
        <v>1000425394</v>
      </c>
      <c r="R349" s="177" t="s">
        <v>289</v>
      </c>
      <c r="S349" s="177" t="s">
        <v>63</v>
      </c>
      <c r="T349" s="177" t="s">
        <v>2691</v>
      </c>
      <c r="U349" s="196" t="s">
        <v>99</v>
      </c>
      <c r="V349" s="196" t="s">
        <v>100</v>
      </c>
    </row>
    <row r="350" spans="1:22" ht="31.5" customHeight="1">
      <c r="A350" s="177">
        <v>2100730</v>
      </c>
      <c r="B350" s="195" t="s">
        <v>2048</v>
      </c>
      <c r="C350" s="177" t="s">
        <v>1711</v>
      </c>
      <c r="D350" s="177" t="s">
        <v>2046</v>
      </c>
      <c r="E350" s="177" t="s">
        <v>2049</v>
      </c>
      <c r="F350" s="176">
        <v>24.5</v>
      </c>
      <c r="G350" s="176">
        <v>4312</v>
      </c>
      <c r="H350" s="176">
        <v>4312</v>
      </c>
      <c r="I350" s="176">
        <v>4312</v>
      </c>
      <c r="J350" s="176">
        <v>0</v>
      </c>
      <c r="K350" s="176">
        <v>0</v>
      </c>
      <c r="L350" s="176">
        <v>0</v>
      </c>
      <c r="M350" s="176">
        <v>0</v>
      </c>
      <c r="N350" s="176">
        <v>8624</v>
      </c>
      <c r="O350" s="176">
        <v>0</v>
      </c>
      <c r="P350" s="176">
        <v>8624</v>
      </c>
      <c r="Q350" s="177" t="e">
        <v>#N/A</v>
      </c>
      <c r="R350" s="177" t="e">
        <v>#N/A</v>
      </c>
      <c r="S350" s="177" t="s">
        <v>24</v>
      </c>
      <c r="T350" s="177" t="s">
        <v>2641</v>
      </c>
      <c r="U350" s="196" t="s">
        <v>99</v>
      </c>
      <c r="V350" s="196" t="s">
        <v>100</v>
      </c>
    </row>
    <row r="351" spans="1:22" ht="31.5" customHeight="1">
      <c r="A351" s="177">
        <v>2365988</v>
      </c>
      <c r="B351" s="195" t="s">
        <v>2050</v>
      </c>
      <c r="C351" s="177" t="s">
        <v>1711</v>
      </c>
      <c r="D351" s="177" t="s">
        <v>2046</v>
      </c>
      <c r="E351" s="177" t="s">
        <v>2049</v>
      </c>
      <c r="F351" s="176">
        <v>24.5</v>
      </c>
      <c r="G351" s="176">
        <v>4312</v>
      </c>
      <c r="H351" s="176">
        <v>4312</v>
      </c>
      <c r="I351" s="176">
        <v>4312</v>
      </c>
      <c r="J351" s="176">
        <v>0</v>
      </c>
      <c r="K351" s="176">
        <v>0</v>
      </c>
      <c r="L351" s="176">
        <v>0</v>
      </c>
      <c r="M351" s="176">
        <v>0</v>
      </c>
      <c r="N351" s="176">
        <v>8624</v>
      </c>
      <c r="O351" s="176">
        <v>0</v>
      </c>
      <c r="P351" s="176">
        <v>8624</v>
      </c>
      <c r="Q351" s="177">
        <v>1000425394</v>
      </c>
      <c r="R351" s="177" t="s">
        <v>289</v>
      </c>
      <c r="S351" s="177" t="s">
        <v>63</v>
      </c>
      <c r="T351" s="177" t="s">
        <v>2691</v>
      </c>
      <c r="U351" s="196" t="s">
        <v>99</v>
      </c>
      <c r="V351" s="196" t="s">
        <v>100</v>
      </c>
    </row>
    <row r="352" spans="1:22" ht="31.5" customHeight="1">
      <c r="A352" s="177">
        <v>2331217</v>
      </c>
      <c r="B352" s="195" t="s">
        <v>1215</v>
      </c>
      <c r="C352" s="177" t="s">
        <v>1711</v>
      </c>
      <c r="D352" s="177" t="s">
        <v>2046</v>
      </c>
      <c r="E352" s="177" t="s">
        <v>2051</v>
      </c>
      <c r="F352" s="176">
        <v>24.5</v>
      </c>
      <c r="G352" s="176">
        <v>4312</v>
      </c>
      <c r="H352" s="176">
        <v>4312</v>
      </c>
      <c r="I352" s="176">
        <v>4312</v>
      </c>
      <c r="J352" s="176">
        <v>0</v>
      </c>
      <c r="K352" s="176">
        <v>0</v>
      </c>
      <c r="L352" s="176">
        <v>0</v>
      </c>
      <c r="M352" s="176">
        <v>0</v>
      </c>
      <c r="N352" s="176">
        <v>8624</v>
      </c>
      <c r="O352" s="176">
        <v>0</v>
      </c>
      <c r="P352" s="176">
        <v>8624</v>
      </c>
      <c r="Q352" s="177">
        <v>1000453836</v>
      </c>
      <c r="R352" s="177" t="s">
        <v>307</v>
      </c>
      <c r="S352" s="177" t="s">
        <v>24</v>
      </c>
      <c r="T352" s="177" t="s">
        <v>2641</v>
      </c>
      <c r="U352" s="196" t="s">
        <v>99</v>
      </c>
      <c r="V352" s="196" t="s">
        <v>100</v>
      </c>
    </row>
    <row r="353" spans="1:22" ht="31.5" customHeight="1">
      <c r="A353" s="177">
        <v>2324969</v>
      </c>
      <c r="B353" s="195" t="s">
        <v>2052</v>
      </c>
      <c r="C353" s="177" t="s">
        <v>1711</v>
      </c>
      <c r="D353" s="177" t="s">
        <v>2046</v>
      </c>
      <c r="E353" s="177" t="s">
        <v>2051</v>
      </c>
      <c r="F353" s="176">
        <v>24.5</v>
      </c>
      <c r="G353" s="176">
        <v>4312</v>
      </c>
      <c r="H353" s="176">
        <v>4312</v>
      </c>
      <c r="I353" s="176">
        <v>4312</v>
      </c>
      <c r="J353" s="176">
        <v>0</v>
      </c>
      <c r="K353" s="176">
        <v>0</v>
      </c>
      <c r="L353" s="176">
        <v>0</v>
      </c>
      <c r="M353" s="176">
        <v>0</v>
      </c>
      <c r="N353" s="176">
        <v>8624</v>
      </c>
      <c r="O353" s="176">
        <v>0</v>
      </c>
      <c r="P353" s="176">
        <v>8624</v>
      </c>
      <c r="Q353" s="177">
        <v>1000425394</v>
      </c>
      <c r="R353" s="177" t="s">
        <v>289</v>
      </c>
      <c r="S353" s="177" t="s">
        <v>63</v>
      </c>
      <c r="T353" s="177" t="s">
        <v>2750</v>
      </c>
      <c r="U353" s="196" t="s">
        <v>99</v>
      </c>
      <c r="V353" s="196" t="s">
        <v>100</v>
      </c>
    </row>
    <row r="354" spans="1:22" ht="31.5" customHeight="1">
      <c r="A354" s="177">
        <v>2344555</v>
      </c>
      <c r="B354" s="195" t="s">
        <v>1229</v>
      </c>
      <c r="C354" s="177" t="s">
        <v>1711</v>
      </c>
      <c r="D354" s="177" t="s">
        <v>2046</v>
      </c>
      <c r="E354" s="177" t="s">
        <v>2051</v>
      </c>
      <c r="F354" s="176">
        <v>24.5</v>
      </c>
      <c r="G354" s="176">
        <v>4312</v>
      </c>
      <c r="H354" s="176">
        <v>4312</v>
      </c>
      <c r="I354" s="176">
        <v>4312</v>
      </c>
      <c r="J354" s="176">
        <v>0</v>
      </c>
      <c r="K354" s="176">
        <v>0</v>
      </c>
      <c r="L354" s="176">
        <v>0</v>
      </c>
      <c r="M354" s="176">
        <v>0</v>
      </c>
      <c r="N354" s="176">
        <v>8624</v>
      </c>
      <c r="O354" s="176">
        <v>0</v>
      </c>
      <c r="P354" s="176">
        <v>8624</v>
      </c>
      <c r="Q354" s="177">
        <v>1000425394</v>
      </c>
      <c r="R354" s="177" t="s">
        <v>289</v>
      </c>
      <c r="S354" s="177" t="s">
        <v>63</v>
      </c>
      <c r="T354" s="177" t="s">
        <v>2691</v>
      </c>
      <c r="U354" s="196" t="s">
        <v>99</v>
      </c>
      <c r="V354" s="196" t="s">
        <v>100</v>
      </c>
    </row>
    <row r="355" spans="1:22" ht="31.5" customHeight="1">
      <c r="A355" s="177">
        <v>2055582</v>
      </c>
      <c r="B355" s="195" t="s">
        <v>2053</v>
      </c>
      <c r="C355" s="177" t="s">
        <v>1711</v>
      </c>
      <c r="D355" s="177" t="s">
        <v>2046</v>
      </c>
      <c r="E355" s="177" t="s">
        <v>2054</v>
      </c>
      <c r="F355" s="176">
        <v>21.58</v>
      </c>
      <c r="G355" s="176">
        <v>3798.08</v>
      </c>
      <c r="H355" s="176">
        <v>3798.08</v>
      </c>
      <c r="I355" s="176">
        <v>3798.08</v>
      </c>
      <c r="J355" s="176">
        <v>0</v>
      </c>
      <c r="K355" s="176">
        <v>0</v>
      </c>
      <c r="L355" s="176">
        <v>0</v>
      </c>
      <c r="M355" s="176">
        <v>0</v>
      </c>
      <c r="N355" s="176">
        <v>7596.16</v>
      </c>
      <c r="O355" s="176">
        <v>0</v>
      </c>
      <c r="P355" s="176">
        <v>7596.16</v>
      </c>
      <c r="Q355" s="177">
        <v>1000425394</v>
      </c>
      <c r="R355" s="177" t="s">
        <v>289</v>
      </c>
      <c r="S355" s="177" t="s">
        <v>26</v>
      </c>
      <c r="T355" s="177" t="s">
        <v>2643</v>
      </c>
      <c r="U355" s="196" t="s">
        <v>99</v>
      </c>
      <c r="V355" s="196" t="s">
        <v>100</v>
      </c>
    </row>
    <row r="356" spans="1:22" ht="31.5" customHeight="1">
      <c r="A356" s="177">
        <v>2100600</v>
      </c>
      <c r="B356" s="195" t="s">
        <v>2055</v>
      </c>
      <c r="C356" s="177" t="s">
        <v>1711</v>
      </c>
      <c r="D356" s="177" t="s">
        <v>2046</v>
      </c>
      <c r="E356" s="177" t="s">
        <v>2056</v>
      </c>
      <c r="F356" s="176">
        <v>20.14</v>
      </c>
      <c r="G356" s="176">
        <v>3544.6400000000003</v>
      </c>
      <c r="H356" s="176">
        <v>3544.6400000000003</v>
      </c>
      <c r="I356" s="176">
        <v>3544.6400000000003</v>
      </c>
      <c r="J356" s="176">
        <v>0</v>
      </c>
      <c r="K356" s="176">
        <v>0</v>
      </c>
      <c r="L356" s="176">
        <v>0</v>
      </c>
      <c r="M356" s="176">
        <v>0</v>
      </c>
      <c r="N356" s="176">
        <v>7089.2800000000007</v>
      </c>
      <c r="O356" s="176">
        <v>0</v>
      </c>
      <c r="P356" s="176">
        <v>7089.2800000000007</v>
      </c>
      <c r="Q356" s="177">
        <v>1000425394</v>
      </c>
      <c r="R356" s="177" t="s">
        <v>289</v>
      </c>
      <c r="S356" s="177" t="s">
        <v>26</v>
      </c>
      <c r="T356" s="177" t="s">
        <v>2643</v>
      </c>
      <c r="U356" s="196" t="s">
        <v>99</v>
      </c>
      <c r="V356" s="196" t="s">
        <v>100</v>
      </c>
    </row>
    <row r="357" spans="1:22" ht="31.5" customHeight="1">
      <c r="A357" s="177">
        <v>2352633</v>
      </c>
      <c r="B357" s="195" t="s">
        <v>1524</v>
      </c>
      <c r="C357" s="177" t="s">
        <v>1711</v>
      </c>
      <c r="D357" s="177" t="s">
        <v>2046</v>
      </c>
      <c r="E357" s="177" t="s">
        <v>2057</v>
      </c>
      <c r="F357" s="176">
        <v>20.14</v>
      </c>
      <c r="G357" s="176">
        <v>3544.6400000000003</v>
      </c>
      <c r="H357" s="176">
        <v>3544.6400000000003</v>
      </c>
      <c r="I357" s="176">
        <v>3544.6400000000003</v>
      </c>
      <c r="J357" s="176">
        <v>0</v>
      </c>
      <c r="K357" s="176">
        <v>0</v>
      </c>
      <c r="L357" s="176">
        <v>0</v>
      </c>
      <c r="M357" s="176">
        <v>0</v>
      </c>
      <c r="N357" s="176">
        <v>7089.2800000000007</v>
      </c>
      <c r="O357" s="176">
        <v>0</v>
      </c>
      <c r="P357" s="176">
        <v>7089.2800000000007</v>
      </c>
      <c r="Q357" s="177">
        <v>1000453836</v>
      </c>
      <c r="R357" s="177" t="s">
        <v>307</v>
      </c>
      <c r="S357" s="177" t="s">
        <v>24</v>
      </c>
      <c r="T357" s="177" t="s">
        <v>2641</v>
      </c>
      <c r="U357" s="196" t="s">
        <v>99</v>
      </c>
      <c r="V357" s="196" t="s">
        <v>100</v>
      </c>
    </row>
    <row r="358" spans="1:22" ht="31.5" customHeight="1">
      <c r="A358" s="177">
        <v>604742</v>
      </c>
      <c r="B358" s="195" t="s">
        <v>2045</v>
      </c>
      <c r="C358" s="177" t="s">
        <v>1711</v>
      </c>
      <c r="D358" s="177" t="s">
        <v>2046</v>
      </c>
      <c r="E358" s="177" t="s">
        <v>2058</v>
      </c>
      <c r="F358" s="176">
        <v>23.134146341463413</v>
      </c>
      <c r="G358" s="176">
        <v>4071.6097560975609</v>
      </c>
      <c r="H358" s="176">
        <v>0</v>
      </c>
      <c r="I358" s="176">
        <v>0</v>
      </c>
      <c r="J358" s="176">
        <v>4071.6097560975609</v>
      </c>
      <c r="K358" s="176">
        <v>4071.6097560975609</v>
      </c>
      <c r="L358" s="176">
        <v>4071.6097560975609</v>
      </c>
      <c r="M358" s="176">
        <v>4071.6097560975609</v>
      </c>
      <c r="N358" s="176">
        <v>4071.6097560975609</v>
      </c>
      <c r="O358" s="176">
        <v>8143.2195121951218</v>
      </c>
      <c r="P358" s="176">
        <v>12214.829268292682</v>
      </c>
      <c r="Q358" s="177">
        <v>1000425394</v>
      </c>
      <c r="R358" s="177" t="s">
        <v>289</v>
      </c>
      <c r="S358" s="177" t="s">
        <v>63</v>
      </c>
      <c r="T358" s="177" t="s">
        <v>2691</v>
      </c>
      <c r="U358" s="196" t="s">
        <v>99</v>
      </c>
      <c r="V358" s="196" t="s">
        <v>100</v>
      </c>
    </row>
    <row r="359" spans="1:22" ht="31.5" customHeight="1">
      <c r="A359" s="177">
        <v>2396639</v>
      </c>
      <c r="B359" s="195" t="s">
        <v>2059</v>
      </c>
      <c r="C359" s="177" t="s">
        <v>1711</v>
      </c>
      <c r="D359" s="177" t="s">
        <v>2046</v>
      </c>
      <c r="E359" s="177" t="s">
        <v>2060</v>
      </c>
      <c r="F359" s="176">
        <v>25.048780487804876</v>
      </c>
      <c r="G359" s="176">
        <v>4408.585365853658</v>
      </c>
      <c r="H359" s="176">
        <v>0</v>
      </c>
      <c r="I359" s="176">
        <v>0</v>
      </c>
      <c r="J359" s="176">
        <v>4408.585365853658</v>
      </c>
      <c r="K359" s="176">
        <v>4408.585365853658</v>
      </c>
      <c r="L359" s="176">
        <v>4408.585365853658</v>
      </c>
      <c r="M359" s="176">
        <v>4408.585365853658</v>
      </c>
      <c r="N359" s="176">
        <v>4408.585365853658</v>
      </c>
      <c r="O359" s="176">
        <v>13225.756097560974</v>
      </c>
      <c r="P359" s="176">
        <v>17634.341463414632</v>
      </c>
      <c r="Q359" s="177">
        <v>1000425394</v>
      </c>
      <c r="R359" s="177" t="s">
        <v>289</v>
      </c>
      <c r="S359" s="177" t="s">
        <v>63</v>
      </c>
      <c r="T359" s="177" t="s">
        <v>2691</v>
      </c>
      <c r="U359" s="196" t="s">
        <v>99</v>
      </c>
      <c r="V359" s="196" t="s">
        <v>100</v>
      </c>
    </row>
    <row r="360" spans="1:22" ht="31.5" customHeight="1">
      <c r="A360" s="177">
        <v>2365988</v>
      </c>
      <c r="B360" s="195" t="s">
        <v>2050</v>
      </c>
      <c r="C360" s="177" t="s">
        <v>1711</v>
      </c>
      <c r="D360" s="177" t="s">
        <v>2046</v>
      </c>
      <c r="E360" s="177" t="s">
        <v>2060</v>
      </c>
      <c r="F360" s="176">
        <v>25.048780487804876</v>
      </c>
      <c r="G360" s="176">
        <v>4408.585365853658</v>
      </c>
      <c r="H360" s="176">
        <v>0</v>
      </c>
      <c r="I360" s="176">
        <v>0</v>
      </c>
      <c r="J360" s="176">
        <v>4408.585365853658</v>
      </c>
      <c r="K360" s="176">
        <v>4408.585365853658</v>
      </c>
      <c r="L360" s="176">
        <v>4408.585365853658</v>
      </c>
      <c r="M360" s="176">
        <v>4408.585365853658</v>
      </c>
      <c r="N360" s="176">
        <v>4408.585365853658</v>
      </c>
      <c r="O360" s="176">
        <v>13225.756097560974</v>
      </c>
      <c r="P360" s="176">
        <v>17634.341463414632</v>
      </c>
      <c r="Q360" s="177">
        <v>1000425394</v>
      </c>
      <c r="R360" s="177" t="s">
        <v>289</v>
      </c>
      <c r="S360" s="177" t="s">
        <v>63</v>
      </c>
      <c r="T360" s="177" t="s">
        <v>2691</v>
      </c>
      <c r="U360" s="196" t="s">
        <v>99</v>
      </c>
      <c r="V360" s="196" t="s">
        <v>100</v>
      </c>
    </row>
    <row r="361" spans="1:22" ht="31.5" customHeight="1">
      <c r="A361" s="177">
        <v>2401797</v>
      </c>
      <c r="B361" s="195" t="s">
        <v>2061</v>
      </c>
      <c r="C361" s="177" t="s">
        <v>1711</v>
      </c>
      <c r="D361" s="177" t="s">
        <v>2046</v>
      </c>
      <c r="E361" s="177" t="s">
        <v>2062</v>
      </c>
      <c r="F361" s="176">
        <v>21.512195121951219</v>
      </c>
      <c r="G361" s="176">
        <v>3786.1463414634145</v>
      </c>
      <c r="H361" s="176">
        <v>0</v>
      </c>
      <c r="I361" s="176">
        <v>0</v>
      </c>
      <c r="J361" s="176">
        <v>3786.1463414634145</v>
      </c>
      <c r="K361" s="176">
        <v>3786.1463414634145</v>
      </c>
      <c r="L361" s="176">
        <v>3786.1463414634145</v>
      </c>
      <c r="M361" s="176">
        <v>3786.1463414634145</v>
      </c>
      <c r="N361" s="176">
        <v>3786.1463414634145</v>
      </c>
      <c r="O361" s="176">
        <v>11358.439024390244</v>
      </c>
      <c r="P361" s="176">
        <v>15144.585365853658</v>
      </c>
      <c r="Q361" s="177">
        <v>1000425394</v>
      </c>
      <c r="R361" s="177" t="s">
        <v>289</v>
      </c>
      <c r="S361" s="177" t="s">
        <v>24</v>
      </c>
      <c r="T361" s="177" t="s">
        <v>2641</v>
      </c>
      <c r="U361" s="196" t="s">
        <v>99</v>
      </c>
      <c r="V361" s="196" t="s">
        <v>100</v>
      </c>
    </row>
    <row r="362" spans="1:22" ht="31.5" customHeight="1">
      <c r="A362" s="177">
        <v>2324969</v>
      </c>
      <c r="B362" s="195" t="s">
        <v>2052</v>
      </c>
      <c r="C362" s="177" t="s">
        <v>1711</v>
      </c>
      <c r="D362" s="177" t="s">
        <v>2046</v>
      </c>
      <c r="E362" s="177" t="s">
        <v>2062</v>
      </c>
      <c r="F362" s="176">
        <v>21.512195121951219</v>
      </c>
      <c r="G362" s="176">
        <v>3786.1463414634145</v>
      </c>
      <c r="H362" s="176">
        <v>0</v>
      </c>
      <c r="I362" s="176">
        <v>0</v>
      </c>
      <c r="J362" s="176">
        <v>3786.1463414634145</v>
      </c>
      <c r="K362" s="176">
        <v>3786.1463414634145</v>
      </c>
      <c r="L362" s="176">
        <v>3786.1463414634145</v>
      </c>
      <c r="M362" s="176">
        <v>3786.1463414634145</v>
      </c>
      <c r="N362" s="176">
        <v>3786.1463414634145</v>
      </c>
      <c r="O362" s="176">
        <v>11358.439024390244</v>
      </c>
      <c r="P362" s="176">
        <v>15144.585365853658</v>
      </c>
      <c r="Q362" s="177">
        <v>1000425394</v>
      </c>
      <c r="R362" s="177" t="s">
        <v>289</v>
      </c>
      <c r="S362" s="177" t="s">
        <v>63</v>
      </c>
      <c r="T362" s="177" t="s">
        <v>2750</v>
      </c>
      <c r="U362" s="196" t="s">
        <v>99</v>
      </c>
      <c r="V362" s="196" t="s">
        <v>100</v>
      </c>
    </row>
    <row r="363" spans="1:22" ht="31.5" customHeight="1">
      <c r="A363" s="177">
        <v>2344555</v>
      </c>
      <c r="B363" s="195" t="s">
        <v>1229</v>
      </c>
      <c r="C363" s="177" t="s">
        <v>1711</v>
      </c>
      <c r="D363" s="177" t="s">
        <v>2046</v>
      </c>
      <c r="E363" s="177" t="s">
        <v>2060</v>
      </c>
      <c r="F363" s="176">
        <v>25.048780487804876</v>
      </c>
      <c r="G363" s="176">
        <v>4408.585365853658</v>
      </c>
      <c r="H363" s="176">
        <v>0</v>
      </c>
      <c r="I363" s="176">
        <v>0</v>
      </c>
      <c r="J363" s="176">
        <v>4408.585365853658</v>
      </c>
      <c r="K363" s="176">
        <v>4408.585365853658</v>
      </c>
      <c r="L363" s="176">
        <v>4408.585365853658</v>
      </c>
      <c r="M363" s="176">
        <v>4408.585365853658</v>
      </c>
      <c r="N363" s="176">
        <v>4408.585365853658</v>
      </c>
      <c r="O363" s="176">
        <v>13225.756097560974</v>
      </c>
      <c r="P363" s="176">
        <v>17634.341463414632</v>
      </c>
      <c r="Q363" s="177">
        <v>1000425394</v>
      </c>
      <c r="R363" s="177" t="s">
        <v>289</v>
      </c>
      <c r="S363" s="177" t="s">
        <v>63</v>
      </c>
      <c r="T363" s="177" t="s">
        <v>2691</v>
      </c>
      <c r="U363" s="196" t="s">
        <v>99</v>
      </c>
      <c r="V363" s="196" t="s">
        <v>100</v>
      </c>
    </row>
    <row r="364" spans="1:22" ht="31.5" customHeight="1">
      <c r="A364" s="177">
        <v>0</v>
      </c>
      <c r="B364" s="195">
        <v>0</v>
      </c>
      <c r="C364" s="177" t="s">
        <v>1711</v>
      </c>
      <c r="D364" s="177" t="s">
        <v>2046</v>
      </c>
      <c r="E364" s="177" t="s">
        <v>2063</v>
      </c>
      <c r="F364" s="176">
        <v>21.512195121951219</v>
      </c>
      <c r="G364" s="176">
        <v>3786.1463414634145</v>
      </c>
      <c r="H364" s="176">
        <v>0</v>
      </c>
      <c r="I364" s="176">
        <v>0</v>
      </c>
      <c r="J364" s="176">
        <v>3786.1463414634145</v>
      </c>
      <c r="K364" s="176">
        <v>3786.1463414634145</v>
      </c>
      <c r="L364" s="176">
        <v>3786.1463414634145</v>
      </c>
      <c r="M364" s="176">
        <v>3786.1463414634145</v>
      </c>
      <c r="N364" s="176">
        <v>3786.1463414634145</v>
      </c>
      <c r="O364" s="176">
        <v>11358.439024390244</v>
      </c>
      <c r="P364" s="176">
        <v>15144.585365853658</v>
      </c>
      <c r="Q364" s="177" t="e">
        <v>#N/A</v>
      </c>
      <c r="R364" s="177" t="e">
        <v>#N/A</v>
      </c>
      <c r="S364" s="177" t="s">
        <v>24</v>
      </c>
      <c r="T364" s="177" t="s">
        <v>2641</v>
      </c>
      <c r="U364" s="196" t="s">
        <v>99</v>
      </c>
      <c r="V364" s="196" t="s">
        <v>100</v>
      </c>
    </row>
    <row r="365" spans="1:22" ht="31.5" customHeight="1">
      <c r="A365" s="177">
        <v>2100600</v>
      </c>
      <c r="B365" s="195" t="s">
        <v>2055</v>
      </c>
      <c r="C365" s="177" t="s">
        <v>1711</v>
      </c>
      <c r="D365" s="177" t="s">
        <v>2046</v>
      </c>
      <c r="E365" s="177" t="s">
        <v>2064</v>
      </c>
      <c r="F365" s="176">
        <v>20.195121951219512</v>
      </c>
      <c r="G365" s="176">
        <v>3554.3414634146343</v>
      </c>
      <c r="H365" s="176">
        <v>0</v>
      </c>
      <c r="I365" s="176">
        <v>0</v>
      </c>
      <c r="J365" s="176">
        <v>3554.3414634146343</v>
      </c>
      <c r="K365" s="176">
        <v>3554.3414634146343</v>
      </c>
      <c r="L365" s="176">
        <v>3554.3414634146343</v>
      </c>
      <c r="M365" s="176">
        <v>3554.3414634146343</v>
      </c>
      <c r="N365" s="176">
        <v>3554.3414634146343</v>
      </c>
      <c r="O365" s="176">
        <v>10663.024390243903</v>
      </c>
      <c r="P365" s="176">
        <v>14217.365853658537</v>
      </c>
      <c r="Q365" s="177">
        <v>1000425394</v>
      </c>
      <c r="R365" s="177" t="s">
        <v>289</v>
      </c>
      <c r="S365" s="177" t="s">
        <v>26</v>
      </c>
      <c r="T365" s="177" t="s">
        <v>2643</v>
      </c>
      <c r="U365" s="196" t="s">
        <v>99</v>
      </c>
      <c r="V365" s="196" t="s">
        <v>100</v>
      </c>
    </row>
    <row r="366" spans="1:22" ht="31.5" customHeight="1">
      <c r="A366" s="177">
        <v>2055582</v>
      </c>
      <c r="B366" s="195" t="s">
        <v>2053</v>
      </c>
      <c r="C366" s="177" t="s">
        <v>1711</v>
      </c>
      <c r="D366" s="177" t="s">
        <v>2046</v>
      </c>
      <c r="E366" s="177" t="s">
        <v>2064</v>
      </c>
      <c r="F366" s="176">
        <v>20.195121951219512</v>
      </c>
      <c r="G366" s="176">
        <v>3554.3414634146343</v>
      </c>
      <c r="H366" s="176">
        <v>0</v>
      </c>
      <c r="I366" s="176">
        <v>0</v>
      </c>
      <c r="J366" s="176">
        <v>3554.3414634146343</v>
      </c>
      <c r="K366" s="176">
        <v>3554.3414634146343</v>
      </c>
      <c r="L366" s="176">
        <v>3554.3414634146343</v>
      </c>
      <c r="M366" s="176">
        <v>3554.3414634146343</v>
      </c>
      <c r="N366" s="176">
        <v>3554.3414634146343</v>
      </c>
      <c r="O366" s="176">
        <v>10663.024390243903</v>
      </c>
      <c r="P366" s="176">
        <v>14217.365853658537</v>
      </c>
      <c r="Q366" s="177">
        <v>1000425394</v>
      </c>
      <c r="R366" s="177" t="s">
        <v>289</v>
      </c>
      <c r="S366" s="177" t="s">
        <v>26</v>
      </c>
      <c r="T366" s="177" t="s">
        <v>2643</v>
      </c>
      <c r="U366" s="196" t="s">
        <v>99</v>
      </c>
      <c r="V366" s="196" t="s">
        <v>100</v>
      </c>
    </row>
    <row r="367" spans="1:22" ht="31.5" customHeight="1">
      <c r="A367" s="177">
        <v>201246</v>
      </c>
      <c r="B367" s="195" t="s">
        <v>2065</v>
      </c>
      <c r="C367" s="177" t="s">
        <v>1711</v>
      </c>
      <c r="D367" s="177" t="s">
        <v>378</v>
      </c>
      <c r="E367" s="177" t="s">
        <v>2066</v>
      </c>
      <c r="F367" s="176">
        <v>28.65</v>
      </c>
      <c r="G367" s="176">
        <v>5042.3999999999996</v>
      </c>
      <c r="H367" s="176">
        <v>5042.3999999999996</v>
      </c>
      <c r="I367" s="176">
        <v>5042.3999999999996</v>
      </c>
      <c r="J367" s="176">
        <v>0</v>
      </c>
      <c r="K367" s="176">
        <v>0</v>
      </c>
      <c r="L367" s="176">
        <v>0</v>
      </c>
      <c r="M367" s="176">
        <v>0</v>
      </c>
      <c r="N367" s="176">
        <v>10084.799999999999</v>
      </c>
      <c r="O367" s="176">
        <v>0</v>
      </c>
      <c r="P367" s="176">
        <v>10084.799999999999</v>
      </c>
      <c r="Q367" s="177">
        <v>1000302389</v>
      </c>
      <c r="R367" s="177" t="s">
        <v>2747</v>
      </c>
      <c r="S367" s="177" t="s">
        <v>24</v>
      </c>
      <c r="T367" s="177" t="s">
        <v>2641</v>
      </c>
      <c r="U367" s="196" t="s">
        <v>103</v>
      </c>
      <c r="V367" s="196" t="s">
        <v>104</v>
      </c>
    </row>
    <row r="368" spans="1:22" ht="31.5" customHeight="1">
      <c r="A368" s="177">
        <v>307464</v>
      </c>
      <c r="B368" s="195" t="s">
        <v>1172</v>
      </c>
      <c r="C368" s="177" t="s">
        <v>1711</v>
      </c>
      <c r="D368" s="177" t="s">
        <v>102</v>
      </c>
      <c r="E368" s="177" t="s">
        <v>2067</v>
      </c>
      <c r="F368" s="176">
        <v>27.787500000000001</v>
      </c>
      <c r="G368" s="176">
        <v>4890.6000000000004</v>
      </c>
      <c r="H368" s="176">
        <v>4890.6000000000004</v>
      </c>
      <c r="I368" s="176">
        <v>4890.6000000000004</v>
      </c>
      <c r="J368" s="176">
        <v>0</v>
      </c>
      <c r="K368" s="176">
        <v>0</v>
      </c>
      <c r="L368" s="176">
        <v>0</v>
      </c>
      <c r="M368" s="176">
        <v>0</v>
      </c>
      <c r="N368" s="176">
        <v>9781.2000000000007</v>
      </c>
      <c r="O368" s="176">
        <v>0</v>
      </c>
      <c r="P368" s="176">
        <v>9781.2000000000007</v>
      </c>
      <c r="Q368" s="177">
        <v>1000348365</v>
      </c>
      <c r="R368" s="177" t="s">
        <v>278</v>
      </c>
      <c r="S368" s="177" t="s">
        <v>24</v>
      </c>
      <c r="T368" s="177" t="s">
        <v>2641</v>
      </c>
      <c r="U368" s="196" t="s">
        <v>103</v>
      </c>
      <c r="V368" s="196" t="s">
        <v>104</v>
      </c>
    </row>
    <row r="369" spans="1:22" ht="31.5" customHeight="1">
      <c r="A369" s="177">
        <v>2029189</v>
      </c>
      <c r="B369" s="195" t="s">
        <v>1154</v>
      </c>
      <c r="C369" s="177" t="s">
        <v>1711</v>
      </c>
      <c r="D369" s="177" t="s">
        <v>102</v>
      </c>
      <c r="E369" s="177" t="s">
        <v>2068</v>
      </c>
      <c r="F369" s="176">
        <v>22.024999999999999</v>
      </c>
      <c r="G369" s="176">
        <v>3876.3999999999996</v>
      </c>
      <c r="H369" s="176">
        <v>3876.3999999999996</v>
      </c>
      <c r="I369" s="176">
        <v>3876.3999999999996</v>
      </c>
      <c r="J369" s="176">
        <v>0</v>
      </c>
      <c r="K369" s="176">
        <v>0</v>
      </c>
      <c r="L369" s="176">
        <v>0</v>
      </c>
      <c r="M369" s="176">
        <v>0</v>
      </c>
      <c r="N369" s="176">
        <v>7752.7999999999993</v>
      </c>
      <c r="O369" s="176">
        <v>0</v>
      </c>
      <c r="P369" s="176">
        <v>7752.7999999999993</v>
      </c>
      <c r="Q369" s="177">
        <v>1000348365</v>
      </c>
      <c r="R369" s="177" t="s">
        <v>278</v>
      </c>
      <c r="S369" s="177" t="s">
        <v>24</v>
      </c>
      <c r="T369" s="177" t="s">
        <v>2641</v>
      </c>
      <c r="U369" s="196" t="s">
        <v>103</v>
      </c>
      <c r="V369" s="196" t="s">
        <v>104</v>
      </c>
    </row>
    <row r="370" spans="1:22" ht="31.5" customHeight="1">
      <c r="A370" s="177">
        <v>616521</v>
      </c>
      <c r="B370" s="195" t="s">
        <v>2069</v>
      </c>
      <c r="C370" s="177" t="s">
        <v>1711</v>
      </c>
      <c r="D370" s="177" t="s">
        <v>102</v>
      </c>
      <c r="E370" s="177" t="s">
        <v>2070</v>
      </c>
      <c r="F370" s="176">
        <v>21.975000000000001</v>
      </c>
      <c r="G370" s="176">
        <v>3867.6000000000004</v>
      </c>
      <c r="H370" s="176">
        <v>3867.6000000000004</v>
      </c>
      <c r="I370" s="176">
        <v>3867.6000000000004</v>
      </c>
      <c r="J370" s="176">
        <v>0</v>
      </c>
      <c r="K370" s="176">
        <v>0</v>
      </c>
      <c r="L370" s="176">
        <v>0</v>
      </c>
      <c r="M370" s="176">
        <v>0</v>
      </c>
      <c r="N370" s="176">
        <v>7735.2000000000007</v>
      </c>
      <c r="O370" s="176">
        <v>0</v>
      </c>
      <c r="P370" s="176">
        <v>7735.2000000000007</v>
      </c>
      <c r="Q370" s="177">
        <v>1000348365</v>
      </c>
      <c r="R370" s="177" t="s">
        <v>278</v>
      </c>
      <c r="S370" s="177" t="s">
        <v>24</v>
      </c>
      <c r="T370" s="177" t="s">
        <v>2641</v>
      </c>
      <c r="U370" s="196" t="s">
        <v>103</v>
      </c>
      <c r="V370" s="196" t="s">
        <v>104</v>
      </c>
    </row>
    <row r="371" spans="1:22" ht="31.5" customHeight="1">
      <c r="A371" s="177">
        <v>2277441</v>
      </c>
      <c r="B371" s="195" t="s">
        <v>2071</v>
      </c>
      <c r="C371" s="177" t="s">
        <v>1711</v>
      </c>
      <c r="D371" s="177" t="s">
        <v>102</v>
      </c>
      <c r="E371" s="177" t="s">
        <v>2070</v>
      </c>
      <c r="F371" s="176">
        <v>21.975000000000001</v>
      </c>
      <c r="G371" s="176">
        <v>3867.6000000000004</v>
      </c>
      <c r="H371" s="176">
        <v>3867.6000000000004</v>
      </c>
      <c r="I371" s="176">
        <v>3867.6000000000004</v>
      </c>
      <c r="J371" s="176">
        <v>0</v>
      </c>
      <c r="K371" s="176">
        <v>0</v>
      </c>
      <c r="L371" s="176">
        <v>0</v>
      </c>
      <c r="M371" s="176">
        <v>0</v>
      </c>
      <c r="N371" s="176">
        <v>7735.2000000000007</v>
      </c>
      <c r="O371" s="176">
        <v>0</v>
      </c>
      <c r="P371" s="176">
        <v>7735.2000000000007</v>
      </c>
      <c r="Q371" s="177">
        <v>1000348365</v>
      </c>
      <c r="R371" s="177" t="s">
        <v>278</v>
      </c>
      <c r="S371" s="177" t="s">
        <v>24</v>
      </c>
      <c r="T371" s="177" t="s">
        <v>2641</v>
      </c>
      <c r="U371" s="196" t="s">
        <v>103</v>
      </c>
      <c r="V371" s="196" t="s">
        <v>104</v>
      </c>
    </row>
    <row r="372" spans="1:22" ht="31.5" customHeight="1">
      <c r="A372" s="177">
        <v>260253</v>
      </c>
      <c r="B372" s="195" t="s">
        <v>2072</v>
      </c>
      <c r="C372" s="177" t="s">
        <v>1711</v>
      </c>
      <c r="D372" s="177" t="s">
        <v>102</v>
      </c>
      <c r="E372" s="177" t="s">
        <v>2073</v>
      </c>
      <c r="F372" s="176">
        <v>22.024999999999999</v>
      </c>
      <c r="G372" s="176">
        <v>3876.3999999999996</v>
      </c>
      <c r="H372" s="176">
        <v>3876.3999999999996</v>
      </c>
      <c r="I372" s="176">
        <v>3876.3999999999996</v>
      </c>
      <c r="J372" s="176">
        <v>0</v>
      </c>
      <c r="K372" s="176">
        <v>0</v>
      </c>
      <c r="L372" s="176">
        <v>0</v>
      </c>
      <c r="M372" s="176">
        <v>0</v>
      </c>
      <c r="N372" s="176">
        <v>7752.7999999999993</v>
      </c>
      <c r="O372" s="176">
        <v>0</v>
      </c>
      <c r="P372" s="176">
        <v>7752.7999999999993</v>
      </c>
      <c r="Q372" s="177">
        <v>1000348365</v>
      </c>
      <c r="R372" s="177" t="s">
        <v>278</v>
      </c>
      <c r="S372" s="177" t="s">
        <v>24</v>
      </c>
      <c r="T372" s="177" t="s">
        <v>2641</v>
      </c>
      <c r="U372" s="196" t="s">
        <v>103</v>
      </c>
      <c r="V372" s="196" t="s">
        <v>104</v>
      </c>
    </row>
    <row r="373" spans="1:22" ht="31.5" customHeight="1">
      <c r="A373" s="177">
        <v>890446</v>
      </c>
      <c r="B373" s="195" t="s">
        <v>2074</v>
      </c>
      <c r="C373" s="177" t="s">
        <v>1711</v>
      </c>
      <c r="D373" s="177" t="s">
        <v>102</v>
      </c>
      <c r="E373" s="177" t="s">
        <v>2075</v>
      </c>
      <c r="F373" s="176">
        <v>24.5</v>
      </c>
      <c r="G373" s="176">
        <v>4312</v>
      </c>
      <c r="H373" s="176">
        <v>4312</v>
      </c>
      <c r="I373" s="176">
        <v>4312</v>
      </c>
      <c r="J373" s="176">
        <v>0</v>
      </c>
      <c r="K373" s="176">
        <v>0</v>
      </c>
      <c r="L373" s="176">
        <v>0</v>
      </c>
      <c r="M373" s="176">
        <v>0</v>
      </c>
      <c r="N373" s="176">
        <v>8624</v>
      </c>
      <c r="O373" s="176">
        <v>0</v>
      </c>
      <c r="P373" s="176">
        <v>8624</v>
      </c>
      <c r="Q373" s="177">
        <v>1000292916</v>
      </c>
      <c r="R373" s="177" t="s">
        <v>109</v>
      </c>
      <c r="S373" s="177" t="s">
        <v>24</v>
      </c>
      <c r="T373" s="177" t="s">
        <v>2641</v>
      </c>
      <c r="U373" s="196" t="s">
        <v>103</v>
      </c>
      <c r="V373" s="196" t="s">
        <v>104</v>
      </c>
    </row>
    <row r="374" spans="1:22" ht="31.5" customHeight="1">
      <c r="A374" s="177">
        <v>839719</v>
      </c>
      <c r="B374" s="195" t="s">
        <v>1174</v>
      </c>
      <c r="C374" s="177" t="s">
        <v>1711</v>
      </c>
      <c r="D374" s="177" t="s">
        <v>102</v>
      </c>
      <c r="E374" s="177" t="s">
        <v>2075</v>
      </c>
      <c r="F374" s="176">
        <v>24.5</v>
      </c>
      <c r="G374" s="176">
        <v>4312</v>
      </c>
      <c r="H374" s="176">
        <v>4312</v>
      </c>
      <c r="I374" s="176">
        <v>4312</v>
      </c>
      <c r="J374" s="176">
        <v>0</v>
      </c>
      <c r="K374" s="176">
        <v>0</v>
      </c>
      <c r="L374" s="176">
        <v>0</v>
      </c>
      <c r="M374" s="176">
        <v>0</v>
      </c>
      <c r="N374" s="176">
        <v>8624</v>
      </c>
      <c r="O374" s="176">
        <v>0</v>
      </c>
      <c r="P374" s="176">
        <v>8624</v>
      </c>
      <c r="Q374" s="177">
        <v>1000348365</v>
      </c>
      <c r="R374" s="177" t="s">
        <v>278</v>
      </c>
      <c r="S374" s="177" t="s">
        <v>24</v>
      </c>
      <c r="T374" s="177" t="s">
        <v>2641</v>
      </c>
      <c r="U374" s="196" t="s">
        <v>103</v>
      </c>
      <c r="V374" s="196" t="s">
        <v>104</v>
      </c>
    </row>
    <row r="375" spans="1:22" ht="31.5" customHeight="1">
      <c r="A375" s="177">
        <v>2134843</v>
      </c>
      <c r="B375" s="195" t="s">
        <v>2076</v>
      </c>
      <c r="C375" s="177" t="s">
        <v>1711</v>
      </c>
      <c r="D375" s="177" t="s">
        <v>102</v>
      </c>
      <c r="E375" s="177" t="s">
        <v>2077</v>
      </c>
      <c r="F375" s="176">
        <v>21.212499999999999</v>
      </c>
      <c r="G375" s="176">
        <v>3733.3999999999996</v>
      </c>
      <c r="H375" s="176">
        <v>3733.3999999999996</v>
      </c>
      <c r="I375" s="176">
        <v>3733.3999999999996</v>
      </c>
      <c r="J375" s="176">
        <v>0</v>
      </c>
      <c r="K375" s="176">
        <v>0</v>
      </c>
      <c r="L375" s="176">
        <v>0</v>
      </c>
      <c r="M375" s="176">
        <v>0</v>
      </c>
      <c r="N375" s="176">
        <v>7466.7999999999993</v>
      </c>
      <c r="O375" s="176">
        <v>0</v>
      </c>
      <c r="P375" s="176">
        <v>7466.7999999999993</v>
      </c>
      <c r="Q375" s="177">
        <v>1000348365</v>
      </c>
      <c r="R375" s="177" t="s">
        <v>278</v>
      </c>
      <c r="S375" s="177" t="s">
        <v>24</v>
      </c>
      <c r="T375" s="177" t="s">
        <v>2641</v>
      </c>
      <c r="U375" s="196" t="s">
        <v>103</v>
      </c>
      <c r="V375" s="196" t="s">
        <v>104</v>
      </c>
    </row>
    <row r="376" spans="1:22" ht="31.5" customHeight="1">
      <c r="A376" s="177">
        <v>2134602</v>
      </c>
      <c r="B376" s="195" t="s">
        <v>1159</v>
      </c>
      <c r="C376" s="177" t="s">
        <v>1711</v>
      </c>
      <c r="D376" s="177" t="s">
        <v>102</v>
      </c>
      <c r="E376" s="177" t="s">
        <v>2077</v>
      </c>
      <c r="F376" s="176">
        <v>21.212499999999999</v>
      </c>
      <c r="G376" s="176">
        <v>3733.3999999999996</v>
      </c>
      <c r="H376" s="176">
        <v>3733.3999999999996</v>
      </c>
      <c r="I376" s="176">
        <v>3733.3999999999996</v>
      </c>
      <c r="J376" s="176">
        <v>0</v>
      </c>
      <c r="K376" s="176">
        <v>0</v>
      </c>
      <c r="L376" s="176">
        <v>0</v>
      </c>
      <c r="M376" s="176">
        <v>0</v>
      </c>
      <c r="N376" s="176">
        <v>7466.7999999999993</v>
      </c>
      <c r="O376" s="176">
        <v>0</v>
      </c>
      <c r="P376" s="176">
        <v>7466.7999999999993</v>
      </c>
      <c r="Q376" s="177">
        <v>1000348365</v>
      </c>
      <c r="R376" s="177" t="s">
        <v>278</v>
      </c>
      <c r="S376" s="177" t="s">
        <v>24</v>
      </c>
      <c r="T376" s="177" t="s">
        <v>2641</v>
      </c>
      <c r="U376" s="196" t="s">
        <v>103</v>
      </c>
      <c r="V376" s="196" t="s">
        <v>104</v>
      </c>
    </row>
    <row r="377" spans="1:22" ht="31.5" customHeight="1">
      <c r="A377" s="177">
        <v>2134910</v>
      </c>
      <c r="B377" s="195" t="s">
        <v>1161</v>
      </c>
      <c r="C377" s="177" t="s">
        <v>1711</v>
      </c>
      <c r="D377" s="177" t="s">
        <v>102</v>
      </c>
      <c r="E377" s="177" t="s">
        <v>2078</v>
      </c>
      <c r="F377" s="176">
        <v>21.212499999999999</v>
      </c>
      <c r="G377" s="176">
        <v>3733.3999999999996</v>
      </c>
      <c r="H377" s="176">
        <v>3733.3999999999996</v>
      </c>
      <c r="I377" s="176">
        <v>3733.3999999999996</v>
      </c>
      <c r="J377" s="176">
        <v>0</v>
      </c>
      <c r="K377" s="176">
        <v>0</v>
      </c>
      <c r="L377" s="176">
        <v>0</v>
      </c>
      <c r="M377" s="176">
        <v>0</v>
      </c>
      <c r="N377" s="176">
        <v>7466.7999999999993</v>
      </c>
      <c r="O377" s="176">
        <v>0</v>
      </c>
      <c r="P377" s="176">
        <v>7466.7999999999993</v>
      </c>
      <c r="Q377" s="177">
        <v>1000348365</v>
      </c>
      <c r="R377" s="177" t="s">
        <v>278</v>
      </c>
      <c r="S377" s="177" t="s">
        <v>24</v>
      </c>
      <c r="T377" s="177" t="s">
        <v>2641</v>
      </c>
      <c r="U377" s="196" t="s">
        <v>103</v>
      </c>
      <c r="V377" s="196" t="s">
        <v>104</v>
      </c>
    </row>
    <row r="378" spans="1:22" ht="31.5" customHeight="1">
      <c r="A378" s="177">
        <v>904809</v>
      </c>
      <c r="B378" s="195" t="s">
        <v>1176</v>
      </c>
      <c r="C378" s="177" t="s">
        <v>1711</v>
      </c>
      <c r="D378" s="177" t="s">
        <v>102</v>
      </c>
      <c r="E378" s="177" t="s">
        <v>2078</v>
      </c>
      <c r="F378" s="176">
        <v>21.212499999999999</v>
      </c>
      <c r="G378" s="176">
        <v>3733.3999999999996</v>
      </c>
      <c r="H378" s="176">
        <v>3733.3999999999996</v>
      </c>
      <c r="I378" s="176">
        <v>3733.3999999999996</v>
      </c>
      <c r="J378" s="176">
        <v>0</v>
      </c>
      <c r="K378" s="176">
        <v>0</v>
      </c>
      <c r="L378" s="176">
        <v>0</v>
      </c>
      <c r="M378" s="176">
        <v>0</v>
      </c>
      <c r="N378" s="176">
        <v>7466.7999999999993</v>
      </c>
      <c r="O378" s="176">
        <v>0</v>
      </c>
      <c r="P378" s="176">
        <v>7466.7999999999993</v>
      </c>
      <c r="Q378" s="177">
        <v>1000348365</v>
      </c>
      <c r="R378" s="177" t="s">
        <v>278</v>
      </c>
      <c r="S378" s="177" t="s">
        <v>24</v>
      </c>
      <c r="T378" s="177" t="s">
        <v>2641</v>
      </c>
      <c r="U378" s="196" t="s">
        <v>103</v>
      </c>
      <c r="V378" s="196" t="s">
        <v>104</v>
      </c>
    </row>
    <row r="379" spans="1:22" ht="31.5" customHeight="1">
      <c r="A379" s="177">
        <v>894920</v>
      </c>
      <c r="B379" s="195" t="s">
        <v>1175</v>
      </c>
      <c r="C379" s="177" t="s">
        <v>1711</v>
      </c>
      <c r="D379" s="177" t="s">
        <v>102</v>
      </c>
      <c r="E379" s="177" t="s">
        <v>2078</v>
      </c>
      <c r="F379" s="176">
        <v>21.212499999999999</v>
      </c>
      <c r="G379" s="176">
        <v>3733.3999999999996</v>
      </c>
      <c r="H379" s="176">
        <v>3733.3999999999996</v>
      </c>
      <c r="I379" s="176">
        <v>3733.3999999999996</v>
      </c>
      <c r="J379" s="176">
        <v>0</v>
      </c>
      <c r="K379" s="176">
        <v>0</v>
      </c>
      <c r="L379" s="176">
        <v>0</v>
      </c>
      <c r="M379" s="176">
        <v>0</v>
      </c>
      <c r="N379" s="176">
        <v>7466.7999999999993</v>
      </c>
      <c r="O379" s="176">
        <v>0</v>
      </c>
      <c r="P379" s="176">
        <v>7466.7999999999993</v>
      </c>
      <c r="Q379" s="177">
        <v>1000348365</v>
      </c>
      <c r="R379" s="177" t="s">
        <v>278</v>
      </c>
      <c r="S379" s="177" t="s">
        <v>24</v>
      </c>
      <c r="T379" s="177" t="s">
        <v>2641</v>
      </c>
      <c r="U379" s="196" t="s">
        <v>103</v>
      </c>
      <c r="V379" s="196" t="s">
        <v>104</v>
      </c>
    </row>
    <row r="380" spans="1:22" ht="31.5" customHeight="1">
      <c r="A380" s="177">
        <v>2088567</v>
      </c>
      <c r="B380" s="195" t="s">
        <v>1155</v>
      </c>
      <c r="C380" s="177" t="s">
        <v>1711</v>
      </c>
      <c r="D380" s="177" t="s">
        <v>102</v>
      </c>
      <c r="E380" s="177" t="s">
        <v>2078</v>
      </c>
      <c r="F380" s="176">
        <v>21.212499999999999</v>
      </c>
      <c r="G380" s="176">
        <v>3733.3999999999996</v>
      </c>
      <c r="H380" s="176">
        <v>3733.3999999999996</v>
      </c>
      <c r="I380" s="176">
        <v>3733.3999999999996</v>
      </c>
      <c r="J380" s="176">
        <v>0</v>
      </c>
      <c r="K380" s="176">
        <v>0</v>
      </c>
      <c r="L380" s="176">
        <v>0</v>
      </c>
      <c r="M380" s="176">
        <v>0</v>
      </c>
      <c r="N380" s="176">
        <v>7466.7999999999993</v>
      </c>
      <c r="O380" s="176">
        <v>0</v>
      </c>
      <c r="P380" s="176">
        <v>7466.7999999999993</v>
      </c>
      <c r="Q380" s="177">
        <v>1000348365</v>
      </c>
      <c r="R380" s="177" t="s">
        <v>278</v>
      </c>
      <c r="S380" s="177" t="s">
        <v>24</v>
      </c>
      <c r="T380" s="177" t="s">
        <v>2641</v>
      </c>
      <c r="U380" s="196" t="s">
        <v>103</v>
      </c>
      <c r="V380" s="196" t="s">
        <v>104</v>
      </c>
    </row>
    <row r="381" spans="1:22" ht="31.5" customHeight="1">
      <c r="A381" s="177">
        <v>2088629</v>
      </c>
      <c r="B381" s="195" t="s">
        <v>1156</v>
      </c>
      <c r="C381" s="177" t="s">
        <v>1711</v>
      </c>
      <c r="D381" s="177" t="s">
        <v>102</v>
      </c>
      <c r="E381" s="177" t="s">
        <v>2078</v>
      </c>
      <c r="F381" s="176">
        <v>21.212499999999999</v>
      </c>
      <c r="G381" s="176">
        <v>3733.3999999999996</v>
      </c>
      <c r="H381" s="176">
        <v>3733.3999999999996</v>
      </c>
      <c r="I381" s="176">
        <v>3733.3999999999996</v>
      </c>
      <c r="J381" s="176">
        <v>0</v>
      </c>
      <c r="K381" s="176">
        <v>0</v>
      </c>
      <c r="L381" s="176">
        <v>0</v>
      </c>
      <c r="M381" s="176">
        <v>0</v>
      </c>
      <c r="N381" s="176">
        <v>7466.7999999999993</v>
      </c>
      <c r="O381" s="176">
        <v>0</v>
      </c>
      <c r="P381" s="176">
        <v>7466.7999999999993</v>
      </c>
      <c r="Q381" s="177">
        <v>1000348365</v>
      </c>
      <c r="R381" s="177" t="s">
        <v>278</v>
      </c>
      <c r="S381" s="177" t="s">
        <v>24</v>
      </c>
      <c r="T381" s="177" t="s">
        <v>2641</v>
      </c>
      <c r="U381" s="196" t="s">
        <v>103</v>
      </c>
      <c r="V381" s="196" t="s">
        <v>104</v>
      </c>
    </row>
    <row r="382" spans="1:22" ht="31.5" customHeight="1">
      <c r="A382" s="177">
        <v>2247861</v>
      </c>
      <c r="B382" s="195" t="s">
        <v>1166</v>
      </c>
      <c r="C382" s="177" t="s">
        <v>1711</v>
      </c>
      <c r="D382" s="177" t="s">
        <v>102</v>
      </c>
      <c r="E382" s="177" t="s">
        <v>2079</v>
      </c>
      <c r="F382" s="176">
        <v>24.5</v>
      </c>
      <c r="G382" s="176">
        <v>4312</v>
      </c>
      <c r="H382" s="176">
        <v>4312</v>
      </c>
      <c r="I382" s="176">
        <v>4312</v>
      </c>
      <c r="J382" s="176">
        <v>0</v>
      </c>
      <c r="K382" s="176">
        <v>0</v>
      </c>
      <c r="L382" s="176">
        <v>0</v>
      </c>
      <c r="M382" s="176">
        <v>0</v>
      </c>
      <c r="N382" s="176">
        <v>8624</v>
      </c>
      <c r="O382" s="176">
        <v>0</v>
      </c>
      <c r="P382" s="176">
        <v>8624</v>
      </c>
      <c r="Q382" s="177">
        <v>1000348365</v>
      </c>
      <c r="R382" s="177" t="s">
        <v>278</v>
      </c>
      <c r="S382" s="177" t="s">
        <v>63</v>
      </c>
      <c r="T382" s="177" t="s">
        <v>2691</v>
      </c>
      <c r="U382" s="196" t="s">
        <v>103</v>
      </c>
      <c r="V382" s="196" t="s">
        <v>104</v>
      </c>
    </row>
    <row r="383" spans="1:22" ht="31.5" customHeight="1">
      <c r="A383" s="177">
        <v>2298112</v>
      </c>
      <c r="B383" s="195" t="s">
        <v>2080</v>
      </c>
      <c r="C383" s="177" t="s">
        <v>1711</v>
      </c>
      <c r="D383" s="177" t="s">
        <v>102</v>
      </c>
      <c r="E383" s="177" t="s">
        <v>2079</v>
      </c>
      <c r="F383" s="176">
        <v>24.5</v>
      </c>
      <c r="G383" s="176">
        <v>4312</v>
      </c>
      <c r="H383" s="176">
        <v>4312</v>
      </c>
      <c r="I383" s="176">
        <v>4312</v>
      </c>
      <c r="J383" s="176">
        <v>0</v>
      </c>
      <c r="K383" s="176">
        <v>0</v>
      </c>
      <c r="L383" s="176">
        <v>0</v>
      </c>
      <c r="M383" s="176">
        <v>0</v>
      </c>
      <c r="N383" s="176">
        <v>8624</v>
      </c>
      <c r="O383" s="176">
        <v>0</v>
      </c>
      <c r="P383" s="176">
        <v>8624</v>
      </c>
      <c r="Q383" s="177">
        <v>1000348365</v>
      </c>
      <c r="R383" s="177" t="s">
        <v>278</v>
      </c>
      <c r="S383" s="177" t="s">
        <v>63</v>
      </c>
      <c r="T383" s="177" t="s">
        <v>2691</v>
      </c>
      <c r="U383" s="196" t="s">
        <v>103</v>
      </c>
      <c r="V383" s="196" t="s">
        <v>104</v>
      </c>
    </row>
    <row r="384" spans="1:22" ht="31.5" customHeight="1">
      <c r="A384" s="177">
        <v>2100194</v>
      </c>
      <c r="B384" s="195" t="s">
        <v>2081</v>
      </c>
      <c r="C384" s="177" t="s">
        <v>1711</v>
      </c>
      <c r="D384" s="177" t="s">
        <v>102</v>
      </c>
      <c r="E384" s="177" t="s">
        <v>2082</v>
      </c>
      <c r="F384" s="176">
        <v>20.862500000000001</v>
      </c>
      <c r="G384" s="176">
        <v>3671.8</v>
      </c>
      <c r="H384" s="176">
        <v>3671.8</v>
      </c>
      <c r="I384" s="176">
        <v>3671.8</v>
      </c>
      <c r="J384" s="176">
        <v>0</v>
      </c>
      <c r="K384" s="176">
        <v>0</v>
      </c>
      <c r="L384" s="176">
        <v>0</v>
      </c>
      <c r="M384" s="176">
        <v>0</v>
      </c>
      <c r="N384" s="176">
        <v>7343.6</v>
      </c>
      <c r="O384" s="176">
        <v>0</v>
      </c>
      <c r="P384" s="176">
        <v>7343.6</v>
      </c>
      <c r="Q384" s="177">
        <v>1000348365</v>
      </c>
      <c r="R384" s="177" t="s">
        <v>278</v>
      </c>
      <c r="S384" s="177" t="s">
        <v>63</v>
      </c>
      <c r="T384" s="177" t="s">
        <v>2691</v>
      </c>
      <c r="U384" s="196" t="s">
        <v>103</v>
      </c>
      <c r="V384" s="196" t="s">
        <v>104</v>
      </c>
    </row>
    <row r="385" spans="1:22" ht="31.5" customHeight="1">
      <c r="A385" s="177">
        <v>2201330</v>
      </c>
      <c r="B385" s="195" t="s">
        <v>1031</v>
      </c>
      <c r="C385" s="177" t="s">
        <v>1711</v>
      </c>
      <c r="D385" s="177" t="s">
        <v>357</v>
      </c>
      <c r="E385" s="177" t="s">
        <v>2083</v>
      </c>
      <c r="F385" s="176">
        <v>21.975000000000001</v>
      </c>
      <c r="G385" s="176">
        <v>3867.6000000000004</v>
      </c>
      <c r="H385" s="176">
        <v>3867.6000000000004</v>
      </c>
      <c r="I385" s="176">
        <v>3867.6000000000004</v>
      </c>
      <c r="J385" s="176">
        <v>0</v>
      </c>
      <c r="K385" s="176">
        <v>0</v>
      </c>
      <c r="L385" s="176">
        <v>0</v>
      </c>
      <c r="M385" s="176">
        <v>0</v>
      </c>
      <c r="N385" s="176">
        <v>7735.2000000000007</v>
      </c>
      <c r="O385" s="176">
        <v>0</v>
      </c>
      <c r="P385" s="176">
        <v>7735.2000000000007</v>
      </c>
      <c r="Q385" s="177">
        <v>1000348365</v>
      </c>
      <c r="R385" s="177" t="s">
        <v>278</v>
      </c>
      <c r="S385" s="177" t="s">
        <v>24</v>
      </c>
      <c r="T385" s="177" t="s">
        <v>2641</v>
      </c>
      <c r="U385" s="196" t="s">
        <v>103</v>
      </c>
      <c r="V385" s="196" t="s">
        <v>104</v>
      </c>
    </row>
    <row r="386" spans="1:22" ht="31.5" customHeight="1">
      <c r="A386" s="177">
        <v>2156132</v>
      </c>
      <c r="B386" s="195" t="s">
        <v>1029</v>
      </c>
      <c r="C386" s="177" t="s">
        <v>1711</v>
      </c>
      <c r="D386" s="177" t="s">
        <v>357</v>
      </c>
      <c r="E386" s="177" t="s">
        <v>2084</v>
      </c>
      <c r="F386" s="176">
        <v>21.212499999999999</v>
      </c>
      <c r="G386" s="176">
        <v>3733.3999999999996</v>
      </c>
      <c r="H386" s="176">
        <v>3733.3999999999996</v>
      </c>
      <c r="I386" s="176">
        <v>3733.3999999999996</v>
      </c>
      <c r="J386" s="176">
        <v>0</v>
      </c>
      <c r="K386" s="176">
        <v>0</v>
      </c>
      <c r="L386" s="176">
        <v>0</v>
      </c>
      <c r="M386" s="176">
        <v>0</v>
      </c>
      <c r="N386" s="176">
        <v>7466.7999999999993</v>
      </c>
      <c r="O386" s="176">
        <v>0</v>
      </c>
      <c r="P386" s="176">
        <v>7466.7999999999993</v>
      </c>
      <c r="Q386" s="177">
        <v>1000348365</v>
      </c>
      <c r="R386" s="177" t="s">
        <v>278</v>
      </c>
      <c r="S386" s="177" t="s">
        <v>24</v>
      </c>
      <c r="T386" s="177" t="s">
        <v>2641</v>
      </c>
      <c r="U386" s="196" t="s">
        <v>103</v>
      </c>
      <c r="V386" s="196" t="s">
        <v>104</v>
      </c>
    </row>
    <row r="387" spans="1:22" ht="31.5" customHeight="1">
      <c r="A387" s="177">
        <v>121470</v>
      </c>
      <c r="B387" s="195" t="s">
        <v>1012</v>
      </c>
      <c r="C387" s="177" t="s">
        <v>1711</v>
      </c>
      <c r="D387" s="177" t="s">
        <v>378</v>
      </c>
      <c r="E387" s="177" t="s">
        <v>2085</v>
      </c>
      <c r="F387" s="176">
        <v>0</v>
      </c>
      <c r="G387" s="176">
        <v>0</v>
      </c>
      <c r="H387" s="176">
        <v>0</v>
      </c>
      <c r="I387" s="176">
        <v>0</v>
      </c>
      <c r="J387" s="176">
        <v>0</v>
      </c>
      <c r="K387" s="176">
        <v>0</v>
      </c>
      <c r="L387" s="176">
        <v>0</v>
      </c>
      <c r="M387" s="176">
        <v>0</v>
      </c>
      <c r="N387" s="176">
        <v>0</v>
      </c>
      <c r="O387" s="176">
        <v>0</v>
      </c>
      <c r="P387" s="176">
        <v>0</v>
      </c>
      <c r="Q387" s="177">
        <v>1000348365</v>
      </c>
      <c r="R387" s="177" t="s">
        <v>278</v>
      </c>
      <c r="S387" s="177" t="s">
        <v>24</v>
      </c>
      <c r="T387" s="177" t="s">
        <v>2751</v>
      </c>
      <c r="U387" s="196" t="s">
        <v>103</v>
      </c>
      <c r="V387" s="196" t="s">
        <v>104</v>
      </c>
    </row>
    <row r="388" spans="1:22" ht="31.5" customHeight="1">
      <c r="A388" s="177">
        <v>169770</v>
      </c>
      <c r="B388" s="195" t="s">
        <v>1102</v>
      </c>
      <c r="C388" s="177" t="s">
        <v>1711</v>
      </c>
      <c r="D388" s="177" t="s">
        <v>378</v>
      </c>
      <c r="E388" s="177" t="s">
        <v>2085</v>
      </c>
      <c r="F388" s="176">
        <v>0</v>
      </c>
      <c r="G388" s="176">
        <v>0</v>
      </c>
      <c r="H388" s="176">
        <v>0</v>
      </c>
      <c r="I388" s="176">
        <v>0</v>
      </c>
      <c r="J388" s="176">
        <v>0</v>
      </c>
      <c r="K388" s="176">
        <v>0</v>
      </c>
      <c r="L388" s="176">
        <v>0</v>
      </c>
      <c r="M388" s="176">
        <v>0</v>
      </c>
      <c r="N388" s="176">
        <v>0</v>
      </c>
      <c r="O388" s="176">
        <v>0</v>
      </c>
      <c r="P388" s="176">
        <v>0</v>
      </c>
      <c r="Q388" s="177">
        <v>1000348365</v>
      </c>
      <c r="R388" s="177" t="s">
        <v>278</v>
      </c>
      <c r="S388" s="177" t="s">
        <v>24</v>
      </c>
      <c r="T388" s="177" t="s">
        <v>2641</v>
      </c>
      <c r="U388" s="196" t="s">
        <v>103</v>
      </c>
      <c r="V388" s="196" t="s">
        <v>104</v>
      </c>
    </row>
    <row r="389" spans="1:22" ht="31.5" customHeight="1">
      <c r="A389" s="177">
        <v>2037344</v>
      </c>
      <c r="B389" s="195" t="s">
        <v>2086</v>
      </c>
      <c r="C389" s="177" t="s">
        <v>1711</v>
      </c>
      <c r="D389" s="177" t="s">
        <v>378</v>
      </c>
      <c r="E389" s="177" t="s">
        <v>2085</v>
      </c>
      <c r="F389" s="176">
        <v>0</v>
      </c>
      <c r="G389" s="176">
        <v>0</v>
      </c>
      <c r="H389" s="176">
        <v>0</v>
      </c>
      <c r="I389" s="176">
        <v>0</v>
      </c>
      <c r="J389" s="176">
        <v>0</v>
      </c>
      <c r="K389" s="176">
        <v>0</v>
      </c>
      <c r="L389" s="176">
        <v>0</v>
      </c>
      <c r="M389" s="176">
        <v>0</v>
      </c>
      <c r="N389" s="176">
        <v>0</v>
      </c>
      <c r="O389" s="176">
        <v>0</v>
      </c>
      <c r="P389" s="176">
        <v>0</v>
      </c>
      <c r="Q389" s="177">
        <v>1000302389</v>
      </c>
      <c r="R389" s="177" t="s">
        <v>2747</v>
      </c>
      <c r="S389" s="177" t="s">
        <v>24</v>
      </c>
      <c r="T389" s="177" t="s">
        <v>2641</v>
      </c>
      <c r="U389" s="196" t="s">
        <v>103</v>
      </c>
      <c r="V389" s="196" t="s">
        <v>104</v>
      </c>
    </row>
    <row r="390" spans="1:22" ht="31.5" customHeight="1">
      <c r="A390" s="177">
        <v>2332367</v>
      </c>
      <c r="B390" s="195" t="s">
        <v>2087</v>
      </c>
      <c r="C390" s="177" t="s">
        <v>1711</v>
      </c>
      <c r="D390" s="177" t="s">
        <v>378</v>
      </c>
      <c r="E390" s="177" t="s">
        <v>2085</v>
      </c>
      <c r="F390" s="176">
        <v>0</v>
      </c>
      <c r="G390" s="176">
        <v>0</v>
      </c>
      <c r="H390" s="176">
        <v>0</v>
      </c>
      <c r="I390" s="176">
        <v>0</v>
      </c>
      <c r="J390" s="176">
        <v>0</v>
      </c>
      <c r="K390" s="176">
        <v>0</v>
      </c>
      <c r="L390" s="176">
        <v>0</v>
      </c>
      <c r="M390" s="176">
        <v>0</v>
      </c>
      <c r="N390" s="176">
        <v>0</v>
      </c>
      <c r="O390" s="176">
        <v>0</v>
      </c>
      <c r="P390" s="176">
        <v>0</v>
      </c>
      <c r="Q390" s="177">
        <v>1000292888</v>
      </c>
      <c r="R390" s="177" t="s">
        <v>107</v>
      </c>
      <c r="S390" s="177" t="s">
        <v>24</v>
      </c>
      <c r="T390" s="177" t="s">
        <v>2641</v>
      </c>
      <c r="U390" s="196" t="s">
        <v>103</v>
      </c>
      <c r="V390" s="196" t="s">
        <v>104</v>
      </c>
    </row>
    <row r="391" spans="1:22" ht="31.5" customHeight="1">
      <c r="A391" s="177">
        <v>2072344</v>
      </c>
      <c r="B391" s="195" t="s">
        <v>1103</v>
      </c>
      <c r="C391" s="177" t="s">
        <v>1711</v>
      </c>
      <c r="D391" s="177" t="s">
        <v>378</v>
      </c>
      <c r="E391" s="177" t="s">
        <v>2085</v>
      </c>
      <c r="F391" s="176">
        <v>0</v>
      </c>
      <c r="G391" s="176">
        <v>0</v>
      </c>
      <c r="H391" s="176">
        <v>0</v>
      </c>
      <c r="I391" s="176">
        <v>0</v>
      </c>
      <c r="J391" s="176">
        <v>0</v>
      </c>
      <c r="K391" s="176">
        <v>0</v>
      </c>
      <c r="L391" s="176">
        <v>0</v>
      </c>
      <c r="M391" s="176">
        <v>0</v>
      </c>
      <c r="N391" s="176">
        <v>0</v>
      </c>
      <c r="O391" s="176">
        <v>0</v>
      </c>
      <c r="P391" s="176">
        <v>0</v>
      </c>
      <c r="Q391" s="177">
        <v>1000302389</v>
      </c>
      <c r="R391" s="177" t="s">
        <v>2747</v>
      </c>
      <c r="S391" s="177" t="s">
        <v>33</v>
      </c>
      <c r="T391" s="177" t="s">
        <v>2646</v>
      </c>
      <c r="U391" s="196" t="s">
        <v>103</v>
      </c>
      <c r="V391" s="196" t="s">
        <v>104</v>
      </c>
    </row>
    <row r="392" spans="1:22" ht="31.5" customHeight="1">
      <c r="A392" s="177">
        <v>2077344</v>
      </c>
      <c r="B392" s="195" t="s">
        <v>2088</v>
      </c>
      <c r="C392" s="177" t="s">
        <v>1711</v>
      </c>
      <c r="D392" s="177" t="s">
        <v>378</v>
      </c>
      <c r="E392" s="177" t="s">
        <v>2085</v>
      </c>
      <c r="F392" s="176">
        <v>0</v>
      </c>
      <c r="G392" s="176">
        <v>0</v>
      </c>
      <c r="H392" s="176">
        <v>0</v>
      </c>
      <c r="I392" s="176">
        <v>0</v>
      </c>
      <c r="J392" s="176">
        <v>0</v>
      </c>
      <c r="K392" s="176">
        <v>0</v>
      </c>
      <c r="L392" s="176">
        <v>0</v>
      </c>
      <c r="M392" s="176">
        <v>0</v>
      </c>
      <c r="N392" s="176">
        <v>0</v>
      </c>
      <c r="O392" s="176">
        <v>0</v>
      </c>
      <c r="P392" s="176">
        <v>0</v>
      </c>
      <c r="Q392" s="177">
        <v>1000302389</v>
      </c>
      <c r="R392" s="177" t="s">
        <v>2747</v>
      </c>
      <c r="S392" s="177" t="s">
        <v>24</v>
      </c>
      <c r="T392" s="177" t="s">
        <v>2641</v>
      </c>
      <c r="U392" s="196" t="s">
        <v>103</v>
      </c>
      <c r="V392" s="196" t="s">
        <v>104</v>
      </c>
    </row>
    <row r="393" spans="1:22" ht="31.5" customHeight="1">
      <c r="A393" s="177">
        <v>2082949</v>
      </c>
      <c r="B393" s="195" t="s">
        <v>2089</v>
      </c>
      <c r="C393" s="177" t="s">
        <v>1711</v>
      </c>
      <c r="D393" s="177" t="s">
        <v>378</v>
      </c>
      <c r="E393" s="177" t="s">
        <v>2085</v>
      </c>
      <c r="F393" s="176">
        <v>0</v>
      </c>
      <c r="G393" s="176">
        <v>0</v>
      </c>
      <c r="H393" s="176">
        <v>0</v>
      </c>
      <c r="I393" s="176">
        <v>0</v>
      </c>
      <c r="J393" s="176">
        <v>0</v>
      </c>
      <c r="K393" s="176">
        <v>0</v>
      </c>
      <c r="L393" s="176">
        <v>0</v>
      </c>
      <c r="M393" s="176">
        <v>0</v>
      </c>
      <c r="N393" s="176">
        <v>0</v>
      </c>
      <c r="O393" s="176">
        <v>0</v>
      </c>
      <c r="P393" s="176">
        <v>0</v>
      </c>
      <c r="Q393" s="177">
        <v>1000348365</v>
      </c>
      <c r="R393" s="177" t="s">
        <v>278</v>
      </c>
      <c r="S393" s="177" t="s">
        <v>33</v>
      </c>
      <c r="T393" s="177" t="s">
        <v>2646</v>
      </c>
      <c r="U393" s="196" t="s">
        <v>103</v>
      </c>
      <c r="V393" s="196" t="s">
        <v>104</v>
      </c>
    </row>
    <row r="394" spans="1:22" ht="31.5" customHeight="1">
      <c r="A394" s="177">
        <v>2090798</v>
      </c>
      <c r="B394" s="195" t="s">
        <v>2090</v>
      </c>
      <c r="C394" s="177" t="s">
        <v>1711</v>
      </c>
      <c r="D394" s="177" t="s">
        <v>378</v>
      </c>
      <c r="E394" s="177" t="s">
        <v>2085</v>
      </c>
      <c r="F394" s="176">
        <v>0</v>
      </c>
      <c r="G394" s="176">
        <v>0</v>
      </c>
      <c r="H394" s="176">
        <v>0</v>
      </c>
      <c r="I394" s="176">
        <v>0</v>
      </c>
      <c r="J394" s="176">
        <v>0</v>
      </c>
      <c r="K394" s="176">
        <v>0</v>
      </c>
      <c r="L394" s="176">
        <v>0</v>
      </c>
      <c r="M394" s="176">
        <v>0</v>
      </c>
      <c r="N394" s="176">
        <v>0</v>
      </c>
      <c r="O394" s="176">
        <v>0</v>
      </c>
      <c r="P394" s="176">
        <v>0</v>
      </c>
      <c r="Q394" s="177" t="e">
        <v>#N/A</v>
      </c>
      <c r="R394" s="177" t="e">
        <v>#N/A</v>
      </c>
      <c r="S394" s="177" t="s">
        <v>24</v>
      </c>
      <c r="T394" s="177" t="s">
        <v>2641</v>
      </c>
      <c r="U394" s="196" t="s">
        <v>103</v>
      </c>
      <c r="V394" s="196" t="s">
        <v>104</v>
      </c>
    </row>
    <row r="395" spans="1:22" ht="31.5" customHeight="1">
      <c r="A395" s="177">
        <v>2098033</v>
      </c>
      <c r="B395" s="195" t="s">
        <v>1495</v>
      </c>
      <c r="C395" s="177" t="s">
        <v>1711</v>
      </c>
      <c r="D395" s="177" t="s">
        <v>378</v>
      </c>
      <c r="E395" s="177" t="s">
        <v>2085</v>
      </c>
      <c r="F395" s="176">
        <v>0</v>
      </c>
      <c r="G395" s="176">
        <v>0</v>
      </c>
      <c r="H395" s="176">
        <v>0</v>
      </c>
      <c r="I395" s="176">
        <v>0</v>
      </c>
      <c r="J395" s="176">
        <v>0</v>
      </c>
      <c r="K395" s="176">
        <v>0</v>
      </c>
      <c r="L395" s="176">
        <v>0</v>
      </c>
      <c r="M395" s="176">
        <v>0</v>
      </c>
      <c r="N395" s="176">
        <v>0</v>
      </c>
      <c r="O395" s="176">
        <v>0</v>
      </c>
      <c r="P395" s="176">
        <v>0</v>
      </c>
      <c r="Q395" s="177">
        <v>1000292888</v>
      </c>
      <c r="R395" s="177" t="s">
        <v>107</v>
      </c>
      <c r="S395" s="177" t="s">
        <v>24</v>
      </c>
      <c r="T395" s="177" t="s">
        <v>2641</v>
      </c>
      <c r="U395" s="196" t="s">
        <v>103</v>
      </c>
      <c r="V395" s="196" t="s">
        <v>104</v>
      </c>
    </row>
    <row r="396" spans="1:22" ht="31.5" customHeight="1">
      <c r="A396" s="177">
        <v>2098923</v>
      </c>
      <c r="B396" s="195" t="s">
        <v>1104</v>
      </c>
      <c r="C396" s="177" t="s">
        <v>1711</v>
      </c>
      <c r="D396" s="177" t="s">
        <v>378</v>
      </c>
      <c r="E396" s="177" t="s">
        <v>2085</v>
      </c>
      <c r="F396" s="176">
        <v>0</v>
      </c>
      <c r="G396" s="176">
        <v>0</v>
      </c>
      <c r="H396" s="176">
        <v>0</v>
      </c>
      <c r="I396" s="176">
        <v>0</v>
      </c>
      <c r="J396" s="176">
        <v>0</v>
      </c>
      <c r="K396" s="176">
        <v>0</v>
      </c>
      <c r="L396" s="176">
        <v>0</v>
      </c>
      <c r="M396" s="176">
        <v>0</v>
      </c>
      <c r="N396" s="176">
        <v>0</v>
      </c>
      <c r="O396" s="176">
        <v>0</v>
      </c>
      <c r="P396" s="176">
        <v>0</v>
      </c>
      <c r="Q396" s="177">
        <v>1000302389</v>
      </c>
      <c r="R396" s="177" t="s">
        <v>2747</v>
      </c>
      <c r="S396" s="177" t="s">
        <v>33</v>
      </c>
      <c r="T396" s="177" t="s">
        <v>2646</v>
      </c>
      <c r="U396" s="196" t="s">
        <v>103</v>
      </c>
      <c r="V396" s="196" t="s">
        <v>104</v>
      </c>
    </row>
    <row r="397" spans="1:22" ht="31.5" customHeight="1">
      <c r="A397" s="177">
        <v>2137296</v>
      </c>
      <c r="B397" s="195" t="s">
        <v>1105</v>
      </c>
      <c r="C397" s="177" t="s">
        <v>1711</v>
      </c>
      <c r="D397" s="177" t="s">
        <v>378</v>
      </c>
      <c r="E397" s="177" t="s">
        <v>2085</v>
      </c>
      <c r="F397" s="176">
        <v>0</v>
      </c>
      <c r="G397" s="176">
        <v>0</v>
      </c>
      <c r="H397" s="176">
        <v>0</v>
      </c>
      <c r="I397" s="176">
        <v>0</v>
      </c>
      <c r="J397" s="176">
        <v>0</v>
      </c>
      <c r="K397" s="176">
        <v>0</v>
      </c>
      <c r="L397" s="176">
        <v>0</v>
      </c>
      <c r="M397" s="176">
        <v>0</v>
      </c>
      <c r="N397" s="176">
        <v>0</v>
      </c>
      <c r="O397" s="176">
        <v>0</v>
      </c>
      <c r="P397" s="176">
        <v>0</v>
      </c>
      <c r="Q397" s="177">
        <v>1000302389</v>
      </c>
      <c r="R397" s="177" t="s">
        <v>2747</v>
      </c>
      <c r="S397" s="177" t="s">
        <v>24</v>
      </c>
      <c r="T397" s="177" t="s">
        <v>2641</v>
      </c>
      <c r="U397" s="196" t="s">
        <v>103</v>
      </c>
      <c r="V397" s="196" t="s">
        <v>104</v>
      </c>
    </row>
    <row r="398" spans="1:22" ht="31.5" customHeight="1">
      <c r="A398" s="177">
        <v>2144211</v>
      </c>
      <c r="B398" s="195" t="s">
        <v>2091</v>
      </c>
      <c r="C398" s="177" t="s">
        <v>1711</v>
      </c>
      <c r="D398" s="177" t="s">
        <v>777</v>
      </c>
      <c r="E398" s="177" t="s">
        <v>2085</v>
      </c>
      <c r="F398" s="176">
        <v>0</v>
      </c>
      <c r="G398" s="176">
        <v>0</v>
      </c>
      <c r="H398" s="176">
        <v>0</v>
      </c>
      <c r="I398" s="176">
        <v>0</v>
      </c>
      <c r="J398" s="176">
        <v>0</v>
      </c>
      <c r="K398" s="176">
        <v>0</v>
      </c>
      <c r="L398" s="176">
        <v>0</v>
      </c>
      <c r="M398" s="176">
        <v>0</v>
      </c>
      <c r="N398" s="176">
        <v>0</v>
      </c>
      <c r="O398" s="176">
        <v>0</v>
      </c>
      <c r="P398" s="176">
        <v>0</v>
      </c>
      <c r="Q398" s="177">
        <v>1000448281</v>
      </c>
      <c r="R398" s="177" t="s">
        <v>108</v>
      </c>
      <c r="S398" s="177" t="s">
        <v>41</v>
      </c>
      <c r="T398" s="177" t="s">
        <v>2752</v>
      </c>
      <c r="U398" s="196" t="s">
        <v>103</v>
      </c>
      <c r="V398" s="196" t="s">
        <v>104</v>
      </c>
    </row>
    <row r="399" spans="1:22" ht="31.5" customHeight="1">
      <c r="A399" s="177">
        <v>2167481</v>
      </c>
      <c r="B399" s="195" t="s">
        <v>1106</v>
      </c>
      <c r="C399" s="177" t="s">
        <v>1711</v>
      </c>
      <c r="D399" s="177" t="s">
        <v>378</v>
      </c>
      <c r="E399" s="177" t="s">
        <v>2085</v>
      </c>
      <c r="F399" s="176">
        <v>0</v>
      </c>
      <c r="G399" s="176">
        <v>0</v>
      </c>
      <c r="H399" s="176">
        <v>0</v>
      </c>
      <c r="I399" s="176">
        <v>0</v>
      </c>
      <c r="J399" s="176">
        <v>0</v>
      </c>
      <c r="K399" s="176">
        <v>0</v>
      </c>
      <c r="L399" s="176">
        <v>0</v>
      </c>
      <c r="M399" s="176">
        <v>0</v>
      </c>
      <c r="N399" s="176">
        <v>0</v>
      </c>
      <c r="O399" s="176">
        <v>0</v>
      </c>
      <c r="P399" s="176">
        <v>0</v>
      </c>
      <c r="Q399" s="177">
        <v>1000302389</v>
      </c>
      <c r="R399" s="177" t="s">
        <v>2747</v>
      </c>
      <c r="S399" s="177" t="s">
        <v>24</v>
      </c>
      <c r="T399" s="177" t="s">
        <v>2641</v>
      </c>
      <c r="U399" s="196" t="s">
        <v>103</v>
      </c>
      <c r="V399" s="196" t="s">
        <v>104</v>
      </c>
    </row>
    <row r="400" spans="1:22" ht="31.5" customHeight="1">
      <c r="A400" s="177">
        <v>2177005</v>
      </c>
      <c r="B400" s="195" t="s">
        <v>2092</v>
      </c>
      <c r="C400" s="177" t="s">
        <v>1711</v>
      </c>
      <c r="D400" s="177" t="s">
        <v>378</v>
      </c>
      <c r="E400" s="177" t="s">
        <v>2085</v>
      </c>
      <c r="F400" s="176">
        <v>0</v>
      </c>
      <c r="G400" s="176">
        <v>0</v>
      </c>
      <c r="H400" s="176">
        <v>0</v>
      </c>
      <c r="I400" s="176">
        <v>0</v>
      </c>
      <c r="J400" s="176">
        <v>0</v>
      </c>
      <c r="K400" s="176">
        <v>0</v>
      </c>
      <c r="L400" s="176">
        <v>0</v>
      </c>
      <c r="M400" s="176">
        <v>0</v>
      </c>
      <c r="N400" s="176">
        <v>0</v>
      </c>
      <c r="O400" s="176">
        <v>0</v>
      </c>
      <c r="P400" s="176">
        <v>0</v>
      </c>
      <c r="Q400" s="177">
        <v>1000292888</v>
      </c>
      <c r="R400" s="177" t="s">
        <v>107</v>
      </c>
      <c r="S400" s="177" t="s">
        <v>24</v>
      </c>
      <c r="T400" s="177" t="s">
        <v>2641</v>
      </c>
      <c r="U400" s="196" t="s">
        <v>103</v>
      </c>
      <c r="V400" s="196" t="s">
        <v>104</v>
      </c>
    </row>
    <row r="401" spans="1:22" ht="31.5" customHeight="1">
      <c r="A401" s="177">
        <v>2223392</v>
      </c>
      <c r="B401" s="195" t="s">
        <v>2093</v>
      </c>
      <c r="C401" s="177" t="s">
        <v>1711</v>
      </c>
      <c r="D401" s="177" t="s">
        <v>378</v>
      </c>
      <c r="E401" s="177" t="s">
        <v>2085</v>
      </c>
      <c r="F401" s="176">
        <v>0</v>
      </c>
      <c r="G401" s="176">
        <v>0</v>
      </c>
      <c r="H401" s="176">
        <v>0</v>
      </c>
      <c r="I401" s="176">
        <v>0</v>
      </c>
      <c r="J401" s="176">
        <v>0</v>
      </c>
      <c r="K401" s="176">
        <v>0</v>
      </c>
      <c r="L401" s="176">
        <v>0</v>
      </c>
      <c r="M401" s="176">
        <v>0</v>
      </c>
      <c r="N401" s="176">
        <v>0</v>
      </c>
      <c r="O401" s="176">
        <v>0</v>
      </c>
      <c r="P401" s="176">
        <v>0</v>
      </c>
      <c r="Q401" s="177">
        <v>1000302389</v>
      </c>
      <c r="R401" s="177" t="s">
        <v>2747</v>
      </c>
      <c r="S401" s="177" t="s">
        <v>24</v>
      </c>
      <c r="T401" s="177" t="s">
        <v>2641</v>
      </c>
      <c r="U401" s="196" t="s">
        <v>103</v>
      </c>
      <c r="V401" s="196" t="s">
        <v>104</v>
      </c>
    </row>
    <row r="402" spans="1:22" ht="31.5" customHeight="1">
      <c r="A402" s="177">
        <v>2245125</v>
      </c>
      <c r="B402" s="195" t="s">
        <v>2094</v>
      </c>
      <c r="C402" s="177" t="s">
        <v>1711</v>
      </c>
      <c r="D402" s="177" t="s">
        <v>378</v>
      </c>
      <c r="E402" s="177" t="s">
        <v>2085</v>
      </c>
      <c r="F402" s="176">
        <v>0</v>
      </c>
      <c r="G402" s="176">
        <v>0</v>
      </c>
      <c r="H402" s="176">
        <v>0</v>
      </c>
      <c r="I402" s="176">
        <v>0</v>
      </c>
      <c r="J402" s="176">
        <v>0</v>
      </c>
      <c r="K402" s="176">
        <v>0</v>
      </c>
      <c r="L402" s="176">
        <v>0</v>
      </c>
      <c r="M402" s="176">
        <v>0</v>
      </c>
      <c r="N402" s="176">
        <v>0</v>
      </c>
      <c r="O402" s="176">
        <v>0</v>
      </c>
      <c r="P402" s="176">
        <v>0</v>
      </c>
      <c r="Q402" s="177" t="e">
        <v>#N/A</v>
      </c>
      <c r="R402" s="177" t="e">
        <v>#N/A</v>
      </c>
      <c r="S402" s="177" t="s">
        <v>24</v>
      </c>
      <c r="T402" s="177" t="s">
        <v>2641</v>
      </c>
      <c r="U402" s="196" t="s">
        <v>103</v>
      </c>
      <c r="V402" s="196" t="s">
        <v>104</v>
      </c>
    </row>
    <row r="403" spans="1:22" ht="31.5" customHeight="1">
      <c r="A403" s="177">
        <v>2271442</v>
      </c>
      <c r="B403" s="195" t="s">
        <v>1110</v>
      </c>
      <c r="C403" s="177" t="s">
        <v>1711</v>
      </c>
      <c r="D403" s="177" t="s">
        <v>378</v>
      </c>
      <c r="E403" s="177" t="s">
        <v>2085</v>
      </c>
      <c r="F403" s="176">
        <v>0</v>
      </c>
      <c r="G403" s="176">
        <v>0</v>
      </c>
      <c r="H403" s="176">
        <v>0</v>
      </c>
      <c r="I403" s="176">
        <v>0</v>
      </c>
      <c r="J403" s="176">
        <v>0</v>
      </c>
      <c r="K403" s="176">
        <v>0</v>
      </c>
      <c r="L403" s="176">
        <v>0</v>
      </c>
      <c r="M403" s="176">
        <v>0</v>
      </c>
      <c r="N403" s="176">
        <v>0</v>
      </c>
      <c r="O403" s="176">
        <v>0</v>
      </c>
      <c r="P403" s="176">
        <v>0</v>
      </c>
      <c r="Q403" s="177">
        <v>1000302389</v>
      </c>
      <c r="R403" s="177" t="s">
        <v>2747</v>
      </c>
      <c r="S403" s="177" t="s">
        <v>26</v>
      </c>
      <c r="T403" s="177" t="s">
        <v>2643</v>
      </c>
      <c r="U403" s="196" t="s">
        <v>103</v>
      </c>
      <c r="V403" s="196" t="s">
        <v>104</v>
      </c>
    </row>
    <row r="404" spans="1:22" ht="31.5" customHeight="1">
      <c r="A404" s="177">
        <v>2338214</v>
      </c>
      <c r="B404" s="195" t="s">
        <v>2095</v>
      </c>
      <c r="C404" s="177" t="s">
        <v>1711</v>
      </c>
      <c r="D404" s="177" t="s">
        <v>378</v>
      </c>
      <c r="E404" s="177" t="s">
        <v>2085</v>
      </c>
      <c r="F404" s="176">
        <v>0</v>
      </c>
      <c r="G404" s="176">
        <v>0</v>
      </c>
      <c r="H404" s="176">
        <v>0</v>
      </c>
      <c r="I404" s="176">
        <v>0</v>
      </c>
      <c r="J404" s="176">
        <v>0</v>
      </c>
      <c r="K404" s="176">
        <v>0</v>
      </c>
      <c r="L404" s="176">
        <v>0</v>
      </c>
      <c r="M404" s="176">
        <v>0</v>
      </c>
      <c r="N404" s="176">
        <v>0</v>
      </c>
      <c r="O404" s="176">
        <v>0</v>
      </c>
      <c r="P404" s="176">
        <v>0</v>
      </c>
      <c r="Q404" s="177">
        <v>1000302389</v>
      </c>
      <c r="R404" s="177" t="s">
        <v>2747</v>
      </c>
      <c r="S404" s="177" t="s">
        <v>33</v>
      </c>
      <c r="T404" s="177" t="s">
        <v>2646</v>
      </c>
      <c r="U404" s="196" t="s">
        <v>103</v>
      </c>
      <c r="V404" s="196" t="s">
        <v>104</v>
      </c>
    </row>
    <row r="405" spans="1:22" ht="31.5" customHeight="1">
      <c r="A405" s="177">
        <v>2304870</v>
      </c>
      <c r="B405" s="195" t="s">
        <v>2096</v>
      </c>
      <c r="C405" s="177" t="s">
        <v>1711</v>
      </c>
      <c r="D405" s="177" t="s">
        <v>378</v>
      </c>
      <c r="E405" s="177" t="s">
        <v>2085</v>
      </c>
      <c r="F405" s="176">
        <v>0</v>
      </c>
      <c r="G405" s="176">
        <v>0</v>
      </c>
      <c r="H405" s="176">
        <v>0</v>
      </c>
      <c r="I405" s="176">
        <v>0</v>
      </c>
      <c r="J405" s="176">
        <v>0</v>
      </c>
      <c r="K405" s="176">
        <v>0</v>
      </c>
      <c r="L405" s="176">
        <v>0</v>
      </c>
      <c r="M405" s="176">
        <v>0</v>
      </c>
      <c r="N405" s="176">
        <v>0</v>
      </c>
      <c r="O405" s="176">
        <v>0</v>
      </c>
      <c r="P405" s="176">
        <v>0</v>
      </c>
      <c r="Q405" s="177">
        <v>1000302389</v>
      </c>
      <c r="R405" s="177" t="s">
        <v>2747</v>
      </c>
      <c r="S405" s="177" t="s">
        <v>53</v>
      </c>
      <c r="T405" s="177" t="s">
        <v>2672</v>
      </c>
      <c r="U405" s="196" t="s">
        <v>103</v>
      </c>
      <c r="V405" s="196" t="s">
        <v>104</v>
      </c>
    </row>
    <row r="406" spans="1:22" ht="31.5" customHeight="1">
      <c r="A406" s="177">
        <v>2306502</v>
      </c>
      <c r="B406" s="195" t="s">
        <v>2097</v>
      </c>
      <c r="C406" s="177" t="s">
        <v>1711</v>
      </c>
      <c r="D406" s="177" t="s">
        <v>378</v>
      </c>
      <c r="E406" s="177" t="s">
        <v>2085</v>
      </c>
      <c r="F406" s="176">
        <v>0</v>
      </c>
      <c r="G406" s="176">
        <v>0</v>
      </c>
      <c r="H406" s="176">
        <v>0</v>
      </c>
      <c r="I406" s="176">
        <v>0</v>
      </c>
      <c r="J406" s="176">
        <v>0</v>
      </c>
      <c r="K406" s="176">
        <v>0</v>
      </c>
      <c r="L406" s="176">
        <v>0</v>
      </c>
      <c r="M406" s="176">
        <v>0</v>
      </c>
      <c r="N406" s="176">
        <v>0</v>
      </c>
      <c r="O406" s="176">
        <v>0</v>
      </c>
      <c r="P406" s="176">
        <v>0</v>
      </c>
      <c r="Q406" s="177">
        <v>1000302389</v>
      </c>
      <c r="R406" s="177" t="s">
        <v>2747</v>
      </c>
      <c r="S406" s="177" t="s">
        <v>24</v>
      </c>
      <c r="T406" s="177" t="s">
        <v>2641</v>
      </c>
      <c r="U406" s="196" t="s">
        <v>103</v>
      </c>
      <c r="V406" s="196" t="s">
        <v>104</v>
      </c>
    </row>
    <row r="407" spans="1:22" ht="31.5" customHeight="1">
      <c r="A407" s="177">
        <v>2307254</v>
      </c>
      <c r="B407" s="195" t="s">
        <v>2098</v>
      </c>
      <c r="C407" s="177" t="s">
        <v>1711</v>
      </c>
      <c r="D407" s="177" t="s">
        <v>378</v>
      </c>
      <c r="E407" s="177" t="s">
        <v>2085</v>
      </c>
      <c r="F407" s="176">
        <v>0</v>
      </c>
      <c r="G407" s="176">
        <v>0</v>
      </c>
      <c r="H407" s="176">
        <v>0</v>
      </c>
      <c r="I407" s="176">
        <v>0</v>
      </c>
      <c r="J407" s="176">
        <v>0</v>
      </c>
      <c r="K407" s="176">
        <v>0</v>
      </c>
      <c r="L407" s="176">
        <v>0</v>
      </c>
      <c r="M407" s="176">
        <v>0</v>
      </c>
      <c r="N407" s="176">
        <v>0</v>
      </c>
      <c r="O407" s="176">
        <v>0</v>
      </c>
      <c r="P407" s="176">
        <v>0</v>
      </c>
      <c r="Q407" s="177">
        <v>1000302389</v>
      </c>
      <c r="R407" s="177" t="s">
        <v>2747</v>
      </c>
      <c r="S407" s="177" t="s">
        <v>24</v>
      </c>
      <c r="T407" s="177" t="s">
        <v>2641</v>
      </c>
      <c r="U407" s="196" t="s">
        <v>103</v>
      </c>
      <c r="V407" s="196" t="s">
        <v>104</v>
      </c>
    </row>
    <row r="408" spans="1:22" ht="31.5" customHeight="1">
      <c r="A408" s="177">
        <v>863460</v>
      </c>
      <c r="B408" s="195" t="s">
        <v>2099</v>
      </c>
      <c r="C408" s="177" t="s">
        <v>1711</v>
      </c>
      <c r="D408" s="177" t="s">
        <v>378</v>
      </c>
      <c r="E408" s="177" t="s">
        <v>2085</v>
      </c>
      <c r="F408" s="176">
        <v>0</v>
      </c>
      <c r="G408" s="176">
        <v>0</v>
      </c>
      <c r="H408" s="176">
        <v>0</v>
      </c>
      <c r="I408" s="176">
        <v>0</v>
      </c>
      <c r="J408" s="176">
        <v>0</v>
      </c>
      <c r="K408" s="176">
        <v>0</v>
      </c>
      <c r="L408" s="176">
        <v>0</v>
      </c>
      <c r="M408" s="176">
        <v>0</v>
      </c>
      <c r="N408" s="176">
        <v>0</v>
      </c>
      <c r="O408" s="176">
        <v>0</v>
      </c>
      <c r="P408" s="176">
        <v>0</v>
      </c>
      <c r="Q408" s="177">
        <v>1000302389</v>
      </c>
      <c r="R408" s="177" t="s">
        <v>2747</v>
      </c>
      <c r="S408" s="177" t="s">
        <v>24</v>
      </c>
      <c r="T408" s="177" t="s">
        <v>2641</v>
      </c>
      <c r="U408" s="196" t="s">
        <v>103</v>
      </c>
      <c r="V408" s="196" t="s">
        <v>104</v>
      </c>
    </row>
    <row r="409" spans="1:22" ht="31.5" customHeight="1">
      <c r="A409" s="177">
        <v>2313893</v>
      </c>
      <c r="B409" s="195" t="s">
        <v>1169</v>
      </c>
      <c r="C409" s="177" t="s">
        <v>1711</v>
      </c>
      <c r="D409" s="177" t="s">
        <v>102</v>
      </c>
      <c r="E409" s="177" t="s">
        <v>2085</v>
      </c>
      <c r="F409" s="176">
        <v>0</v>
      </c>
      <c r="G409" s="176">
        <v>0</v>
      </c>
      <c r="H409" s="176">
        <v>0</v>
      </c>
      <c r="I409" s="176">
        <v>0</v>
      </c>
      <c r="J409" s="176">
        <v>0</v>
      </c>
      <c r="K409" s="176">
        <v>0</v>
      </c>
      <c r="L409" s="176">
        <v>0</v>
      </c>
      <c r="M409" s="176">
        <v>0</v>
      </c>
      <c r="N409" s="176">
        <v>0</v>
      </c>
      <c r="O409" s="176">
        <v>0</v>
      </c>
      <c r="P409" s="176">
        <v>0</v>
      </c>
      <c r="Q409" s="177">
        <v>1000348365</v>
      </c>
      <c r="R409" s="177" t="s">
        <v>278</v>
      </c>
      <c r="S409" s="177" t="s">
        <v>63</v>
      </c>
      <c r="T409" s="177" t="s">
        <v>2691</v>
      </c>
      <c r="U409" s="196" t="s">
        <v>103</v>
      </c>
      <c r="V409" s="196" t="s">
        <v>104</v>
      </c>
    </row>
    <row r="410" spans="1:22" ht="31.5" customHeight="1">
      <c r="A410" s="177">
        <v>2233127</v>
      </c>
      <c r="B410" s="195" t="s">
        <v>2100</v>
      </c>
      <c r="C410" s="177" t="s">
        <v>1711</v>
      </c>
      <c r="D410" s="177" t="s">
        <v>378</v>
      </c>
      <c r="E410" s="177" t="s">
        <v>2085</v>
      </c>
      <c r="F410" s="176">
        <v>0</v>
      </c>
      <c r="G410" s="176">
        <v>0</v>
      </c>
      <c r="H410" s="176">
        <v>0</v>
      </c>
      <c r="I410" s="176">
        <v>0</v>
      </c>
      <c r="J410" s="176">
        <v>0</v>
      </c>
      <c r="K410" s="176">
        <v>0</v>
      </c>
      <c r="L410" s="176">
        <v>0</v>
      </c>
      <c r="M410" s="176">
        <v>0</v>
      </c>
      <c r="N410" s="176">
        <v>0</v>
      </c>
      <c r="O410" s="176">
        <v>0</v>
      </c>
      <c r="P410" s="176">
        <v>0</v>
      </c>
      <c r="Q410" s="177">
        <v>1000302389</v>
      </c>
      <c r="R410" s="177" t="s">
        <v>2747</v>
      </c>
      <c r="S410" s="177" t="s">
        <v>24</v>
      </c>
      <c r="T410" s="177" t="s">
        <v>2641</v>
      </c>
      <c r="U410" s="196" t="s">
        <v>103</v>
      </c>
      <c r="V410" s="196" t="s">
        <v>104</v>
      </c>
    </row>
    <row r="411" spans="1:22" ht="31.5" customHeight="1">
      <c r="A411" s="177">
        <v>2324970</v>
      </c>
      <c r="B411" s="195" t="s">
        <v>2101</v>
      </c>
      <c r="C411" s="177" t="s">
        <v>1711</v>
      </c>
      <c r="D411" s="177" t="s">
        <v>378</v>
      </c>
      <c r="E411" s="177" t="s">
        <v>2085</v>
      </c>
      <c r="F411" s="176">
        <v>0</v>
      </c>
      <c r="G411" s="176">
        <v>0</v>
      </c>
      <c r="H411" s="176">
        <v>0</v>
      </c>
      <c r="I411" s="176">
        <v>0</v>
      </c>
      <c r="J411" s="176">
        <v>0</v>
      </c>
      <c r="K411" s="176">
        <v>0</v>
      </c>
      <c r="L411" s="176">
        <v>0</v>
      </c>
      <c r="M411" s="176">
        <v>0</v>
      </c>
      <c r="N411" s="176">
        <v>0</v>
      </c>
      <c r="O411" s="176">
        <v>0</v>
      </c>
      <c r="P411" s="176">
        <v>0</v>
      </c>
      <c r="Q411" s="177">
        <v>1000302389</v>
      </c>
      <c r="R411" s="177" t="s">
        <v>2747</v>
      </c>
      <c r="S411" s="177" t="s">
        <v>24</v>
      </c>
      <c r="T411" s="177" t="s">
        <v>2641</v>
      </c>
      <c r="U411" s="196" t="s">
        <v>103</v>
      </c>
      <c r="V411" s="196" t="s">
        <v>104</v>
      </c>
    </row>
    <row r="412" spans="1:22" ht="31.5" customHeight="1">
      <c r="A412" s="177">
        <v>2337858</v>
      </c>
      <c r="B412" s="195" t="s">
        <v>1111</v>
      </c>
      <c r="C412" s="177" t="s">
        <v>1711</v>
      </c>
      <c r="D412" s="177" t="s">
        <v>378</v>
      </c>
      <c r="E412" s="177" t="s">
        <v>2085</v>
      </c>
      <c r="F412" s="176">
        <v>0</v>
      </c>
      <c r="G412" s="176">
        <v>0</v>
      </c>
      <c r="H412" s="176">
        <v>0</v>
      </c>
      <c r="I412" s="176">
        <v>0</v>
      </c>
      <c r="J412" s="176">
        <v>0</v>
      </c>
      <c r="K412" s="176">
        <v>0</v>
      </c>
      <c r="L412" s="176">
        <v>0</v>
      </c>
      <c r="M412" s="176">
        <v>0</v>
      </c>
      <c r="N412" s="176">
        <v>0</v>
      </c>
      <c r="O412" s="176">
        <v>0</v>
      </c>
      <c r="P412" s="176">
        <v>0</v>
      </c>
      <c r="Q412" s="177">
        <v>1000302389</v>
      </c>
      <c r="R412" s="177" t="s">
        <v>2747</v>
      </c>
      <c r="S412" s="177" t="s">
        <v>24</v>
      </c>
      <c r="T412" s="177" t="s">
        <v>2641</v>
      </c>
      <c r="U412" s="196" t="s">
        <v>103</v>
      </c>
      <c r="V412" s="196" t="s">
        <v>104</v>
      </c>
    </row>
    <row r="413" spans="1:22" ht="31.5" customHeight="1">
      <c r="A413" s="177">
        <v>2341405</v>
      </c>
      <c r="B413" s="195" t="s">
        <v>2102</v>
      </c>
      <c r="C413" s="177" t="s">
        <v>1711</v>
      </c>
      <c r="D413" s="177" t="s">
        <v>378</v>
      </c>
      <c r="E413" s="177" t="s">
        <v>2085</v>
      </c>
      <c r="F413" s="176">
        <v>0</v>
      </c>
      <c r="G413" s="176">
        <v>0</v>
      </c>
      <c r="H413" s="176">
        <v>0</v>
      </c>
      <c r="I413" s="176">
        <v>0</v>
      </c>
      <c r="J413" s="176">
        <v>0</v>
      </c>
      <c r="K413" s="176">
        <v>0</v>
      </c>
      <c r="L413" s="176">
        <v>0</v>
      </c>
      <c r="M413" s="176">
        <v>0</v>
      </c>
      <c r="N413" s="176">
        <v>0</v>
      </c>
      <c r="O413" s="176">
        <v>0</v>
      </c>
      <c r="P413" s="176">
        <v>0</v>
      </c>
      <c r="Q413" s="177">
        <v>1000302389</v>
      </c>
      <c r="R413" s="177" t="s">
        <v>2747</v>
      </c>
      <c r="S413" s="177" t="s">
        <v>24</v>
      </c>
      <c r="T413" s="177" t="s">
        <v>2641</v>
      </c>
      <c r="U413" s="196" t="s">
        <v>103</v>
      </c>
      <c r="V413" s="196" t="s">
        <v>104</v>
      </c>
    </row>
    <row r="414" spans="1:22" ht="31.5" customHeight="1">
      <c r="A414" s="177">
        <v>253285</v>
      </c>
      <c r="B414" s="195" t="s">
        <v>1112</v>
      </c>
      <c r="C414" s="177" t="s">
        <v>1711</v>
      </c>
      <c r="D414" s="177" t="s">
        <v>378</v>
      </c>
      <c r="E414" s="177" t="s">
        <v>2085</v>
      </c>
      <c r="F414" s="176">
        <v>0</v>
      </c>
      <c r="G414" s="176">
        <v>0</v>
      </c>
      <c r="H414" s="176">
        <v>0</v>
      </c>
      <c r="I414" s="176">
        <v>0</v>
      </c>
      <c r="J414" s="176">
        <v>0</v>
      </c>
      <c r="K414" s="176">
        <v>0</v>
      </c>
      <c r="L414" s="176">
        <v>0</v>
      </c>
      <c r="M414" s="176">
        <v>0</v>
      </c>
      <c r="N414" s="176">
        <v>0</v>
      </c>
      <c r="O414" s="176">
        <v>0</v>
      </c>
      <c r="P414" s="176">
        <v>0</v>
      </c>
      <c r="Q414" s="177">
        <v>1000302389</v>
      </c>
      <c r="R414" s="177" t="s">
        <v>2747</v>
      </c>
      <c r="S414" s="177" t="s">
        <v>26</v>
      </c>
      <c r="T414" s="177" t="s">
        <v>2643</v>
      </c>
      <c r="U414" s="196" t="s">
        <v>103</v>
      </c>
      <c r="V414" s="196" t="s">
        <v>104</v>
      </c>
    </row>
    <row r="415" spans="1:22" ht="31.5" customHeight="1">
      <c r="A415" s="177">
        <v>2050559</v>
      </c>
      <c r="B415" s="195" t="s">
        <v>2103</v>
      </c>
      <c r="C415" s="177" t="s">
        <v>1711</v>
      </c>
      <c r="D415" s="177" t="s">
        <v>378</v>
      </c>
      <c r="E415" s="177" t="s">
        <v>2085</v>
      </c>
      <c r="F415" s="176">
        <v>0</v>
      </c>
      <c r="G415" s="176">
        <v>0</v>
      </c>
      <c r="H415" s="176">
        <v>0</v>
      </c>
      <c r="I415" s="176">
        <v>0</v>
      </c>
      <c r="J415" s="176">
        <v>0</v>
      </c>
      <c r="K415" s="176">
        <v>0</v>
      </c>
      <c r="L415" s="176">
        <v>0</v>
      </c>
      <c r="M415" s="176">
        <v>0</v>
      </c>
      <c r="N415" s="176">
        <v>0</v>
      </c>
      <c r="O415" s="176">
        <v>0</v>
      </c>
      <c r="P415" s="176">
        <v>0</v>
      </c>
      <c r="Q415" s="177">
        <v>1000445090</v>
      </c>
      <c r="R415" s="177" t="s">
        <v>141</v>
      </c>
      <c r="S415" s="177" t="s">
        <v>24</v>
      </c>
      <c r="T415" s="177" t="s">
        <v>2641</v>
      </c>
      <c r="U415" s="196" t="s">
        <v>103</v>
      </c>
      <c r="V415" s="196" t="s">
        <v>104</v>
      </c>
    </row>
    <row r="416" spans="1:22" ht="31.5" customHeight="1">
      <c r="A416" s="177">
        <v>265346</v>
      </c>
      <c r="B416" s="195" t="s">
        <v>2104</v>
      </c>
      <c r="C416" s="177" t="s">
        <v>1711</v>
      </c>
      <c r="D416" s="177" t="s">
        <v>378</v>
      </c>
      <c r="E416" s="177" t="s">
        <v>2085</v>
      </c>
      <c r="F416" s="176">
        <v>0</v>
      </c>
      <c r="G416" s="176">
        <v>0</v>
      </c>
      <c r="H416" s="176">
        <v>0</v>
      </c>
      <c r="I416" s="176">
        <v>0</v>
      </c>
      <c r="J416" s="176">
        <v>0</v>
      </c>
      <c r="K416" s="176">
        <v>0</v>
      </c>
      <c r="L416" s="176">
        <v>0</v>
      </c>
      <c r="M416" s="176">
        <v>0</v>
      </c>
      <c r="N416" s="176">
        <v>0</v>
      </c>
      <c r="O416" s="176">
        <v>0</v>
      </c>
      <c r="P416" s="176">
        <v>0</v>
      </c>
      <c r="Q416" s="177" t="e">
        <v>#N/A</v>
      </c>
      <c r="R416" s="177" t="e">
        <v>#N/A</v>
      </c>
      <c r="S416" s="177" t="s">
        <v>24</v>
      </c>
      <c r="T416" s="177" t="s">
        <v>2641</v>
      </c>
      <c r="U416" s="196" t="s">
        <v>103</v>
      </c>
      <c r="V416" s="196" t="s">
        <v>104</v>
      </c>
    </row>
    <row r="417" spans="1:22" ht="31.5" customHeight="1">
      <c r="A417" s="177">
        <v>421484</v>
      </c>
      <c r="B417" s="195" t="s">
        <v>2105</v>
      </c>
      <c r="C417" s="177" t="s">
        <v>1711</v>
      </c>
      <c r="D417" s="177" t="s">
        <v>378</v>
      </c>
      <c r="E417" s="177" t="s">
        <v>2085</v>
      </c>
      <c r="F417" s="176">
        <v>0</v>
      </c>
      <c r="G417" s="176">
        <v>0</v>
      </c>
      <c r="H417" s="176">
        <v>0</v>
      </c>
      <c r="I417" s="176">
        <v>0</v>
      </c>
      <c r="J417" s="176">
        <v>0</v>
      </c>
      <c r="K417" s="176">
        <v>0</v>
      </c>
      <c r="L417" s="176">
        <v>0</v>
      </c>
      <c r="M417" s="176">
        <v>0</v>
      </c>
      <c r="N417" s="176">
        <v>0</v>
      </c>
      <c r="O417" s="176">
        <v>0</v>
      </c>
      <c r="P417" s="176">
        <v>0</v>
      </c>
      <c r="Q417" s="177">
        <v>1000302389</v>
      </c>
      <c r="R417" s="177" t="s">
        <v>2747</v>
      </c>
      <c r="S417" s="177" t="s">
        <v>24</v>
      </c>
      <c r="T417" s="177" t="s">
        <v>2641</v>
      </c>
      <c r="U417" s="196" t="s">
        <v>103</v>
      </c>
      <c r="V417" s="196" t="s">
        <v>104</v>
      </c>
    </row>
    <row r="418" spans="1:22" ht="31.5" customHeight="1">
      <c r="A418" s="177">
        <v>452650</v>
      </c>
      <c r="B418" s="195" t="s">
        <v>2106</v>
      </c>
      <c r="C418" s="177" t="s">
        <v>1711</v>
      </c>
      <c r="D418" s="177" t="s">
        <v>378</v>
      </c>
      <c r="E418" s="177" t="s">
        <v>2085</v>
      </c>
      <c r="F418" s="176">
        <v>0</v>
      </c>
      <c r="G418" s="176">
        <v>0</v>
      </c>
      <c r="H418" s="176">
        <v>0</v>
      </c>
      <c r="I418" s="176">
        <v>0</v>
      </c>
      <c r="J418" s="176">
        <v>0</v>
      </c>
      <c r="K418" s="176">
        <v>0</v>
      </c>
      <c r="L418" s="176">
        <v>0</v>
      </c>
      <c r="M418" s="176">
        <v>0</v>
      </c>
      <c r="N418" s="176">
        <v>0</v>
      </c>
      <c r="O418" s="176">
        <v>0</v>
      </c>
      <c r="P418" s="176">
        <v>0</v>
      </c>
      <c r="Q418" s="177">
        <v>1000442860</v>
      </c>
      <c r="R418" s="177" t="s">
        <v>122</v>
      </c>
      <c r="S418" s="177" t="s">
        <v>26</v>
      </c>
      <c r="T418" s="177" t="s">
        <v>2643</v>
      </c>
      <c r="U418" s="196" t="s">
        <v>103</v>
      </c>
      <c r="V418" s="196" t="s">
        <v>104</v>
      </c>
    </row>
    <row r="419" spans="1:22" ht="31.5" customHeight="1">
      <c r="A419" s="177">
        <v>621931</v>
      </c>
      <c r="B419" s="195" t="s">
        <v>1121</v>
      </c>
      <c r="C419" s="177" t="s">
        <v>1711</v>
      </c>
      <c r="D419" s="177" t="s">
        <v>378</v>
      </c>
      <c r="E419" s="177" t="s">
        <v>2085</v>
      </c>
      <c r="F419" s="176">
        <v>0</v>
      </c>
      <c r="G419" s="176">
        <v>0</v>
      </c>
      <c r="H419" s="176">
        <v>0</v>
      </c>
      <c r="I419" s="176">
        <v>0</v>
      </c>
      <c r="J419" s="176">
        <v>0</v>
      </c>
      <c r="K419" s="176">
        <v>0</v>
      </c>
      <c r="L419" s="176">
        <v>0</v>
      </c>
      <c r="M419" s="176">
        <v>0</v>
      </c>
      <c r="N419" s="176">
        <v>0</v>
      </c>
      <c r="O419" s="176">
        <v>0</v>
      </c>
      <c r="P419" s="176">
        <v>0</v>
      </c>
      <c r="Q419" s="177">
        <v>1000302389</v>
      </c>
      <c r="R419" s="177" t="s">
        <v>2747</v>
      </c>
      <c r="S419" s="177" t="s">
        <v>24</v>
      </c>
      <c r="T419" s="177" t="s">
        <v>2641</v>
      </c>
      <c r="U419" s="196" t="s">
        <v>103</v>
      </c>
      <c r="V419" s="196" t="s">
        <v>104</v>
      </c>
    </row>
    <row r="420" spans="1:22" ht="31.5" customHeight="1">
      <c r="A420" s="177">
        <v>717615</v>
      </c>
      <c r="B420" s="195" t="s">
        <v>2107</v>
      </c>
      <c r="C420" s="177" t="s">
        <v>1711</v>
      </c>
      <c r="D420" s="177" t="s">
        <v>378</v>
      </c>
      <c r="E420" s="177" t="s">
        <v>2085</v>
      </c>
      <c r="F420" s="176">
        <v>0</v>
      </c>
      <c r="G420" s="176">
        <v>0</v>
      </c>
      <c r="H420" s="176">
        <v>0</v>
      </c>
      <c r="I420" s="176">
        <v>0</v>
      </c>
      <c r="J420" s="176">
        <v>0</v>
      </c>
      <c r="K420" s="176">
        <v>0</v>
      </c>
      <c r="L420" s="176">
        <v>0</v>
      </c>
      <c r="M420" s="176">
        <v>0</v>
      </c>
      <c r="N420" s="176">
        <v>0</v>
      </c>
      <c r="O420" s="176">
        <v>0</v>
      </c>
      <c r="P420" s="176">
        <v>0</v>
      </c>
      <c r="Q420" s="177">
        <v>1000302389</v>
      </c>
      <c r="R420" s="177" t="s">
        <v>2747</v>
      </c>
      <c r="S420" s="177" t="s">
        <v>24</v>
      </c>
      <c r="T420" s="177" t="s">
        <v>2641</v>
      </c>
      <c r="U420" s="196" t="s">
        <v>103</v>
      </c>
      <c r="V420" s="196" t="s">
        <v>104</v>
      </c>
    </row>
    <row r="421" spans="1:22" ht="31.5" customHeight="1">
      <c r="A421" s="177">
        <v>772115</v>
      </c>
      <c r="B421" s="195" t="s">
        <v>2108</v>
      </c>
      <c r="C421" s="177" t="s">
        <v>1711</v>
      </c>
      <c r="D421" s="177" t="s">
        <v>378</v>
      </c>
      <c r="E421" s="177" t="s">
        <v>2085</v>
      </c>
      <c r="F421" s="176">
        <v>0</v>
      </c>
      <c r="G421" s="176">
        <v>0</v>
      </c>
      <c r="H421" s="176">
        <v>0</v>
      </c>
      <c r="I421" s="176">
        <v>0</v>
      </c>
      <c r="J421" s="176">
        <v>0</v>
      </c>
      <c r="K421" s="176">
        <v>0</v>
      </c>
      <c r="L421" s="176">
        <v>0</v>
      </c>
      <c r="M421" s="176">
        <v>0</v>
      </c>
      <c r="N421" s="176">
        <v>0</v>
      </c>
      <c r="O421" s="176">
        <v>0</v>
      </c>
      <c r="P421" s="176">
        <v>0</v>
      </c>
      <c r="Q421" s="177">
        <v>1000302389</v>
      </c>
      <c r="R421" s="177" t="s">
        <v>2747</v>
      </c>
      <c r="S421" s="177" t="s">
        <v>26</v>
      </c>
      <c r="T421" s="177" t="s">
        <v>2643</v>
      </c>
      <c r="U421" s="196" t="s">
        <v>103</v>
      </c>
      <c r="V421" s="196" t="s">
        <v>104</v>
      </c>
    </row>
    <row r="422" spans="1:22" ht="31.5" customHeight="1">
      <c r="A422" s="177">
        <v>790327</v>
      </c>
      <c r="B422" s="195" t="s">
        <v>2109</v>
      </c>
      <c r="C422" s="177" t="s">
        <v>1711</v>
      </c>
      <c r="D422" s="177" t="s">
        <v>378</v>
      </c>
      <c r="E422" s="177" t="s">
        <v>2085</v>
      </c>
      <c r="F422" s="176">
        <v>0</v>
      </c>
      <c r="G422" s="176">
        <v>0</v>
      </c>
      <c r="H422" s="176">
        <v>0</v>
      </c>
      <c r="I422" s="176">
        <v>0</v>
      </c>
      <c r="J422" s="176">
        <v>0</v>
      </c>
      <c r="K422" s="176">
        <v>0</v>
      </c>
      <c r="L422" s="176">
        <v>0</v>
      </c>
      <c r="M422" s="176">
        <v>0</v>
      </c>
      <c r="N422" s="176">
        <v>0</v>
      </c>
      <c r="O422" s="176">
        <v>0</v>
      </c>
      <c r="P422" s="176">
        <v>0</v>
      </c>
      <c r="Q422" s="177">
        <v>1000302389</v>
      </c>
      <c r="R422" s="177" t="s">
        <v>2747</v>
      </c>
      <c r="S422" s="177" t="s">
        <v>26</v>
      </c>
      <c r="T422" s="177" t="s">
        <v>2643</v>
      </c>
      <c r="U422" s="196" t="s">
        <v>103</v>
      </c>
      <c r="V422" s="196" t="s">
        <v>104</v>
      </c>
    </row>
    <row r="423" spans="1:22" ht="31.5" customHeight="1">
      <c r="A423" s="177">
        <v>823924</v>
      </c>
      <c r="B423" s="195" t="s">
        <v>1117</v>
      </c>
      <c r="C423" s="177" t="s">
        <v>1711</v>
      </c>
      <c r="D423" s="177" t="s">
        <v>378</v>
      </c>
      <c r="E423" s="177" t="s">
        <v>2085</v>
      </c>
      <c r="F423" s="176">
        <v>0</v>
      </c>
      <c r="G423" s="176">
        <v>0</v>
      </c>
      <c r="H423" s="176">
        <v>0</v>
      </c>
      <c r="I423" s="176">
        <v>0</v>
      </c>
      <c r="J423" s="176">
        <v>0</v>
      </c>
      <c r="K423" s="176">
        <v>0</v>
      </c>
      <c r="L423" s="176">
        <v>0</v>
      </c>
      <c r="M423" s="176">
        <v>0</v>
      </c>
      <c r="N423" s="176">
        <v>0</v>
      </c>
      <c r="O423" s="176">
        <v>0</v>
      </c>
      <c r="P423" s="176">
        <v>0</v>
      </c>
      <c r="Q423" s="177">
        <v>1000348365</v>
      </c>
      <c r="R423" s="177" t="s">
        <v>278</v>
      </c>
      <c r="S423" s="177" t="s">
        <v>24</v>
      </c>
      <c r="T423" s="177" t="s">
        <v>2641</v>
      </c>
      <c r="U423" s="196" t="s">
        <v>103</v>
      </c>
      <c r="V423" s="196" t="s">
        <v>104</v>
      </c>
    </row>
    <row r="424" spans="1:22" ht="31.5" customHeight="1">
      <c r="A424" s="177">
        <v>858254</v>
      </c>
      <c r="B424" s="195" t="s">
        <v>2110</v>
      </c>
      <c r="C424" s="177" t="s">
        <v>1711</v>
      </c>
      <c r="D424" s="177" t="s">
        <v>378</v>
      </c>
      <c r="E424" s="177" t="s">
        <v>2085</v>
      </c>
      <c r="F424" s="176">
        <v>0</v>
      </c>
      <c r="G424" s="176">
        <v>0</v>
      </c>
      <c r="H424" s="176">
        <v>0</v>
      </c>
      <c r="I424" s="176">
        <v>0</v>
      </c>
      <c r="J424" s="176">
        <v>0</v>
      </c>
      <c r="K424" s="176">
        <v>0</v>
      </c>
      <c r="L424" s="176">
        <v>0</v>
      </c>
      <c r="M424" s="176">
        <v>0</v>
      </c>
      <c r="N424" s="176">
        <v>0</v>
      </c>
      <c r="O424" s="176">
        <v>0</v>
      </c>
      <c r="P424" s="176">
        <v>0</v>
      </c>
      <c r="Q424" s="177">
        <v>1000302389</v>
      </c>
      <c r="R424" s="177" t="s">
        <v>2747</v>
      </c>
      <c r="S424" s="177" t="s">
        <v>24</v>
      </c>
      <c r="T424" s="177" t="s">
        <v>2641</v>
      </c>
      <c r="U424" s="196" t="s">
        <v>103</v>
      </c>
      <c r="V424" s="196" t="s">
        <v>104</v>
      </c>
    </row>
    <row r="425" spans="1:22" ht="31.5" customHeight="1">
      <c r="A425" s="177">
        <v>0</v>
      </c>
      <c r="B425" s="195">
        <v>0</v>
      </c>
      <c r="C425" s="177" t="s">
        <v>1711</v>
      </c>
      <c r="D425" s="177">
        <v>0</v>
      </c>
      <c r="E425" s="177" t="s">
        <v>2085</v>
      </c>
      <c r="F425" s="176">
        <v>0</v>
      </c>
      <c r="G425" s="176">
        <v>0</v>
      </c>
      <c r="H425" s="176">
        <v>0</v>
      </c>
      <c r="I425" s="176">
        <v>0</v>
      </c>
      <c r="J425" s="176">
        <v>0</v>
      </c>
      <c r="K425" s="176">
        <v>0</v>
      </c>
      <c r="L425" s="176">
        <v>0</v>
      </c>
      <c r="M425" s="176">
        <v>0</v>
      </c>
      <c r="N425" s="176">
        <v>0</v>
      </c>
      <c r="O425" s="176">
        <v>0</v>
      </c>
      <c r="P425" s="176">
        <v>0</v>
      </c>
      <c r="Q425" s="177" t="e">
        <v>#N/A</v>
      </c>
      <c r="R425" s="177" t="e">
        <v>#N/A</v>
      </c>
      <c r="S425" s="177" t="s">
        <v>24</v>
      </c>
      <c r="T425" s="177" t="s">
        <v>2641</v>
      </c>
      <c r="U425" s="196" t="s">
        <v>103</v>
      </c>
      <c r="V425" s="196" t="s">
        <v>104</v>
      </c>
    </row>
    <row r="426" spans="1:22" ht="31.5" customHeight="1">
      <c r="A426" s="177">
        <v>888089</v>
      </c>
      <c r="B426" s="195" t="s">
        <v>1122</v>
      </c>
      <c r="C426" s="177" t="s">
        <v>1711</v>
      </c>
      <c r="D426" s="177" t="s">
        <v>378</v>
      </c>
      <c r="E426" s="177" t="s">
        <v>2085</v>
      </c>
      <c r="F426" s="176">
        <v>0</v>
      </c>
      <c r="G426" s="176">
        <v>0</v>
      </c>
      <c r="H426" s="176">
        <v>0</v>
      </c>
      <c r="I426" s="176">
        <v>0</v>
      </c>
      <c r="J426" s="176">
        <v>0</v>
      </c>
      <c r="K426" s="176">
        <v>0</v>
      </c>
      <c r="L426" s="176">
        <v>0</v>
      </c>
      <c r="M426" s="176">
        <v>0</v>
      </c>
      <c r="N426" s="176">
        <v>0</v>
      </c>
      <c r="O426" s="176">
        <v>0</v>
      </c>
      <c r="P426" s="176">
        <v>0</v>
      </c>
      <c r="Q426" s="177" t="e">
        <v>#N/A</v>
      </c>
      <c r="R426" s="177" t="e">
        <v>#N/A</v>
      </c>
      <c r="S426" s="177" t="s">
        <v>24</v>
      </c>
      <c r="T426" s="177" t="s">
        <v>2641</v>
      </c>
      <c r="U426" s="196" t="s">
        <v>103</v>
      </c>
      <c r="V426" s="196" t="s">
        <v>104</v>
      </c>
    </row>
    <row r="427" spans="1:22" ht="31.5" customHeight="1">
      <c r="A427" s="177">
        <v>892566</v>
      </c>
      <c r="B427" s="195" t="s">
        <v>2111</v>
      </c>
      <c r="C427" s="177" t="s">
        <v>1711</v>
      </c>
      <c r="D427" s="177" t="s">
        <v>378</v>
      </c>
      <c r="E427" s="177" t="s">
        <v>2085</v>
      </c>
      <c r="F427" s="176">
        <v>0</v>
      </c>
      <c r="G427" s="176">
        <v>0</v>
      </c>
      <c r="H427" s="176">
        <v>0</v>
      </c>
      <c r="I427" s="176">
        <v>0</v>
      </c>
      <c r="J427" s="176">
        <v>0</v>
      </c>
      <c r="K427" s="176">
        <v>0</v>
      </c>
      <c r="L427" s="176">
        <v>0</v>
      </c>
      <c r="M427" s="176">
        <v>0</v>
      </c>
      <c r="N427" s="176">
        <v>0</v>
      </c>
      <c r="O427" s="176">
        <v>0</v>
      </c>
      <c r="P427" s="176">
        <v>0</v>
      </c>
      <c r="Q427" s="177" t="e">
        <v>#N/A</v>
      </c>
      <c r="R427" s="177" t="e">
        <v>#N/A</v>
      </c>
      <c r="S427" s="177" t="s">
        <v>24</v>
      </c>
      <c r="T427" s="177" t="s">
        <v>2641</v>
      </c>
      <c r="U427" s="196" t="s">
        <v>103</v>
      </c>
      <c r="V427" s="196" t="s">
        <v>104</v>
      </c>
    </row>
    <row r="428" spans="1:22" ht="31.5" customHeight="1">
      <c r="A428" s="177">
        <v>919558</v>
      </c>
      <c r="B428" s="195" t="s">
        <v>1119</v>
      </c>
      <c r="C428" s="177" t="s">
        <v>1711</v>
      </c>
      <c r="D428" s="177" t="s">
        <v>378</v>
      </c>
      <c r="E428" s="177" t="s">
        <v>2085</v>
      </c>
      <c r="F428" s="176">
        <v>0</v>
      </c>
      <c r="G428" s="176">
        <v>0</v>
      </c>
      <c r="H428" s="176">
        <v>0</v>
      </c>
      <c r="I428" s="176">
        <v>0</v>
      </c>
      <c r="J428" s="176">
        <v>0</v>
      </c>
      <c r="K428" s="176">
        <v>0</v>
      </c>
      <c r="L428" s="176">
        <v>0</v>
      </c>
      <c r="M428" s="176">
        <v>0</v>
      </c>
      <c r="N428" s="176">
        <v>0</v>
      </c>
      <c r="O428" s="176">
        <v>0</v>
      </c>
      <c r="P428" s="176">
        <v>0</v>
      </c>
      <c r="Q428" s="177">
        <v>1000302389</v>
      </c>
      <c r="R428" s="177" t="s">
        <v>2747</v>
      </c>
      <c r="S428" s="177" t="s">
        <v>26</v>
      </c>
      <c r="T428" s="177" t="s">
        <v>2643</v>
      </c>
      <c r="U428" s="196" t="s">
        <v>103</v>
      </c>
      <c r="V428" s="196" t="s">
        <v>104</v>
      </c>
    </row>
    <row r="429" spans="1:22" ht="31.5" customHeight="1">
      <c r="A429" s="177">
        <v>948652</v>
      </c>
      <c r="B429" s="195" t="s">
        <v>2112</v>
      </c>
      <c r="C429" s="177" t="s">
        <v>1711</v>
      </c>
      <c r="D429" s="177" t="s">
        <v>378</v>
      </c>
      <c r="E429" s="177" t="s">
        <v>2085</v>
      </c>
      <c r="F429" s="176">
        <v>0</v>
      </c>
      <c r="G429" s="176">
        <v>0</v>
      </c>
      <c r="H429" s="176">
        <v>0</v>
      </c>
      <c r="I429" s="176">
        <v>0</v>
      </c>
      <c r="J429" s="176">
        <v>0</v>
      </c>
      <c r="K429" s="176">
        <v>0</v>
      </c>
      <c r="L429" s="176">
        <v>0</v>
      </c>
      <c r="M429" s="176">
        <v>0</v>
      </c>
      <c r="N429" s="176">
        <v>0</v>
      </c>
      <c r="O429" s="176">
        <v>0</v>
      </c>
      <c r="P429" s="176">
        <v>0</v>
      </c>
      <c r="Q429" s="177">
        <v>1000302389</v>
      </c>
      <c r="R429" s="177" t="s">
        <v>2747</v>
      </c>
      <c r="S429" s="177" t="s">
        <v>26</v>
      </c>
      <c r="T429" s="177" t="s">
        <v>2643</v>
      </c>
      <c r="U429" s="196" t="s">
        <v>103</v>
      </c>
      <c r="V429" s="196" t="s">
        <v>104</v>
      </c>
    </row>
    <row r="430" spans="1:22" ht="31.5" customHeight="1">
      <c r="A430" s="177">
        <v>2135505</v>
      </c>
      <c r="B430" s="195" t="s">
        <v>1092</v>
      </c>
      <c r="C430" s="177" t="s">
        <v>1711</v>
      </c>
      <c r="D430" s="177" t="s">
        <v>378</v>
      </c>
      <c r="E430" s="177" t="s">
        <v>2085</v>
      </c>
      <c r="F430" s="176">
        <v>0</v>
      </c>
      <c r="G430" s="176">
        <v>0</v>
      </c>
      <c r="H430" s="176">
        <v>0</v>
      </c>
      <c r="I430" s="176">
        <v>0</v>
      </c>
      <c r="J430" s="176">
        <v>0</v>
      </c>
      <c r="K430" s="176">
        <v>0</v>
      </c>
      <c r="L430" s="176">
        <v>0</v>
      </c>
      <c r="M430" s="176">
        <v>0</v>
      </c>
      <c r="N430" s="176">
        <v>0</v>
      </c>
      <c r="O430" s="176">
        <v>0</v>
      </c>
      <c r="P430" s="176">
        <v>0</v>
      </c>
      <c r="Q430" s="177">
        <v>1000425394</v>
      </c>
      <c r="R430" s="177" t="s">
        <v>289</v>
      </c>
      <c r="S430" s="177" t="s">
        <v>24</v>
      </c>
      <c r="T430" s="177" t="s">
        <v>2641</v>
      </c>
      <c r="U430" s="196" t="s">
        <v>103</v>
      </c>
      <c r="V430" s="196" t="s">
        <v>104</v>
      </c>
    </row>
    <row r="431" spans="1:22" ht="31.5" customHeight="1">
      <c r="A431" s="177">
        <v>2143409</v>
      </c>
      <c r="B431" s="195" t="s">
        <v>2113</v>
      </c>
      <c r="C431" s="177" t="s">
        <v>1711</v>
      </c>
      <c r="D431" s="177" t="s">
        <v>378</v>
      </c>
      <c r="E431" s="177" t="s">
        <v>2085</v>
      </c>
      <c r="F431" s="176">
        <v>0</v>
      </c>
      <c r="G431" s="176">
        <v>0</v>
      </c>
      <c r="H431" s="176">
        <v>0</v>
      </c>
      <c r="I431" s="176">
        <v>0</v>
      </c>
      <c r="J431" s="176">
        <v>0</v>
      </c>
      <c r="K431" s="176">
        <v>0</v>
      </c>
      <c r="L431" s="176">
        <v>0</v>
      </c>
      <c r="M431" s="176">
        <v>0</v>
      </c>
      <c r="N431" s="176">
        <v>0</v>
      </c>
      <c r="O431" s="176">
        <v>0</v>
      </c>
      <c r="P431" s="176">
        <v>0</v>
      </c>
      <c r="Q431" s="177">
        <v>1000302389</v>
      </c>
      <c r="R431" s="177" t="s">
        <v>2747</v>
      </c>
      <c r="S431" s="177" t="s">
        <v>26</v>
      </c>
      <c r="T431" s="177" t="s">
        <v>2643</v>
      </c>
      <c r="U431" s="196" t="s">
        <v>103</v>
      </c>
      <c r="V431" s="196" t="s">
        <v>104</v>
      </c>
    </row>
    <row r="432" spans="1:22" ht="31.5" customHeight="1">
      <c r="A432" s="177">
        <v>201246</v>
      </c>
      <c r="B432" s="195" t="s">
        <v>2065</v>
      </c>
      <c r="C432" s="177" t="s">
        <v>1711</v>
      </c>
      <c r="D432" s="177" t="s">
        <v>378</v>
      </c>
      <c r="E432" s="177" t="s">
        <v>2114</v>
      </c>
      <c r="F432" s="176">
        <v>23.134146341463413</v>
      </c>
      <c r="G432" s="176">
        <v>4071.6097560975609</v>
      </c>
      <c r="H432" s="176">
        <v>0</v>
      </c>
      <c r="I432" s="176">
        <v>0</v>
      </c>
      <c r="J432" s="176">
        <v>4071.6097560975609</v>
      </c>
      <c r="K432" s="176">
        <v>4071.6097560975609</v>
      </c>
      <c r="L432" s="176">
        <v>4071.6097560975609</v>
      </c>
      <c r="M432" s="176">
        <v>4071.6097560975609</v>
      </c>
      <c r="N432" s="176">
        <v>4071.6097560975609</v>
      </c>
      <c r="O432" s="176">
        <v>12214.829268292682</v>
      </c>
      <c r="P432" s="176">
        <v>16286.439024390244</v>
      </c>
      <c r="Q432" s="177">
        <v>1000302389</v>
      </c>
      <c r="R432" s="177" t="s">
        <v>2747</v>
      </c>
      <c r="S432" s="177" t="s">
        <v>24</v>
      </c>
      <c r="T432" s="177" t="s">
        <v>2641</v>
      </c>
      <c r="U432" s="196" t="s">
        <v>103</v>
      </c>
      <c r="V432" s="196" t="s">
        <v>104</v>
      </c>
    </row>
    <row r="433" spans="1:22" ht="31.5" customHeight="1">
      <c r="A433" s="177">
        <v>307464</v>
      </c>
      <c r="B433" s="195" t="s">
        <v>1172</v>
      </c>
      <c r="C433" s="177" t="s">
        <v>1711</v>
      </c>
      <c r="D433" s="177" t="s">
        <v>102</v>
      </c>
      <c r="E433" s="177" t="s">
        <v>2115</v>
      </c>
      <c r="F433" s="176">
        <v>25.048780487804876</v>
      </c>
      <c r="G433" s="176">
        <v>4408.585365853658</v>
      </c>
      <c r="H433" s="176">
        <v>0</v>
      </c>
      <c r="I433" s="176">
        <v>0</v>
      </c>
      <c r="J433" s="176">
        <v>4408.585365853658</v>
      </c>
      <c r="K433" s="176">
        <v>4408.585365853658</v>
      </c>
      <c r="L433" s="176">
        <v>4408.585365853658</v>
      </c>
      <c r="M433" s="176">
        <v>4408.585365853658</v>
      </c>
      <c r="N433" s="176">
        <v>4408.585365853658</v>
      </c>
      <c r="O433" s="176">
        <v>13225.756097560974</v>
      </c>
      <c r="P433" s="176">
        <v>17634.341463414632</v>
      </c>
      <c r="Q433" s="177">
        <v>1000348365</v>
      </c>
      <c r="R433" s="177" t="s">
        <v>278</v>
      </c>
      <c r="S433" s="177" t="s">
        <v>24</v>
      </c>
      <c r="T433" s="177" t="s">
        <v>2641</v>
      </c>
      <c r="U433" s="196" t="s">
        <v>103</v>
      </c>
      <c r="V433" s="196" t="s">
        <v>104</v>
      </c>
    </row>
    <row r="434" spans="1:22" ht="31.5" customHeight="1">
      <c r="A434" s="177">
        <v>2029189</v>
      </c>
      <c r="B434" s="195" t="s">
        <v>1154</v>
      </c>
      <c r="C434" s="177" t="s">
        <v>1711</v>
      </c>
      <c r="D434" s="177" t="s">
        <v>102</v>
      </c>
      <c r="E434" s="177" t="s">
        <v>2116</v>
      </c>
      <c r="F434" s="176">
        <v>25.048780487804876</v>
      </c>
      <c r="G434" s="176">
        <v>4408.585365853658</v>
      </c>
      <c r="H434" s="176">
        <v>0</v>
      </c>
      <c r="I434" s="176">
        <v>0</v>
      </c>
      <c r="J434" s="176">
        <v>4408.585365853658</v>
      </c>
      <c r="K434" s="176">
        <v>4408.585365853658</v>
      </c>
      <c r="L434" s="176">
        <v>4408.585365853658</v>
      </c>
      <c r="M434" s="176">
        <v>4408.585365853658</v>
      </c>
      <c r="N434" s="176">
        <v>4408.585365853658</v>
      </c>
      <c r="O434" s="176">
        <v>13225.756097560974</v>
      </c>
      <c r="P434" s="176">
        <v>17634.341463414632</v>
      </c>
      <c r="Q434" s="177">
        <v>1000348365</v>
      </c>
      <c r="R434" s="177" t="s">
        <v>278</v>
      </c>
      <c r="S434" s="177" t="s">
        <v>24</v>
      </c>
      <c r="T434" s="177" t="s">
        <v>2641</v>
      </c>
      <c r="U434" s="196" t="s">
        <v>103</v>
      </c>
      <c r="V434" s="196" t="s">
        <v>104</v>
      </c>
    </row>
    <row r="435" spans="1:22" ht="31.5" customHeight="1">
      <c r="A435" s="177">
        <v>616521</v>
      </c>
      <c r="B435" s="195" t="s">
        <v>2069</v>
      </c>
      <c r="C435" s="177" t="s">
        <v>1711</v>
      </c>
      <c r="D435" s="177" t="s">
        <v>102</v>
      </c>
      <c r="E435" s="177" t="s">
        <v>2117</v>
      </c>
      <c r="F435" s="176">
        <v>25.048780487804876</v>
      </c>
      <c r="G435" s="176">
        <v>4408.585365853658</v>
      </c>
      <c r="H435" s="176">
        <v>0</v>
      </c>
      <c r="I435" s="176">
        <v>0</v>
      </c>
      <c r="J435" s="176">
        <v>4408.585365853658</v>
      </c>
      <c r="K435" s="176">
        <v>4408.585365853658</v>
      </c>
      <c r="L435" s="176">
        <v>4408.585365853658</v>
      </c>
      <c r="M435" s="176">
        <v>4408.585365853658</v>
      </c>
      <c r="N435" s="176">
        <v>4408.585365853658</v>
      </c>
      <c r="O435" s="176">
        <v>13225.756097560974</v>
      </c>
      <c r="P435" s="176">
        <v>17634.341463414632</v>
      </c>
      <c r="Q435" s="177">
        <v>1000348365</v>
      </c>
      <c r="R435" s="177" t="s">
        <v>278</v>
      </c>
      <c r="S435" s="177" t="s">
        <v>24</v>
      </c>
      <c r="T435" s="177" t="s">
        <v>2641</v>
      </c>
      <c r="U435" s="196" t="s">
        <v>103</v>
      </c>
      <c r="V435" s="196" t="s">
        <v>104</v>
      </c>
    </row>
    <row r="436" spans="1:22" ht="31.5" customHeight="1">
      <c r="A436" s="177">
        <v>2277441</v>
      </c>
      <c r="B436" s="195" t="s">
        <v>2071</v>
      </c>
      <c r="C436" s="177" t="s">
        <v>1711</v>
      </c>
      <c r="D436" s="177" t="s">
        <v>102</v>
      </c>
      <c r="E436" s="177" t="s">
        <v>2117</v>
      </c>
      <c r="F436" s="176">
        <v>25.048780487804876</v>
      </c>
      <c r="G436" s="176">
        <v>4408.585365853658</v>
      </c>
      <c r="H436" s="176">
        <v>0</v>
      </c>
      <c r="I436" s="176">
        <v>0</v>
      </c>
      <c r="J436" s="176">
        <v>4408.585365853658</v>
      </c>
      <c r="K436" s="176">
        <v>4408.585365853658</v>
      </c>
      <c r="L436" s="176">
        <v>4408.585365853658</v>
      </c>
      <c r="M436" s="176">
        <v>4408.585365853658</v>
      </c>
      <c r="N436" s="176">
        <v>4408.585365853658</v>
      </c>
      <c r="O436" s="176">
        <v>13225.756097560974</v>
      </c>
      <c r="P436" s="176">
        <v>17634.341463414632</v>
      </c>
      <c r="Q436" s="177">
        <v>1000348365</v>
      </c>
      <c r="R436" s="177" t="s">
        <v>278</v>
      </c>
      <c r="S436" s="177" t="s">
        <v>24</v>
      </c>
      <c r="T436" s="177" t="s">
        <v>2641</v>
      </c>
      <c r="U436" s="196" t="s">
        <v>103</v>
      </c>
      <c r="V436" s="196" t="s">
        <v>104</v>
      </c>
    </row>
    <row r="437" spans="1:22" ht="31.5" customHeight="1">
      <c r="A437" s="177">
        <v>260253</v>
      </c>
      <c r="B437" s="195" t="s">
        <v>2072</v>
      </c>
      <c r="C437" s="177" t="s">
        <v>1711</v>
      </c>
      <c r="D437" s="177" t="s">
        <v>102</v>
      </c>
      <c r="E437" s="177" t="s">
        <v>2118</v>
      </c>
      <c r="F437" s="176">
        <v>25.048780487804876</v>
      </c>
      <c r="G437" s="176">
        <v>4408.585365853658</v>
      </c>
      <c r="H437" s="176">
        <v>0</v>
      </c>
      <c r="I437" s="176">
        <v>0</v>
      </c>
      <c r="J437" s="176">
        <v>4408.585365853658</v>
      </c>
      <c r="K437" s="176">
        <v>4408.585365853658</v>
      </c>
      <c r="L437" s="176">
        <v>4408.585365853658</v>
      </c>
      <c r="M437" s="176">
        <v>4408.585365853658</v>
      </c>
      <c r="N437" s="176">
        <v>4408.585365853658</v>
      </c>
      <c r="O437" s="176">
        <v>13225.756097560974</v>
      </c>
      <c r="P437" s="176">
        <v>17634.341463414632</v>
      </c>
      <c r="Q437" s="177">
        <v>1000348365</v>
      </c>
      <c r="R437" s="177" t="s">
        <v>278</v>
      </c>
      <c r="S437" s="177" t="s">
        <v>24</v>
      </c>
      <c r="T437" s="177" t="s">
        <v>2641</v>
      </c>
      <c r="U437" s="196" t="s">
        <v>103</v>
      </c>
      <c r="V437" s="196" t="s">
        <v>104</v>
      </c>
    </row>
    <row r="438" spans="1:22" ht="31.5" customHeight="1">
      <c r="A438" s="177">
        <v>890446</v>
      </c>
      <c r="B438" s="195" t="s">
        <v>2074</v>
      </c>
      <c r="C438" s="177" t="s">
        <v>1711</v>
      </c>
      <c r="D438" s="177" t="s">
        <v>102</v>
      </c>
      <c r="E438" s="177" t="s">
        <v>2119</v>
      </c>
      <c r="F438" s="176">
        <v>25.048780487804876</v>
      </c>
      <c r="G438" s="176">
        <v>4408.585365853658</v>
      </c>
      <c r="H438" s="176">
        <v>0</v>
      </c>
      <c r="I438" s="176">
        <v>0</v>
      </c>
      <c r="J438" s="176">
        <v>4408.585365853658</v>
      </c>
      <c r="K438" s="176">
        <v>4408.585365853658</v>
      </c>
      <c r="L438" s="176">
        <v>4408.585365853658</v>
      </c>
      <c r="M438" s="176">
        <v>4408.585365853658</v>
      </c>
      <c r="N438" s="176">
        <v>4408.585365853658</v>
      </c>
      <c r="O438" s="176">
        <v>13225.756097560974</v>
      </c>
      <c r="P438" s="176">
        <v>17634.341463414632</v>
      </c>
      <c r="Q438" s="177">
        <v>1000292916</v>
      </c>
      <c r="R438" s="177" t="s">
        <v>109</v>
      </c>
      <c r="S438" s="177" t="s">
        <v>24</v>
      </c>
      <c r="T438" s="177" t="s">
        <v>2641</v>
      </c>
      <c r="U438" s="196" t="s">
        <v>103</v>
      </c>
      <c r="V438" s="196" t="s">
        <v>104</v>
      </c>
    </row>
    <row r="439" spans="1:22" ht="31.5" customHeight="1">
      <c r="A439" s="177">
        <v>839719</v>
      </c>
      <c r="B439" s="195" t="s">
        <v>1174</v>
      </c>
      <c r="C439" s="177" t="s">
        <v>1711</v>
      </c>
      <c r="D439" s="177" t="s">
        <v>102</v>
      </c>
      <c r="E439" s="177" t="s">
        <v>2119</v>
      </c>
      <c r="F439" s="176">
        <v>25.048780487804876</v>
      </c>
      <c r="G439" s="176">
        <v>4408.585365853658</v>
      </c>
      <c r="H439" s="176">
        <v>0</v>
      </c>
      <c r="I439" s="176">
        <v>0</v>
      </c>
      <c r="J439" s="176">
        <v>4408.585365853658</v>
      </c>
      <c r="K439" s="176">
        <v>4408.585365853658</v>
      </c>
      <c r="L439" s="176">
        <v>4408.585365853658</v>
      </c>
      <c r="M439" s="176">
        <v>4408.585365853658</v>
      </c>
      <c r="N439" s="176">
        <v>4408.585365853658</v>
      </c>
      <c r="O439" s="176">
        <v>13225.756097560974</v>
      </c>
      <c r="P439" s="176">
        <v>17634.341463414632</v>
      </c>
      <c r="Q439" s="177">
        <v>1000348365</v>
      </c>
      <c r="R439" s="177" t="s">
        <v>278</v>
      </c>
      <c r="S439" s="177" t="s">
        <v>24</v>
      </c>
      <c r="T439" s="177" t="s">
        <v>2641</v>
      </c>
      <c r="U439" s="196" t="s">
        <v>103</v>
      </c>
      <c r="V439" s="196" t="s">
        <v>104</v>
      </c>
    </row>
    <row r="440" spans="1:22" ht="31.5" customHeight="1">
      <c r="A440" s="177">
        <v>2134843</v>
      </c>
      <c r="B440" s="195" t="s">
        <v>2076</v>
      </c>
      <c r="C440" s="177" t="s">
        <v>1711</v>
      </c>
      <c r="D440" s="177" t="s">
        <v>102</v>
      </c>
      <c r="E440" s="177" t="s">
        <v>2120</v>
      </c>
      <c r="F440" s="176">
        <v>17.670731707317074</v>
      </c>
      <c r="G440" s="176">
        <v>3110.0487804878048</v>
      </c>
      <c r="H440" s="176">
        <v>0</v>
      </c>
      <c r="I440" s="176">
        <v>0</v>
      </c>
      <c r="J440" s="176">
        <v>3110.0487804878048</v>
      </c>
      <c r="K440" s="176">
        <v>3110.0487804878048</v>
      </c>
      <c r="L440" s="176">
        <v>3110.0487804878048</v>
      </c>
      <c r="M440" s="176">
        <v>3110.0487804878048</v>
      </c>
      <c r="N440" s="176">
        <v>3110.0487804878048</v>
      </c>
      <c r="O440" s="176">
        <v>9330.1463414634145</v>
      </c>
      <c r="P440" s="176">
        <v>12440.195121951219</v>
      </c>
      <c r="Q440" s="177">
        <v>1000348365</v>
      </c>
      <c r="R440" s="177" t="s">
        <v>278</v>
      </c>
      <c r="S440" s="177" t="s">
        <v>24</v>
      </c>
      <c r="T440" s="177" t="s">
        <v>2641</v>
      </c>
      <c r="U440" s="196" t="s">
        <v>103</v>
      </c>
      <c r="V440" s="196" t="s">
        <v>104</v>
      </c>
    </row>
    <row r="441" spans="1:22" ht="31.5" customHeight="1">
      <c r="A441" s="177">
        <v>2134602</v>
      </c>
      <c r="B441" s="195" t="s">
        <v>1159</v>
      </c>
      <c r="C441" s="177" t="s">
        <v>1711</v>
      </c>
      <c r="D441" s="177" t="s">
        <v>102</v>
      </c>
      <c r="E441" s="177" t="s">
        <v>2120</v>
      </c>
      <c r="F441" s="176">
        <v>17.670731707317074</v>
      </c>
      <c r="G441" s="176">
        <v>3110.0487804878048</v>
      </c>
      <c r="H441" s="176">
        <v>0</v>
      </c>
      <c r="I441" s="176">
        <v>0</v>
      </c>
      <c r="J441" s="176">
        <v>3110.0487804878048</v>
      </c>
      <c r="K441" s="176">
        <v>3110.0487804878048</v>
      </c>
      <c r="L441" s="176">
        <v>3110.0487804878048</v>
      </c>
      <c r="M441" s="176">
        <v>3110.0487804878048</v>
      </c>
      <c r="N441" s="176">
        <v>3110.0487804878048</v>
      </c>
      <c r="O441" s="176">
        <v>9330.1463414634145</v>
      </c>
      <c r="P441" s="176">
        <v>12440.195121951219</v>
      </c>
      <c r="Q441" s="177">
        <v>1000348365</v>
      </c>
      <c r="R441" s="177" t="s">
        <v>278</v>
      </c>
      <c r="S441" s="177" t="s">
        <v>24</v>
      </c>
      <c r="T441" s="177" t="s">
        <v>2641</v>
      </c>
      <c r="U441" s="196" t="s">
        <v>103</v>
      </c>
      <c r="V441" s="196" t="s">
        <v>104</v>
      </c>
    </row>
    <row r="442" spans="1:22" ht="31.5" customHeight="1">
      <c r="A442" s="177">
        <v>2134910</v>
      </c>
      <c r="B442" s="195" t="s">
        <v>1161</v>
      </c>
      <c r="C442" s="177" t="s">
        <v>1711</v>
      </c>
      <c r="D442" s="177" t="s">
        <v>102</v>
      </c>
      <c r="E442" s="177" t="s">
        <v>2121</v>
      </c>
      <c r="F442" s="176">
        <v>17.670731707317074</v>
      </c>
      <c r="G442" s="176">
        <v>3110.0487804878048</v>
      </c>
      <c r="H442" s="176">
        <v>0</v>
      </c>
      <c r="I442" s="176">
        <v>0</v>
      </c>
      <c r="J442" s="176">
        <v>3110.0487804878048</v>
      </c>
      <c r="K442" s="176">
        <v>3110.0487804878048</v>
      </c>
      <c r="L442" s="176">
        <v>3110.0487804878048</v>
      </c>
      <c r="M442" s="176">
        <v>3110.0487804878048</v>
      </c>
      <c r="N442" s="176">
        <v>3110.0487804878048</v>
      </c>
      <c r="O442" s="176">
        <v>9330.1463414634145</v>
      </c>
      <c r="P442" s="176">
        <v>12440.195121951219</v>
      </c>
      <c r="Q442" s="177">
        <v>1000348365</v>
      </c>
      <c r="R442" s="177" t="s">
        <v>278</v>
      </c>
      <c r="S442" s="177" t="s">
        <v>24</v>
      </c>
      <c r="T442" s="177" t="s">
        <v>2641</v>
      </c>
      <c r="U442" s="196" t="s">
        <v>103</v>
      </c>
      <c r="V442" s="196" t="s">
        <v>104</v>
      </c>
    </row>
    <row r="443" spans="1:22" ht="31.5" customHeight="1">
      <c r="A443" s="177">
        <v>904809</v>
      </c>
      <c r="B443" s="195" t="s">
        <v>1176</v>
      </c>
      <c r="C443" s="177" t="s">
        <v>1711</v>
      </c>
      <c r="D443" s="177" t="s">
        <v>102</v>
      </c>
      <c r="E443" s="177" t="s">
        <v>2121</v>
      </c>
      <c r="F443" s="176">
        <v>17.670731707317074</v>
      </c>
      <c r="G443" s="176">
        <v>3110.0487804878048</v>
      </c>
      <c r="H443" s="176">
        <v>0</v>
      </c>
      <c r="I443" s="176">
        <v>0</v>
      </c>
      <c r="J443" s="176">
        <v>3110.0487804878048</v>
      </c>
      <c r="K443" s="176">
        <v>3110.0487804878048</v>
      </c>
      <c r="L443" s="176">
        <v>3110.0487804878048</v>
      </c>
      <c r="M443" s="176">
        <v>3110.0487804878048</v>
      </c>
      <c r="N443" s="176">
        <v>3110.0487804878048</v>
      </c>
      <c r="O443" s="176">
        <v>9330.1463414634145</v>
      </c>
      <c r="P443" s="176">
        <v>12440.195121951219</v>
      </c>
      <c r="Q443" s="177">
        <v>1000348365</v>
      </c>
      <c r="R443" s="177" t="s">
        <v>278</v>
      </c>
      <c r="S443" s="177" t="s">
        <v>24</v>
      </c>
      <c r="T443" s="177" t="s">
        <v>2641</v>
      </c>
      <c r="U443" s="196" t="s">
        <v>103</v>
      </c>
      <c r="V443" s="196" t="s">
        <v>104</v>
      </c>
    </row>
    <row r="444" spans="1:22" ht="31.5" customHeight="1">
      <c r="A444" s="177">
        <v>894920</v>
      </c>
      <c r="B444" s="195" t="s">
        <v>1175</v>
      </c>
      <c r="C444" s="177" t="s">
        <v>1711</v>
      </c>
      <c r="D444" s="177" t="s">
        <v>102</v>
      </c>
      <c r="E444" s="177" t="s">
        <v>2121</v>
      </c>
      <c r="F444" s="176">
        <v>17.670731707317074</v>
      </c>
      <c r="G444" s="176">
        <v>3110.0487804878048</v>
      </c>
      <c r="H444" s="176">
        <v>0</v>
      </c>
      <c r="I444" s="176">
        <v>0</v>
      </c>
      <c r="J444" s="176">
        <v>3110.0487804878048</v>
      </c>
      <c r="K444" s="176">
        <v>3110.0487804878048</v>
      </c>
      <c r="L444" s="176">
        <v>3110.0487804878048</v>
      </c>
      <c r="M444" s="176">
        <v>3110.0487804878048</v>
      </c>
      <c r="N444" s="176">
        <v>3110.0487804878048</v>
      </c>
      <c r="O444" s="176">
        <v>9330.1463414634145</v>
      </c>
      <c r="P444" s="176">
        <v>12440.195121951219</v>
      </c>
      <c r="Q444" s="177">
        <v>1000348365</v>
      </c>
      <c r="R444" s="177" t="s">
        <v>278</v>
      </c>
      <c r="S444" s="177" t="s">
        <v>24</v>
      </c>
      <c r="T444" s="177" t="s">
        <v>2641</v>
      </c>
      <c r="U444" s="196" t="s">
        <v>103</v>
      </c>
      <c r="V444" s="196" t="s">
        <v>104</v>
      </c>
    </row>
    <row r="445" spans="1:22" ht="31.5" customHeight="1">
      <c r="A445" s="177">
        <v>2088567</v>
      </c>
      <c r="B445" s="195" t="s">
        <v>1155</v>
      </c>
      <c r="C445" s="177" t="s">
        <v>1711</v>
      </c>
      <c r="D445" s="177" t="s">
        <v>102</v>
      </c>
      <c r="E445" s="177" t="s">
        <v>2121</v>
      </c>
      <c r="F445" s="176">
        <v>17.670731707317074</v>
      </c>
      <c r="G445" s="176">
        <v>3110.0487804878048</v>
      </c>
      <c r="H445" s="176">
        <v>0</v>
      </c>
      <c r="I445" s="176">
        <v>0</v>
      </c>
      <c r="J445" s="176">
        <v>3110.0487804878048</v>
      </c>
      <c r="K445" s="176">
        <v>3110.0487804878048</v>
      </c>
      <c r="L445" s="176">
        <v>3110.0487804878048</v>
      </c>
      <c r="M445" s="176">
        <v>3110.0487804878048</v>
      </c>
      <c r="N445" s="176">
        <v>3110.0487804878048</v>
      </c>
      <c r="O445" s="176">
        <v>9330.1463414634145</v>
      </c>
      <c r="P445" s="176">
        <v>12440.195121951219</v>
      </c>
      <c r="Q445" s="177">
        <v>1000348365</v>
      </c>
      <c r="R445" s="177" t="s">
        <v>278</v>
      </c>
      <c r="S445" s="177" t="s">
        <v>24</v>
      </c>
      <c r="T445" s="177" t="s">
        <v>2641</v>
      </c>
      <c r="U445" s="196" t="s">
        <v>103</v>
      </c>
      <c r="V445" s="196" t="s">
        <v>104</v>
      </c>
    </row>
    <row r="446" spans="1:22" ht="31.5" customHeight="1">
      <c r="A446" s="177">
        <v>2088629</v>
      </c>
      <c r="B446" s="195" t="s">
        <v>1156</v>
      </c>
      <c r="C446" s="177" t="s">
        <v>1711</v>
      </c>
      <c r="D446" s="177" t="s">
        <v>102</v>
      </c>
      <c r="E446" s="177" t="s">
        <v>2122</v>
      </c>
      <c r="F446" s="176">
        <v>21.512195121951219</v>
      </c>
      <c r="G446" s="176">
        <v>3786.1463414634145</v>
      </c>
      <c r="H446" s="176">
        <v>0</v>
      </c>
      <c r="I446" s="176">
        <v>0</v>
      </c>
      <c r="J446" s="176">
        <v>3786.1463414634145</v>
      </c>
      <c r="K446" s="176">
        <v>3786.1463414634145</v>
      </c>
      <c r="L446" s="176">
        <v>3786.1463414634145</v>
      </c>
      <c r="M446" s="176">
        <v>3786.1463414634145</v>
      </c>
      <c r="N446" s="176">
        <v>3786.1463414634145</v>
      </c>
      <c r="O446" s="176">
        <v>11358.439024390244</v>
      </c>
      <c r="P446" s="176">
        <v>15144.585365853658</v>
      </c>
      <c r="Q446" s="177">
        <v>1000348365</v>
      </c>
      <c r="R446" s="177" t="s">
        <v>278</v>
      </c>
      <c r="S446" s="177" t="s">
        <v>24</v>
      </c>
      <c r="T446" s="177" t="s">
        <v>2641</v>
      </c>
      <c r="U446" s="196" t="s">
        <v>103</v>
      </c>
      <c r="V446" s="196" t="s">
        <v>104</v>
      </c>
    </row>
    <row r="447" spans="1:22" ht="31.5" customHeight="1">
      <c r="A447" s="177">
        <v>2247861</v>
      </c>
      <c r="B447" s="195" t="s">
        <v>1166</v>
      </c>
      <c r="C447" s="177" t="s">
        <v>1711</v>
      </c>
      <c r="D447" s="177" t="s">
        <v>102</v>
      </c>
      <c r="E447" s="177" t="s">
        <v>2123</v>
      </c>
      <c r="F447" s="176">
        <v>21.512195121951219</v>
      </c>
      <c r="G447" s="176">
        <v>3786.1463414634145</v>
      </c>
      <c r="H447" s="176">
        <v>0</v>
      </c>
      <c r="I447" s="176">
        <v>0</v>
      </c>
      <c r="J447" s="176">
        <v>3786.1463414634145</v>
      </c>
      <c r="K447" s="176">
        <v>3786.1463414634145</v>
      </c>
      <c r="L447" s="176">
        <v>3786.1463414634145</v>
      </c>
      <c r="M447" s="176">
        <v>3786.1463414634145</v>
      </c>
      <c r="N447" s="176">
        <v>3786.1463414634145</v>
      </c>
      <c r="O447" s="176">
        <v>11358.439024390244</v>
      </c>
      <c r="P447" s="176">
        <v>15144.585365853658</v>
      </c>
      <c r="Q447" s="177">
        <v>1000348365</v>
      </c>
      <c r="R447" s="177" t="s">
        <v>278</v>
      </c>
      <c r="S447" s="177" t="s">
        <v>63</v>
      </c>
      <c r="T447" s="177" t="s">
        <v>2691</v>
      </c>
      <c r="U447" s="196" t="s">
        <v>103</v>
      </c>
      <c r="V447" s="196" t="s">
        <v>104</v>
      </c>
    </row>
    <row r="448" spans="1:22" ht="31.5" customHeight="1">
      <c r="A448" s="177">
        <v>2298112</v>
      </c>
      <c r="B448" s="195" t="s">
        <v>2080</v>
      </c>
      <c r="C448" s="177" t="s">
        <v>1711</v>
      </c>
      <c r="D448" s="177" t="s">
        <v>102</v>
      </c>
      <c r="E448" s="177" t="s">
        <v>2124</v>
      </c>
      <c r="F448" s="176">
        <v>17.670731707317074</v>
      </c>
      <c r="G448" s="176">
        <v>3110.0487804878048</v>
      </c>
      <c r="H448" s="176">
        <v>0</v>
      </c>
      <c r="I448" s="176">
        <v>0</v>
      </c>
      <c r="J448" s="176">
        <v>3110.0487804878048</v>
      </c>
      <c r="K448" s="176">
        <v>3110.0487804878048</v>
      </c>
      <c r="L448" s="176">
        <v>3110.0487804878048</v>
      </c>
      <c r="M448" s="176">
        <v>3110.0487804878048</v>
      </c>
      <c r="N448" s="176">
        <v>3110.0487804878048</v>
      </c>
      <c r="O448" s="176">
        <v>9330.1463414634145</v>
      </c>
      <c r="P448" s="176">
        <v>12440.195121951219</v>
      </c>
      <c r="Q448" s="177">
        <v>1000348365</v>
      </c>
      <c r="R448" s="177" t="s">
        <v>278</v>
      </c>
      <c r="S448" s="177" t="s">
        <v>63</v>
      </c>
      <c r="T448" s="177" t="s">
        <v>2691</v>
      </c>
      <c r="U448" s="196" t="s">
        <v>103</v>
      </c>
      <c r="V448" s="196" t="s">
        <v>104</v>
      </c>
    </row>
    <row r="449" spans="1:22" ht="31.5" customHeight="1">
      <c r="A449" s="177">
        <v>2100194</v>
      </c>
      <c r="B449" s="195" t="s">
        <v>2081</v>
      </c>
      <c r="C449" s="177" t="s">
        <v>1711</v>
      </c>
      <c r="D449" s="177" t="s">
        <v>102</v>
      </c>
      <c r="E449" s="177" t="s">
        <v>2125</v>
      </c>
      <c r="F449" s="176">
        <v>25.048780487804876</v>
      </c>
      <c r="G449" s="176">
        <v>4408.585365853658</v>
      </c>
      <c r="H449" s="176">
        <v>0</v>
      </c>
      <c r="I449" s="176">
        <v>0</v>
      </c>
      <c r="J449" s="176">
        <v>4408.585365853658</v>
      </c>
      <c r="K449" s="176">
        <v>4408.585365853658</v>
      </c>
      <c r="L449" s="176">
        <v>4408.585365853658</v>
      </c>
      <c r="M449" s="176">
        <v>4408.585365853658</v>
      </c>
      <c r="N449" s="176">
        <v>4408.585365853658</v>
      </c>
      <c r="O449" s="176">
        <v>13225.756097560974</v>
      </c>
      <c r="P449" s="176">
        <v>17634.341463414632</v>
      </c>
      <c r="Q449" s="177">
        <v>1000348365</v>
      </c>
      <c r="R449" s="177" t="s">
        <v>278</v>
      </c>
      <c r="S449" s="177" t="s">
        <v>63</v>
      </c>
      <c r="T449" s="177" t="s">
        <v>2691</v>
      </c>
      <c r="U449" s="196" t="s">
        <v>103</v>
      </c>
      <c r="V449" s="196" t="s">
        <v>104</v>
      </c>
    </row>
    <row r="450" spans="1:22" ht="31.5" customHeight="1">
      <c r="A450" s="177">
        <v>2313893</v>
      </c>
      <c r="B450" s="195" t="s">
        <v>1169</v>
      </c>
      <c r="C450" s="177" t="s">
        <v>1711</v>
      </c>
      <c r="D450" s="177" t="s">
        <v>102</v>
      </c>
      <c r="E450" s="177" t="s">
        <v>2125</v>
      </c>
      <c r="F450" s="176">
        <v>25.048780487804876</v>
      </c>
      <c r="G450" s="176">
        <v>4408.585365853658</v>
      </c>
      <c r="H450" s="176">
        <v>0</v>
      </c>
      <c r="I450" s="176">
        <v>0</v>
      </c>
      <c r="J450" s="176">
        <v>4408.585365853658</v>
      </c>
      <c r="K450" s="176">
        <v>4408.585365853658</v>
      </c>
      <c r="L450" s="176">
        <v>4408.585365853658</v>
      </c>
      <c r="M450" s="176">
        <v>4408.585365853658</v>
      </c>
      <c r="N450" s="176">
        <v>4408.585365853658</v>
      </c>
      <c r="O450" s="176">
        <v>13225.756097560974</v>
      </c>
      <c r="P450" s="176">
        <v>17634.341463414632</v>
      </c>
      <c r="Q450" s="177">
        <v>1000348365</v>
      </c>
      <c r="R450" s="177" t="s">
        <v>278</v>
      </c>
      <c r="S450" s="177" t="s">
        <v>63</v>
      </c>
      <c r="T450" s="177" t="s">
        <v>2691</v>
      </c>
      <c r="U450" s="196" t="s">
        <v>103</v>
      </c>
      <c r="V450" s="196" t="s">
        <v>104</v>
      </c>
    </row>
    <row r="451" spans="1:22" ht="31.5" customHeight="1">
      <c r="A451" s="177">
        <v>2145839</v>
      </c>
      <c r="B451" s="195" t="s">
        <v>1164</v>
      </c>
      <c r="C451" s="177" t="s">
        <v>1711</v>
      </c>
      <c r="D451" s="177" t="s">
        <v>102</v>
      </c>
      <c r="E451" s="177" t="s">
        <v>2126</v>
      </c>
      <c r="F451" s="176">
        <v>17.670731707317074</v>
      </c>
      <c r="G451" s="176">
        <v>3110.0487804878048</v>
      </c>
      <c r="H451" s="176">
        <v>0</v>
      </c>
      <c r="I451" s="176">
        <v>0</v>
      </c>
      <c r="J451" s="176">
        <v>3110.0487804878048</v>
      </c>
      <c r="K451" s="176">
        <v>3110.0487804878048</v>
      </c>
      <c r="L451" s="176">
        <v>3110.0487804878048</v>
      </c>
      <c r="M451" s="176">
        <v>3110.0487804878048</v>
      </c>
      <c r="N451" s="176">
        <v>3110.0487804878048</v>
      </c>
      <c r="O451" s="176">
        <v>9330.1463414634145</v>
      </c>
      <c r="P451" s="176">
        <v>12440.195121951219</v>
      </c>
      <c r="Q451" s="177">
        <v>1000348365</v>
      </c>
      <c r="R451" s="177" t="s">
        <v>278</v>
      </c>
      <c r="S451" s="177" t="s">
        <v>63</v>
      </c>
      <c r="T451" s="177" t="s">
        <v>2691</v>
      </c>
      <c r="U451" s="196" t="s">
        <v>103</v>
      </c>
      <c r="V451" s="196" t="s">
        <v>104</v>
      </c>
    </row>
    <row r="452" spans="1:22" ht="31.5" customHeight="1">
      <c r="A452" s="177">
        <v>2382354</v>
      </c>
      <c r="B452" s="195" t="s">
        <v>1358</v>
      </c>
      <c r="C452" s="177" t="s">
        <v>1932</v>
      </c>
      <c r="D452" s="177" t="s">
        <v>1264</v>
      </c>
      <c r="E452" s="177" t="s">
        <v>2192</v>
      </c>
      <c r="F452" s="176">
        <v>27.787500000000005</v>
      </c>
      <c r="G452" s="176">
        <v>4890.6000000000013</v>
      </c>
      <c r="H452" s="176">
        <v>4890.6000000000013</v>
      </c>
      <c r="I452" s="176">
        <v>4890.6000000000013</v>
      </c>
      <c r="J452" s="176">
        <v>0</v>
      </c>
      <c r="K452" s="176">
        <v>0</v>
      </c>
      <c r="L452" s="176">
        <v>0</v>
      </c>
      <c r="M452" s="176">
        <v>0</v>
      </c>
      <c r="N452" s="176">
        <v>9781.2000000000025</v>
      </c>
      <c r="O452" s="176">
        <v>0</v>
      </c>
      <c r="P452" s="176">
        <v>9781.2000000000025</v>
      </c>
      <c r="Q452" s="177">
        <v>1000410330</v>
      </c>
      <c r="R452" s="177" t="s">
        <v>2753</v>
      </c>
      <c r="S452" s="177" t="s">
        <v>53</v>
      </c>
      <c r="T452" s="177" t="s">
        <v>2672</v>
      </c>
      <c r="U452" s="196" t="s">
        <v>111</v>
      </c>
      <c r="V452" s="196" t="s">
        <v>112</v>
      </c>
    </row>
    <row r="453" spans="1:22" ht="31.5" customHeight="1">
      <c r="A453" s="177">
        <v>224342</v>
      </c>
      <c r="B453" s="195" t="s">
        <v>1365</v>
      </c>
      <c r="C453" s="177" t="s">
        <v>1932</v>
      </c>
      <c r="D453" s="177" t="s">
        <v>1285</v>
      </c>
      <c r="E453" s="177" t="s">
        <v>2193</v>
      </c>
      <c r="F453" s="176">
        <v>26.762500000000003</v>
      </c>
      <c r="G453" s="176">
        <v>4710.2000000000007</v>
      </c>
      <c r="H453" s="176">
        <v>4710.2000000000007</v>
      </c>
      <c r="I453" s="176">
        <v>4710.2000000000007</v>
      </c>
      <c r="J453" s="176">
        <v>0</v>
      </c>
      <c r="K453" s="176">
        <v>0</v>
      </c>
      <c r="L453" s="176">
        <v>0</v>
      </c>
      <c r="M453" s="176">
        <v>0</v>
      </c>
      <c r="N453" s="176">
        <v>9420.4000000000015</v>
      </c>
      <c r="O453" s="176">
        <v>0</v>
      </c>
      <c r="P453" s="176">
        <v>9420.4000000000015</v>
      </c>
      <c r="Q453" s="177">
        <v>1000428977</v>
      </c>
      <c r="R453" s="177" t="s">
        <v>293</v>
      </c>
      <c r="S453" s="177" t="s">
        <v>24</v>
      </c>
      <c r="T453" s="177" t="s">
        <v>2641</v>
      </c>
      <c r="U453" s="196" t="s">
        <v>111</v>
      </c>
      <c r="V453" s="196" t="s">
        <v>112</v>
      </c>
    </row>
    <row r="454" spans="1:22" ht="31.5" customHeight="1">
      <c r="A454" s="177">
        <v>2184200</v>
      </c>
      <c r="B454" s="195" t="s">
        <v>1346</v>
      </c>
      <c r="C454" s="177" t="s">
        <v>1932</v>
      </c>
      <c r="D454" s="177" t="s">
        <v>1352</v>
      </c>
      <c r="E454" s="177" t="s">
        <v>2193</v>
      </c>
      <c r="F454" s="176">
        <v>26.762500000000003</v>
      </c>
      <c r="G454" s="176">
        <v>4710.2000000000007</v>
      </c>
      <c r="H454" s="176">
        <v>4710.2000000000007</v>
      </c>
      <c r="I454" s="176">
        <v>4710.2000000000007</v>
      </c>
      <c r="J454" s="176">
        <v>0</v>
      </c>
      <c r="K454" s="176">
        <v>0</v>
      </c>
      <c r="L454" s="176">
        <v>0</v>
      </c>
      <c r="M454" s="176">
        <v>0</v>
      </c>
      <c r="N454" s="176">
        <v>9420.4000000000015</v>
      </c>
      <c r="O454" s="176">
        <v>0</v>
      </c>
      <c r="P454" s="176">
        <v>9420.4000000000015</v>
      </c>
      <c r="Q454" s="177">
        <v>1000428977</v>
      </c>
      <c r="R454" s="177" t="s">
        <v>293</v>
      </c>
      <c r="S454" s="177" t="s">
        <v>33</v>
      </c>
      <c r="T454" s="177" t="s">
        <v>2646</v>
      </c>
      <c r="U454" s="196" t="s">
        <v>111</v>
      </c>
      <c r="V454" s="196" t="s">
        <v>112</v>
      </c>
    </row>
    <row r="455" spans="1:22" ht="31.5" customHeight="1">
      <c r="A455" s="177">
        <v>630083</v>
      </c>
      <c r="B455" s="195" t="s">
        <v>2194</v>
      </c>
      <c r="C455" s="177" t="s">
        <v>1932</v>
      </c>
      <c r="D455" s="177" t="s">
        <v>1285</v>
      </c>
      <c r="E455" s="177" t="s">
        <v>2195</v>
      </c>
      <c r="F455" s="176">
        <v>28.425000000000004</v>
      </c>
      <c r="G455" s="176">
        <v>5002.8000000000011</v>
      </c>
      <c r="H455" s="176">
        <v>5002.8000000000011</v>
      </c>
      <c r="I455" s="176">
        <v>5002.8000000000011</v>
      </c>
      <c r="J455" s="176">
        <v>0</v>
      </c>
      <c r="K455" s="176">
        <v>0</v>
      </c>
      <c r="L455" s="176">
        <v>0</v>
      </c>
      <c r="M455" s="176">
        <v>0</v>
      </c>
      <c r="N455" s="176">
        <v>10005.600000000002</v>
      </c>
      <c r="O455" s="176">
        <v>0</v>
      </c>
      <c r="P455" s="176">
        <v>10005.600000000002</v>
      </c>
      <c r="Q455" s="177">
        <v>1000428977</v>
      </c>
      <c r="R455" s="177" t="s">
        <v>293</v>
      </c>
      <c r="S455" s="177" t="s">
        <v>33</v>
      </c>
      <c r="T455" s="177" t="s">
        <v>2646</v>
      </c>
      <c r="U455" s="196" t="s">
        <v>111</v>
      </c>
      <c r="V455" s="196" t="s">
        <v>112</v>
      </c>
    </row>
    <row r="456" spans="1:22" ht="31.5" customHeight="1">
      <c r="A456" s="177">
        <v>860221</v>
      </c>
      <c r="B456" s="195" t="s">
        <v>1279</v>
      </c>
      <c r="C456" s="177" t="s">
        <v>1932</v>
      </c>
      <c r="D456" s="177" t="s">
        <v>1306</v>
      </c>
      <c r="E456" s="177" t="s">
        <v>2196</v>
      </c>
      <c r="F456" s="176">
        <v>28.425000000000004</v>
      </c>
      <c r="G456" s="176">
        <v>5002.8000000000011</v>
      </c>
      <c r="H456" s="176">
        <v>5002.8000000000011</v>
      </c>
      <c r="I456" s="176">
        <v>5002.8000000000011</v>
      </c>
      <c r="J456" s="176">
        <v>0</v>
      </c>
      <c r="K456" s="176">
        <v>0</v>
      </c>
      <c r="L456" s="176">
        <v>0</v>
      </c>
      <c r="M456" s="176">
        <v>0</v>
      </c>
      <c r="N456" s="176">
        <v>10005.600000000002</v>
      </c>
      <c r="O456" s="176">
        <v>0</v>
      </c>
      <c r="P456" s="176">
        <v>10005.600000000002</v>
      </c>
      <c r="Q456" s="177">
        <v>1000428977</v>
      </c>
      <c r="R456" s="177" t="s">
        <v>293</v>
      </c>
      <c r="S456" s="177" t="s">
        <v>33</v>
      </c>
      <c r="T456" s="177" t="s">
        <v>2670</v>
      </c>
      <c r="U456" s="196" t="s">
        <v>111</v>
      </c>
      <c r="V456" s="196" t="s">
        <v>112</v>
      </c>
    </row>
    <row r="457" spans="1:22" ht="31.5" customHeight="1">
      <c r="A457" s="177">
        <v>2328233</v>
      </c>
      <c r="B457" s="195" t="s">
        <v>1367</v>
      </c>
      <c r="C457" s="177" t="s">
        <v>1932</v>
      </c>
      <c r="D457" s="177" t="s">
        <v>1264</v>
      </c>
      <c r="E457" s="177" t="s">
        <v>2196</v>
      </c>
      <c r="F457" s="176">
        <v>28.425000000000004</v>
      </c>
      <c r="G457" s="176">
        <v>5002.8000000000011</v>
      </c>
      <c r="H457" s="176">
        <v>5002.8000000000011</v>
      </c>
      <c r="I457" s="176">
        <v>5002.8000000000011</v>
      </c>
      <c r="J457" s="176">
        <v>0</v>
      </c>
      <c r="K457" s="176">
        <v>0</v>
      </c>
      <c r="L457" s="176">
        <v>0</v>
      </c>
      <c r="M457" s="176">
        <v>0</v>
      </c>
      <c r="N457" s="176">
        <v>10005.600000000002</v>
      </c>
      <c r="O457" s="176">
        <v>0</v>
      </c>
      <c r="P457" s="176">
        <v>10005.600000000002</v>
      </c>
      <c r="Q457" s="177">
        <v>1000428977</v>
      </c>
      <c r="R457" s="177" t="s">
        <v>293</v>
      </c>
      <c r="S457" s="177" t="s">
        <v>33</v>
      </c>
      <c r="T457" s="177" t="s">
        <v>2646</v>
      </c>
      <c r="U457" s="196" t="s">
        <v>111</v>
      </c>
      <c r="V457" s="196" t="s">
        <v>112</v>
      </c>
    </row>
    <row r="458" spans="1:22" ht="31.5" customHeight="1">
      <c r="A458" s="177">
        <v>912369</v>
      </c>
      <c r="B458" s="195" t="s">
        <v>2197</v>
      </c>
      <c r="C458" s="177" t="s">
        <v>1932</v>
      </c>
      <c r="D458" s="177" t="s">
        <v>1316</v>
      </c>
      <c r="E458" s="177" t="s">
        <v>2198</v>
      </c>
      <c r="F458" s="176">
        <v>22</v>
      </c>
      <c r="G458" s="176">
        <v>3872</v>
      </c>
      <c r="H458" s="176">
        <v>3872</v>
      </c>
      <c r="I458" s="176">
        <v>3872</v>
      </c>
      <c r="J458" s="176">
        <v>0</v>
      </c>
      <c r="K458" s="176">
        <v>0</v>
      </c>
      <c r="L458" s="176">
        <v>0</v>
      </c>
      <c r="M458" s="176">
        <v>0</v>
      </c>
      <c r="N458" s="176">
        <v>7744</v>
      </c>
      <c r="O458" s="176">
        <v>0</v>
      </c>
      <c r="P458" s="176">
        <v>7744</v>
      </c>
      <c r="Q458" s="177">
        <v>1000428977</v>
      </c>
      <c r="R458" s="177" t="s">
        <v>293</v>
      </c>
      <c r="S458" s="177" t="s">
        <v>33</v>
      </c>
      <c r="T458" s="177" t="s">
        <v>2646</v>
      </c>
      <c r="U458" s="196" t="s">
        <v>111</v>
      </c>
      <c r="V458" s="196" t="s">
        <v>112</v>
      </c>
    </row>
    <row r="459" spans="1:22" ht="31.5" customHeight="1">
      <c r="A459" s="177">
        <v>2134656</v>
      </c>
      <c r="B459" s="195" t="s">
        <v>1254</v>
      </c>
      <c r="C459" s="177" t="s">
        <v>1932</v>
      </c>
      <c r="D459" s="177" t="s">
        <v>1304</v>
      </c>
      <c r="E459" s="177" t="s">
        <v>2198</v>
      </c>
      <c r="F459" s="176">
        <v>22</v>
      </c>
      <c r="G459" s="176">
        <v>3872</v>
      </c>
      <c r="H459" s="176">
        <v>3872</v>
      </c>
      <c r="I459" s="176">
        <v>3872</v>
      </c>
      <c r="J459" s="176">
        <v>0</v>
      </c>
      <c r="K459" s="176">
        <v>0</v>
      </c>
      <c r="L459" s="176">
        <v>0</v>
      </c>
      <c r="M459" s="176">
        <v>0</v>
      </c>
      <c r="N459" s="176">
        <v>7744</v>
      </c>
      <c r="O459" s="176">
        <v>0</v>
      </c>
      <c r="P459" s="176">
        <v>7744</v>
      </c>
      <c r="Q459" s="177">
        <v>1000428977</v>
      </c>
      <c r="R459" s="177" t="s">
        <v>293</v>
      </c>
      <c r="S459" s="177" t="s">
        <v>33</v>
      </c>
      <c r="T459" s="177" t="s">
        <v>2670</v>
      </c>
      <c r="U459" s="196" t="s">
        <v>111</v>
      </c>
      <c r="V459" s="196" t="s">
        <v>112</v>
      </c>
    </row>
    <row r="460" spans="1:22" ht="31.5" customHeight="1">
      <c r="A460" s="177">
        <v>2222686</v>
      </c>
      <c r="B460" s="195" t="s">
        <v>1278</v>
      </c>
      <c r="C460" s="177" t="s">
        <v>1932</v>
      </c>
      <c r="D460" s="177" t="s">
        <v>1349</v>
      </c>
      <c r="E460" s="177" t="s">
        <v>2199</v>
      </c>
      <c r="F460" s="176">
        <v>18.925000000000001</v>
      </c>
      <c r="G460" s="176">
        <v>3330.8</v>
      </c>
      <c r="H460" s="176">
        <v>3330.8</v>
      </c>
      <c r="I460" s="176">
        <v>3330.8</v>
      </c>
      <c r="J460" s="176">
        <v>0</v>
      </c>
      <c r="K460" s="176">
        <v>0</v>
      </c>
      <c r="L460" s="176">
        <v>0</v>
      </c>
      <c r="M460" s="176">
        <v>0</v>
      </c>
      <c r="N460" s="176">
        <v>6661.6</v>
      </c>
      <c r="O460" s="176">
        <v>0</v>
      </c>
      <c r="P460" s="176">
        <v>6661.6</v>
      </c>
      <c r="Q460" s="177">
        <v>1000428977</v>
      </c>
      <c r="R460" s="177" t="s">
        <v>293</v>
      </c>
      <c r="S460" s="177" t="s">
        <v>33</v>
      </c>
      <c r="T460" s="177" t="s">
        <v>2670</v>
      </c>
      <c r="U460" s="196" t="s">
        <v>111</v>
      </c>
      <c r="V460" s="196" t="s">
        <v>112</v>
      </c>
    </row>
    <row r="461" spans="1:22" ht="31.5" customHeight="1">
      <c r="A461" s="177">
        <v>2263415</v>
      </c>
      <c r="B461" s="195" t="s">
        <v>1326</v>
      </c>
      <c r="C461" s="177" t="s">
        <v>1932</v>
      </c>
      <c r="D461" s="177" t="s">
        <v>1349</v>
      </c>
      <c r="E461" s="177" t="s">
        <v>2199</v>
      </c>
      <c r="F461" s="176">
        <v>18.925000000000001</v>
      </c>
      <c r="G461" s="176">
        <v>3330.8</v>
      </c>
      <c r="H461" s="176">
        <v>3330.8</v>
      </c>
      <c r="I461" s="176">
        <v>3330.8</v>
      </c>
      <c r="J461" s="176">
        <v>0</v>
      </c>
      <c r="K461" s="176">
        <v>0</v>
      </c>
      <c r="L461" s="176">
        <v>0</v>
      </c>
      <c r="M461" s="176">
        <v>0</v>
      </c>
      <c r="N461" s="176">
        <v>6661.6</v>
      </c>
      <c r="O461" s="176">
        <v>0</v>
      </c>
      <c r="P461" s="176">
        <v>6661.6</v>
      </c>
      <c r="Q461" s="177">
        <v>1000428976</v>
      </c>
      <c r="R461" s="177" t="s">
        <v>295</v>
      </c>
      <c r="S461" s="177" t="s">
        <v>33</v>
      </c>
      <c r="T461" s="177" t="s">
        <v>2646</v>
      </c>
      <c r="U461" s="196" t="s">
        <v>111</v>
      </c>
      <c r="V461" s="196" t="s">
        <v>112</v>
      </c>
    </row>
    <row r="462" spans="1:22" ht="31.5" customHeight="1">
      <c r="A462" s="177">
        <v>2134698</v>
      </c>
      <c r="B462" s="195" t="s">
        <v>1351</v>
      </c>
      <c r="C462" s="177" t="s">
        <v>1932</v>
      </c>
      <c r="D462" s="177" t="s">
        <v>1304</v>
      </c>
      <c r="E462" s="177" t="s">
        <v>2199</v>
      </c>
      <c r="F462" s="176">
        <v>18.925000000000001</v>
      </c>
      <c r="G462" s="176">
        <v>3330.8</v>
      </c>
      <c r="H462" s="176">
        <v>3330.8</v>
      </c>
      <c r="I462" s="176">
        <v>3330.8</v>
      </c>
      <c r="J462" s="176">
        <v>0</v>
      </c>
      <c r="K462" s="176">
        <v>0</v>
      </c>
      <c r="L462" s="176">
        <v>0</v>
      </c>
      <c r="M462" s="176">
        <v>0</v>
      </c>
      <c r="N462" s="176">
        <v>6661.6</v>
      </c>
      <c r="O462" s="176">
        <v>0</v>
      </c>
      <c r="P462" s="176">
        <v>6661.6</v>
      </c>
      <c r="Q462" s="177">
        <v>1000428976</v>
      </c>
      <c r="R462" s="177" t="s">
        <v>295</v>
      </c>
      <c r="S462" s="177" t="s">
        <v>24</v>
      </c>
      <c r="T462" s="177" t="s">
        <v>2641</v>
      </c>
      <c r="U462" s="196" t="s">
        <v>111</v>
      </c>
      <c r="V462" s="196" t="s">
        <v>112</v>
      </c>
    </row>
    <row r="463" spans="1:22" ht="31.5" customHeight="1">
      <c r="A463" s="177">
        <v>849289</v>
      </c>
      <c r="B463" s="195" t="s">
        <v>1288</v>
      </c>
      <c r="C463" s="177" t="s">
        <v>1932</v>
      </c>
      <c r="D463" s="177" t="s">
        <v>1306</v>
      </c>
      <c r="E463" s="177" t="s">
        <v>2200</v>
      </c>
      <c r="F463" s="176">
        <v>28.425000000000004</v>
      </c>
      <c r="G463" s="176">
        <v>5002.8000000000011</v>
      </c>
      <c r="H463" s="176">
        <v>5002.8000000000011</v>
      </c>
      <c r="I463" s="176">
        <v>5002.8000000000011</v>
      </c>
      <c r="J463" s="176">
        <v>0</v>
      </c>
      <c r="K463" s="176">
        <v>0</v>
      </c>
      <c r="L463" s="176">
        <v>0</v>
      </c>
      <c r="M463" s="176">
        <v>0</v>
      </c>
      <c r="N463" s="176">
        <v>10005.600000000002</v>
      </c>
      <c r="O463" s="176">
        <v>0</v>
      </c>
      <c r="P463" s="176">
        <v>10005.600000000002</v>
      </c>
      <c r="Q463" s="177">
        <v>1000428977</v>
      </c>
      <c r="R463" s="177" t="s">
        <v>293</v>
      </c>
      <c r="S463" s="177" t="s">
        <v>33</v>
      </c>
      <c r="T463" s="177" t="s">
        <v>2670</v>
      </c>
      <c r="U463" s="196" t="s">
        <v>111</v>
      </c>
      <c r="V463" s="196" t="s">
        <v>112</v>
      </c>
    </row>
    <row r="464" spans="1:22" ht="31.5" customHeight="1">
      <c r="A464" s="177">
        <v>2066818</v>
      </c>
      <c r="B464" s="195" t="s">
        <v>1348</v>
      </c>
      <c r="C464" s="177" t="s">
        <v>1932</v>
      </c>
      <c r="D464" s="177" t="s">
        <v>1304</v>
      </c>
      <c r="E464" s="177" t="s">
        <v>2201</v>
      </c>
      <c r="F464" s="176">
        <v>21.975000000000005</v>
      </c>
      <c r="G464" s="176">
        <v>3867.6000000000008</v>
      </c>
      <c r="H464" s="176">
        <v>3867.6000000000008</v>
      </c>
      <c r="I464" s="176">
        <v>3867.6000000000008</v>
      </c>
      <c r="J464" s="176">
        <v>0</v>
      </c>
      <c r="K464" s="176">
        <v>0</v>
      </c>
      <c r="L464" s="176">
        <v>0</v>
      </c>
      <c r="M464" s="176">
        <v>0</v>
      </c>
      <c r="N464" s="176">
        <v>7735.2000000000016</v>
      </c>
      <c r="O464" s="176">
        <v>0</v>
      </c>
      <c r="P464" s="176">
        <v>7735.2000000000016</v>
      </c>
      <c r="Q464" s="177">
        <v>1000428976</v>
      </c>
      <c r="R464" s="177" t="s">
        <v>295</v>
      </c>
      <c r="S464" s="177" t="s">
        <v>24</v>
      </c>
      <c r="T464" s="177" t="s">
        <v>2641</v>
      </c>
      <c r="U464" s="196" t="s">
        <v>111</v>
      </c>
      <c r="V464" s="196" t="s">
        <v>112</v>
      </c>
    </row>
    <row r="465" spans="1:22" ht="31.5" customHeight="1">
      <c r="A465" s="177">
        <v>2101660</v>
      </c>
      <c r="B465" s="195" t="s">
        <v>1289</v>
      </c>
      <c r="C465" s="177" t="s">
        <v>1932</v>
      </c>
      <c r="D465" s="177" t="s">
        <v>1304</v>
      </c>
      <c r="E465" s="177" t="s">
        <v>2201</v>
      </c>
      <c r="F465" s="176">
        <v>21.975000000000005</v>
      </c>
      <c r="G465" s="176">
        <v>3867.6000000000008</v>
      </c>
      <c r="H465" s="176">
        <v>3867.6000000000008</v>
      </c>
      <c r="I465" s="176">
        <v>3867.6000000000008</v>
      </c>
      <c r="J465" s="176">
        <v>0</v>
      </c>
      <c r="K465" s="176">
        <v>0</v>
      </c>
      <c r="L465" s="176">
        <v>0</v>
      </c>
      <c r="M465" s="176">
        <v>0</v>
      </c>
      <c r="N465" s="176">
        <v>7735.2000000000016</v>
      </c>
      <c r="O465" s="176">
        <v>0</v>
      </c>
      <c r="P465" s="176">
        <v>7735.2000000000016</v>
      </c>
      <c r="Q465" s="177">
        <v>1000428977</v>
      </c>
      <c r="R465" s="177" t="s">
        <v>293</v>
      </c>
      <c r="S465" s="177" t="s">
        <v>33</v>
      </c>
      <c r="T465" s="177" t="s">
        <v>2670</v>
      </c>
      <c r="U465" s="196" t="s">
        <v>111</v>
      </c>
      <c r="V465" s="196" t="s">
        <v>112</v>
      </c>
    </row>
    <row r="466" spans="1:22" ht="31.5" customHeight="1">
      <c r="A466" s="177">
        <v>2168632</v>
      </c>
      <c r="B466" s="195" t="s">
        <v>2202</v>
      </c>
      <c r="C466" s="177" t="s">
        <v>1932</v>
      </c>
      <c r="D466" s="177" t="s">
        <v>1304</v>
      </c>
      <c r="E466" s="177" t="s">
        <v>2201</v>
      </c>
      <c r="F466" s="176">
        <v>21.975000000000005</v>
      </c>
      <c r="G466" s="176">
        <v>3867.6000000000008</v>
      </c>
      <c r="H466" s="176">
        <v>3867.6000000000008</v>
      </c>
      <c r="I466" s="176">
        <v>3867.6000000000008</v>
      </c>
      <c r="J466" s="176">
        <v>0</v>
      </c>
      <c r="K466" s="176">
        <v>0</v>
      </c>
      <c r="L466" s="176">
        <v>0</v>
      </c>
      <c r="M466" s="176">
        <v>0</v>
      </c>
      <c r="N466" s="176">
        <v>7735.2000000000016</v>
      </c>
      <c r="O466" s="176">
        <v>0</v>
      </c>
      <c r="P466" s="176">
        <v>7735.2000000000016</v>
      </c>
      <c r="Q466" s="177">
        <v>1000430236</v>
      </c>
      <c r="R466" s="177" t="s">
        <v>116</v>
      </c>
      <c r="S466" s="177" t="s">
        <v>33</v>
      </c>
      <c r="T466" s="177" t="s">
        <v>2646</v>
      </c>
      <c r="U466" s="196" t="s">
        <v>111</v>
      </c>
      <c r="V466" s="196" t="s">
        <v>112</v>
      </c>
    </row>
    <row r="467" spans="1:22" ht="31.5" customHeight="1">
      <c r="A467" s="177">
        <v>2048887</v>
      </c>
      <c r="B467" s="195" t="s">
        <v>2203</v>
      </c>
      <c r="C467" s="177" t="s">
        <v>1932</v>
      </c>
      <c r="D467" s="177" t="s">
        <v>1304</v>
      </c>
      <c r="E467" s="177" t="s">
        <v>2201</v>
      </c>
      <c r="F467" s="176">
        <v>21.975000000000005</v>
      </c>
      <c r="G467" s="176">
        <v>3867.6000000000008</v>
      </c>
      <c r="H467" s="176">
        <v>3867.6000000000008</v>
      </c>
      <c r="I467" s="176">
        <v>3867.6000000000008</v>
      </c>
      <c r="J467" s="176">
        <v>0</v>
      </c>
      <c r="K467" s="176">
        <v>0</v>
      </c>
      <c r="L467" s="176">
        <v>0</v>
      </c>
      <c r="M467" s="176">
        <v>0</v>
      </c>
      <c r="N467" s="176">
        <v>7735.2000000000016</v>
      </c>
      <c r="O467" s="176">
        <v>0</v>
      </c>
      <c r="P467" s="176">
        <v>7735.2000000000016</v>
      </c>
      <c r="Q467" s="177" t="e">
        <v>#N/A</v>
      </c>
      <c r="R467" s="177" t="e">
        <v>#N/A</v>
      </c>
      <c r="S467" s="177" t="s">
        <v>24</v>
      </c>
      <c r="T467" s="177" t="s">
        <v>2641</v>
      </c>
      <c r="U467" s="196" t="s">
        <v>111</v>
      </c>
      <c r="V467" s="196" t="s">
        <v>112</v>
      </c>
    </row>
    <row r="468" spans="1:22" ht="31.5" customHeight="1">
      <c r="A468" s="177">
        <v>922530</v>
      </c>
      <c r="B468" s="195" t="s">
        <v>1280</v>
      </c>
      <c r="C468" s="177" t="s">
        <v>1932</v>
      </c>
      <c r="D468" s="177" t="s">
        <v>1304</v>
      </c>
      <c r="E468" s="177" t="s">
        <v>2201</v>
      </c>
      <c r="F468" s="176">
        <v>21.975000000000005</v>
      </c>
      <c r="G468" s="176">
        <v>3867.6000000000008</v>
      </c>
      <c r="H468" s="176">
        <v>3867.6000000000008</v>
      </c>
      <c r="I468" s="176">
        <v>3867.6000000000008</v>
      </c>
      <c r="J468" s="176">
        <v>0</v>
      </c>
      <c r="K468" s="176">
        <v>0</v>
      </c>
      <c r="L468" s="176">
        <v>0</v>
      </c>
      <c r="M468" s="176">
        <v>0</v>
      </c>
      <c r="N468" s="176">
        <v>7735.2000000000016</v>
      </c>
      <c r="O468" s="176">
        <v>0</v>
      </c>
      <c r="P468" s="176">
        <v>7735.2000000000016</v>
      </c>
      <c r="Q468" s="177">
        <v>1000428977</v>
      </c>
      <c r="R468" s="177" t="s">
        <v>293</v>
      </c>
      <c r="S468" s="177" t="s">
        <v>33</v>
      </c>
      <c r="T468" s="177" t="s">
        <v>2646</v>
      </c>
      <c r="U468" s="196" t="s">
        <v>111</v>
      </c>
      <c r="V468" s="196" t="s">
        <v>112</v>
      </c>
    </row>
    <row r="469" spans="1:22" ht="31.5" customHeight="1">
      <c r="A469" s="177">
        <v>2107951</v>
      </c>
      <c r="B469" s="195" t="s">
        <v>1253</v>
      </c>
      <c r="C469" s="177" t="s">
        <v>1932</v>
      </c>
      <c r="D469" s="177" t="s">
        <v>1304</v>
      </c>
      <c r="E469" s="177" t="s">
        <v>2201</v>
      </c>
      <c r="F469" s="176">
        <v>21.975000000000005</v>
      </c>
      <c r="G469" s="176">
        <v>3867.6000000000008</v>
      </c>
      <c r="H469" s="176">
        <v>3867.6000000000008</v>
      </c>
      <c r="I469" s="176">
        <v>3867.6000000000008</v>
      </c>
      <c r="J469" s="176">
        <v>0</v>
      </c>
      <c r="K469" s="176">
        <v>0</v>
      </c>
      <c r="L469" s="176">
        <v>0</v>
      </c>
      <c r="M469" s="176">
        <v>0</v>
      </c>
      <c r="N469" s="176">
        <v>7735.2000000000016</v>
      </c>
      <c r="O469" s="176">
        <v>0</v>
      </c>
      <c r="P469" s="176">
        <v>7735.2000000000016</v>
      </c>
      <c r="Q469" s="177">
        <v>1000428977</v>
      </c>
      <c r="R469" s="177" t="s">
        <v>293</v>
      </c>
      <c r="S469" s="177" t="s">
        <v>33</v>
      </c>
      <c r="T469" s="177" t="s">
        <v>2670</v>
      </c>
      <c r="U469" s="196" t="s">
        <v>111</v>
      </c>
      <c r="V469" s="196" t="s">
        <v>112</v>
      </c>
    </row>
    <row r="470" spans="1:22" ht="31.5" customHeight="1">
      <c r="A470" s="177">
        <v>2302427</v>
      </c>
      <c r="B470" s="195" t="s">
        <v>2168</v>
      </c>
      <c r="C470" s="177" t="s">
        <v>1932</v>
      </c>
      <c r="D470" s="177" t="s">
        <v>1349</v>
      </c>
      <c r="E470" s="177" t="s">
        <v>2201</v>
      </c>
      <c r="F470" s="176">
        <v>21.975000000000005</v>
      </c>
      <c r="G470" s="176">
        <v>3867.6000000000008</v>
      </c>
      <c r="H470" s="176">
        <v>3867.6000000000008</v>
      </c>
      <c r="I470" s="176">
        <v>3867.6000000000008</v>
      </c>
      <c r="J470" s="176">
        <v>0</v>
      </c>
      <c r="K470" s="176">
        <v>0</v>
      </c>
      <c r="L470" s="176">
        <v>0</v>
      </c>
      <c r="M470" s="176">
        <v>0</v>
      </c>
      <c r="N470" s="176">
        <v>7735.2000000000016</v>
      </c>
      <c r="O470" s="176">
        <v>0</v>
      </c>
      <c r="P470" s="176">
        <v>7735.2000000000016</v>
      </c>
      <c r="Q470" s="177">
        <v>1000428976</v>
      </c>
      <c r="R470" s="177" t="s">
        <v>295</v>
      </c>
      <c r="S470" s="177" t="s">
        <v>24</v>
      </c>
      <c r="T470" s="177" t="s">
        <v>2641</v>
      </c>
      <c r="U470" s="196" t="s">
        <v>111</v>
      </c>
      <c r="V470" s="196" t="s">
        <v>112</v>
      </c>
    </row>
    <row r="471" spans="1:22" ht="31.5" customHeight="1">
      <c r="A471" s="177">
        <v>2054890</v>
      </c>
      <c r="B471" s="195" t="s">
        <v>1249</v>
      </c>
      <c r="C471" s="177" t="s">
        <v>1932</v>
      </c>
      <c r="D471" s="177" t="s">
        <v>1304</v>
      </c>
      <c r="E471" s="177" t="s">
        <v>2201</v>
      </c>
      <c r="F471" s="176">
        <v>21.975000000000005</v>
      </c>
      <c r="G471" s="176">
        <v>3867.6000000000008</v>
      </c>
      <c r="H471" s="176">
        <v>3867.6000000000008</v>
      </c>
      <c r="I471" s="176">
        <v>3867.6000000000008</v>
      </c>
      <c r="J471" s="176">
        <v>0</v>
      </c>
      <c r="K471" s="176">
        <v>0</v>
      </c>
      <c r="L471" s="176">
        <v>0</v>
      </c>
      <c r="M471" s="176">
        <v>0</v>
      </c>
      <c r="N471" s="176">
        <v>7735.2000000000016</v>
      </c>
      <c r="O471" s="176">
        <v>0</v>
      </c>
      <c r="P471" s="176">
        <v>7735.2000000000016</v>
      </c>
      <c r="Q471" s="177">
        <v>1000428977</v>
      </c>
      <c r="R471" s="177" t="s">
        <v>293</v>
      </c>
      <c r="S471" s="177" t="s">
        <v>33</v>
      </c>
      <c r="T471" s="177" t="s">
        <v>2646</v>
      </c>
      <c r="U471" s="196" t="s">
        <v>111</v>
      </c>
      <c r="V471" s="196" t="s">
        <v>112</v>
      </c>
    </row>
    <row r="472" spans="1:22" ht="31.5" customHeight="1">
      <c r="A472" s="177">
        <v>2102244</v>
      </c>
      <c r="B472" s="195" t="s">
        <v>2204</v>
      </c>
      <c r="C472" s="177" t="s">
        <v>1932</v>
      </c>
      <c r="D472" s="177" t="s">
        <v>1304</v>
      </c>
      <c r="E472" s="177" t="s">
        <v>2201</v>
      </c>
      <c r="F472" s="176">
        <v>21.975000000000005</v>
      </c>
      <c r="G472" s="176">
        <v>3867.6000000000008</v>
      </c>
      <c r="H472" s="176">
        <v>3867.6000000000008</v>
      </c>
      <c r="I472" s="176">
        <v>3867.6000000000008</v>
      </c>
      <c r="J472" s="176">
        <v>0</v>
      </c>
      <c r="K472" s="176">
        <v>0</v>
      </c>
      <c r="L472" s="176">
        <v>0</v>
      </c>
      <c r="M472" s="176">
        <v>0</v>
      </c>
      <c r="N472" s="176">
        <v>7735.2000000000016</v>
      </c>
      <c r="O472" s="176">
        <v>0</v>
      </c>
      <c r="P472" s="176">
        <v>7735.2000000000016</v>
      </c>
      <c r="Q472" s="177">
        <v>1000428977</v>
      </c>
      <c r="R472" s="177" t="s">
        <v>293</v>
      </c>
      <c r="S472" s="177" t="s">
        <v>27</v>
      </c>
      <c r="T472" s="177" t="s">
        <v>2647</v>
      </c>
      <c r="U472" s="196" t="s">
        <v>111</v>
      </c>
      <c r="V472" s="196" t="s">
        <v>112</v>
      </c>
    </row>
    <row r="473" spans="1:22" ht="31.5" customHeight="1">
      <c r="A473" s="177">
        <v>2122487</v>
      </c>
      <c r="B473" s="195" t="s">
        <v>1290</v>
      </c>
      <c r="C473" s="177" t="s">
        <v>1932</v>
      </c>
      <c r="D473" s="177" t="s">
        <v>1304</v>
      </c>
      <c r="E473" s="177" t="s">
        <v>2201</v>
      </c>
      <c r="F473" s="176">
        <v>21.975000000000005</v>
      </c>
      <c r="G473" s="176">
        <v>3867.6000000000008</v>
      </c>
      <c r="H473" s="176">
        <v>3867.6000000000008</v>
      </c>
      <c r="I473" s="176">
        <v>3867.6000000000008</v>
      </c>
      <c r="J473" s="176">
        <v>0</v>
      </c>
      <c r="K473" s="176">
        <v>0</v>
      </c>
      <c r="L473" s="176">
        <v>0</v>
      </c>
      <c r="M473" s="176">
        <v>0</v>
      </c>
      <c r="N473" s="176">
        <v>7735.2000000000016</v>
      </c>
      <c r="O473" s="176">
        <v>0</v>
      </c>
      <c r="P473" s="176">
        <v>7735.2000000000016</v>
      </c>
      <c r="Q473" s="177">
        <v>1000428977</v>
      </c>
      <c r="R473" s="177" t="s">
        <v>293</v>
      </c>
      <c r="S473" s="177" t="s">
        <v>33</v>
      </c>
      <c r="T473" s="177" t="s">
        <v>2646</v>
      </c>
      <c r="U473" s="196" t="s">
        <v>111</v>
      </c>
      <c r="V473" s="196" t="s">
        <v>112</v>
      </c>
    </row>
    <row r="474" spans="1:22" ht="31.5" customHeight="1">
      <c r="A474" s="177">
        <v>896997</v>
      </c>
      <c r="B474" s="195" t="s">
        <v>1633</v>
      </c>
      <c r="C474" s="177" t="s">
        <v>1932</v>
      </c>
      <c r="D474" s="177" t="s">
        <v>1306</v>
      </c>
      <c r="E474" s="177" t="s">
        <v>2201</v>
      </c>
      <c r="F474" s="176">
        <v>21.975000000000005</v>
      </c>
      <c r="G474" s="176">
        <v>3867.6000000000008</v>
      </c>
      <c r="H474" s="176">
        <v>3867.6000000000008</v>
      </c>
      <c r="I474" s="176">
        <v>3867.6000000000008</v>
      </c>
      <c r="J474" s="176">
        <v>0</v>
      </c>
      <c r="K474" s="176">
        <v>0</v>
      </c>
      <c r="L474" s="176">
        <v>0</v>
      </c>
      <c r="M474" s="176">
        <v>0</v>
      </c>
      <c r="N474" s="176">
        <v>7735.2000000000016</v>
      </c>
      <c r="O474" s="176">
        <v>0</v>
      </c>
      <c r="P474" s="176">
        <v>7735.2000000000016</v>
      </c>
      <c r="Q474" s="177">
        <v>1000428977</v>
      </c>
      <c r="R474" s="177" t="s">
        <v>293</v>
      </c>
      <c r="S474" s="177" t="s">
        <v>27</v>
      </c>
      <c r="T474" s="177" t="s">
        <v>2647</v>
      </c>
      <c r="U474" s="196" t="s">
        <v>111</v>
      </c>
      <c r="V474" s="196" t="s">
        <v>112</v>
      </c>
    </row>
    <row r="475" spans="1:22" ht="31.5" customHeight="1">
      <c r="A475" s="177">
        <v>919559</v>
      </c>
      <c r="B475" s="195" t="s">
        <v>2182</v>
      </c>
      <c r="C475" s="177" t="s">
        <v>1932</v>
      </c>
      <c r="D475" s="177" t="s">
        <v>1316</v>
      </c>
      <c r="E475" s="177" t="s">
        <v>2201</v>
      </c>
      <c r="F475" s="176">
        <v>21.975000000000005</v>
      </c>
      <c r="G475" s="176">
        <v>3867.6000000000008</v>
      </c>
      <c r="H475" s="176">
        <v>3867.6000000000008</v>
      </c>
      <c r="I475" s="176">
        <v>3867.6000000000008</v>
      </c>
      <c r="J475" s="176">
        <v>0</v>
      </c>
      <c r="K475" s="176">
        <v>0</v>
      </c>
      <c r="L475" s="176">
        <v>0</v>
      </c>
      <c r="M475" s="176">
        <v>0</v>
      </c>
      <c r="N475" s="176">
        <v>7735.2000000000016</v>
      </c>
      <c r="O475" s="176">
        <v>0</v>
      </c>
      <c r="P475" s="176">
        <v>7735.2000000000016</v>
      </c>
      <c r="Q475" s="177">
        <v>1000428976</v>
      </c>
      <c r="R475" s="177" t="s">
        <v>295</v>
      </c>
      <c r="S475" s="177" t="s">
        <v>27</v>
      </c>
      <c r="T475" s="177" t="s">
        <v>2647</v>
      </c>
      <c r="U475" s="196" t="s">
        <v>111</v>
      </c>
      <c r="V475" s="196" t="s">
        <v>112</v>
      </c>
    </row>
    <row r="476" spans="1:22" ht="31.5" customHeight="1">
      <c r="A476" s="177">
        <v>772043</v>
      </c>
      <c r="B476" s="195" t="s">
        <v>1305</v>
      </c>
      <c r="C476" s="177" t="s">
        <v>1932</v>
      </c>
      <c r="D476" s="177" t="s">
        <v>1306</v>
      </c>
      <c r="E476" s="177" t="s">
        <v>2201</v>
      </c>
      <c r="F476" s="176">
        <v>21.975000000000005</v>
      </c>
      <c r="G476" s="176">
        <v>3867.6000000000008</v>
      </c>
      <c r="H476" s="176">
        <v>3867.6000000000008</v>
      </c>
      <c r="I476" s="176">
        <v>3867.6000000000008</v>
      </c>
      <c r="J476" s="176">
        <v>0</v>
      </c>
      <c r="K476" s="176">
        <v>0</v>
      </c>
      <c r="L476" s="176">
        <v>0</v>
      </c>
      <c r="M476" s="176">
        <v>0</v>
      </c>
      <c r="N476" s="176">
        <v>7735.2000000000016</v>
      </c>
      <c r="O476" s="176">
        <v>0</v>
      </c>
      <c r="P476" s="176">
        <v>7735.2000000000016</v>
      </c>
      <c r="Q476" s="177">
        <v>1000428976</v>
      </c>
      <c r="R476" s="177" t="s">
        <v>295</v>
      </c>
      <c r="S476" s="177" t="s">
        <v>33</v>
      </c>
      <c r="T476" s="177" t="s">
        <v>2646</v>
      </c>
      <c r="U476" s="196" t="s">
        <v>111</v>
      </c>
      <c r="V476" s="196" t="s">
        <v>112</v>
      </c>
    </row>
    <row r="477" spans="1:22" ht="31.5" customHeight="1">
      <c r="A477" s="177">
        <v>295052</v>
      </c>
      <c r="B477" s="195" t="s">
        <v>2205</v>
      </c>
      <c r="C477" s="177" t="s">
        <v>1932</v>
      </c>
      <c r="D477" s="177" t="s">
        <v>1285</v>
      </c>
      <c r="E477" s="177" t="s">
        <v>2201</v>
      </c>
      <c r="F477" s="176">
        <v>21.975000000000005</v>
      </c>
      <c r="G477" s="176">
        <v>3867.6000000000008</v>
      </c>
      <c r="H477" s="176">
        <v>3867.6000000000008</v>
      </c>
      <c r="I477" s="176">
        <v>3867.6000000000008</v>
      </c>
      <c r="J477" s="176">
        <v>0</v>
      </c>
      <c r="K477" s="176">
        <v>0</v>
      </c>
      <c r="L477" s="176">
        <v>0</v>
      </c>
      <c r="M477" s="176">
        <v>0</v>
      </c>
      <c r="N477" s="176">
        <v>7735.2000000000016</v>
      </c>
      <c r="O477" s="176">
        <v>0</v>
      </c>
      <c r="P477" s="176">
        <v>7735.2000000000016</v>
      </c>
      <c r="Q477" s="177">
        <v>1000428977</v>
      </c>
      <c r="R477" s="177" t="s">
        <v>293</v>
      </c>
      <c r="S477" s="177" t="s">
        <v>26</v>
      </c>
      <c r="T477" s="177" t="s">
        <v>2754</v>
      </c>
      <c r="U477" s="196" t="s">
        <v>111</v>
      </c>
      <c r="V477" s="196" t="s">
        <v>112</v>
      </c>
    </row>
    <row r="478" spans="1:22" ht="31.5" customHeight="1">
      <c r="A478" s="177">
        <v>2276027</v>
      </c>
      <c r="B478" s="195" t="s">
        <v>1275</v>
      </c>
      <c r="C478" s="177" t="s">
        <v>1932</v>
      </c>
      <c r="D478" s="177" t="s">
        <v>1349</v>
      </c>
      <c r="E478" s="177" t="s">
        <v>2146</v>
      </c>
      <c r="F478" s="176">
        <v>22.162500000000001</v>
      </c>
      <c r="G478" s="176">
        <v>3900.6000000000004</v>
      </c>
      <c r="H478" s="176">
        <v>3900.6000000000004</v>
      </c>
      <c r="I478" s="176">
        <v>3900.6000000000004</v>
      </c>
      <c r="J478" s="176">
        <v>0</v>
      </c>
      <c r="K478" s="176">
        <v>0</v>
      </c>
      <c r="L478" s="176">
        <v>0</v>
      </c>
      <c r="M478" s="176">
        <v>0</v>
      </c>
      <c r="N478" s="176">
        <v>7801.2000000000007</v>
      </c>
      <c r="O478" s="176">
        <v>0</v>
      </c>
      <c r="P478" s="176">
        <v>7801.2000000000007</v>
      </c>
      <c r="Q478" s="177">
        <v>1000428977</v>
      </c>
      <c r="R478" s="177" t="s">
        <v>293</v>
      </c>
      <c r="S478" s="177" t="s">
        <v>26</v>
      </c>
      <c r="T478" s="177" t="s">
        <v>2643</v>
      </c>
      <c r="U478" s="196" t="s">
        <v>111</v>
      </c>
      <c r="V478" s="196" t="s">
        <v>112</v>
      </c>
    </row>
    <row r="479" spans="1:22" ht="31.5" customHeight="1">
      <c r="A479" s="177">
        <v>835284</v>
      </c>
      <c r="B479" s="195" t="s">
        <v>1345</v>
      </c>
      <c r="C479" s="177" t="s">
        <v>1932</v>
      </c>
      <c r="D479" s="177" t="s">
        <v>1306</v>
      </c>
      <c r="E479" s="177" t="s">
        <v>2146</v>
      </c>
      <c r="F479" s="176">
        <v>22.162500000000001</v>
      </c>
      <c r="G479" s="176">
        <v>3900.6000000000004</v>
      </c>
      <c r="H479" s="176">
        <v>3900.6000000000004</v>
      </c>
      <c r="I479" s="176">
        <v>3900.6000000000004</v>
      </c>
      <c r="J479" s="176">
        <v>0</v>
      </c>
      <c r="K479" s="176">
        <v>0</v>
      </c>
      <c r="L479" s="176">
        <v>0</v>
      </c>
      <c r="M479" s="176">
        <v>0</v>
      </c>
      <c r="N479" s="176">
        <v>7801.2000000000007</v>
      </c>
      <c r="O479" s="176">
        <v>0</v>
      </c>
      <c r="P479" s="176">
        <v>7801.2000000000007</v>
      </c>
      <c r="Q479" s="177">
        <v>1000428977</v>
      </c>
      <c r="R479" s="177" t="s">
        <v>293</v>
      </c>
      <c r="S479" s="177" t="s">
        <v>26</v>
      </c>
      <c r="T479" s="177" t="s">
        <v>2643</v>
      </c>
      <c r="U479" s="196" t="s">
        <v>111</v>
      </c>
      <c r="V479" s="196" t="s">
        <v>112</v>
      </c>
    </row>
    <row r="480" spans="1:22" ht="31.5" customHeight="1">
      <c r="A480" s="177">
        <v>2273002</v>
      </c>
      <c r="B480" s="195" t="s">
        <v>1284</v>
      </c>
      <c r="C480" s="177" t="s">
        <v>1932</v>
      </c>
      <c r="D480" s="177" t="s">
        <v>1349</v>
      </c>
      <c r="E480" s="177" t="s">
        <v>2146</v>
      </c>
      <c r="F480" s="176">
        <v>22.162500000000001</v>
      </c>
      <c r="G480" s="176">
        <v>3900.6000000000004</v>
      </c>
      <c r="H480" s="176">
        <v>3900.6000000000004</v>
      </c>
      <c r="I480" s="176">
        <v>3900.6000000000004</v>
      </c>
      <c r="J480" s="176">
        <v>0</v>
      </c>
      <c r="K480" s="176">
        <v>0</v>
      </c>
      <c r="L480" s="176">
        <v>0</v>
      </c>
      <c r="M480" s="176">
        <v>0</v>
      </c>
      <c r="N480" s="176">
        <v>7801.2000000000007</v>
      </c>
      <c r="O480" s="176">
        <v>0</v>
      </c>
      <c r="P480" s="176">
        <v>7801.2000000000007</v>
      </c>
      <c r="Q480" s="177">
        <v>1000428977</v>
      </c>
      <c r="R480" s="177" t="s">
        <v>293</v>
      </c>
      <c r="S480" s="177" t="s">
        <v>26</v>
      </c>
      <c r="T480" s="177" t="s">
        <v>2643</v>
      </c>
      <c r="U480" s="196" t="s">
        <v>111</v>
      </c>
      <c r="V480" s="196" t="s">
        <v>112</v>
      </c>
    </row>
    <row r="481" spans="1:22" ht="31.5" customHeight="1">
      <c r="A481" s="177">
        <v>896816</v>
      </c>
      <c r="B481" s="195" t="s">
        <v>1363</v>
      </c>
      <c r="C481" s="177" t="s">
        <v>1932</v>
      </c>
      <c r="D481" s="177" t="s">
        <v>1306</v>
      </c>
      <c r="E481" s="177" t="s">
        <v>2146</v>
      </c>
      <c r="F481" s="176">
        <v>22.162500000000001</v>
      </c>
      <c r="G481" s="176">
        <v>3900.6000000000004</v>
      </c>
      <c r="H481" s="176">
        <v>3900.6000000000004</v>
      </c>
      <c r="I481" s="176">
        <v>3900.6000000000004</v>
      </c>
      <c r="J481" s="176">
        <v>0</v>
      </c>
      <c r="K481" s="176">
        <v>0</v>
      </c>
      <c r="L481" s="176">
        <v>0</v>
      </c>
      <c r="M481" s="176">
        <v>0</v>
      </c>
      <c r="N481" s="176">
        <v>7801.2000000000007</v>
      </c>
      <c r="O481" s="176">
        <v>0</v>
      </c>
      <c r="P481" s="176">
        <v>7801.2000000000007</v>
      </c>
      <c r="Q481" s="177">
        <v>1000428977</v>
      </c>
      <c r="R481" s="177" t="s">
        <v>293</v>
      </c>
      <c r="S481" s="177" t="s">
        <v>26</v>
      </c>
      <c r="T481" s="177" t="s">
        <v>2643</v>
      </c>
      <c r="U481" s="196" t="s">
        <v>111</v>
      </c>
      <c r="V481" s="196" t="s">
        <v>112</v>
      </c>
    </row>
    <row r="482" spans="1:22" ht="31.5" customHeight="1">
      <c r="A482" s="177">
        <v>2183562</v>
      </c>
      <c r="B482" s="195" t="s">
        <v>1256</v>
      </c>
      <c r="C482" s="177" t="s">
        <v>1932</v>
      </c>
      <c r="D482" s="177" t="s">
        <v>1352</v>
      </c>
      <c r="E482" s="177" t="s">
        <v>2146</v>
      </c>
      <c r="F482" s="176">
        <v>22.162500000000001</v>
      </c>
      <c r="G482" s="176">
        <v>3900.6000000000004</v>
      </c>
      <c r="H482" s="176">
        <v>3900.6000000000004</v>
      </c>
      <c r="I482" s="176">
        <v>3900.6000000000004</v>
      </c>
      <c r="J482" s="176">
        <v>0</v>
      </c>
      <c r="K482" s="176">
        <v>0</v>
      </c>
      <c r="L482" s="176">
        <v>0</v>
      </c>
      <c r="M482" s="176">
        <v>0</v>
      </c>
      <c r="N482" s="176">
        <v>7801.2000000000007</v>
      </c>
      <c r="O482" s="176">
        <v>0</v>
      </c>
      <c r="P482" s="176">
        <v>7801.2000000000007</v>
      </c>
      <c r="Q482" s="177">
        <v>1000428977</v>
      </c>
      <c r="R482" s="177" t="s">
        <v>293</v>
      </c>
      <c r="S482" s="177" t="s">
        <v>26</v>
      </c>
      <c r="T482" s="177" t="s">
        <v>2643</v>
      </c>
      <c r="U482" s="196" t="s">
        <v>111</v>
      </c>
      <c r="V482" s="196" t="s">
        <v>112</v>
      </c>
    </row>
    <row r="483" spans="1:22" ht="31.5" customHeight="1">
      <c r="A483" s="177">
        <v>2335164</v>
      </c>
      <c r="B483" s="195" t="s">
        <v>1257</v>
      </c>
      <c r="C483" s="177" t="s">
        <v>1932</v>
      </c>
      <c r="D483" s="177" t="s">
        <v>1264</v>
      </c>
      <c r="E483" s="177" t="s">
        <v>2206</v>
      </c>
      <c r="F483" s="176">
        <v>20.137499999999999</v>
      </c>
      <c r="G483" s="176">
        <v>3544.2</v>
      </c>
      <c r="H483" s="176">
        <v>3544.2</v>
      </c>
      <c r="I483" s="176">
        <v>3544.2</v>
      </c>
      <c r="J483" s="176">
        <v>0</v>
      </c>
      <c r="K483" s="176">
        <v>0</v>
      </c>
      <c r="L483" s="176">
        <v>0</v>
      </c>
      <c r="M483" s="176">
        <v>0</v>
      </c>
      <c r="N483" s="176">
        <v>7088.4</v>
      </c>
      <c r="O483" s="176">
        <v>0</v>
      </c>
      <c r="P483" s="176">
        <v>7088.4</v>
      </c>
      <c r="Q483" s="177">
        <v>1000428977</v>
      </c>
      <c r="R483" s="177" t="s">
        <v>293</v>
      </c>
      <c r="S483" s="177" t="s">
        <v>26</v>
      </c>
      <c r="T483" s="177" t="s">
        <v>2643</v>
      </c>
      <c r="U483" s="196" t="s">
        <v>111</v>
      </c>
      <c r="V483" s="196" t="s">
        <v>112</v>
      </c>
    </row>
    <row r="484" spans="1:22" ht="31.5" customHeight="1">
      <c r="A484" s="177">
        <v>2160556</v>
      </c>
      <c r="B484" s="195" t="s">
        <v>2207</v>
      </c>
      <c r="C484" s="177" t="s">
        <v>1932</v>
      </c>
      <c r="D484" s="177" t="s">
        <v>1304</v>
      </c>
      <c r="E484" s="177" t="s">
        <v>2206</v>
      </c>
      <c r="F484" s="176">
        <v>20.137499999999999</v>
      </c>
      <c r="G484" s="176">
        <v>3544.2</v>
      </c>
      <c r="H484" s="176">
        <v>3544.2</v>
      </c>
      <c r="I484" s="176">
        <v>3544.2</v>
      </c>
      <c r="J484" s="176">
        <v>0</v>
      </c>
      <c r="K484" s="176">
        <v>0</v>
      </c>
      <c r="L484" s="176">
        <v>0</v>
      </c>
      <c r="M484" s="176">
        <v>0</v>
      </c>
      <c r="N484" s="176">
        <v>7088.4</v>
      </c>
      <c r="O484" s="176">
        <v>0</v>
      </c>
      <c r="P484" s="176">
        <v>7088.4</v>
      </c>
      <c r="Q484" s="177">
        <v>1000428977</v>
      </c>
      <c r="R484" s="177" t="s">
        <v>293</v>
      </c>
      <c r="S484" s="177" t="s">
        <v>26</v>
      </c>
      <c r="T484" s="177" t="s">
        <v>2643</v>
      </c>
      <c r="U484" s="196" t="s">
        <v>111</v>
      </c>
      <c r="V484" s="196" t="s">
        <v>112</v>
      </c>
    </row>
    <row r="485" spans="1:22" ht="31.5" customHeight="1">
      <c r="A485" s="177">
        <v>2123675</v>
      </c>
      <c r="B485" s="195" t="s">
        <v>1364</v>
      </c>
      <c r="C485" s="177" t="s">
        <v>1932</v>
      </c>
      <c r="D485" s="177" t="s">
        <v>1304</v>
      </c>
      <c r="E485" s="177" t="s">
        <v>2206</v>
      </c>
      <c r="F485" s="176">
        <v>20.137499999999999</v>
      </c>
      <c r="G485" s="176">
        <v>3544.2</v>
      </c>
      <c r="H485" s="176">
        <v>3544.2</v>
      </c>
      <c r="I485" s="176">
        <v>3544.2</v>
      </c>
      <c r="J485" s="176">
        <v>0</v>
      </c>
      <c r="K485" s="176">
        <v>0</v>
      </c>
      <c r="L485" s="176">
        <v>0</v>
      </c>
      <c r="M485" s="176">
        <v>0</v>
      </c>
      <c r="N485" s="176">
        <v>7088.4</v>
      </c>
      <c r="O485" s="176">
        <v>0</v>
      </c>
      <c r="P485" s="176">
        <v>7088.4</v>
      </c>
      <c r="Q485" s="177">
        <v>1000428977</v>
      </c>
      <c r="R485" s="177" t="s">
        <v>293</v>
      </c>
      <c r="S485" s="177" t="s">
        <v>26</v>
      </c>
      <c r="T485" s="177" t="s">
        <v>2643</v>
      </c>
      <c r="U485" s="196" t="s">
        <v>111</v>
      </c>
      <c r="V485" s="196" t="s">
        <v>112</v>
      </c>
    </row>
    <row r="486" spans="1:22" ht="31.5" customHeight="1">
      <c r="A486" s="177">
        <v>2145738</v>
      </c>
      <c r="B486" s="195" t="s">
        <v>1282</v>
      </c>
      <c r="C486" s="177" t="s">
        <v>1932</v>
      </c>
      <c r="D486" s="177" t="s">
        <v>1304</v>
      </c>
      <c r="E486" s="177" t="s">
        <v>2206</v>
      </c>
      <c r="F486" s="176">
        <v>20.137499999999999</v>
      </c>
      <c r="G486" s="176">
        <v>3544.2</v>
      </c>
      <c r="H486" s="176">
        <v>3544.2</v>
      </c>
      <c r="I486" s="176">
        <v>3544.2</v>
      </c>
      <c r="J486" s="176">
        <v>0</v>
      </c>
      <c r="K486" s="176">
        <v>0</v>
      </c>
      <c r="L486" s="176">
        <v>0</v>
      </c>
      <c r="M486" s="176">
        <v>0</v>
      </c>
      <c r="N486" s="176">
        <v>7088.4</v>
      </c>
      <c r="O486" s="176">
        <v>0</v>
      </c>
      <c r="P486" s="176">
        <v>7088.4</v>
      </c>
      <c r="Q486" s="177">
        <v>1000428977</v>
      </c>
      <c r="R486" s="177" t="s">
        <v>293</v>
      </c>
      <c r="S486" s="177" t="s">
        <v>26</v>
      </c>
      <c r="T486" s="177" t="s">
        <v>2643</v>
      </c>
      <c r="U486" s="196" t="s">
        <v>111</v>
      </c>
      <c r="V486" s="196" t="s">
        <v>112</v>
      </c>
    </row>
    <row r="487" spans="1:22" ht="31.5" customHeight="1">
      <c r="A487" s="177">
        <v>2229265</v>
      </c>
      <c r="B487" s="195" t="s">
        <v>2208</v>
      </c>
      <c r="C487" s="177" t="s">
        <v>1932</v>
      </c>
      <c r="D487" s="177" t="s">
        <v>1349</v>
      </c>
      <c r="E487" s="177" t="s">
        <v>2206</v>
      </c>
      <c r="F487" s="176">
        <v>20.137499999999999</v>
      </c>
      <c r="G487" s="176">
        <v>3544.2</v>
      </c>
      <c r="H487" s="176">
        <v>3544.2</v>
      </c>
      <c r="I487" s="176">
        <v>3544.2</v>
      </c>
      <c r="J487" s="176">
        <v>0</v>
      </c>
      <c r="K487" s="176">
        <v>0</v>
      </c>
      <c r="L487" s="176">
        <v>0</v>
      </c>
      <c r="M487" s="176">
        <v>0</v>
      </c>
      <c r="N487" s="176">
        <v>7088.4</v>
      </c>
      <c r="O487" s="176">
        <v>0</v>
      </c>
      <c r="P487" s="176">
        <v>7088.4</v>
      </c>
      <c r="Q487" s="177">
        <v>1000428977</v>
      </c>
      <c r="R487" s="177" t="s">
        <v>293</v>
      </c>
      <c r="S487" s="177" t="s">
        <v>26</v>
      </c>
      <c r="T487" s="177" t="s">
        <v>2643</v>
      </c>
      <c r="U487" s="196" t="s">
        <v>111</v>
      </c>
      <c r="V487" s="196" t="s">
        <v>112</v>
      </c>
    </row>
    <row r="488" spans="1:22" ht="31.5" customHeight="1">
      <c r="A488" s="177">
        <v>2160890</v>
      </c>
      <c r="B488" s="195" t="s">
        <v>2209</v>
      </c>
      <c r="C488" s="177" t="s">
        <v>1932</v>
      </c>
      <c r="D488" s="177" t="s">
        <v>1304</v>
      </c>
      <c r="E488" s="177" t="s">
        <v>2206</v>
      </c>
      <c r="F488" s="176">
        <v>20.137499999999999</v>
      </c>
      <c r="G488" s="176">
        <v>3544.2</v>
      </c>
      <c r="H488" s="176">
        <v>3544.2</v>
      </c>
      <c r="I488" s="176">
        <v>3544.2</v>
      </c>
      <c r="J488" s="176">
        <v>0</v>
      </c>
      <c r="K488" s="176">
        <v>0</v>
      </c>
      <c r="L488" s="176">
        <v>0</v>
      </c>
      <c r="M488" s="176">
        <v>0</v>
      </c>
      <c r="N488" s="176">
        <v>7088.4</v>
      </c>
      <c r="O488" s="176">
        <v>0</v>
      </c>
      <c r="P488" s="176">
        <v>7088.4</v>
      </c>
      <c r="Q488" s="177">
        <v>1000428977</v>
      </c>
      <c r="R488" s="177" t="s">
        <v>293</v>
      </c>
      <c r="S488" s="177" t="s">
        <v>26</v>
      </c>
      <c r="T488" s="177" t="s">
        <v>2643</v>
      </c>
      <c r="U488" s="196" t="s">
        <v>111</v>
      </c>
      <c r="V488" s="196" t="s">
        <v>112</v>
      </c>
    </row>
    <row r="489" spans="1:22" ht="31.5" customHeight="1">
      <c r="A489" s="177">
        <v>2117817</v>
      </c>
      <c r="B489" s="195" t="s">
        <v>2210</v>
      </c>
      <c r="C489" s="177" t="s">
        <v>1932</v>
      </c>
      <c r="D489" s="177" t="s">
        <v>1304</v>
      </c>
      <c r="E489" s="177" t="s">
        <v>2211</v>
      </c>
      <c r="F489" s="176">
        <v>23.537500000000001</v>
      </c>
      <c r="G489" s="176">
        <v>4142.6000000000004</v>
      </c>
      <c r="H489" s="176">
        <v>4142.6000000000004</v>
      </c>
      <c r="I489" s="176">
        <v>4142.6000000000004</v>
      </c>
      <c r="J489" s="176">
        <v>0</v>
      </c>
      <c r="K489" s="176">
        <v>0</v>
      </c>
      <c r="L489" s="176">
        <v>0</v>
      </c>
      <c r="M489" s="176">
        <v>0</v>
      </c>
      <c r="N489" s="176">
        <v>8285.2000000000007</v>
      </c>
      <c r="O489" s="176">
        <v>0</v>
      </c>
      <c r="P489" s="176">
        <v>8285.2000000000007</v>
      </c>
      <c r="Q489" s="177">
        <v>1000428977</v>
      </c>
      <c r="R489" s="177" t="s">
        <v>293</v>
      </c>
      <c r="S489" s="177" t="s">
        <v>26</v>
      </c>
      <c r="T489" s="177" t="s">
        <v>2643</v>
      </c>
      <c r="U489" s="196" t="s">
        <v>111</v>
      </c>
      <c r="V489" s="196" t="s">
        <v>112</v>
      </c>
    </row>
    <row r="490" spans="1:22" ht="31.5" customHeight="1">
      <c r="A490" s="177">
        <v>2048887</v>
      </c>
      <c r="B490" s="195" t="s">
        <v>2203</v>
      </c>
      <c r="C490" s="177" t="s">
        <v>1932</v>
      </c>
      <c r="D490" s="177">
        <v>0</v>
      </c>
      <c r="E490" s="177" t="s">
        <v>2212</v>
      </c>
      <c r="F490" s="176">
        <v>23.134146341463413</v>
      </c>
      <c r="G490" s="176">
        <v>4071.6097560975609</v>
      </c>
      <c r="H490" s="176">
        <v>0</v>
      </c>
      <c r="I490" s="176">
        <v>0</v>
      </c>
      <c r="J490" s="176">
        <v>4071.6097560975609</v>
      </c>
      <c r="K490" s="176">
        <v>4071.6097560975609</v>
      </c>
      <c r="L490" s="176">
        <v>4071.6097560975609</v>
      </c>
      <c r="M490" s="176">
        <v>4071.6097560975609</v>
      </c>
      <c r="N490" s="176">
        <v>4071.6097560975609</v>
      </c>
      <c r="O490" s="176">
        <v>12214.829268292682</v>
      </c>
      <c r="P490" s="176">
        <v>16286.439024390244</v>
      </c>
      <c r="Q490" s="177" t="e">
        <v>#N/A</v>
      </c>
      <c r="R490" s="177" t="e">
        <v>#N/A</v>
      </c>
      <c r="S490" s="177" t="s">
        <v>24</v>
      </c>
      <c r="T490" s="177" t="s">
        <v>2641</v>
      </c>
      <c r="U490" s="196" t="s">
        <v>111</v>
      </c>
      <c r="V490" s="196" t="s">
        <v>112</v>
      </c>
    </row>
    <row r="491" spans="1:22" ht="31.5" customHeight="1">
      <c r="A491" s="177">
        <v>2054890</v>
      </c>
      <c r="B491" s="195" t="s">
        <v>1249</v>
      </c>
      <c r="C491" s="177" t="s">
        <v>1932</v>
      </c>
      <c r="D491" s="177">
        <v>0</v>
      </c>
      <c r="E491" s="177" t="s">
        <v>2212</v>
      </c>
      <c r="F491" s="176">
        <v>23.134146341463413</v>
      </c>
      <c r="G491" s="176">
        <v>4071.6097560975609</v>
      </c>
      <c r="H491" s="176">
        <v>0</v>
      </c>
      <c r="I491" s="176">
        <v>0</v>
      </c>
      <c r="J491" s="176">
        <v>4071.6097560975609</v>
      </c>
      <c r="K491" s="176">
        <v>4071.6097560975609</v>
      </c>
      <c r="L491" s="176">
        <v>4071.6097560975609</v>
      </c>
      <c r="M491" s="176">
        <v>4071.6097560975609</v>
      </c>
      <c r="N491" s="176">
        <v>4071.6097560975609</v>
      </c>
      <c r="O491" s="176">
        <v>12214.829268292682</v>
      </c>
      <c r="P491" s="176">
        <v>16286.439024390244</v>
      </c>
      <c r="Q491" s="177">
        <v>1000428977</v>
      </c>
      <c r="R491" s="177" t="s">
        <v>293</v>
      </c>
      <c r="S491" s="177" t="s">
        <v>33</v>
      </c>
      <c r="T491" s="177" t="s">
        <v>2646</v>
      </c>
      <c r="U491" s="196" t="s">
        <v>111</v>
      </c>
      <c r="V491" s="196" t="s">
        <v>112</v>
      </c>
    </row>
    <row r="492" spans="1:22" ht="31.5" customHeight="1">
      <c r="A492" s="177">
        <v>2066818</v>
      </c>
      <c r="B492" s="195" t="s">
        <v>1348</v>
      </c>
      <c r="C492" s="177" t="s">
        <v>1932</v>
      </c>
      <c r="D492" s="177">
        <v>0</v>
      </c>
      <c r="E492" s="177" t="s">
        <v>2213</v>
      </c>
      <c r="F492" s="176">
        <v>20.195121951219512</v>
      </c>
      <c r="G492" s="176">
        <v>3554.3414634146343</v>
      </c>
      <c r="H492" s="176">
        <v>0</v>
      </c>
      <c r="I492" s="176">
        <v>0</v>
      </c>
      <c r="J492" s="176">
        <v>3554.3414634146343</v>
      </c>
      <c r="K492" s="176">
        <v>3554.3414634146343</v>
      </c>
      <c r="L492" s="176">
        <v>3554.3414634146343</v>
      </c>
      <c r="M492" s="176">
        <v>3554.3414634146343</v>
      </c>
      <c r="N492" s="176">
        <v>3554.3414634146343</v>
      </c>
      <c r="O492" s="176">
        <v>10663.024390243903</v>
      </c>
      <c r="P492" s="176">
        <v>14217.365853658537</v>
      </c>
      <c r="Q492" s="177">
        <v>1000428976</v>
      </c>
      <c r="R492" s="177" t="s">
        <v>295</v>
      </c>
      <c r="S492" s="177" t="s">
        <v>24</v>
      </c>
      <c r="T492" s="177" t="s">
        <v>2641</v>
      </c>
      <c r="U492" s="196" t="s">
        <v>111</v>
      </c>
      <c r="V492" s="196" t="s">
        <v>112</v>
      </c>
    </row>
    <row r="493" spans="1:22" ht="31.5" customHeight="1">
      <c r="A493" s="177">
        <v>2101660</v>
      </c>
      <c r="B493" s="195" t="s">
        <v>1289</v>
      </c>
      <c r="C493" s="177" t="s">
        <v>1932</v>
      </c>
      <c r="D493" s="177">
        <v>0</v>
      </c>
      <c r="E493" s="177" t="s">
        <v>2214</v>
      </c>
      <c r="F493" s="176">
        <v>25.048780487804876</v>
      </c>
      <c r="G493" s="176">
        <v>4408.585365853658</v>
      </c>
      <c r="H493" s="176">
        <v>0</v>
      </c>
      <c r="I493" s="176">
        <v>0</v>
      </c>
      <c r="J493" s="176">
        <v>4408.585365853658</v>
      </c>
      <c r="K493" s="176">
        <v>4408.585365853658</v>
      </c>
      <c r="L493" s="176">
        <v>4408.585365853658</v>
      </c>
      <c r="M493" s="176">
        <v>4408.585365853658</v>
      </c>
      <c r="N493" s="176">
        <v>4408.585365853658</v>
      </c>
      <c r="O493" s="176">
        <v>13225.756097560974</v>
      </c>
      <c r="P493" s="176">
        <v>17634.341463414632</v>
      </c>
      <c r="Q493" s="177">
        <v>1000428977</v>
      </c>
      <c r="R493" s="177" t="s">
        <v>293</v>
      </c>
      <c r="S493" s="177" t="s">
        <v>33</v>
      </c>
      <c r="T493" s="177" t="s">
        <v>2670</v>
      </c>
      <c r="U493" s="196" t="s">
        <v>111</v>
      </c>
      <c r="V493" s="196" t="s">
        <v>112</v>
      </c>
    </row>
    <row r="494" spans="1:22" ht="31.5" customHeight="1">
      <c r="A494" s="177">
        <v>2107951</v>
      </c>
      <c r="B494" s="195" t="s">
        <v>1253</v>
      </c>
      <c r="C494" s="177" t="s">
        <v>1932</v>
      </c>
      <c r="D494" s="177">
        <v>0</v>
      </c>
      <c r="E494" s="177" t="s">
        <v>2215</v>
      </c>
      <c r="F494" s="176">
        <v>25.048780487804876</v>
      </c>
      <c r="G494" s="176">
        <v>4408.585365853658</v>
      </c>
      <c r="H494" s="176">
        <v>0</v>
      </c>
      <c r="I494" s="176">
        <v>0</v>
      </c>
      <c r="J494" s="176">
        <v>4408.585365853658</v>
      </c>
      <c r="K494" s="176">
        <v>4408.585365853658</v>
      </c>
      <c r="L494" s="176">
        <v>4408.585365853658</v>
      </c>
      <c r="M494" s="176">
        <v>4408.585365853658</v>
      </c>
      <c r="N494" s="176">
        <v>4408.585365853658</v>
      </c>
      <c r="O494" s="176">
        <v>13225.756097560974</v>
      </c>
      <c r="P494" s="176">
        <v>17634.341463414632</v>
      </c>
      <c r="Q494" s="177">
        <v>1000428977</v>
      </c>
      <c r="R494" s="177" t="s">
        <v>293</v>
      </c>
      <c r="S494" s="177" t="s">
        <v>33</v>
      </c>
      <c r="T494" s="177" t="s">
        <v>2670</v>
      </c>
      <c r="U494" s="196" t="s">
        <v>111</v>
      </c>
      <c r="V494" s="196" t="s">
        <v>112</v>
      </c>
    </row>
    <row r="495" spans="1:22" ht="31.5" customHeight="1">
      <c r="A495" s="177">
        <v>2122487</v>
      </c>
      <c r="B495" s="195" t="s">
        <v>1290</v>
      </c>
      <c r="C495" s="177" t="s">
        <v>1932</v>
      </c>
      <c r="D495" s="177">
        <v>0</v>
      </c>
      <c r="E495" s="177" t="s">
        <v>2215</v>
      </c>
      <c r="F495" s="176">
        <v>25.048780487804876</v>
      </c>
      <c r="G495" s="176">
        <v>4408.585365853658</v>
      </c>
      <c r="H495" s="176">
        <v>0</v>
      </c>
      <c r="I495" s="176">
        <v>0</v>
      </c>
      <c r="J495" s="176">
        <v>4408.585365853658</v>
      </c>
      <c r="K495" s="176">
        <v>4408.585365853658</v>
      </c>
      <c r="L495" s="176">
        <v>4408.585365853658</v>
      </c>
      <c r="M495" s="176">
        <v>4408.585365853658</v>
      </c>
      <c r="N495" s="176">
        <v>4408.585365853658</v>
      </c>
      <c r="O495" s="176">
        <v>13225.756097560974</v>
      </c>
      <c r="P495" s="176">
        <v>17634.341463414632</v>
      </c>
      <c r="Q495" s="177">
        <v>1000428977</v>
      </c>
      <c r="R495" s="177" t="s">
        <v>293</v>
      </c>
      <c r="S495" s="177" t="s">
        <v>33</v>
      </c>
      <c r="T495" s="177" t="s">
        <v>2646</v>
      </c>
      <c r="U495" s="196" t="s">
        <v>111</v>
      </c>
      <c r="V495" s="196" t="s">
        <v>112</v>
      </c>
    </row>
    <row r="496" spans="1:22" ht="31.5" customHeight="1">
      <c r="A496" s="177">
        <v>2134656</v>
      </c>
      <c r="B496" s="195" t="s">
        <v>1254</v>
      </c>
      <c r="C496" s="177" t="s">
        <v>1932</v>
      </c>
      <c r="D496" s="177">
        <v>0</v>
      </c>
      <c r="E496" s="177" t="s">
        <v>2216</v>
      </c>
      <c r="F496" s="176">
        <v>21.512195121951219</v>
      </c>
      <c r="G496" s="176">
        <v>3786.1463414634145</v>
      </c>
      <c r="H496" s="176">
        <v>0</v>
      </c>
      <c r="I496" s="176">
        <v>0</v>
      </c>
      <c r="J496" s="176">
        <v>3786.1463414634145</v>
      </c>
      <c r="K496" s="176">
        <v>3786.1463414634145</v>
      </c>
      <c r="L496" s="176">
        <v>3786.1463414634145</v>
      </c>
      <c r="M496" s="176">
        <v>3786.1463414634145</v>
      </c>
      <c r="N496" s="176">
        <v>3786.1463414634145</v>
      </c>
      <c r="O496" s="176">
        <v>11358.439024390244</v>
      </c>
      <c r="P496" s="176">
        <v>15144.585365853658</v>
      </c>
      <c r="Q496" s="177">
        <v>1000428977</v>
      </c>
      <c r="R496" s="177" t="s">
        <v>293</v>
      </c>
      <c r="S496" s="177" t="s">
        <v>33</v>
      </c>
      <c r="T496" s="177" t="s">
        <v>2670</v>
      </c>
      <c r="U496" s="196" t="s">
        <v>111</v>
      </c>
      <c r="V496" s="196" t="s">
        <v>112</v>
      </c>
    </row>
    <row r="497" spans="1:22" ht="31.5" customHeight="1">
      <c r="A497" s="177">
        <v>2168632</v>
      </c>
      <c r="B497" s="195" t="s">
        <v>2202</v>
      </c>
      <c r="C497" s="177" t="s">
        <v>1932</v>
      </c>
      <c r="D497" s="177">
        <v>0</v>
      </c>
      <c r="E497" s="177" t="s">
        <v>2216</v>
      </c>
      <c r="F497" s="176">
        <v>21.512195121951219</v>
      </c>
      <c r="G497" s="176">
        <v>3786.1463414634145</v>
      </c>
      <c r="H497" s="176">
        <v>0</v>
      </c>
      <c r="I497" s="176">
        <v>0</v>
      </c>
      <c r="J497" s="176">
        <v>3786.1463414634145</v>
      </c>
      <c r="K497" s="176">
        <v>3786.1463414634145</v>
      </c>
      <c r="L497" s="176">
        <v>3786.1463414634145</v>
      </c>
      <c r="M497" s="176">
        <v>3786.1463414634145</v>
      </c>
      <c r="N497" s="176">
        <v>3786.1463414634145</v>
      </c>
      <c r="O497" s="176">
        <v>11358.439024390244</v>
      </c>
      <c r="P497" s="176">
        <v>15144.585365853658</v>
      </c>
      <c r="Q497" s="177">
        <v>1000430236</v>
      </c>
      <c r="R497" s="177" t="s">
        <v>116</v>
      </c>
      <c r="S497" s="177" t="s">
        <v>33</v>
      </c>
      <c r="T497" s="177" t="s">
        <v>2646</v>
      </c>
      <c r="U497" s="196" t="s">
        <v>111</v>
      </c>
      <c r="V497" s="196" t="s">
        <v>112</v>
      </c>
    </row>
    <row r="498" spans="1:22" ht="31.5" customHeight="1">
      <c r="A498" s="177">
        <v>573873</v>
      </c>
      <c r="B498" s="195" t="s">
        <v>2217</v>
      </c>
      <c r="C498" s="177" t="s">
        <v>1932</v>
      </c>
      <c r="D498" s="177">
        <v>0</v>
      </c>
      <c r="E498" s="177" t="s">
        <v>2218</v>
      </c>
      <c r="F498" s="176">
        <v>17.670731707317074</v>
      </c>
      <c r="G498" s="176">
        <v>3110.0487804878048</v>
      </c>
      <c r="H498" s="176">
        <v>0</v>
      </c>
      <c r="I498" s="176">
        <v>0</v>
      </c>
      <c r="J498" s="176">
        <v>3110.0487804878048</v>
      </c>
      <c r="K498" s="176">
        <v>3110.0487804878048</v>
      </c>
      <c r="L498" s="176">
        <v>3110.0487804878048</v>
      </c>
      <c r="M498" s="176">
        <v>3110.0487804878048</v>
      </c>
      <c r="N498" s="176">
        <v>3110.0487804878048</v>
      </c>
      <c r="O498" s="176">
        <v>9330.1463414634145</v>
      </c>
      <c r="P498" s="176">
        <v>12440.195121951219</v>
      </c>
      <c r="Q498" s="177">
        <v>1000428977</v>
      </c>
      <c r="R498" s="177" t="s">
        <v>293</v>
      </c>
      <c r="S498" s="177" t="s">
        <v>33</v>
      </c>
      <c r="T498" s="177" t="s">
        <v>2646</v>
      </c>
      <c r="U498" s="196" t="s">
        <v>111</v>
      </c>
      <c r="V498" s="196" t="s">
        <v>112</v>
      </c>
    </row>
    <row r="499" spans="1:22" ht="31.5" customHeight="1">
      <c r="A499" s="177">
        <v>2184200</v>
      </c>
      <c r="B499" s="195" t="s">
        <v>1346</v>
      </c>
      <c r="C499" s="177" t="s">
        <v>1932</v>
      </c>
      <c r="D499" s="177">
        <v>0</v>
      </c>
      <c r="E499" s="177" t="s">
        <v>2218</v>
      </c>
      <c r="F499" s="176">
        <v>17.670731707317074</v>
      </c>
      <c r="G499" s="176">
        <v>3110.0487804878048</v>
      </c>
      <c r="H499" s="176">
        <v>0</v>
      </c>
      <c r="I499" s="176">
        <v>0</v>
      </c>
      <c r="J499" s="176">
        <v>3110.0487804878048</v>
      </c>
      <c r="K499" s="176">
        <v>3110.0487804878048</v>
      </c>
      <c r="L499" s="176">
        <v>3110.0487804878048</v>
      </c>
      <c r="M499" s="176">
        <v>3110.0487804878048</v>
      </c>
      <c r="N499" s="176">
        <v>3110.0487804878048</v>
      </c>
      <c r="O499" s="176">
        <v>9330.1463414634145</v>
      </c>
      <c r="P499" s="176">
        <v>12440.195121951219</v>
      </c>
      <c r="Q499" s="177">
        <v>1000428977</v>
      </c>
      <c r="R499" s="177" t="s">
        <v>293</v>
      </c>
      <c r="S499" s="177" t="s">
        <v>33</v>
      </c>
      <c r="T499" s="177" t="s">
        <v>2646</v>
      </c>
      <c r="U499" s="196" t="s">
        <v>111</v>
      </c>
      <c r="V499" s="196" t="s">
        <v>112</v>
      </c>
    </row>
    <row r="500" spans="1:22" ht="31.5" customHeight="1">
      <c r="A500" s="177">
        <v>2222686</v>
      </c>
      <c r="B500" s="195" t="s">
        <v>1278</v>
      </c>
      <c r="C500" s="177" t="s">
        <v>1932</v>
      </c>
      <c r="D500" s="177">
        <v>0</v>
      </c>
      <c r="E500" s="177" t="s">
        <v>2218</v>
      </c>
      <c r="F500" s="176">
        <v>17.670731707317074</v>
      </c>
      <c r="G500" s="176">
        <v>3110.0487804878048</v>
      </c>
      <c r="H500" s="176">
        <v>0</v>
      </c>
      <c r="I500" s="176">
        <v>0</v>
      </c>
      <c r="J500" s="176">
        <v>3110.0487804878048</v>
      </c>
      <c r="K500" s="176">
        <v>3110.0487804878048</v>
      </c>
      <c r="L500" s="176">
        <v>3110.0487804878048</v>
      </c>
      <c r="M500" s="176">
        <v>3110.0487804878048</v>
      </c>
      <c r="N500" s="176">
        <v>3110.0487804878048</v>
      </c>
      <c r="O500" s="176">
        <v>9330.1463414634145</v>
      </c>
      <c r="P500" s="176">
        <v>12440.195121951219</v>
      </c>
      <c r="Q500" s="177">
        <v>1000428977</v>
      </c>
      <c r="R500" s="177" t="s">
        <v>293</v>
      </c>
      <c r="S500" s="177" t="s">
        <v>33</v>
      </c>
      <c r="T500" s="177" t="s">
        <v>2670</v>
      </c>
      <c r="U500" s="196" t="s">
        <v>111</v>
      </c>
      <c r="V500" s="196" t="s">
        <v>112</v>
      </c>
    </row>
    <row r="501" spans="1:22" ht="31.5" customHeight="1">
      <c r="A501" s="177">
        <v>224342</v>
      </c>
      <c r="B501" s="195" t="s">
        <v>1365</v>
      </c>
      <c r="C501" s="177" t="s">
        <v>1932</v>
      </c>
      <c r="D501" s="177">
        <v>0</v>
      </c>
      <c r="E501" s="177" t="s">
        <v>2219</v>
      </c>
      <c r="F501" s="176">
        <v>25.048780487804876</v>
      </c>
      <c r="G501" s="176">
        <v>4408.585365853658</v>
      </c>
      <c r="H501" s="176">
        <v>0</v>
      </c>
      <c r="I501" s="176">
        <v>0</v>
      </c>
      <c r="J501" s="176">
        <v>4408.585365853658</v>
      </c>
      <c r="K501" s="176">
        <v>4408.585365853658</v>
      </c>
      <c r="L501" s="176">
        <v>4408.585365853658</v>
      </c>
      <c r="M501" s="176">
        <v>4408.585365853658</v>
      </c>
      <c r="N501" s="176">
        <v>4408.585365853658</v>
      </c>
      <c r="O501" s="176">
        <v>13225.756097560974</v>
      </c>
      <c r="P501" s="176">
        <v>17634.341463414632</v>
      </c>
      <c r="Q501" s="177">
        <v>1000428977</v>
      </c>
      <c r="R501" s="177" t="s">
        <v>293</v>
      </c>
      <c r="S501" s="177" t="s">
        <v>24</v>
      </c>
      <c r="T501" s="177" t="s">
        <v>2641</v>
      </c>
      <c r="U501" s="196" t="s">
        <v>111</v>
      </c>
      <c r="V501" s="196" t="s">
        <v>112</v>
      </c>
    </row>
    <row r="502" spans="1:22" ht="31.5" customHeight="1">
      <c r="A502" s="177">
        <v>2328233</v>
      </c>
      <c r="B502" s="195" t="s">
        <v>1367</v>
      </c>
      <c r="C502" s="177" t="s">
        <v>1932</v>
      </c>
      <c r="D502" s="177">
        <v>0</v>
      </c>
      <c r="E502" s="177" t="s">
        <v>2220</v>
      </c>
      <c r="F502" s="176">
        <v>21.512195121951219</v>
      </c>
      <c r="G502" s="176">
        <v>3786.1463414634145</v>
      </c>
      <c r="H502" s="176">
        <v>0</v>
      </c>
      <c r="I502" s="176">
        <v>0</v>
      </c>
      <c r="J502" s="176">
        <v>3786.1463414634145</v>
      </c>
      <c r="K502" s="176">
        <v>3786.1463414634145</v>
      </c>
      <c r="L502" s="176">
        <v>3786.1463414634145</v>
      </c>
      <c r="M502" s="176">
        <v>3786.1463414634145</v>
      </c>
      <c r="N502" s="176">
        <v>3786.1463414634145</v>
      </c>
      <c r="O502" s="176">
        <v>11358.439024390244</v>
      </c>
      <c r="P502" s="176">
        <v>15144.585365853658</v>
      </c>
      <c r="Q502" s="177">
        <v>1000428977</v>
      </c>
      <c r="R502" s="177" t="s">
        <v>293</v>
      </c>
      <c r="S502" s="177" t="s">
        <v>33</v>
      </c>
      <c r="T502" s="177" t="s">
        <v>2646</v>
      </c>
      <c r="U502" s="196" t="s">
        <v>111</v>
      </c>
      <c r="V502" s="196" t="s">
        <v>112</v>
      </c>
    </row>
    <row r="503" spans="1:22" ht="31.5" customHeight="1">
      <c r="A503" s="177">
        <v>630083</v>
      </c>
      <c r="B503" s="195" t="s">
        <v>2194</v>
      </c>
      <c r="C503" s="177" t="s">
        <v>1932</v>
      </c>
      <c r="D503" s="177">
        <v>0</v>
      </c>
      <c r="E503" s="177" t="s">
        <v>2220</v>
      </c>
      <c r="F503" s="176">
        <v>21.512195121951219</v>
      </c>
      <c r="G503" s="176">
        <v>3786.1463414634145</v>
      </c>
      <c r="H503" s="176">
        <v>0</v>
      </c>
      <c r="I503" s="176">
        <v>0</v>
      </c>
      <c r="J503" s="176">
        <v>3786.1463414634145</v>
      </c>
      <c r="K503" s="176">
        <v>3786.1463414634145</v>
      </c>
      <c r="L503" s="176">
        <v>3786.1463414634145</v>
      </c>
      <c r="M503" s="176">
        <v>3786.1463414634145</v>
      </c>
      <c r="N503" s="176">
        <v>3786.1463414634145</v>
      </c>
      <c r="O503" s="176">
        <v>11358.439024390244</v>
      </c>
      <c r="P503" s="176">
        <v>15144.585365853658</v>
      </c>
      <c r="Q503" s="177">
        <v>1000428977</v>
      </c>
      <c r="R503" s="177" t="s">
        <v>293</v>
      </c>
      <c r="S503" s="177" t="s">
        <v>33</v>
      </c>
      <c r="T503" s="177" t="s">
        <v>2646</v>
      </c>
      <c r="U503" s="196" t="s">
        <v>111</v>
      </c>
      <c r="V503" s="196" t="s">
        <v>112</v>
      </c>
    </row>
    <row r="504" spans="1:22" ht="31.5" customHeight="1">
      <c r="A504" s="177">
        <v>849289</v>
      </c>
      <c r="B504" s="195" t="s">
        <v>1288</v>
      </c>
      <c r="C504" s="177" t="s">
        <v>1932</v>
      </c>
      <c r="D504" s="177">
        <v>0</v>
      </c>
      <c r="E504" s="177" t="s">
        <v>2220</v>
      </c>
      <c r="F504" s="176">
        <v>21.512195121951219</v>
      </c>
      <c r="G504" s="176">
        <v>3786.1463414634145</v>
      </c>
      <c r="H504" s="176">
        <v>0</v>
      </c>
      <c r="I504" s="176">
        <v>0</v>
      </c>
      <c r="J504" s="176">
        <v>3786.1463414634145</v>
      </c>
      <c r="K504" s="176">
        <v>3786.1463414634145</v>
      </c>
      <c r="L504" s="176">
        <v>3786.1463414634145</v>
      </c>
      <c r="M504" s="176">
        <v>3786.1463414634145</v>
      </c>
      <c r="N504" s="176">
        <v>3786.1463414634145</v>
      </c>
      <c r="O504" s="176">
        <v>11358.439024390244</v>
      </c>
      <c r="P504" s="176">
        <v>15144.585365853658</v>
      </c>
      <c r="Q504" s="177">
        <v>1000428977</v>
      </c>
      <c r="R504" s="177" t="s">
        <v>293</v>
      </c>
      <c r="S504" s="177" t="s">
        <v>33</v>
      </c>
      <c r="T504" s="177" t="s">
        <v>2670</v>
      </c>
      <c r="U504" s="196" t="s">
        <v>111</v>
      </c>
      <c r="V504" s="196" t="s">
        <v>112</v>
      </c>
    </row>
    <row r="505" spans="1:22" ht="31.5" customHeight="1">
      <c r="A505" s="177">
        <v>860221</v>
      </c>
      <c r="B505" s="195" t="s">
        <v>1279</v>
      </c>
      <c r="C505" s="177" t="s">
        <v>1932</v>
      </c>
      <c r="D505" s="177">
        <v>0</v>
      </c>
      <c r="E505" s="177" t="s">
        <v>2220</v>
      </c>
      <c r="F505" s="176">
        <v>21.512195121951219</v>
      </c>
      <c r="G505" s="176">
        <v>3786.1463414634145</v>
      </c>
      <c r="H505" s="176">
        <v>0</v>
      </c>
      <c r="I505" s="176">
        <v>0</v>
      </c>
      <c r="J505" s="176">
        <v>3786.1463414634145</v>
      </c>
      <c r="K505" s="176">
        <v>3786.1463414634145</v>
      </c>
      <c r="L505" s="176">
        <v>3786.1463414634145</v>
      </c>
      <c r="M505" s="176">
        <v>3786.1463414634145</v>
      </c>
      <c r="N505" s="176">
        <v>3786.1463414634145</v>
      </c>
      <c r="O505" s="176">
        <v>11358.439024390244</v>
      </c>
      <c r="P505" s="176">
        <v>15144.585365853658</v>
      </c>
      <c r="Q505" s="177">
        <v>1000428977</v>
      </c>
      <c r="R505" s="177" t="s">
        <v>293</v>
      </c>
      <c r="S505" s="177" t="s">
        <v>33</v>
      </c>
      <c r="T505" s="177" t="s">
        <v>2670</v>
      </c>
      <c r="U505" s="196" t="s">
        <v>111</v>
      </c>
      <c r="V505" s="196" t="s">
        <v>112</v>
      </c>
    </row>
    <row r="506" spans="1:22" ht="31.5" customHeight="1">
      <c r="A506" s="177">
        <v>912369</v>
      </c>
      <c r="B506" s="195" t="s">
        <v>2197</v>
      </c>
      <c r="C506" s="177" t="s">
        <v>1932</v>
      </c>
      <c r="D506" s="177">
        <v>0</v>
      </c>
      <c r="E506" s="177" t="s">
        <v>2220</v>
      </c>
      <c r="F506" s="176">
        <v>21.512195121951219</v>
      </c>
      <c r="G506" s="176">
        <v>3786.1463414634145</v>
      </c>
      <c r="H506" s="176">
        <v>0</v>
      </c>
      <c r="I506" s="176">
        <v>0</v>
      </c>
      <c r="J506" s="176">
        <v>3786.1463414634145</v>
      </c>
      <c r="K506" s="176">
        <v>3786.1463414634145</v>
      </c>
      <c r="L506" s="176">
        <v>3786.1463414634145</v>
      </c>
      <c r="M506" s="176">
        <v>3786.1463414634145</v>
      </c>
      <c r="N506" s="176">
        <v>3786.1463414634145</v>
      </c>
      <c r="O506" s="176">
        <v>11358.439024390244</v>
      </c>
      <c r="P506" s="176">
        <v>15144.585365853658</v>
      </c>
      <c r="Q506" s="177">
        <v>1000428977</v>
      </c>
      <c r="R506" s="177" t="s">
        <v>293</v>
      </c>
      <c r="S506" s="177" t="s">
        <v>33</v>
      </c>
      <c r="T506" s="177" t="s">
        <v>2646</v>
      </c>
      <c r="U506" s="196" t="s">
        <v>111</v>
      </c>
      <c r="V506" s="196" t="s">
        <v>112</v>
      </c>
    </row>
    <row r="507" spans="1:22" ht="31.5" customHeight="1">
      <c r="A507" s="177">
        <v>922530</v>
      </c>
      <c r="B507" s="195" t="s">
        <v>1280</v>
      </c>
      <c r="C507" s="177" t="s">
        <v>1932</v>
      </c>
      <c r="D507" s="177">
        <v>0</v>
      </c>
      <c r="E507" s="177" t="s">
        <v>2220</v>
      </c>
      <c r="F507" s="176">
        <v>19.365853658536587</v>
      </c>
      <c r="G507" s="176">
        <v>3408.3902439024391</v>
      </c>
      <c r="H507" s="176">
        <v>0</v>
      </c>
      <c r="I507" s="176">
        <v>0</v>
      </c>
      <c r="J507" s="176">
        <v>3408.3902439024391</v>
      </c>
      <c r="K507" s="176">
        <v>3408.3902439024391</v>
      </c>
      <c r="L507" s="176">
        <v>3408.3902439024391</v>
      </c>
      <c r="M507" s="176">
        <v>3408.3902439024391</v>
      </c>
      <c r="N507" s="176">
        <v>3408.3902439024391</v>
      </c>
      <c r="O507" s="176">
        <v>10225.170731707318</v>
      </c>
      <c r="P507" s="176">
        <v>13633.560975609756</v>
      </c>
      <c r="Q507" s="177">
        <v>1000428977</v>
      </c>
      <c r="R507" s="177" t="s">
        <v>293</v>
      </c>
      <c r="S507" s="177" t="s">
        <v>33</v>
      </c>
      <c r="T507" s="177" t="s">
        <v>2646</v>
      </c>
      <c r="U507" s="196" t="s">
        <v>111</v>
      </c>
      <c r="V507" s="196" t="s">
        <v>112</v>
      </c>
    </row>
    <row r="508" spans="1:22" ht="31.5" customHeight="1">
      <c r="A508" s="177">
        <v>2102244</v>
      </c>
      <c r="B508" s="195" t="s">
        <v>2204</v>
      </c>
      <c r="C508" s="177" t="s">
        <v>1932</v>
      </c>
      <c r="D508" s="177">
        <v>0</v>
      </c>
      <c r="E508" s="177" t="s">
        <v>2221</v>
      </c>
      <c r="F508" s="176">
        <v>25.048780487804876</v>
      </c>
      <c r="G508" s="176">
        <v>4408.585365853658</v>
      </c>
      <c r="H508" s="176">
        <v>0</v>
      </c>
      <c r="I508" s="176">
        <v>0</v>
      </c>
      <c r="J508" s="176">
        <v>4408.585365853658</v>
      </c>
      <c r="K508" s="176">
        <v>4408.585365853658</v>
      </c>
      <c r="L508" s="176">
        <v>4408.585365853658</v>
      </c>
      <c r="M508" s="176">
        <v>4408.585365853658</v>
      </c>
      <c r="N508" s="176">
        <v>4408.585365853658</v>
      </c>
      <c r="O508" s="176">
        <v>13225.756097560974</v>
      </c>
      <c r="P508" s="176">
        <v>17634.341463414632</v>
      </c>
      <c r="Q508" s="177">
        <v>1000428977</v>
      </c>
      <c r="R508" s="177" t="s">
        <v>293</v>
      </c>
      <c r="S508" s="177" t="s">
        <v>27</v>
      </c>
      <c r="T508" s="177" t="s">
        <v>2647</v>
      </c>
      <c r="U508" s="196" t="s">
        <v>111</v>
      </c>
      <c r="V508" s="196" t="s">
        <v>112</v>
      </c>
    </row>
    <row r="509" spans="1:22" ht="31.5" customHeight="1">
      <c r="A509" s="177">
        <v>896997</v>
      </c>
      <c r="B509" s="195" t="s">
        <v>1633</v>
      </c>
      <c r="C509" s="177" t="s">
        <v>1932</v>
      </c>
      <c r="D509" s="177">
        <v>0</v>
      </c>
      <c r="E509" s="177" t="s">
        <v>2221</v>
      </c>
      <c r="F509" s="176">
        <v>25.048780487804876</v>
      </c>
      <c r="G509" s="176">
        <v>4408.585365853658</v>
      </c>
      <c r="H509" s="176">
        <v>0</v>
      </c>
      <c r="I509" s="176">
        <v>0</v>
      </c>
      <c r="J509" s="176">
        <v>4408.585365853658</v>
      </c>
      <c r="K509" s="176">
        <v>4408.585365853658</v>
      </c>
      <c r="L509" s="176">
        <v>4408.585365853658</v>
      </c>
      <c r="M509" s="176">
        <v>4408.585365853658</v>
      </c>
      <c r="N509" s="176">
        <v>4408.585365853658</v>
      </c>
      <c r="O509" s="176">
        <v>13225.756097560974</v>
      </c>
      <c r="P509" s="176">
        <v>17634.341463414632</v>
      </c>
      <c r="Q509" s="177">
        <v>1000428977</v>
      </c>
      <c r="R509" s="177" t="s">
        <v>293</v>
      </c>
      <c r="S509" s="177" t="s">
        <v>27</v>
      </c>
      <c r="T509" s="177" t="s">
        <v>2647</v>
      </c>
      <c r="U509" s="196" t="s">
        <v>111</v>
      </c>
      <c r="V509" s="196" t="s">
        <v>112</v>
      </c>
    </row>
    <row r="510" spans="1:22" ht="31.5" customHeight="1">
      <c r="A510" s="177">
        <v>210843</v>
      </c>
      <c r="B510" s="195" t="s">
        <v>2222</v>
      </c>
      <c r="C510" s="177" t="s">
        <v>1932</v>
      </c>
      <c r="D510" s="177">
        <v>0</v>
      </c>
      <c r="E510" s="177" t="s">
        <v>2221</v>
      </c>
      <c r="F510" s="176">
        <v>25.048780487804876</v>
      </c>
      <c r="G510" s="176">
        <v>4408.585365853658</v>
      </c>
      <c r="H510" s="176">
        <v>0</v>
      </c>
      <c r="I510" s="176">
        <v>0</v>
      </c>
      <c r="J510" s="176">
        <v>4408.585365853658</v>
      </c>
      <c r="K510" s="176">
        <v>4408.585365853658</v>
      </c>
      <c r="L510" s="176">
        <v>4408.585365853658</v>
      </c>
      <c r="M510" s="176">
        <v>4408.585365853658</v>
      </c>
      <c r="N510" s="176">
        <v>4408.585365853658</v>
      </c>
      <c r="O510" s="176">
        <v>13225.756097560974</v>
      </c>
      <c r="P510" s="176">
        <v>17634.341463414632</v>
      </c>
      <c r="Q510" s="177">
        <v>1000428977</v>
      </c>
      <c r="R510" s="177" t="s">
        <v>293</v>
      </c>
      <c r="S510" s="177" t="s">
        <v>33</v>
      </c>
      <c r="T510" s="177" t="s">
        <v>2706</v>
      </c>
      <c r="U510" s="196" t="s">
        <v>111</v>
      </c>
      <c r="V510" s="196" t="s">
        <v>112</v>
      </c>
    </row>
    <row r="511" spans="1:22" ht="31.5" customHeight="1">
      <c r="A511" s="177">
        <v>2222549</v>
      </c>
      <c r="B511" s="195" t="s">
        <v>1372</v>
      </c>
      <c r="C511" s="177" t="s">
        <v>1932</v>
      </c>
      <c r="D511" s="177">
        <v>0</v>
      </c>
      <c r="E511" s="177" t="s">
        <v>2221</v>
      </c>
      <c r="F511" s="176">
        <v>25.048780487804876</v>
      </c>
      <c r="G511" s="176">
        <v>4408.585365853658</v>
      </c>
      <c r="H511" s="176">
        <v>0</v>
      </c>
      <c r="I511" s="176">
        <v>0</v>
      </c>
      <c r="J511" s="176">
        <v>4408.585365853658</v>
      </c>
      <c r="K511" s="176">
        <v>4408.585365853658</v>
      </c>
      <c r="L511" s="176">
        <v>4408.585365853658</v>
      </c>
      <c r="M511" s="176">
        <v>4408.585365853658</v>
      </c>
      <c r="N511" s="176">
        <v>4408.585365853658</v>
      </c>
      <c r="O511" s="176">
        <v>13225.756097560974</v>
      </c>
      <c r="P511" s="176">
        <v>17634.341463414632</v>
      </c>
      <c r="Q511" s="177">
        <v>1000428977</v>
      </c>
      <c r="R511" s="177" t="s">
        <v>293</v>
      </c>
      <c r="S511" s="177" t="s">
        <v>33</v>
      </c>
      <c r="T511" s="177" t="s">
        <v>2670</v>
      </c>
      <c r="U511" s="196" t="s">
        <v>111</v>
      </c>
      <c r="V511" s="196" t="s">
        <v>112</v>
      </c>
    </row>
    <row r="512" spans="1:22" ht="31.5" customHeight="1">
      <c r="A512" s="177">
        <v>2222571</v>
      </c>
      <c r="B512" s="195" t="s">
        <v>2223</v>
      </c>
      <c r="C512" s="177" t="s">
        <v>1932</v>
      </c>
      <c r="D512" s="177">
        <v>0</v>
      </c>
      <c r="E512" s="177" t="s">
        <v>2221</v>
      </c>
      <c r="F512" s="176">
        <v>25.048780487804876</v>
      </c>
      <c r="G512" s="176">
        <v>4408.585365853658</v>
      </c>
      <c r="H512" s="176">
        <v>0</v>
      </c>
      <c r="I512" s="176">
        <v>0</v>
      </c>
      <c r="J512" s="176">
        <v>4408.585365853658</v>
      </c>
      <c r="K512" s="176">
        <v>4408.585365853658</v>
      </c>
      <c r="L512" s="176">
        <v>4408.585365853658</v>
      </c>
      <c r="M512" s="176">
        <v>4408.585365853658</v>
      </c>
      <c r="N512" s="176">
        <v>4408.585365853658</v>
      </c>
      <c r="O512" s="176">
        <v>13225.756097560974</v>
      </c>
      <c r="P512" s="176">
        <v>17634.341463414632</v>
      </c>
      <c r="Q512" s="177">
        <v>1000428977</v>
      </c>
      <c r="R512" s="177" t="s">
        <v>293</v>
      </c>
      <c r="S512" s="177" t="s">
        <v>33</v>
      </c>
      <c r="T512" s="177" t="s">
        <v>2670</v>
      </c>
      <c r="U512" s="196" t="s">
        <v>111</v>
      </c>
      <c r="V512" s="196" t="s">
        <v>112</v>
      </c>
    </row>
    <row r="513" spans="1:22" ht="31.5" customHeight="1">
      <c r="A513" s="177">
        <v>2117817</v>
      </c>
      <c r="B513" s="195" t="s">
        <v>2210</v>
      </c>
      <c r="C513" s="177" t="s">
        <v>1932</v>
      </c>
      <c r="D513" s="177">
        <v>0</v>
      </c>
      <c r="E513" s="177" t="s">
        <v>2221</v>
      </c>
      <c r="F513" s="176">
        <v>25.048780487804876</v>
      </c>
      <c r="G513" s="176">
        <v>4408.585365853658</v>
      </c>
      <c r="H513" s="176">
        <v>0</v>
      </c>
      <c r="I513" s="176">
        <v>0</v>
      </c>
      <c r="J513" s="176">
        <v>4408.585365853658</v>
      </c>
      <c r="K513" s="176">
        <v>4408.585365853658</v>
      </c>
      <c r="L513" s="176">
        <v>4408.585365853658</v>
      </c>
      <c r="M513" s="176">
        <v>4408.585365853658</v>
      </c>
      <c r="N513" s="176">
        <v>4408.585365853658</v>
      </c>
      <c r="O513" s="176">
        <v>13225.756097560974</v>
      </c>
      <c r="P513" s="176">
        <v>17634.341463414632</v>
      </c>
      <c r="Q513" s="177">
        <v>1000428977</v>
      </c>
      <c r="R513" s="177" t="s">
        <v>293</v>
      </c>
      <c r="S513" s="177" t="s">
        <v>26</v>
      </c>
      <c r="T513" s="177" t="s">
        <v>2643</v>
      </c>
      <c r="U513" s="196" t="s">
        <v>111</v>
      </c>
      <c r="V513" s="196" t="s">
        <v>112</v>
      </c>
    </row>
    <row r="514" spans="1:22" ht="31.5" customHeight="1">
      <c r="A514" s="177">
        <v>2123675</v>
      </c>
      <c r="B514" s="195" t="s">
        <v>1364</v>
      </c>
      <c r="C514" s="177" t="s">
        <v>1932</v>
      </c>
      <c r="D514" s="177">
        <v>0</v>
      </c>
      <c r="E514" s="177" t="s">
        <v>2221</v>
      </c>
      <c r="F514" s="176">
        <v>25.048780487804876</v>
      </c>
      <c r="G514" s="176">
        <v>4408.585365853658</v>
      </c>
      <c r="H514" s="176">
        <v>0</v>
      </c>
      <c r="I514" s="176">
        <v>0</v>
      </c>
      <c r="J514" s="176">
        <v>4408.585365853658</v>
      </c>
      <c r="K514" s="176">
        <v>4408.585365853658</v>
      </c>
      <c r="L514" s="176">
        <v>4408.585365853658</v>
      </c>
      <c r="M514" s="176">
        <v>4408.585365853658</v>
      </c>
      <c r="N514" s="176">
        <v>4408.585365853658</v>
      </c>
      <c r="O514" s="176">
        <v>13225.756097560974</v>
      </c>
      <c r="P514" s="176">
        <v>17634.341463414632</v>
      </c>
      <c r="Q514" s="177">
        <v>1000428977</v>
      </c>
      <c r="R514" s="177" t="s">
        <v>293</v>
      </c>
      <c r="S514" s="177" t="s">
        <v>26</v>
      </c>
      <c r="T514" s="177" t="s">
        <v>2643</v>
      </c>
      <c r="U514" s="196" t="s">
        <v>111</v>
      </c>
      <c r="V514" s="196" t="s">
        <v>112</v>
      </c>
    </row>
    <row r="515" spans="1:22" ht="31.5" customHeight="1">
      <c r="A515" s="177">
        <v>2145738</v>
      </c>
      <c r="B515" s="195" t="s">
        <v>1282</v>
      </c>
      <c r="C515" s="177" t="s">
        <v>1932</v>
      </c>
      <c r="D515" s="177">
        <v>0</v>
      </c>
      <c r="E515" s="177" t="s">
        <v>2221</v>
      </c>
      <c r="F515" s="176">
        <v>25.048780487804876</v>
      </c>
      <c r="G515" s="176">
        <v>4408.585365853658</v>
      </c>
      <c r="H515" s="176">
        <v>0</v>
      </c>
      <c r="I515" s="176">
        <v>0</v>
      </c>
      <c r="J515" s="176">
        <v>4408.585365853658</v>
      </c>
      <c r="K515" s="176">
        <v>4408.585365853658</v>
      </c>
      <c r="L515" s="176">
        <v>4408.585365853658</v>
      </c>
      <c r="M515" s="176">
        <v>4408.585365853658</v>
      </c>
      <c r="N515" s="176">
        <v>4408.585365853658</v>
      </c>
      <c r="O515" s="176">
        <v>13225.756097560974</v>
      </c>
      <c r="P515" s="176">
        <v>17634.341463414632</v>
      </c>
      <c r="Q515" s="177">
        <v>1000428977</v>
      </c>
      <c r="R515" s="177" t="s">
        <v>293</v>
      </c>
      <c r="S515" s="177" t="s">
        <v>26</v>
      </c>
      <c r="T515" s="177" t="s">
        <v>2643</v>
      </c>
      <c r="U515" s="196" t="s">
        <v>111</v>
      </c>
      <c r="V515" s="196" t="s">
        <v>112</v>
      </c>
    </row>
    <row r="516" spans="1:22" ht="31.5" customHeight="1">
      <c r="A516" s="177">
        <v>2160556</v>
      </c>
      <c r="B516" s="195" t="s">
        <v>2224</v>
      </c>
      <c r="C516" s="177" t="s">
        <v>1932</v>
      </c>
      <c r="D516" s="177">
        <v>0</v>
      </c>
      <c r="E516" s="177" t="s">
        <v>2225</v>
      </c>
      <c r="F516" s="176">
        <v>20.195121951219512</v>
      </c>
      <c r="G516" s="176">
        <v>3554.3414634146343</v>
      </c>
      <c r="H516" s="176">
        <v>0</v>
      </c>
      <c r="I516" s="176">
        <v>0</v>
      </c>
      <c r="J516" s="176">
        <v>3554.3414634146343</v>
      </c>
      <c r="K516" s="176">
        <v>3554.3414634146343</v>
      </c>
      <c r="L516" s="176">
        <v>3554.3414634146343</v>
      </c>
      <c r="M516" s="176">
        <v>3554.3414634146343</v>
      </c>
      <c r="N516" s="176">
        <v>3554.3414634146343</v>
      </c>
      <c r="O516" s="176">
        <v>10663.024390243903</v>
      </c>
      <c r="P516" s="176">
        <v>14217.365853658537</v>
      </c>
      <c r="Q516" s="177">
        <v>1000428977</v>
      </c>
      <c r="R516" s="177" t="s">
        <v>293</v>
      </c>
      <c r="S516" s="177" t="s">
        <v>26</v>
      </c>
      <c r="T516" s="177" t="s">
        <v>2643</v>
      </c>
      <c r="U516" s="196" t="s">
        <v>111</v>
      </c>
      <c r="V516" s="196" t="s">
        <v>112</v>
      </c>
    </row>
    <row r="517" spans="1:22" ht="31.5" customHeight="1">
      <c r="A517" s="177">
        <v>2160890</v>
      </c>
      <c r="B517" s="195" t="s">
        <v>2209</v>
      </c>
      <c r="C517" s="177" t="s">
        <v>1932</v>
      </c>
      <c r="D517" s="177">
        <v>0</v>
      </c>
      <c r="E517" s="177" t="s">
        <v>2225</v>
      </c>
      <c r="F517" s="176">
        <v>20.195121951219512</v>
      </c>
      <c r="G517" s="176">
        <v>3554.3414634146343</v>
      </c>
      <c r="H517" s="176">
        <v>0</v>
      </c>
      <c r="I517" s="176">
        <v>0</v>
      </c>
      <c r="J517" s="176">
        <v>3554.3414634146343</v>
      </c>
      <c r="K517" s="176">
        <v>3554.3414634146343</v>
      </c>
      <c r="L517" s="176">
        <v>3554.3414634146343</v>
      </c>
      <c r="M517" s="176">
        <v>3554.3414634146343</v>
      </c>
      <c r="N517" s="176">
        <v>3554.3414634146343</v>
      </c>
      <c r="O517" s="176">
        <v>10663.024390243903</v>
      </c>
      <c r="P517" s="176">
        <v>14217.365853658537</v>
      </c>
      <c r="Q517" s="177">
        <v>1000428977</v>
      </c>
      <c r="R517" s="177" t="s">
        <v>293</v>
      </c>
      <c r="S517" s="177" t="s">
        <v>26</v>
      </c>
      <c r="T517" s="177" t="s">
        <v>2643</v>
      </c>
      <c r="U517" s="196" t="s">
        <v>111</v>
      </c>
      <c r="V517" s="196" t="s">
        <v>112</v>
      </c>
    </row>
    <row r="518" spans="1:22" ht="31.5" customHeight="1">
      <c r="A518" s="177">
        <v>2183562</v>
      </c>
      <c r="B518" s="195" t="s">
        <v>1256</v>
      </c>
      <c r="C518" s="177" t="s">
        <v>1932</v>
      </c>
      <c r="D518" s="177">
        <v>0</v>
      </c>
      <c r="E518" s="177" t="s">
        <v>2225</v>
      </c>
      <c r="F518" s="176">
        <v>20.195121951219512</v>
      </c>
      <c r="G518" s="176">
        <v>3554.3414634146343</v>
      </c>
      <c r="H518" s="176">
        <v>0</v>
      </c>
      <c r="I518" s="176">
        <v>0</v>
      </c>
      <c r="J518" s="176">
        <v>3554.3414634146343</v>
      </c>
      <c r="K518" s="176">
        <v>3554.3414634146343</v>
      </c>
      <c r="L518" s="176">
        <v>3554.3414634146343</v>
      </c>
      <c r="M518" s="176">
        <v>3554.3414634146343</v>
      </c>
      <c r="N518" s="176">
        <v>3554.3414634146343</v>
      </c>
      <c r="O518" s="176">
        <v>10663.024390243903</v>
      </c>
      <c r="P518" s="176">
        <v>14217.365853658537</v>
      </c>
      <c r="Q518" s="177">
        <v>1000428977</v>
      </c>
      <c r="R518" s="177" t="s">
        <v>293</v>
      </c>
      <c r="S518" s="177" t="s">
        <v>26</v>
      </c>
      <c r="T518" s="177" t="s">
        <v>2643</v>
      </c>
      <c r="U518" s="196" t="s">
        <v>111</v>
      </c>
      <c r="V518" s="196" t="s">
        <v>112</v>
      </c>
    </row>
    <row r="519" spans="1:22" ht="31.5" customHeight="1">
      <c r="A519" s="177">
        <v>2229265</v>
      </c>
      <c r="B519" s="195" t="s">
        <v>2208</v>
      </c>
      <c r="C519" s="177" t="s">
        <v>1932</v>
      </c>
      <c r="D519" s="177">
        <v>0</v>
      </c>
      <c r="E519" s="177" t="s">
        <v>2225</v>
      </c>
      <c r="F519" s="176">
        <v>20.195121951219512</v>
      </c>
      <c r="G519" s="176">
        <v>3554.3414634146343</v>
      </c>
      <c r="H519" s="176">
        <v>0</v>
      </c>
      <c r="I519" s="176">
        <v>0</v>
      </c>
      <c r="J519" s="176">
        <v>3554.3414634146343</v>
      </c>
      <c r="K519" s="176">
        <v>3554.3414634146343</v>
      </c>
      <c r="L519" s="176">
        <v>3554.3414634146343</v>
      </c>
      <c r="M519" s="176">
        <v>3554.3414634146343</v>
      </c>
      <c r="N519" s="176">
        <v>3554.3414634146343</v>
      </c>
      <c r="O519" s="176">
        <v>10663.024390243903</v>
      </c>
      <c r="P519" s="176">
        <v>14217.365853658537</v>
      </c>
      <c r="Q519" s="177">
        <v>1000428977</v>
      </c>
      <c r="R519" s="177" t="s">
        <v>293</v>
      </c>
      <c r="S519" s="177" t="s">
        <v>26</v>
      </c>
      <c r="T519" s="177" t="s">
        <v>2643</v>
      </c>
      <c r="U519" s="196" t="s">
        <v>111</v>
      </c>
      <c r="V519" s="196" t="s">
        <v>112</v>
      </c>
    </row>
    <row r="520" spans="1:22" ht="31.5" customHeight="1">
      <c r="A520" s="177">
        <v>2230404</v>
      </c>
      <c r="B520" s="195" t="s">
        <v>2226</v>
      </c>
      <c r="C520" s="177" t="s">
        <v>1932</v>
      </c>
      <c r="D520" s="177">
        <v>0</v>
      </c>
      <c r="E520" s="177" t="s">
        <v>2225</v>
      </c>
      <c r="F520" s="176">
        <v>20.195121951219512</v>
      </c>
      <c r="G520" s="176">
        <v>3554.3414634146343</v>
      </c>
      <c r="H520" s="176">
        <v>0</v>
      </c>
      <c r="I520" s="176">
        <v>0</v>
      </c>
      <c r="J520" s="176">
        <v>3554.3414634146343</v>
      </c>
      <c r="K520" s="176">
        <v>3554.3414634146343</v>
      </c>
      <c r="L520" s="176">
        <v>3554.3414634146343</v>
      </c>
      <c r="M520" s="176">
        <v>3554.3414634146343</v>
      </c>
      <c r="N520" s="176">
        <v>3554.3414634146343</v>
      </c>
      <c r="O520" s="176">
        <v>10663.024390243903</v>
      </c>
      <c r="P520" s="176">
        <v>14217.365853658537</v>
      </c>
      <c r="Q520" s="177">
        <v>1000428977</v>
      </c>
      <c r="R520" s="177" t="s">
        <v>293</v>
      </c>
      <c r="S520" s="177" t="s">
        <v>26</v>
      </c>
      <c r="T520" s="177" t="s">
        <v>2643</v>
      </c>
      <c r="U520" s="196" t="s">
        <v>111</v>
      </c>
      <c r="V520" s="196" t="s">
        <v>112</v>
      </c>
    </row>
    <row r="521" spans="1:22" ht="31.5" customHeight="1">
      <c r="A521" s="177">
        <v>2273002</v>
      </c>
      <c r="B521" s="195" t="s">
        <v>1284</v>
      </c>
      <c r="C521" s="177" t="s">
        <v>1932</v>
      </c>
      <c r="D521" s="177">
        <v>0</v>
      </c>
      <c r="E521" s="177" t="s">
        <v>2227</v>
      </c>
      <c r="F521" s="176">
        <v>20.195121951219512</v>
      </c>
      <c r="G521" s="176">
        <v>3554.3414634146343</v>
      </c>
      <c r="H521" s="176">
        <v>0</v>
      </c>
      <c r="I521" s="176">
        <v>0</v>
      </c>
      <c r="J521" s="176">
        <v>3554.3414634146343</v>
      </c>
      <c r="K521" s="176">
        <v>3554.3414634146343</v>
      </c>
      <c r="L521" s="176">
        <v>3554.3414634146343</v>
      </c>
      <c r="M521" s="176">
        <v>3554.3414634146343</v>
      </c>
      <c r="N521" s="176">
        <v>3554.3414634146343</v>
      </c>
      <c r="O521" s="176">
        <v>10663.024390243903</v>
      </c>
      <c r="P521" s="176">
        <v>14217.365853658537</v>
      </c>
      <c r="Q521" s="177">
        <v>1000428977</v>
      </c>
      <c r="R521" s="177" t="s">
        <v>293</v>
      </c>
      <c r="S521" s="177" t="s">
        <v>26</v>
      </c>
      <c r="T521" s="177" t="s">
        <v>2643</v>
      </c>
      <c r="U521" s="196" t="s">
        <v>111</v>
      </c>
      <c r="V521" s="196" t="s">
        <v>112</v>
      </c>
    </row>
    <row r="522" spans="1:22" ht="31.5" customHeight="1">
      <c r="A522" s="177">
        <v>2276027</v>
      </c>
      <c r="B522" s="195" t="s">
        <v>1275</v>
      </c>
      <c r="C522" s="177" t="s">
        <v>1932</v>
      </c>
      <c r="D522" s="177">
        <v>0</v>
      </c>
      <c r="E522" s="177" t="s">
        <v>2227</v>
      </c>
      <c r="F522" s="176">
        <v>20.195121951219512</v>
      </c>
      <c r="G522" s="176">
        <v>3554.3414634146343</v>
      </c>
      <c r="H522" s="176">
        <v>0</v>
      </c>
      <c r="I522" s="176">
        <v>0</v>
      </c>
      <c r="J522" s="176">
        <v>3554.3414634146343</v>
      </c>
      <c r="K522" s="176">
        <v>3554.3414634146343</v>
      </c>
      <c r="L522" s="176">
        <v>3554.3414634146343</v>
      </c>
      <c r="M522" s="176">
        <v>3554.3414634146343</v>
      </c>
      <c r="N522" s="176">
        <v>3554.3414634146343</v>
      </c>
      <c r="O522" s="176">
        <v>10663.024390243903</v>
      </c>
      <c r="P522" s="176">
        <v>14217.365853658537</v>
      </c>
      <c r="Q522" s="177">
        <v>1000428977</v>
      </c>
      <c r="R522" s="177" t="s">
        <v>293</v>
      </c>
      <c r="S522" s="177" t="s">
        <v>26</v>
      </c>
      <c r="T522" s="177" t="s">
        <v>2643</v>
      </c>
      <c r="U522" s="196" t="s">
        <v>111</v>
      </c>
      <c r="V522" s="196" t="s">
        <v>112</v>
      </c>
    </row>
    <row r="523" spans="1:22" ht="31.5" customHeight="1">
      <c r="A523" s="177">
        <v>2303877</v>
      </c>
      <c r="B523" s="195" t="s">
        <v>2228</v>
      </c>
      <c r="C523" s="177" t="s">
        <v>1932</v>
      </c>
      <c r="D523" s="177">
        <v>0</v>
      </c>
      <c r="E523" s="177" t="s">
        <v>2227</v>
      </c>
      <c r="F523" s="176">
        <v>20.195121951219512</v>
      </c>
      <c r="G523" s="176">
        <v>3554.3414634146343</v>
      </c>
      <c r="H523" s="176">
        <v>0</v>
      </c>
      <c r="I523" s="176">
        <v>0</v>
      </c>
      <c r="J523" s="176">
        <v>3554.3414634146343</v>
      </c>
      <c r="K523" s="176">
        <v>3554.3414634146343</v>
      </c>
      <c r="L523" s="176">
        <v>3554.3414634146343</v>
      </c>
      <c r="M523" s="176">
        <v>3554.3414634146343</v>
      </c>
      <c r="N523" s="176">
        <v>3554.3414634146343</v>
      </c>
      <c r="O523" s="176">
        <v>10663.024390243903</v>
      </c>
      <c r="P523" s="176">
        <v>14217.365853658537</v>
      </c>
      <c r="Q523" s="177">
        <v>1000428977</v>
      </c>
      <c r="R523" s="177" t="s">
        <v>293</v>
      </c>
      <c r="S523" s="177" t="s">
        <v>26</v>
      </c>
      <c r="T523" s="177" t="s">
        <v>2643</v>
      </c>
      <c r="U523" s="196" t="s">
        <v>111</v>
      </c>
      <c r="V523" s="196" t="s">
        <v>112</v>
      </c>
    </row>
    <row r="524" spans="1:22" ht="31.5" customHeight="1">
      <c r="A524" s="177">
        <v>2335164</v>
      </c>
      <c r="B524" s="195" t="s">
        <v>1257</v>
      </c>
      <c r="C524" s="177" t="s">
        <v>1932</v>
      </c>
      <c r="D524" s="177">
        <v>0</v>
      </c>
      <c r="E524" s="177" t="s">
        <v>2227</v>
      </c>
      <c r="F524" s="176">
        <v>20.195121951219512</v>
      </c>
      <c r="G524" s="176">
        <v>3554.3414634146343</v>
      </c>
      <c r="H524" s="176">
        <v>0</v>
      </c>
      <c r="I524" s="176">
        <v>0</v>
      </c>
      <c r="J524" s="176">
        <v>3554.3414634146343</v>
      </c>
      <c r="K524" s="176">
        <v>3554.3414634146343</v>
      </c>
      <c r="L524" s="176">
        <v>3554.3414634146343</v>
      </c>
      <c r="M524" s="176">
        <v>3554.3414634146343</v>
      </c>
      <c r="N524" s="176">
        <v>3554.3414634146343</v>
      </c>
      <c r="O524" s="176">
        <v>10663.024390243903</v>
      </c>
      <c r="P524" s="176">
        <v>14217.365853658537</v>
      </c>
      <c r="Q524" s="177">
        <v>1000428977</v>
      </c>
      <c r="R524" s="177" t="s">
        <v>293</v>
      </c>
      <c r="S524" s="177" t="s">
        <v>26</v>
      </c>
      <c r="T524" s="177" t="s">
        <v>2643</v>
      </c>
      <c r="U524" s="196" t="s">
        <v>111</v>
      </c>
      <c r="V524" s="196" t="s">
        <v>112</v>
      </c>
    </row>
    <row r="525" spans="1:22" ht="31.5" customHeight="1">
      <c r="A525" s="177">
        <v>295052</v>
      </c>
      <c r="B525" s="195" t="s">
        <v>1281</v>
      </c>
      <c r="C525" s="177" t="s">
        <v>1932</v>
      </c>
      <c r="D525" s="177">
        <v>0</v>
      </c>
      <c r="E525" s="177" t="s">
        <v>2227</v>
      </c>
      <c r="F525" s="176">
        <v>20.195121951219512</v>
      </c>
      <c r="G525" s="176">
        <v>3554.3414634146343</v>
      </c>
      <c r="H525" s="176">
        <v>0</v>
      </c>
      <c r="I525" s="176">
        <v>0</v>
      </c>
      <c r="J525" s="176">
        <v>3554.3414634146343</v>
      </c>
      <c r="K525" s="176">
        <v>3554.3414634146343</v>
      </c>
      <c r="L525" s="176">
        <v>3554.3414634146343</v>
      </c>
      <c r="M525" s="176">
        <v>3554.3414634146343</v>
      </c>
      <c r="N525" s="176">
        <v>3554.3414634146343</v>
      </c>
      <c r="O525" s="176">
        <v>10663.024390243903</v>
      </c>
      <c r="P525" s="176">
        <v>14217.365853658537</v>
      </c>
      <c r="Q525" s="177">
        <v>1000428977</v>
      </c>
      <c r="R525" s="177" t="s">
        <v>293</v>
      </c>
      <c r="S525" s="177" t="s">
        <v>26</v>
      </c>
      <c r="T525" s="177" t="s">
        <v>2754</v>
      </c>
      <c r="U525" s="196" t="s">
        <v>111</v>
      </c>
      <c r="V525" s="196" t="s">
        <v>112</v>
      </c>
    </row>
    <row r="526" spans="1:22" ht="31.5" customHeight="1">
      <c r="A526" s="177">
        <v>835284</v>
      </c>
      <c r="B526" s="195" t="s">
        <v>1345</v>
      </c>
      <c r="C526" s="177" t="s">
        <v>1932</v>
      </c>
      <c r="D526" s="177">
        <v>0</v>
      </c>
      <c r="E526" s="177" t="s">
        <v>2227</v>
      </c>
      <c r="F526" s="176">
        <v>20.195121951219512</v>
      </c>
      <c r="G526" s="176">
        <v>3554.3414634146343</v>
      </c>
      <c r="H526" s="176">
        <v>0</v>
      </c>
      <c r="I526" s="176">
        <v>0</v>
      </c>
      <c r="J526" s="176">
        <v>3554.3414634146343</v>
      </c>
      <c r="K526" s="176">
        <v>3554.3414634146343</v>
      </c>
      <c r="L526" s="176">
        <v>3554.3414634146343</v>
      </c>
      <c r="M526" s="176">
        <v>3554.3414634146343</v>
      </c>
      <c r="N526" s="176">
        <v>3554.3414634146343</v>
      </c>
      <c r="O526" s="176">
        <v>10663.024390243903</v>
      </c>
      <c r="P526" s="176">
        <v>14217.365853658537</v>
      </c>
      <c r="Q526" s="177">
        <v>1000428977</v>
      </c>
      <c r="R526" s="177" t="s">
        <v>293</v>
      </c>
      <c r="S526" s="177" t="s">
        <v>26</v>
      </c>
      <c r="T526" s="177" t="s">
        <v>2643</v>
      </c>
      <c r="U526" s="196" t="s">
        <v>111</v>
      </c>
      <c r="V526" s="196" t="s">
        <v>112</v>
      </c>
    </row>
    <row r="527" spans="1:22" ht="31.5" customHeight="1">
      <c r="A527" s="177">
        <v>896816</v>
      </c>
      <c r="B527" s="195" t="s">
        <v>1363</v>
      </c>
      <c r="C527" s="177" t="s">
        <v>1932</v>
      </c>
      <c r="D527" s="177">
        <v>0</v>
      </c>
      <c r="E527" s="177" t="s">
        <v>2229</v>
      </c>
      <c r="F527" s="176">
        <v>23.134146341463413</v>
      </c>
      <c r="G527" s="176">
        <v>4071.6097560975609</v>
      </c>
      <c r="H527" s="176">
        <v>0</v>
      </c>
      <c r="I527" s="176">
        <v>0</v>
      </c>
      <c r="J527" s="176">
        <v>4071.6097560975609</v>
      </c>
      <c r="K527" s="176">
        <v>4071.6097560975609</v>
      </c>
      <c r="L527" s="176">
        <v>4071.6097560975609</v>
      </c>
      <c r="M527" s="176">
        <v>4071.6097560975609</v>
      </c>
      <c r="N527" s="176">
        <v>4071.6097560975609</v>
      </c>
      <c r="O527" s="176">
        <v>12214.829268292682</v>
      </c>
      <c r="P527" s="176">
        <v>16286.439024390244</v>
      </c>
      <c r="Q527" s="177">
        <v>1000428977</v>
      </c>
      <c r="R527" s="177" t="s">
        <v>293</v>
      </c>
      <c r="S527" s="177" t="s">
        <v>26</v>
      </c>
      <c r="T527" s="177" t="s">
        <v>2643</v>
      </c>
      <c r="U527" s="196" t="s">
        <v>111</v>
      </c>
      <c r="V527" s="196" t="s">
        <v>112</v>
      </c>
    </row>
    <row r="528" spans="1:22" ht="31.5" customHeight="1">
      <c r="A528" s="177">
        <v>480084</v>
      </c>
      <c r="B528" s="195" t="s">
        <v>2230</v>
      </c>
      <c r="C528" s="177" t="s">
        <v>1932</v>
      </c>
      <c r="D528" s="177">
        <v>0</v>
      </c>
      <c r="E528" s="177" t="s">
        <v>2231</v>
      </c>
      <c r="F528" s="176">
        <v>20.195121951219512</v>
      </c>
      <c r="G528" s="176">
        <v>3554.3414634146343</v>
      </c>
      <c r="H528" s="176">
        <v>0</v>
      </c>
      <c r="I528" s="176">
        <v>0</v>
      </c>
      <c r="J528" s="176">
        <v>3554.3414634146343</v>
      </c>
      <c r="K528" s="176">
        <v>3554.3414634146343</v>
      </c>
      <c r="L528" s="176">
        <v>3554.3414634146343</v>
      </c>
      <c r="M528" s="176">
        <v>3554.3414634146343</v>
      </c>
      <c r="N528" s="176">
        <v>3554.3414634146343</v>
      </c>
      <c r="O528" s="176">
        <v>10663.024390243903</v>
      </c>
      <c r="P528" s="176">
        <v>14217.365853658537</v>
      </c>
      <c r="Q528" s="177">
        <v>1000428977</v>
      </c>
      <c r="R528" s="177" t="s">
        <v>293</v>
      </c>
      <c r="S528" s="177" t="s">
        <v>26</v>
      </c>
      <c r="T528" s="177" t="s">
        <v>2643</v>
      </c>
      <c r="U528" s="196" t="s">
        <v>111</v>
      </c>
      <c r="V528" s="196" t="s">
        <v>112</v>
      </c>
    </row>
    <row r="529" spans="1:22" ht="31.5" customHeight="1">
      <c r="A529" s="177">
        <v>2117540</v>
      </c>
      <c r="B529" s="195" t="s">
        <v>2232</v>
      </c>
      <c r="C529" s="177" t="s">
        <v>1932</v>
      </c>
      <c r="D529" s="177">
        <v>0</v>
      </c>
      <c r="E529" s="177" t="s">
        <v>2231</v>
      </c>
      <c r="F529" s="176">
        <v>20.195121951219512</v>
      </c>
      <c r="G529" s="176">
        <v>3554.3414634146343</v>
      </c>
      <c r="H529" s="176">
        <v>0</v>
      </c>
      <c r="I529" s="176">
        <v>0</v>
      </c>
      <c r="J529" s="176">
        <v>3554.3414634146343</v>
      </c>
      <c r="K529" s="176">
        <v>3554.3414634146343</v>
      </c>
      <c r="L529" s="176">
        <v>3554.3414634146343</v>
      </c>
      <c r="M529" s="176">
        <v>3554.3414634146343</v>
      </c>
      <c r="N529" s="176">
        <v>3554.3414634146343</v>
      </c>
      <c r="O529" s="176">
        <v>10663.024390243903</v>
      </c>
      <c r="P529" s="176">
        <v>14217.365853658537</v>
      </c>
      <c r="Q529" s="177">
        <v>1000425267</v>
      </c>
      <c r="R529" s="177" t="s">
        <v>117</v>
      </c>
      <c r="S529" s="177" t="s">
        <v>24</v>
      </c>
      <c r="T529" s="177" t="s">
        <v>2641</v>
      </c>
      <c r="U529" s="196" t="s">
        <v>111</v>
      </c>
      <c r="V529" s="196" t="s">
        <v>112</v>
      </c>
    </row>
    <row r="530" spans="1:22" ht="31.5" customHeight="1">
      <c r="A530" s="177">
        <v>2135862</v>
      </c>
      <c r="B530" s="195" t="s">
        <v>2233</v>
      </c>
      <c r="C530" s="177" t="s">
        <v>1932</v>
      </c>
      <c r="D530" s="177">
        <v>0</v>
      </c>
      <c r="E530" s="177" t="s">
        <v>2231</v>
      </c>
      <c r="F530" s="176">
        <v>20.195121951219512</v>
      </c>
      <c r="G530" s="176">
        <v>3554.3414634146343</v>
      </c>
      <c r="H530" s="176">
        <v>0</v>
      </c>
      <c r="I530" s="176">
        <v>0</v>
      </c>
      <c r="J530" s="176">
        <v>3554.3414634146343</v>
      </c>
      <c r="K530" s="176">
        <v>3554.3414634146343</v>
      </c>
      <c r="L530" s="176">
        <v>3554.3414634146343</v>
      </c>
      <c r="M530" s="176">
        <v>3554.3414634146343</v>
      </c>
      <c r="N530" s="176">
        <v>3554.3414634146343</v>
      </c>
      <c r="O530" s="176">
        <v>10663.024390243903</v>
      </c>
      <c r="P530" s="176">
        <v>14217.365853658537</v>
      </c>
      <c r="Q530" s="177">
        <v>1000425267</v>
      </c>
      <c r="R530" s="177" t="s">
        <v>117</v>
      </c>
      <c r="S530" s="177" t="s">
        <v>24</v>
      </c>
      <c r="T530" s="177" t="s">
        <v>2641</v>
      </c>
      <c r="U530" s="196" t="s">
        <v>111</v>
      </c>
      <c r="V530" s="196" t="s">
        <v>112</v>
      </c>
    </row>
    <row r="531" spans="1:22" ht="31.5" customHeight="1">
      <c r="A531" s="177">
        <v>2155167</v>
      </c>
      <c r="B531" s="195" t="s">
        <v>2234</v>
      </c>
      <c r="C531" s="177" t="s">
        <v>1932</v>
      </c>
      <c r="D531" s="177">
        <v>0</v>
      </c>
      <c r="E531" s="177" t="s">
        <v>2231</v>
      </c>
      <c r="F531" s="176">
        <v>18.182926829268293</v>
      </c>
      <c r="G531" s="176">
        <v>3200.1951219512198</v>
      </c>
      <c r="H531" s="176">
        <v>0</v>
      </c>
      <c r="I531" s="176">
        <v>0</v>
      </c>
      <c r="J531" s="176">
        <v>3200.1951219512198</v>
      </c>
      <c r="K531" s="176">
        <v>3200.1951219512198</v>
      </c>
      <c r="L531" s="176">
        <v>3200.1951219512198</v>
      </c>
      <c r="M531" s="176">
        <v>3200.1951219512198</v>
      </c>
      <c r="N531" s="176">
        <v>3200.1951219512198</v>
      </c>
      <c r="O531" s="176">
        <v>9600.5853658536598</v>
      </c>
      <c r="P531" s="176">
        <v>12800.780487804879</v>
      </c>
      <c r="Q531" s="177">
        <v>1000425267</v>
      </c>
      <c r="R531" s="177" t="s">
        <v>117</v>
      </c>
      <c r="S531" s="177" t="s">
        <v>24</v>
      </c>
      <c r="T531" s="177" t="s">
        <v>2641</v>
      </c>
      <c r="U531" s="196" t="s">
        <v>111</v>
      </c>
      <c r="V531" s="196" t="s">
        <v>112</v>
      </c>
    </row>
    <row r="532" spans="1:22" ht="31.5" customHeight="1">
      <c r="A532" s="177">
        <v>2162817</v>
      </c>
      <c r="B532" s="195" t="s">
        <v>2235</v>
      </c>
      <c r="C532" s="177" t="s">
        <v>1932</v>
      </c>
      <c r="D532" s="177">
        <v>0</v>
      </c>
      <c r="E532" s="177" t="s">
        <v>2231</v>
      </c>
      <c r="F532" s="176">
        <v>18.182926829268293</v>
      </c>
      <c r="G532" s="176">
        <v>3200.1951219512198</v>
      </c>
      <c r="H532" s="176">
        <v>0</v>
      </c>
      <c r="I532" s="176">
        <v>0</v>
      </c>
      <c r="J532" s="176">
        <v>3200.1951219512198</v>
      </c>
      <c r="K532" s="176">
        <v>3200.1951219512198</v>
      </c>
      <c r="L532" s="176">
        <v>3200.1951219512198</v>
      </c>
      <c r="M532" s="176">
        <v>3200.1951219512198</v>
      </c>
      <c r="N532" s="176">
        <v>3200.1951219512198</v>
      </c>
      <c r="O532" s="176">
        <v>9600.5853658536598</v>
      </c>
      <c r="P532" s="176">
        <v>12800.780487804879</v>
      </c>
      <c r="Q532" s="177">
        <v>1000425267</v>
      </c>
      <c r="R532" s="177" t="s">
        <v>117</v>
      </c>
      <c r="S532" s="177" t="s">
        <v>24</v>
      </c>
      <c r="T532" s="177" t="s">
        <v>2641</v>
      </c>
      <c r="U532" s="196" t="s">
        <v>111</v>
      </c>
      <c r="V532" s="196" t="s">
        <v>112</v>
      </c>
    </row>
    <row r="533" spans="1:22" ht="31.5" customHeight="1">
      <c r="A533" s="177">
        <v>2257902</v>
      </c>
      <c r="B533" s="195" t="s">
        <v>956</v>
      </c>
      <c r="C533" s="177" t="s">
        <v>1932</v>
      </c>
      <c r="D533" s="177">
        <v>0</v>
      </c>
      <c r="E533" s="177" t="s">
        <v>2236</v>
      </c>
      <c r="F533" s="176">
        <v>21.512195121951219</v>
      </c>
      <c r="G533" s="176">
        <v>3786.1463414634145</v>
      </c>
      <c r="H533" s="176">
        <v>0</v>
      </c>
      <c r="I533" s="176">
        <v>0</v>
      </c>
      <c r="J533" s="176">
        <v>3786.1463414634145</v>
      </c>
      <c r="K533" s="176">
        <v>3786.1463414634145</v>
      </c>
      <c r="L533" s="176">
        <v>3786.1463414634145</v>
      </c>
      <c r="M533" s="176">
        <v>3786.1463414634145</v>
      </c>
      <c r="N533" s="176">
        <v>3786.1463414634145</v>
      </c>
      <c r="O533" s="176">
        <v>11358.439024390244</v>
      </c>
      <c r="P533" s="176">
        <v>15144.585365853658</v>
      </c>
      <c r="Q533" s="177">
        <v>1000425267</v>
      </c>
      <c r="R533" s="177" t="s">
        <v>117</v>
      </c>
      <c r="S533" s="177" t="s">
        <v>24</v>
      </c>
      <c r="T533" s="177" t="s">
        <v>2641</v>
      </c>
      <c r="U533" s="196" t="s">
        <v>111</v>
      </c>
      <c r="V533" s="196" t="s">
        <v>112</v>
      </c>
    </row>
    <row r="534" spans="1:22" ht="31.5" customHeight="1">
      <c r="A534" s="177">
        <v>2273259</v>
      </c>
      <c r="B534" s="195" t="s">
        <v>2237</v>
      </c>
      <c r="C534" s="177" t="s">
        <v>1932</v>
      </c>
      <c r="D534" s="177">
        <v>0</v>
      </c>
      <c r="E534" s="177" t="s">
        <v>2236</v>
      </c>
      <c r="F534" s="176">
        <v>21.512195121951219</v>
      </c>
      <c r="G534" s="176">
        <v>3786.1463414634145</v>
      </c>
      <c r="H534" s="176">
        <v>0</v>
      </c>
      <c r="I534" s="176">
        <v>0</v>
      </c>
      <c r="J534" s="176">
        <v>3786.1463414634145</v>
      </c>
      <c r="K534" s="176">
        <v>3786.1463414634145</v>
      </c>
      <c r="L534" s="176">
        <v>3786.1463414634145</v>
      </c>
      <c r="M534" s="176">
        <v>3786.1463414634145</v>
      </c>
      <c r="N534" s="176">
        <v>3786.1463414634145</v>
      </c>
      <c r="O534" s="176">
        <v>11358.439024390244</v>
      </c>
      <c r="P534" s="176">
        <v>15144.585365853658</v>
      </c>
      <c r="Q534" s="177">
        <v>1000425267</v>
      </c>
      <c r="R534" s="177" t="s">
        <v>117</v>
      </c>
      <c r="S534" s="177" t="s">
        <v>24</v>
      </c>
      <c r="T534" s="177" t="s">
        <v>2641</v>
      </c>
      <c r="U534" s="196" t="s">
        <v>111</v>
      </c>
      <c r="V534" s="196" t="s">
        <v>112</v>
      </c>
    </row>
    <row r="535" spans="1:22" ht="31.5" customHeight="1">
      <c r="A535" s="177">
        <v>2312624</v>
      </c>
      <c r="B535" s="195" t="s">
        <v>2238</v>
      </c>
      <c r="C535" s="177" t="s">
        <v>1932</v>
      </c>
      <c r="D535" s="177">
        <v>0</v>
      </c>
      <c r="E535" s="177" t="s">
        <v>2239</v>
      </c>
      <c r="F535" s="176">
        <v>21.512195121951219</v>
      </c>
      <c r="G535" s="176">
        <v>3786.1463414634145</v>
      </c>
      <c r="H535" s="176">
        <v>0</v>
      </c>
      <c r="I535" s="176">
        <v>0</v>
      </c>
      <c r="J535" s="176">
        <v>3786.1463414634145</v>
      </c>
      <c r="K535" s="176">
        <v>3786.1463414634145</v>
      </c>
      <c r="L535" s="176">
        <v>3786.1463414634145</v>
      </c>
      <c r="M535" s="176">
        <v>3786.1463414634145</v>
      </c>
      <c r="N535" s="176">
        <v>3786.1463414634145</v>
      </c>
      <c r="O535" s="176">
        <v>11358.439024390244</v>
      </c>
      <c r="P535" s="176">
        <v>15144.585365853658</v>
      </c>
      <c r="Q535" s="177">
        <v>1000425267</v>
      </c>
      <c r="R535" s="177" t="s">
        <v>117</v>
      </c>
      <c r="S535" s="177" t="s">
        <v>24</v>
      </c>
      <c r="T535" s="177" t="s">
        <v>2641</v>
      </c>
      <c r="U535" s="196" t="s">
        <v>111</v>
      </c>
      <c r="V535" s="196" t="s">
        <v>112</v>
      </c>
    </row>
    <row r="536" spans="1:22" ht="31.5" customHeight="1">
      <c r="A536" s="177">
        <v>2312867</v>
      </c>
      <c r="B536" s="195" t="s">
        <v>2240</v>
      </c>
      <c r="C536" s="177" t="s">
        <v>1932</v>
      </c>
      <c r="D536" s="177">
        <v>0</v>
      </c>
      <c r="E536" s="177" t="s">
        <v>2239</v>
      </c>
      <c r="F536" s="176">
        <v>21.512195121951219</v>
      </c>
      <c r="G536" s="176">
        <v>3786.1463414634145</v>
      </c>
      <c r="H536" s="176">
        <v>0</v>
      </c>
      <c r="I536" s="176">
        <v>0</v>
      </c>
      <c r="J536" s="176">
        <v>3786.1463414634145</v>
      </c>
      <c r="K536" s="176">
        <v>3786.1463414634145</v>
      </c>
      <c r="L536" s="176">
        <v>3786.1463414634145</v>
      </c>
      <c r="M536" s="176">
        <v>3786.1463414634145</v>
      </c>
      <c r="N536" s="176">
        <v>3786.1463414634145</v>
      </c>
      <c r="O536" s="176">
        <v>11358.439024390244</v>
      </c>
      <c r="P536" s="176">
        <v>15144.585365853658</v>
      </c>
      <c r="Q536" s="177">
        <v>1000425267</v>
      </c>
      <c r="R536" s="177" t="s">
        <v>117</v>
      </c>
      <c r="S536" s="177" t="s">
        <v>24</v>
      </c>
      <c r="T536" s="177" t="s">
        <v>2641</v>
      </c>
      <c r="U536" s="196" t="s">
        <v>111</v>
      </c>
      <c r="V536" s="196" t="s">
        <v>112</v>
      </c>
    </row>
    <row r="537" spans="1:22" ht="31.5" customHeight="1">
      <c r="A537" s="177">
        <v>2322364</v>
      </c>
      <c r="B537" s="195" t="s">
        <v>2241</v>
      </c>
      <c r="C537" s="177" t="s">
        <v>1932</v>
      </c>
      <c r="D537" s="177">
        <v>0</v>
      </c>
      <c r="E537" s="177" t="s">
        <v>2220</v>
      </c>
      <c r="F537" s="176">
        <v>19.365853658536587</v>
      </c>
      <c r="G537" s="176">
        <v>3408.3902439024391</v>
      </c>
      <c r="H537" s="176">
        <v>0</v>
      </c>
      <c r="I537" s="176">
        <v>0</v>
      </c>
      <c r="J537" s="176">
        <v>3408.3902439024391</v>
      </c>
      <c r="K537" s="176">
        <v>3408.3902439024391</v>
      </c>
      <c r="L537" s="176">
        <v>3408.3902439024391</v>
      </c>
      <c r="M537" s="176">
        <v>3408.3902439024391</v>
      </c>
      <c r="N537" s="176">
        <v>3408.3902439024391</v>
      </c>
      <c r="O537" s="176">
        <v>10225.170731707318</v>
      </c>
      <c r="P537" s="176">
        <v>13633.560975609756</v>
      </c>
      <c r="Q537" s="177">
        <v>1000425267</v>
      </c>
      <c r="R537" s="177" t="s">
        <v>117</v>
      </c>
      <c r="S537" s="177" t="s">
        <v>24</v>
      </c>
      <c r="T537" s="177" t="s">
        <v>2641</v>
      </c>
      <c r="U537" s="196" t="s">
        <v>111</v>
      </c>
      <c r="V537" s="196" t="s">
        <v>112</v>
      </c>
    </row>
    <row r="538" spans="1:22" ht="31.5" customHeight="1">
      <c r="A538" s="177">
        <v>2322378</v>
      </c>
      <c r="B538" s="195" t="s">
        <v>2242</v>
      </c>
      <c r="C538" s="177" t="s">
        <v>1932</v>
      </c>
      <c r="D538" s="177">
        <v>0</v>
      </c>
      <c r="E538" s="177" t="s">
        <v>2220</v>
      </c>
      <c r="F538" s="176">
        <v>19.365853658536587</v>
      </c>
      <c r="G538" s="176">
        <v>3408.3902439024391</v>
      </c>
      <c r="H538" s="176">
        <v>0</v>
      </c>
      <c r="I538" s="176">
        <v>0</v>
      </c>
      <c r="J538" s="176">
        <v>3408.3902439024391</v>
      </c>
      <c r="K538" s="176">
        <v>3408.3902439024391</v>
      </c>
      <c r="L538" s="176">
        <v>3408.3902439024391</v>
      </c>
      <c r="M538" s="176">
        <v>3408.3902439024391</v>
      </c>
      <c r="N538" s="176">
        <v>3408.3902439024391</v>
      </c>
      <c r="O538" s="176">
        <v>10225.170731707318</v>
      </c>
      <c r="P538" s="176">
        <v>13633.560975609756</v>
      </c>
      <c r="Q538" s="177">
        <v>1000425267</v>
      </c>
      <c r="R538" s="177" t="s">
        <v>117</v>
      </c>
      <c r="S538" s="177" t="s">
        <v>24</v>
      </c>
      <c r="T538" s="177" t="s">
        <v>2641</v>
      </c>
      <c r="U538" s="196" t="s">
        <v>111</v>
      </c>
      <c r="V538" s="196" t="s">
        <v>112</v>
      </c>
    </row>
    <row r="539" spans="1:22" ht="31.5" customHeight="1">
      <c r="A539" s="177">
        <v>2324236</v>
      </c>
      <c r="B539" s="195" t="s">
        <v>2243</v>
      </c>
      <c r="C539" s="177" t="s">
        <v>1932</v>
      </c>
      <c r="D539" s="177">
        <v>0</v>
      </c>
      <c r="E539" s="177" t="s">
        <v>2244</v>
      </c>
      <c r="F539" s="176">
        <v>18.182926829268293</v>
      </c>
      <c r="G539" s="176">
        <v>3200.1951219512198</v>
      </c>
      <c r="H539" s="176">
        <v>0</v>
      </c>
      <c r="I539" s="176">
        <v>0</v>
      </c>
      <c r="J539" s="176">
        <v>3200.1951219512198</v>
      </c>
      <c r="K539" s="176">
        <v>3200.1951219512198</v>
      </c>
      <c r="L539" s="176">
        <v>3200.1951219512198</v>
      </c>
      <c r="M539" s="176">
        <v>3200.1951219512198</v>
      </c>
      <c r="N539" s="176">
        <v>3200.1951219512198</v>
      </c>
      <c r="O539" s="176">
        <v>9600.5853658536598</v>
      </c>
      <c r="P539" s="176">
        <v>12800.780487804879</v>
      </c>
      <c r="Q539" s="177">
        <v>1000425267</v>
      </c>
      <c r="R539" s="177" t="s">
        <v>117</v>
      </c>
      <c r="S539" s="177" t="s">
        <v>24</v>
      </c>
      <c r="T539" s="177" t="s">
        <v>2641</v>
      </c>
      <c r="U539" s="196" t="s">
        <v>111</v>
      </c>
      <c r="V539" s="196" t="s">
        <v>112</v>
      </c>
    </row>
    <row r="540" spans="1:22" ht="31.5" customHeight="1">
      <c r="A540" s="177">
        <v>2218369</v>
      </c>
      <c r="B540" s="195" t="s">
        <v>1255</v>
      </c>
      <c r="C540" s="177" t="s">
        <v>1932</v>
      </c>
      <c r="D540" s="177">
        <v>0</v>
      </c>
      <c r="E540" s="177" t="s">
        <v>2245</v>
      </c>
      <c r="F540" s="176">
        <v>17.073170731707318</v>
      </c>
      <c r="G540" s="176">
        <v>3004.8780487804879</v>
      </c>
      <c r="H540" s="176">
        <v>0</v>
      </c>
      <c r="I540" s="176">
        <v>0</v>
      </c>
      <c r="J540" s="176">
        <v>3004.8780487804879</v>
      </c>
      <c r="K540" s="176">
        <v>3004.8780487804879</v>
      </c>
      <c r="L540" s="176">
        <v>3004.8780487804879</v>
      </c>
      <c r="M540" s="176">
        <v>3004.8780487804879</v>
      </c>
      <c r="N540" s="176">
        <v>3004.8780487804879</v>
      </c>
      <c r="O540" s="176">
        <v>9014.6341463414647</v>
      </c>
      <c r="P540" s="176">
        <v>12019.512195121952</v>
      </c>
      <c r="Q540" s="177">
        <v>1000428977</v>
      </c>
      <c r="R540" s="177" t="s">
        <v>293</v>
      </c>
      <c r="S540" s="177" t="s">
        <v>26</v>
      </c>
      <c r="T540" s="177" t="s">
        <v>2643</v>
      </c>
      <c r="U540" s="196" t="s">
        <v>111</v>
      </c>
      <c r="V540" s="196" t="s">
        <v>112</v>
      </c>
    </row>
    <row r="541" spans="1:22" ht="31.5" customHeight="1">
      <c r="A541" s="177">
        <v>2216501</v>
      </c>
      <c r="B541" s="195" t="s">
        <v>1389</v>
      </c>
      <c r="C541" s="177" t="s">
        <v>1932</v>
      </c>
      <c r="D541" s="177">
        <v>0</v>
      </c>
      <c r="E541" s="177" t="s">
        <v>2246</v>
      </c>
      <c r="F541" s="176">
        <v>23.134146341463413</v>
      </c>
      <c r="G541" s="176">
        <v>4071.6097560975609</v>
      </c>
      <c r="H541" s="176">
        <v>0</v>
      </c>
      <c r="I541" s="176">
        <v>0</v>
      </c>
      <c r="J541" s="176">
        <v>4071.6097560975609</v>
      </c>
      <c r="K541" s="176">
        <v>4071.6097560975609</v>
      </c>
      <c r="L541" s="176">
        <v>4071.6097560975609</v>
      </c>
      <c r="M541" s="176">
        <v>4071.6097560975609</v>
      </c>
      <c r="N541" s="176">
        <v>4071.6097560975609</v>
      </c>
      <c r="O541" s="176">
        <v>12214.829268292682</v>
      </c>
      <c r="P541" s="176">
        <v>16286.439024390244</v>
      </c>
      <c r="Q541" s="177">
        <v>1000425267</v>
      </c>
      <c r="R541" s="177" t="s">
        <v>117</v>
      </c>
      <c r="S541" s="177" t="s">
        <v>26</v>
      </c>
      <c r="T541" s="177" t="s">
        <v>2643</v>
      </c>
      <c r="U541" s="196" t="s">
        <v>111</v>
      </c>
      <c r="V541" s="196" t="s">
        <v>112</v>
      </c>
    </row>
    <row r="542" spans="1:22" ht="31.5" customHeight="1">
      <c r="A542" s="177">
        <v>688458</v>
      </c>
      <c r="B542" s="195" t="s">
        <v>2247</v>
      </c>
      <c r="C542" s="177" t="s">
        <v>1932</v>
      </c>
      <c r="D542" s="177">
        <v>0</v>
      </c>
      <c r="E542" s="177" t="s">
        <v>2248</v>
      </c>
      <c r="F542" s="176">
        <v>25.048780487804876</v>
      </c>
      <c r="G542" s="176">
        <v>4408.585365853658</v>
      </c>
      <c r="H542" s="176">
        <v>0</v>
      </c>
      <c r="I542" s="176">
        <v>0</v>
      </c>
      <c r="J542" s="176">
        <v>4408.585365853658</v>
      </c>
      <c r="K542" s="176">
        <v>4408.585365853658</v>
      </c>
      <c r="L542" s="176">
        <v>4408.585365853658</v>
      </c>
      <c r="M542" s="176">
        <v>4408.585365853658</v>
      </c>
      <c r="N542" s="176">
        <v>4408.585365853658</v>
      </c>
      <c r="O542" s="176">
        <v>13225.756097560974</v>
      </c>
      <c r="P542" s="176">
        <v>17634.341463414632</v>
      </c>
      <c r="Q542" s="177">
        <v>1000425267</v>
      </c>
      <c r="R542" s="177" t="s">
        <v>117</v>
      </c>
      <c r="S542" s="177" t="s">
        <v>24</v>
      </c>
      <c r="T542" s="177" t="s">
        <v>2641</v>
      </c>
      <c r="U542" s="196" t="s">
        <v>111</v>
      </c>
      <c r="V542" s="196" t="s">
        <v>112</v>
      </c>
    </row>
    <row r="543" spans="1:22" ht="31.5" customHeight="1">
      <c r="A543" s="177">
        <v>2062979</v>
      </c>
      <c r="B543" s="195" t="s">
        <v>1378</v>
      </c>
      <c r="C543" s="177" t="s">
        <v>1932</v>
      </c>
      <c r="D543" s="177">
        <v>0</v>
      </c>
      <c r="E543" s="177" t="s">
        <v>2248</v>
      </c>
      <c r="F543" s="176">
        <v>25.048780487804876</v>
      </c>
      <c r="G543" s="176">
        <v>4408.585365853658</v>
      </c>
      <c r="H543" s="176">
        <v>0</v>
      </c>
      <c r="I543" s="176">
        <v>0</v>
      </c>
      <c r="J543" s="176">
        <v>4408.585365853658</v>
      </c>
      <c r="K543" s="176">
        <v>4408.585365853658</v>
      </c>
      <c r="L543" s="176">
        <v>4408.585365853658</v>
      </c>
      <c r="M543" s="176">
        <v>4408.585365853658</v>
      </c>
      <c r="N543" s="176">
        <v>4408.585365853658</v>
      </c>
      <c r="O543" s="176">
        <v>13225.756097560974</v>
      </c>
      <c r="P543" s="176">
        <v>17634.341463414632</v>
      </c>
      <c r="Q543" s="177">
        <v>1000428977</v>
      </c>
      <c r="R543" s="177" t="s">
        <v>293</v>
      </c>
      <c r="S543" s="177" t="s">
        <v>26</v>
      </c>
      <c r="T543" s="177" t="s">
        <v>2643</v>
      </c>
      <c r="U543" s="196" t="s">
        <v>111</v>
      </c>
      <c r="V543" s="196" t="s">
        <v>112</v>
      </c>
    </row>
    <row r="544" spans="1:22" ht="31.5" customHeight="1">
      <c r="A544" s="177">
        <v>2333285</v>
      </c>
      <c r="B544" s="195" t="s">
        <v>2249</v>
      </c>
      <c r="C544" s="177" t="s">
        <v>1932</v>
      </c>
      <c r="D544" s="177">
        <v>0</v>
      </c>
      <c r="E544" s="177" t="s">
        <v>2248</v>
      </c>
      <c r="F544" s="176">
        <v>25.048780487804876</v>
      </c>
      <c r="G544" s="176">
        <v>4408.585365853658</v>
      </c>
      <c r="H544" s="176">
        <v>0</v>
      </c>
      <c r="I544" s="176">
        <v>0</v>
      </c>
      <c r="J544" s="176">
        <v>4408.585365853658</v>
      </c>
      <c r="K544" s="176">
        <v>4408.585365853658</v>
      </c>
      <c r="L544" s="176">
        <v>4408.585365853658</v>
      </c>
      <c r="M544" s="176">
        <v>4408.585365853658</v>
      </c>
      <c r="N544" s="176">
        <v>4408.585365853658</v>
      </c>
      <c r="O544" s="176">
        <v>13225.756097560974</v>
      </c>
      <c r="P544" s="176">
        <v>17634.341463414632</v>
      </c>
      <c r="Q544" s="177">
        <v>1000425267</v>
      </c>
      <c r="R544" s="177" t="s">
        <v>117</v>
      </c>
      <c r="S544" s="177" t="s">
        <v>24</v>
      </c>
      <c r="T544" s="177" t="s">
        <v>2641</v>
      </c>
      <c r="U544" s="196" t="s">
        <v>111</v>
      </c>
      <c r="V544" s="196" t="s">
        <v>112</v>
      </c>
    </row>
    <row r="545" spans="1:22" ht="31.5" customHeight="1">
      <c r="A545" s="177">
        <v>666194</v>
      </c>
      <c r="B545" s="195" t="s">
        <v>2250</v>
      </c>
      <c r="C545" s="177" t="s">
        <v>1932</v>
      </c>
      <c r="D545" s="177">
        <v>0</v>
      </c>
      <c r="E545" s="177" t="s">
        <v>2248</v>
      </c>
      <c r="F545" s="176">
        <v>25.048780487804876</v>
      </c>
      <c r="G545" s="176">
        <v>4408.585365853658</v>
      </c>
      <c r="H545" s="176">
        <v>0</v>
      </c>
      <c r="I545" s="176">
        <v>0</v>
      </c>
      <c r="J545" s="176">
        <v>4408.585365853658</v>
      </c>
      <c r="K545" s="176">
        <v>4408.585365853658</v>
      </c>
      <c r="L545" s="176">
        <v>4408.585365853658</v>
      </c>
      <c r="M545" s="176">
        <v>4408.585365853658</v>
      </c>
      <c r="N545" s="176">
        <v>4408.585365853658</v>
      </c>
      <c r="O545" s="176">
        <v>13225.756097560974</v>
      </c>
      <c r="P545" s="176">
        <v>17634.341463414632</v>
      </c>
      <c r="Q545" s="177">
        <v>1000425267</v>
      </c>
      <c r="R545" s="177" t="s">
        <v>117</v>
      </c>
      <c r="S545" s="177" t="s">
        <v>24</v>
      </c>
      <c r="T545" s="177" t="s">
        <v>2641</v>
      </c>
      <c r="U545" s="196" t="s">
        <v>111</v>
      </c>
      <c r="V545" s="196" t="s">
        <v>112</v>
      </c>
    </row>
    <row r="546" spans="1:22" ht="31.5" customHeight="1">
      <c r="A546" s="177">
        <v>2036078</v>
      </c>
      <c r="B546" s="195" t="s">
        <v>2251</v>
      </c>
      <c r="C546" s="177" t="s">
        <v>1932</v>
      </c>
      <c r="D546" s="177">
        <v>0</v>
      </c>
      <c r="E546" s="177" t="s">
        <v>2252</v>
      </c>
      <c r="F546" s="176">
        <v>20.195121951219512</v>
      </c>
      <c r="G546" s="176">
        <v>3554.3414634146343</v>
      </c>
      <c r="H546" s="176">
        <v>0</v>
      </c>
      <c r="I546" s="176">
        <v>0</v>
      </c>
      <c r="J546" s="176">
        <v>3554.3414634146343</v>
      </c>
      <c r="K546" s="176">
        <v>3554.3414634146343</v>
      </c>
      <c r="L546" s="176">
        <v>3554.3414634146343</v>
      </c>
      <c r="M546" s="176">
        <v>3554.3414634146343</v>
      </c>
      <c r="N546" s="176">
        <v>3554.3414634146343</v>
      </c>
      <c r="O546" s="176">
        <v>10663.024390243903</v>
      </c>
      <c r="P546" s="176">
        <v>14217.365853658537</v>
      </c>
      <c r="Q546" s="177">
        <v>1000425267</v>
      </c>
      <c r="R546" s="177" t="s">
        <v>117</v>
      </c>
      <c r="S546" s="177" t="s">
        <v>24</v>
      </c>
      <c r="T546" s="177" t="s">
        <v>2641</v>
      </c>
      <c r="U546" s="196" t="s">
        <v>111</v>
      </c>
      <c r="V546" s="196" t="s">
        <v>112</v>
      </c>
    </row>
    <row r="547" spans="1:22" ht="31.5" customHeight="1">
      <c r="A547" s="177">
        <v>2073959</v>
      </c>
      <c r="B547" s="195" t="s">
        <v>1385</v>
      </c>
      <c r="C547" s="177" t="s">
        <v>1932</v>
      </c>
      <c r="D547" s="177">
        <v>0</v>
      </c>
      <c r="E547" s="177" t="s">
        <v>2252</v>
      </c>
      <c r="F547" s="176">
        <v>20.195121951219512</v>
      </c>
      <c r="G547" s="176">
        <v>3554.3414634146343</v>
      </c>
      <c r="H547" s="176">
        <v>0</v>
      </c>
      <c r="I547" s="176">
        <v>0</v>
      </c>
      <c r="J547" s="176">
        <v>3554.3414634146343</v>
      </c>
      <c r="K547" s="176">
        <v>3554.3414634146343</v>
      </c>
      <c r="L547" s="176">
        <v>3554.3414634146343</v>
      </c>
      <c r="M547" s="176">
        <v>3554.3414634146343</v>
      </c>
      <c r="N547" s="176">
        <v>3554.3414634146343</v>
      </c>
      <c r="O547" s="176">
        <v>10663.024390243903</v>
      </c>
      <c r="P547" s="176">
        <v>14217.365853658537</v>
      </c>
      <c r="Q547" s="177">
        <v>1000425267</v>
      </c>
      <c r="R547" s="177" t="s">
        <v>117</v>
      </c>
      <c r="S547" s="177" t="s">
        <v>24</v>
      </c>
      <c r="T547" s="177" t="s">
        <v>2641</v>
      </c>
      <c r="U547" s="196" t="s">
        <v>111</v>
      </c>
      <c r="V547" s="196" t="s">
        <v>112</v>
      </c>
    </row>
    <row r="548" spans="1:22" ht="31.5" customHeight="1">
      <c r="A548" s="177">
        <v>2078834</v>
      </c>
      <c r="B548" s="195" t="s">
        <v>1386</v>
      </c>
      <c r="C548" s="177" t="s">
        <v>1932</v>
      </c>
      <c r="D548" s="177">
        <v>0</v>
      </c>
      <c r="E548" s="177" t="s">
        <v>2253</v>
      </c>
      <c r="F548" s="176">
        <v>19.365853658536587</v>
      </c>
      <c r="G548" s="176">
        <v>3408.3902439024391</v>
      </c>
      <c r="H548" s="176">
        <v>0</v>
      </c>
      <c r="I548" s="176">
        <v>0</v>
      </c>
      <c r="J548" s="176">
        <v>3408.3902439024391</v>
      </c>
      <c r="K548" s="176">
        <v>3408.3902439024391</v>
      </c>
      <c r="L548" s="176">
        <v>3408.3902439024391</v>
      </c>
      <c r="M548" s="176">
        <v>3408.3902439024391</v>
      </c>
      <c r="N548" s="176">
        <v>3408.3902439024391</v>
      </c>
      <c r="O548" s="176">
        <v>10225.170731707318</v>
      </c>
      <c r="P548" s="176">
        <v>13633.560975609756</v>
      </c>
      <c r="Q548" s="177">
        <v>1000425267</v>
      </c>
      <c r="R548" s="177" t="s">
        <v>117</v>
      </c>
      <c r="S548" s="177" t="s">
        <v>24</v>
      </c>
      <c r="T548" s="177" t="s">
        <v>2641</v>
      </c>
      <c r="U548" s="196" t="s">
        <v>111</v>
      </c>
      <c r="V548" s="196" t="s">
        <v>112</v>
      </c>
    </row>
    <row r="549" spans="1:22" ht="31.5" customHeight="1">
      <c r="A549" s="177">
        <v>2101406</v>
      </c>
      <c r="B549" s="195" t="s">
        <v>2254</v>
      </c>
      <c r="C549" s="177" t="s">
        <v>1932</v>
      </c>
      <c r="D549" s="177">
        <v>0</v>
      </c>
      <c r="E549" s="177" t="s">
        <v>2253</v>
      </c>
      <c r="F549" s="176">
        <v>21.512195121951219</v>
      </c>
      <c r="G549" s="176">
        <v>3786.1463414634145</v>
      </c>
      <c r="H549" s="176">
        <v>0</v>
      </c>
      <c r="I549" s="176">
        <v>0</v>
      </c>
      <c r="J549" s="176">
        <v>3786.1463414634145</v>
      </c>
      <c r="K549" s="176">
        <v>3786.1463414634145</v>
      </c>
      <c r="L549" s="176">
        <v>3786.1463414634145</v>
      </c>
      <c r="M549" s="176">
        <v>3786.1463414634145</v>
      </c>
      <c r="N549" s="176">
        <v>3786.1463414634145</v>
      </c>
      <c r="O549" s="176">
        <v>11358.439024390244</v>
      </c>
      <c r="P549" s="176">
        <v>15144.585365853658</v>
      </c>
      <c r="Q549" s="177">
        <v>1000425267</v>
      </c>
      <c r="R549" s="177" t="s">
        <v>117</v>
      </c>
      <c r="S549" s="177" t="s">
        <v>41</v>
      </c>
      <c r="T549" s="177" t="s">
        <v>2755</v>
      </c>
      <c r="U549" s="196" t="s">
        <v>111</v>
      </c>
      <c r="V549" s="196" t="s">
        <v>112</v>
      </c>
    </row>
    <row r="550" spans="1:22" ht="31.5" customHeight="1">
      <c r="A550" s="177">
        <v>2290046</v>
      </c>
      <c r="B550" s="195" t="s">
        <v>1390</v>
      </c>
      <c r="C550" s="177" t="s">
        <v>1932</v>
      </c>
      <c r="D550" s="177">
        <v>0</v>
      </c>
      <c r="E550" s="177" t="s">
        <v>2253</v>
      </c>
      <c r="F550" s="176">
        <v>21.512195121951219</v>
      </c>
      <c r="G550" s="176">
        <v>3786.1463414634145</v>
      </c>
      <c r="H550" s="176">
        <v>0</v>
      </c>
      <c r="I550" s="176">
        <v>0</v>
      </c>
      <c r="J550" s="176">
        <v>3786.1463414634145</v>
      </c>
      <c r="K550" s="176">
        <v>3786.1463414634145</v>
      </c>
      <c r="L550" s="176">
        <v>3786.1463414634145</v>
      </c>
      <c r="M550" s="176">
        <v>3786.1463414634145</v>
      </c>
      <c r="N550" s="176">
        <v>3786.1463414634145</v>
      </c>
      <c r="O550" s="176">
        <v>11358.439024390244</v>
      </c>
      <c r="P550" s="176">
        <v>15144.585365853658</v>
      </c>
      <c r="Q550" s="177">
        <v>1000425267</v>
      </c>
      <c r="R550" s="177" t="s">
        <v>117</v>
      </c>
      <c r="S550" s="177" t="s">
        <v>118</v>
      </c>
      <c r="T550" s="177" t="s">
        <v>2756</v>
      </c>
      <c r="U550" s="196" t="s">
        <v>111</v>
      </c>
      <c r="V550" s="196" t="s">
        <v>112</v>
      </c>
    </row>
    <row r="551" spans="1:22" ht="31.5" customHeight="1">
      <c r="A551" s="177">
        <v>2293100</v>
      </c>
      <c r="B551" s="195" t="s">
        <v>1391</v>
      </c>
      <c r="C551" s="177" t="s">
        <v>1932</v>
      </c>
      <c r="D551" s="177">
        <v>0</v>
      </c>
      <c r="E551" s="177" t="s">
        <v>2253</v>
      </c>
      <c r="F551" s="176">
        <v>21.512195121951219</v>
      </c>
      <c r="G551" s="176">
        <v>3786.1463414634145</v>
      </c>
      <c r="H551" s="176">
        <v>0</v>
      </c>
      <c r="I551" s="176">
        <v>0</v>
      </c>
      <c r="J551" s="176">
        <v>3786.1463414634145</v>
      </c>
      <c r="K551" s="176">
        <v>3786.1463414634145</v>
      </c>
      <c r="L551" s="176">
        <v>3786.1463414634145</v>
      </c>
      <c r="M551" s="176">
        <v>3786.1463414634145</v>
      </c>
      <c r="N551" s="176">
        <v>3786.1463414634145</v>
      </c>
      <c r="O551" s="176">
        <v>11358.439024390244</v>
      </c>
      <c r="P551" s="176">
        <v>15144.585365853658</v>
      </c>
      <c r="Q551" s="177">
        <v>1000425267</v>
      </c>
      <c r="R551" s="177" t="s">
        <v>117</v>
      </c>
      <c r="S551" s="177" t="s">
        <v>24</v>
      </c>
      <c r="T551" s="177" t="s">
        <v>2641</v>
      </c>
      <c r="U551" s="196" t="s">
        <v>111</v>
      </c>
      <c r="V551" s="196" t="s">
        <v>112</v>
      </c>
    </row>
    <row r="552" spans="1:22" ht="31.5" customHeight="1">
      <c r="A552" s="177">
        <v>2326129</v>
      </c>
      <c r="B552" s="195" t="s">
        <v>1392</v>
      </c>
      <c r="C552" s="177" t="s">
        <v>1932</v>
      </c>
      <c r="D552" s="177">
        <v>0</v>
      </c>
      <c r="E552" s="177" t="s">
        <v>2255</v>
      </c>
      <c r="F552" s="176">
        <v>17.670731707317074</v>
      </c>
      <c r="G552" s="176">
        <v>3110.0487804878048</v>
      </c>
      <c r="H552" s="176">
        <v>0</v>
      </c>
      <c r="I552" s="176">
        <v>0</v>
      </c>
      <c r="J552" s="176">
        <v>3110.0487804878048</v>
      </c>
      <c r="K552" s="176">
        <v>3110.0487804878048</v>
      </c>
      <c r="L552" s="176">
        <v>3110.0487804878048</v>
      </c>
      <c r="M552" s="176">
        <v>3110.0487804878048</v>
      </c>
      <c r="N552" s="176">
        <v>3110.0487804878048</v>
      </c>
      <c r="O552" s="176">
        <v>9330.1463414634145</v>
      </c>
      <c r="P552" s="176">
        <v>12440.195121951219</v>
      </c>
      <c r="Q552" s="177">
        <v>1000425267</v>
      </c>
      <c r="R552" s="177" t="s">
        <v>117</v>
      </c>
      <c r="S552" s="177" t="s">
        <v>41</v>
      </c>
      <c r="T552" s="177" t="s">
        <v>2757</v>
      </c>
      <c r="U552" s="196" t="s">
        <v>111</v>
      </c>
      <c r="V552" s="196" t="s">
        <v>112</v>
      </c>
    </row>
    <row r="553" spans="1:22" ht="31.5" customHeight="1">
      <c r="A553" s="177">
        <v>2347315</v>
      </c>
      <c r="B553" s="195" t="s">
        <v>1393</v>
      </c>
      <c r="C553" s="177" t="s">
        <v>1932</v>
      </c>
      <c r="D553" s="177">
        <v>0</v>
      </c>
      <c r="E553" s="177" t="s">
        <v>2255</v>
      </c>
      <c r="F553" s="176">
        <v>17.670731707317074</v>
      </c>
      <c r="G553" s="176">
        <v>3110.0487804878048</v>
      </c>
      <c r="H553" s="176">
        <v>0</v>
      </c>
      <c r="I553" s="176">
        <v>0</v>
      </c>
      <c r="J553" s="176">
        <v>3110.0487804878048</v>
      </c>
      <c r="K553" s="176">
        <v>3110.0487804878048</v>
      </c>
      <c r="L553" s="176">
        <v>3110.0487804878048</v>
      </c>
      <c r="M553" s="176">
        <v>3110.0487804878048</v>
      </c>
      <c r="N553" s="176">
        <v>3110.0487804878048</v>
      </c>
      <c r="O553" s="176">
        <v>9330.1463414634145</v>
      </c>
      <c r="P553" s="176">
        <v>12440.195121951219</v>
      </c>
      <c r="Q553" s="177">
        <v>1000425267</v>
      </c>
      <c r="R553" s="177" t="s">
        <v>117</v>
      </c>
      <c r="S553" s="177" t="s">
        <v>41</v>
      </c>
      <c r="T553" s="177" t="s">
        <v>2715</v>
      </c>
      <c r="U553" s="196" t="s">
        <v>111</v>
      </c>
      <c r="V553" s="196" t="s">
        <v>112</v>
      </c>
    </row>
    <row r="554" spans="1:22" ht="31.5" customHeight="1">
      <c r="A554" s="177">
        <v>797589</v>
      </c>
      <c r="B554" s="195" t="s">
        <v>1394</v>
      </c>
      <c r="C554" s="177" t="s">
        <v>1932</v>
      </c>
      <c r="D554" s="177">
        <v>0</v>
      </c>
      <c r="E554" s="177" t="s">
        <v>2255</v>
      </c>
      <c r="F554" s="176">
        <v>17.670731707317074</v>
      </c>
      <c r="G554" s="176">
        <v>3110.0487804878048</v>
      </c>
      <c r="H554" s="176">
        <v>0</v>
      </c>
      <c r="I554" s="176">
        <v>0</v>
      </c>
      <c r="J554" s="176">
        <v>3110.0487804878048</v>
      </c>
      <c r="K554" s="176">
        <v>3110.0487804878048</v>
      </c>
      <c r="L554" s="176">
        <v>3110.0487804878048</v>
      </c>
      <c r="M554" s="176">
        <v>3110.0487804878048</v>
      </c>
      <c r="N554" s="176">
        <v>3110.0487804878048</v>
      </c>
      <c r="O554" s="176">
        <v>9330.1463414634145</v>
      </c>
      <c r="P554" s="176">
        <v>12440.195121951219</v>
      </c>
      <c r="Q554" s="177">
        <v>1000425267</v>
      </c>
      <c r="R554" s="177" t="s">
        <v>117</v>
      </c>
      <c r="S554" s="177" t="s">
        <v>33</v>
      </c>
      <c r="T554" s="177" t="s">
        <v>2646</v>
      </c>
      <c r="U554" s="196" t="s">
        <v>111</v>
      </c>
      <c r="V554" s="196" t="s">
        <v>112</v>
      </c>
    </row>
    <row r="555" spans="1:22" ht="31.5" customHeight="1">
      <c r="A555" s="177">
        <v>801839</v>
      </c>
      <c r="B555" s="195" t="s">
        <v>1395</v>
      </c>
      <c r="C555" s="177" t="s">
        <v>1932</v>
      </c>
      <c r="D555" s="177">
        <v>0</v>
      </c>
      <c r="E555" s="177" t="s">
        <v>2255</v>
      </c>
      <c r="F555" s="176">
        <v>17.670731707317074</v>
      </c>
      <c r="G555" s="176">
        <v>3110.0487804878048</v>
      </c>
      <c r="H555" s="176">
        <v>0</v>
      </c>
      <c r="I555" s="176">
        <v>0</v>
      </c>
      <c r="J555" s="176">
        <v>3110.0487804878048</v>
      </c>
      <c r="K555" s="176">
        <v>3110.0487804878048</v>
      </c>
      <c r="L555" s="176">
        <v>3110.0487804878048</v>
      </c>
      <c r="M555" s="176">
        <v>3110.0487804878048</v>
      </c>
      <c r="N555" s="176">
        <v>3110.0487804878048</v>
      </c>
      <c r="O555" s="176">
        <v>9330.1463414634145</v>
      </c>
      <c r="P555" s="176">
        <v>12440.195121951219</v>
      </c>
      <c r="Q555" s="177">
        <v>1000425267</v>
      </c>
      <c r="R555" s="177" t="s">
        <v>117</v>
      </c>
      <c r="S555" s="177" t="s">
        <v>41</v>
      </c>
      <c r="T555" s="177" t="s">
        <v>2758</v>
      </c>
      <c r="U555" s="196" t="s">
        <v>111</v>
      </c>
      <c r="V555" s="196" t="s">
        <v>112</v>
      </c>
    </row>
    <row r="556" spans="1:22" ht="31.5" customHeight="1">
      <c r="A556" s="177">
        <v>909428</v>
      </c>
      <c r="B556" s="195" t="s">
        <v>1396</v>
      </c>
      <c r="C556" s="177" t="s">
        <v>1932</v>
      </c>
      <c r="D556" s="177">
        <v>0</v>
      </c>
      <c r="E556" s="177" t="s">
        <v>2253</v>
      </c>
      <c r="F556" s="176">
        <v>19.365853658536587</v>
      </c>
      <c r="G556" s="176">
        <v>3408.3902439024391</v>
      </c>
      <c r="H556" s="176">
        <v>0</v>
      </c>
      <c r="I556" s="176">
        <v>0</v>
      </c>
      <c r="J556" s="176">
        <v>3408.3902439024391</v>
      </c>
      <c r="K556" s="176">
        <v>3408.3902439024391</v>
      </c>
      <c r="L556" s="176">
        <v>3408.3902439024391</v>
      </c>
      <c r="M556" s="176">
        <v>3408.3902439024391</v>
      </c>
      <c r="N556" s="176">
        <v>3408.3902439024391</v>
      </c>
      <c r="O556" s="176">
        <v>10225.170731707318</v>
      </c>
      <c r="P556" s="176">
        <v>13633.560975609756</v>
      </c>
      <c r="Q556" s="177">
        <v>1000425267</v>
      </c>
      <c r="R556" s="177" t="s">
        <v>117</v>
      </c>
      <c r="S556" s="177" t="s">
        <v>41</v>
      </c>
      <c r="T556" s="177" t="s">
        <v>2752</v>
      </c>
      <c r="U556" s="196" t="s">
        <v>111</v>
      </c>
      <c r="V556" s="196" t="s">
        <v>112</v>
      </c>
    </row>
    <row r="557" spans="1:22" ht="31.5" customHeight="1">
      <c r="A557" s="177">
        <v>940053</v>
      </c>
      <c r="B557" s="195" t="s">
        <v>1397</v>
      </c>
      <c r="C557" s="177" t="s">
        <v>1932</v>
      </c>
      <c r="D557" s="177">
        <v>0</v>
      </c>
      <c r="E557" s="177" t="s">
        <v>2253</v>
      </c>
      <c r="F557" s="176">
        <v>19.365853658536587</v>
      </c>
      <c r="G557" s="176">
        <v>3408.3902439024391</v>
      </c>
      <c r="H557" s="176">
        <v>0</v>
      </c>
      <c r="I557" s="176">
        <v>0</v>
      </c>
      <c r="J557" s="176">
        <v>3408.3902439024391</v>
      </c>
      <c r="K557" s="176">
        <v>3408.3902439024391</v>
      </c>
      <c r="L557" s="176">
        <v>3408.3902439024391</v>
      </c>
      <c r="M557" s="176">
        <v>3408.3902439024391</v>
      </c>
      <c r="N557" s="176">
        <v>3408.3902439024391</v>
      </c>
      <c r="O557" s="176">
        <v>10225.170731707318</v>
      </c>
      <c r="P557" s="176">
        <v>13633.560975609756</v>
      </c>
      <c r="Q557" s="177">
        <v>1000425267</v>
      </c>
      <c r="R557" s="177" t="s">
        <v>117</v>
      </c>
      <c r="S557" s="177" t="s">
        <v>24</v>
      </c>
      <c r="T557" s="177" t="s">
        <v>2641</v>
      </c>
      <c r="U557" s="196" t="s">
        <v>111</v>
      </c>
      <c r="V557" s="196" t="s">
        <v>112</v>
      </c>
    </row>
    <row r="558" spans="1:22" ht="31.5" customHeight="1">
      <c r="A558" s="177">
        <v>206141</v>
      </c>
      <c r="B558" s="195" t="s">
        <v>2256</v>
      </c>
      <c r="C558" s="177" t="s">
        <v>1932</v>
      </c>
      <c r="D558" s="177">
        <v>0</v>
      </c>
      <c r="E558" s="177" t="s">
        <v>2245</v>
      </c>
      <c r="F558" s="176">
        <v>17.073170731707318</v>
      </c>
      <c r="G558" s="176">
        <v>3004.8780487804879</v>
      </c>
      <c r="H558" s="176">
        <v>0</v>
      </c>
      <c r="I558" s="176">
        <v>0</v>
      </c>
      <c r="J558" s="176">
        <v>3004.8780487804879</v>
      </c>
      <c r="K558" s="176">
        <v>3004.8780487804879</v>
      </c>
      <c r="L558" s="176">
        <v>3004.8780487804879</v>
      </c>
      <c r="M558" s="176">
        <v>3004.8780487804879</v>
      </c>
      <c r="N558" s="176">
        <v>3004.8780487804879</v>
      </c>
      <c r="O558" s="176">
        <v>9014.6341463414647</v>
      </c>
      <c r="P558" s="176">
        <v>12019.512195121952</v>
      </c>
      <c r="Q558" s="177">
        <v>1000425267</v>
      </c>
      <c r="R558" s="177" t="s">
        <v>117</v>
      </c>
      <c r="S558" s="177" t="s">
        <v>26</v>
      </c>
      <c r="T558" s="177" t="s">
        <v>2643</v>
      </c>
      <c r="U558" s="196" t="s">
        <v>111</v>
      </c>
      <c r="V558" s="196" t="s">
        <v>112</v>
      </c>
    </row>
    <row r="559" spans="1:22" ht="31.5" customHeight="1">
      <c r="A559" s="177">
        <v>484985</v>
      </c>
      <c r="B559" s="195" t="s">
        <v>1375</v>
      </c>
      <c r="C559" s="177" t="s">
        <v>1932</v>
      </c>
      <c r="D559" s="177">
        <v>0</v>
      </c>
      <c r="E559" s="177" t="s">
        <v>2245</v>
      </c>
      <c r="F559" s="176">
        <v>17.073170731707318</v>
      </c>
      <c r="G559" s="176">
        <v>3004.8780487804879</v>
      </c>
      <c r="H559" s="176">
        <v>0</v>
      </c>
      <c r="I559" s="176">
        <v>0</v>
      </c>
      <c r="J559" s="176">
        <v>3004.8780487804879</v>
      </c>
      <c r="K559" s="176">
        <v>3004.8780487804879</v>
      </c>
      <c r="L559" s="176">
        <v>3004.8780487804879</v>
      </c>
      <c r="M559" s="176">
        <v>3004.8780487804879</v>
      </c>
      <c r="N559" s="176">
        <v>3004.8780487804879</v>
      </c>
      <c r="O559" s="176">
        <v>9014.6341463414647</v>
      </c>
      <c r="P559" s="176">
        <v>12019.512195121952</v>
      </c>
      <c r="Q559" s="177">
        <v>1000428977</v>
      </c>
      <c r="R559" s="177" t="s">
        <v>293</v>
      </c>
      <c r="S559" s="177" t="s">
        <v>33</v>
      </c>
      <c r="T559" s="177" t="s">
        <v>2646</v>
      </c>
      <c r="U559" s="196" t="s">
        <v>111</v>
      </c>
      <c r="V559" s="196" t="s">
        <v>112</v>
      </c>
    </row>
    <row r="560" spans="1:22" ht="31.5" customHeight="1">
      <c r="A560" s="177">
        <v>281641</v>
      </c>
      <c r="B560" s="195" t="s">
        <v>294</v>
      </c>
      <c r="C560" s="177" t="s">
        <v>1932</v>
      </c>
      <c r="D560" s="177" t="s">
        <v>1285</v>
      </c>
      <c r="E560" s="177" t="s">
        <v>2129</v>
      </c>
      <c r="F560" s="176">
        <v>27.787500000000005</v>
      </c>
      <c r="G560" s="176">
        <v>4890.6000000000013</v>
      </c>
      <c r="H560" s="176">
        <v>4890.6000000000013</v>
      </c>
      <c r="I560" s="176">
        <v>4890.6000000000013</v>
      </c>
      <c r="J560" s="176">
        <v>0</v>
      </c>
      <c r="K560" s="176">
        <v>0</v>
      </c>
      <c r="L560" s="176">
        <v>0</v>
      </c>
      <c r="M560" s="176">
        <v>0</v>
      </c>
      <c r="N560" s="176">
        <v>9781.2000000000025</v>
      </c>
      <c r="O560" s="176">
        <v>0</v>
      </c>
      <c r="P560" s="176">
        <v>9781.2000000000025</v>
      </c>
      <c r="Q560" s="177">
        <v>1000428976</v>
      </c>
      <c r="R560" s="177" t="s">
        <v>295</v>
      </c>
      <c r="S560" s="177" t="s">
        <v>33</v>
      </c>
      <c r="T560" s="177" t="s">
        <v>2646</v>
      </c>
      <c r="U560" s="196" t="s">
        <v>119</v>
      </c>
      <c r="V560" s="196" t="s">
        <v>120</v>
      </c>
    </row>
    <row r="561" spans="1:22" ht="31.5" customHeight="1">
      <c r="A561" s="177">
        <v>2341207</v>
      </c>
      <c r="B561" s="195" t="s">
        <v>1311</v>
      </c>
      <c r="C561" s="177" t="s">
        <v>1932</v>
      </c>
      <c r="D561" s="177" t="s">
        <v>1264</v>
      </c>
      <c r="E561" s="177" t="s">
        <v>2130</v>
      </c>
      <c r="F561" s="176">
        <v>26.762500000000003</v>
      </c>
      <c r="G561" s="176">
        <v>4710.2000000000007</v>
      </c>
      <c r="H561" s="176">
        <v>4710.2000000000007</v>
      </c>
      <c r="I561" s="176">
        <v>4710.2000000000007</v>
      </c>
      <c r="J561" s="176">
        <v>0</v>
      </c>
      <c r="K561" s="176">
        <v>0</v>
      </c>
      <c r="L561" s="176">
        <v>0</v>
      </c>
      <c r="M561" s="176">
        <v>0</v>
      </c>
      <c r="N561" s="176">
        <v>9420.4000000000015</v>
      </c>
      <c r="O561" s="176">
        <v>0</v>
      </c>
      <c r="P561" s="176">
        <v>9420.4000000000015</v>
      </c>
      <c r="Q561" s="177">
        <v>1000428976</v>
      </c>
      <c r="R561" s="177" t="s">
        <v>295</v>
      </c>
      <c r="S561" s="177" t="s">
        <v>53</v>
      </c>
      <c r="T561" s="177" t="s">
        <v>2672</v>
      </c>
      <c r="U561" s="196" t="s">
        <v>119</v>
      </c>
      <c r="V561" s="196" t="s">
        <v>120</v>
      </c>
    </row>
    <row r="562" spans="1:22" ht="31.5" customHeight="1">
      <c r="A562" s="177">
        <v>2275000</v>
      </c>
      <c r="B562" s="195" t="s">
        <v>1337</v>
      </c>
      <c r="C562" s="177" t="s">
        <v>1932</v>
      </c>
      <c r="D562" s="177" t="s">
        <v>1349</v>
      </c>
      <c r="E562" s="177" t="s">
        <v>2130</v>
      </c>
      <c r="F562" s="176">
        <v>26.762500000000003</v>
      </c>
      <c r="G562" s="176">
        <v>4710.2000000000007</v>
      </c>
      <c r="H562" s="176">
        <v>4710.2000000000007</v>
      </c>
      <c r="I562" s="176">
        <v>4710.2000000000007</v>
      </c>
      <c r="J562" s="176">
        <v>0</v>
      </c>
      <c r="K562" s="176">
        <v>0</v>
      </c>
      <c r="L562" s="176">
        <v>0</v>
      </c>
      <c r="M562" s="176">
        <v>0</v>
      </c>
      <c r="N562" s="176">
        <v>9420.4000000000015</v>
      </c>
      <c r="O562" s="176">
        <v>0</v>
      </c>
      <c r="P562" s="176">
        <v>9420.4000000000015</v>
      </c>
      <c r="Q562" s="177">
        <v>1000428976</v>
      </c>
      <c r="R562" s="177" t="s">
        <v>295</v>
      </c>
      <c r="S562" s="177" t="s">
        <v>53</v>
      </c>
      <c r="T562" s="177" t="s">
        <v>2672</v>
      </c>
      <c r="U562" s="196" t="s">
        <v>119</v>
      </c>
      <c r="V562" s="196" t="s">
        <v>120</v>
      </c>
    </row>
    <row r="563" spans="1:22" ht="31.5" customHeight="1">
      <c r="A563" s="177">
        <v>596567</v>
      </c>
      <c r="B563" s="195" t="s">
        <v>1298</v>
      </c>
      <c r="C563" s="177" t="s">
        <v>1932</v>
      </c>
      <c r="D563" s="177" t="s">
        <v>1285</v>
      </c>
      <c r="E563" s="177" t="s">
        <v>2130</v>
      </c>
      <c r="F563" s="176">
        <v>26.762500000000003</v>
      </c>
      <c r="G563" s="176">
        <v>4710.2000000000007</v>
      </c>
      <c r="H563" s="176">
        <v>4710.2000000000007</v>
      </c>
      <c r="I563" s="176">
        <v>4710.2000000000007</v>
      </c>
      <c r="J563" s="176">
        <v>0</v>
      </c>
      <c r="K563" s="176">
        <v>0</v>
      </c>
      <c r="L563" s="176">
        <v>0</v>
      </c>
      <c r="M563" s="176">
        <v>0</v>
      </c>
      <c r="N563" s="176">
        <v>9420.4000000000015</v>
      </c>
      <c r="O563" s="176">
        <v>0</v>
      </c>
      <c r="P563" s="176">
        <v>9420.4000000000015</v>
      </c>
      <c r="Q563" s="177">
        <v>1000428976</v>
      </c>
      <c r="R563" s="177" t="s">
        <v>295</v>
      </c>
      <c r="S563" s="177" t="s">
        <v>33</v>
      </c>
      <c r="T563" s="177" t="s">
        <v>2646</v>
      </c>
      <c r="U563" s="196" t="s">
        <v>119</v>
      </c>
      <c r="V563" s="196" t="s">
        <v>120</v>
      </c>
    </row>
    <row r="564" spans="1:22" ht="31.5" customHeight="1">
      <c r="A564" s="177">
        <v>2202180</v>
      </c>
      <c r="B564" s="195" t="s">
        <v>1332</v>
      </c>
      <c r="C564" s="177" t="s">
        <v>1932</v>
      </c>
      <c r="D564" s="177" t="s">
        <v>1349</v>
      </c>
      <c r="E564" s="177" t="s">
        <v>2130</v>
      </c>
      <c r="F564" s="176">
        <v>26.762500000000003</v>
      </c>
      <c r="G564" s="176">
        <v>4710.2000000000007</v>
      </c>
      <c r="H564" s="176">
        <v>4710.2000000000007</v>
      </c>
      <c r="I564" s="176">
        <v>4710.2000000000007</v>
      </c>
      <c r="J564" s="176">
        <v>0</v>
      </c>
      <c r="K564" s="176">
        <v>0</v>
      </c>
      <c r="L564" s="176">
        <v>0</v>
      </c>
      <c r="M564" s="176">
        <v>0</v>
      </c>
      <c r="N564" s="176">
        <v>9420.4000000000015</v>
      </c>
      <c r="O564" s="176">
        <v>0</v>
      </c>
      <c r="P564" s="176">
        <v>9420.4000000000015</v>
      </c>
      <c r="Q564" s="177">
        <v>1000428976</v>
      </c>
      <c r="R564" s="177" t="s">
        <v>295</v>
      </c>
      <c r="S564" s="177" t="s">
        <v>33</v>
      </c>
      <c r="T564" s="177" t="s">
        <v>2646</v>
      </c>
      <c r="U564" s="196" t="s">
        <v>119</v>
      </c>
      <c r="V564" s="196" t="s">
        <v>120</v>
      </c>
    </row>
    <row r="565" spans="1:22" ht="31.5" customHeight="1">
      <c r="A565" s="177">
        <v>456292</v>
      </c>
      <c r="B565" s="195" t="s">
        <v>2131</v>
      </c>
      <c r="C565" s="177" t="s">
        <v>1932</v>
      </c>
      <c r="D565" s="177" t="s">
        <v>1285</v>
      </c>
      <c r="E565" s="177" t="s">
        <v>2130</v>
      </c>
      <c r="F565" s="176">
        <v>26.762500000000003</v>
      </c>
      <c r="G565" s="176">
        <v>4710.2000000000007</v>
      </c>
      <c r="H565" s="176">
        <v>4710.2000000000007</v>
      </c>
      <c r="I565" s="176">
        <v>4710.2000000000007</v>
      </c>
      <c r="J565" s="176">
        <v>0</v>
      </c>
      <c r="K565" s="176">
        <v>0</v>
      </c>
      <c r="L565" s="176">
        <v>0</v>
      </c>
      <c r="M565" s="176">
        <v>0</v>
      </c>
      <c r="N565" s="176">
        <v>9420.4000000000015</v>
      </c>
      <c r="O565" s="176">
        <v>0</v>
      </c>
      <c r="P565" s="176">
        <v>9420.4000000000015</v>
      </c>
      <c r="Q565" s="177">
        <v>1000428976</v>
      </c>
      <c r="R565" s="177" t="s">
        <v>295</v>
      </c>
      <c r="S565" s="177" t="s">
        <v>33</v>
      </c>
      <c r="T565" s="177" t="s">
        <v>2706</v>
      </c>
      <c r="U565" s="196" t="s">
        <v>119</v>
      </c>
      <c r="V565" s="196" t="s">
        <v>120</v>
      </c>
    </row>
    <row r="566" spans="1:22" ht="31.5" customHeight="1">
      <c r="A566" s="177">
        <v>2331791</v>
      </c>
      <c r="B566" s="195" t="s">
        <v>1308</v>
      </c>
      <c r="C566" s="177" t="s">
        <v>1932</v>
      </c>
      <c r="D566" s="177" t="s">
        <v>1264</v>
      </c>
      <c r="E566" s="177" t="s">
        <v>2132</v>
      </c>
      <c r="F566" s="176">
        <v>28.425000000000004</v>
      </c>
      <c r="G566" s="176">
        <v>5002.8000000000011</v>
      </c>
      <c r="H566" s="176">
        <v>5002.8000000000011</v>
      </c>
      <c r="I566" s="176">
        <v>5002.8000000000011</v>
      </c>
      <c r="J566" s="176">
        <v>0</v>
      </c>
      <c r="K566" s="176">
        <v>0</v>
      </c>
      <c r="L566" s="176">
        <v>0</v>
      </c>
      <c r="M566" s="176">
        <v>0</v>
      </c>
      <c r="N566" s="176">
        <v>10005.600000000002</v>
      </c>
      <c r="O566" s="176">
        <v>0</v>
      </c>
      <c r="P566" s="176">
        <v>10005.600000000002</v>
      </c>
      <c r="Q566" s="177">
        <v>1000428976</v>
      </c>
      <c r="R566" s="177" t="s">
        <v>295</v>
      </c>
      <c r="S566" s="177" t="s">
        <v>33</v>
      </c>
      <c r="T566" s="177" t="s">
        <v>2646</v>
      </c>
      <c r="U566" s="196" t="s">
        <v>119</v>
      </c>
      <c r="V566" s="196" t="s">
        <v>120</v>
      </c>
    </row>
    <row r="567" spans="1:22" ht="31.5" customHeight="1">
      <c r="A567" s="177">
        <v>425957</v>
      </c>
      <c r="B567" s="195" t="s">
        <v>1260</v>
      </c>
      <c r="C567" s="177" t="s">
        <v>1932</v>
      </c>
      <c r="D567" s="177" t="s">
        <v>1285</v>
      </c>
      <c r="E567" s="177" t="s">
        <v>2132</v>
      </c>
      <c r="F567" s="176">
        <v>28.425000000000004</v>
      </c>
      <c r="G567" s="176">
        <v>5002.8000000000011</v>
      </c>
      <c r="H567" s="176">
        <v>5002.8000000000011</v>
      </c>
      <c r="I567" s="176">
        <v>5002.8000000000011</v>
      </c>
      <c r="J567" s="176">
        <v>0</v>
      </c>
      <c r="K567" s="176">
        <v>0</v>
      </c>
      <c r="L567" s="176">
        <v>0</v>
      </c>
      <c r="M567" s="176">
        <v>0</v>
      </c>
      <c r="N567" s="176">
        <v>10005.600000000002</v>
      </c>
      <c r="O567" s="176">
        <v>0</v>
      </c>
      <c r="P567" s="176">
        <v>10005.600000000002</v>
      </c>
      <c r="Q567" s="177">
        <v>1000428977</v>
      </c>
      <c r="R567" s="177" t="s">
        <v>293</v>
      </c>
      <c r="S567" s="177" t="s">
        <v>33</v>
      </c>
      <c r="T567" s="177" t="s">
        <v>2646</v>
      </c>
      <c r="U567" s="196" t="s">
        <v>119</v>
      </c>
      <c r="V567" s="196" t="s">
        <v>120</v>
      </c>
    </row>
    <row r="568" spans="1:22" ht="31.5" customHeight="1">
      <c r="A568" s="177">
        <v>2200071</v>
      </c>
      <c r="B568" s="195" t="s">
        <v>1300</v>
      </c>
      <c r="C568" s="177" t="s">
        <v>1932</v>
      </c>
      <c r="D568" s="177" t="s">
        <v>1349</v>
      </c>
      <c r="E568" s="177" t="s">
        <v>2133</v>
      </c>
      <c r="F568" s="176">
        <v>22</v>
      </c>
      <c r="G568" s="176">
        <v>3872</v>
      </c>
      <c r="H568" s="176">
        <v>3872</v>
      </c>
      <c r="I568" s="176">
        <v>3872</v>
      </c>
      <c r="J568" s="176">
        <v>0</v>
      </c>
      <c r="K568" s="176">
        <v>0</v>
      </c>
      <c r="L568" s="176">
        <v>0</v>
      </c>
      <c r="M568" s="176">
        <v>0</v>
      </c>
      <c r="N568" s="176">
        <v>7744</v>
      </c>
      <c r="O568" s="176">
        <v>0</v>
      </c>
      <c r="P568" s="176">
        <v>7744</v>
      </c>
      <c r="Q568" s="177">
        <v>1000428976</v>
      </c>
      <c r="R568" s="177" t="s">
        <v>295</v>
      </c>
      <c r="S568" s="177" t="s">
        <v>33</v>
      </c>
      <c r="T568" s="177" t="s">
        <v>2646</v>
      </c>
      <c r="U568" s="196" t="s">
        <v>119</v>
      </c>
      <c r="V568" s="196" t="s">
        <v>120</v>
      </c>
    </row>
    <row r="569" spans="1:22" ht="31.5" customHeight="1">
      <c r="A569" s="177">
        <v>544514</v>
      </c>
      <c r="B569" s="195" t="s">
        <v>2134</v>
      </c>
      <c r="C569" s="177" t="s">
        <v>1932</v>
      </c>
      <c r="D569" s="177" t="s">
        <v>1285</v>
      </c>
      <c r="E569" s="177" t="s">
        <v>2133</v>
      </c>
      <c r="F569" s="176">
        <v>22</v>
      </c>
      <c r="G569" s="176">
        <v>3872</v>
      </c>
      <c r="H569" s="176">
        <v>3872</v>
      </c>
      <c r="I569" s="176">
        <v>3872</v>
      </c>
      <c r="J569" s="176">
        <v>0</v>
      </c>
      <c r="K569" s="176">
        <v>0</v>
      </c>
      <c r="L569" s="176">
        <v>0</v>
      </c>
      <c r="M569" s="176">
        <v>0</v>
      </c>
      <c r="N569" s="176">
        <v>7744</v>
      </c>
      <c r="O569" s="176">
        <v>0</v>
      </c>
      <c r="P569" s="176">
        <v>7744</v>
      </c>
      <c r="Q569" s="177">
        <v>1000428976</v>
      </c>
      <c r="R569" s="177" t="s">
        <v>295</v>
      </c>
      <c r="S569" s="177" t="s">
        <v>33</v>
      </c>
      <c r="T569" s="177" t="s">
        <v>2646</v>
      </c>
      <c r="U569" s="196" t="s">
        <v>119</v>
      </c>
      <c r="V569" s="196" t="s">
        <v>120</v>
      </c>
    </row>
    <row r="570" spans="1:22" ht="31.5" customHeight="1">
      <c r="A570" s="177">
        <v>834850</v>
      </c>
      <c r="B570" s="195" t="s">
        <v>1307</v>
      </c>
      <c r="C570" s="177" t="s">
        <v>1932</v>
      </c>
      <c r="D570" s="177" t="s">
        <v>1306</v>
      </c>
      <c r="E570" s="177" t="s">
        <v>2133</v>
      </c>
      <c r="F570" s="176">
        <v>22</v>
      </c>
      <c r="G570" s="176">
        <v>3872</v>
      </c>
      <c r="H570" s="176">
        <v>3872</v>
      </c>
      <c r="I570" s="176">
        <v>3872</v>
      </c>
      <c r="J570" s="176">
        <v>0</v>
      </c>
      <c r="K570" s="176">
        <v>0</v>
      </c>
      <c r="L570" s="176">
        <v>0</v>
      </c>
      <c r="M570" s="176">
        <v>0</v>
      </c>
      <c r="N570" s="176">
        <v>7744</v>
      </c>
      <c r="O570" s="176">
        <v>0</v>
      </c>
      <c r="P570" s="176">
        <v>7744</v>
      </c>
      <c r="Q570" s="177">
        <v>1000410330</v>
      </c>
      <c r="R570" s="177" t="s">
        <v>2753</v>
      </c>
      <c r="S570" s="177" t="s">
        <v>33</v>
      </c>
      <c r="T570" s="177" t="s">
        <v>2670</v>
      </c>
      <c r="U570" s="196" t="s">
        <v>119</v>
      </c>
      <c r="V570" s="196" t="s">
        <v>120</v>
      </c>
    </row>
    <row r="571" spans="1:22" ht="31.5" customHeight="1">
      <c r="A571" s="177">
        <v>2227156</v>
      </c>
      <c r="B571" s="195" t="s">
        <v>1315</v>
      </c>
      <c r="C571" s="177" t="s">
        <v>1932</v>
      </c>
      <c r="D571" s="177" t="s">
        <v>1349</v>
      </c>
      <c r="E571" s="177" t="s">
        <v>2133</v>
      </c>
      <c r="F571" s="176">
        <v>22</v>
      </c>
      <c r="G571" s="176">
        <v>3872</v>
      </c>
      <c r="H571" s="176">
        <v>3872</v>
      </c>
      <c r="I571" s="176">
        <v>3872</v>
      </c>
      <c r="J571" s="176">
        <v>0</v>
      </c>
      <c r="K571" s="176">
        <v>0</v>
      </c>
      <c r="L571" s="176">
        <v>0</v>
      </c>
      <c r="M571" s="176">
        <v>0</v>
      </c>
      <c r="N571" s="176">
        <v>7744</v>
      </c>
      <c r="O571" s="176">
        <v>0</v>
      </c>
      <c r="P571" s="176">
        <v>7744</v>
      </c>
      <c r="Q571" s="177">
        <v>1000448527</v>
      </c>
      <c r="R571" s="177" t="s">
        <v>32</v>
      </c>
      <c r="S571" s="177" t="s">
        <v>33</v>
      </c>
      <c r="T571" s="177" t="s">
        <v>2646</v>
      </c>
      <c r="U571" s="196" t="s">
        <v>119</v>
      </c>
      <c r="V571" s="196" t="s">
        <v>120</v>
      </c>
    </row>
    <row r="572" spans="1:22" ht="31.5" customHeight="1">
      <c r="A572" s="177">
        <v>910204</v>
      </c>
      <c r="B572" s="195" t="s">
        <v>1324</v>
      </c>
      <c r="C572" s="177" t="s">
        <v>1932</v>
      </c>
      <c r="D572" s="177" t="s">
        <v>1316</v>
      </c>
      <c r="E572" s="177" t="s">
        <v>2133</v>
      </c>
      <c r="F572" s="176">
        <v>22</v>
      </c>
      <c r="G572" s="176">
        <v>3872</v>
      </c>
      <c r="H572" s="176">
        <v>3872</v>
      </c>
      <c r="I572" s="176">
        <v>3872</v>
      </c>
      <c r="J572" s="176">
        <v>0</v>
      </c>
      <c r="K572" s="176">
        <v>0</v>
      </c>
      <c r="L572" s="176">
        <v>0</v>
      </c>
      <c r="M572" s="176">
        <v>0</v>
      </c>
      <c r="N572" s="176">
        <v>7744</v>
      </c>
      <c r="O572" s="176">
        <v>0</v>
      </c>
      <c r="P572" s="176">
        <v>7744</v>
      </c>
      <c r="Q572" s="177">
        <v>1000428976</v>
      </c>
      <c r="R572" s="177" t="s">
        <v>295</v>
      </c>
      <c r="S572" s="177" t="s">
        <v>33</v>
      </c>
      <c r="T572" s="177" t="s">
        <v>2646</v>
      </c>
      <c r="U572" s="196" t="s">
        <v>119</v>
      </c>
      <c r="V572" s="196" t="s">
        <v>120</v>
      </c>
    </row>
    <row r="573" spans="1:22" ht="31.5" customHeight="1">
      <c r="A573" s="177">
        <v>2154601</v>
      </c>
      <c r="B573" s="195" t="s">
        <v>1297</v>
      </c>
      <c r="C573" s="177" t="s">
        <v>1932</v>
      </c>
      <c r="D573" s="177" t="s">
        <v>1304</v>
      </c>
      <c r="E573" s="177" t="s">
        <v>2133</v>
      </c>
      <c r="F573" s="176">
        <v>22</v>
      </c>
      <c r="G573" s="176">
        <v>3872</v>
      </c>
      <c r="H573" s="176">
        <v>3872</v>
      </c>
      <c r="I573" s="176">
        <v>3872</v>
      </c>
      <c r="J573" s="176">
        <v>0</v>
      </c>
      <c r="K573" s="176">
        <v>0</v>
      </c>
      <c r="L573" s="176">
        <v>0</v>
      </c>
      <c r="M573" s="176">
        <v>0</v>
      </c>
      <c r="N573" s="176">
        <v>7744</v>
      </c>
      <c r="O573" s="176">
        <v>0</v>
      </c>
      <c r="P573" s="176">
        <v>7744</v>
      </c>
      <c r="Q573" s="177">
        <v>1000428976</v>
      </c>
      <c r="R573" s="177" t="s">
        <v>295</v>
      </c>
      <c r="S573" s="177" t="s">
        <v>33</v>
      </c>
      <c r="T573" s="177" t="s">
        <v>2646</v>
      </c>
      <c r="U573" s="196" t="s">
        <v>119</v>
      </c>
      <c r="V573" s="196" t="s">
        <v>120</v>
      </c>
    </row>
    <row r="574" spans="1:22" ht="31.5" customHeight="1">
      <c r="A574" s="177">
        <v>2298758</v>
      </c>
      <c r="B574" s="195" t="s">
        <v>1291</v>
      </c>
      <c r="C574" s="177" t="s">
        <v>1932</v>
      </c>
      <c r="D574" s="177" t="s">
        <v>1349</v>
      </c>
      <c r="E574" s="177" t="s">
        <v>2135</v>
      </c>
      <c r="F574" s="176">
        <v>18.925000000000001</v>
      </c>
      <c r="G574" s="176">
        <v>3330.8</v>
      </c>
      <c r="H574" s="176">
        <v>3330.8</v>
      </c>
      <c r="I574" s="176">
        <v>3330.8</v>
      </c>
      <c r="J574" s="176">
        <v>0</v>
      </c>
      <c r="K574" s="176">
        <v>0</v>
      </c>
      <c r="L574" s="176">
        <v>0</v>
      </c>
      <c r="M574" s="176">
        <v>0</v>
      </c>
      <c r="N574" s="176">
        <v>6661.6</v>
      </c>
      <c r="O574" s="176">
        <v>0</v>
      </c>
      <c r="P574" s="176">
        <v>6661.6</v>
      </c>
      <c r="Q574" s="177">
        <v>1000428977</v>
      </c>
      <c r="R574" s="177" t="s">
        <v>293</v>
      </c>
      <c r="S574" s="177" t="s">
        <v>24</v>
      </c>
      <c r="T574" s="177" t="s">
        <v>2641</v>
      </c>
      <c r="U574" s="196" t="s">
        <v>119</v>
      </c>
      <c r="V574" s="196" t="s">
        <v>120</v>
      </c>
    </row>
    <row r="575" spans="1:22" ht="31.5" customHeight="1">
      <c r="A575" s="177">
        <v>856838</v>
      </c>
      <c r="B575" s="195" t="s">
        <v>1341</v>
      </c>
      <c r="C575" s="177" t="s">
        <v>1932</v>
      </c>
      <c r="D575" s="177" t="s">
        <v>1306</v>
      </c>
      <c r="E575" s="177" t="s">
        <v>2135</v>
      </c>
      <c r="F575" s="176">
        <v>18.925000000000001</v>
      </c>
      <c r="G575" s="176">
        <v>3330.8</v>
      </c>
      <c r="H575" s="176">
        <v>3330.8</v>
      </c>
      <c r="I575" s="176">
        <v>3330.8</v>
      </c>
      <c r="J575" s="176">
        <v>0</v>
      </c>
      <c r="K575" s="176">
        <v>0</v>
      </c>
      <c r="L575" s="176">
        <v>0</v>
      </c>
      <c r="M575" s="176">
        <v>0</v>
      </c>
      <c r="N575" s="176">
        <v>6661.6</v>
      </c>
      <c r="O575" s="176">
        <v>0</v>
      </c>
      <c r="P575" s="176">
        <v>6661.6</v>
      </c>
      <c r="Q575" s="177">
        <v>1000428976</v>
      </c>
      <c r="R575" s="177" t="s">
        <v>295</v>
      </c>
      <c r="S575" s="177" t="s">
        <v>33</v>
      </c>
      <c r="T575" s="177" t="s">
        <v>2646</v>
      </c>
      <c r="U575" s="196" t="s">
        <v>119</v>
      </c>
      <c r="V575" s="196" t="s">
        <v>120</v>
      </c>
    </row>
    <row r="576" spans="1:22" ht="31.5" customHeight="1">
      <c r="A576" s="177">
        <v>2139599</v>
      </c>
      <c r="B576" s="195" t="s">
        <v>1336</v>
      </c>
      <c r="C576" s="177" t="s">
        <v>1932</v>
      </c>
      <c r="D576" s="177" t="s">
        <v>1304</v>
      </c>
      <c r="E576" s="177" t="s">
        <v>2135</v>
      </c>
      <c r="F576" s="176">
        <v>18.925000000000001</v>
      </c>
      <c r="G576" s="176">
        <v>3330.8</v>
      </c>
      <c r="H576" s="176">
        <v>3330.8</v>
      </c>
      <c r="I576" s="176">
        <v>3330.8</v>
      </c>
      <c r="J576" s="176">
        <v>0</v>
      </c>
      <c r="K576" s="176">
        <v>0</v>
      </c>
      <c r="L576" s="176">
        <v>0</v>
      </c>
      <c r="M576" s="176">
        <v>0</v>
      </c>
      <c r="N576" s="176">
        <v>6661.6</v>
      </c>
      <c r="O576" s="176">
        <v>0</v>
      </c>
      <c r="P576" s="176">
        <v>6661.6</v>
      </c>
      <c r="Q576" s="177">
        <v>1000428976</v>
      </c>
      <c r="R576" s="177" t="s">
        <v>295</v>
      </c>
      <c r="S576" s="177" t="s">
        <v>33</v>
      </c>
      <c r="T576" s="177" t="s">
        <v>2646</v>
      </c>
      <c r="U576" s="196" t="s">
        <v>119</v>
      </c>
      <c r="V576" s="196" t="s">
        <v>120</v>
      </c>
    </row>
    <row r="577" spans="1:22" ht="31.5" customHeight="1">
      <c r="A577" s="177">
        <v>2073135</v>
      </c>
      <c r="B577" s="195" t="s">
        <v>2136</v>
      </c>
      <c r="C577" s="177" t="s">
        <v>1932</v>
      </c>
      <c r="D577" s="177" t="s">
        <v>1304</v>
      </c>
      <c r="E577" s="177" t="s">
        <v>2135</v>
      </c>
      <c r="F577" s="176">
        <v>18.925000000000001</v>
      </c>
      <c r="G577" s="176">
        <v>3330.8</v>
      </c>
      <c r="H577" s="176">
        <v>3330.8</v>
      </c>
      <c r="I577" s="176">
        <v>3330.8</v>
      </c>
      <c r="J577" s="176">
        <v>0</v>
      </c>
      <c r="K577" s="176">
        <v>0</v>
      </c>
      <c r="L577" s="176">
        <v>0</v>
      </c>
      <c r="M577" s="176">
        <v>0</v>
      </c>
      <c r="N577" s="176">
        <v>6661.6</v>
      </c>
      <c r="O577" s="176">
        <v>0</v>
      </c>
      <c r="P577" s="176">
        <v>6661.6</v>
      </c>
      <c r="Q577" s="177">
        <v>1000428977</v>
      </c>
      <c r="R577" s="177" t="s">
        <v>293</v>
      </c>
      <c r="S577" s="177" t="s">
        <v>33</v>
      </c>
      <c r="T577" s="177" t="s">
        <v>2646</v>
      </c>
      <c r="U577" s="196" t="s">
        <v>119</v>
      </c>
      <c r="V577" s="196" t="s">
        <v>120</v>
      </c>
    </row>
    <row r="578" spans="1:22" ht="31.5" customHeight="1">
      <c r="A578" s="177">
        <v>2124484</v>
      </c>
      <c r="B578" s="195" t="s">
        <v>1312</v>
      </c>
      <c r="C578" s="177" t="s">
        <v>1932</v>
      </c>
      <c r="D578" s="177" t="s">
        <v>1304</v>
      </c>
      <c r="E578" s="177" t="s">
        <v>2135</v>
      </c>
      <c r="F578" s="176">
        <v>18.925000000000001</v>
      </c>
      <c r="G578" s="176">
        <v>3330.8</v>
      </c>
      <c r="H578" s="176">
        <v>3330.8</v>
      </c>
      <c r="I578" s="176">
        <v>3330.8</v>
      </c>
      <c r="J578" s="176">
        <v>0</v>
      </c>
      <c r="K578" s="176">
        <v>0</v>
      </c>
      <c r="L578" s="176">
        <v>0</v>
      </c>
      <c r="M578" s="176">
        <v>0</v>
      </c>
      <c r="N578" s="176">
        <v>6661.6</v>
      </c>
      <c r="O578" s="176">
        <v>0</v>
      </c>
      <c r="P578" s="176">
        <v>6661.6</v>
      </c>
      <c r="Q578" s="177">
        <v>1000428976</v>
      </c>
      <c r="R578" s="177" t="s">
        <v>295</v>
      </c>
      <c r="S578" s="177" t="s">
        <v>33</v>
      </c>
      <c r="T578" s="177" t="s">
        <v>2646</v>
      </c>
      <c r="U578" s="196" t="s">
        <v>119</v>
      </c>
      <c r="V578" s="196" t="s">
        <v>120</v>
      </c>
    </row>
    <row r="579" spans="1:22" ht="31.5" customHeight="1">
      <c r="A579" s="177">
        <v>2166940</v>
      </c>
      <c r="B579" s="195" t="s">
        <v>2137</v>
      </c>
      <c r="C579" s="177" t="s">
        <v>1932</v>
      </c>
      <c r="D579" s="177" t="s">
        <v>1304</v>
      </c>
      <c r="E579" s="177" t="s">
        <v>2135</v>
      </c>
      <c r="F579" s="176">
        <v>18.925000000000001</v>
      </c>
      <c r="G579" s="176">
        <v>3330.8</v>
      </c>
      <c r="H579" s="176">
        <v>3330.8</v>
      </c>
      <c r="I579" s="176">
        <v>3330.8</v>
      </c>
      <c r="J579" s="176">
        <v>0</v>
      </c>
      <c r="K579" s="176">
        <v>0</v>
      </c>
      <c r="L579" s="176">
        <v>0</v>
      </c>
      <c r="M579" s="176">
        <v>0</v>
      </c>
      <c r="N579" s="176">
        <v>6661.6</v>
      </c>
      <c r="O579" s="176">
        <v>0</v>
      </c>
      <c r="P579" s="176">
        <v>6661.6</v>
      </c>
      <c r="Q579" s="177">
        <v>1000428976</v>
      </c>
      <c r="R579" s="177" t="s">
        <v>295</v>
      </c>
      <c r="S579" s="177" t="s">
        <v>33</v>
      </c>
      <c r="T579" s="177" t="s">
        <v>2646</v>
      </c>
      <c r="U579" s="196" t="s">
        <v>119</v>
      </c>
      <c r="V579" s="196" t="s">
        <v>120</v>
      </c>
    </row>
    <row r="580" spans="1:22" ht="31.5" customHeight="1">
      <c r="A580" s="177">
        <v>906847</v>
      </c>
      <c r="B580" s="195" t="s">
        <v>2138</v>
      </c>
      <c r="C580" s="177" t="s">
        <v>1932</v>
      </c>
      <c r="D580" s="177" t="s">
        <v>1306</v>
      </c>
      <c r="E580" s="177" t="s">
        <v>2135</v>
      </c>
      <c r="F580" s="176">
        <v>18.925000000000001</v>
      </c>
      <c r="G580" s="176">
        <v>3330.8</v>
      </c>
      <c r="H580" s="176">
        <v>3330.8</v>
      </c>
      <c r="I580" s="176">
        <v>3330.8</v>
      </c>
      <c r="J580" s="176">
        <v>0</v>
      </c>
      <c r="K580" s="176">
        <v>0</v>
      </c>
      <c r="L580" s="176">
        <v>0</v>
      </c>
      <c r="M580" s="176">
        <v>0</v>
      </c>
      <c r="N580" s="176">
        <v>6661.6</v>
      </c>
      <c r="O580" s="176">
        <v>0</v>
      </c>
      <c r="P580" s="176">
        <v>6661.6</v>
      </c>
      <c r="Q580" s="177">
        <v>1000430236</v>
      </c>
      <c r="R580" s="177" t="s">
        <v>116</v>
      </c>
      <c r="S580" s="177" t="s">
        <v>33</v>
      </c>
      <c r="T580" s="177" t="s">
        <v>2646</v>
      </c>
      <c r="U580" s="196" t="s">
        <v>119</v>
      </c>
      <c r="V580" s="196" t="s">
        <v>120</v>
      </c>
    </row>
    <row r="581" spans="1:22" ht="31.5" customHeight="1">
      <c r="A581" s="177">
        <v>2220095</v>
      </c>
      <c r="B581" s="195" t="s">
        <v>1309</v>
      </c>
      <c r="C581" s="177" t="s">
        <v>1932</v>
      </c>
      <c r="D581" s="177" t="s">
        <v>1349</v>
      </c>
      <c r="E581" s="177" t="s">
        <v>2139</v>
      </c>
      <c r="F581" s="176">
        <v>28.425000000000004</v>
      </c>
      <c r="G581" s="176">
        <v>5002.8000000000011</v>
      </c>
      <c r="H581" s="176">
        <v>5002.8000000000011</v>
      </c>
      <c r="I581" s="176">
        <v>5002.8000000000011</v>
      </c>
      <c r="J581" s="176">
        <v>0</v>
      </c>
      <c r="K581" s="176">
        <v>0</v>
      </c>
      <c r="L581" s="176">
        <v>0</v>
      </c>
      <c r="M581" s="176">
        <v>0</v>
      </c>
      <c r="N581" s="176">
        <v>10005.600000000002</v>
      </c>
      <c r="O581" s="176">
        <v>0</v>
      </c>
      <c r="P581" s="176">
        <v>10005.600000000002</v>
      </c>
      <c r="Q581" s="177">
        <v>1000410330</v>
      </c>
      <c r="R581" s="177" t="s">
        <v>2753</v>
      </c>
      <c r="S581" s="177" t="s">
        <v>33</v>
      </c>
      <c r="T581" s="177" t="s">
        <v>2670</v>
      </c>
      <c r="U581" s="196" t="s">
        <v>119</v>
      </c>
      <c r="V581" s="196" t="s">
        <v>120</v>
      </c>
    </row>
    <row r="582" spans="1:22" ht="31.5" customHeight="1">
      <c r="A582" s="177">
        <v>856822</v>
      </c>
      <c r="B582" s="195" t="s">
        <v>1296</v>
      </c>
      <c r="C582" s="177" t="s">
        <v>1932</v>
      </c>
      <c r="D582" s="177" t="s">
        <v>1306</v>
      </c>
      <c r="E582" s="177" t="s">
        <v>2140</v>
      </c>
      <c r="F582" s="176">
        <v>21.975000000000005</v>
      </c>
      <c r="G582" s="176">
        <v>3867.6000000000008</v>
      </c>
      <c r="H582" s="176">
        <v>3867.6000000000008</v>
      </c>
      <c r="I582" s="176">
        <v>3867.6000000000008</v>
      </c>
      <c r="J582" s="176">
        <v>0</v>
      </c>
      <c r="K582" s="176">
        <v>0</v>
      </c>
      <c r="L582" s="176">
        <v>0</v>
      </c>
      <c r="M582" s="176">
        <v>0</v>
      </c>
      <c r="N582" s="176">
        <v>7735.2000000000016</v>
      </c>
      <c r="O582" s="176">
        <v>0</v>
      </c>
      <c r="P582" s="176">
        <v>7735.2000000000016</v>
      </c>
      <c r="Q582" s="177">
        <v>1000428976</v>
      </c>
      <c r="R582" s="177" t="s">
        <v>295</v>
      </c>
      <c r="S582" s="177" t="s">
        <v>33</v>
      </c>
      <c r="T582" s="177" t="s">
        <v>2646</v>
      </c>
      <c r="U582" s="196" t="s">
        <v>119</v>
      </c>
      <c r="V582" s="196" t="s">
        <v>120</v>
      </c>
    </row>
    <row r="583" spans="1:22" ht="31.5" customHeight="1">
      <c r="A583" s="177">
        <v>2007058</v>
      </c>
      <c r="B583" s="195" t="s">
        <v>1302</v>
      </c>
      <c r="C583" s="177" t="s">
        <v>1932</v>
      </c>
      <c r="D583" s="177" t="s">
        <v>1304</v>
      </c>
      <c r="E583" s="177" t="s">
        <v>2140</v>
      </c>
      <c r="F583" s="176">
        <v>21.975000000000005</v>
      </c>
      <c r="G583" s="176">
        <v>3867.6000000000008</v>
      </c>
      <c r="H583" s="176">
        <v>3867.6000000000008</v>
      </c>
      <c r="I583" s="176">
        <v>3867.6000000000008</v>
      </c>
      <c r="J583" s="176">
        <v>0</v>
      </c>
      <c r="K583" s="176">
        <v>0</v>
      </c>
      <c r="L583" s="176">
        <v>0</v>
      </c>
      <c r="M583" s="176">
        <v>0</v>
      </c>
      <c r="N583" s="176">
        <v>7735.2000000000016</v>
      </c>
      <c r="O583" s="176">
        <v>0</v>
      </c>
      <c r="P583" s="176">
        <v>7735.2000000000016</v>
      </c>
      <c r="Q583" s="177">
        <v>1000410330</v>
      </c>
      <c r="R583" s="177" t="s">
        <v>2753</v>
      </c>
      <c r="S583" s="177" t="s">
        <v>33</v>
      </c>
      <c r="T583" s="177" t="s">
        <v>2670</v>
      </c>
      <c r="U583" s="196" t="s">
        <v>119</v>
      </c>
      <c r="V583" s="196" t="s">
        <v>120</v>
      </c>
    </row>
    <row r="584" spans="1:22" ht="31.5" customHeight="1">
      <c r="A584" s="177">
        <v>2005041</v>
      </c>
      <c r="B584" s="195" t="s">
        <v>2141</v>
      </c>
      <c r="C584" s="177" t="s">
        <v>1932</v>
      </c>
      <c r="D584" s="177" t="s">
        <v>1304</v>
      </c>
      <c r="E584" s="177" t="s">
        <v>2140</v>
      </c>
      <c r="F584" s="176">
        <v>21.975000000000005</v>
      </c>
      <c r="G584" s="176">
        <v>3867.6000000000008</v>
      </c>
      <c r="H584" s="176">
        <v>3867.6000000000008</v>
      </c>
      <c r="I584" s="176">
        <v>3867.6000000000008</v>
      </c>
      <c r="J584" s="176">
        <v>0</v>
      </c>
      <c r="K584" s="176">
        <v>0</v>
      </c>
      <c r="L584" s="176">
        <v>0</v>
      </c>
      <c r="M584" s="176">
        <v>0</v>
      </c>
      <c r="N584" s="176">
        <v>7735.2000000000016</v>
      </c>
      <c r="O584" s="176">
        <v>0</v>
      </c>
      <c r="P584" s="176">
        <v>7735.2000000000016</v>
      </c>
      <c r="Q584" s="177">
        <v>1000428977</v>
      </c>
      <c r="R584" s="177" t="s">
        <v>293</v>
      </c>
      <c r="S584" s="177" t="s">
        <v>33</v>
      </c>
      <c r="T584" s="177" t="s">
        <v>2670</v>
      </c>
      <c r="U584" s="196" t="s">
        <v>119</v>
      </c>
      <c r="V584" s="196" t="s">
        <v>120</v>
      </c>
    </row>
    <row r="585" spans="1:22" ht="31.5" customHeight="1">
      <c r="A585" s="177">
        <v>936704</v>
      </c>
      <c r="B585" s="195" t="s">
        <v>1376</v>
      </c>
      <c r="C585" s="177" t="s">
        <v>1932</v>
      </c>
      <c r="D585" s="177" t="s">
        <v>1304</v>
      </c>
      <c r="E585" s="177" t="s">
        <v>2140</v>
      </c>
      <c r="F585" s="176">
        <v>21.975000000000005</v>
      </c>
      <c r="G585" s="176">
        <v>3867.6000000000008</v>
      </c>
      <c r="H585" s="176">
        <v>3867.6000000000008</v>
      </c>
      <c r="I585" s="176">
        <v>3867.6000000000008</v>
      </c>
      <c r="J585" s="176">
        <v>0</v>
      </c>
      <c r="K585" s="176">
        <v>0</v>
      </c>
      <c r="L585" s="176">
        <v>0</v>
      </c>
      <c r="M585" s="176">
        <v>0</v>
      </c>
      <c r="N585" s="176">
        <v>7735.2000000000016</v>
      </c>
      <c r="O585" s="176">
        <v>0</v>
      </c>
      <c r="P585" s="176">
        <v>7735.2000000000016</v>
      </c>
      <c r="Q585" s="177">
        <v>1000428976</v>
      </c>
      <c r="R585" s="177" t="s">
        <v>295</v>
      </c>
      <c r="S585" s="177" t="s">
        <v>33</v>
      </c>
      <c r="T585" s="177" t="s">
        <v>2670</v>
      </c>
      <c r="U585" s="196" t="s">
        <v>119</v>
      </c>
      <c r="V585" s="196" t="s">
        <v>120</v>
      </c>
    </row>
    <row r="586" spans="1:22" ht="31.5" customHeight="1">
      <c r="A586" s="177">
        <v>2152205</v>
      </c>
      <c r="B586" s="195" t="s">
        <v>1323</v>
      </c>
      <c r="C586" s="177" t="s">
        <v>1932</v>
      </c>
      <c r="D586" s="177" t="s">
        <v>1304</v>
      </c>
      <c r="E586" s="177" t="s">
        <v>2140</v>
      </c>
      <c r="F586" s="176">
        <v>21.975000000000005</v>
      </c>
      <c r="G586" s="176">
        <v>3867.6000000000008</v>
      </c>
      <c r="H586" s="176">
        <v>3867.6000000000008</v>
      </c>
      <c r="I586" s="176">
        <v>3867.6000000000008</v>
      </c>
      <c r="J586" s="176">
        <v>0</v>
      </c>
      <c r="K586" s="176">
        <v>0</v>
      </c>
      <c r="L586" s="176">
        <v>0</v>
      </c>
      <c r="M586" s="176">
        <v>0</v>
      </c>
      <c r="N586" s="176">
        <v>7735.2000000000016</v>
      </c>
      <c r="O586" s="176">
        <v>0</v>
      </c>
      <c r="P586" s="176">
        <v>7735.2000000000016</v>
      </c>
      <c r="Q586" s="177">
        <v>1000428976</v>
      </c>
      <c r="R586" s="177" t="s">
        <v>295</v>
      </c>
      <c r="S586" s="177" t="s">
        <v>33</v>
      </c>
      <c r="T586" s="177" t="s">
        <v>2670</v>
      </c>
      <c r="U586" s="196" t="s">
        <v>119</v>
      </c>
      <c r="V586" s="196" t="s">
        <v>120</v>
      </c>
    </row>
    <row r="587" spans="1:22" ht="31.5" customHeight="1">
      <c r="A587" s="177">
        <v>919882</v>
      </c>
      <c r="B587" s="195" t="s">
        <v>1333</v>
      </c>
      <c r="C587" s="177" t="s">
        <v>1932</v>
      </c>
      <c r="D587" s="177" t="s">
        <v>1304</v>
      </c>
      <c r="E587" s="177" t="s">
        <v>2140</v>
      </c>
      <c r="F587" s="176">
        <v>21.975000000000005</v>
      </c>
      <c r="G587" s="176">
        <v>3867.6000000000008</v>
      </c>
      <c r="H587" s="176">
        <v>3867.6000000000008</v>
      </c>
      <c r="I587" s="176">
        <v>3867.6000000000008</v>
      </c>
      <c r="J587" s="176">
        <v>0</v>
      </c>
      <c r="K587" s="176">
        <v>0</v>
      </c>
      <c r="L587" s="176">
        <v>0</v>
      </c>
      <c r="M587" s="176">
        <v>0</v>
      </c>
      <c r="N587" s="176">
        <v>7735.2000000000016</v>
      </c>
      <c r="O587" s="176">
        <v>0</v>
      </c>
      <c r="P587" s="176">
        <v>7735.2000000000016</v>
      </c>
      <c r="Q587" s="177">
        <v>1000428976</v>
      </c>
      <c r="R587" s="177" t="s">
        <v>295</v>
      </c>
      <c r="S587" s="177" t="s">
        <v>33</v>
      </c>
      <c r="T587" s="177" t="s">
        <v>2670</v>
      </c>
      <c r="U587" s="196" t="s">
        <v>119</v>
      </c>
      <c r="V587" s="196" t="s">
        <v>120</v>
      </c>
    </row>
    <row r="588" spans="1:22" ht="31.5" customHeight="1">
      <c r="A588" s="177">
        <v>2040212</v>
      </c>
      <c r="B588" s="195" t="s">
        <v>1335</v>
      </c>
      <c r="C588" s="177" t="s">
        <v>1932</v>
      </c>
      <c r="D588" s="177" t="s">
        <v>1304</v>
      </c>
      <c r="E588" s="177" t="s">
        <v>2140</v>
      </c>
      <c r="F588" s="176">
        <v>21.975000000000005</v>
      </c>
      <c r="G588" s="176">
        <v>3867.6000000000008</v>
      </c>
      <c r="H588" s="176">
        <v>3867.6000000000008</v>
      </c>
      <c r="I588" s="176">
        <v>3867.6000000000008</v>
      </c>
      <c r="J588" s="176">
        <v>0</v>
      </c>
      <c r="K588" s="176">
        <v>0</v>
      </c>
      <c r="L588" s="176">
        <v>0</v>
      </c>
      <c r="M588" s="176">
        <v>0</v>
      </c>
      <c r="N588" s="176">
        <v>7735.2000000000016</v>
      </c>
      <c r="O588" s="176">
        <v>0</v>
      </c>
      <c r="P588" s="176">
        <v>7735.2000000000016</v>
      </c>
      <c r="Q588" s="177">
        <v>1000410330</v>
      </c>
      <c r="R588" s="177" t="s">
        <v>2753</v>
      </c>
      <c r="S588" s="177" t="s">
        <v>33</v>
      </c>
      <c r="T588" s="177" t="s">
        <v>2670</v>
      </c>
      <c r="U588" s="196" t="s">
        <v>119</v>
      </c>
      <c r="V588" s="196" t="s">
        <v>120</v>
      </c>
    </row>
    <row r="589" spans="1:22" ht="31.5" customHeight="1">
      <c r="A589" s="177">
        <v>581702</v>
      </c>
      <c r="B589" s="195" t="s">
        <v>2142</v>
      </c>
      <c r="C589" s="177" t="s">
        <v>1932</v>
      </c>
      <c r="D589" s="177" t="s">
        <v>1285</v>
      </c>
      <c r="E589" s="177" t="s">
        <v>2140</v>
      </c>
      <c r="F589" s="176">
        <v>21.975000000000005</v>
      </c>
      <c r="G589" s="176">
        <v>3867.6000000000008</v>
      </c>
      <c r="H589" s="176">
        <v>3867.6000000000008</v>
      </c>
      <c r="I589" s="176">
        <v>3867.6000000000008</v>
      </c>
      <c r="J589" s="176">
        <v>0</v>
      </c>
      <c r="K589" s="176">
        <v>0</v>
      </c>
      <c r="L589" s="176">
        <v>0</v>
      </c>
      <c r="M589" s="176">
        <v>0</v>
      </c>
      <c r="N589" s="176">
        <v>7735.2000000000016</v>
      </c>
      <c r="O589" s="176">
        <v>0</v>
      </c>
      <c r="P589" s="176">
        <v>7735.2000000000016</v>
      </c>
      <c r="Q589" s="177">
        <v>1000428976</v>
      </c>
      <c r="R589" s="177" t="s">
        <v>295</v>
      </c>
      <c r="S589" s="177" t="s">
        <v>33</v>
      </c>
      <c r="T589" s="177" t="s">
        <v>2646</v>
      </c>
      <c r="U589" s="196" t="s">
        <v>119</v>
      </c>
      <c r="V589" s="196" t="s">
        <v>120</v>
      </c>
    </row>
    <row r="590" spans="1:22" ht="31.5" customHeight="1">
      <c r="A590" s="177">
        <v>905287</v>
      </c>
      <c r="B590" s="195" t="s">
        <v>1317</v>
      </c>
      <c r="C590" s="177" t="s">
        <v>1932</v>
      </c>
      <c r="D590" s="177" t="s">
        <v>1306</v>
      </c>
      <c r="E590" s="177" t="s">
        <v>2143</v>
      </c>
      <c r="F590" s="176">
        <v>21.212499999999999</v>
      </c>
      <c r="G590" s="176">
        <v>3733.3999999999996</v>
      </c>
      <c r="H590" s="176">
        <v>3733.3999999999996</v>
      </c>
      <c r="I590" s="176">
        <v>3733.3999999999996</v>
      </c>
      <c r="J590" s="176">
        <v>0</v>
      </c>
      <c r="K590" s="176">
        <v>0</v>
      </c>
      <c r="L590" s="176">
        <v>0</v>
      </c>
      <c r="M590" s="176">
        <v>0</v>
      </c>
      <c r="N590" s="176">
        <v>7466.7999999999993</v>
      </c>
      <c r="O590" s="176">
        <v>0</v>
      </c>
      <c r="P590" s="176">
        <v>7466.7999999999993</v>
      </c>
      <c r="Q590" s="177">
        <v>1000428976</v>
      </c>
      <c r="R590" s="177" t="s">
        <v>295</v>
      </c>
      <c r="S590" s="177" t="s">
        <v>33</v>
      </c>
      <c r="T590" s="177" t="s">
        <v>2670</v>
      </c>
      <c r="U590" s="196" t="s">
        <v>119</v>
      </c>
      <c r="V590" s="196" t="s">
        <v>120</v>
      </c>
    </row>
    <row r="591" spans="1:22" ht="31.5" customHeight="1">
      <c r="A591" s="177">
        <v>2136226</v>
      </c>
      <c r="B591" s="195" t="s">
        <v>1318</v>
      </c>
      <c r="C591" s="177" t="s">
        <v>1932</v>
      </c>
      <c r="D591" s="177" t="s">
        <v>1304</v>
      </c>
      <c r="E591" s="177" t="s">
        <v>2143</v>
      </c>
      <c r="F591" s="176">
        <v>21.212499999999999</v>
      </c>
      <c r="G591" s="176">
        <v>3733.3999999999996</v>
      </c>
      <c r="H591" s="176">
        <v>3733.3999999999996</v>
      </c>
      <c r="I591" s="176">
        <v>3733.3999999999996</v>
      </c>
      <c r="J591" s="176">
        <v>0</v>
      </c>
      <c r="K591" s="176">
        <v>0</v>
      </c>
      <c r="L591" s="176">
        <v>0</v>
      </c>
      <c r="M591" s="176">
        <v>0</v>
      </c>
      <c r="N591" s="176">
        <v>7466.7999999999993</v>
      </c>
      <c r="O591" s="176">
        <v>0</v>
      </c>
      <c r="P591" s="176">
        <v>7466.7999999999993</v>
      </c>
      <c r="Q591" s="177">
        <v>1000428976</v>
      </c>
      <c r="R591" s="177" t="s">
        <v>295</v>
      </c>
      <c r="S591" s="177" t="s">
        <v>24</v>
      </c>
      <c r="T591" s="177" t="s">
        <v>2641</v>
      </c>
      <c r="U591" s="196" t="s">
        <v>119</v>
      </c>
      <c r="V591" s="196" t="s">
        <v>120</v>
      </c>
    </row>
    <row r="592" spans="1:22" ht="31.5" customHeight="1">
      <c r="A592" s="177">
        <v>2083108</v>
      </c>
      <c r="B592" s="195" t="s">
        <v>2144</v>
      </c>
      <c r="C592" s="177" t="s">
        <v>1932</v>
      </c>
      <c r="D592" s="177" t="s">
        <v>1304</v>
      </c>
      <c r="E592" s="177" t="s">
        <v>2143</v>
      </c>
      <c r="F592" s="176">
        <v>21.212499999999999</v>
      </c>
      <c r="G592" s="176">
        <v>3733.3999999999996</v>
      </c>
      <c r="H592" s="176">
        <v>3733.3999999999996</v>
      </c>
      <c r="I592" s="176">
        <v>3733.3999999999996</v>
      </c>
      <c r="J592" s="176">
        <v>0</v>
      </c>
      <c r="K592" s="176">
        <v>0</v>
      </c>
      <c r="L592" s="176">
        <v>0</v>
      </c>
      <c r="M592" s="176">
        <v>0</v>
      </c>
      <c r="N592" s="176">
        <v>7466.7999999999993</v>
      </c>
      <c r="O592" s="176">
        <v>0</v>
      </c>
      <c r="P592" s="176">
        <v>7466.7999999999993</v>
      </c>
      <c r="Q592" s="177" t="e">
        <v>#N/A</v>
      </c>
      <c r="R592" s="177" t="e">
        <v>#N/A</v>
      </c>
      <c r="S592" s="177" t="s">
        <v>24</v>
      </c>
      <c r="T592" s="177" t="s">
        <v>2641</v>
      </c>
      <c r="U592" s="196" t="s">
        <v>119</v>
      </c>
      <c r="V592" s="196" t="s">
        <v>120</v>
      </c>
    </row>
    <row r="593" spans="1:22" ht="31.5" customHeight="1">
      <c r="A593" s="177">
        <v>2101057</v>
      </c>
      <c r="B593" s="195" t="s">
        <v>1338</v>
      </c>
      <c r="C593" s="177" t="s">
        <v>1932</v>
      </c>
      <c r="D593" s="177" t="s">
        <v>1304</v>
      </c>
      <c r="E593" s="177" t="s">
        <v>2143</v>
      </c>
      <c r="F593" s="176">
        <v>21.212499999999999</v>
      </c>
      <c r="G593" s="176">
        <v>3733.3999999999996</v>
      </c>
      <c r="H593" s="176">
        <v>3733.3999999999996</v>
      </c>
      <c r="I593" s="176">
        <v>3733.3999999999996</v>
      </c>
      <c r="J593" s="176">
        <v>0</v>
      </c>
      <c r="K593" s="176">
        <v>0</v>
      </c>
      <c r="L593" s="176">
        <v>0</v>
      </c>
      <c r="M593" s="176">
        <v>0</v>
      </c>
      <c r="N593" s="176">
        <v>7466.7999999999993</v>
      </c>
      <c r="O593" s="176">
        <v>0</v>
      </c>
      <c r="P593" s="176">
        <v>7466.7999999999993</v>
      </c>
      <c r="Q593" s="177">
        <v>1000428976</v>
      </c>
      <c r="R593" s="177" t="s">
        <v>295</v>
      </c>
      <c r="S593" s="177" t="s">
        <v>33</v>
      </c>
      <c r="T593" s="177" t="s">
        <v>2646</v>
      </c>
      <c r="U593" s="196" t="s">
        <v>119</v>
      </c>
      <c r="V593" s="196" t="s">
        <v>120</v>
      </c>
    </row>
    <row r="594" spans="1:22" ht="31.5" customHeight="1">
      <c r="A594" s="177">
        <v>2126604</v>
      </c>
      <c r="B594" s="195" t="s">
        <v>1377</v>
      </c>
      <c r="C594" s="177" t="s">
        <v>1932</v>
      </c>
      <c r="D594" s="177" t="s">
        <v>1304</v>
      </c>
      <c r="E594" s="177" t="s">
        <v>2143</v>
      </c>
      <c r="F594" s="176">
        <v>21.212499999999999</v>
      </c>
      <c r="G594" s="176">
        <v>3733.3999999999996</v>
      </c>
      <c r="H594" s="176">
        <v>3733.3999999999996</v>
      </c>
      <c r="I594" s="176">
        <v>3733.3999999999996</v>
      </c>
      <c r="J594" s="176">
        <v>0</v>
      </c>
      <c r="K594" s="176">
        <v>0</v>
      </c>
      <c r="L594" s="176">
        <v>0</v>
      </c>
      <c r="M594" s="176">
        <v>0</v>
      </c>
      <c r="N594" s="176">
        <v>7466.7999999999993</v>
      </c>
      <c r="O594" s="176">
        <v>0</v>
      </c>
      <c r="P594" s="176">
        <v>7466.7999999999993</v>
      </c>
      <c r="Q594" s="177">
        <v>1000428976</v>
      </c>
      <c r="R594" s="177" t="s">
        <v>295</v>
      </c>
      <c r="S594" s="177" t="s">
        <v>33</v>
      </c>
      <c r="T594" s="177" t="s">
        <v>2670</v>
      </c>
      <c r="U594" s="196" t="s">
        <v>119</v>
      </c>
      <c r="V594" s="196" t="s">
        <v>120</v>
      </c>
    </row>
    <row r="595" spans="1:22" ht="31.5" customHeight="1">
      <c r="A595" s="177">
        <v>2314354</v>
      </c>
      <c r="B595" s="195" t="s">
        <v>2145</v>
      </c>
      <c r="C595" s="177" t="s">
        <v>1932</v>
      </c>
      <c r="D595" s="177" t="s">
        <v>1349</v>
      </c>
      <c r="E595" s="177" t="s">
        <v>2146</v>
      </c>
      <c r="F595" s="176">
        <v>22.162500000000005</v>
      </c>
      <c r="G595" s="176">
        <v>3900.6000000000008</v>
      </c>
      <c r="H595" s="176">
        <v>3900.6000000000008</v>
      </c>
      <c r="I595" s="176">
        <v>3900.6000000000008</v>
      </c>
      <c r="J595" s="176">
        <v>0</v>
      </c>
      <c r="K595" s="176">
        <v>0</v>
      </c>
      <c r="L595" s="176">
        <v>0</v>
      </c>
      <c r="M595" s="176">
        <v>0</v>
      </c>
      <c r="N595" s="176">
        <v>7801.2000000000016</v>
      </c>
      <c r="O595" s="176">
        <v>0</v>
      </c>
      <c r="P595" s="176">
        <v>7801.2000000000016</v>
      </c>
      <c r="Q595" s="177">
        <v>1000428976</v>
      </c>
      <c r="R595" s="177" t="s">
        <v>295</v>
      </c>
      <c r="S595" s="177" t="s">
        <v>26</v>
      </c>
      <c r="T595" s="177" t="s">
        <v>2643</v>
      </c>
      <c r="U595" s="196" t="s">
        <v>119</v>
      </c>
      <c r="V595" s="196" t="s">
        <v>120</v>
      </c>
    </row>
    <row r="596" spans="1:22" ht="31.5" customHeight="1">
      <c r="A596" s="177">
        <v>902120</v>
      </c>
      <c r="B596" s="195" t="s">
        <v>2147</v>
      </c>
      <c r="C596" s="177" t="s">
        <v>1932</v>
      </c>
      <c r="D596" s="177" t="s">
        <v>1306</v>
      </c>
      <c r="E596" s="177" t="s">
        <v>2146</v>
      </c>
      <c r="F596" s="176">
        <v>22.162500000000005</v>
      </c>
      <c r="G596" s="176">
        <v>3900.6000000000008</v>
      </c>
      <c r="H596" s="176">
        <v>3900.6000000000008</v>
      </c>
      <c r="I596" s="176">
        <v>3900.6000000000008</v>
      </c>
      <c r="J596" s="176">
        <v>0</v>
      </c>
      <c r="K596" s="176">
        <v>0</v>
      </c>
      <c r="L596" s="176">
        <v>0</v>
      </c>
      <c r="M596" s="176">
        <v>0</v>
      </c>
      <c r="N596" s="176">
        <v>7801.2000000000016</v>
      </c>
      <c r="O596" s="176">
        <v>0</v>
      </c>
      <c r="P596" s="176">
        <v>7801.2000000000016</v>
      </c>
      <c r="Q596" s="177">
        <v>1000428976</v>
      </c>
      <c r="R596" s="177" t="s">
        <v>295</v>
      </c>
      <c r="S596" s="177" t="s">
        <v>26</v>
      </c>
      <c r="T596" s="177" t="s">
        <v>2643</v>
      </c>
      <c r="U596" s="196" t="s">
        <v>119</v>
      </c>
      <c r="V596" s="196" t="s">
        <v>120</v>
      </c>
    </row>
    <row r="597" spans="1:22" ht="31.5" customHeight="1">
      <c r="A597" s="177">
        <v>2270122</v>
      </c>
      <c r="B597" s="195" t="s">
        <v>2148</v>
      </c>
      <c r="C597" s="177" t="s">
        <v>1932</v>
      </c>
      <c r="D597" s="177" t="s">
        <v>1349</v>
      </c>
      <c r="E597" s="177" t="s">
        <v>2146</v>
      </c>
      <c r="F597" s="176">
        <v>22.162500000000005</v>
      </c>
      <c r="G597" s="176">
        <v>3900.6000000000008</v>
      </c>
      <c r="H597" s="176">
        <v>3900.6000000000008</v>
      </c>
      <c r="I597" s="176">
        <v>3900.6000000000008</v>
      </c>
      <c r="J597" s="176">
        <v>0</v>
      </c>
      <c r="K597" s="176">
        <v>0</v>
      </c>
      <c r="L597" s="176">
        <v>0</v>
      </c>
      <c r="M597" s="176">
        <v>0</v>
      </c>
      <c r="N597" s="176">
        <v>7801.2000000000016</v>
      </c>
      <c r="O597" s="176">
        <v>0</v>
      </c>
      <c r="P597" s="176">
        <v>7801.2000000000016</v>
      </c>
      <c r="Q597" s="177">
        <v>1000428976</v>
      </c>
      <c r="R597" s="177" t="s">
        <v>295</v>
      </c>
      <c r="S597" s="177" t="s">
        <v>26</v>
      </c>
      <c r="T597" s="177" t="s">
        <v>2643</v>
      </c>
      <c r="U597" s="196" t="s">
        <v>119</v>
      </c>
      <c r="V597" s="196" t="s">
        <v>120</v>
      </c>
    </row>
    <row r="598" spans="1:22" ht="31.5" customHeight="1">
      <c r="A598" s="177">
        <v>2144398</v>
      </c>
      <c r="B598" s="195" t="s">
        <v>1340</v>
      </c>
      <c r="C598" s="177" t="s">
        <v>1932</v>
      </c>
      <c r="D598" s="177" t="s">
        <v>1304</v>
      </c>
      <c r="E598" s="177" t="s">
        <v>2146</v>
      </c>
      <c r="F598" s="176">
        <v>22.162500000000005</v>
      </c>
      <c r="G598" s="176">
        <v>3900.6000000000008</v>
      </c>
      <c r="H598" s="176">
        <v>3900.6000000000008</v>
      </c>
      <c r="I598" s="176">
        <v>3900.6000000000008</v>
      </c>
      <c r="J598" s="176">
        <v>0</v>
      </c>
      <c r="K598" s="176">
        <v>0</v>
      </c>
      <c r="L598" s="176">
        <v>0</v>
      </c>
      <c r="M598" s="176">
        <v>0</v>
      </c>
      <c r="N598" s="176">
        <v>7801.2000000000016</v>
      </c>
      <c r="O598" s="176">
        <v>0</v>
      </c>
      <c r="P598" s="176">
        <v>7801.2000000000016</v>
      </c>
      <c r="Q598" s="177">
        <v>1000428977</v>
      </c>
      <c r="R598" s="177" t="s">
        <v>293</v>
      </c>
      <c r="S598" s="177" t="s">
        <v>26</v>
      </c>
      <c r="T598" s="177" t="s">
        <v>2643</v>
      </c>
      <c r="U598" s="196" t="s">
        <v>119</v>
      </c>
      <c r="V598" s="196" t="s">
        <v>120</v>
      </c>
    </row>
    <row r="599" spans="1:22" ht="31.5" customHeight="1">
      <c r="A599" s="177">
        <v>2117817</v>
      </c>
      <c r="B599" s="195" t="s">
        <v>2149</v>
      </c>
      <c r="C599" s="177" t="s">
        <v>1932</v>
      </c>
      <c r="D599" s="177" t="s">
        <v>1304</v>
      </c>
      <c r="E599" s="177" t="s">
        <v>2150</v>
      </c>
      <c r="F599" s="176">
        <v>20.137499999999999</v>
      </c>
      <c r="G599" s="176">
        <v>3544.2</v>
      </c>
      <c r="H599" s="176">
        <v>3544.2</v>
      </c>
      <c r="I599" s="176">
        <v>3544.2</v>
      </c>
      <c r="J599" s="176">
        <v>0</v>
      </c>
      <c r="K599" s="176">
        <v>0</v>
      </c>
      <c r="L599" s="176">
        <v>0</v>
      </c>
      <c r="M599" s="176">
        <v>0</v>
      </c>
      <c r="N599" s="176">
        <v>7088.4</v>
      </c>
      <c r="O599" s="176">
        <v>0</v>
      </c>
      <c r="P599" s="176">
        <v>7088.4</v>
      </c>
      <c r="Q599" s="177">
        <v>1000428977</v>
      </c>
      <c r="R599" s="177" t="s">
        <v>293</v>
      </c>
      <c r="S599" s="177" t="s">
        <v>26</v>
      </c>
      <c r="T599" s="177" t="s">
        <v>2643</v>
      </c>
      <c r="U599" s="196" t="s">
        <v>119</v>
      </c>
      <c r="V599" s="196" t="s">
        <v>120</v>
      </c>
    </row>
    <row r="600" spans="1:22" ht="31.5" customHeight="1">
      <c r="A600" s="177">
        <v>545968</v>
      </c>
      <c r="B600" s="195" t="s">
        <v>2151</v>
      </c>
      <c r="C600" s="177" t="s">
        <v>1932</v>
      </c>
      <c r="D600" s="177" t="s">
        <v>1285</v>
      </c>
      <c r="E600" s="177" t="s">
        <v>2150</v>
      </c>
      <c r="F600" s="176">
        <v>20.137499999999999</v>
      </c>
      <c r="G600" s="176">
        <v>3544.2</v>
      </c>
      <c r="H600" s="176">
        <v>3544.2</v>
      </c>
      <c r="I600" s="176">
        <v>3544.2</v>
      </c>
      <c r="J600" s="176">
        <v>0</v>
      </c>
      <c r="K600" s="176">
        <v>0</v>
      </c>
      <c r="L600" s="176">
        <v>0</v>
      </c>
      <c r="M600" s="176">
        <v>0</v>
      </c>
      <c r="N600" s="176">
        <v>7088.4</v>
      </c>
      <c r="O600" s="176">
        <v>0</v>
      </c>
      <c r="P600" s="176">
        <v>7088.4</v>
      </c>
      <c r="Q600" s="177">
        <v>1000428976</v>
      </c>
      <c r="R600" s="177" t="s">
        <v>295</v>
      </c>
      <c r="S600" s="177" t="s">
        <v>26</v>
      </c>
      <c r="T600" s="177" t="s">
        <v>2643</v>
      </c>
      <c r="U600" s="196" t="s">
        <v>119</v>
      </c>
      <c r="V600" s="196" t="s">
        <v>120</v>
      </c>
    </row>
    <row r="601" spans="1:22" ht="31.5" customHeight="1">
      <c r="A601" s="177">
        <v>2218369</v>
      </c>
      <c r="B601" s="195" t="s">
        <v>1255</v>
      </c>
      <c r="C601" s="177" t="s">
        <v>1932</v>
      </c>
      <c r="D601" s="177" t="s">
        <v>1349</v>
      </c>
      <c r="E601" s="177" t="s">
        <v>2150</v>
      </c>
      <c r="F601" s="176">
        <v>20.137499999999999</v>
      </c>
      <c r="G601" s="176">
        <v>3544.2</v>
      </c>
      <c r="H601" s="176">
        <v>3544.2</v>
      </c>
      <c r="I601" s="176">
        <v>3544.2</v>
      </c>
      <c r="J601" s="176">
        <v>0</v>
      </c>
      <c r="K601" s="176">
        <v>0</v>
      </c>
      <c r="L601" s="176">
        <v>0</v>
      </c>
      <c r="M601" s="176">
        <v>0</v>
      </c>
      <c r="N601" s="176">
        <v>7088.4</v>
      </c>
      <c r="O601" s="176">
        <v>0</v>
      </c>
      <c r="P601" s="176">
        <v>7088.4</v>
      </c>
      <c r="Q601" s="177">
        <v>1000428977</v>
      </c>
      <c r="R601" s="177" t="s">
        <v>293</v>
      </c>
      <c r="S601" s="177" t="s">
        <v>26</v>
      </c>
      <c r="T601" s="177" t="s">
        <v>2643</v>
      </c>
      <c r="U601" s="196" t="s">
        <v>119</v>
      </c>
      <c r="V601" s="196" t="s">
        <v>120</v>
      </c>
    </row>
    <row r="602" spans="1:22" ht="31.5" customHeight="1">
      <c r="A602" s="177">
        <v>2271050</v>
      </c>
      <c r="B602" s="195" t="s">
        <v>1314</v>
      </c>
      <c r="C602" s="177" t="s">
        <v>1932</v>
      </c>
      <c r="D602" s="177" t="s">
        <v>1349</v>
      </c>
      <c r="E602" s="177" t="s">
        <v>2150</v>
      </c>
      <c r="F602" s="176">
        <v>20.137499999999999</v>
      </c>
      <c r="G602" s="176">
        <v>3544.2</v>
      </c>
      <c r="H602" s="176">
        <v>3544.2</v>
      </c>
      <c r="I602" s="176">
        <v>3544.2</v>
      </c>
      <c r="J602" s="176">
        <v>0</v>
      </c>
      <c r="K602" s="176">
        <v>0</v>
      </c>
      <c r="L602" s="176">
        <v>0</v>
      </c>
      <c r="M602" s="176">
        <v>0</v>
      </c>
      <c r="N602" s="176">
        <v>7088.4</v>
      </c>
      <c r="O602" s="176">
        <v>0</v>
      </c>
      <c r="P602" s="176">
        <v>7088.4</v>
      </c>
      <c r="Q602" s="177">
        <v>1000428976</v>
      </c>
      <c r="R602" s="177" t="s">
        <v>295</v>
      </c>
      <c r="S602" s="177" t="s">
        <v>26</v>
      </c>
      <c r="T602" s="177" t="s">
        <v>2643</v>
      </c>
      <c r="U602" s="196" t="s">
        <v>119</v>
      </c>
      <c r="V602" s="196" t="s">
        <v>120</v>
      </c>
    </row>
    <row r="603" spans="1:22" ht="31.5" customHeight="1">
      <c r="A603" s="177">
        <v>2041116</v>
      </c>
      <c r="B603" s="195" t="s">
        <v>1339</v>
      </c>
      <c r="C603" s="177" t="s">
        <v>1932</v>
      </c>
      <c r="D603" s="177" t="s">
        <v>1304</v>
      </c>
      <c r="E603" s="177" t="s">
        <v>2150</v>
      </c>
      <c r="F603" s="176">
        <v>20.137499999999999</v>
      </c>
      <c r="G603" s="176">
        <v>3544.2</v>
      </c>
      <c r="H603" s="176">
        <v>3544.2</v>
      </c>
      <c r="I603" s="176">
        <v>3544.2</v>
      </c>
      <c r="J603" s="176">
        <v>0</v>
      </c>
      <c r="K603" s="176">
        <v>0</v>
      </c>
      <c r="L603" s="176">
        <v>0</v>
      </c>
      <c r="M603" s="176">
        <v>0</v>
      </c>
      <c r="N603" s="176">
        <v>7088.4</v>
      </c>
      <c r="O603" s="176">
        <v>0</v>
      </c>
      <c r="P603" s="176">
        <v>7088.4</v>
      </c>
      <c r="Q603" s="177">
        <v>1000428977</v>
      </c>
      <c r="R603" s="177" t="s">
        <v>293</v>
      </c>
      <c r="S603" s="177" t="s">
        <v>26</v>
      </c>
      <c r="T603" s="177" t="s">
        <v>2643</v>
      </c>
      <c r="U603" s="196" t="s">
        <v>119</v>
      </c>
      <c r="V603" s="196" t="s">
        <v>120</v>
      </c>
    </row>
    <row r="604" spans="1:22" ht="31.5" customHeight="1">
      <c r="A604" s="177">
        <v>2199512</v>
      </c>
      <c r="B604" s="195" t="s">
        <v>1321</v>
      </c>
      <c r="C604" s="177" t="s">
        <v>1932</v>
      </c>
      <c r="D604" s="177" t="s">
        <v>1349</v>
      </c>
      <c r="E604" s="177" t="s">
        <v>2150</v>
      </c>
      <c r="F604" s="176">
        <v>20.137499999999999</v>
      </c>
      <c r="G604" s="176">
        <v>3544.2</v>
      </c>
      <c r="H604" s="176">
        <v>3544.2</v>
      </c>
      <c r="I604" s="176">
        <v>3544.2</v>
      </c>
      <c r="J604" s="176">
        <v>0</v>
      </c>
      <c r="K604" s="176">
        <v>0</v>
      </c>
      <c r="L604" s="176">
        <v>0</v>
      </c>
      <c r="M604" s="176">
        <v>0</v>
      </c>
      <c r="N604" s="176">
        <v>7088.4</v>
      </c>
      <c r="O604" s="176">
        <v>0</v>
      </c>
      <c r="P604" s="176">
        <v>7088.4</v>
      </c>
      <c r="Q604" s="177">
        <v>1000428976</v>
      </c>
      <c r="R604" s="177" t="s">
        <v>295</v>
      </c>
      <c r="S604" s="177" t="s">
        <v>26</v>
      </c>
      <c r="T604" s="177" t="s">
        <v>2643</v>
      </c>
      <c r="U604" s="196" t="s">
        <v>119</v>
      </c>
      <c r="V604" s="196" t="s">
        <v>120</v>
      </c>
    </row>
    <row r="605" spans="1:22" ht="31.5" customHeight="1">
      <c r="A605" s="177">
        <v>2163758</v>
      </c>
      <c r="B605" s="195" t="s">
        <v>2152</v>
      </c>
      <c r="C605" s="177" t="s">
        <v>1932</v>
      </c>
      <c r="D605" s="177" t="s">
        <v>1304</v>
      </c>
      <c r="E605" s="177" t="s">
        <v>2150</v>
      </c>
      <c r="F605" s="176">
        <v>20.137499999999999</v>
      </c>
      <c r="G605" s="176">
        <v>3544.2</v>
      </c>
      <c r="H605" s="176">
        <v>3544.2</v>
      </c>
      <c r="I605" s="176">
        <v>3544.2</v>
      </c>
      <c r="J605" s="176">
        <v>0</v>
      </c>
      <c r="K605" s="176">
        <v>0</v>
      </c>
      <c r="L605" s="176">
        <v>0</v>
      </c>
      <c r="M605" s="176">
        <v>0</v>
      </c>
      <c r="N605" s="176">
        <v>7088.4</v>
      </c>
      <c r="O605" s="176">
        <v>0</v>
      </c>
      <c r="P605" s="176">
        <v>7088.4</v>
      </c>
      <c r="Q605" s="177">
        <v>1000428976</v>
      </c>
      <c r="R605" s="177" t="s">
        <v>295</v>
      </c>
      <c r="S605" s="177" t="s">
        <v>26</v>
      </c>
      <c r="T605" s="177" t="s">
        <v>2643</v>
      </c>
      <c r="U605" s="196" t="s">
        <v>119</v>
      </c>
      <c r="V605" s="196" t="s">
        <v>120</v>
      </c>
    </row>
    <row r="606" spans="1:22" ht="31.5" customHeight="1">
      <c r="A606" s="177">
        <v>2019872</v>
      </c>
      <c r="B606" s="195" t="s">
        <v>2153</v>
      </c>
      <c r="C606" s="177" t="s">
        <v>1932</v>
      </c>
      <c r="D606" s="177" t="s">
        <v>1304</v>
      </c>
      <c r="E606" s="177" t="s">
        <v>2150</v>
      </c>
      <c r="F606" s="176">
        <v>20.137499999999999</v>
      </c>
      <c r="G606" s="176">
        <v>3544.2</v>
      </c>
      <c r="H606" s="176">
        <v>3544.2</v>
      </c>
      <c r="I606" s="176">
        <v>3544.2</v>
      </c>
      <c r="J606" s="176">
        <v>0</v>
      </c>
      <c r="K606" s="176">
        <v>0</v>
      </c>
      <c r="L606" s="176">
        <v>0</v>
      </c>
      <c r="M606" s="176">
        <v>0</v>
      </c>
      <c r="N606" s="176">
        <v>7088.4</v>
      </c>
      <c r="O606" s="176">
        <v>0</v>
      </c>
      <c r="P606" s="176">
        <v>7088.4</v>
      </c>
      <c r="Q606" s="177">
        <v>1000428976</v>
      </c>
      <c r="R606" s="177" t="s">
        <v>295</v>
      </c>
      <c r="S606" s="177" t="s">
        <v>26</v>
      </c>
      <c r="T606" s="177" t="s">
        <v>2643</v>
      </c>
      <c r="U606" s="196" t="s">
        <v>119</v>
      </c>
      <c r="V606" s="196" t="s">
        <v>120</v>
      </c>
    </row>
    <row r="607" spans="1:22" ht="31.5" customHeight="1">
      <c r="A607" s="177">
        <v>2073263</v>
      </c>
      <c r="B607" s="195" t="s">
        <v>1353</v>
      </c>
      <c r="C607" s="177" t="s">
        <v>1932</v>
      </c>
      <c r="D607" s="177" t="s">
        <v>1304</v>
      </c>
      <c r="E607" s="177" t="s">
        <v>2150</v>
      </c>
      <c r="F607" s="176">
        <v>20.137499999999999</v>
      </c>
      <c r="G607" s="176">
        <v>3544.2</v>
      </c>
      <c r="H607" s="176">
        <v>3544.2</v>
      </c>
      <c r="I607" s="176">
        <v>3544.2</v>
      </c>
      <c r="J607" s="176">
        <v>0</v>
      </c>
      <c r="K607" s="176">
        <v>0</v>
      </c>
      <c r="L607" s="176">
        <v>0</v>
      </c>
      <c r="M607" s="176">
        <v>0</v>
      </c>
      <c r="N607" s="176">
        <v>7088.4</v>
      </c>
      <c r="O607" s="176">
        <v>0</v>
      </c>
      <c r="P607" s="176">
        <v>7088.4</v>
      </c>
      <c r="Q607" s="177">
        <v>1000428976</v>
      </c>
      <c r="R607" s="177" t="s">
        <v>295</v>
      </c>
      <c r="S607" s="177" t="s">
        <v>26</v>
      </c>
      <c r="T607" s="177" t="s">
        <v>2643</v>
      </c>
      <c r="U607" s="196" t="s">
        <v>119</v>
      </c>
      <c r="V607" s="196" t="s">
        <v>120</v>
      </c>
    </row>
    <row r="608" spans="1:22" ht="31.5" customHeight="1">
      <c r="A608" s="177">
        <v>2333294</v>
      </c>
      <c r="B608" s="195" t="s">
        <v>1293</v>
      </c>
      <c r="C608" s="177" t="s">
        <v>1932</v>
      </c>
      <c r="D608" s="177" t="s">
        <v>1264</v>
      </c>
      <c r="E608" s="177" t="s">
        <v>2150</v>
      </c>
      <c r="F608" s="176">
        <v>20.137499999999999</v>
      </c>
      <c r="G608" s="176">
        <v>3544.2</v>
      </c>
      <c r="H608" s="176">
        <v>3544.2</v>
      </c>
      <c r="I608" s="176">
        <v>3544.2</v>
      </c>
      <c r="J608" s="176">
        <v>0</v>
      </c>
      <c r="K608" s="176">
        <v>0</v>
      </c>
      <c r="L608" s="176">
        <v>0</v>
      </c>
      <c r="M608" s="176">
        <v>0</v>
      </c>
      <c r="N608" s="176">
        <v>7088.4</v>
      </c>
      <c r="O608" s="176">
        <v>0</v>
      </c>
      <c r="P608" s="176">
        <v>7088.4</v>
      </c>
      <c r="Q608" s="177">
        <v>1000428976</v>
      </c>
      <c r="R608" s="177" t="s">
        <v>295</v>
      </c>
      <c r="S608" s="177" t="s">
        <v>26</v>
      </c>
      <c r="T608" s="177" t="s">
        <v>2643</v>
      </c>
      <c r="U608" s="196" t="s">
        <v>119</v>
      </c>
      <c r="V608" s="196" t="s">
        <v>120</v>
      </c>
    </row>
    <row r="609" spans="1:22" ht="31.5" customHeight="1">
      <c r="A609" s="177">
        <v>177349</v>
      </c>
      <c r="B609" s="195" t="s">
        <v>2154</v>
      </c>
      <c r="C609" s="177" t="s">
        <v>1932</v>
      </c>
      <c r="D609" s="177" t="s">
        <v>1271</v>
      </c>
      <c r="E609" s="177" t="s">
        <v>2155</v>
      </c>
      <c r="F609" s="176">
        <v>23.537500000000005</v>
      </c>
      <c r="G609" s="176">
        <v>4142.6000000000013</v>
      </c>
      <c r="H609" s="176">
        <v>4142.6000000000013</v>
      </c>
      <c r="I609" s="176">
        <v>4142.6000000000013</v>
      </c>
      <c r="J609" s="176">
        <v>0</v>
      </c>
      <c r="K609" s="176">
        <v>0</v>
      </c>
      <c r="L609" s="176">
        <v>0</v>
      </c>
      <c r="M609" s="176">
        <v>0</v>
      </c>
      <c r="N609" s="176">
        <v>8285.2000000000025</v>
      </c>
      <c r="O609" s="176">
        <v>0</v>
      </c>
      <c r="P609" s="176">
        <v>8285.2000000000025</v>
      </c>
      <c r="Q609" s="177">
        <v>1000428977</v>
      </c>
      <c r="R609" s="177" t="s">
        <v>293</v>
      </c>
      <c r="S609" s="177" t="s">
        <v>26</v>
      </c>
      <c r="T609" s="177" t="s">
        <v>2643</v>
      </c>
      <c r="U609" s="196" t="s">
        <v>119</v>
      </c>
      <c r="V609" s="196" t="s">
        <v>120</v>
      </c>
    </row>
    <row r="610" spans="1:22" ht="31.5" customHeight="1">
      <c r="A610" s="177">
        <v>2298324</v>
      </c>
      <c r="B610" s="195" t="s">
        <v>1301</v>
      </c>
      <c r="C610" s="177" t="s">
        <v>1932</v>
      </c>
      <c r="D610" s="177" t="s">
        <v>1349</v>
      </c>
      <c r="E610" s="177" t="s">
        <v>2155</v>
      </c>
      <c r="F610" s="176">
        <v>23.537500000000005</v>
      </c>
      <c r="G610" s="176">
        <v>4142.6000000000013</v>
      </c>
      <c r="H610" s="176">
        <v>4142.6000000000013</v>
      </c>
      <c r="I610" s="176">
        <v>4142.6000000000013</v>
      </c>
      <c r="J610" s="176">
        <v>0</v>
      </c>
      <c r="K610" s="176">
        <v>0</v>
      </c>
      <c r="L610" s="176">
        <v>0</v>
      </c>
      <c r="M610" s="176">
        <v>0</v>
      </c>
      <c r="N610" s="176">
        <v>8285.2000000000025</v>
      </c>
      <c r="O610" s="176">
        <v>0</v>
      </c>
      <c r="P610" s="176">
        <v>8285.2000000000025</v>
      </c>
      <c r="Q610" s="177">
        <v>1000428976</v>
      </c>
      <c r="R610" s="177" t="s">
        <v>295</v>
      </c>
      <c r="S610" s="177" t="s">
        <v>26</v>
      </c>
      <c r="T610" s="177" t="s">
        <v>2643</v>
      </c>
      <c r="U610" s="196" t="s">
        <v>119</v>
      </c>
      <c r="V610" s="196" t="s">
        <v>120</v>
      </c>
    </row>
    <row r="611" spans="1:22" ht="31.5" customHeight="1">
      <c r="A611" s="177">
        <v>907221</v>
      </c>
      <c r="B611" s="195" t="s">
        <v>1354</v>
      </c>
      <c r="C611" s="177" t="s">
        <v>1932</v>
      </c>
      <c r="D611" s="177" t="s">
        <v>1306</v>
      </c>
      <c r="E611" s="177" t="s">
        <v>2156</v>
      </c>
      <c r="F611" s="176">
        <v>18.337499999999999</v>
      </c>
      <c r="G611" s="176">
        <v>3227.3999999999996</v>
      </c>
      <c r="H611" s="176">
        <v>3227.3999999999996</v>
      </c>
      <c r="I611" s="176">
        <v>3227.3999999999996</v>
      </c>
      <c r="J611" s="176">
        <v>0</v>
      </c>
      <c r="K611" s="176">
        <v>0</v>
      </c>
      <c r="L611" s="176">
        <v>0</v>
      </c>
      <c r="M611" s="176">
        <v>0</v>
      </c>
      <c r="N611" s="176">
        <v>6454.7999999999993</v>
      </c>
      <c r="O611" s="176">
        <v>0</v>
      </c>
      <c r="P611" s="176">
        <v>6454.7999999999993</v>
      </c>
      <c r="Q611" s="177">
        <v>1000428976</v>
      </c>
      <c r="R611" s="177" t="s">
        <v>295</v>
      </c>
      <c r="S611" s="177" t="s">
        <v>26</v>
      </c>
      <c r="T611" s="177" t="s">
        <v>2643</v>
      </c>
      <c r="U611" s="196" t="s">
        <v>119</v>
      </c>
      <c r="V611" s="196" t="s">
        <v>120</v>
      </c>
    </row>
    <row r="612" spans="1:22" ht="31.5" customHeight="1">
      <c r="A612" s="177">
        <v>2163759</v>
      </c>
      <c r="B612" s="195" t="s">
        <v>1334</v>
      </c>
      <c r="C612" s="177" t="s">
        <v>1932</v>
      </c>
      <c r="D612" s="177" t="s">
        <v>1304</v>
      </c>
      <c r="E612" s="177" t="s">
        <v>2156</v>
      </c>
      <c r="F612" s="176">
        <v>18.337499999999999</v>
      </c>
      <c r="G612" s="176">
        <v>3227.3999999999996</v>
      </c>
      <c r="H612" s="176">
        <v>3227.3999999999996</v>
      </c>
      <c r="I612" s="176">
        <v>3227.3999999999996</v>
      </c>
      <c r="J612" s="176">
        <v>0</v>
      </c>
      <c r="K612" s="176">
        <v>0</v>
      </c>
      <c r="L612" s="176">
        <v>0</v>
      </c>
      <c r="M612" s="176">
        <v>0</v>
      </c>
      <c r="N612" s="176">
        <v>6454.7999999999993</v>
      </c>
      <c r="O612" s="176">
        <v>0</v>
      </c>
      <c r="P612" s="176">
        <v>6454.7999999999993</v>
      </c>
      <c r="Q612" s="177">
        <v>1000428976</v>
      </c>
      <c r="R612" s="177" t="s">
        <v>295</v>
      </c>
      <c r="S612" s="177" t="s">
        <v>26</v>
      </c>
      <c r="T612" s="177" t="s">
        <v>2643</v>
      </c>
      <c r="U612" s="196" t="s">
        <v>119</v>
      </c>
      <c r="V612" s="196" t="s">
        <v>120</v>
      </c>
    </row>
    <row r="613" spans="1:22" ht="31.5" customHeight="1">
      <c r="A613" s="177">
        <v>2041437</v>
      </c>
      <c r="B613" s="195" t="s">
        <v>2157</v>
      </c>
      <c r="C613" s="177" t="s">
        <v>1932</v>
      </c>
      <c r="D613" s="177" t="s">
        <v>1304</v>
      </c>
      <c r="E613" s="177" t="s">
        <v>2156</v>
      </c>
      <c r="F613" s="176">
        <v>18.337499999999999</v>
      </c>
      <c r="G613" s="176">
        <v>3227.3999999999996</v>
      </c>
      <c r="H613" s="176">
        <v>3227.3999999999996</v>
      </c>
      <c r="I613" s="176">
        <v>3227.3999999999996</v>
      </c>
      <c r="J613" s="176">
        <v>0</v>
      </c>
      <c r="K613" s="176">
        <v>0</v>
      </c>
      <c r="L613" s="176">
        <v>0</v>
      </c>
      <c r="M613" s="176">
        <v>0</v>
      </c>
      <c r="N613" s="176">
        <v>6454.7999999999993</v>
      </c>
      <c r="O613" s="176">
        <v>0</v>
      </c>
      <c r="P613" s="176">
        <v>6454.7999999999993</v>
      </c>
      <c r="Q613" s="177">
        <v>1000428976</v>
      </c>
      <c r="R613" s="177" t="s">
        <v>295</v>
      </c>
      <c r="S613" s="177" t="s">
        <v>26</v>
      </c>
      <c r="T613" s="177" t="s">
        <v>2643</v>
      </c>
      <c r="U613" s="196" t="s">
        <v>119</v>
      </c>
      <c r="V613" s="196" t="s">
        <v>120</v>
      </c>
    </row>
    <row r="614" spans="1:22" ht="31.5" customHeight="1">
      <c r="A614" s="177">
        <v>2126881</v>
      </c>
      <c r="B614" s="195" t="s">
        <v>2158</v>
      </c>
      <c r="C614" s="177" t="s">
        <v>1932</v>
      </c>
      <c r="D614" s="177" t="s">
        <v>1304</v>
      </c>
      <c r="E614" s="177" t="s">
        <v>2156</v>
      </c>
      <c r="F614" s="176">
        <v>18.337499999999999</v>
      </c>
      <c r="G614" s="176">
        <v>3227.3999999999996</v>
      </c>
      <c r="H614" s="176">
        <v>3227.3999999999996</v>
      </c>
      <c r="I614" s="176">
        <v>3227.3999999999996</v>
      </c>
      <c r="J614" s="176">
        <v>0</v>
      </c>
      <c r="K614" s="176">
        <v>0</v>
      </c>
      <c r="L614" s="176">
        <v>0</v>
      </c>
      <c r="M614" s="176">
        <v>0</v>
      </c>
      <c r="N614" s="176">
        <v>6454.7999999999993</v>
      </c>
      <c r="O614" s="176">
        <v>0</v>
      </c>
      <c r="P614" s="176">
        <v>6454.7999999999993</v>
      </c>
      <c r="Q614" s="177">
        <v>1000428976</v>
      </c>
      <c r="R614" s="177" t="s">
        <v>295</v>
      </c>
      <c r="S614" s="177" t="s">
        <v>26</v>
      </c>
      <c r="T614" s="177" t="s">
        <v>2643</v>
      </c>
      <c r="U614" s="196" t="s">
        <v>119</v>
      </c>
      <c r="V614" s="196" t="s">
        <v>120</v>
      </c>
    </row>
    <row r="615" spans="1:22" ht="31.5" customHeight="1">
      <c r="A615" s="177">
        <v>2303879</v>
      </c>
      <c r="B615" s="195" t="s">
        <v>2159</v>
      </c>
      <c r="C615" s="177" t="s">
        <v>1932</v>
      </c>
      <c r="D615" s="177" t="s">
        <v>1349</v>
      </c>
      <c r="E615" s="177" t="s">
        <v>2156</v>
      </c>
      <c r="F615" s="176">
        <v>18.337499999999999</v>
      </c>
      <c r="G615" s="176">
        <v>3227.3999999999996</v>
      </c>
      <c r="H615" s="176">
        <v>3227.3999999999996</v>
      </c>
      <c r="I615" s="176">
        <v>3227.3999999999996</v>
      </c>
      <c r="J615" s="176">
        <v>0</v>
      </c>
      <c r="K615" s="176">
        <v>0</v>
      </c>
      <c r="L615" s="176">
        <v>0</v>
      </c>
      <c r="M615" s="176">
        <v>0</v>
      </c>
      <c r="N615" s="176">
        <v>6454.7999999999993</v>
      </c>
      <c r="O615" s="176">
        <v>0</v>
      </c>
      <c r="P615" s="176">
        <v>6454.7999999999993</v>
      </c>
      <c r="Q615" s="177">
        <v>1000428977</v>
      </c>
      <c r="R615" s="177" t="s">
        <v>293</v>
      </c>
      <c r="S615" s="177" t="s">
        <v>26</v>
      </c>
      <c r="T615" s="177" t="s">
        <v>2643</v>
      </c>
      <c r="U615" s="196" t="s">
        <v>119</v>
      </c>
      <c r="V615" s="196" t="s">
        <v>120</v>
      </c>
    </row>
    <row r="616" spans="1:22" ht="31.5" customHeight="1">
      <c r="A616" s="177">
        <v>2108228</v>
      </c>
      <c r="B616" s="195" t="s">
        <v>2160</v>
      </c>
      <c r="C616" s="177" t="s">
        <v>1932</v>
      </c>
      <c r="D616" s="177" t="s">
        <v>1304</v>
      </c>
      <c r="E616" s="177" t="s">
        <v>2156</v>
      </c>
      <c r="F616" s="176">
        <v>18.337499999999999</v>
      </c>
      <c r="G616" s="176">
        <v>3227.3999999999996</v>
      </c>
      <c r="H616" s="176">
        <v>3227.3999999999996</v>
      </c>
      <c r="I616" s="176">
        <v>3227.3999999999996</v>
      </c>
      <c r="J616" s="176">
        <v>0</v>
      </c>
      <c r="K616" s="176">
        <v>0</v>
      </c>
      <c r="L616" s="176">
        <v>0</v>
      </c>
      <c r="M616" s="176">
        <v>0</v>
      </c>
      <c r="N616" s="176">
        <v>6454.7999999999993</v>
      </c>
      <c r="O616" s="176">
        <v>0</v>
      </c>
      <c r="P616" s="176">
        <v>6454.7999999999993</v>
      </c>
      <c r="Q616" s="177">
        <v>1000430236</v>
      </c>
      <c r="R616" s="177" t="s">
        <v>116</v>
      </c>
      <c r="S616" s="177" t="s">
        <v>26</v>
      </c>
      <c r="T616" s="177" t="s">
        <v>2643</v>
      </c>
      <c r="U616" s="196" t="s">
        <v>119</v>
      </c>
      <c r="V616" s="196" t="s">
        <v>120</v>
      </c>
    </row>
    <row r="617" spans="1:22" ht="31.5" customHeight="1">
      <c r="A617" s="177">
        <v>2276503</v>
      </c>
      <c r="B617" s="195" t="s">
        <v>2161</v>
      </c>
      <c r="C617" s="177" t="s">
        <v>1932</v>
      </c>
      <c r="D617" s="177" t="s">
        <v>1349</v>
      </c>
      <c r="E617" s="177" t="s">
        <v>2162</v>
      </c>
      <c r="F617" s="176">
        <v>22.475000000000005</v>
      </c>
      <c r="G617" s="176">
        <v>3955.6000000000008</v>
      </c>
      <c r="H617" s="176">
        <v>3955.6000000000008</v>
      </c>
      <c r="I617" s="176">
        <v>3955.6000000000008</v>
      </c>
      <c r="J617" s="176">
        <v>0</v>
      </c>
      <c r="K617" s="176">
        <v>0</v>
      </c>
      <c r="L617" s="176">
        <v>0</v>
      </c>
      <c r="M617" s="176">
        <v>0</v>
      </c>
      <c r="N617" s="176">
        <v>7911.2000000000016</v>
      </c>
      <c r="O617" s="176">
        <v>0</v>
      </c>
      <c r="P617" s="176">
        <v>7911.2000000000016</v>
      </c>
      <c r="Q617" s="177">
        <v>1000428976</v>
      </c>
      <c r="R617" s="177" t="s">
        <v>295</v>
      </c>
      <c r="S617" s="177" t="s">
        <v>27</v>
      </c>
      <c r="T617" s="177" t="s">
        <v>2647</v>
      </c>
      <c r="U617" s="196" t="s">
        <v>119</v>
      </c>
      <c r="V617" s="196" t="s">
        <v>120</v>
      </c>
    </row>
    <row r="618" spans="1:22" ht="31.5" customHeight="1">
      <c r="A618" s="177">
        <v>2079528</v>
      </c>
      <c r="B618" s="195" t="s">
        <v>1616</v>
      </c>
      <c r="C618" s="177" t="s">
        <v>1932</v>
      </c>
      <c r="D618" s="177" t="s">
        <v>1304</v>
      </c>
      <c r="E618" s="177" t="s">
        <v>2163</v>
      </c>
      <c r="F618" s="176">
        <v>29.425000000000004</v>
      </c>
      <c r="G618" s="176">
        <v>5178.8000000000011</v>
      </c>
      <c r="H618" s="176">
        <v>5178.8000000000011</v>
      </c>
      <c r="I618" s="176">
        <v>5178.8000000000011</v>
      </c>
      <c r="J618" s="176">
        <v>0</v>
      </c>
      <c r="K618" s="176">
        <v>0</v>
      </c>
      <c r="L618" s="176">
        <v>0</v>
      </c>
      <c r="M618" s="176">
        <v>0</v>
      </c>
      <c r="N618" s="176">
        <v>10357.600000000002</v>
      </c>
      <c r="O618" s="176">
        <v>0</v>
      </c>
      <c r="P618" s="176">
        <v>10357.600000000002</v>
      </c>
      <c r="Q618" s="177">
        <v>1000428976</v>
      </c>
      <c r="R618" s="177" t="s">
        <v>295</v>
      </c>
      <c r="S618" s="177" t="s">
        <v>27</v>
      </c>
      <c r="T618" s="177" t="s">
        <v>2647</v>
      </c>
      <c r="U618" s="196" t="s">
        <v>119</v>
      </c>
      <c r="V618" s="196" t="s">
        <v>120</v>
      </c>
    </row>
    <row r="619" spans="1:22" ht="31.5" customHeight="1">
      <c r="A619" s="177">
        <v>2344709</v>
      </c>
      <c r="B619" s="195" t="s">
        <v>1622</v>
      </c>
      <c r="C619" s="177" t="s">
        <v>1932</v>
      </c>
      <c r="D619" s="177" t="s">
        <v>1264</v>
      </c>
      <c r="E619" s="177" t="s">
        <v>2163</v>
      </c>
      <c r="F619" s="176">
        <v>29.425000000000004</v>
      </c>
      <c r="G619" s="176">
        <v>5178.8000000000011</v>
      </c>
      <c r="H619" s="176">
        <v>5178.8000000000011</v>
      </c>
      <c r="I619" s="176">
        <v>5178.8000000000011</v>
      </c>
      <c r="J619" s="176">
        <v>0</v>
      </c>
      <c r="K619" s="176">
        <v>0</v>
      </c>
      <c r="L619" s="176">
        <v>0</v>
      </c>
      <c r="M619" s="176">
        <v>0</v>
      </c>
      <c r="N619" s="176">
        <v>10357.600000000002</v>
      </c>
      <c r="O619" s="176">
        <v>0</v>
      </c>
      <c r="P619" s="176">
        <v>10357.600000000002</v>
      </c>
      <c r="Q619" s="177">
        <v>1000428976</v>
      </c>
      <c r="R619" s="177" t="s">
        <v>295</v>
      </c>
      <c r="S619" s="177" t="s">
        <v>27</v>
      </c>
      <c r="T619" s="177" t="s">
        <v>2647</v>
      </c>
      <c r="U619" s="196" t="s">
        <v>119</v>
      </c>
      <c r="V619" s="196" t="s">
        <v>120</v>
      </c>
    </row>
    <row r="620" spans="1:22" ht="31.5" customHeight="1">
      <c r="A620" s="177">
        <v>2165999</v>
      </c>
      <c r="B620" s="195" t="s">
        <v>2164</v>
      </c>
      <c r="C620" s="177" t="s">
        <v>1932</v>
      </c>
      <c r="D620" s="177" t="s">
        <v>1304</v>
      </c>
      <c r="E620" s="177" t="s">
        <v>2163</v>
      </c>
      <c r="F620" s="176">
        <v>29.425000000000004</v>
      </c>
      <c r="G620" s="176">
        <v>5178.8000000000011</v>
      </c>
      <c r="H620" s="176">
        <v>5178.8000000000011</v>
      </c>
      <c r="I620" s="176">
        <v>5178.8000000000011</v>
      </c>
      <c r="J620" s="176">
        <v>0</v>
      </c>
      <c r="K620" s="176">
        <v>0</v>
      </c>
      <c r="L620" s="176">
        <v>0</v>
      </c>
      <c r="M620" s="176">
        <v>0</v>
      </c>
      <c r="N620" s="176">
        <v>10357.600000000002</v>
      </c>
      <c r="O620" s="176">
        <v>0</v>
      </c>
      <c r="P620" s="176">
        <v>10357.600000000002</v>
      </c>
      <c r="Q620" s="177">
        <v>1000428977</v>
      </c>
      <c r="R620" s="177" t="s">
        <v>293</v>
      </c>
      <c r="S620" s="177" t="s">
        <v>27</v>
      </c>
      <c r="T620" s="177" t="s">
        <v>2647</v>
      </c>
      <c r="U620" s="196" t="s">
        <v>119</v>
      </c>
      <c r="V620" s="196" t="s">
        <v>120</v>
      </c>
    </row>
    <row r="621" spans="1:22" ht="31.5" customHeight="1">
      <c r="A621" s="177">
        <v>2091027</v>
      </c>
      <c r="B621" s="195" t="s">
        <v>1617</v>
      </c>
      <c r="C621" s="177" t="s">
        <v>1932</v>
      </c>
      <c r="D621" s="177" t="s">
        <v>1304</v>
      </c>
      <c r="E621" s="177" t="s">
        <v>2163</v>
      </c>
      <c r="F621" s="176">
        <v>29.425000000000004</v>
      </c>
      <c r="G621" s="176">
        <v>5178.8000000000011</v>
      </c>
      <c r="H621" s="176">
        <v>5178.8000000000011</v>
      </c>
      <c r="I621" s="176">
        <v>5178.8000000000011</v>
      </c>
      <c r="J621" s="176">
        <v>0</v>
      </c>
      <c r="K621" s="176">
        <v>0</v>
      </c>
      <c r="L621" s="176">
        <v>0</v>
      </c>
      <c r="M621" s="176">
        <v>0</v>
      </c>
      <c r="N621" s="176">
        <v>10357.600000000002</v>
      </c>
      <c r="O621" s="176">
        <v>0</v>
      </c>
      <c r="P621" s="176">
        <v>10357.600000000002</v>
      </c>
      <c r="Q621" s="177">
        <v>1000428976</v>
      </c>
      <c r="R621" s="177" t="s">
        <v>295</v>
      </c>
      <c r="S621" s="177" t="s">
        <v>27</v>
      </c>
      <c r="T621" s="177" t="s">
        <v>2647</v>
      </c>
      <c r="U621" s="196" t="s">
        <v>119</v>
      </c>
      <c r="V621" s="196" t="s">
        <v>120</v>
      </c>
    </row>
    <row r="622" spans="1:22" ht="31.5" customHeight="1">
      <c r="A622" s="177">
        <v>2331791</v>
      </c>
      <c r="B622" s="195" t="s">
        <v>1308</v>
      </c>
      <c r="C622" s="177" t="s">
        <v>1932</v>
      </c>
      <c r="D622" s="177">
        <v>0</v>
      </c>
      <c r="E622" s="177" t="s">
        <v>2165</v>
      </c>
      <c r="F622" s="176">
        <v>23.134146341463413</v>
      </c>
      <c r="G622" s="176">
        <v>4071.6097560975609</v>
      </c>
      <c r="H622" s="176">
        <v>0</v>
      </c>
      <c r="I622" s="176">
        <v>0</v>
      </c>
      <c r="J622" s="176">
        <v>4071.6097560975609</v>
      </c>
      <c r="K622" s="176">
        <v>4071.6097560975609</v>
      </c>
      <c r="L622" s="176">
        <v>4071.6097560975609</v>
      </c>
      <c r="M622" s="176">
        <v>4071.6097560975609</v>
      </c>
      <c r="N622" s="176">
        <v>4071.6097560975609</v>
      </c>
      <c r="O622" s="176">
        <v>12214.829268292682</v>
      </c>
      <c r="P622" s="176">
        <v>16286.439024390244</v>
      </c>
      <c r="Q622" s="177">
        <v>1000428976</v>
      </c>
      <c r="R622" s="177" t="s">
        <v>295</v>
      </c>
      <c r="S622" s="177" t="s">
        <v>33</v>
      </c>
      <c r="T622" s="177" t="s">
        <v>2646</v>
      </c>
      <c r="U622" s="196" t="s">
        <v>119</v>
      </c>
      <c r="V622" s="196" t="s">
        <v>120</v>
      </c>
    </row>
    <row r="623" spans="1:22" ht="31.5" customHeight="1">
      <c r="A623" s="177">
        <v>281641</v>
      </c>
      <c r="B623" s="195" t="s">
        <v>294</v>
      </c>
      <c r="C623" s="177" t="s">
        <v>1932</v>
      </c>
      <c r="D623" s="177">
        <v>0</v>
      </c>
      <c r="E623" s="177" t="s">
        <v>2165</v>
      </c>
      <c r="F623" s="176">
        <v>23.134146341463413</v>
      </c>
      <c r="G623" s="176">
        <v>4071.6097560975609</v>
      </c>
      <c r="H623" s="176">
        <v>0</v>
      </c>
      <c r="I623" s="176">
        <v>0</v>
      </c>
      <c r="J623" s="176">
        <v>4071.6097560975609</v>
      </c>
      <c r="K623" s="176">
        <v>4071.6097560975609</v>
      </c>
      <c r="L623" s="176">
        <v>4071.6097560975609</v>
      </c>
      <c r="M623" s="176">
        <v>4071.6097560975609</v>
      </c>
      <c r="N623" s="176">
        <v>4071.6097560975609</v>
      </c>
      <c r="O623" s="176">
        <v>12214.829268292682</v>
      </c>
      <c r="P623" s="176">
        <v>16286.439024390244</v>
      </c>
      <c r="Q623" s="177">
        <v>1000428976</v>
      </c>
      <c r="R623" s="177" t="s">
        <v>295</v>
      </c>
      <c r="S623" s="177" t="s">
        <v>33</v>
      </c>
      <c r="T623" s="177" t="s">
        <v>2646</v>
      </c>
      <c r="U623" s="196" t="s">
        <v>119</v>
      </c>
      <c r="V623" s="196" t="s">
        <v>120</v>
      </c>
    </row>
    <row r="624" spans="1:22" ht="31.5" customHeight="1">
      <c r="A624" s="177">
        <v>2202180</v>
      </c>
      <c r="B624" s="195" t="s">
        <v>1332</v>
      </c>
      <c r="C624" s="177" t="s">
        <v>1932</v>
      </c>
      <c r="D624" s="177">
        <v>0</v>
      </c>
      <c r="E624" s="177" t="s">
        <v>2165</v>
      </c>
      <c r="F624" s="176">
        <v>23.134146341463413</v>
      </c>
      <c r="G624" s="176">
        <v>4071.6097560975609</v>
      </c>
      <c r="H624" s="176">
        <v>0</v>
      </c>
      <c r="I624" s="176">
        <v>0</v>
      </c>
      <c r="J624" s="176">
        <v>4071.6097560975609</v>
      </c>
      <c r="K624" s="176">
        <v>4071.6097560975609</v>
      </c>
      <c r="L624" s="176">
        <v>4071.6097560975609</v>
      </c>
      <c r="M624" s="176">
        <v>4071.6097560975609</v>
      </c>
      <c r="N624" s="176">
        <v>4071.6097560975609</v>
      </c>
      <c r="O624" s="176">
        <v>12214.829268292682</v>
      </c>
      <c r="P624" s="176">
        <v>16286.439024390244</v>
      </c>
      <c r="Q624" s="177">
        <v>1000428976</v>
      </c>
      <c r="R624" s="177" t="s">
        <v>295</v>
      </c>
      <c r="S624" s="177" t="s">
        <v>33</v>
      </c>
      <c r="T624" s="177" t="s">
        <v>2646</v>
      </c>
      <c r="U624" s="196" t="s">
        <v>119</v>
      </c>
      <c r="V624" s="196" t="s">
        <v>120</v>
      </c>
    </row>
    <row r="625" spans="1:22" ht="31.5" customHeight="1">
      <c r="A625" s="177">
        <v>425957</v>
      </c>
      <c r="B625" s="195" t="s">
        <v>1260</v>
      </c>
      <c r="C625" s="177" t="s">
        <v>1932</v>
      </c>
      <c r="D625" s="177">
        <v>0</v>
      </c>
      <c r="E625" s="177" t="s">
        <v>2165</v>
      </c>
      <c r="F625" s="176">
        <v>23.134146341463413</v>
      </c>
      <c r="G625" s="176">
        <v>4071.6097560975609</v>
      </c>
      <c r="H625" s="176">
        <v>0</v>
      </c>
      <c r="I625" s="176">
        <v>0</v>
      </c>
      <c r="J625" s="176">
        <v>4071.6097560975609</v>
      </c>
      <c r="K625" s="176">
        <v>4071.6097560975609</v>
      </c>
      <c r="L625" s="176">
        <v>4071.6097560975609</v>
      </c>
      <c r="M625" s="176">
        <v>4071.6097560975609</v>
      </c>
      <c r="N625" s="176">
        <v>4071.6097560975609</v>
      </c>
      <c r="O625" s="176">
        <v>12214.829268292682</v>
      </c>
      <c r="P625" s="176">
        <v>16286.439024390244</v>
      </c>
      <c r="Q625" s="177">
        <v>1000428977</v>
      </c>
      <c r="R625" s="177" t="s">
        <v>293</v>
      </c>
      <c r="S625" s="177" t="s">
        <v>33</v>
      </c>
      <c r="T625" s="177" t="s">
        <v>2646</v>
      </c>
      <c r="U625" s="196" t="s">
        <v>119</v>
      </c>
      <c r="V625" s="196" t="s">
        <v>120</v>
      </c>
    </row>
    <row r="626" spans="1:22" ht="31.5" customHeight="1">
      <c r="A626" s="177">
        <v>456292</v>
      </c>
      <c r="B626" s="195" t="s">
        <v>2131</v>
      </c>
      <c r="C626" s="177" t="s">
        <v>1932</v>
      </c>
      <c r="D626" s="177">
        <v>0</v>
      </c>
      <c r="E626" s="177" t="s">
        <v>2165</v>
      </c>
      <c r="F626" s="176">
        <v>23.134146341463413</v>
      </c>
      <c r="G626" s="176">
        <v>4071.6097560975609</v>
      </c>
      <c r="H626" s="176">
        <v>0</v>
      </c>
      <c r="I626" s="176">
        <v>0</v>
      </c>
      <c r="J626" s="176">
        <v>4071.6097560975609</v>
      </c>
      <c r="K626" s="176">
        <v>4071.6097560975609</v>
      </c>
      <c r="L626" s="176">
        <v>4071.6097560975609</v>
      </c>
      <c r="M626" s="176">
        <v>4071.6097560975609</v>
      </c>
      <c r="N626" s="176">
        <v>4071.6097560975609</v>
      </c>
      <c r="O626" s="176">
        <v>12214.829268292682</v>
      </c>
      <c r="P626" s="176">
        <v>16286.439024390244</v>
      </c>
      <c r="Q626" s="177">
        <v>1000428976</v>
      </c>
      <c r="R626" s="177" t="s">
        <v>295</v>
      </c>
      <c r="S626" s="177" t="s">
        <v>33</v>
      </c>
      <c r="T626" s="177" t="s">
        <v>2706</v>
      </c>
      <c r="U626" s="196" t="s">
        <v>119</v>
      </c>
      <c r="V626" s="196" t="s">
        <v>120</v>
      </c>
    </row>
    <row r="627" spans="1:22" ht="31.5" customHeight="1">
      <c r="A627" s="177">
        <v>2275000</v>
      </c>
      <c r="B627" s="195" t="s">
        <v>1337</v>
      </c>
      <c r="C627" s="177" t="s">
        <v>1932</v>
      </c>
      <c r="D627" s="177">
        <v>0</v>
      </c>
      <c r="E627" s="177" t="s">
        <v>2166</v>
      </c>
      <c r="F627" s="176">
        <v>20.195121951219512</v>
      </c>
      <c r="G627" s="176">
        <v>3554.3414634146343</v>
      </c>
      <c r="H627" s="176">
        <v>0</v>
      </c>
      <c r="I627" s="176">
        <v>0</v>
      </c>
      <c r="J627" s="176">
        <v>3554.3414634146343</v>
      </c>
      <c r="K627" s="176">
        <v>3554.3414634146343</v>
      </c>
      <c r="L627" s="176">
        <v>3554.3414634146343</v>
      </c>
      <c r="M627" s="176">
        <v>3554.3414634146343</v>
      </c>
      <c r="N627" s="176">
        <v>3554.3414634146343</v>
      </c>
      <c r="O627" s="176">
        <v>10663.024390243903</v>
      </c>
      <c r="P627" s="176">
        <v>14217.365853658537</v>
      </c>
      <c r="Q627" s="177">
        <v>1000428976</v>
      </c>
      <c r="R627" s="177" t="s">
        <v>295</v>
      </c>
      <c r="S627" s="177" t="s">
        <v>53</v>
      </c>
      <c r="T627" s="177" t="s">
        <v>2672</v>
      </c>
      <c r="U627" s="196" t="s">
        <v>119</v>
      </c>
      <c r="V627" s="196" t="s">
        <v>120</v>
      </c>
    </row>
    <row r="628" spans="1:22" ht="31.5" customHeight="1">
      <c r="A628" s="177">
        <v>2298758</v>
      </c>
      <c r="B628" s="195" t="s">
        <v>1291</v>
      </c>
      <c r="C628" s="177" t="s">
        <v>1932</v>
      </c>
      <c r="D628" s="177">
        <v>0</v>
      </c>
      <c r="E628" s="177" t="s">
        <v>2166</v>
      </c>
      <c r="F628" s="176">
        <v>20.195121951219512</v>
      </c>
      <c r="G628" s="176">
        <v>3554.3414634146343</v>
      </c>
      <c r="H628" s="176">
        <v>0</v>
      </c>
      <c r="I628" s="176">
        <v>0</v>
      </c>
      <c r="J628" s="176">
        <v>3554.3414634146343</v>
      </c>
      <c r="K628" s="176">
        <v>3554.3414634146343</v>
      </c>
      <c r="L628" s="176">
        <v>3554.3414634146343</v>
      </c>
      <c r="M628" s="176">
        <v>3554.3414634146343</v>
      </c>
      <c r="N628" s="176">
        <v>3554.3414634146343</v>
      </c>
      <c r="O628" s="176">
        <v>10663.024390243903</v>
      </c>
      <c r="P628" s="176">
        <v>14217.365853658537</v>
      </c>
      <c r="Q628" s="177">
        <v>1000428977</v>
      </c>
      <c r="R628" s="177" t="s">
        <v>293</v>
      </c>
      <c r="S628" s="177" t="s">
        <v>24</v>
      </c>
      <c r="T628" s="177" t="s">
        <v>2641</v>
      </c>
      <c r="U628" s="196" t="s">
        <v>119</v>
      </c>
      <c r="V628" s="196" t="s">
        <v>120</v>
      </c>
    </row>
    <row r="629" spans="1:22" ht="31.5" customHeight="1">
      <c r="A629" s="177">
        <v>2005041</v>
      </c>
      <c r="B629" s="195" t="s">
        <v>2141</v>
      </c>
      <c r="C629" s="177" t="s">
        <v>1932</v>
      </c>
      <c r="D629" s="177">
        <v>0</v>
      </c>
      <c r="E629" s="177" t="s">
        <v>2166</v>
      </c>
      <c r="F629" s="176">
        <v>20.195121951219512</v>
      </c>
      <c r="G629" s="176">
        <v>3554.3414634146343</v>
      </c>
      <c r="H629" s="176">
        <v>0</v>
      </c>
      <c r="I629" s="176">
        <v>0</v>
      </c>
      <c r="J629" s="176">
        <v>3554.3414634146343</v>
      </c>
      <c r="K629" s="176">
        <v>3554.3414634146343</v>
      </c>
      <c r="L629" s="176">
        <v>3554.3414634146343</v>
      </c>
      <c r="M629" s="176">
        <v>3554.3414634146343</v>
      </c>
      <c r="N629" s="176">
        <v>3554.3414634146343</v>
      </c>
      <c r="O629" s="176">
        <v>10663.024390243903</v>
      </c>
      <c r="P629" s="176">
        <v>14217.365853658537</v>
      </c>
      <c r="Q629" s="177">
        <v>1000428977</v>
      </c>
      <c r="R629" s="177" t="s">
        <v>293</v>
      </c>
      <c r="S629" s="177" t="s">
        <v>33</v>
      </c>
      <c r="T629" s="177" t="s">
        <v>2670</v>
      </c>
      <c r="U629" s="196" t="s">
        <v>119</v>
      </c>
      <c r="V629" s="196" t="s">
        <v>120</v>
      </c>
    </row>
    <row r="630" spans="1:22" ht="31.5" customHeight="1">
      <c r="A630" s="177">
        <v>2007058</v>
      </c>
      <c r="B630" s="195" t="s">
        <v>1302</v>
      </c>
      <c r="C630" s="177" t="s">
        <v>1932</v>
      </c>
      <c r="D630" s="177">
        <v>0</v>
      </c>
      <c r="E630" s="177" t="s">
        <v>2166</v>
      </c>
      <c r="F630" s="176">
        <v>20.195121951219512</v>
      </c>
      <c r="G630" s="176">
        <v>3554.3414634146343</v>
      </c>
      <c r="H630" s="176">
        <v>0</v>
      </c>
      <c r="I630" s="176">
        <v>0</v>
      </c>
      <c r="J630" s="176">
        <v>3554.3414634146343</v>
      </c>
      <c r="K630" s="176">
        <v>3554.3414634146343</v>
      </c>
      <c r="L630" s="176">
        <v>3554.3414634146343</v>
      </c>
      <c r="M630" s="176">
        <v>3554.3414634146343</v>
      </c>
      <c r="N630" s="176">
        <v>3554.3414634146343</v>
      </c>
      <c r="O630" s="176">
        <v>10663.024390243903</v>
      </c>
      <c r="P630" s="176">
        <v>14217.365853658537</v>
      </c>
      <c r="Q630" s="177">
        <v>1000410330</v>
      </c>
      <c r="R630" s="177" t="s">
        <v>2753</v>
      </c>
      <c r="S630" s="177" t="s">
        <v>33</v>
      </c>
      <c r="T630" s="177" t="s">
        <v>2670</v>
      </c>
      <c r="U630" s="196" t="s">
        <v>119</v>
      </c>
      <c r="V630" s="196" t="s">
        <v>120</v>
      </c>
    </row>
    <row r="631" spans="1:22" ht="31.5" customHeight="1">
      <c r="A631" s="177">
        <v>2154601</v>
      </c>
      <c r="B631" s="195" t="s">
        <v>1297</v>
      </c>
      <c r="C631" s="177" t="s">
        <v>1932</v>
      </c>
      <c r="D631" s="177">
        <v>0</v>
      </c>
      <c r="E631" s="177" t="s">
        <v>2167</v>
      </c>
      <c r="F631" s="176">
        <v>23.134146341463413</v>
      </c>
      <c r="G631" s="176">
        <v>4071.6097560975609</v>
      </c>
      <c r="H631" s="176">
        <v>0</v>
      </c>
      <c r="I631" s="176">
        <v>0</v>
      </c>
      <c r="J631" s="176">
        <v>4071.6097560975609</v>
      </c>
      <c r="K631" s="176">
        <v>4071.6097560975609</v>
      </c>
      <c r="L631" s="176">
        <v>4071.6097560975609</v>
      </c>
      <c r="M631" s="176">
        <v>4071.6097560975609</v>
      </c>
      <c r="N631" s="176">
        <v>4071.6097560975609</v>
      </c>
      <c r="O631" s="176">
        <v>12214.829268292682</v>
      </c>
      <c r="P631" s="176">
        <v>16286.439024390244</v>
      </c>
      <c r="Q631" s="177">
        <v>1000428976</v>
      </c>
      <c r="R631" s="177" t="s">
        <v>295</v>
      </c>
      <c r="S631" s="177" t="s">
        <v>33</v>
      </c>
      <c r="T631" s="177" t="s">
        <v>2646</v>
      </c>
      <c r="U631" s="196" t="s">
        <v>119</v>
      </c>
      <c r="V631" s="196" t="s">
        <v>120</v>
      </c>
    </row>
    <row r="632" spans="1:22" ht="31.5" customHeight="1">
      <c r="A632" s="177">
        <v>2200071</v>
      </c>
      <c r="B632" s="195" t="s">
        <v>1300</v>
      </c>
      <c r="C632" s="177" t="s">
        <v>1932</v>
      </c>
      <c r="D632" s="177">
        <v>0</v>
      </c>
      <c r="E632" s="177" t="s">
        <v>2167</v>
      </c>
      <c r="F632" s="176">
        <v>23.134146341463413</v>
      </c>
      <c r="G632" s="176">
        <v>4071.6097560975609</v>
      </c>
      <c r="H632" s="176">
        <v>0</v>
      </c>
      <c r="I632" s="176">
        <v>0</v>
      </c>
      <c r="J632" s="176">
        <v>4071.6097560975609</v>
      </c>
      <c r="K632" s="176">
        <v>4071.6097560975609</v>
      </c>
      <c r="L632" s="176">
        <v>4071.6097560975609</v>
      </c>
      <c r="M632" s="176">
        <v>4071.6097560975609</v>
      </c>
      <c r="N632" s="176">
        <v>4071.6097560975609</v>
      </c>
      <c r="O632" s="176">
        <v>12214.829268292682</v>
      </c>
      <c r="P632" s="176">
        <v>16286.439024390244</v>
      </c>
      <c r="Q632" s="177">
        <v>1000428976</v>
      </c>
      <c r="R632" s="177" t="s">
        <v>295</v>
      </c>
      <c r="S632" s="177" t="s">
        <v>33</v>
      </c>
      <c r="T632" s="177" t="s">
        <v>2646</v>
      </c>
      <c r="U632" s="196" t="s">
        <v>119</v>
      </c>
      <c r="V632" s="196" t="s">
        <v>120</v>
      </c>
    </row>
    <row r="633" spans="1:22" ht="31.5" customHeight="1">
      <c r="A633" s="177">
        <v>2227156</v>
      </c>
      <c r="B633" s="195" t="s">
        <v>1315</v>
      </c>
      <c r="C633" s="177" t="s">
        <v>1932</v>
      </c>
      <c r="D633" s="177">
        <v>0</v>
      </c>
      <c r="E633" s="177" t="s">
        <v>2167</v>
      </c>
      <c r="F633" s="176">
        <v>23.134146341463413</v>
      </c>
      <c r="G633" s="176">
        <v>4071.6097560975609</v>
      </c>
      <c r="H633" s="176">
        <v>0</v>
      </c>
      <c r="I633" s="176">
        <v>0</v>
      </c>
      <c r="J633" s="176">
        <v>4071.6097560975609</v>
      </c>
      <c r="K633" s="176">
        <v>4071.6097560975609</v>
      </c>
      <c r="L633" s="176">
        <v>4071.6097560975609</v>
      </c>
      <c r="M633" s="176">
        <v>4071.6097560975609</v>
      </c>
      <c r="N633" s="176">
        <v>4071.6097560975609</v>
      </c>
      <c r="O633" s="176">
        <v>12214.829268292682</v>
      </c>
      <c r="P633" s="176">
        <v>16286.439024390244</v>
      </c>
      <c r="Q633" s="177">
        <v>1000448527</v>
      </c>
      <c r="R633" s="177" t="s">
        <v>32</v>
      </c>
      <c r="S633" s="177" t="s">
        <v>33</v>
      </c>
      <c r="T633" s="177" t="s">
        <v>2646</v>
      </c>
      <c r="U633" s="196" t="s">
        <v>119</v>
      </c>
      <c r="V633" s="196" t="s">
        <v>120</v>
      </c>
    </row>
    <row r="634" spans="1:22" ht="31.5" customHeight="1">
      <c r="A634" s="177">
        <v>2302427</v>
      </c>
      <c r="B634" s="195" t="s">
        <v>2168</v>
      </c>
      <c r="C634" s="177" t="s">
        <v>1932</v>
      </c>
      <c r="D634" s="177">
        <v>0</v>
      </c>
      <c r="E634" s="177" t="s">
        <v>2167</v>
      </c>
      <c r="F634" s="176">
        <v>23.134146341463413</v>
      </c>
      <c r="G634" s="176">
        <v>4071.6097560975609</v>
      </c>
      <c r="H634" s="176">
        <v>0</v>
      </c>
      <c r="I634" s="176">
        <v>0</v>
      </c>
      <c r="J634" s="176">
        <v>4071.6097560975609</v>
      </c>
      <c r="K634" s="176">
        <v>4071.6097560975609</v>
      </c>
      <c r="L634" s="176">
        <v>4071.6097560975609</v>
      </c>
      <c r="M634" s="176">
        <v>4071.6097560975609</v>
      </c>
      <c r="N634" s="176">
        <v>4071.6097560975609</v>
      </c>
      <c r="O634" s="176">
        <v>12214.829268292682</v>
      </c>
      <c r="P634" s="176">
        <v>16286.439024390244</v>
      </c>
      <c r="Q634" s="177">
        <v>1000428976</v>
      </c>
      <c r="R634" s="177" t="s">
        <v>295</v>
      </c>
      <c r="S634" s="177" t="s">
        <v>24</v>
      </c>
      <c r="T634" s="177" t="s">
        <v>2641</v>
      </c>
      <c r="U634" s="196" t="s">
        <v>119</v>
      </c>
      <c r="V634" s="196" t="s">
        <v>120</v>
      </c>
    </row>
    <row r="635" spans="1:22" ht="31.5" customHeight="1">
      <c r="A635" s="177">
        <v>544514</v>
      </c>
      <c r="B635" s="195" t="s">
        <v>2134</v>
      </c>
      <c r="C635" s="177" t="s">
        <v>1932</v>
      </c>
      <c r="D635" s="177">
        <v>0</v>
      </c>
      <c r="E635" s="177" t="s">
        <v>2169</v>
      </c>
      <c r="F635" s="176">
        <v>21.512195121951219</v>
      </c>
      <c r="G635" s="176">
        <v>3786.1463414634145</v>
      </c>
      <c r="H635" s="176">
        <v>0</v>
      </c>
      <c r="I635" s="176">
        <v>0</v>
      </c>
      <c r="J635" s="176">
        <v>3786.1463414634145</v>
      </c>
      <c r="K635" s="176">
        <v>3786.1463414634145</v>
      </c>
      <c r="L635" s="176">
        <v>3786.1463414634145</v>
      </c>
      <c r="M635" s="176">
        <v>3786.1463414634145</v>
      </c>
      <c r="N635" s="176">
        <v>3786.1463414634145</v>
      </c>
      <c r="O635" s="176">
        <v>11358.439024390244</v>
      </c>
      <c r="P635" s="176">
        <v>15144.585365853658</v>
      </c>
      <c r="Q635" s="177">
        <v>1000428976</v>
      </c>
      <c r="R635" s="177" t="s">
        <v>295</v>
      </c>
      <c r="S635" s="177" t="s">
        <v>33</v>
      </c>
      <c r="T635" s="177" t="s">
        <v>2646</v>
      </c>
      <c r="U635" s="196" t="s">
        <v>119</v>
      </c>
      <c r="V635" s="196" t="s">
        <v>120</v>
      </c>
    </row>
    <row r="636" spans="1:22" ht="31.5" customHeight="1">
      <c r="A636" s="177">
        <v>581702</v>
      </c>
      <c r="B636" s="195" t="s">
        <v>2142</v>
      </c>
      <c r="C636" s="177" t="s">
        <v>1932</v>
      </c>
      <c r="D636" s="177">
        <v>0</v>
      </c>
      <c r="E636" s="177" t="s">
        <v>2169</v>
      </c>
      <c r="F636" s="176">
        <v>21.512195121951219</v>
      </c>
      <c r="G636" s="176">
        <v>3786.1463414634145</v>
      </c>
      <c r="H636" s="176">
        <v>0</v>
      </c>
      <c r="I636" s="176">
        <v>0</v>
      </c>
      <c r="J636" s="176">
        <v>3786.1463414634145</v>
      </c>
      <c r="K636" s="176">
        <v>3786.1463414634145</v>
      </c>
      <c r="L636" s="176">
        <v>3786.1463414634145</v>
      </c>
      <c r="M636" s="176">
        <v>3786.1463414634145</v>
      </c>
      <c r="N636" s="176">
        <v>3786.1463414634145</v>
      </c>
      <c r="O636" s="176">
        <v>11358.439024390244</v>
      </c>
      <c r="P636" s="176">
        <v>15144.585365853658</v>
      </c>
      <c r="Q636" s="177">
        <v>1000428976</v>
      </c>
      <c r="R636" s="177" t="s">
        <v>295</v>
      </c>
      <c r="S636" s="177" t="s">
        <v>33</v>
      </c>
      <c r="T636" s="177" t="s">
        <v>2646</v>
      </c>
      <c r="U636" s="196" t="s">
        <v>119</v>
      </c>
      <c r="V636" s="196" t="s">
        <v>120</v>
      </c>
    </row>
    <row r="637" spans="1:22" ht="31.5" customHeight="1">
      <c r="A637" s="177">
        <v>2118715</v>
      </c>
      <c r="B637" s="195" t="s">
        <v>2170</v>
      </c>
      <c r="C637" s="177" t="s">
        <v>1932</v>
      </c>
      <c r="D637" s="177">
        <v>0</v>
      </c>
      <c r="E637" s="177" t="s">
        <v>2171</v>
      </c>
      <c r="F637" s="176">
        <v>17.670731707317074</v>
      </c>
      <c r="G637" s="176">
        <v>3110.0487804878048</v>
      </c>
      <c r="H637" s="176">
        <v>0</v>
      </c>
      <c r="I637" s="176">
        <v>0</v>
      </c>
      <c r="J637" s="176">
        <v>3110.0487804878048</v>
      </c>
      <c r="K637" s="176">
        <v>3110.0487804878048</v>
      </c>
      <c r="L637" s="176">
        <v>3110.0487804878048</v>
      </c>
      <c r="M637" s="176">
        <v>3110.0487804878048</v>
      </c>
      <c r="N637" s="176">
        <v>3110.0487804878048</v>
      </c>
      <c r="O637" s="176">
        <v>9330.1463414634145</v>
      </c>
      <c r="P637" s="176">
        <v>12440.195121951219</v>
      </c>
      <c r="Q637" s="177">
        <v>1000428976</v>
      </c>
      <c r="R637" s="177" t="s">
        <v>295</v>
      </c>
      <c r="S637" s="177" t="s">
        <v>33</v>
      </c>
      <c r="T637" s="177" t="s">
        <v>2646</v>
      </c>
      <c r="U637" s="196" t="s">
        <v>119</v>
      </c>
      <c r="V637" s="196" t="s">
        <v>120</v>
      </c>
    </row>
    <row r="638" spans="1:22" ht="31.5" customHeight="1">
      <c r="A638" s="177">
        <v>2101057</v>
      </c>
      <c r="B638" s="195" t="s">
        <v>1338</v>
      </c>
      <c r="C638" s="177" t="s">
        <v>1932</v>
      </c>
      <c r="D638" s="177">
        <v>0</v>
      </c>
      <c r="E638" s="177" t="s">
        <v>2171</v>
      </c>
      <c r="F638" s="176">
        <v>17.670731707317074</v>
      </c>
      <c r="G638" s="176">
        <v>3110.0487804878048</v>
      </c>
      <c r="H638" s="176">
        <v>0</v>
      </c>
      <c r="I638" s="176">
        <v>0</v>
      </c>
      <c r="J638" s="176">
        <v>3110.0487804878048</v>
      </c>
      <c r="K638" s="176">
        <v>3110.0487804878048</v>
      </c>
      <c r="L638" s="176">
        <v>3110.0487804878048</v>
      </c>
      <c r="M638" s="176">
        <v>3110.0487804878048</v>
      </c>
      <c r="N638" s="176">
        <v>3110.0487804878048</v>
      </c>
      <c r="O638" s="176">
        <v>9330.1463414634145</v>
      </c>
      <c r="P638" s="176">
        <v>12440.195121951219</v>
      </c>
      <c r="Q638" s="177">
        <v>1000428976</v>
      </c>
      <c r="R638" s="177" t="s">
        <v>295</v>
      </c>
      <c r="S638" s="177" t="s">
        <v>33</v>
      </c>
      <c r="T638" s="177" t="s">
        <v>2646</v>
      </c>
      <c r="U638" s="196" t="s">
        <v>119</v>
      </c>
      <c r="V638" s="196" t="s">
        <v>120</v>
      </c>
    </row>
    <row r="639" spans="1:22" ht="31.5" customHeight="1">
      <c r="A639" s="177">
        <v>2124484</v>
      </c>
      <c r="B639" s="195" t="s">
        <v>1312</v>
      </c>
      <c r="C639" s="177" t="s">
        <v>1932</v>
      </c>
      <c r="D639" s="177">
        <v>0</v>
      </c>
      <c r="E639" s="177" t="s">
        <v>2171</v>
      </c>
      <c r="F639" s="176">
        <v>17.670731707317074</v>
      </c>
      <c r="G639" s="176">
        <v>3110.0487804878048</v>
      </c>
      <c r="H639" s="176">
        <v>0</v>
      </c>
      <c r="I639" s="176">
        <v>0</v>
      </c>
      <c r="J639" s="176">
        <v>3110.0487804878048</v>
      </c>
      <c r="K639" s="176">
        <v>3110.0487804878048</v>
      </c>
      <c r="L639" s="176">
        <v>3110.0487804878048</v>
      </c>
      <c r="M639" s="176">
        <v>3110.0487804878048</v>
      </c>
      <c r="N639" s="176">
        <v>3110.0487804878048</v>
      </c>
      <c r="O639" s="176">
        <v>9330.1463414634145</v>
      </c>
      <c r="P639" s="176">
        <v>12440.195121951219</v>
      </c>
      <c r="Q639" s="177">
        <v>1000428976</v>
      </c>
      <c r="R639" s="177" t="s">
        <v>295</v>
      </c>
      <c r="S639" s="177" t="s">
        <v>33</v>
      </c>
      <c r="T639" s="177" t="s">
        <v>2646</v>
      </c>
      <c r="U639" s="196" t="s">
        <v>119</v>
      </c>
      <c r="V639" s="196" t="s">
        <v>120</v>
      </c>
    </row>
    <row r="640" spans="1:22" ht="31.5" customHeight="1">
      <c r="A640" s="177">
        <v>2139599</v>
      </c>
      <c r="B640" s="195" t="s">
        <v>1336</v>
      </c>
      <c r="C640" s="177" t="s">
        <v>1932</v>
      </c>
      <c r="D640" s="177">
        <v>0</v>
      </c>
      <c r="E640" s="177" t="s">
        <v>2171</v>
      </c>
      <c r="F640" s="176">
        <v>17.670731707317074</v>
      </c>
      <c r="G640" s="176">
        <v>3110.0487804878048</v>
      </c>
      <c r="H640" s="176">
        <v>0</v>
      </c>
      <c r="I640" s="176">
        <v>0</v>
      </c>
      <c r="J640" s="176">
        <v>3110.0487804878048</v>
      </c>
      <c r="K640" s="176">
        <v>3110.0487804878048</v>
      </c>
      <c r="L640" s="176">
        <v>3110.0487804878048</v>
      </c>
      <c r="M640" s="176">
        <v>3110.0487804878048</v>
      </c>
      <c r="N640" s="176">
        <v>3110.0487804878048</v>
      </c>
      <c r="O640" s="176">
        <v>9330.1463414634145</v>
      </c>
      <c r="P640" s="176">
        <v>12440.195121951219</v>
      </c>
      <c r="Q640" s="177">
        <v>1000428976</v>
      </c>
      <c r="R640" s="177" t="s">
        <v>295</v>
      </c>
      <c r="S640" s="177" t="s">
        <v>33</v>
      </c>
      <c r="T640" s="177" t="s">
        <v>2646</v>
      </c>
      <c r="U640" s="196" t="s">
        <v>119</v>
      </c>
      <c r="V640" s="196" t="s">
        <v>120</v>
      </c>
    </row>
    <row r="641" spans="1:22" ht="31.5" customHeight="1">
      <c r="A641" s="177">
        <v>2166940</v>
      </c>
      <c r="B641" s="195" t="s">
        <v>2137</v>
      </c>
      <c r="C641" s="177" t="s">
        <v>1932</v>
      </c>
      <c r="D641" s="177">
        <v>0</v>
      </c>
      <c r="E641" s="177" t="s">
        <v>2171</v>
      </c>
      <c r="F641" s="176">
        <v>17.670731707317074</v>
      </c>
      <c r="G641" s="176">
        <v>3110.0487804878048</v>
      </c>
      <c r="H641" s="176">
        <v>0</v>
      </c>
      <c r="I641" s="176">
        <v>0</v>
      </c>
      <c r="J641" s="176">
        <v>3110.0487804878048</v>
      </c>
      <c r="K641" s="176">
        <v>3110.0487804878048</v>
      </c>
      <c r="L641" s="176">
        <v>3110.0487804878048</v>
      </c>
      <c r="M641" s="176">
        <v>3110.0487804878048</v>
      </c>
      <c r="N641" s="176">
        <v>3110.0487804878048</v>
      </c>
      <c r="O641" s="176">
        <v>9330.1463414634145</v>
      </c>
      <c r="P641" s="176">
        <v>12440.195121951219</v>
      </c>
      <c r="Q641" s="177">
        <v>1000428976</v>
      </c>
      <c r="R641" s="177" t="s">
        <v>295</v>
      </c>
      <c r="S641" s="177" t="s">
        <v>33</v>
      </c>
      <c r="T641" s="177" t="s">
        <v>2646</v>
      </c>
      <c r="U641" s="196" t="s">
        <v>119</v>
      </c>
      <c r="V641" s="196" t="s">
        <v>120</v>
      </c>
    </row>
    <row r="642" spans="1:22" ht="31.5" customHeight="1">
      <c r="A642" s="177">
        <v>2341207</v>
      </c>
      <c r="B642" s="195" t="s">
        <v>1311</v>
      </c>
      <c r="C642" s="177" t="s">
        <v>1932</v>
      </c>
      <c r="D642" s="177">
        <v>0</v>
      </c>
      <c r="E642" s="177" t="s">
        <v>2171</v>
      </c>
      <c r="F642" s="176">
        <v>17.670731707317074</v>
      </c>
      <c r="G642" s="176">
        <v>3110.0487804878048</v>
      </c>
      <c r="H642" s="176">
        <v>0</v>
      </c>
      <c r="I642" s="176">
        <v>0</v>
      </c>
      <c r="J642" s="176">
        <v>3110.0487804878048</v>
      </c>
      <c r="K642" s="176">
        <v>3110.0487804878048</v>
      </c>
      <c r="L642" s="176">
        <v>3110.0487804878048</v>
      </c>
      <c r="M642" s="176">
        <v>3110.0487804878048</v>
      </c>
      <c r="N642" s="176">
        <v>3110.0487804878048</v>
      </c>
      <c r="O642" s="176">
        <v>9330.1463414634145</v>
      </c>
      <c r="P642" s="176">
        <v>12440.195121951219</v>
      </c>
      <c r="Q642" s="177">
        <v>1000428976</v>
      </c>
      <c r="R642" s="177" t="s">
        <v>295</v>
      </c>
      <c r="S642" s="177" t="s">
        <v>53</v>
      </c>
      <c r="T642" s="177" t="s">
        <v>2672</v>
      </c>
      <c r="U642" s="196" t="s">
        <v>119</v>
      </c>
      <c r="V642" s="196" t="s">
        <v>120</v>
      </c>
    </row>
    <row r="643" spans="1:22" ht="31.5" customHeight="1">
      <c r="A643" s="177">
        <v>835440</v>
      </c>
      <c r="B643" s="195" t="s">
        <v>2172</v>
      </c>
      <c r="C643" s="177" t="s">
        <v>1932</v>
      </c>
      <c r="D643" s="177">
        <v>0</v>
      </c>
      <c r="E643" s="177" t="s">
        <v>2171</v>
      </c>
      <c r="F643" s="176">
        <v>17.670731707317074</v>
      </c>
      <c r="G643" s="176">
        <v>3110.0487804878048</v>
      </c>
      <c r="H643" s="176">
        <v>0</v>
      </c>
      <c r="I643" s="176">
        <v>0</v>
      </c>
      <c r="J643" s="176">
        <v>3110.0487804878048</v>
      </c>
      <c r="K643" s="176">
        <v>3110.0487804878048</v>
      </c>
      <c r="L643" s="176">
        <v>3110.0487804878048</v>
      </c>
      <c r="M643" s="176">
        <v>3110.0487804878048</v>
      </c>
      <c r="N643" s="176">
        <v>3110.0487804878048</v>
      </c>
      <c r="O643" s="176">
        <v>9330.1463414634145</v>
      </c>
      <c r="P643" s="176">
        <v>12440.195121951219</v>
      </c>
      <c r="Q643" s="177">
        <v>1000428977</v>
      </c>
      <c r="R643" s="177" t="s">
        <v>293</v>
      </c>
      <c r="S643" s="177" t="s">
        <v>33</v>
      </c>
      <c r="T643" s="177" t="s">
        <v>2646</v>
      </c>
      <c r="U643" s="196" t="s">
        <v>119</v>
      </c>
      <c r="V643" s="196" t="s">
        <v>120</v>
      </c>
    </row>
    <row r="644" spans="1:22" ht="31.5" customHeight="1">
      <c r="A644" s="177">
        <v>856822</v>
      </c>
      <c r="B644" s="195" t="s">
        <v>1296</v>
      </c>
      <c r="C644" s="177" t="s">
        <v>1932</v>
      </c>
      <c r="D644" s="177">
        <v>0</v>
      </c>
      <c r="E644" s="177" t="s">
        <v>2171</v>
      </c>
      <c r="F644" s="176">
        <v>17.670731707317074</v>
      </c>
      <c r="G644" s="176">
        <v>3110.0487804878048</v>
      </c>
      <c r="H644" s="176">
        <v>0</v>
      </c>
      <c r="I644" s="176">
        <v>0</v>
      </c>
      <c r="J644" s="176">
        <v>3110.0487804878048</v>
      </c>
      <c r="K644" s="176">
        <v>3110.0487804878048</v>
      </c>
      <c r="L644" s="176">
        <v>3110.0487804878048</v>
      </c>
      <c r="M644" s="176">
        <v>3110.0487804878048</v>
      </c>
      <c r="N644" s="176">
        <v>3110.0487804878048</v>
      </c>
      <c r="O644" s="176">
        <v>9330.1463414634145</v>
      </c>
      <c r="P644" s="176">
        <v>12440.195121951219</v>
      </c>
      <c r="Q644" s="177">
        <v>1000428976</v>
      </c>
      <c r="R644" s="177" t="s">
        <v>295</v>
      </c>
      <c r="S644" s="177" t="s">
        <v>33</v>
      </c>
      <c r="T644" s="177" t="s">
        <v>2646</v>
      </c>
      <c r="U644" s="196" t="s">
        <v>119</v>
      </c>
      <c r="V644" s="196" t="s">
        <v>120</v>
      </c>
    </row>
    <row r="645" spans="1:22" ht="31.5" customHeight="1">
      <c r="A645" s="177">
        <v>856838</v>
      </c>
      <c r="B645" s="195" t="s">
        <v>1341</v>
      </c>
      <c r="C645" s="177" t="s">
        <v>1932</v>
      </c>
      <c r="D645" s="177">
        <v>0</v>
      </c>
      <c r="E645" s="177" t="s">
        <v>2171</v>
      </c>
      <c r="F645" s="176">
        <v>17.670731707317074</v>
      </c>
      <c r="G645" s="176">
        <v>3110.0487804878048</v>
      </c>
      <c r="H645" s="176">
        <v>0</v>
      </c>
      <c r="I645" s="176">
        <v>0</v>
      </c>
      <c r="J645" s="176">
        <v>3110.0487804878048</v>
      </c>
      <c r="K645" s="176">
        <v>3110.0487804878048</v>
      </c>
      <c r="L645" s="176">
        <v>3110.0487804878048</v>
      </c>
      <c r="M645" s="176">
        <v>3110.0487804878048</v>
      </c>
      <c r="N645" s="176">
        <v>3110.0487804878048</v>
      </c>
      <c r="O645" s="176">
        <v>9330.1463414634145</v>
      </c>
      <c r="P645" s="176">
        <v>12440.195121951219</v>
      </c>
      <c r="Q645" s="177">
        <v>1000428976</v>
      </c>
      <c r="R645" s="177" t="s">
        <v>295</v>
      </c>
      <c r="S645" s="177" t="s">
        <v>33</v>
      </c>
      <c r="T645" s="177" t="s">
        <v>2646</v>
      </c>
      <c r="U645" s="196" t="s">
        <v>119</v>
      </c>
      <c r="V645" s="196" t="s">
        <v>120</v>
      </c>
    </row>
    <row r="646" spans="1:22" ht="31.5" customHeight="1">
      <c r="A646" s="177">
        <v>905287</v>
      </c>
      <c r="B646" s="195" t="s">
        <v>1317</v>
      </c>
      <c r="C646" s="177" t="s">
        <v>1932</v>
      </c>
      <c r="D646" s="177">
        <v>0</v>
      </c>
      <c r="E646" s="177" t="s">
        <v>2171</v>
      </c>
      <c r="F646" s="176">
        <v>17.670731707317074</v>
      </c>
      <c r="G646" s="176">
        <v>3110.0487804878048</v>
      </c>
      <c r="H646" s="176">
        <v>0</v>
      </c>
      <c r="I646" s="176">
        <v>0</v>
      </c>
      <c r="J646" s="176">
        <v>3110.0487804878048</v>
      </c>
      <c r="K646" s="176">
        <v>3110.0487804878048</v>
      </c>
      <c r="L646" s="176">
        <v>3110.0487804878048</v>
      </c>
      <c r="M646" s="176">
        <v>3110.0487804878048</v>
      </c>
      <c r="N646" s="176">
        <v>3110.0487804878048</v>
      </c>
      <c r="O646" s="176">
        <v>9330.1463414634145</v>
      </c>
      <c r="P646" s="176">
        <v>12440.195121951219</v>
      </c>
      <c r="Q646" s="177">
        <v>1000428976</v>
      </c>
      <c r="R646" s="177" t="s">
        <v>295</v>
      </c>
      <c r="S646" s="177" t="s">
        <v>33</v>
      </c>
      <c r="T646" s="177" t="s">
        <v>2670</v>
      </c>
      <c r="U646" s="196" t="s">
        <v>119</v>
      </c>
      <c r="V646" s="196" t="s">
        <v>120</v>
      </c>
    </row>
    <row r="647" spans="1:22" ht="31.5" customHeight="1">
      <c r="A647" s="177">
        <v>596567</v>
      </c>
      <c r="B647" s="195" t="s">
        <v>1298</v>
      </c>
      <c r="C647" s="177" t="s">
        <v>1932</v>
      </c>
      <c r="D647" s="177">
        <v>0</v>
      </c>
      <c r="E647" s="177" t="s">
        <v>2173</v>
      </c>
      <c r="F647" s="176">
        <v>25.048780487804876</v>
      </c>
      <c r="G647" s="176">
        <v>4408.585365853658</v>
      </c>
      <c r="H647" s="176">
        <v>0</v>
      </c>
      <c r="I647" s="176">
        <v>0</v>
      </c>
      <c r="J647" s="176">
        <v>4408.585365853658</v>
      </c>
      <c r="K647" s="176">
        <v>4408.585365853658</v>
      </c>
      <c r="L647" s="176">
        <v>4408.585365853658</v>
      </c>
      <c r="M647" s="176">
        <v>4408.585365853658</v>
      </c>
      <c r="N647" s="176">
        <v>4408.585365853658</v>
      </c>
      <c r="O647" s="176">
        <v>13225.756097560974</v>
      </c>
      <c r="P647" s="176">
        <v>17634.341463414632</v>
      </c>
      <c r="Q647" s="177">
        <v>1000428976</v>
      </c>
      <c r="R647" s="177" t="s">
        <v>295</v>
      </c>
      <c r="S647" s="177" t="s">
        <v>33</v>
      </c>
      <c r="T647" s="177" t="s">
        <v>2646</v>
      </c>
      <c r="U647" s="196" t="s">
        <v>119</v>
      </c>
      <c r="V647" s="196" t="s">
        <v>120</v>
      </c>
    </row>
    <row r="648" spans="1:22" ht="31.5" customHeight="1">
      <c r="A648" s="177">
        <v>2382828</v>
      </c>
      <c r="B648" s="195" t="s">
        <v>2174</v>
      </c>
      <c r="C648" s="177" t="s">
        <v>1932</v>
      </c>
      <c r="D648" s="177">
        <v>0</v>
      </c>
      <c r="E648" s="177" t="s">
        <v>2173</v>
      </c>
      <c r="F648" s="176">
        <v>25.048780487804876</v>
      </c>
      <c r="G648" s="176">
        <v>4408.585365853658</v>
      </c>
      <c r="H648" s="176">
        <v>0</v>
      </c>
      <c r="I648" s="176">
        <v>0</v>
      </c>
      <c r="J648" s="176">
        <v>4408.585365853658</v>
      </c>
      <c r="K648" s="176">
        <v>4408.585365853658</v>
      </c>
      <c r="L648" s="176">
        <v>4408.585365853658</v>
      </c>
      <c r="M648" s="176">
        <v>4408.585365853658</v>
      </c>
      <c r="N648" s="176">
        <v>4408.585365853658</v>
      </c>
      <c r="O648" s="176">
        <v>13225.756097560974</v>
      </c>
      <c r="P648" s="176">
        <v>17634.341463414632</v>
      </c>
      <c r="Q648" s="177">
        <v>1000428976</v>
      </c>
      <c r="R648" s="177" t="s">
        <v>295</v>
      </c>
      <c r="S648" s="177" t="s">
        <v>53</v>
      </c>
      <c r="T648" s="177" t="s">
        <v>2672</v>
      </c>
      <c r="U648" s="196" t="s">
        <v>119</v>
      </c>
      <c r="V648" s="196" t="s">
        <v>120</v>
      </c>
    </row>
    <row r="649" spans="1:22" ht="31.5" customHeight="1">
      <c r="A649" s="177">
        <v>772043</v>
      </c>
      <c r="B649" s="195" t="s">
        <v>1305</v>
      </c>
      <c r="C649" s="177" t="s">
        <v>1932</v>
      </c>
      <c r="D649" s="177">
        <v>0</v>
      </c>
      <c r="E649" s="177" t="s">
        <v>2173</v>
      </c>
      <c r="F649" s="176">
        <v>25.048780487804876</v>
      </c>
      <c r="G649" s="176">
        <v>4408.585365853658</v>
      </c>
      <c r="H649" s="176">
        <v>0</v>
      </c>
      <c r="I649" s="176">
        <v>0</v>
      </c>
      <c r="J649" s="176">
        <v>4408.585365853658</v>
      </c>
      <c r="K649" s="176">
        <v>4408.585365853658</v>
      </c>
      <c r="L649" s="176">
        <v>4408.585365853658</v>
      </c>
      <c r="M649" s="176">
        <v>4408.585365853658</v>
      </c>
      <c r="N649" s="176">
        <v>4408.585365853658</v>
      </c>
      <c r="O649" s="176">
        <v>13225.756097560974</v>
      </c>
      <c r="P649" s="176">
        <v>17634.341463414632</v>
      </c>
      <c r="Q649" s="177">
        <v>1000428976</v>
      </c>
      <c r="R649" s="177" t="s">
        <v>295</v>
      </c>
      <c r="S649" s="177" t="s">
        <v>33</v>
      </c>
      <c r="T649" s="177" t="s">
        <v>2646</v>
      </c>
      <c r="U649" s="196" t="s">
        <v>119</v>
      </c>
      <c r="V649" s="196" t="s">
        <v>120</v>
      </c>
    </row>
    <row r="650" spans="1:22" ht="31.5" customHeight="1">
      <c r="A650" s="177">
        <v>834850</v>
      </c>
      <c r="B650" s="195" t="s">
        <v>1307</v>
      </c>
      <c r="C650" s="177" t="s">
        <v>1932</v>
      </c>
      <c r="D650" s="177">
        <v>0</v>
      </c>
      <c r="E650" s="177" t="s">
        <v>2175</v>
      </c>
      <c r="F650" s="176">
        <v>21.512195121951219</v>
      </c>
      <c r="G650" s="176">
        <v>3786.1463414634145</v>
      </c>
      <c r="H650" s="176">
        <v>0</v>
      </c>
      <c r="I650" s="176">
        <v>0</v>
      </c>
      <c r="J650" s="176">
        <v>3786.1463414634145</v>
      </c>
      <c r="K650" s="176">
        <v>3786.1463414634145</v>
      </c>
      <c r="L650" s="176">
        <v>3786.1463414634145</v>
      </c>
      <c r="M650" s="176">
        <v>3786.1463414634145</v>
      </c>
      <c r="N650" s="176">
        <v>3786.1463414634145</v>
      </c>
      <c r="O650" s="176">
        <v>11358.439024390244</v>
      </c>
      <c r="P650" s="176">
        <v>15144.585365853658</v>
      </c>
      <c r="Q650" s="177">
        <v>1000410330</v>
      </c>
      <c r="R650" s="177" t="s">
        <v>2753</v>
      </c>
      <c r="S650" s="177" t="s">
        <v>33</v>
      </c>
      <c r="T650" s="177" t="s">
        <v>2670</v>
      </c>
      <c r="U650" s="196" t="s">
        <v>119</v>
      </c>
      <c r="V650" s="196" t="s">
        <v>120</v>
      </c>
    </row>
    <row r="651" spans="1:22" ht="31.5" customHeight="1">
      <c r="A651" s="177">
        <v>910204</v>
      </c>
      <c r="B651" s="195" t="s">
        <v>1324</v>
      </c>
      <c r="C651" s="177" t="s">
        <v>1932</v>
      </c>
      <c r="D651" s="177">
        <v>0</v>
      </c>
      <c r="E651" s="177" t="s">
        <v>2175</v>
      </c>
      <c r="F651" s="176">
        <v>21.512195121951219</v>
      </c>
      <c r="G651" s="176">
        <v>3786.1463414634145</v>
      </c>
      <c r="H651" s="176">
        <v>0</v>
      </c>
      <c r="I651" s="176">
        <v>0</v>
      </c>
      <c r="J651" s="176">
        <v>3786.1463414634145</v>
      </c>
      <c r="K651" s="176">
        <v>3786.1463414634145</v>
      </c>
      <c r="L651" s="176">
        <v>3786.1463414634145</v>
      </c>
      <c r="M651" s="176">
        <v>3786.1463414634145</v>
      </c>
      <c r="N651" s="176">
        <v>3786.1463414634145</v>
      </c>
      <c r="O651" s="176">
        <v>11358.439024390244</v>
      </c>
      <c r="P651" s="176">
        <v>15144.585365853658</v>
      </c>
      <c r="Q651" s="177">
        <v>1000428976</v>
      </c>
      <c r="R651" s="177" t="s">
        <v>295</v>
      </c>
      <c r="S651" s="177" t="s">
        <v>33</v>
      </c>
      <c r="T651" s="177" t="s">
        <v>2646</v>
      </c>
      <c r="U651" s="196" t="s">
        <v>119</v>
      </c>
      <c r="V651" s="196" t="s">
        <v>120</v>
      </c>
    </row>
    <row r="652" spans="1:22" ht="31.5" customHeight="1">
      <c r="A652" s="177">
        <v>919882</v>
      </c>
      <c r="B652" s="195" t="s">
        <v>1333</v>
      </c>
      <c r="C652" s="177" t="s">
        <v>1932</v>
      </c>
      <c r="D652" s="177">
        <v>0</v>
      </c>
      <c r="E652" s="177" t="s">
        <v>2175</v>
      </c>
      <c r="F652" s="176">
        <v>21.512195121951219</v>
      </c>
      <c r="G652" s="176">
        <v>3786.1463414634145</v>
      </c>
      <c r="H652" s="176">
        <v>0</v>
      </c>
      <c r="I652" s="176">
        <v>0</v>
      </c>
      <c r="J652" s="176">
        <v>3786.1463414634145</v>
      </c>
      <c r="K652" s="176">
        <v>3786.1463414634145</v>
      </c>
      <c r="L652" s="176">
        <v>3786.1463414634145</v>
      </c>
      <c r="M652" s="176">
        <v>3786.1463414634145</v>
      </c>
      <c r="N652" s="176">
        <v>3786.1463414634145</v>
      </c>
      <c r="O652" s="176">
        <v>11358.439024390244</v>
      </c>
      <c r="P652" s="176">
        <v>15144.585365853658</v>
      </c>
      <c r="Q652" s="177">
        <v>1000428976</v>
      </c>
      <c r="R652" s="177" t="s">
        <v>295</v>
      </c>
      <c r="S652" s="177" t="s">
        <v>33</v>
      </c>
      <c r="T652" s="177" t="s">
        <v>2670</v>
      </c>
      <c r="U652" s="196" t="s">
        <v>119</v>
      </c>
      <c r="V652" s="196" t="s">
        <v>120</v>
      </c>
    </row>
    <row r="653" spans="1:22" ht="31.5" customHeight="1">
      <c r="A653" s="177">
        <v>936704</v>
      </c>
      <c r="B653" s="195" t="s">
        <v>1376</v>
      </c>
      <c r="C653" s="177" t="s">
        <v>1932</v>
      </c>
      <c r="D653" s="177">
        <v>0</v>
      </c>
      <c r="E653" s="177" t="s">
        <v>2175</v>
      </c>
      <c r="F653" s="176">
        <v>21.512195121951219</v>
      </c>
      <c r="G653" s="176">
        <v>3786.1463414634145</v>
      </c>
      <c r="H653" s="176">
        <v>0</v>
      </c>
      <c r="I653" s="176">
        <v>0</v>
      </c>
      <c r="J653" s="176">
        <v>3786.1463414634145</v>
      </c>
      <c r="K653" s="176">
        <v>3786.1463414634145</v>
      </c>
      <c r="L653" s="176">
        <v>3786.1463414634145</v>
      </c>
      <c r="M653" s="176">
        <v>3786.1463414634145</v>
      </c>
      <c r="N653" s="176">
        <v>3786.1463414634145</v>
      </c>
      <c r="O653" s="176">
        <v>11358.439024390244</v>
      </c>
      <c r="P653" s="176">
        <v>15144.585365853658</v>
      </c>
      <c r="Q653" s="177">
        <v>1000428976</v>
      </c>
      <c r="R653" s="177" t="s">
        <v>295</v>
      </c>
      <c r="S653" s="177" t="s">
        <v>33</v>
      </c>
      <c r="T653" s="177" t="s">
        <v>2670</v>
      </c>
      <c r="U653" s="196" t="s">
        <v>119</v>
      </c>
      <c r="V653" s="196" t="s">
        <v>120</v>
      </c>
    </row>
    <row r="654" spans="1:22" ht="31.5" customHeight="1">
      <c r="A654" s="177">
        <v>2126604</v>
      </c>
      <c r="B654" s="195" t="s">
        <v>1377</v>
      </c>
      <c r="C654" s="177" t="s">
        <v>1932</v>
      </c>
      <c r="D654" s="177">
        <v>0</v>
      </c>
      <c r="E654" s="177" t="s">
        <v>2175</v>
      </c>
      <c r="F654" s="176">
        <v>21.512195121951219</v>
      </c>
      <c r="G654" s="176">
        <v>3786.1463414634145</v>
      </c>
      <c r="H654" s="176">
        <v>0</v>
      </c>
      <c r="I654" s="176">
        <v>0</v>
      </c>
      <c r="J654" s="176">
        <v>3786.1463414634145</v>
      </c>
      <c r="K654" s="176">
        <v>3786.1463414634145</v>
      </c>
      <c r="L654" s="176">
        <v>3786.1463414634145</v>
      </c>
      <c r="M654" s="176">
        <v>3786.1463414634145</v>
      </c>
      <c r="N654" s="176">
        <v>3786.1463414634145</v>
      </c>
      <c r="O654" s="176">
        <v>11358.439024390244</v>
      </c>
      <c r="P654" s="176">
        <v>15144.585365853658</v>
      </c>
      <c r="Q654" s="177">
        <v>1000428976</v>
      </c>
      <c r="R654" s="177" t="s">
        <v>295</v>
      </c>
      <c r="S654" s="177" t="s">
        <v>33</v>
      </c>
      <c r="T654" s="177" t="s">
        <v>2670</v>
      </c>
      <c r="U654" s="196" t="s">
        <v>119</v>
      </c>
      <c r="V654" s="196" t="s">
        <v>120</v>
      </c>
    </row>
    <row r="655" spans="1:22" ht="31.5" customHeight="1">
      <c r="A655" s="177">
        <v>2134698</v>
      </c>
      <c r="B655" s="195" t="s">
        <v>1351</v>
      </c>
      <c r="C655" s="177" t="s">
        <v>1932</v>
      </c>
      <c r="D655" s="177">
        <v>0</v>
      </c>
      <c r="E655" s="177" t="s">
        <v>2175</v>
      </c>
      <c r="F655" s="176">
        <v>19.365853658536587</v>
      </c>
      <c r="G655" s="176">
        <v>3408.3902439024391</v>
      </c>
      <c r="H655" s="176">
        <v>0</v>
      </c>
      <c r="I655" s="176">
        <v>0</v>
      </c>
      <c r="J655" s="176">
        <v>3408.3902439024391</v>
      </c>
      <c r="K655" s="176">
        <v>3408.3902439024391</v>
      </c>
      <c r="L655" s="176">
        <v>3408.3902439024391</v>
      </c>
      <c r="M655" s="176">
        <v>3408.3902439024391</v>
      </c>
      <c r="N655" s="176">
        <v>3408.3902439024391</v>
      </c>
      <c r="O655" s="176">
        <v>10225.170731707318</v>
      </c>
      <c r="P655" s="176">
        <v>13633.560975609756</v>
      </c>
      <c r="Q655" s="177">
        <v>1000428976</v>
      </c>
      <c r="R655" s="177" t="s">
        <v>295</v>
      </c>
      <c r="S655" s="177" t="s">
        <v>24</v>
      </c>
      <c r="T655" s="177" t="s">
        <v>2641</v>
      </c>
      <c r="U655" s="196" t="s">
        <v>119</v>
      </c>
      <c r="V655" s="196" t="s">
        <v>120</v>
      </c>
    </row>
    <row r="656" spans="1:22" ht="31.5" customHeight="1">
      <c r="A656" s="177">
        <v>2136226</v>
      </c>
      <c r="B656" s="195" t="s">
        <v>1318</v>
      </c>
      <c r="C656" s="177" t="s">
        <v>1932</v>
      </c>
      <c r="D656" s="177">
        <v>0</v>
      </c>
      <c r="E656" s="177" t="s">
        <v>2175</v>
      </c>
      <c r="F656" s="176">
        <v>19.365853658536587</v>
      </c>
      <c r="G656" s="176">
        <v>3408.3902439024391</v>
      </c>
      <c r="H656" s="176">
        <v>0</v>
      </c>
      <c r="I656" s="176">
        <v>0</v>
      </c>
      <c r="J656" s="176">
        <v>3408.3902439024391</v>
      </c>
      <c r="K656" s="176">
        <v>3408.3902439024391</v>
      </c>
      <c r="L656" s="176">
        <v>3408.3902439024391</v>
      </c>
      <c r="M656" s="176">
        <v>3408.3902439024391</v>
      </c>
      <c r="N656" s="176">
        <v>3408.3902439024391</v>
      </c>
      <c r="O656" s="176">
        <v>10225.170731707318</v>
      </c>
      <c r="P656" s="176">
        <v>13633.560975609756</v>
      </c>
      <c r="Q656" s="177">
        <v>1000428976</v>
      </c>
      <c r="R656" s="177" t="s">
        <v>295</v>
      </c>
      <c r="S656" s="177" t="s">
        <v>24</v>
      </c>
      <c r="T656" s="177" t="s">
        <v>2641</v>
      </c>
      <c r="U656" s="196" t="s">
        <v>119</v>
      </c>
      <c r="V656" s="196" t="s">
        <v>120</v>
      </c>
    </row>
    <row r="657" spans="1:22" ht="31.5" customHeight="1">
      <c r="A657" s="177">
        <v>2152205</v>
      </c>
      <c r="B657" s="195" t="s">
        <v>1323</v>
      </c>
      <c r="C657" s="177" t="s">
        <v>1932</v>
      </c>
      <c r="D657" s="177">
        <v>0</v>
      </c>
      <c r="E657" s="177" t="s">
        <v>2176</v>
      </c>
      <c r="F657" s="176">
        <v>17.670731707317074</v>
      </c>
      <c r="G657" s="176">
        <v>3110.0487804878048</v>
      </c>
      <c r="H657" s="176">
        <v>0</v>
      </c>
      <c r="I657" s="176">
        <v>0</v>
      </c>
      <c r="J657" s="176">
        <v>3110.0487804878048</v>
      </c>
      <c r="K657" s="176">
        <v>3110.0487804878048</v>
      </c>
      <c r="L657" s="176">
        <v>3110.0487804878048</v>
      </c>
      <c r="M657" s="176">
        <v>3110.0487804878048</v>
      </c>
      <c r="N657" s="176">
        <v>3110.0487804878048</v>
      </c>
      <c r="O657" s="176">
        <v>9330.1463414634145</v>
      </c>
      <c r="P657" s="176">
        <v>12440.195121951219</v>
      </c>
      <c r="Q657" s="177">
        <v>1000428976</v>
      </c>
      <c r="R657" s="177" t="s">
        <v>295</v>
      </c>
      <c r="S657" s="177" t="s">
        <v>33</v>
      </c>
      <c r="T657" s="177" t="s">
        <v>2670</v>
      </c>
      <c r="U657" s="196" t="s">
        <v>119</v>
      </c>
      <c r="V657" s="196" t="s">
        <v>120</v>
      </c>
    </row>
    <row r="658" spans="1:22" ht="31.5" customHeight="1">
      <c r="A658" s="177">
        <v>2263415</v>
      </c>
      <c r="B658" s="195" t="s">
        <v>1326</v>
      </c>
      <c r="C658" s="177" t="s">
        <v>1932</v>
      </c>
      <c r="D658" s="177">
        <v>0</v>
      </c>
      <c r="E658" s="177" t="s">
        <v>2176</v>
      </c>
      <c r="F658" s="176">
        <v>17.670731707317074</v>
      </c>
      <c r="G658" s="176">
        <v>3110.0487804878048</v>
      </c>
      <c r="H658" s="176">
        <v>0</v>
      </c>
      <c r="I658" s="176">
        <v>0</v>
      </c>
      <c r="J658" s="176">
        <v>3110.0487804878048</v>
      </c>
      <c r="K658" s="176">
        <v>3110.0487804878048</v>
      </c>
      <c r="L658" s="176">
        <v>3110.0487804878048</v>
      </c>
      <c r="M658" s="176">
        <v>3110.0487804878048</v>
      </c>
      <c r="N658" s="176">
        <v>3110.0487804878048</v>
      </c>
      <c r="O658" s="176">
        <v>9330.1463414634145</v>
      </c>
      <c r="P658" s="176">
        <v>12440.195121951219</v>
      </c>
      <c r="Q658" s="177">
        <v>1000428976</v>
      </c>
      <c r="R658" s="177" t="s">
        <v>295</v>
      </c>
      <c r="S658" s="177" t="s">
        <v>33</v>
      </c>
      <c r="T658" s="177" t="s">
        <v>2646</v>
      </c>
      <c r="U658" s="196" t="s">
        <v>119</v>
      </c>
      <c r="V658" s="196" t="s">
        <v>120</v>
      </c>
    </row>
    <row r="659" spans="1:22" ht="31.5" customHeight="1">
      <c r="A659" s="177">
        <v>896911</v>
      </c>
      <c r="B659" s="195" t="s">
        <v>1267</v>
      </c>
      <c r="C659" s="177" t="s">
        <v>1932</v>
      </c>
      <c r="D659" s="177">
        <v>0</v>
      </c>
      <c r="E659" s="177" t="s">
        <v>2176</v>
      </c>
      <c r="F659" s="176">
        <v>17.670731707317074</v>
      </c>
      <c r="G659" s="176">
        <v>3110.0487804878048</v>
      </c>
      <c r="H659" s="176">
        <v>0</v>
      </c>
      <c r="I659" s="176">
        <v>0</v>
      </c>
      <c r="J659" s="176">
        <v>3110.0487804878048</v>
      </c>
      <c r="K659" s="176">
        <v>3110.0487804878048</v>
      </c>
      <c r="L659" s="176">
        <v>3110.0487804878048</v>
      </c>
      <c r="M659" s="176">
        <v>3110.0487804878048</v>
      </c>
      <c r="N659" s="176">
        <v>3110.0487804878048</v>
      </c>
      <c r="O659" s="176">
        <v>9330.1463414634145</v>
      </c>
      <c r="P659" s="176">
        <v>12440.195121951219</v>
      </c>
      <c r="Q659" s="177">
        <v>1000428977</v>
      </c>
      <c r="R659" s="177" t="s">
        <v>293</v>
      </c>
      <c r="S659" s="177" t="s">
        <v>33</v>
      </c>
      <c r="T659" s="177" t="s">
        <v>2646</v>
      </c>
      <c r="U659" s="196" t="s">
        <v>119</v>
      </c>
      <c r="V659" s="196" t="s">
        <v>120</v>
      </c>
    </row>
    <row r="660" spans="1:22" ht="31.5" customHeight="1">
      <c r="A660" s="177">
        <v>2207648</v>
      </c>
      <c r="B660" s="195" t="s">
        <v>1266</v>
      </c>
      <c r="C660" s="177" t="s">
        <v>1932</v>
      </c>
      <c r="D660" s="177">
        <v>0</v>
      </c>
      <c r="E660" s="177" t="s">
        <v>2176</v>
      </c>
      <c r="F660" s="176">
        <v>17.670731707317074</v>
      </c>
      <c r="G660" s="176">
        <v>3110.0487804878048</v>
      </c>
      <c r="H660" s="176">
        <v>0</v>
      </c>
      <c r="I660" s="176">
        <v>0</v>
      </c>
      <c r="J660" s="176">
        <v>3110.0487804878048</v>
      </c>
      <c r="K660" s="176">
        <v>3110.0487804878048</v>
      </c>
      <c r="L660" s="176">
        <v>3110.0487804878048</v>
      </c>
      <c r="M660" s="176">
        <v>3110.0487804878048</v>
      </c>
      <c r="N660" s="176">
        <v>3110.0487804878048</v>
      </c>
      <c r="O660" s="176">
        <v>9330.1463414634145</v>
      </c>
      <c r="P660" s="176">
        <v>12440.195121951219</v>
      </c>
      <c r="Q660" s="177">
        <v>1000428977</v>
      </c>
      <c r="R660" s="177" t="s">
        <v>293</v>
      </c>
      <c r="S660" s="177" t="s">
        <v>33</v>
      </c>
      <c r="T660" s="177" t="s">
        <v>2646</v>
      </c>
      <c r="U660" s="196" t="s">
        <v>119</v>
      </c>
      <c r="V660" s="196" t="s">
        <v>120</v>
      </c>
    </row>
    <row r="661" spans="1:22" ht="31.5" customHeight="1">
      <c r="A661" s="177">
        <v>2135311</v>
      </c>
      <c r="B661" s="195" t="s">
        <v>1263</v>
      </c>
      <c r="C661" s="177" t="s">
        <v>1932</v>
      </c>
      <c r="D661" s="177">
        <v>0</v>
      </c>
      <c r="E661" s="177" t="s">
        <v>2176</v>
      </c>
      <c r="F661" s="176">
        <v>17.670731707317074</v>
      </c>
      <c r="G661" s="176">
        <v>3110.0487804878048</v>
      </c>
      <c r="H661" s="176">
        <v>0</v>
      </c>
      <c r="I661" s="176">
        <v>0</v>
      </c>
      <c r="J661" s="176">
        <v>3110.0487804878048</v>
      </c>
      <c r="K661" s="176">
        <v>3110.0487804878048</v>
      </c>
      <c r="L661" s="176">
        <v>3110.0487804878048</v>
      </c>
      <c r="M661" s="176">
        <v>3110.0487804878048</v>
      </c>
      <c r="N661" s="176">
        <v>3110.0487804878048</v>
      </c>
      <c r="O661" s="176">
        <v>9330.1463414634145</v>
      </c>
      <c r="P661" s="176">
        <v>12440.195121951219</v>
      </c>
      <c r="Q661" s="177">
        <v>1000428977</v>
      </c>
      <c r="R661" s="177" t="s">
        <v>293</v>
      </c>
      <c r="S661" s="177" t="s">
        <v>33</v>
      </c>
      <c r="T661" s="177" t="s">
        <v>2646</v>
      </c>
      <c r="U661" s="196" t="s">
        <v>119</v>
      </c>
      <c r="V661" s="196" t="s">
        <v>120</v>
      </c>
    </row>
    <row r="662" spans="1:22" ht="31.5" customHeight="1">
      <c r="A662" s="177">
        <v>2329772</v>
      </c>
      <c r="B662" s="195" t="s">
        <v>1268</v>
      </c>
      <c r="C662" s="177" t="s">
        <v>1932</v>
      </c>
      <c r="D662" s="177">
        <v>0</v>
      </c>
      <c r="E662" s="177" t="s">
        <v>2176</v>
      </c>
      <c r="F662" s="176">
        <v>17.670731707317074</v>
      </c>
      <c r="G662" s="176">
        <v>3110.0487804878048</v>
      </c>
      <c r="H662" s="176">
        <v>0</v>
      </c>
      <c r="I662" s="176">
        <v>0</v>
      </c>
      <c r="J662" s="176">
        <v>3110.0487804878048</v>
      </c>
      <c r="K662" s="176">
        <v>3110.0487804878048</v>
      </c>
      <c r="L662" s="176">
        <v>3110.0487804878048</v>
      </c>
      <c r="M662" s="176">
        <v>3110.0487804878048</v>
      </c>
      <c r="N662" s="176">
        <v>3110.0487804878048</v>
      </c>
      <c r="O662" s="176">
        <v>9330.1463414634145</v>
      </c>
      <c r="P662" s="176">
        <v>12440.195121951219</v>
      </c>
      <c r="Q662" s="177">
        <v>1000428977</v>
      </c>
      <c r="R662" s="177" t="s">
        <v>293</v>
      </c>
      <c r="S662" s="177" t="s">
        <v>33</v>
      </c>
      <c r="T662" s="177" t="s">
        <v>2646</v>
      </c>
      <c r="U662" s="196" t="s">
        <v>119</v>
      </c>
      <c r="V662" s="196" t="s">
        <v>120</v>
      </c>
    </row>
    <row r="663" spans="1:22" ht="31.5" customHeight="1">
      <c r="A663" s="177">
        <v>645969</v>
      </c>
      <c r="B663" s="195" t="s">
        <v>2177</v>
      </c>
      <c r="C663" s="177" t="s">
        <v>1932</v>
      </c>
      <c r="D663" s="177">
        <v>0</v>
      </c>
      <c r="E663" s="177" t="s">
        <v>2176</v>
      </c>
      <c r="F663" s="176">
        <v>17.670731707317074</v>
      </c>
      <c r="G663" s="176">
        <v>3110.0487804878048</v>
      </c>
      <c r="H663" s="176">
        <v>0</v>
      </c>
      <c r="I663" s="176">
        <v>0</v>
      </c>
      <c r="J663" s="176">
        <v>3110.0487804878048</v>
      </c>
      <c r="K663" s="176">
        <v>3110.0487804878048</v>
      </c>
      <c r="L663" s="176">
        <v>3110.0487804878048</v>
      </c>
      <c r="M663" s="176">
        <v>3110.0487804878048</v>
      </c>
      <c r="N663" s="176">
        <v>3110.0487804878048</v>
      </c>
      <c r="O663" s="176">
        <v>9330.1463414634145</v>
      </c>
      <c r="P663" s="176">
        <v>12440.195121951219</v>
      </c>
      <c r="Q663" s="177">
        <v>1000428977</v>
      </c>
      <c r="R663" s="177" t="s">
        <v>293</v>
      </c>
      <c r="S663" s="177" t="s">
        <v>53</v>
      </c>
      <c r="T663" s="177" t="s">
        <v>2672</v>
      </c>
      <c r="U663" s="196" t="s">
        <v>119</v>
      </c>
      <c r="V663" s="196" t="s">
        <v>120</v>
      </c>
    </row>
    <row r="664" spans="1:22" ht="31.5" customHeight="1">
      <c r="A664" s="177">
        <v>775337</v>
      </c>
      <c r="B664" s="195" t="s">
        <v>2178</v>
      </c>
      <c r="C664" s="177" t="s">
        <v>1932</v>
      </c>
      <c r="D664" s="177">
        <v>0</v>
      </c>
      <c r="E664" s="177" t="s">
        <v>2176</v>
      </c>
      <c r="F664" s="176">
        <v>17.670731707317074</v>
      </c>
      <c r="G664" s="176">
        <v>3110.0487804878048</v>
      </c>
      <c r="H664" s="176">
        <v>0</v>
      </c>
      <c r="I664" s="176">
        <v>0</v>
      </c>
      <c r="J664" s="176">
        <v>3110.0487804878048</v>
      </c>
      <c r="K664" s="176">
        <v>3110.0487804878048</v>
      </c>
      <c r="L664" s="176">
        <v>3110.0487804878048</v>
      </c>
      <c r="M664" s="176">
        <v>3110.0487804878048</v>
      </c>
      <c r="N664" s="176">
        <v>3110.0487804878048</v>
      </c>
      <c r="O664" s="176">
        <v>9330.1463414634145</v>
      </c>
      <c r="P664" s="176">
        <v>12440.195121951219</v>
      </c>
      <c r="Q664" s="177">
        <v>1000428976</v>
      </c>
      <c r="R664" s="177" t="s">
        <v>295</v>
      </c>
      <c r="S664" s="177" t="s">
        <v>53</v>
      </c>
      <c r="T664" s="177" t="s">
        <v>2672</v>
      </c>
      <c r="U664" s="196" t="s">
        <v>119</v>
      </c>
      <c r="V664" s="196" t="s">
        <v>120</v>
      </c>
    </row>
    <row r="665" spans="1:22" ht="31.5" customHeight="1">
      <c r="A665" s="177">
        <v>2249542</v>
      </c>
      <c r="B665" s="195" t="s">
        <v>2179</v>
      </c>
      <c r="C665" s="177" t="s">
        <v>1932</v>
      </c>
      <c r="D665" s="177">
        <v>0</v>
      </c>
      <c r="E665" s="177" t="s">
        <v>2176</v>
      </c>
      <c r="F665" s="176">
        <v>17.670731707317074</v>
      </c>
      <c r="G665" s="176">
        <v>3110.0487804878048</v>
      </c>
      <c r="H665" s="176">
        <v>0</v>
      </c>
      <c r="I665" s="176">
        <v>0</v>
      </c>
      <c r="J665" s="176">
        <v>3110.0487804878048</v>
      </c>
      <c r="K665" s="176">
        <v>3110.0487804878048</v>
      </c>
      <c r="L665" s="176">
        <v>3110.0487804878048</v>
      </c>
      <c r="M665" s="176">
        <v>3110.0487804878048</v>
      </c>
      <c r="N665" s="176">
        <v>3110.0487804878048</v>
      </c>
      <c r="O665" s="176">
        <v>9330.1463414634145</v>
      </c>
      <c r="P665" s="176">
        <v>12440.195121951219</v>
      </c>
      <c r="Q665" s="177">
        <v>1000428976</v>
      </c>
      <c r="R665" s="177" t="s">
        <v>295</v>
      </c>
      <c r="S665" s="177" t="s">
        <v>53</v>
      </c>
      <c r="T665" s="177" t="s">
        <v>2672</v>
      </c>
      <c r="U665" s="196" t="s">
        <v>119</v>
      </c>
      <c r="V665" s="196" t="s">
        <v>120</v>
      </c>
    </row>
    <row r="666" spans="1:22" ht="31.5" customHeight="1">
      <c r="A666" s="177">
        <v>2152722</v>
      </c>
      <c r="B666" s="195" t="s">
        <v>2180</v>
      </c>
      <c r="C666" s="177" t="s">
        <v>1932</v>
      </c>
      <c r="D666" s="177">
        <v>0</v>
      </c>
      <c r="E666" s="177" t="s">
        <v>2176</v>
      </c>
      <c r="F666" s="176">
        <v>17.670731707317074</v>
      </c>
      <c r="G666" s="176">
        <v>3110.0487804878048</v>
      </c>
      <c r="H666" s="176">
        <v>0</v>
      </c>
      <c r="I666" s="176">
        <v>0</v>
      </c>
      <c r="J666" s="176">
        <v>3110.0487804878048</v>
      </c>
      <c r="K666" s="176">
        <v>3110.0487804878048</v>
      </c>
      <c r="L666" s="176">
        <v>3110.0487804878048</v>
      </c>
      <c r="M666" s="176">
        <v>3110.0487804878048</v>
      </c>
      <c r="N666" s="176">
        <v>3110.0487804878048</v>
      </c>
      <c r="O666" s="176">
        <v>9330.1463414634145</v>
      </c>
      <c r="P666" s="176">
        <v>12440.195121951219</v>
      </c>
      <c r="Q666" s="177">
        <v>1000428976</v>
      </c>
      <c r="R666" s="177" t="s">
        <v>295</v>
      </c>
      <c r="S666" s="177" t="s">
        <v>33</v>
      </c>
      <c r="T666" s="177" t="s">
        <v>2670</v>
      </c>
      <c r="U666" s="196" t="s">
        <v>119</v>
      </c>
      <c r="V666" s="196" t="s">
        <v>120</v>
      </c>
    </row>
    <row r="667" spans="1:22" ht="31.5" customHeight="1">
      <c r="A667" s="177">
        <v>438282</v>
      </c>
      <c r="B667" s="195" t="s">
        <v>2181</v>
      </c>
      <c r="C667" s="177" t="s">
        <v>1932</v>
      </c>
      <c r="D667" s="177">
        <v>0</v>
      </c>
      <c r="E667" s="177" t="s">
        <v>2176</v>
      </c>
      <c r="F667" s="176">
        <v>17.670731707317074</v>
      </c>
      <c r="G667" s="176">
        <v>3110.0487804878048</v>
      </c>
      <c r="H667" s="176">
        <v>0</v>
      </c>
      <c r="I667" s="176">
        <v>0</v>
      </c>
      <c r="J667" s="176">
        <v>3110.0487804878048</v>
      </c>
      <c r="K667" s="176">
        <v>3110.0487804878048</v>
      </c>
      <c r="L667" s="176">
        <v>3110.0487804878048</v>
      </c>
      <c r="M667" s="176">
        <v>3110.0487804878048</v>
      </c>
      <c r="N667" s="176">
        <v>3110.0487804878048</v>
      </c>
      <c r="O667" s="176">
        <v>9330.1463414634145</v>
      </c>
      <c r="P667" s="176">
        <v>12440.195121951219</v>
      </c>
      <c r="Q667" s="177">
        <v>1000428976</v>
      </c>
      <c r="R667" s="177" t="s">
        <v>295</v>
      </c>
      <c r="S667" s="177" t="s">
        <v>53</v>
      </c>
      <c r="T667" s="177" t="s">
        <v>2672</v>
      </c>
      <c r="U667" s="196" t="s">
        <v>119</v>
      </c>
      <c r="V667" s="196" t="s">
        <v>120</v>
      </c>
    </row>
    <row r="668" spans="1:22" ht="31.5" customHeight="1">
      <c r="A668" s="177">
        <v>919559</v>
      </c>
      <c r="B668" s="195" t="s">
        <v>2182</v>
      </c>
      <c r="C668" s="177" t="s">
        <v>1932</v>
      </c>
      <c r="D668" s="177">
        <v>0</v>
      </c>
      <c r="E668" s="177" t="s">
        <v>2176</v>
      </c>
      <c r="F668" s="176">
        <v>17.670731707317074</v>
      </c>
      <c r="G668" s="176">
        <v>3110.0487804878048</v>
      </c>
      <c r="H668" s="176">
        <v>0</v>
      </c>
      <c r="I668" s="176">
        <v>0</v>
      </c>
      <c r="J668" s="176">
        <v>3110.0487804878048</v>
      </c>
      <c r="K668" s="176">
        <v>3110.0487804878048</v>
      </c>
      <c r="L668" s="176">
        <v>3110.0487804878048</v>
      </c>
      <c r="M668" s="176">
        <v>3110.0487804878048</v>
      </c>
      <c r="N668" s="176">
        <v>3110.0487804878048</v>
      </c>
      <c r="O668" s="176">
        <v>9330.1463414634145</v>
      </c>
      <c r="P668" s="176">
        <v>12440.195121951219</v>
      </c>
      <c r="Q668" s="177">
        <v>1000428976</v>
      </c>
      <c r="R668" s="177" t="s">
        <v>295</v>
      </c>
      <c r="S668" s="177" t="s">
        <v>27</v>
      </c>
      <c r="T668" s="177" t="s">
        <v>2647</v>
      </c>
      <c r="U668" s="196" t="s">
        <v>119</v>
      </c>
      <c r="V668" s="196" t="s">
        <v>120</v>
      </c>
    </row>
    <row r="669" spans="1:22" ht="31.5" customHeight="1">
      <c r="A669" s="177">
        <v>2192999</v>
      </c>
      <c r="B669" s="195" t="s">
        <v>1342</v>
      </c>
      <c r="C669" s="177" t="s">
        <v>1932</v>
      </c>
      <c r="D669" s="177">
        <v>0</v>
      </c>
      <c r="E669" s="177" t="s">
        <v>2176</v>
      </c>
      <c r="F669" s="176">
        <v>17.670731707317074</v>
      </c>
      <c r="G669" s="176">
        <v>3110.0487804878048</v>
      </c>
      <c r="H669" s="176">
        <v>0</v>
      </c>
      <c r="I669" s="176">
        <v>0</v>
      </c>
      <c r="J669" s="176">
        <v>3110.0487804878048</v>
      </c>
      <c r="K669" s="176">
        <v>3110.0487804878048</v>
      </c>
      <c r="L669" s="176">
        <v>3110.0487804878048</v>
      </c>
      <c r="M669" s="176">
        <v>3110.0487804878048</v>
      </c>
      <c r="N669" s="176">
        <v>3110.0487804878048</v>
      </c>
      <c r="O669" s="176">
        <v>9330.1463414634145</v>
      </c>
      <c r="P669" s="176">
        <v>12440.195121951219</v>
      </c>
      <c r="Q669" s="177">
        <v>1000428976</v>
      </c>
      <c r="R669" s="177" t="s">
        <v>295</v>
      </c>
      <c r="S669" s="177" t="s">
        <v>33</v>
      </c>
      <c r="T669" s="177" t="s">
        <v>2670</v>
      </c>
      <c r="U669" s="196" t="s">
        <v>119</v>
      </c>
      <c r="V669" s="196" t="s">
        <v>120</v>
      </c>
    </row>
    <row r="670" spans="1:22" ht="31.5" customHeight="1">
      <c r="A670" s="177">
        <v>2270122</v>
      </c>
      <c r="B670" s="195" t="s">
        <v>2148</v>
      </c>
      <c r="C670" s="177" t="s">
        <v>1932</v>
      </c>
      <c r="D670" s="177">
        <v>0</v>
      </c>
      <c r="E670" s="177" t="s">
        <v>2183</v>
      </c>
      <c r="F670" s="176">
        <v>20.195121951219512</v>
      </c>
      <c r="G670" s="176">
        <v>3554.3414634146343</v>
      </c>
      <c r="H670" s="176">
        <v>0</v>
      </c>
      <c r="I670" s="176">
        <v>0</v>
      </c>
      <c r="J670" s="176">
        <v>3554.3414634146343</v>
      </c>
      <c r="K670" s="176">
        <v>3554.3414634146343</v>
      </c>
      <c r="L670" s="176">
        <v>3554.3414634146343</v>
      </c>
      <c r="M670" s="176">
        <v>3554.3414634146343</v>
      </c>
      <c r="N670" s="176">
        <v>3554.3414634146343</v>
      </c>
      <c r="O670" s="176">
        <v>10663.024390243903</v>
      </c>
      <c r="P670" s="176">
        <v>14217.365853658537</v>
      </c>
      <c r="Q670" s="177">
        <v>1000428976</v>
      </c>
      <c r="R670" s="177" t="s">
        <v>295</v>
      </c>
      <c r="S670" s="177" t="s">
        <v>26</v>
      </c>
      <c r="T670" s="177" t="s">
        <v>2643</v>
      </c>
      <c r="U670" s="196" t="s">
        <v>119</v>
      </c>
      <c r="V670" s="196" t="s">
        <v>120</v>
      </c>
    </row>
    <row r="671" spans="1:22" ht="31.5" customHeight="1">
      <c r="A671" s="177">
        <v>2041437</v>
      </c>
      <c r="B671" s="195" t="s">
        <v>1320</v>
      </c>
      <c r="C671" s="177" t="s">
        <v>1932</v>
      </c>
      <c r="D671" s="177">
        <v>0</v>
      </c>
      <c r="E671" s="177" t="s">
        <v>2183</v>
      </c>
      <c r="F671" s="176">
        <v>20.195121951219512</v>
      </c>
      <c r="G671" s="176">
        <v>3554.3414634146343</v>
      </c>
      <c r="H671" s="176">
        <v>0</v>
      </c>
      <c r="I671" s="176">
        <v>0</v>
      </c>
      <c r="J671" s="176">
        <v>3554.3414634146343</v>
      </c>
      <c r="K671" s="176">
        <v>3554.3414634146343</v>
      </c>
      <c r="L671" s="176">
        <v>3554.3414634146343</v>
      </c>
      <c r="M671" s="176">
        <v>3554.3414634146343</v>
      </c>
      <c r="N671" s="176">
        <v>3554.3414634146343</v>
      </c>
      <c r="O671" s="176">
        <v>10663.024390243903</v>
      </c>
      <c r="P671" s="176">
        <v>14217.365853658537</v>
      </c>
      <c r="Q671" s="177">
        <v>1000428976</v>
      </c>
      <c r="R671" s="177" t="s">
        <v>295</v>
      </c>
      <c r="S671" s="177" t="s">
        <v>26</v>
      </c>
      <c r="T671" s="177" t="s">
        <v>2643</v>
      </c>
      <c r="U671" s="196" t="s">
        <v>119</v>
      </c>
      <c r="V671" s="196" t="s">
        <v>120</v>
      </c>
    </row>
    <row r="672" spans="1:22" ht="31.5" customHeight="1">
      <c r="A672" s="177">
        <v>2019872</v>
      </c>
      <c r="B672" s="195" t="s">
        <v>1310</v>
      </c>
      <c r="C672" s="177" t="s">
        <v>1932</v>
      </c>
      <c r="D672" s="177">
        <v>0</v>
      </c>
      <c r="E672" s="177" t="s">
        <v>2183</v>
      </c>
      <c r="F672" s="176">
        <v>20.195121951219512</v>
      </c>
      <c r="G672" s="176">
        <v>3554.3414634146343</v>
      </c>
      <c r="H672" s="176">
        <v>0</v>
      </c>
      <c r="I672" s="176">
        <v>0</v>
      </c>
      <c r="J672" s="176">
        <v>3554.3414634146343</v>
      </c>
      <c r="K672" s="176">
        <v>3554.3414634146343</v>
      </c>
      <c r="L672" s="176">
        <v>3554.3414634146343</v>
      </c>
      <c r="M672" s="176">
        <v>3554.3414634146343</v>
      </c>
      <c r="N672" s="176">
        <v>3554.3414634146343</v>
      </c>
      <c r="O672" s="176">
        <v>10663.024390243903</v>
      </c>
      <c r="P672" s="176">
        <v>14217.365853658537</v>
      </c>
      <c r="Q672" s="177">
        <v>1000428976</v>
      </c>
      <c r="R672" s="177" t="s">
        <v>295</v>
      </c>
      <c r="S672" s="177" t="s">
        <v>26</v>
      </c>
      <c r="T672" s="177" t="s">
        <v>2643</v>
      </c>
      <c r="U672" s="196" t="s">
        <v>119</v>
      </c>
      <c r="V672" s="196" t="s">
        <v>120</v>
      </c>
    </row>
    <row r="673" spans="1:22" ht="31.5" customHeight="1">
      <c r="A673" s="177">
        <v>2041116</v>
      </c>
      <c r="B673" s="195" t="s">
        <v>1339</v>
      </c>
      <c r="C673" s="177" t="s">
        <v>1932</v>
      </c>
      <c r="D673" s="177">
        <v>0</v>
      </c>
      <c r="E673" s="177" t="s">
        <v>2184</v>
      </c>
      <c r="F673" s="176">
        <v>20.195121951219512</v>
      </c>
      <c r="G673" s="176">
        <v>3554.3414634146343</v>
      </c>
      <c r="H673" s="176">
        <v>0</v>
      </c>
      <c r="I673" s="176">
        <v>0</v>
      </c>
      <c r="J673" s="176">
        <v>3554.3414634146343</v>
      </c>
      <c r="K673" s="176">
        <v>3554.3414634146343</v>
      </c>
      <c r="L673" s="176">
        <v>3554.3414634146343</v>
      </c>
      <c r="M673" s="176">
        <v>3554.3414634146343</v>
      </c>
      <c r="N673" s="176">
        <v>3554.3414634146343</v>
      </c>
      <c r="O673" s="176">
        <v>10663.024390243903</v>
      </c>
      <c r="P673" s="176">
        <v>14217.365853658537</v>
      </c>
      <c r="Q673" s="177">
        <v>1000428977</v>
      </c>
      <c r="R673" s="177" t="s">
        <v>293</v>
      </c>
      <c r="S673" s="177" t="s">
        <v>26</v>
      </c>
      <c r="T673" s="177" t="s">
        <v>2643</v>
      </c>
      <c r="U673" s="196" t="s">
        <v>119</v>
      </c>
      <c r="V673" s="196" t="s">
        <v>120</v>
      </c>
    </row>
    <row r="674" spans="1:22" ht="31.5" customHeight="1">
      <c r="A674" s="177">
        <v>2199512</v>
      </c>
      <c r="B674" s="195" t="s">
        <v>1321</v>
      </c>
      <c r="C674" s="177" t="s">
        <v>1932</v>
      </c>
      <c r="D674" s="177">
        <v>0</v>
      </c>
      <c r="E674" s="177" t="s">
        <v>2184</v>
      </c>
      <c r="F674" s="176">
        <v>20.195121951219512</v>
      </c>
      <c r="G674" s="176">
        <v>3554.3414634146343</v>
      </c>
      <c r="H674" s="176">
        <v>0</v>
      </c>
      <c r="I674" s="176">
        <v>0</v>
      </c>
      <c r="J674" s="176">
        <v>3554.3414634146343</v>
      </c>
      <c r="K674" s="176">
        <v>3554.3414634146343</v>
      </c>
      <c r="L674" s="176">
        <v>3554.3414634146343</v>
      </c>
      <c r="M674" s="176">
        <v>3554.3414634146343</v>
      </c>
      <c r="N674" s="176">
        <v>3554.3414634146343</v>
      </c>
      <c r="O674" s="176">
        <v>10663.024390243903</v>
      </c>
      <c r="P674" s="176">
        <v>14217.365853658537</v>
      </c>
      <c r="Q674" s="177">
        <v>1000428976</v>
      </c>
      <c r="R674" s="177" t="s">
        <v>295</v>
      </c>
      <c r="S674" s="177" t="s">
        <v>26</v>
      </c>
      <c r="T674" s="177" t="s">
        <v>2643</v>
      </c>
      <c r="U674" s="196" t="s">
        <v>119</v>
      </c>
      <c r="V674" s="196" t="s">
        <v>120</v>
      </c>
    </row>
    <row r="675" spans="1:22" ht="31.5" customHeight="1">
      <c r="A675" s="177">
        <v>2271050</v>
      </c>
      <c r="B675" s="195" t="s">
        <v>1314</v>
      </c>
      <c r="C675" s="177" t="s">
        <v>1932</v>
      </c>
      <c r="D675" s="177">
        <v>0</v>
      </c>
      <c r="E675" s="177" t="s">
        <v>2184</v>
      </c>
      <c r="F675" s="176">
        <v>20.195121951219512</v>
      </c>
      <c r="G675" s="176">
        <v>3554.3414634146343</v>
      </c>
      <c r="H675" s="176">
        <v>0</v>
      </c>
      <c r="I675" s="176">
        <v>0</v>
      </c>
      <c r="J675" s="176">
        <v>3554.3414634146343</v>
      </c>
      <c r="K675" s="176">
        <v>3554.3414634146343</v>
      </c>
      <c r="L675" s="176">
        <v>3554.3414634146343</v>
      </c>
      <c r="M675" s="176">
        <v>3554.3414634146343</v>
      </c>
      <c r="N675" s="176">
        <v>3554.3414634146343</v>
      </c>
      <c r="O675" s="176">
        <v>10663.024390243903</v>
      </c>
      <c r="P675" s="176">
        <v>14217.365853658537</v>
      </c>
      <c r="Q675" s="177">
        <v>1000428976</v>
      </c>
      <c r="R675" s="177" t="s">
        <v>295</v>
      </c>
      <c r="S675" s="177" t="s">
        <v>26</v>
      </c>
      <c r="T675" s="177" t="s">
        <v>2643</v>
      </c>
      <c r="U675" s="196" t="s">
        <v>119</v>
      </c>
      <c r="V675" s="196" t="s">
        <v>120</v>
      </c>
    </row>
    <row r="676" spans="1:22" ht="31.5" customHeight="1">
      <c r="A676" s="177">
        <v>545968</v>
      </c>
      <c r="B676" s="195" t="s">
        <v>2151</v>
      </c>
      <c r="C676" s="177" t="s">
        <v>1932</v>
      </c>
      <c r="D676" s="177">
        <v>0</v>
      </c>
      <c r="E676" s="177" t="s">
        <v>2184</v>
      </c>
      <c r="F676" s="176">
        <v>20.195121951219512</v>
      </c>
      <c r="G676" s="176">
        <v>3554.3414634146343</v>
      </c>
      <c r="H676" s="176">
        <v>0</v>
      </c>
      <c r="I676" s="176">
        <v>0</v>
      </c>
      <c r="J676" s="176">
        <v>3554.3414634146343</v>
      </c>
      <c r="K676" s="176">
        <v>3554.3414634146343</v>
      </c>
      <c r="L676" s="176">
        <v>3554.3414634146343</v>
      </c>
      <c r="M676" s="176">
        <v>3554.3414634146343</v>
      </c>
      <c r="N676" s="176">
        <v>3554.3414634146343</v>
      </c>
      <c r="O676" s="176">
        <v>10663.024390243903</v>
      </c>
      <c r="P676" s="176">
        <v>14217.365853658537</v>
      </c>
      <c r="Q676" s="177">
        <v>1000428976</v>
      </c>
      <c r="R676" s="177" t="s">
        <v>295</v>
      </c>
      <c r="S676" s="177" t="s">
        <v>26</v>
      </c>
      <c r="T676" s="177" t="s">
        <v>2643</v>
      </c>
      <c r="U676" s="196" t="s">
        <v>119</v>
      </c>
      <c r="V676" s="196" t="s">
        <v>120</v>
      </c>
    </row>
    <row r="677" spans="1:22" ht="31.5" customHeight="1">
      <c r="A677" s="177">
        <v>2163759</v>
      </c>
      <c r="B677" s="195" t="s">
        <v>1334</v>
      </c>
      <c r="C677" s="177" t="s">
        <v>1932</v>
      </c>
      <c r="D677" s="177">
        <v>0</v>
      </c>
      <c r="E677" s="177" t="s">
        <v>2185</v>
      </c>
      <c r="F677" s="176">
        <v>23.134146341463413</v>
      </c>
      <c r="G677" s="176">
        <v>4071.6097560975609</v>
      </c>
      <c r="H677" s="176">
        <v>0</v>
      </c>
      <c r="I677" s="176">
        <v>0</v>
      </c>
      <c r="J677" s="176">
        <v>4071.6097560975609</v>
      </c>
      <c r="K677" s="176">
        <v>4071.6097560975609</v>
      </c>
      <c r="L677" s="176">
        <v>4071.6097560975609</v>
      </c>
      <c r="M677" s="176">
        <v>4071.6097560975609</v>
      </c>
      <c r="N677" s="176">
        <v>4071.6097560975609</v>
      </c>
      <c r="O677" s="176">
        <v>12214.829268292682</v>
      </c>
      <c r="P677" s="176">
        <v>16286.439024390244</v>
      </c>
      <c r="Q677" s="177">
        <v>1000428976</v>
      </c>
      <c r="R677" s="177" t="s">
        <v>295</v>
      </c>
      <c r="S677" s="177" t="s">
        <v>26</v>
      </c>
      <c r="T677" s="177" t="s">
        <v>2643</v>
      </c>
      <c r="U677" s="196" t="s">
        <v>119</v>
      </c>
      <c r="V677" s="196" t="s">
        <v>120</v>
      </c>
    </row>
    <row r="678" spans="1:22" ht="31.5" customHeight="1">
      <c r="A678" s="177">
        <v>2163758</v>
      </c>
      <c r="B678" s="195" t="s">
        <v>2152</v>
      </c>
      <c r="C678" s="177" t="s">
        <v>1932</v>
      </c>
      <c r="D678" s="177">
        <v>0</v>
      </c>
      <c r="E678" s="177" t="s">
        <v>2184</v>
      </c>
      <c r="F678" s="176">
        <v>18.182926829268293</v>
      </c>
      <c r="G678" s="176">
        <v>3200.1951219512198</v>
      </c>
      <c r="H678" s="176">
        <v>0</v>
      </c>
      <c r="I678" s="176">
        <v>0</v>
      </c>
      <c r="J678" s="176">
        <v>3200.1951219512198</v>
      </c>
      <c r="K678" s="176">
        <v>3200.1951219512198</v>
      </c>
      <c r="L678" s="176">
        <v>3200.1951219512198</v>
      </c>
      <c r="M678" s="176">
        <v>3200.1951219512198</v>
      </c>
      <c r="N678" s="176">
        <v>3200.1951219512198</v>
      </c>
      <c r="O678" s="176">
        <v>9600.5853658536598</v>
      </c>
      <c r="P678" s="176">
        <v>12800.780487804879</v>
      </c>
      <c r="Q678" s="177">
        <v>1000428976</v>
      </c>
      <c r="R678" s="177" t="s">
        <v>295</v>
      </c>
      <c r="S678" s="177" t="s">
        <v>26</v>
      </c>
      <c r="T678" s="177" t="s">
        <v>2643</v>
      </c>
      <c r="U678" s="196" t="s">
        <v>119</v>
      </c>
      <c r="V678" s="196" t="s">
        <v>120</v>
      </c>
    </row>
    <row r="679" spans="1:22" ht="31.5" customHeight="1">
      <c r="A679" s="177">
        <v>2144398</v>
      </c>
      <c r="B679" s="195" t="s">
        <v>1340</v>
      </c>
      <c r="C679" s="177" t="s">
        <v>1932</v>
      </c>
      <c r="D679" s="177">
        <v>0</v>
      </c>
      <c r="E679" s="177" t="s">
        <v>2184</v>
      </c>
      <c r="F679" s="176">
        <v>18.182926829268293</v>
      </c>
      <c r="G679" s="176">
        <v>3200.1951219512198</v>
      </c>
      <c r="H679" s="176">
        <v>0</v>
      </c>
      <c r="I679" s="176">
        <v>0</v>
      </c>
      <c r="J679" s="176">
        <v>3200.1951219512198</v>
      </c>
      <c r="K679" s="176">
        <v>3200.1951219512198</v>
      </c>
      <c r="L679" s="176">
        <v>3200.1951219512198</v>
      </c>
      <c r="M679" s="176">
        <v>3200.1951219512198</v>
      </c>
      <c r="N679" s="176">
        <v>3200.1951219512198</v>
      </c>
      <c r="O679" s="176">
        <v>9600.5853658536598</v>
      </c>
      <c r="P679" s="176">
        <v>12800.780487804879</v>
      </c>
      <c r="Q679" s="177">
        <v>1000428977</v>
      </c>
      <c r="R679" s="177" t="s">
        <v>293</v>
      </c>
      <c r="S679" s="177" t="s">
        <v>26</v>
      </c>
      <c r="T679" s="177" t="s">
        <v>2643</v>
      </c>
      <c r="U679" s="196" t="s">
        <v>119</v>
      </c>
      <c r="V679" s="196" t="s">
        <v>120</v>
      </c>
    </row>
    <row r="680" spans="1:22" ht="31.5" customHeight="1">
      <c r="A680" s="177">
        <v>902120</v>
      </c>
      <c r="B680" s="195" t="s">
        <v>2147</v>
      </c>
      <c r="C680" s="177" t="s">
        <v>1932</v>
      </c>
      <c r="D680" s="177">
        <v>0</v>
      </c>
      <c r="E680" s="177" t="s">
        <v>2184</v>
      </c>
      <c r="F680" s="176">
        <v>18.182926829268293</v>
      </c>
      <c r="G680" s="176">
        <v>3200.1951219512198</v>
      </c>
      <c r="H680" s="176">
        <v>0</v>
      </c>
      <c r="I680" s="176">
        <v>0</v>
      </c>
      <c r="J680" s="176">
        <v>3200.1951219512198</v>
      </c>
      <c r="K680" s="176">
        <v>3200.1951219512198</v>
      </c>
      <c r="L680" s="176">
        <v>3200.1951219512198</v>
      </c>
      <c r="M680" s="176">
        <v>3200.1951219512198</v>
      </c>
      <c r="N680" s="176">
        <v>3200.1951219512198</v>
      </c>
      <c r="O680" s="176">
        <v>9600.5853658536598</v>
      </c>
      <c r="P680" s="176">
        <v>12800.780487804879</v>
      </c>
      <c r="Q680" s="177">
        <v>1000428976</v>
      </c>
      <c r="R680" s="177" t="s">
        <v>295</v>
      </c>
      <c r="S680" s="177" t="s">
        <v>26</v>
      </c>
      <c r="T680" s="177" t="s">
        <v>2643</v>
      </c>
      <c r="U680" s="196" t="s">
        <v>119</v>
      </c>
      <c r="V680" s="196" t="s">
        <v>120</v>
      </c>
    </row>
    <row r="681" spans="1:22" ht="31.5" customHeight="1">
      <c r="A681" s="177">
        <v>2025067</v>
      </c>
      <c r="B681" s="195" t="s">
        <v>1343</v>
      </c>
      <c r="C681" s="177" t="s">
        <v>1932</v>
      </c>
      <c r="D681" s="177">
        <v>0</v>
      </c>
      <c r="E681" s="177" t="s">
        <v>2184</v>
      </c>
      <c r="F681" s="176">
        <v>18.182926829268293</v>
      </c>
      <c r="G681" s="176">
        <v>3200.1951219512198</v>
      </c>
      <c r="H681" s="176">
        <v>0</v>
      </c>
      <c r="I681" s="176">
        <v>0</v>
      </c>
      <c r="J681" s="176">
        <v>3200.1951219512198</v>
      </c>
      <c r="K681" s="176">
        <v>3200.1951219512198</v>
      </c>
      <c r="L681" s="176">
        <v>3200.1951219512198</v>
      </c>
      <c r="M681" s="176">
        <v>3200.1951219512198</v>
      </c>
      <c r="N681" s="176">
        <v>3200.1951219512198</v>
      </c>
      <c r="O681" s="176">
        <v>9600.5853658536598</v>
      </c>
      <c r="P681" s="176">
        <v>12800.780487804879</v>
      </c>
      <c r="Q681" s="177">
        <v>1000428977</v>
      </c>
      <c r="R681" s="177" t="s">
        <v>293</v>
      </c>
      <c r="S681" s="177" t="s">
        <v>26</v>
      </c>
      <c r="T681" s="177" t="s">
        <v>2643</v>
      </c>
      <c r="U681" s="196" t="s">
        <v>119</v>
      </c>
      <c r="V681" s="196" t="s">
        <v>120</v>
      </c>
    </row>
    <row r="682" spans="1:22" ht="31.5" customHeight="1">
      <c r="A682" s="177">
        <v>2298324</v>
      </c>
      <c r="B682" s="195" t="s">
        <v>1301</v>
      </c>
      <c r="C682" s="177" t="s">
        <v>1932</v>
      </c>
      <c r="D682" s="177">
        <v>0</v>
      </c>
      <c r="E682" s="177" t="s">
        <v>2184</v>
      </c>
      <c r="F682" s="176">
        <v>18.182926829268293</v>
      </c>
      <c r="G682" s="176">
        <v>3200.1951219512198</v>
      </c>
      <c r="H682" s="176">
        <v>0</v>
      </c>
      <c r="I682" s="176">
        <v>0</v>
      </c>
      <c r="J682" s="176">
        <v>3200.1951219512198</v>
      </c>
      <c r="K682" s="176">
        <v>3200.1951219512198</v>
      </c>
      <c r="L682" s="176">
        <v>3200.1951219512198</v>
      </c>
      <c r="M682" s="176">
        <v>3200.1951219512198</v>
      </c>
      <c r="N682" s="176">
        <v>3200.1951219512198</v>
      </c>
      <c r="O682" s="176">
        <v>9600.5853658536598</v>
      </c>
      <c r="P682" s="176">
        <v>12800.780487804879</v>
      </c>
      <c r="Q682" s="177">
        <v>1000428976</v>
      </c>
      <c r="R682" s="177" t="s">
        <v>295</v>
      </c>
      <c r="S682" s="177" t="s">
        <v>26</v>
      </c>
      <c r="T682" s="177" t="s">
        <v>2643</v>
      </c>
      <c r="U682" s="196" t="s">
        <v>119</v>
      </c>
      <c r="V682" s="196" t="s">
        <v>120</v>
      </c>
    </row>
    <row r="683" spans="1:22" ht="31.5" customHeight="1">
      <c r="A683" s="177">
        <v>2073263</v>
      </c>
      <c r="B683" s="195" t="s">
        <v>1353</v>
      </c>
      <c r="C683" s="177" t="s">
        <v>1932</v>
      </c>
      <c r="D683" s="177">
        <v>0</v>
      </c>
      <c r="E683" s="177" t="s">
        <v>2186</v>
      </c>
      <c r="F683" s="176">
        <v>17.073170731707318</v>
      </c>
      <c r="G683" s="176">
        <v>3004.8780487804879</v>
      </c>
      <c r="H683" s="176">
        <v>0</v>
      </c>
      <c r="I683" s="176">
        <v>0</v>
      </c>
      <c r="J683" s="176">
        <v>3004.8780487804879</v>
      </c>
      <c r="K683" s="176">
        <v>3004.8780487804879</v>
      </c>
      <c r="L683" s="176">
        <v>3004.8780487804879</v>
      </c>
      <c r="M683" s="176">
        <v>3004.8780487804879</v>
      </c>
      <c r="N683" s="176">
        <v>3004.8780487804879</v>
      </c>
      <c r="O683" s="176">
        <v>9014.6341463414647</v>
      </c>
      <c r="P683" s="176">
        <v>12019.512195121952</v>
      </c>
      <c r="Q683" s="177">
        <v>1000428976</v>
      </c>
      <c r="R683" s="177" t="s">
        <v>295</v>
      </c>
      <c r="S683" s="177" t="s">
        <v>26</v>
      </c>
      <c r="T683" s="177" t="s">
        <v>2643</v>
      </c>
      <c r="U683" s="196" t="s">
        <v>119</v>
      </c>
      <c r="V683" s="196" t="s">
        <v>120</v>
      </c>
    </row>
    <row r="684" spans="1:22" ht="31.5" customHeight="1">
      <c r="A684" s="177">
        <v>907221</v>
      </c>
      <c r="B684" s="195" t="s">
        <v>1354</v>
      </c>
      <c r="C684" s="177" t="s">
        <v>1932</v>
      </c>
      <c r="D684" s="177">
        <v>0</v>
      </c>
      <c r="E684" s="177" t="s">
        <v>2186</v>
      </c>
      <c r="F684" s="176">
        <v>17.073170731707318</v>
      </c>
      <c r="G684" s="176">
        <v>3004.8780487804879</v>
      </c>
      <c r="H684" s="176">
        <v>0</v>
      </c>
      <c r="I684" s="176">
        <v>0</v>
      </c>
      <c r="J684" s="176">
        <v>3004.8780487804879</v>
      </c>
      <c r="K684" s="176">
        <v>3004.8780487804879</v>
      </c>
      <c r="L684" s="176">
        <v>3004.8780487804879</v>
      </c>
      <c r="M684" s="176">
        <v>3004.8780487804879</v>
      </c>
      <c r="N684" s="176">
        <v>3004.8780487804879</v>
      </c>
      <c r="O684" s="176">
        <v>9014.6341463414647</v>
      </c>
      <c r="P684" s="176">
        <v>12019.512195121952</v>
      </c>
      <c r="Q684" s="177">
        <v>1000428976</v>
      </c>
      <c r="R684" s="177" t="s">
        <v>295</v>
      </c>
      <c r="S684" s="177" t="s">
        <v>26</v>
      </c>
      <c r="T684" s="177" t="s">
        <v>2643</v>
      </c>
      <c r="U684" s="196" t="s">
        <v>119</v>
      </c>
      <c r="V684" s="196" t="s">
        <v>120</v>
      </c>
    </row>
    <row r="685" spans="1:22" ht="31.5" customHeight="1">
      <c r="A685" s="177">
        <v>2303879</v>
      </c>
      <c r="B685" s="195" t="s">
        <v>2187</v>
      </c>
      <c r="C685" s="177" t="s">
        <v>1932</v>
      </c>
      <c r="D685" s="177">
        <v>0</v>
      </c>
      <c r="E685" s="177" t="s">
        <v>2186</v>
      </c>
      <c r="F685" s="176">
        <v>17.073170731707318</v>
      </c>
      <c r="G685" s="176">
        <v>3004.8780487804879</v>
      </c>
      <c r="H685" s="176">
        <v>0</v>
      </c>
      <c r="I685" s="176">
        <v>0</v>
      </c>
      <c r="J685" s="176">
        <v>3004.8780487804879</v>
      </c>
      <c r="K685" s="176">
        <v>3004.8780487804879</v>
      </c>
      <c r="L685" s="176">
        <v>3004.8780487804879</v>
      </c>
      <c r="M685" s="176">
        <v>3004.8780487804879</v>
      </c>
      <c r="N685" s="176">
        <v>3004.8780487804879</v>
      </c>
      <c r="O685" s="176">
        <v>9014.6341463414647</v>
      </c>
      <c r="P685" s="176">
        <v>12019.512195121952</v>
      </c>
      <c r="Q685" s="177">
        <v>1000428977</v>
      </c>
      <c r="R685" s="177" t="s">
        <v>293</v>
      </c>
      <c r="S685" s="177" t="s">
        <v>26</v>
      </c>
      <c r="T685" s="177" t="s">
        <v>2643</v>
      </c>
      <c r="U685" s="196" t="s">
        <v>119</v>
      </c>
      <c r="V685" s="196" t="s">
        <v>120</v>
      </c>
    </row>
    <row r="686" spans="1:22" ht="31.5" customHeight="1">
      <c r="A686" s="177">
        <v>2333294</v>
      </c>
      <c r="B686" s="195" t="s">
        <v>1293</v>
      </c>
      <c r="C686" s="177" t="s">
        <v>1932</v>
      </c>
      <c r="D686" s="177">
        <v>0</v>
      </c>
      <c r="E686" s="177" t="s">
        <v>2186</v>
      </c>
      <c r="F686" s="176">
        <v>17.073170731707318</v>
      </c>
      <c r="G686" s="176">
        <v>3004.8780487804879</v>
      </c>
      <c r="H686" s="176">
        <v>0</v>
      </c>
      <c r="I686" s="176">
        <v>0</v>
      </c>
      <c r="J686" s="176">
        <v>3004.8780487804879</v>
      </c>
      <c r="K686" s="176">
        <v>3004.8780487804879</v>
      </c>
      <c r="L686" s="176">
        <v>3004.8780487804879</v>
      </c>
      <c r="M686" s="176">
        <v>3004.8780487804879</v>
      </c>
      <c r="N686" s="176">
        <v>3004.8780487804879</v>
      </c>
      <c r="O686" s="176">
        <v>9014.6341463414647</v>
      </c>
      <c r="P686" s="176">
        <v>12019.512195121952</v>
      </c>
      <c r="Q686" s="177">
        <v>1000428976</v>
      </c>
      <c r="R686" s="177" t="s">
        <v>295</v>
      </c>
      <c r="S686" s="177" t="s">
        <v>26</v>
      </c>
      <c r="T686" s="177" t="s">
        <v>2643</v>
      </c>
      <c r="U686" s="196" t="s">
        <v>119</v>
      </c>
      <c r="V686" s="196" t="s">
        <v>120</v>
      </c>
    </row>
    <row r="687" spans="1:22" ht="31.5" customHeight="1">
      <c r="A687" s="177">
        <v>2314354</v>
      </c>
      <c r="B687" s="195" t="s">
        <v>1327</v>
      </c>
      <c r="C687" s="177" t="s">
        <v>1932</v>
      </c>
      <c r="D687" s="177">
        <v>0</v>
      </c>
      <c r="E687" s="177" t="s">
        <v>2186</v>
      </c>
      <c r="F687" s="176">
        <v>17.073170731707318</v>
      </c>
      <c r="G687" s="176">
        <v>3004.8780487804879</v>
      </c>
      <c r="H687" s="176">
        <v>0</v>
      </c>
      <c r="I687" s="176">
        <v>0</v>
      </c>
      <c r="J687" s="176">
        <v>3004.8780487804879</v>
      </c>
      <c r="K687" s="176">
        <v>3004.8780487804879</v>
      </c>
      <c r="L687" s="176">
        <v>3004.8780487804879</v>
      </c>
      <c r="M687" s="176">
        <v>3004.8780487804879</v>
      </c>
      <c r="N687" s="176">
        <v>3004.8780487804879</v>
      </c>
      <c r="O687" s="176">
        <v>9014.6341463414647</v>
      </c>
      <c r="P687" s="176">
        <v>12019.512195121952</v>
      </c>
      <c r="Q687" s="177">
        <v>1000428976</v>
      </c>
      <c r="R687" s="177" t="s">
        <v>295</v>
      </c>
      <c r="S687" s="177" t="s">
        <v>26</v>
      </c>
      <c r="T687" s="177" t="s">
        <v>2643</v>
      </c>
      <c r="U687" s="196" t="s">
        <v>119</v>
      </c>
      <c r="V687" s="196" t="s">
        <v>120</v>
      </c>
    </row>
    <row r="688" spans="1:22" ht="31.5" customHeight="1">
      <c r="A688" s="177">
        <v>2126881</v>
      </c>
      <c r="B688" s="195" t="s">
        <v>2188</v>
      </c>
      <c r="C688" s="177" t="s">
        <v>1932</v>
      </c>
      <c r="D688" s="177">
        <v>0</v>
      </c>
      <c r="E688" s="177" t="s">
        <v>2186</v>
      </c>
      <c r="F688" s="176">
        <v>17.073170731707318</v>
      </c>
      <c r="G688" s="176">
        <v>3004.8780487804879</v>
      </c>
      <c r="H688" s="176">
        <v>0</v>
      </c>
      <c r="I688" s="176">
        <v>0</v>
      </c>
      <c r="J688" s="176">
        <v>3004.8780487804879</v>
      </c>
      <c r="K688" s="176">
        <v>3004.8780487804879</v>
      </c>
      <c r="L688" s="176">
        <v>3004.8780487804879</v>
      </c>
      <c r="M688" s="176">
        <v>3004.8780487804879</v>
      </c>
      <c r="N688" s="176">
        <v>3004.8780487804879</v>
      </c>
      <c r="O688" s="176">
        <v>9014.6341463414647</v>
      </c>
      <c r="P688" s="176">
        <v>12019.512195121952</v>
      </c>
      <c r="Q688" s="177">
        <v>1000428976</v>
      </c>
      <c r="R688" s="177" t="s">
        <v>295</v>
      </c>
      <c r="S688" s="177" t="s">
        <v>26</v>
      </c>
      <c r="T688" s="177" t="s">
        <v>2643</v>
      </c>
      <c r="U688" s="196" t="s">
        <v>119</v>
      </c>
      <c r="V688" s="196" t="s">
        <v>120</v>
      </c>
    </row>
    <row r="689" spans="1:22" ht="31.5" customHeight="1">
      <c r="A689" s="177">
        <v>177349</v>
      </c>
      <c r="B689" s="195" t="s">
        <v>1331</v>
      </c>
      <c r="C689" s="177" t="s">
        <v>1932</v>
      </c>
      <c r="D689" s="177">
        <v>0</v>
      </c>
      <c r="E689" s="177" t="s">
        <v>2186</v>
      </c>
      <c r="F689" s="176">
        <v>17.073170731707318</v>
      </c>
      <c r="G689" s="176">
        <v>3004.8780487804879</v>
      </c>
      <c r="H689" s="176">
        <v>0</v>
      </c>
      <c r="I689" s="176">
        <v>0</v>
      </c>
      <c r="J689" s="176">
        <v>3004.8780487804879</v>
      </c>
      <c r="K689" s="176">
        <v>3004.8780487804879</v>
      </c>
      <c r="L689" s="176">
        <v>3004.8780487804879</v>
      </c>
      <c r="M689" s="176">
        <v>3004.8780487804879</v>
      </c>
      <c r="N689" s="176">
        <v>3004.8780487804879</v>
      </c>
      <c r="O689" s="176">
        <v>9014.6341463414647</v>
      </c>
      <c r="P689" s="176">
        <v>12019.512195121952</v>
      </c>
      <c r="Q689" s="177">
        <v>1000428977</v>
      </c>
      <c r="R689" s="177" t="s">
        <v>293</v>
      </c>
      <c r="S689" s="177" t="s">
        <v>26</v>
      </c>
      <c r="T689" s="177" t="s">
        <v>2643</v>
      </c>
      <c r="U689" s="196" t="s">
        <v>119</v>
      </c>
      <c r="V689" s="196" t="s">
        <v>120</v>
      </c>
    </row>
    <row r="690" spans="1:22" ht="31.5" customHeight="1">
      <c r="A690" s="177">
        <v>2091027</v>
      </c>
      <c r="B690" s="195" t="s">
        <v>1617</v>
      </c>
      <c r="C690" s="177" t="s">
        <v>1932</v>
      </c>
      <c r="D690" s="177">
        <v>0</v>
      </c>
      <c r="E690" s="177" t="s">
        <v>2189</v>
      </c>
      <c r="F690" s="176">
        <v>19.195121951219512</v>
      </c>
      <c r="G690" s="176">
        <v>3378.3414634146343</v>
      </c>
      <c r="H690" s="176">
        <v>0</v>
      </c>
      <c r="I690" s="176">
        <v>0</v>
      </c>
      <c r="J690" s="176">
        <v>3378.3414634146343</v>
      </c>
      <c r="K690" s="176">
        <v>3378.3414634146343</v>
      </c>
      <c r="L690" s="176">
        <v>3378.3414634146343</v>
      </c>
      <c r="M690" s="176">
        <v>3378.3414634146343</v>
      </c>
      <c r="N690" s="176">
        <v>3378.3414634146343</v>
      </c>
      <c r="O690" s="176">
        <v>10135.024390243903</v>
      </c>
      <c r="P690" s="176">
        <v>13513.365853658537</v>
      </c>
      <c r="Q690" s="177">
        <v>1000428976</v>
      </c>
      <c r="R690" s="177" t="s">
        <v>295</v>
      </c>
      <c r="S690" s="177" t="s">
        <v>27</v>
      </c>
      <c r="T690" s="177" t="s">
        <v>2647</v>
      </c>
      <c r="U690" s="196" t="s">
        <v>119</v>
      </c>
      <c r="V690" s="196" t="s">
        <v>120</v>
      </c>
    </row>
    <row r="691" spans="1:22" ht="31.5" customHeight="1">
      <c r="A691" s="177">
        <v>2165999</v>
      </c>
      <c r="B691" s="195" t="s">
        <v>2164</v>
      </c>
      <c r="C691" s="177" t="s">
        <v>1932</v>
      </c>
      <c r="D691" s="177">
        <v>0</v>
      </c>
      <c r="E691" s="177" t="s">
        <v>2189</v>
      </c>
      <c r="F691" s="176">
        <v>19.195121951219512</v>
      </c>
      <c r="G691" s="176">
        <v>3378.3414634146343</v>
      </c>
      <c r="H691" s="176">
        <v>0</v>
      </c>
      <c r="I691" s="176">
        <v>0</v>
      </c>
      <c r="J691" s="176">
        <v>3378.3414634146343</v>
      </c>
      <c r="K691" s="176">
        <v>3378.3414634146343</v>
      </c>
      <c r="L691" s="176">
        <v>3378.3414634146343</v>
      </c>
      <c r="M691" s="176">
        <v>3378.3414634146343</v>
      </c>
      <c r="N691" s="176">
        <v>3378.3414634146343</v>
      </c>
      <c r="O691" s="176">
        <v>10135.024390243903</v>
      </c>
      <c r="P691" s="176">
        <v>13513.365853658537</v>
      </c>
      <c r="Q691" s="177">
        <v>1000428977</v>
      </c>
      <c r="R691" s="177" t="s">
        <v>293</v>
      </c>
      <c r="S691" s="177" t="s">
        <v>27</v>
      </c>
      <c r="T691" s="177" t="s">
        <v>2647</v>
      </c>
      <c r="U691" s="196" t="s">
        <v>119</v>
      </c>
      <c r="V691" s="196" t="s">
        <v>120</v>
      </c>
    </row>
    <row r="692" spans="1:22" ht="31.5" customHeight="1">
      <c r="A692" s="177">
        <v>2276502</v>
      </c>
      <c r="B692" s="195" t="s">
        <v>2190</v>
      </c>
      <c r="C692" s="177" t="s">
        <v>1932</v>
      </c>
      <c r="D692" s="177">
        <v>0</v>
      </c>
      <c r="E692" s="177" t="s">
        <v>2189</v>
      </c>
      <c r="F692" s="176">
        <v>19.195121951219512</v>
      </c>
      <c r="G692" s="176">
        <v>3378.3414634146343</v>
      </c>
      <c r="H692" s="176">
        <v>0</v>
      </c>
      <c r="I692" s="176">
        <v>0</v>
      </c>
      <c r="J692" s="176">
        <v>3378.3414634146343</v>
      </c>
      <c r="K692" s="176">
        <v>3378.3414634146343</v>
      </c>
      <c r="L692" s="176">
        <v>3378.3414634146343</v>
      </c>
      <c r="M692" s="176">
        <v>3378.3414634146343</v>
      </c>
      <c r="N692" s="176">
        <v>3378.3414634146343</v>
      </c>
      <c r="O692" s="176">
        <v>10135.024390243903</v>
      </c>
      <c r="P692" s="176">
        <v>13513.365853658537</v>
      </c>
      <c r="Q692" s="177">
        <v>1000428976</v>
      </c>
      <c r="R692" s="177" t="s">
        <v>295</v>
      </c>
      <c r="S692" s="177" t="s">
        <v>27</v>
      </c>
      <c r="T692" s="177" t="s">
        <v>2647</v>
      </c>
      <c r="U692" s="196" t="s">
        <v>119</v>
      </c>
      <c r="V692" s="196" t="s">
        <v>120</v>
      </c>
    </row>
    <row r="693" spans="1:22" ht="31.5" customHeight="1">
      <c r="A693" s="177">
        <v>2276503</v>
      </c>
      <c r="B693" s="195" t="s">
        <v>2161</v>
      </c>
      <c r="C693" s="177" t="s">
        <v>1932</v>
      </c>
      <c r="D693" s="177">
        <v>0</v>
      </c>
      <c r="E693" s="177" t="s">
        <v>2189</v>
      </c>
      <c r="F693" s="176">
        <v>19.195121951219512</v>
      </c>
      <c r="G693" s="176">
        <v>3378.3414634146343</v>
      </c>
      <c r="H693" s="176">
        <v>0</v>
      </c>
      <c r="I693" s="176">
        <v>0</v>
      </c>
      <c r="J693" s="176">
        <v>3378.3414634146343</v>
      </c>
      <c r="K693" s="176">
        <v>3378.3414634146343</v>
      </c>
      <c r="L693" s="176">
        <v>3378.3414634146343</v>
      </c>
      <c r="M693" s="176">
        <v>3378.3414634146343</v>
      </c>
      <c r="N693" s="176">
        <v>3378.3414634146343</v>
      </c>
      <c r="O693" s="176">
        <v>10135.024390243903</v>
      </c>
      <c r="P693" s="176">
        <v>13513.365853658537</v>
      </c>
      <c r="Q693" s="177">
        <v>1000428976</v>
      </c>
      <c r="R693" s="177" t="s">
        <v>295</v>
      </c>
      <c r="S693" s="177" t="s">
        <v>27</v>
      </c>
      <c r="T693" s="177" t="s">
        <v>2647</v>
      </c>
      <c r="U693" s="196" t="s">
        <v>119</v>
      </c>
      <c r="V693" s="196" t="s">
        <v>120</v>
      </c>
    </row>
    <row r="694" spans="1:22" ht="31.5" customHeight="1">
      <c r="A694" s="177">
        <v>2344709</v>
      </c>
      <c r="B694" s="195" t="s">
        <v>1622</v>
      </c>
      <c r="C694" s="177" t="s">
        <v>1932</v>
      </c>
      <c r="D694" s="177">
        <v>0</v>
      </c>
      <c r="E694" s="177" t="s">
        <v>2189</v>
      </c>
      <c r="F694" s="176">
        <v>19.195121951219512</v>
      </c>
      <c r="G694" s="176">
        <v>3378.3414634146343</v>
      </c>
      <c r="H694" s="176">
        <v>0</v>
      </c>
      <c r="I694" s="176">
        <v>0</v>
      </c>
      <c r="J694" s="176">
        <v>3378.3414634146343</v>
      </c>
      <c r="K694" s="176">
        <v>3378.3414634146343</v>
      </c>
      <c r="L694" s="176">
        <v>3378.3414634146343</v>
      </c>
      <c r="M694" s="176">
        <v>3378.3414634146343</v>
      </c>
      <c r="N694" s="176">
        <v>3378.3414634146343</v>
      </c>
      <c r="O694" s="176">
        <v>10135.024390243903</v>
      </c>
      <c r="P694" s="176">
        <v>13513.365853658537</v>
      </c>
      <c r="Q694" s="177">
        <v>1000428976</v>
      </c>
      <c r="R694" s="177" t="s">
        <v>295</v>
      </c>
      <c r="S694" s="177" t="s">
        <v>27</v>
      </c>
      <c r="T694" s="177" t="s">
        <v>2647</v>
      </c>
      <c r="U694" s="196" t="s">
        <v>119</v>
      </c>
      <c r="V694" s="196" t="s">
        <v>120</v>
      </c>
    </row>
    <row r="695" spans="1:22" ht="31.5" customHeight="1">
      <c r="A695" s="177">
        <v>2373396</v>
      </c>
      <c r="B695" s="195" t="s">
        <v>1623</v>
      </c>
      <c r="C695" s="177" t="s">
        <v>1932</v>
      </c>
      <c r="D695" s="177">
        <v>0</v>
      </c>
      <c r="E695" s="177" t="s">
        <v>2189</v>
      </c>
      <c r="F695" s="176">
        <v>19.195121951219512</v>
      </c>
      <c r="G695" s="176">
        <v>3378.3414634146343</v>
      </c>
      <c r="H695" s="176">
        <v>0</v>
      </c>
      <c r="I695" s="176">
        <v>0</v>
      </c>
      <c r="J695" s="176">
        <v>3378.3414634146343</v>
      </c>
      <c r="K695" s="176">
        <v>3378.3414634146343</v>
      </c>
      <c r="L695" s="176">
        <v>3378.3414634146343</v>
      </c>
      <c r="M695" s="176">
        <v>3378.3414634146343</v>
      </c>
      <c r="N695" s="176">
        <v>3378.3414634146343</v>
      </c>
      <c r="O695" s="176">
        <v>10135.024390243903</v>
      </c>
      <c r="P695" s="176">
        <v>13513.365853658537</v>
      </c>
      <c r="Q695" s="177">
        <v>1000428976</v>
      </c>
      <c r="R695" s="177" t="s">
        <v>295</v>
      </c>
      <c r="S695" s="177" t="s">
        <v>27</v>
      </c>
      <c r="T695" s="177" t="s">
        <v>2647</v>
      </c>
      <c r="U695" s="196" t="s">
        <v>119</v>
      </c>
      <c r="V695" s="196" t="s">
        <v>120</v>
      </c>
    </row>
    <row r="696" spans="1:22" ht="31.5" customHeight="1">
      <c r="A696" s="177">
        <v>2391705</v>
      </c>
      <c r="B696" s="195" t="s">
        <v>998</v>
      </c>
      <c r="C696" s="177" t="s">
        <v>1932</v>
      </c>
      <c r="D696" s="177">
        <v>0</v>
      </c>
      <c r="E696" s="177" t="s">
        <v>2189</v>
      </c>
      <c r="F696" s="176">
        <v>19.195121951219512</v>
      </c>
      <c r="G696" s="176">
        <v>3378.3414634146343</v>
      </c>
      <c r="H696" s="176">
        <v>0</v>
      </c>
      <c r="I696" s="176">
        <v>0</v>
      </c>
      <c r="J696" s="176">
        <v>3378.3414634146343</v>
      </c>
      <c r="K696" s="176">
        <v>3378.3414634146343</v>
      </c>
      <c r="L696" s="176">
        <v>3378.3414634146343</v>
      </c>
      <c r="M696" s="176">
        <v>3378.3414634146343</v>
      </c>
      <c r="N696" s="176">
        <v>3378.3414634146343</v>
      </c>
      <c r="O696" s="176">
        <v>10135.024390243903</v>
      </c>
      <c r="P696" s="176">
        <v>13513.365853658537</v>
      </c>
      <c r="Q696" s="177">
        <v>1000428977</v>
      </c>
      <c r="R696" s="177" t="s">
        <v>293</v>
      </c>
      <c r="S696" s="177" t="s">
        <v>27</v>
      </c>
      <c r="T696" s="177" t="s">
        <v>2647</v>
      </c>
      <c r="U696" s="196" t="s">
        <v>119</v>
      </c>
      <c r="V696" s="196" t="s">
        <v>120</v>
      </c>
    </row>
    <row r="697" spans="1:22" ht="31.5" customHeight="1">
      <c r="A697" s="177">
        <v>923824</v>
      </c>
      <c r="B697" s="195" t="s">
        <v>1637</v>
      </c>
      <c r="C697" s="177" t="s">
        <v>1932</v>
      </c>
      <c r="D697" s="177">
        <v>0</v>
      </c>
      <c r="E697" s="177" t="s">
        <v>2191</v>
      </c>
      <c r="F697" s="176">
        <v>23.024390243902438</v>
      </c>
      <c r="G697" s="176">
        <v>4052.292682926829</v>
      </c>
      <c r="H697" s="176">
        <v>0</v>
      </c>
      <c r="I697" s="176">
        <v>0</v>
      </c>
      <c r="J697" s="176">
        <v>4052.292682926829</v>
      </c>
      <c r="K697" s="176">
        <v>4052.292682926829</v>
      </c>
      <c r="L697" s="176">
        <v>4052.292682926829</v>
      </c>
      <c r="M697" s="176">
        <v>4052.292682926829</v>
      </c>
      <c r="N697" s="176">
        <v>4052.292682926829</v>
      </c>
      <c r="O697" s="176">
        <v>12156.878048780487</v>
      </c>
      <c r="P697" s="176">
        <v>16209.170731707316</v>
      </c>
      <c r="Q697" s="177">
        <v>1000428976</v>
      </c>
      <c r="R697" s="177" t="s">
        <v>295</v>
      </c>
      <c r="S697" s="177" t="s">
        <v>27</v>
      </c>
      <c r="T697" s="177" t="s">
        <v>2647</v>
      </c>
      <c r="U697" s="196" t="s">
        <v>119</v>
      </c>
      <c r="V697" s="196" t="s">
        <v>120</v>
      </c>
    </row>
    <row r="698" spans="1:22" ht="31.5" customHeight="1">
      <c r="A698" s="177">
        <v>288101</v>
      </c>
      <c r="B698" s="195" t="s">
        <v>2304</v>
      </c>
      <c r="C698" s="177" t="s">
        <v>1711</v>
      </c>
      <c r="D698" s="177" t="s">
        <v>801</v>
      </c>
      <c r="E698" s="177" t="s">
        <v>346</v>
      </c>
      <c r="F698" s="176">
        <v>23.13</v>
      </c>
      <c r="G698" s="176">
        <v>4070.8799999999997</v>
      </c>
      <c r="H698" s="176">
        <v>0</v>
      </c>
      <c r="I698" s="176">
        <v>0</v>
      </c>
      <c r="J698" s="176">
        <v>4070.8799999999997</v>
      </c>
      <c r="K698" s="176">
        <v>4070.8799999999997</v>
      </c>
      <c r="L698" s="176">
        <v>4070.8799999999997</v>
      </c>
      <c r="M698" s="176">
        <v>4070.8799999999997</v>
      </c>
      <c r="N698" s="176">
        <v>4070.8799999999997</v>
      </c>
      <c r="O698" s="176">
        <v>12212.64</v>
      </c>
      <c r="P698" s="176">
        <v>16283.519999999999</v>
      </c>
      <c r="Q698" s="177">
        <v>1000428977</v>
      </c>
      <c r="R698" s="177" t="s">
        <v>293</v>
      </c>
      <c r="S698" s="177" t="s">
        <v>33</v>
      </c>
      <c r="T698" s="177" t="s">
        <v>2646</v>
      </c>
      <c r="U698" s="196" t="s">
        <v>121</v>
      </c>
      <c r="V698" s="197" t="s">
        <v>2759</v>
      </c>
    </row>
    <row r="699" spans="1:22" ht="31.5" customHeight="1">
      <c r="A699" s="177">
        <v>2399282</v>
      </c>
      <c r="B699" s="195" t="s">
        <v>1065</v>
      </c>
      <c r="C699" s="177" t="s">
        <v>1711</v>
      </c>
      <c r="D699" s="177" t="s">
        <v>801</v>
      </c>
      <c r="E699" s="177" t="s">
        <v>588</v>
      </c>
      <c r="F699" s="176">
        <v>25.05</v>
      </c>
      <c r="G699" s="176">
        <v>4408.8</v>
      </c>
      <c r="H699" s="176">
        <v>0</v>
      </c>
      <c r="I699" s="176">
        <v>0</v>
      </c>
      <c r="J699" s="176">
        <v>0</v>
      </c>
      <c r="K699" s="176">
        <v>2204.4</v>
      </c>
      <c r="L699" s="176">
        <v>4408.8</v>
      </c>
      <c r="M699" s="176">
        <v>4408.8</v>
      </c>
      <c r="N699" s="176">
        <v>0</v>
      </c>
      <c r="O699" s="176">
        <v>11022</v>
      </c>
      <c r="P699" s="176">
        <v>11022</v>
      </c>
      <c r="Q699" s="177">
        <v>1000410331</v>
      </c>
      <c r="R699" s="177" t="s">
        <v>2760</v>
      </c>
      <c r="S699" s="177" t="s">
        <v>276</v>
      </c>
      <c r="T699" s="177" t="s">
        <v>2761</v>
      </c>
      <c r="U699" s="196" t="s">
        <v>121</v>
      </c>
      <c r="V699" s="197" t="s">
        <v>2759</v>
      </c>
    </row>
    <row r="700" spans="1:22" ht="31.5" customHeight="1">
      <c r="A700" s="177">
        <v>2048564</v>
      </c>
      <c r="B700" s="195" t="s">
        <v>920</v>
      </c>
      <c r="C700" s="177" t="s">
        <v>1711</v>
      </c>
      <c r="D700" s="177" t="s">
        <v>801</v>
      </c>
      <c r="E700" s="177" t="s">
        <v>346</v>
      </c>
      <c r="F700" s="176">
        <v>23.13</v>
      </c>
      <c r="G700" s="176">
        <v>4070.8799999999997</v>
      </c>
      <c r="H700" s="176">
        <v>0</v>
      </c>
      <c r="I700" s="176">
        <v>0</v>
      </c>
      <c r="J700" s="176">
        <v>4070.8799999999997</v>
      </c>
      <c r="K700" s="176">
        <v>4070.8799999999997</v>
      </c>
      <c r="L700" s="176">
        <v>4070.8799999999997</v>
      </c>
      <c r="M700" s="176">
        <v>4070.8799999999997</v>
      </c>
      <c r="N700" s="176">
        <v>4070.8799999999997</v>
      </c>
      <c r="O700" s="176">
        <v>12212.64</v>
      </c>
      <c r="P700" s="176">
        <v>16283.519999999999</v>
      </c>
      <c r="Q700" s="177" t="e">
        <v>#N/A</v>
      </c>
      <c r="R700" s="177" t="e">
        <v>#N/A</v>
      </c>
      <c r="S700" s="177" t="s">
        <v>24</v>
      </c>
      <c r="T700" s="177" t="s">
        <v>2641</v>
      </c>
      <c r="U700" s="196" t="s">
        <v>121</v>
      </c>
      <c r="V700" s="197" t="s">
        <v>2759</v>
      </c>
    </row>
    <row r="701" spans="1:22" ht="31.5" customHeight="1">
      <c r="A701" s="177">
        <v>2170851</v>
      </c>
      <c r="B701" s="195" t="s">
        <v>2305</v>
      </c>
      <c r="C701" s="177" t="s">
        <v>1711</v>
      </c>
      <c r="D701" s="177" t="s">
        <v>801</v>
      </c>
      <c r="E701" s="177" t="s">
        <v>346</v>
      </c>
      <c r="F701" s="176">
        <v>23.13</v>
      </c>
      <c r="G701" s="176">
        <v>4070.8799999999997</v>
      </c>
      <c r="H701" s="176">
        <v>0</v>
      </c>
      <c r="I701" s="176">
        <v>0</v>
      </c>
      <c r="J701" s="176">
        <v>4070.8799999999997</v>
      </c>
      <c r="K701" s="176">
        <v>4070.8799999999997</v>
      </c>
      <c r="L701" s="176">
        <v>4070.8799999999997</v>
      </c>
      <c r="M701" s="176">
        <v>4070.8799999999997</v>
      </c>
      <c r="N701" s="176">
        <v>4070.8799999999997</v>
      </c>
      <c r="O701" s="176">
        <v>12212.64</v>
      </c>
      <c r="P701" s="176">
        <v>16283.519999999999</v>
      </c>
      <c r="Q701" s="177">
        <v>1000428977</v>
      </c>
      <c r="R701" s="177" t="s">
        <v>293</v>
      </c>
      <c r="S701" s="177" t="s">
        <v>53</v>
      </c>
      <c r="T701" s="177" t="s">
        <v>2672</v>
      </c>
      <c r="U701" s="196" t="s">
        <v>121</v>
      </c>
      <c r="V701" s="197" t="s">
        <v>2759</v>
      </c>
    </row>
    <row r="702" spans="1:22" ht="31.5" customHeight="1">
      <c r="A702" s="177">
        <v>215138</v>
      </c>
      <c r="B702" s="195" t="s">
        <v>2306</v>
      </c>
      <c r="C702" s="177" t="s">
        <v>1711</v>
      </c>
      <c r="D702" s="177" t="s">
        <v>801</v>
      </c>
      <c r="E702" s="177" t="s">
        <v>341</v>
      </c>
      <c r="F702" s="176">
        <v>27.78</v>
      </c>
      <c r="G702" s="176">
        <v>4889.2800000000007</v>
      </c>
      <c r="H702" s="176">
        <v>0</v>
      </c>
      <c r="I702" s="176">
        <v>0</v>
      </c>
      <c r="J702" s="176">
        <v>4889.2800000000007</v>
      </c>
      <c r="K702" s="176">
        <v>4889.2800000000007</v>
      </c>
      <c r="L702" s="176">
        <v>4889.2800000000007</v>
      </c>
      <c r="M702" s="176">
        <v>4889.2800000000007</v>
      </c>
      <c r="N702" s="176">
        <v>4889.2800000000007</v>
      </c>
      <c r="O702" s="176">
        <v>14667.840000000002</v>
      </c>
      <c r="P702" s="176">
        <v>19557.120000000003</v>
      </c>
      <c r="Q702" s="177">
        <v>1000410330</v>
      </c>
      <c r="R702" s="177" t="s">
        <v>2753</v>
      </c>
      <c r="S702" s="177" t="s">
        <v>27</v>
      </c>
      <c r="T702" s="177" t="s">
        <v>2647</v>
      </c>
      <c r="U702" s="196" t="s">
        <v>121</v>
      </c>
      <c r="V702" s="197" t="s">
        <v>2759</v>
      </c>
    </row>
    <row r="703" spans="1:22" ht="31.5" customHeight="1">
      <c r="A703" s="177">
        <v>2391433</v>
      </c>
      <c r="B703" s="195" t="s">
        <v>2307</v>
      </c>
      <c r="C703" s="177" t="s">
        <v>1711</v>
      </c>
      <c r="D703" s="177" t="s">
        <v>801</v>
      </c>
      <c r="E703" s="177" t="s">
        <v>341</v>
      </c>
      <c r="F703" s="176">
        <v>23.02</v>
      </c>
      <c r="G703" s="176">
        <v>4051.52</v>
      </c>
      <c r="H703" s="176">
        <v>0</v>
      </c>
      <c r="I703" s="176">
        <v>0</v>
      </c>
      <c r="J703" s="176">
        <v>4051.52</v>
      </c>
      <c r="K703" s="176">
        <v>4051.52</v>
      </c>
      <c r="L703" s="176">
        <v>4051.52</v>
      </c>
      <c r="M703" s="176">
        <v>4051.52</v>
      </c>
      <c r="N703" s="176">
        <v>4051.52</v>
      </c>
      <c r="O703" s="176">
        <v>12154.56</v>
      </c>
      <c r="P703" s="176">
        <v>16206.08</v>
      </c>
      <c r="Q703" s="177" t="e">
        <v>#N/A</v>
      </c>
      <c r="R703" s="177" t="e">
        <v>#N/A</v>
      </c>
      <c r="S703" s="177" t="s">
        <v>24</v>
      </c>
      <c r="T703" s="177" t="s">
        <v>2641</v>
      </c>
      <c r="U703" s="196" t="s">
        <v>121</v>
      </c>
      <c r="V703" s="197" t="s">
        <v>2759</v>
      </c>
    </row>
    <row r="704" spans="1:22" ht="31.5" customHeight="1">
      <c r="A704" s="177">
        <v>823296</v>
      </c>
      <c r="B704" s="195" t="s">
        <v>2308</v>
      </c>
      <c r="C704" s="177" t="s">
        <v>1711</v>
      </c>
      <c r="D704" s="177" t="s">
        <v>801</v>
      </c>
      <c r="E704" s="177" t="s">
        <v>341</v>
      </c>
      <c r="F704" s="176">
        <v>27.78</v>
      </c>
      <c r="G704" s="176">
        <v>4889.2800000000007</v>
      </c>
      <c r="H704" s="176">
        <v>0</v>
      </c>
      <c r="I704" s="176">
        <v>0</v>
      </c>
      <c r="J704" s="176">
        <v>4889.2800000000007</v>
      </c>
      <c r="K704" s="176">
        <v>4889.2800000000007</v>
      </c>
      <c r="L704" s="176">
        <v>4889.2800000000007</v>
      </c>
      <c r="M704" s="176">
        <v>4889.2800000000007</v>
      </c>
      <c r="N704" s="176">
        <v>4889.2800000000007</v>
      </c>
      <c r="O704" s="176">
        <v>14667.840000000002</v>
      </c>
      <c r="P704" s="176">
        <v>19557.120000000003</v>
      </c>
      <c r="Q704" s="177">
        <v>1000347921</v>
      </c>
      <c r="R704" s="177" t="s">
        <v>92</v>
      </c>
      <c r="S704" s="177" t="s">
        <v>27</v>
      </c>
      <c r="T704" s="177" t="s">
        <v>2647</v>
      </c>
      <c r="U704" s="196" t="s">
        <v>121</v>
      </c>
      <c r="V704" s="197" t="s">
        <v>2759</v>
      </c>
    </row>
    <row r="705" spans="1:22" ht="31.5" customHeight="1">
      <c r="A705" s="177">
        <v>2096263</v>
      </c>
      <c r="B705" s="195" t="s">
        <v>2309</v>
      </c>
      <c r="C705" s="177" t="s">
        <v>1711</v>
      </c>
      <c r="D705" s="177" t="s">
        <v>801</v>
      </c>
      <c r="E705" s="177" t="s">
        <v>341</v>
      </c>
      <c r="F705" s="176">
        <v>23.02</v>
      </c>
      <c r="G705" s="176">
        <v>4051.52</v>
      </c>
      <c r="H705" s="176">
        <v>0</v>
      </c>
      <c r="I705" s="176">
        <v>0</v>
      </c>
      <c r="J705" s="176">
        <v>4051.52</v>
      </c>
      <c r="K705" s="176">
        <v>4051.52</v>
      </c>
      <c r="L705" s="176">
        <v>4051.52</v>
      </c>
      <c r="M705" s="176">
        <v>4051.52</v>
      </c>
      <c r="N705" s="176">
        <v>4051.52</v>
      </c>
      <c r="O705" s="176">
        <v>12154.56</v>
      </c>
      <c r="P705" s="176">
        <v>16206.08</v>
      </c>
      <c r="Q705" s="177">
        <v>1000347921</v>
      </c>
      <c r="R705" s="177" t="s">
        <v>92</v>
      </c>
      <c r="S705" s="177" t="s">
        <v>27</v>
      </c>
      <c r="T705" s="177" t="s">
        <v>2647</v>
      </c>
      <c r="U705" s="196" t="s">
        <v>121</v>
      </c>
      <c r="V705" s="197" t="s">
        <v>2759</v>
      </c>
    </row>
    <row r="706" spans="1:22" ht="31.5" customHeight="1">
      <c r="A706" s="177">
        <v>919552</v>
      </c>
      <c r="B706" s="195" t="s">
        <v>2310</v>
      </c>
      <c r="C706" s="177" t="s">
        <v>1711</v>
      </c>
      <c r="D706" s="177" t="s">
        <v>801</v>
      </c>
      <c r="E706" s="177" t="s">
        <v>341</v>
      </c>
      <c r="F706" s="176">
        <v>23.02</v>
      </c>
      <c r="G706" s="176">
        <v>4051.52</v>
      </c>
      <c r="H706" s="176">
        <v>0</v>
      </c>
      <c r="I706" s="176">
        <v>0</v>
      </c>
      <c r="J706" s="176">
        <v>4051.52</v>
      </c>
      <c r="K706" s="176">
        <v>4051.52</v>
      </c>
      <c r="L706" s="176">
        <v>4051.52</v>
      </c>
      <c r="M706" s="176">
        <v>4051.52</v>
      </c>
      <c r="N706" s="176">
        <v>4051.52</v>
      </c>
      <c r="O706" s="176">
        <v>12154.56</v>
      </c>
      <c r="P706" s="176">
        <v>16206.08</v>
      </c>
      <c r="Q706" s="177">
        <v>1000450721</v>
      </c>
      <c r="R706" s="177" t="s">
        <v>2762</v>
      </c>
      <c r="S706" s="177" t="s">
        <v>27</v>
      </c>
      <c r="T706" s="177" t="s">
        <v>2647</v>
      </c>
      <c r="U706" s="196" t="s">
        <v>121</v>
      </c>
      <c r="V706" s="197" t="s">
        <v>2759</v>
      </c>
    </row>
    <row r="707" spans="1:22" ht="31.5" customHeight="1">
      <c r="A707" s="177">
        <v>2313667</v>
      </c>
      <c r="B707" s="195" t="s">
        <v>2311</v>
      </c>
      <c r="C707" s="177" t="s">
        <v>1711</v>
      </c>
      <c r="D707" s="177" t="s">
        <v>801</v>
      </c>
      <c r="E707" s="177" t="s">
        <v>341</v>
      </c>
      <c r="F707" s="176">
        <v>19.2</v>
      </c>
      <c r="G707" s="176">
        <v>3379.2</v>
      </c>
      <c r="H707" s="176">
        <v>0</v>
      </c>
      <c r="I707" s="176">
        <v>0</v>
      </c>
      <c r="J707" s="176">
        <v>3379.2</v>
      </c>
      <c r="K707" s="176">
        <v>3379.2</v>
      </c>
      <c r="L707" s="176">
        <v>3379.2</v>
      </c>
      <c r="M707" s="176">
        <v>3379.2</v>
      </c>
      <c r="N707" s="176">
        <v>3379.2</v>
      </c>
      <c r="O707" s="176">
        <v>10137.599999999999</v>
      </c>
      <c r="P707" s="176">
        <v>13516.8</v>
      </c>
      <c r="Q707" s="177">
        <v>1000347921</v>
      </c>
      <c r="R707" s="177" t="s">
        <v>92</v>
      </c>
      <c r="S707" s="177" t="s">
        <v>27</v>
      </c>
      <c r="T707" s="177" t="s">
        <v>2654</v>
      </c>
      <c r="U707" s="196" t="s">
        <v>121</v>
      </c>
      <c r="V707" s="197" t="s">
        <v>2759</v>
      </c>
    </row>
    <row r="708" spans="1:22" ht="31.5" customHeight="1">
      <c r="A708" s="177">
        <v>2376857</v>
      </c>
      <c r="B708" s="195" t="s">
        <v>2312</v>
      </c>
      <c r="C708" s="177" t="s">
        <v>1711</v>
      </c>
      <c r="D708" s="177" t="s">
        <v>801</v>
      </c>
      <c r="E708" s="177" t="s">
        <v>341</v>
      </c>
      <c r="F708" s="176">
        <v>19.2</v>
      </c>
      <c r="G708" s="176">
        <v>3379.2</v>
      </c>
      <c r="H708" s="176">
        <v>0</v>
      </c>
      <c r="I708" s="176">
        <v>0</v>
      </c>
      <c r="J708" s="176">
        <v>3379.2</v>
      </c>
      <c r="K708" s="176">
        <v>3379.2</v>
      </c>
      <c r="L708" s="176">
        <v>3379.2</v>
      </c>
      <c r="M708" s="176">
        <v>3379.2</v>
      </c>
      <c r="N708" s="176">
        <v>3379.2</v>
      </c>
      <c r="O708" s="176">
        <v>10137.599999999999</v>
      </c>
      <c r="P708" s="176">
        <v>13516.8</v>
      </c>
      <c r="Q708" s="177">
        <v>1000428976</v>
      </c>
      <c r="R708" s="177" t="s">
        <v>295</v>
      </c>
      <c r="S708" s="177" t="s">
        <v>27</v>
      </c>
      <c r="T708" s="177" t="s">
        <v>2647</v>
      </c>
      <c r="U708" s="196" t="s">
        <v>121</v>
      </c>
      <c r="V708" s="197" t="s">
        <v>2759</v>
      </c>
    </row>
    <row r="709" spans="1:22" ht="31.5" customHeight="1">
      <c r="A709" s="177">
        <v>2298348</v>
      </c>
      <c r="B709" s="195" t="s">
        <v>803</v>
      </c>
      <c r="C709" s="177" t="s">
        <v>1711</v>
      </c>
      <c r="D709" s="177" t="s">
        <v>801</v>
      </c>
      <c r="E709" s="177" t="s">
        <v>20</v>
      </c>
      <c r="F709" s="176">
        <v>25.05</v>
      </c>
      <c r="G709" s="176">
        <v>4408.8</v>
      </c>
      <c r="H709" s="176">
        <v>0</v>
      </c>
      <c r="I709" s="176">
        <v>0</v>
      </c>
      <c r="J709" s="176">
        <v>4408.8</v>
      </c>
      <c r="K709" s="176">
        <v>4408.8</v>
      </c>
      <c r="L709" s="176">
        <v>4408.8</v>
      </c>
      <c r="M709" s="176">
        <v>4408.8</v>
      </c>
      <c r="N709" s="176">
        <v>4408.8</v>
      </c>
      <c r="O709" s="176">
        <v>13226.400000000001</v>
      </c>
      <c r="P709" s="176">
        <v>17635.2</v>
      </c>
      <c r="Q709" s="177">
        <v>1000430236</v>
      </c>
      <c r="R709" s="177" t="s">
        <v>116</v>
      </c>
      <c r="S709" s="177" t="s">
        <v>33</v>
      </c>
      <c r="T709" s="177" t="s">
        <v>2646</v>
      </c>
      <c r="U709" s="196" t="s">
        <v>121</v>
      </c>
      <c r="V709" s="197" t="s">
        <v>2759</v>
      </c>
    </row>
    <row r="710" spans="1:22" ht="31.5" customHeight="1">
      <c r="A710" s="177">
        <v>858373</v>
      </c>
      <c r="B710" s="195" t="s">
        <v>2313</v>
      </c>
      <c r="C710" s="177" t="s">
        <v>1711</v>
      </c>
      <c r="D710" s="177" t="s">
        <v>801</v>
      </c>
      <c r="E710" s="177" t="s">
        <v>20</v>
      </c>
      <c r="F710" s="176">
        <v>21.51</v>
      </c>
      <c r="G710" s="176">
        <v>3785.76</v>
      </c>
      <c r="H710" s="176">
        <v>0</v>
      </c>
      <c r="I710" s="176">
        <v>0</v>
      </c>
      <c r="J710" s="176">
        <v>3785.76</v>
      </c>
      <c r="K710" s="176">
        <v>3785.76</v>
      </c>
      <c r="L710" s="176">
        <v>3785.76</v>
      </c>
      <c r="M710" s="176">
        <v>3785.76</v>
      </c>
      <c r="N710" s="176">
        <v>3785.76</v>
      </c>
      <c r="O710" s="176">
        <v>11357.28</v>
      </c>
      <c r="P710" s="176">
        <v>15143.04</v>
      </c>
      <c r="Q710" s="177">
        <v>1000410331</v>
      </c>
      <c r="R710" s="177" t="s">
        <v>2760</v>
      </c>
      <c r="S710" s="177" t="s">
        <v>33</v>
      </c>
      <c r="T710" s="177" t="s">
        <v>2670</v>
      </c>
      <c r="U710" s="196" t="s">
        <v>121</v>
      </c>
      <c r="V710" s="197" t="s">
        <v>2759</v>
      </c>
    </row>
    <row r="711" spans="1:22" ht="31.5" customHeight="1">
      <c r="A711" s="177">
        <v>2153353</v>
      </c>
      <c r="B711" s="195" t="s">
        <v>805</v>
      </c>
      <c r="C711" s="177" t="s">
        <v>1711</v>
      </c>
      <c r="D711" s="177" t="s">
        <v>801</v>
      </c>
      <c r="E711" s="177" t="s">
        <v>20</v>
      </c>
      <c r="F711" s="176">
        <v>17.670000000000002</v>
      </c>
      <c r="G711" s="176">
        <v>3109.92</v>
      </c>
      <c r="H711" s="176">
        <v>0</v>
      </c>
      <c r="I711" s="176">
        <v>0</v>
      </c>
      <c r="J711" s="176">
        <v>3109.92</v>
      </c>
      <c r="K711" s="176">
        <v>3109.92</v>
      </c>
      <c r="L711" s="176">
        <v>3109.92</v>
      </c>
      <c r="M711" s="176">
        <v>3109.92</v>
      </c>
      <c r="N711" s="176">
        <v>3109.92</v>
      </c>
      <c r="O711" s="176">
        <v>9329.76</v>
      </c>
      <c r="P711" s="176">
        <v>12439.68</v>
      </c>
      <c r="Q711" s="177">
        <v>1000430236</v>
      </c>
      <c r="R711" s="177" t="s">
        <v>116</v>
      </c>
      <c r="S711" s="177" t="s">
        <v>33</v>
      </c>
      <c r="T711" s="177" t="s">
        <v>2670</v>
      </c>
      <c r="U711" s="196" t="s">
        <v>121</v>
      </c>
      <c r="V711" s="197" t="s">
        <v>2759</v>
      </c>
    </row>
    <row r="712" spans="1:22" ht="31.5" customHeight="1">
      <c r="A712" s="177">
        <v>560353</v>
      </c>
      <c r="B712" s="195" t="s">
        <v>806</v>
      </c>
      <c r="C712" s="177" t="s">
        <v>1711</v>
      </c>
      <c r="D712" s="177" t="s">
        <v>801</v>
      </c>
      <c r="E712" s="177" t="s">
        <v>20</v>
      </c>
      <c r="F712" s="176">
        <v>25.05</v>
      </c>
      <c r="G712" s="176">
        <v>4408.8</v>
      </c>
      <c r="H712" s="176">
        <v>0</v>
      </c>
      <c r="I712" s="176">
        <v>0</v>
      </c>
      <c r="J712" s="176">
        <v>4408.8</v>
      </c>
      <c r="K712" s="176">
        <v>4408.8</v>
      </c>
      <c r="L712" s="176">
        <v>4408.8</v>
      </c>
      <c r="M712" s="176">
        <v>4408.8</v>
      </c>
      <c r="N712" s="176">
        <v>4408.8</v>
      </c>
      <c r="O712" s="176">
        <v>13226.400000000001</v>
      </c>
      <c r="P712" s="176">
        <v>17635.2</v>
      </c>
      <c r="Q712" s="177">
        <v>1000410330</v>
      </c>
      <c r="R712" s="177" t="s">
        <v>2753</v>
      </c>
      <c r="S712" s="177" t="s">
        <v>33</v>
      </c>
      <c r="T712" s="177" t="s">
        <v>2670</v>
      </c>
      <c r="U712" s="196" t="s">
        <v>121</v>
      </c>
      <c r="V712" s="197" t="s">
        <v>2759</v>
      </c>
    </row>
    <row r="713" spans="1:22" ht="31.5" customHeight="1">
      <c r="A713" s="177">
        <v>2124328</v>
      </c>
      <c r="B713" s="195" t="s">
        <v>808</v>
      </c>
      <c r="C713" s="177" t="s">
        <v>1711</v>
      </c>
      <c r="D713" s="177" t="s">
        <v>801</v>
      </c>
      <c r="E713" s="177" t="s">
        <v>20</v>
      </c>
      <c r="F713" s="176">
        <v>17.670000000000002</v>
      </c>
      <c r="G713" s="176">
        <v>3109.92</v>
      </c>
      <c r="H713" s="176">
        <v>0</v>
      </c>
      <c r="I713" s="176">
        <v>0</v>
      </c>
      <c r="J713" s="176">
        <v>3109.92</v>
      </c>
      <c r="K713" s="176">
        <v>3109.92</v>
      </c>
      <c r="L713" s="176">
        <v>3109.92</v>
      </c>
      <c r="M713" s="176">
        <v>3109.92</v>
      </c>
      <c r="N713" s="176">
        <v>3109.92</v>
      </c>
      <c r="O713" s="176">
        <v>9329.76</v>
      </c>
      <c r="P713" s="176">
        <v>12439.68</v>
      </c>
      <c r="Q713" s="177">
        <v>1000410330</v>
      </c>
      <c r="R713" s="177" t="s">
        <v>2753</v>
      </c>
      <c r="S713" s="177" t="s">
        <v>33</v>
      </c>
      <c r="T713" s="177" t="s">
        <v>2670</v>
      </c>
      <c r="U713" s="196" t="s">
        <v>121</v>
      </c>
      <c r="V713" s="197" t="s">
        <v>2759</v>
      </c>
    </row>
    <row r="714" spans="1:22" ht="31.5" customHeight="1">
      <c r="A714" s="177">
        <v>2116100</v>
      </c>
      <c r="B714" s="195" t="s">
        <v>809</v>
      </c>
      <c r="C714" s="177" t="s">
        <v>1711</v>
      </c>
      <c r="D714" s="177" t="s">
        <v>801</v>
      </c>
      <c r="E714" s="177" t="s">
        <v>20</v>
      </c>
      <c r="F714" s="176">
        <v>17.670000000000002</v>
      </c>
      <c r="G714" s="176">
        <v>3109.92</v>
      </c>
      <c r="H714" s="176">
        <v>0</v>
      </c>
      <c r="I714" s="176">
        <v>0</v>
      </c>
      <c r="J714" s="176">
        <v>3109.92</v>
      </c>
      <c r="K714" s="176">
        <v>3109.92</v>
      </c>
      <c r="L714" s="176">
        <v>3109.92</v>
      </c>
      <c r="M714" s="176">
        <v>3109.92</v>
      </c>
      <c r="N714" s="176">
        <v>3109.92</v>
      </c>
      <c r="O714" s="176">
        <v>9329.76</v>
      </c>
      <c r="P714" s="176">
        <v>12439.68</v>
      </c>
      <c r="Q714" s="177">
        <v>1000430236</v>
      </c>
      <c r="R714" s="177" t="s">
        <v>116</v>
      </c>
      <c r="S714" s="177" t="s">
        <v>24</v>
      </c>
      <c r="T714" s="177" t="s">
        <v>2641</v>
      </c>
      <c r="U714" s="196" t="s">
        <v>121</v>
      </c>
      <c r="V714" s="197" t="s">
        <v>2759</v>
      </c>
    </row>
    <row r="715" spans="1:22" ht="31.5" customHeight="1">
      <c r="A715" s="177">
        <v>2385394</v>
      </c>
      <c r="B715" s="195" t="s">
        <v>811</v>
      </c>
      <c r="C715" s="177" t="s">
        <v>1711</v>
      </c>
      <c r="D715" s="177" t="s">
        <v>801</v>
      </c>
      <c r="E715" s="177" t="s">
        <v>20</v>
      </c>
      <c r="F715" s="176">
        <v>21.51</v>
      </c>
      <c r="G715" s="176">
        <v>3785.76</v>
      </c>
      <c r="H715" s="176">
        <v>0</v>
      </c>
      <c r="I715" s="176">
        <v>0</v>
      </c>
      <c r="J715" s="176">
        <v>3785.76</v>
      </c>
      <c r="K715" s="176">
        <v>3785.76</v>
      </c>
      <c r="L715" s="176">
        <v>3785.76</v>
      </c>
      <c r="M715" s="176">
        <v>3785.76</v>
      </c>
      <c r="N715" s="176">
        <v>3785.76</v>
      </c>
      <c r="O715" s="176">
        <v>11357.28</v>
      </c>
      <c r="P715" s="176">
        <v>15143.04</v>
      </c>
      <c r="Q715" s="177">
        <v>1000410331</v>
      </c>
      <c r="R715" s="177" t="s">
        <v>2760</v>
      </c>
      <c r="S715" s="177" t="s">
        <v>24</v>
      </c>
      <c r="T715" s="177" t="s">
        <v>2641</v>
      </c>
      <c r="U715" s="196" t="s">
        <v>121</v>
      </c>
      <c r="V715" s="197" t="s">
        <v>2759</v>
      </c>
    </row>
    <row r="716" spans="1:22" ht="31.5" customHeight="1">
      <c r="A716" s="177">
        <v>2162286</v>
      </c>
      <c r="B716" s="195" t="s">
        <v>812</v>
      </c>
      <c r="C716" s="177" t="s">
        <v>1711</v>
      </c>
      <c r="D716" s="177" t="s">
        <v>801</v>
      </c>
      <c r="E716" s="177" t="s">
        <v>428</v>
      </c>
      <c r="F716" s="176">
        <v>21.51</v>
      </c>
      <c r="G716" s="176">
        <v>3785.76</v>
      </c>
      <c r="H716" s="176">
        <v>0</v>
      </c>
      <c r="I716" s="176">
        <v>0</v>
      </c>
      <c r="J716" s="176">
        <v>3785.76</v>
      </c>
      <c r="K716" s="176">
        <v>3785.76</v>
      </c>
      <c r="L716" s="176">
        <v>3785.76</v>
      </c>
      <c r="M716" s="176">
        <v>3785.76</v>
      </c>
      <c r="N716" s="176">
        <v>3785.76</v>
      </c>
      <c r="O716" s="176">
        <v>11357.28</v>
      </c>
      <c r="P716" s="176">
        <v>15143.04</v>
      </c>
      <c r="Q716" s="177">
        <v>1000430236</v>
      </c>
      <c r="R716" s="177" t="s">
        <v>116</v>
      </c>
      <c r="S716" s="177" t="s">
        <v>33</v>
      </c>
      <c r="T716" s="177" t="s">
        <v>2670</v>
      </c>
      <c r="U716" s="196" t="s">
        <v>121</v>
      </c>
      <c r="V716" s="197" t="s">
        <v>2759</v>
      </c>
    </row>
    <row r="717" spans="1:22" ht="31.5" customHeight="1">
      <c r="A717" s="177">
        <v>2310737</v>
      </c>
      <c r="B717" s="195" t="s">
        <v>813</v>
      </c>
      <c r="C717" s="177" t="s">
        <v>1711</v>
      </c>
      <c r="D717" s="177" t="s">
        <v>801</v>
      </c>
      <c r="E717" s="177" t="s">
        <v>428</v>
      </c>
      <c r="F717" s="176">
        <v>17.670000000000002</v>
      </c>
      <c r="G717" s="176">
        <v>3109.92</v>
      </c>
      <c r="H717" s="176">
        <v>0</v>
      </c>
      <c r="I717" s="176">
        <v>0</v>
      </c>
      <c r="J717" s="176">
        <v>3109.92</v>
      </c>
      <c r="K717" s="176">
        <v>3109.92</v>
      </c>
      <c r="L717" s="176">
        <v>3109.92</v>
      </c>
      <c r="M717" s="176">
        <v>3109.92</v>
      </c>
      <c r="N717" s="176">
        <v>3109.92</v>
      </c>
      <c r="O717" s="176">
        <v>9329.76</v>
      </c>
      <c r="P717" s="176">
        <v>12439.68</v>
      </c>
      <c r="Q717" s="177">
        <v>1000430236</v>
      </c>
      <c r="R717" s="177" t="s">
        <v>116</v>
      </c>
      <c r="S717" s="177" t="s">
        <v>33</v>
      </c>
      <c r="T717" s="177" t="s">
        <v>2646</v>
      </c>
      <c r="U717" s="196" t="s">
        <v>121</v>
      </c>
      <c r="V717" s="197" t="s">
        <v>2759</v>
      </c>
    </row>
    <row r="718" spans="1:22" ht="31.5" customHeight="1">
      <c r="A718" s="177">
        <v>2359998</v>
      </c>
      <c r="B718" s="195" t="s">
        <v>814</v>
      </c>
      <c r="C718" s="177" t="s">
        <v>1711</v>
      </c>
      <c r="D718" s="177" t="s">
        <v>801</v>
      </c>
      <c r="E718" s="177" t="s">
        <v>428</v>
      </c>
      <c r="F718" s="176">
        <v>21.51</v>
      </c>
      <c r="G718" s="176">
        <v>3785.76</v>
      </c>
      <c r="H718" s="176">
        <v>0</v>
      </c>
      <c r="I718" s="176">
        <v>0</v>
      </c>
      <c r="J718" s="176">
        <v>3785.76</v>
      </c>
      <c r="K718" s="176">
        <v>3785.76</v>
      </c>
      <c r="L718" s="176">
        <v>3785.76</v>
      </c>
      <c r="M718" s="176">
        <v>3785.76</v>
      </c>
      <c r="N718" s="176">
        <v>3785.76</v>
      </c>
      <c r="O718" s="176">
        <v>11357.28</v>
      </c>
      <c r="P718" s="176">
        <v>15143.04</v>
      </c>
      <c r="Q718" s="177">
        <v>1000410330</v>
      </c>
      <c r="R718" s="177" t="s">
        <v>2753</v>
      </c>
      <c r="S718" s="177" t="s">
        <v>24</v>
      </c>
      <c r="T718" s="177" t="s">
        <v>2641</v>
      </c>
      <c r="U718" s="196" t="s">
        <v>121</v>
      </c>
      <c r="V718" s="197" t="s">
        <v>2759</v>
      </c>
    </row>
    <row r="719" spans="1:22" ht="31.5" customHeight="1">
      <c r="A719" s="177">
        <v>2175721</v>
      </c>
      <c r="B719" s="195" t="s">
        <v>815</v>
      </c>
      <c r="C719" s="177" t="s">
        <v>1711</v>
      </c>
      <c r="D719" s="177" t="s">
        <v>801</v>
      </c>
      <c r="E719" s="177" t="s">
        <v>428</v>
      </c>
      <c r="F719" s="176">
        <v>25.05</v>
      </c>
      <c r="G719" s="176">
        <v>4408.8</v>
      </c>
      <c r="H719" s="176">
        <v>0</v>
      </c>
      <c r="I719" s="176">
        <v>0</v>
      </c>
      <c r="J719" s="176">
        <v>4408.8</v>
      </c>
      <c r="K719" s="176">
        <v>4408.8</v>
      </c>
      <c r="L719" s="176">
        <v>4408.8</v>
      </c>
      <c r="M719" s="176">
        <v>4408.8</v>
      </c>
      <c r="N719" s="176">
        <v>4408.8</v>
      </c>
      <c r="O719" s="176">
        <v>13226.400000000001</v>
      </c>
      <c r="P719" s="176">
        <v>17635.2</v>
      </c>
      <c r="Q719" s="177">
        <v>1000410330</v>
      </c>
      <c r="R719" s="177" t="s">
        <v>2753</v>
      </c>
      <c r="S719" s="177" t="s">
        <v>33</v>
      </c>
      <c r="T719" s="177" t="s">
        <v>2646</v>
      </c>
      <c r="U719" s="196" t="s">
        <v>121</v>
      </c>
      <c r="V719" s="197" t="s">
        <v>2759</v>
      </c>
    </row>
    <row r="720" spans="1:22" ht="31.5" customHeight="1">
      <c r="A720" s="177">
        <v>2138040</v>
      </c>
      <c r="B720" s="195" t="s">
        <v>2314</v>
      </c>
      <c r="C720" s="177" t="s">
        <v>1711</v>
      </c>
      <c r="D720" s="177" t="s">
        <v>801</v>
      </c>
      <c r="E720" s="177" t="s">
        <v>428</v>
      </c>
      <c r="F720" s="176">
        <v>17.670000000000002</v>
      </c>
      <c r="G720" s="176">
        <v>3109.92</v>
      </c>
      <c r="H720" s="176">
        <v>0</v>
      </c>
      <c r="I720" s="176">
        <v>0</v>
      </c>
      <c r="J720" s="176">
        <v>3109.92</v>
      </c>
      <c r="K720" s="176">
        <v>3109.92</v>
      </c>
      <c r="L720" s="176">
        <v>3109.92</v>
      </c>
      <c r="M720" s="176">
        <v>3109.92</v>
      </c>
      <c r="N720" s="176">
        <v>3109.92</v>
      </c>
      <c r="O720" s="176">
        <v>9329.76</v>
      </c>
      <c r="P720" s="176">
        <v>12439.68</v>
      </c>
      <c r="Q720" s="177" t="e">
        <v>#N/A</v>
      </c>
      <c r="R720" s="177" t="e">
        <v>#N/A</v>
      </c>
      <c r="S720" s="177" t="s">
        <v>24</v>
      </c>
      <c r="T720" s="177" t="s">
        <v>2641</v>
      </c>
      <c r="U720" s="196" t="s">
        <v>121</v>
      </c>
      <c r="V720" s="197" t="s">
        <v>2759</v>
      </c>
    </row>
    <row r="721" spans="1:22" ht="31.5" customHeight="1">
      <c r="A721" s="177">
        <v>2102075</v>
      </c>
      <c r="B721" s="195" t="s">
        <v>2315</v>
      </c>
      <c r="C721" s="177" t="s">
        <v>1711</v>
      </c>
      <c r="D721" s="177" t="s">
        <v>801</v>
      </c>
      <c r="E721" s="177" t="s">
        <v>428</v>
      </c>
      <c r="F721" s="176">
        <v>21.51</v>
      </c>
      <c r="G721" s="176">
        <v>3785.76</v>
      </c>
      <c r="H721" s="176">
        <v>0</v>
      </c>
      <c r="I721" s="176">
        <v>0</v>
      </c>
      <c r="J721" s="176">
        <v>3785.76</v>
      </c>
      <c r="K721" s="176">
        <v>3785.76</v>
      </c>
      <c r="L721" s="176">
        <v>3785.76</v>
      </c>
      <c r="M721" s="176">
        <v>3785.76</v>
      </c>
      <c r="N721" s="176">
        <v>3785.76</v>
      </c>
      <c r="O721" s="176">
        <v>11357.28</v>
      </c>
      <c r="P721" s="176">
        <v>15143.04</v>
      </c>
      <c r="Q721" s="177" t="e">
        <v>#N/A</v>
      </c>
      <c r="R721" s="177" t="e">
        <v>#N/A</v>
      </c>
      <c r="S721" s="177" t="s">
        <v>24</v>
      </c>
      <c r="T721" s="177" t="s">
        <v>2641</v>
      </c>
      <c r="U721" s="196" t="s">
        <v>121</v>
      </c>
      <c r="V721" s="197" t="s">
        <v>2759</v>
      </c>
    </row>
    <row r="722" spans="1:22" ht="31.5" customHeight="1">
      <c r="A722" s="177">
        <v>2085375</v>
      </c>
      <c r="B722" s="195" t="s">
        <v>818</v>
      </c>
      <c r="C722" s="177" t="s">
        <v>1711</v>
      </c>
      <c r="D722" s="177" t="s">
        <v>801</v>
      </c>
      <c r="E722" s="177" t="s">
        <v>428</v>
      </c>
      <c r="F722" s="176">
        <v>17.670000000000002</v>
      </c>
      <c r="G722" s="176">
        <v>3109.92</v>
      </c>
      <c r="H722" s="176">
        <v>0</v>
      </c>
      <c r="I722" s="176">
        <v>0</v>
      </c>
      <c r="J722" s="176">
        <v>3109.92</v>
      </c>
      <c r="K722" s="176">
        <v>3109.92</v>
      </c>
      <c r="L722" s="176">
        <v>3109.92</v>
      </c>
      <c r="M722" s="176">
        <v>3109.92</v>
      </c>
      <c r="N722" s="176">
        <v>3109.92</v>
      </c>
      <c r="O722" s="176">
        <v>9329.76</v>
      </c>
      <c r="P722" s="176">
        <v>12439.68</v>
      </c>
      <c r="Q722" s="177">
        <v>1000430236</v>
      </c>
      <c r="R722" s="177" t="s">
        <v>116</v>
      </c>
      <c r="S722" s="177" t="s">
        <v>33</v>
      </c>
      <c r="T722" s="177" t="s">
        <v>2646</v>
      </c>
      <c r="U722" s="196" t="s">
        <v>121</v>
      </c>
      <c r="V722" s="197" t="s">
        <v>2759</v>
      </c>
    </row>
    <row r="723" spans="1:22" ht="31.5" customHeight="1">
      <c r="A723" s="177">
        <v>2073225</v>
      </c>
      <c r="B723" s="195" t="s">
        <v>819</v>
      </c>
      <c r="C723" s="177" t="s">
        <v>1711</v>
      </c>
      <c r="D723" s="177" t="s">
        <v>801</v>
      </c>
      <c r="E723" s="177" t="s">
        <v>25</v>
      </c>
      <c r="F723" s="176">
        <v>17.07</v>
      </c>
      <c r="G723" s="176">
        <v>3004.32</v>
      </c>
      <c r="H723" s="176">
        <v>0</v>
      </c>
      <c r="I723" s="176">
        <v>0</v>
      </c>
      <c r="J723" s="176">
        <v>3004.32</v>
      </c>
      <c r="K723" s="176">
        <v>3004.32</v>
      </c>
      <c r="L723" s="176">
        <v>3004.32</v>
      </c>
      <c r="M723" s="176">
        <v>3004.32</v>
      </c>
      <c r="N723" s="176">
        <v>3004.32</v>
      </c>
      <c r="O723" s="176">
        <v>9012.9600000000009</v>
      </c>
      <c r="P723" s="176">
        <v>12017.28</v>
      </c>
      <c r="Q723" s="177">
        <v>1000430236</v>
      </c>
      <c r="R723" s="177" t="s">
        <v>116</v>
      </c>
      <c r="S723" s="177" t="s">
        <v>26</v>
      </c>
      <c r="T723" s="177" t="s">
        <v>2643</v>
      </c>
      <c r="U723" s="196" t="s">
        <v>121</v>
      </c>
      <c r="V723" s="197" t="s">
        <v>2759</v>
      </c>
    </row>
    <row r="724" spans="1:22" ht="31.5" customHeight="1">
      <c r="A724" s="177">
        <v>630149</v>
      </c>
      <c r="B724" s="195" t="s">
        <v>820</v>
      </c>
      <c r="C724" s="177" t="s">
        <v>1711</v>
      </c>
      <c r="D724" s="177" t="s">
        <v>801</v>
      </c>
      <c r="E724" s="177" t="s">
        <v>25</v>
      </c>
      <c r="F724" s="176">
        <v>23.13</v>
      </c>
      <c r="G724" s="176">
        <v>4070.8799999999997</v>
      </c>
      <c r="H724" s="176">
        <v>0</v>
      </c>
      <c r="I724" s="176">
        <v>0</v>
      </c>
      <c r="J724" s="176">
        <v>4070.8799999999997</v>
      </c>
      <c r="K724" s="176">
        <v>4070.8799999999997</v>
      </c>
      <c r="L724" s="176">
        <v>4070.8799999999997</v>
      </c>
      <c r="M724" s="176">
        <v>4070.8799999999997</v>
      </c>
      <c r="N724" s="176">
        <v>4070.8799999999997</v>
      </c>
      <c r="O724" s="176">
        <v>12212.64</v>
      </c>
      <c r="P724" s="176">
        <v>16283.519999999999</v>
      </c>
      <c r="Q724" s="177">
        <v>1000430236</v>
      </c>
      <c r="R724" s="177" t="s">
        <v>116</v>
      </c>
      <c r="S724" s="177" t="s">
        <v>26</v>
      </c>
      <c r="T724" s="177" t="s">
        <v>2643</v>
      </c>
      <c r="U724" s="196" t="s">
        <v>121</v>
      </c>
      <c r="V724" s="197" t="s">
        <v>2759</v>
      </c>
    </row>
    <row r="725" spans="1:22" ht="31.5" customHeight="1">
      <c r="A725" s="177">
        <v>2178381</v>
      </c>
      <c r="B725" s="195" t="s">
        <v>821</v>
      </c>
      <c r="C725" s="177" t="s">
        <v>1711</v>
      </c>
      <c r="D725" s="177" t="s">
        <v>801</v>
      </c>
      <c r="E725" s="177" t="s">
        <v>25</v>
      </c>
      <c r="F725" s="176">
        <v>20.2</v>
      </c>
      <c r="G725" s="176">
        <v>3555.2</v>
      </c>
      <c r="H725" s="176">
        <v>0</v>
      </c>
      <c r="I725" s="176">
        <v>0</v>
      </c>
      <c r="J725" s="176">
        <v>3555.2</v>
      </c>
      <c r="K725" s="176">
        <v>3555.2</v>
      </c>
      <c r="L725" s="176">
        <v>3555.2</v>
      </c>
      <c r="M725" s="176">
        <v>3555.2</v>
      </c>
      <c r="N725" s="176">
        <v>3555.2</v>
      </c>
      <c r="O725" s="176">
        <v>10665.599999999999</v>
      </c>
      <c r="P725" s="176">
        <v>14220.8</v>
      </c>
      <c r="Q725" s="177">
        <v>1000430236</v>
      </c>
      <c r="R725" s="177" t="s">
        <v>116</v>
      </c>
      <c r="S725" s="177" t="s">
        <v>26</v>
      </c>
      <c r="T725" s="177" t="s">
        <v>2643</v>
      </c>
      <c r="U725" s="196" t="s">
        <v>121</v>
      </c>
      <c r="V725" s="197" t="s">
        <v>2759</v>
      </c>
    </row>
    <row r="726" spans="1:22" ht="31.5" customHeight="1">
      <c r="A726" s="177">
        <v>2300597</v>
      </c>
      <c r="B726" s="195" t="s">
        <v>822</v>
      </c>
      <c r="C726" s="177" t="s">
        <v>1711</v>
      </c>
      <c r="D726" s="177" t="s">
        <v>801</v>
      </c>
      <c r="E726" s="177" t="s">
        <v>25</v>
      </c>
      <c r="F726" s="176">
        <v>20.2</v>
      </c>
      <c r="G726" s="176">
        <v>3555.2</v>
      </c>
      <c r="H726" s="176">
        <v>0</v>
      </c>
      <c r="I726" s="176">
        <v>0</v>
      </c>
      <c r="J726" s="176">
        <v>3555.2</v>
      </c>
      <c r="K726" s="176">
        <v>3555.2</v>
      </c>
      <c r="L726" s="176">
        <v>3555.2</v>
      </c>
      <c r="M726" s="176">
        <v>3555.2</v>
      </c>
      <c r="N726" s="176">
        <v>3555.2</v>
      </c>
      <c r="O726" s="176">
        <v>10665.599999999999</v>
      </c>
      <c r="P726" s="176">
        <v>14220.8</v>
      </c>
      <c r="Q726" s="177">
        <v>1000430236</v>
      </c>
      <c r="R726" s="177" t="s">
        <v>116</v>
      </c>
      <c r="S726" s="177" t="s">
        <v>26</v>
      </c>
      <c r="T726" s="177" t="s">
        <v>2643</v>
      </c>
      <c r="U726" s="196" t="s">
        <v>121</v>
      </c>
      <c r="V726" s="197" t="s">
        <v>2759</v>
      </c>
    </row>
    <row r="727" spans="1:22" ht="31.5" customHeight="1">
      <c r="A727" s="177">
        <v>2108228</v>
      </c>
      <c r="B727" s="195" t="s">
        <v>823</v>
      </c>
      <c r="C727" s="177" t="s">
        <v>1711</v>
      </c>
      <c r="D727" s="177" t="s">
        <v>801</v>
      </c>
      <c r="E727" s="177" t="s">
        <v>25</v>
      </c>
      <c r="F727" s="176">
        <v>17.07</v>
      </c>
      <c r="G727" s="176">
        <v>3004.32</v>
      </c>
      <c r="H727" s="176">
        <v>0</v>
      </c>
      <c r="I727" s="176">
        <v>0</v>
      </c>
      <c r="J727" s="176">
        <v>3004.32</v>
      </c>
      <c r="K727" s="176">
        <v>3004.32</v>
      </c>
      <c r="L727" s="176">
        <v>3004.32</v>
      </c>
      <c r="M727" s="176">
        <v>3004.32</v>
      </c>
      <c r="N727" s="176">
        <v>3004.32</v>
      </c>
      <c r="O727" s="176">
        <v>9012.9600000000009</v>
      </c>
      <c r="P727" s="176">
        <v>12017.28</v>
      </c>
      <c r="Q727" s="177">
        <v>1000430236</v>
      </c>
      <c r="R727" s="177" t="s">
        <v>116</v>
      </c>
      <c r="S727" s="177" t="s">
        <v>26</v>
      </c>
      <c r="T727" s="177" t="s">
        <v>2643</v>
      </c>
      <c r="U727" s="196" t="s">
        <v>121</v>
      </c>
      <c r="V727" s="197" t="s">
        <v>2759</v>
      </c>
    </row>
    <row r="728" spans="1:22" ht="31.5" customHeight="1">
      <c r="A728" s="177">
        <v>2015120</v>
      </c>
      <c r="B728" s="195" t="s">
        <v>824</v>
      </c>
      <c r="C728" s="177" t="s">
        <v>1711</v>
      </c>
      <c r="D728" s="177" t="s">
        <v>801</v>
      </c>
      <c r="E728" s="177" t="s">
        <v>25</v>
      </c>
      <c r="F728" s="176">
        <v>20.2</v>
      </c>
      <c r="G728" s="176">
        <v>3555.2</v>
      </c>
      <c r="H728" s="176">
        <v>0</v>
      </c>
      <c r="I728" s="176">
        <v>0</v>
      </c>
      <c r="J728" s="176">
        <v>3555.2</v>
      </c>
      <c r="K728" s="176">
        <v>3555.2</v>
      </c>
      <c r="L728" s="176">
        <v>3555.2</v>
      </c>
      <c r="M728" s="176">
        <v>3555.2</v>
      </c>
      <c r="N728" s="176">
        <v>3555.2</v>
      </c>
      <c r="O728" s="176">
        <v>10665.599999999999</v>
      </c>
      <c r="P728" s="176">
        <v>14220.8</v>
      </c>
      <c r="Q728" s="177">
        <v>1000430236</v>
      </c>
      <c r="R728" s="177" t="s">
        <v>116</v>
      </c>
      <c r="S728" s="177" t="s">
        <v>26</v>
      </c>
      <c r="T728" s="177" t="s">
        <v>2643</v>
      </c>
      <c r="U728" s="196" t="s">
        <v>121</v>
      </c>
      <c r="V728" s="197" t="s">
        <v>2759</v>
      </c>
    </row>
    <row r="729" spans="1:22" ht="31.5" customHeight="1">
      <c r="A729" s="177">
        <v>833931</v>
      </c>
      <c r="B729" s="195" t="s">
        <v>825</v>
      </c>
      <c r="C729" s="177" t="s">
        <v>1711</v>
      </c>
      <c r="D729" s="177" t="s">
        <v>801</v>
      </c>
      <c r="E729" s="177" t="s">
        <v>25</v>
      </c>
      <c r="F729" s="176">
        <v>18.18</v>
      </c>
      <c r="G729" s="176">
        <v>3199.68</v>
      </c>
      <c r="H729" s="176">
        <v>0</v>
      </c>
      <c r="I729" s="176">
        <v>0</v>
      </c>
      <c r="J729" s="176">
        <v>3199.68</v>
      </c>
      <c r="K729" s="176">
        <v>3199.68</v>
      </c>
      <c r="L729" s="176">
        <v>3199.68</v>
      </c>
      <c r="M729" s="176">
        <v>3199.68</v>
      </c>
      <c r="N729" s="176">
        <v>3199.68</v>
      </c>
      <c r="O729" s="176">
        <v>9599.0399999999991</v>
      </c>
      <c r="P729" s="176">
        <v>12798.72</v>
      </c>
      <c r="Q729" s="177">
        <v>1000430236</v>
      </c>
      <c r="R729" s="177" t="s">
        <v>116</v>
      </c>
      <c r="S729" s="177" t="s">
        <v>26</v>
      </c>
      <c r="T729" s="177" t="s">
        <v>2643</v>
      </c>
      <c r="U729" s="196" t="s">
        <v>121</v>
      </c>
      <c r="V729" s="197" t="s">
        <v>2759</v>
      </c>
    </row>
    <row r="730" spans="1:22" ht="31.5" customHeight="1">
      <c r="A730" s="177">
        <v>2091529</v>
      </c>
      <c r="B730" s="195" t="s">
        <v>826</v>
      </c>
      <c r="C730" s="177" t="s">
        <v>1711</v>
      </c>
      <c r="D730" s="177" t="s">
        <v>801</v>
      </c>
      <c r="E730" s="177" t="s">
        <v>25</v>
      </c>
      <c r="F730" s="176">
        <v>18.18</v>
      </c>
      <c r="G730" s="176">
        <v>3199.68</v>
      </c>
      <c r="H730" s="176">
        <v>0</v>
      </c>
      <c r="I730" s="176">
        <v>0</v>
      </c>
      <c r="J730" s="176">
        <v>3199.68</v>
      </c>
      <c r="K730" s="176">
        <v>3199.68</v>
      </c>
      <c r="L730" s="176">
        <v>3199.68</v>
      </c>
      <c r="M730" s="176">
        <v>3199.68</v>
      </c>
      <c r="N730" s="176">
        <v>3199.68</v>
      </c>
      <c r="O730" s="176">
        <v>9599.0399999999991</v>
      </c>
      <c r="P730" s="176">
        <v>12798.72</v>
      </c>
      <c r="Q730" s="177">
        <v>1000430236</v>
      </c>
      <c r="R730" s="177" t="s">
        <v>116</v>
      </c>
      <c r="S730" s="177" t="s">
        <v>26</v>
      </c>
      <c r="T730" s="177" t="s">
        <v>2643</v>
      </c>
      <c r="U730" s="196" t="s">
        <v>121</v>
      </c>
      <c r="V730" s="197" t="s">
        <v>2759</v>
      </c>
    </row>
    <row r="731" spans="1:22" ht="31.5" customHeight="1">
      <c r="A731" s="177">
        <v>2102700</v>
      </c>
      <c r="B731" s="195" t="s">
        <v>827</v>
      </c>
      <c r="C731" s="177" t="s">
        <v>1711</v>
      </c>
      <c r="D731" s="177" t="s">
        <v>801</v>
      </c>
      <c r="E731" s="177" t="s">
        <v>25</v>
      </c>
      <c r="F731" s="176">
        <v>17.07</v>
      </c>
      <c r="G731" s="176">
        <v>3004.32</v>
      </c>
      <c r="H731" s="176">
        <v>0</v>
      </c>
      <c r="I731" s="176">
        <v>0</v>
      </c>
      <c r="J731" s="176">
        <v>3004.32</v>
      </c>
      <c r="K731" s="176">
        <v>3004.32</v>
      </c>
      <c r="L731" s="176">
        <v>3004.32</v>
      </c>
      <c r="M731" s="176">
        <v>3004.32</v>
      </c>
      <c r="N731" s="176">
        <v>3004.32</v>
      </c>
      <c r="O731" s="176">
        <v>9012.9600000000009</v>
      </c>
      <c r="P731" s="176">
        <v>12017.28</v>
      </c>
      <c r="Q731" s="177">
        <v>1000430236</v>
      </c>
      <c r="R731" s="177" t="s">
        <v>116</v>
      </c>
      <c r="S731" s="177" t="s">
        <v>26</v>
      </c>
      <c r="T731" s="177" t="s">
        <v>2643</v>
      </c>
      <c r="U731" s="196" t="s">
        <v>121</v>
      </c>
      <c r="V731" s="197" t="s">
        <v>2759</v>
      </c>
    </row>
    <row r="732" spans="1:22" ht="31.5" customHeight="1">
      <c r="A732" s="177">
        <v>2339143</v>
      </c>
      <c r="B732" s="195" t="s">
        <v>931</v>
      </c>
      <c r="C732" s="177" t="s">
        <v>1711</v>
      </c>
      <c r="D732" s="177" t="s">
        <v>902</v>
      </c>
      <c r="E732" s="177" t="s">
        <v>346</v>
      </c>
      <c r="F732" s="176">
        <v>20.2</v>
      </c>
      <c r="G732" s="176">
        <v>3555.2</v>
      </c>
      <c r="H732" s="176">
        <v>0</v>
      </c>
      <c r="I732" s="176">
        <v>0</v>
      </c>
      <c r="J732" s="176">
        <v>3555.2</v>
      </c>
      <c r="K732" s="176">
        <v>3555.2</v>
      </c>
      <c r="L732" s="176">
        <v>3555.2</v>
      </c>
      <c r="M732" s="176">
        <v>3555.2</v>
      </c>
      <c r="N732" s="176">
        <v>3555.2</v>
      </c>
      <c r="O732" s="176">
        <v>10665.599999999999</v>
      </c>
      <c r="P732" s="176">
        <v>14220.8</v>
      </c>
      <c r="Q732" s="177">
        <v>1000410330</v>
      </c>
      <c r="R732" s="177" t="s">
        <v>2753</v>
      </c>
      <c r="S732" s="177" t="s">
        <v>53</v>
      </c>
      <c r="T732" s="177" t="s">
        <v>2672</v>
      </c>
      <c r="U732" s="196" t="s">
        <v>121</v>
      </c>
      <c r="V732" s="197" t="s">
        <v>2759</v>
      </c>
    </row>
    <row r="733" spans="1:22" ht="31.5" customHeight="1">
      <c r="A733" s="177">
        <v>2330921</v>
      </c>
      <c r="B733" s="195" t="s">
        <v>901</v>
      </c>
      <c r="C733" s="177" t="s">
        <v>1711</v>
      </c>
      <c r="D733" s="177" t="s">
        <v>902</v>
      </c>
      <c r="E733" s="177" t="s">
        <v>20</v>
      </c>
      <c r="F733" s="176">
        <v>19.37</v>
      </c>
      <c r="G733" s="176">
        <v>3409.1200000000003</v>
      </c>
      <c r="H733" s="176">
        <v>0</v>
      </c>
      <c r="I733" s="176">
        <v>0</v>
      </c>
      <c r="J733" s="176">
        <v>3409.1200000000003</v>
      </c>
      <c r="K733" s="176">
        <v>3409.1200000000003</v>
      </c>
      <c r="L733" s="176">
        <v>3409.1200000000003</v>
      </c>
      <c r="M733" s="176">
        <v>3409.1200000000003</v>
      </c>
      <c r="N733" s="176">
        <v>3409.1200000000003</v>
      </c>
      <c r="O733" s="176">
        <v>10227.36</v>
      </c>
      <c r="P733" s="176">
        <v>13636.480000000001</v>
      </c>
      <c r="Q733" s="177">
        <v>1000430236</v>
      </c>
      <c r="R733" s="177" t="s">
        <v>116</v>
      </c>
      <c r="S733" s="177" t="s">
        <v>33</v>
      </c>
      <c r="T733" s="177" t="s">
        <v>2646</v>
      </c>
      <c r="U733" s="196" t="s">
        <v>121</v>
      </c>
      <c r="V733" s="197" t="s">
        <v>2759</v>
      </c>
    </row>
    <row r="734" spans="1:22" ht="31.5" customHeight="1">
      <c r="A734" s="177">
        <v>2324686</v>
      </c>
      <c r="B734" s="195" t="s">
        <v>903</v>
      </c>
      <c r="C734" s="177" t="s">
        <v>1711</v>
      </c>
      <c r="D734" s="177" t="s">
        <v>902</v>
      </c>
      <c r="E734" s="177" t="s">
        <v>20</v>
      </c>
      <c r="F734" s="176">
        <v>17.670000000000002</v>
      </c>
      <c r="G734" s="176">
        <v>3109.92</v>
      </c>
      <c r="H734" s="176">
        <v>0</v>
      </c>
      <c r="I734" s="176">
        <v>0</v>
      </c>
      <c r="J734" s="176">
        <v>3109.92</v>
      </c>
      <c r="K734" s="176">
        <v>3109.92</v>
      </c>
      <c r="L734" s="176">
        <v>3109.92</v>
      </c>
      <c r="M734" s="176">
        <v>3109.92</v>
      </c>
      <c r="N734" s="176">
        <v>3109.92</v>
      </c>
      <c r="O734" s="176">
        <v>9329.76</v>
      </c>
      <c r="P734" s="176">
        <v>12439.68</v>
      </c>
      <c r="Q734" s="177">
        <v>1000430236</v>
      </c>
      <c r="R734" s="177" t="s">
        <v>116</v>
      </c>
      <c r="S734" s="177" t="s">
        <v>33</v>
      </c>
      <c r="T734" s="177" t="s">
        <v>2646</v>
      </c>
      <c r="U734" s="196" t="s">
        <v>121</v>
      </c>
      <c r="V734" s="197" t="s">
        <v>2759</v>
      </c>
    </row>
    <row r="735" spans="1:22" ht="31.5" customHeight="1">
      <c r="A735" s="177">
        <v>904233</v>
      </c>
      <c r="B735" s="195" t="s">
        <v>904</v>
      </c>
      <c r="C735" s="177" t="s">
        <v>1711</v>
      </c>
      <c r="D735" s="177" t="s">
        <v>902</v>
      </c>
      <c r="E735" s="177" t="s">
        <v>20</v>
      </c>
      <c r="F735" s="176">
        <v>17.670000000000002</v>
      </c>
      <c r="G735" s="176">
        <v>3109.92</v>
      </c>
      <c r="H735" s="176">
        <v>0</v>
      </c>
      <c r="I735" s="176">
        <v>0</v>
      </c>
      <c r="J735" s="176">
        <v>3109.92</v>
      </c>
      <c r="K735" s="176">
        <v>3109.92</v>
      </c>
      <c r="L735" s="176">
        <v>3109.92</v>
      </c>
      <c r="M735" s="176">
        <v>3109.92</v>
      </c>
      <c r="N735" s="176">
        <v>3109.92</v>
      </c>
      <c r="O735" s="176">
        <v>9329.76</v>
      </c>
      <c r="P735" s="176">
        <v>12439.68</v>
      </c>
      <c r="Q735" s="177">
        <v>1000430236</v>
      </c>
      <c r="R735" s="177" t="s">
        <v>116</v>
      </c>
      <c r="S735" s="177" t="s">
        <v>33</v>
      </c>
      <c r="T735" s="177" t="s">
        <v>2670</v>
      </c>
      <c r="U735" s="196" t="s">
        <v>121</v>
      </c>
      <c r="V735" s="197" t="s">
        <v>2759</v>
      </c>
    </row>
    <row r="736" spans="1:22" ht="31.5" customHeight="1">
      <c r="A736" s="177">
        <v>2063785</v>
      </c>
      <c r="B736" s="195" t="s">
        <v>905</v>
      </c>
      <c r="C736" s="177" t="s">
        <v>1711</v>
      </c>
      <c r="D736" s="177" t="s">
        <v>902</v>
      </c>
      <c r="E736" s="177" t="s">
        <v>20</v>
      </c>
      <c r="F736" s="176">
        <v>19.37</v>
      </c>
      <c r="G736" s="176">
        <v>3409.1200000000003</v>
      </c>
      <c r="H736" s="176">
        <v>0</v>
      </c>
      <c r="I736" s="176">
        <v>0</v>
      </c>
      <c r="J736" s="176">
        <v>3409.1200000000003</v>
      </c>
      <c r="K736" s="176">
        <v>3409.1200000000003</v>
      </c>
      <c r="L736" s="176">
        <v>3409.1200000000003</v>
      </c>
      <c r="M736" s="176">
        <v>3409.1200000000003</v>
      </c>
      <c r="N736" s="176">
        <v>3409.1200000000003</v>
      </c>
      <c r="O736" s="176">
        <v>10227.36</v>
      </c>
      <c r="P736" s="176">
        <v>13636.480000000001</v>
      </c>
      <c r="Q736" s="177">
        <v>1000430236</v>
      </c>
      <c r="R736" s="177" t="s">
        <v>116</v>
      </c>
      <c r="S736" s="177" t="s">
        <v>33</v>
      </c>
      <c r="T736" s="177" t="s">
        <v>2670</v>
      </c>
      <c r="U736" s="196" t="s">
        <v>121</v>
      </c>
      <c r="V736" s="197" t="s">
        <v>2759</v>
      </c>
    </row>
    <row r="737" spans="1:22" ht="31.5" customHeight="1">
      <c r="A737" s="177">
        <v>2134052</v>
      </c>
      <c r="B737" s="195" t="s">
        <v>906</v>
      </c>
      <c r="C737" s="177" t="s">
        <v>1711</v>
      </c>
      <c r="D737" s="177" t="s">
        <v>902</v>
      </c>
      <c r="E737" s="177" t="s">
        <v>20</v>
      </c>
      <c r="F737" s="176">
        <v>17.670000000000002</v>
      </c>
      <c r="G737" s="176">
        <v>3109.92</v>
      </c>
      <c r="H737" s="176">
        <v>0</v>
      </c>
      <c r="I737" s="176">
        <v>0</v>
      </c>
      <c r="J737" s="176">
        <v>3109.92</v>
      </c>
      <c r="K737" s="176">
        <v>3109.92</v>
      </c>
      <c r="L737" s="176">
        <v>3109.92</v>
      </c>
      <c r="M737" s="176">
        <v>3109.92</v>
      </c>
      <c r="N737" s="176">
        <v>3109.92</v>
      </c>
      <c r="O737" s="176">
        <v>9329.76</v>
      </c>
      <c r="P737" s="176">
        <v>12439.68</v>
      </c>
      <c r="Q737" s="177">
        <v>1000430236</v>
      </c>
      <c r="R737" s="177" t="s">
        <v>116</v>
      </c>
      <c r="S737" s="177" t="s">
        <v>63</v>
      </c>
      <c r="T737" s="177" t="s">
        <v>2763</v>
      </c>
      <c r="U737" s="196" t="s">
        <v>121</v>
      </c>
      <c r="V737" s="197" t="s">
        <v>2759</v>
      </c>
    </row>
    <row r="738" spans="1:22" ht="31.5" customHeight="1">
      <c r="A738" s="177">
        <v>2316765</v>
      </c>
      <c r="B738" s="195" t="s">
        <v>2764</v>
      </c>
      <c r="C738" s="177" t="s">
        <v>1711</v>
      </c>
      <c r="D738" s="177" t="s">
        <v>902</v>
      </c>
      <c r="E738" s="177" t="s">
        <v>428</v>
      </c>
      <c r="F738" s="176">
        <v>21.51</v>
      </c>
      <c r="G738" s="176">
        <v>3785.76</v>
      </c>
      <c r="H738" s="176">
        <v>0</v>
      </c>
      <c r="I738" s="176">
        <v>0</v>
      </c>
      <c r="J738" s="176">
        <v>3785.76</v>
      </c>
      <c r="K738" s="176">
        <v>3785.76</v>
      </c>
      <c r="L738" s="176">
        <v>3785.76</v>
      </c>
      <c r="M738" s="176">
        <v>3785.76</v>
      </c>
      <c r="N738" s="176">
        <v>3785.76</v>
      </c>
      <c r="O738" s="176">
        <v>11357.28</v>
      </c>
      <c r="P738" s="176">
        <v>15143.04</v>
      </c>
      <c r="Q738" s="177">
        <v>1000410331</v>
      </c>
      <c r="R738" s="177" t="s">
        <v>2760</v>
      </c>
      <c r="S738" s="177" t="s">
        <v>33</v>
      </c>
      <c r="T738" s="177" t="s">
        <v>2646</v>
      </c>
      <c r="U738" s="196" t="s">
        <v>121</v>
      </c>
      <c r="V738" s="197" t="s">
        <v>2759</v>
      </c>
    </row>
    <row r="739" spans="1:22" ht="31.5" customHeight="1">
      <c r="A739" s="177">
        <v>2144725</v>
      </c>
      <c r="B739" s="195" t="s">
        <v>908</v>
      </c>
      <c r="C739" s="177" t="s">
        <v>1711</v>
      </c>
      <c r="D739" s="177" t="s">
        <v>902</v>
      </c>
      <c r="E739" s="177" t="s">
        <v>428</v>
      </c>
      <c r="F739" s="176">
        <v>21.51</v>
      </c>
      <c r="G739" s="176">
        <v>3785.76</v>
      </c>
      <c r="H739" s="176">
        <v>0</v>
      </c>
      <c r="I739" s="176">
        <v>0</v>
      </c>
      <c r="J739" s="176">
        <v>3785.76</v>
      </c>
      <c r="K739" s="176">
        <v>3785.76</v>
      </c>
      <c r="L739" s="176">
        <v>3785.76</v>
      </c>
      <c r="M739" s="176">
        <v>3785.76</v>
      </c>
      <c r="N739" s="176">
        <v>3785.76</v>
      </c>
      <c r="O739" s="176">
        <v>11357.28</v>
      </c>
      <c r="P739" s="176">
        <v>15143.04</v>
      </c>
      <c r="Q739" s="177">
        <v>1000410330</v>
      </c>
      <c r="R739" s="177" t="s">
        <v>2753</v>
      </c>
      <c r="S739" s="177" t="s">
        <v>33</v>
      </c>
      <c r="T739" s="177" t="s">
        <v>2646</v>
      </c>
      <c r="U739" s="196" t="s">
        <v>121</v>
      </c>
      <c r="V739" s="197" t="s">
        <v>2759</v>
      </c>
    </row>
    <row r="740" spans="1:22" ht="31.5" customHeight="1">
      <c r="A740" s="177">
        <v>748537</v>
      </c>
      <c r="B740" s="195" t="s">
        <v>909</v>
      </c>
      <c r="C740" s="177" t="s">
        <v>1711</v>
      </c>
      <c r="D740" s="177" t="s">
        <v>902</v>
      </c>
      <c r="E740" s="177" t="s">
        <v>428</v>
      </c>
      <c r="F740" s="176">
        <v>25.05</v>
      </c>
      <c r="G740" s="176">
        <v>4408.8</v>
      </c>
      <c r="H740" s="176">
        <v>0</v>
      </c>
      <c r="I740" s="176">
        <v>0</v>
      </c>
      <c r="J740" s="176">
        <v>4408.8</v>
      </c>
      <c r="K740" s="176">
        <v>4408.8</v>
      </c>
      <c r="L740" s="176">
        <v>4408.8</v>
      </c>
      <c r="M740" s="176">
        <v>4408.8</v>
      </c>
      <c r="N740" s="176">
        <v>4408.8</v>
      </c>
      <c r="O740" s="176">
        <v>13226.400000000001</v>
      </c>
      <c r="P740" s="176">
        <v>17635.2</v>
      </c>
      <c r="Q740" s="177">
        <v>1000430236</v>
      </c>
      <c r="R740" s="177" t="s">
        <v>116</v>
      </c>
      <c r="S740" s="177" t="s">
        <v>33</v>
      </c>
      <c r="T740" s="177" t="s">
        <v>2646</v>
      </c>
      <c r="U740" s="196" t="s">
        <v>121</v>
      </c>
      <c r="V740" s="197" t="s">
        <v>2759</v>
      </c>
    </row>
    <row r="741" spans="1:22" ht="31.5" customHeight="1">
      <c r="A741" s="177">
        <v>734466</v>
      </c>
      <c r="B741" s="195" t="s">
        <v>910</v>
      </c>
      <c r="C741" s="177" t="s">
        <v>1711</v>
      </c>
      <c r="D741" s="177" t="s">
        <v>902</v>
      </c>
      <c r="E741" s="177" t="s">
        <v>428</v>
      </c>
      <c r="F741" s="176">
        <v>21.51</v>
      </c>
      <c r="G741" s="176">
        <v>3785.76</v>
      </c>
      <c r="H741" s="176">
        <v>0</v>
      </c>
      <c r="I741" s="176">
        <v>0</v>
      </c>
      <c r="J741" s="176">
        <v>3785.76</v>
      </c>
      <c r="K741" s="176">
        <v>3785.76</v>
      </c>
      <c r="L741" s="176">
        <v>3785.76</v>
      </c>
      <c r="M741" s="176">
        <v>3785.76</v>
      </c>
      <c r="N741" s="176">
        <v>3785.76</v>
      </c>
      <c r="O741" s="176">
        <v>11357.28</v>
      </c>
      <c r="P741" s="176">
        <v>15143.04</v>
      </c>
      <c r="Q741" s="177">
        <v>1000430236</v>
      </c>
      <c r="R741" s="177" t="s">
        <v>116</v>
      </c>
      <c r="S741" s="177" t="s">
        <v>33</v>
      </c>
      <c r="T741" s="177" t="s">
        <v>2646</v>
      </c>
      <c r="U741" s="196" t="s">
        <v>121</v>
      </c>
      <c r="V741" s="197" t="s">
        <v>2759</v>
      </c>
    </row>
    <row r="742" spans="1:22" ht="31.5" customHeight="1">
      <c r="A742" s="177">
        <v>2164726</v>
      </c>
      <c r="B742" s="195" t="s">
        <v>911</v>
      </c>
      <c r="C742" s="177" t="s">
        <v>1711</v>
      </c>
      <c r="D742" s="177" t="s">
        <v>902</v>
      </c>
      <c r="E742" s="177" t="s">
        <v>25</v>
      </c>
      <c r="F742" s="176">
        <v>17.07</v>
      </c>
      <c r="G742" s="176">
        <v>3004.32</v>
      </c>
      <c r="H742" s="176">
        <v>0</v>
      </c>
      <c r="I742" s="176">
        <v>0</v>
      </c>
      <c r="J742" s="176">
        <v>3004.32</v>
      </c>
      <c r="K742" s="176">
        <v>3004.32</v>
      </c>
      <c r="L742" s="176">
        <v>3004.32</v>
      </c>
      <c r="M742" s="176">
        <v>3004.32</v>
      </c>
      <c r="N742" s="176">
        <v>3004.32</v>
      </c>
      <c r="O742" s="176">
        <v>9012.9600000000009</v>
      </c>
      <c r="P742" s="176">
        <v>12017.28</v>
      </c>
      <c r="Q742" s="177">
        <v>1000430236</v>
      </c>
      <c r="R742" s="177" t="s">
        <v>116</v>
      </c>
      <c r="S742" s="177" t="s">
        <v>26</v>
      </c>
      <c r="T742" s="177" t="s">
        <v>2643</v>
      </c>
      <c r="U742" s="196" t="s">
        <v>121</v>
      </c>
      <c r="V742" s="197" t="s">
        <v>2759</v>
      </c>
    </row>
    <row r="743" spans="1:22" ht="31.5" customHeight="1">
      <c r="A743" s="177">
        <v>2072516</v>
      </c>
      <c r="B743" s="195" t="s">
        <v>912</v>
      </c>
      <c r="C743" s="177" t="s">
        <v>1711</v>
      </c>
      <c r="D743" s="177" t="s">
        <v>902</v>
      </c>
      <c r="E743" s="177" t="s">
        <v>25</v>
      </c>
      <c r="F743" s="176">
        <v>23.13</v>
      </c>
      <c r="G743" s="176">
        <v>4070.8799999999997</v>
      </c>
      <c r="H743" s="176">
        <v>0</v>
      </c>
      <c r="I743" s="176">
        <v>0</v>
      </c>
      <c r="J743" s="176">
        <v>4070.8799999999997</v>
      </c>
      <c r="K743" s="176">
        <v>4070.8799999999997</v>
      </c>
      <c r="L743" s="176">
        <v>4070.8799999999997</v>
      </c>
      <c r="M743" s="176">
        <v>4070.8799999999997</v>
      </c>
      <c r="N743" s="176">
        <v>4070.8799999999997</v>
      </c>
      <c r="O743" s="176">
        <v>12212.64</v>
      </c>
      <c r="P743" s="176">
        <v>16283.519999999999</v>
      </c>
      <c r="Q743" s="177">
        <v>1000428977</v>
      </c>
      <c r="R743" s="177" t="s">
        <v>293</v>
      </c>
      <c r="S743" s="177" t="s">
        <v>26</v>
      </c>
      <c r="T743" s="177" t="s">
        <v>2643</v>
      </c>
      <c r="U743" s="196" t="s">
        <v>121</v>
      </c>
      <c r="V743" s="197" t="s">
        <v>2759</v>
      </c>
    </row>
    <row r="744" spans="1:22" ht="31.5" customHeight="1">
      <c r="A744" s="177">
        <v>2210593</v>
      </c>
      <c r="B744" s="195" t="s">
        <v>2318</v>
      </c>
      <c r="C744" s="177" t="s">
        <v>1711</v>
      </c>
      <c r="D744" s="177" t="s">
        <v>902</v>
      </c>
      <c r="E744" s="177" t="s">
        <v>25</v>
      </c>
      <c r="F744" s="176">
        <v>18.18</v>
      </c>
      <c r="G744" s="176">
        <v>3199.68</v>
      </c>
      <c r="H744" s="176">
        <v>0</v>
      </c>
      <c r="I744" s="176">
        <v>0</v>
      </c>
      <c r="J744" s="176">
        <v>3199.68</v>
      </c>
      <c r="K744" s="176">
        <v>3199.68</v>
      </c>
      <c r="L744" s="176">
        <v>3199.68</v>
      </c>
      <c r="M744" s="176">
        <v>3199.68</v>
      </c>
      <c r="N744" s="176">
        <v>3199.68</v>
      </c>
      <c r="O744" s="176">
        <v>9599.0399999999991</v>
      </c>
      <c r="P744" s="176">
        <v>12798.72</v>
      </c>
      <c r="Q744" s="177">
        <v>1000430236</v>
      </c>
      <c r="R744" s="177" t="s">
        <v>116</v>
      </c>
      <c r="S744" s="177" t="s">
        <v>26</v>
      </c>
      <c r="T744" s="177" t="s">
        <v>2643</v>
      </c>
      <c r="U744" s="196" t="s">
        <v>121</v>
      </c>
      <c r="V744" s="197" t="s">
        <v>2759</v>
      </c>
    </row>
    <row r="745" spans="1:22" ht="31.5" customHeight="1">
      <c r="A745" s="177">
        <v>2266485</v>
      </c>
      <c r="B745" s="195" t="s">
        <v>913</v>
      </c>
      <c r="C745" s="177" t="s">
        <v>1711</v>
      </c>
      <c r="D745" s="177" t="s">
        <v>902</v>
      </c>
      <c r="E745" s="177" t="s">
        <v>428</v>
      </c>
      <c r="F745" s="176">
        <v>17.670000000000002</v>
      </c>
      <c r="G745" s="176">
        <v>3109.92</v>
      </c>
      <c r="H745" s="176">
        <v>0</v>
      </c>
      <c r="I745" s="176">
        <v>0</v>
      </c>
      <c r="J745" s="176">
        <v>3109.92</v>
      </c>
      <c r="K745" s="176">
        <v>3109.92</v>
      </c>
      <c r="L745" s="176">
        <v>3109.92</v>
      </c>
      <c r="M745" s="176">
        <v>3109.92</v>
      </c>
      <c r="N745" s="176">
        <v>3109.92</v>
      </c>
      <c r="O745" s="176">
        <v>9329.76</v>
      </c>
      <c r="P745" s="176">
        <v>12439.68</v>
      </c>
      <c r="Q745" s="177">
        <v>1000422102</v>
      </c>
      <c r="R745" s="177" t="s">
        <v>123</v>
      </c>
      <c r="S745" s="177" t="s">
        <v>33</v>
      </c>
      <c r="T745" s="177" t="s">
        <v>2646</v>
      </c>
      <c r="U745" s="196" t="s">
        <v>121</v>
      </c>
      <c r="V745" s="197" t="s">
        <v>2759</v>
      </c>
    </row>
    <row r="746" spans="1:22" ht="31.5" customHeight="1">
      <c r="A746" s="177">
        <v>2264640</v>
      </c>
      <c r="B746" s="195" t="s">
        <v>914</v>
      </c>
      <c r="C746" s="177" t="s">
        <v>1711</v>
      </c>
      <c r="D746" s="177" t="s">
        <v>902</v>
      </c>
      <c r="E746" s="177" t="s">
        <v>25</v>
      </c>
      <c r="F746" s="176">
        <v>17.07</v>
      </c>
      <c r="G746" s="176">
        <v>3004.32</v>
      </c>
      <c r="H746" s="176">
        <v>0</v>
      </c>
      <c r="I746" s="176">
        <v>0</v>
      </c>
      <c r="J746" s="176">
        <v>3004.32</v>
      </c>
      <c r="K746" s="176">
        <v>3004.32</v>
      </c>
      <c r="L746" s="176">
        <v>3004.32</v>
      </c>
      <c r="M746" s="176">
        <v>3004.32</v>
      </c>
      <c r="N746" s="176">
        <v>3004.32</v>
      </c>
      <c r="O746" s="176">
        <v>9012.9600000000009</v>
      </c>
      <c r="P746" s="176">
        <v>12017.28</v>
      </c>
      <c r="Q746" s="177">
        <v>1000428977</v>
      </c>
      <c r="R746" s="177" t="s">
        <v>293</v>
      </c>
      <c r="S746" s="177" t="s">
        <v>26</v>
      </c>
      <c r="T746" s="177" t="s">
        <v>2643</v>
      </c>
      <c r="U746" s="196" t="s">
        <v>121</v>
      </c>
      <c r="V746" s="197" t="s">
        <v>2759</v>
      </c>
    </row>
    <row r="747" spans="1:22" ht="31.5" customHeight="1">
      <c r="A747" s="177">
        <v>254271</v>
      </c>
      <c r="B747" s="195" t="s">
        <v>2319</v>
      </c>
      <c r="C747" s="177" t="s">
        <v>1932</v>
      </c>
      <c r="D747" s="177" t="s">
        <v>2320</v>
      </c>
      <c r="E747" s="177" t="s">
        <v>2321</v>
      </c>
      <c r="F747" s="176">
        <v>28.430000000000003</v>
      </c>
      <c r="G747" s="176">
        <v>5003.68</v>
      </c>
      <c r="H747" s="176">
        <v>5003.68</v>
      </c>
      <c r="I747" s="176">
        <v>5003.68</v>
      </c>
      <c r="J747" s="176">
        <v>0</v>
      </c>
      <c r="K747" s="176">
        <v>0</v>
      </c>
      <c r="L747" s="176">
        <v>0</v>
      </c>
      <c r="M747" s="176">
        <v>0</v>
      </c>
      <c r="N747" s="176">
        <v>10007.36</v>
      </c>
      <c r="O747" s="176">
        <v>0</v>
      </c>
      <c r="P747" s="176">
        <v>10007.36</v>
      </c>
      <c r="Q747" s="177">
        <v>1000425175</v>
      </c>
      <c r="R747" s="177" t="s">
        <v>291</v>
      </c>
      <c r="S747" s="177" t="s">
        <v>24</v>
      </c>
      <c r="T747" s="177" t="s">
        <v>2641</v>
      </c>
      <c r="U747" s="196" t="s">
        <v>124</v>
      </c>
      <c r="V747" s="181" t="s">
        <v>125</v>
      </c>
    </row>
    <row r="748" spans="1:22" ht="31.5" customHeight="1">
      <c r="A748" s="177">
        <v>671010</v>
      </c>
      <c r="B748" s="195" t="s">
        <v>2322</v>
      </c>
      <c r="C748" s="177" t="s">
        <v>1932</v>
      </c>
      <c r="D748" s="177" t="s">
        <v>2320</v>
      </c>
      <c r="E748" s="177" t="s">
        <v>2321</v>
      </c>
      <c r="F748" s="176">
        <v>28.430000000000003</v>
      </c>
      <c r="G748" s="176">
        <v>5003.68</v>
      </c>
      <c r="H748" s="176">
        <v>5003.68</v>
      </c>
      <c r="I748" s="176">
        <v>5003.68</v>
      </c>
      <c r="J748" s="176">
        <v>0</v>
      </c>
      <c r="K748" s="176">
        <v>0</v>
      </c>
      <c r="L748" s="176">
        <v>0</v>
      </c>
      <c r="M748" s="176">
        <v>0</v>
      </c>
      <c r="N748" s="176">
        <v>10007.36</v>
      </c>
      <c r="O748" s="176">
        <v>0</v>
      </c>
      <c r="P748" s="176">
        <v>10007.36</v>
      </c>
      <c r="Q748" s="177">
        <v>1000425175</v>
      </c>
      <c r="R748" s="177" t="s">
        <v>291</v>
      </c>
      <c r="S748" s="177" t="s">
        <v>24</v>
      </c>
      <c r="T748" s="177" t="s">
        <v>2641</v>
      </c>
      <c r="U748" s="196" t="s">
        <v>124</v>
      </c>
      <c r="V748" s="181" t="s">
        <v>125</v>
      </c>
    </row>
    <row r="749" spans="1:22" ht="31.5" customHeight="1">
      <c r="A749" s="177">
        <v>2077379</v>
      </c>
      <c r="B749" s="195" t="s">
        <v>2323</v>
      </c>
      <c r="C749" s="177" t="s">
        <v>1932</v>
      </c>
      <c r="D749" s="177" t="s">
        <v>2324</v>
      </c>
      <c r="E749" s="177" t="s">
        <v>2325</v>
      </c>
      <c r="F749" s="176">
        <v>21.980000000000004</v>
      </c>
      <c r="G749" s="176">
        <v>3868.4800000000005</v>
      </c>
      <c r="H749" s="176">
        <v>3868.4800000000005</v>
      </c>
      <c r="I749" s="176">
        <v>3868.4800000000005</v>
      </c>
      <c r="J749" s="176">
        <v>0</v>
      </c>
      <c r="K749" s="176">
        <v>0</v>
      </c>
      <c r="L749" s="176">
        <v>0</v>
      </c>
      <c r="M749" s="176">
        <v>0</v>
      </c>
      <c r="N749" s="176">
        <v>7736.9600000000009</v>
      </c>
      <c r="O749" s="176">
        <v>0</v>
      </c>
      <c r="P749" s="176">
        <v>7736.9600000000009</v>
      </c>
      <c r="Q749" s="177">
        <v>1000425175</v>
      </c>
      <c r="R749" s="177" t="s">
        <v>291</v>
      </c>
      <c r="S749" s="177" t="s">
        <v>24</v>
      </c>
      <c r="T749" s="177" t="s">
        <v>2641</v>
      </c>
      <c r="U749" s="196" t="s">
        <v>124</v>
      </c>
      <c r="V749" s="181" t="s">
        <v>125</v>
      </c>
    </row>
    <row r="750" spans="1:22" ht="31.5" customHeight="1">
      <c r="A750" s="177">
        <v>2020909</v>
      </c>
      <c r="B750" s="195" t="s">
        <v>2326</v>
      </c>
      <c r="C750" s="177" t="s">
        <v>1932</v>
      </c>
      <c r="D750" s="177" t="s">
        <v>2324</v>
      </c>
      <c r="E750" s="177" t="s">
        <v>2325</v>
      </c>
      <c r="F750" s="176">
        <v>21.980000000000004</v>
      </c>
      <c r="G750" s="176">
        <v>3868.4800000000005</v>
      </c>
      <c r="H750" s="176">
        <v>3868.4800000000005</v>
      </c>
      <c r="I750" s="176">
        <v>3868.4800000000005</v>
      </c>
      <c r="J750" s="176">
        <v>0</v>
      </c>
      <c r="K750" s="176">
        <v>0</v>
      </c>
      <c r="L750" s="176">
        <v>0</v>
      </c>
      <c r="M750" s="176">
        <v>0</v>
      </c>
      <c r="N750" s="176">
        <v>7736.9600000000009</v>
      </c>
      <c r="O750" s="176">
        <v>0</v>
      </c>
      <c r="P750" s="176">
        <v>7736.9600000000009</v>
      </c>
      <c r="Q750" s="177">
        <v>1000425175</v>
      </c>
      <c r="R750" s="177" t="s">
        <v>291</v>
      </c>
      <c r="S750" s="177" t="s">
        <v>24</v>
      </c>
      <c r="T750" s="177" t="s">
        <v>2641</v>
      </c>
      <c r="U750" s="196" t="s">
        <v>124</v>
      </c>
      <c r="V750" s="181" t="s">
        <v>125</v>
      </c>
    </row>
    <row r="751" spans="1:22" ht="31.5" customHeight="1">
      <c r="A751" s="177">
        <v>2127941</v>
      </c>
      <c r="B751" s="195" t="s">
        <v>2327</v>
      </c>
      <c r="C751" s="177" t="s">
        <v>1932</v>
      </c>
      <c r="D751" s="177" t="s">
        <v>2320</v>
      </c>
      <c r="E751" s="177" t="s">
        <v>2328</v>
      </c>
      <c r="F751" s="176">
        <v>21.21</v>
      </c>
      <c r="G751" s="176">
        <v>3732.96</v>
      </c>
      <c r="H751" s="176">
        <v>3732.96</v>
      </c>
      <c r="I751" s="176">
        <v>3732.96</v>
      </c>
      <c r="J751" s="176">
        <v>0</v>
      </c>
      <c r="K751" s="176">
        <v>0</v>
      </c>
      <c r="L751" s="176">
        <v>0</v>
      </c>
      <c r="M751" s="176">
        <v>0</v>
      </c>
      <c r="N751" s="176">
        <v>7465.92</v>
      </c>
      <c r="O751" s="176">
        <v>0</v>
      </c>
      <c r="P751" s="176">
        <v>7465.92</v>
      </c>
      <c r="Q751" s="177">
        <v>1000425175</v>
      </c>
      <c r="R751" s="177" t="s">
        <v>291</v>
      </c>
      <c r="S751" s="177" t="s">
        <v>24</v>
      </c>
      <c r="T751" s="177" t="s">
        <v>2641</v>
      </c>
      <c r="U751" s="196" t="s">
        <v>124</v>
      </c>
      <c r="V751" s="181" t="s">
        <v>125</v>
      </c>
    </row>
    <row r="752" spans="1:22" ht="31.5" customHeight="1">
      <c r="A752" s="177">
        <v>792244</v>
      </c>
      <c r="B752" s="195" t="s">
        <v>2329</v>
      </c>
      <c r="C752" s="177" t="s">
        <v>1932</v>
      </c>
      <c r="D752" s="177" t="s">
        <v>2320</v>
      </c>
      <c r="E752" s="177" t="s">
        <v>2330</v>
      </c>
      <c r="F752" s="176">
        <v>28.430000000000003</v>
      </c>
      <c r="G752" s="176">
        <v>5003.68</v>
      </c>
      <c r="H752" s="176">
        <v>5003.68</v>
      </c>
      <c r="I752" s="176">
        <v>5003.68</v>
      </c>
      <c r="J752" s="176">
        <v>0</v>
      </c>
      <c r="K752" s="176">
        <v>0</v>
      </c>
      <c r="L752" s="176">
        <v>0</v>
      </c>
      <c r="M752" s="176">
        <v>0</v>
      </c>
      <c r="N752" s="176">
        <v>10007.36</v>
      </c>
      <c r="O752" s="176">
        <v>0</v>
      </c>
      <c r="P752" s="176">
        <v>10007.36</v>
      </c>
      <c r="Q752" s="177">
        <v>1000425175</v>
      </c>
      <c r="R752" s="177" t="s">
        <v>291</v>
      </c>
      <c r="S752" s="177" t="s">
        <v>33</v>
      </c>
      <c r="T752" s="177" t="s">
        <v>2670</v>
      </c>
      <c r="U752" s="196" t="s">
        <v>124</v>
      </c>
      <c r="V752" s="181" t="s">
        <v>125</v>
      </c>
    </row>
    <row r="753" spans="1:22" ht="31.5" customHeight="1">
      <c r="A753" s="177">
        <v>913499</v>
      </c>
      <c r="B753" s="195" t="s">
        <v>2331</v>
      </c>
      <c r="C753" s="177" t="s">
        <v>1932</v>
      </c>
      <c r="D753" s="177" t="s">
        <v>2324</v>
      </c>
      <c r="E753" s="177" t="s">
        <v>2330</v>
      </c>
      <c r="F753" s="176">
        <v>28.430000000000003</v>
      </c>
      <c r="G753" s="176">
        <v>5003.68</v>
      </c>
      <c r="H753" s="176">
        <v>5003.68</v>
      </c>
      <c r="I753" s="176">
        <v>5003.68</v>
      </c>
      <c r="J753" s="176">
        <v>0</v>
      </c>
      <c r="K753" s="176">
        <v>0</v>
      </c>
      <c r="L753" s="176">
        <v>0</v>
      </c>
      <c r="M753" s="176">
        <v>0</v>
      </c>
      <c r="N753" s="176">
        <v>10007.36</v>
      </c>
      <c r="O753" s="176">
        <v>0</v>
      </c>
      <c r="P753" s="176">
        <v>10007.36</v>
      </c>
      <c r="Q753" s="177">
        <v>1000425175</v>
      </c>
      <c r="R753" s="177" t="s">
        <v>291</v>
      </c>
      <c r="S753" s="177" t="s">
        <v>24</v>
      </c>
      <c r="T753" s="177" t="s">
        <v>2641</v>
      </c>
      <c r="U753" s="196" t="s">
        <v>124</v>
      </c>
      <c r="V753" s="181" t="s">
        <v>125</v>
      </c>
    </row>
    <row r="754" spans="1:22" ht="31.5" customHeight="1">
      <c r="A754" s="177">
        <v>2339271</v>
      </c>
      <c r="B754" s="195" t="s">
        <v>1429</v>
      </c>
      <c r="C754" s="177" t="s">
        <v>1932</v>
      </c>
      <c r="D754" s="177" t="s">
        <v>2324</v>
      </c>
      <c r="E754" s="177" t="s">
        <v>2332</v>
      </c>
      <c r="F754" s="176">
        <v>21.980000000000004</v>
      </c>
      <c r="G754" s="176">
        <v>3868.4800000000005</v>
      </c>
      <c r="H754" s="176">
        <v>3868.4800000000005</v>
      </c>
      <c r="I754" s="176">
        <v>3868.4800000000005</v>
      </c>
      <c r="J754" s="176">
        <v>0</v>
      </c>
      <c r="K754" s="176">
        <v>0</v>
      </c>
      <c r="L754" s="176">
        <v>0</v>
      </c>
      <c r="M754" s="176">
        <v>0</v>
      </c>
      <c r="N754" s="176">
        <v>7736.9600000000009</v>
      </c>
      <c r="O754" s="176">
        <v>0</v>
      </c>
      <c r="P754" s="176">
        <v>7736.9600000000009</v>
      </c>
      <c r="Q754" s="177">
        <v>1000425175</v>
      </c>
      <c r="R754" s="177" t="s">
        <v>291</v>
      </c>
      <c r="S754" s="177" t="s">
        <v>33</v>
      </c>
      <c r="T754" s="177" t="s">
        <v>2646</v>
      </c>
      <c r="U754" s="196" t="s">
        <v>124</v>
      </c>
      <c r="V754" s="181" t="s">
        <v>125</v>
      </c>
    </row>
    <row r="755" spans="1:22" ht="31.5" customHeight="1">
      <c r="A755" s="177">
        <v>765722</v>
      </c>
      <c r="B755" s="195" t="s">
        <v>1430</v>
      </c>
      <c r="C755" s="177" t="s">
        <v>1932</v>
      </c>
      <c r="D755" s="177" t="s">
        <v>2324</v>
      </c>
      <c r="E755" s="177" t="s">
        <v>2332</v>
      </c>
      <c r="F755" s="176">
        <v>21.980000000000004</v>
      </c>
      <c r="G755" s="176">
        <v>3868.4800000000005</v>
      </c>
      <c r="H755" s="176">
        <v>3868.4800000000005</v>
      </c>
      <c r="I755" s="176">
        <v>3868.4800000000005</v>
      </c>
      <c r="J755" s="176">
        <v>0</v>
      </c>
      <c r="K755" s="176">
        <v>0</v>
      </c>
      <c r="L755" s="176">
        <v>0</v>
      </c>
      <c r="M755" s="176">
        <v>0</v>
      </c>
      <c r="N755" s="176">
        <v>7736.9600000000009</v>
      </c>
      <c r="O755" s="176">
        <v>0</v>
      </c>
      <c r="P755" s="176">
        <v>7736.9600000000009</v>
      </c>
      <c r="Q755" s="177">
        <v>1000425175</v>
      </c>
      <c r="R755" s="177" t="s">
        <v>291</v>
      </c>
      <c r="S755" s="177" t="s">
        <v>33</v>
      </c>
      <c r="T755" s="177" t="s">
        <v>2646</v>
      </c>
      <c r="U755" s="196" t="s">
        <v>124</v>
      </c>
      <c r="V755" s="181" t="s">
        <v>125</v>
      </c>
    </row>
    <row r="756" spans="1:22" ht="31.5" customHeight="1">
      <c r="A756" s="177">
        <v>2075252</v>
      </c>
      <c r="B756" s="195" t="s">
        <v>1435</v>
      </c>
      <c r="C756" s="177" t="s">
        <v>1932</v>
      </c>
      <c r="D756" s="177" t="s">
        <v>2324</v>
      </c>
      <c r="E756" s="177" t="s">
        <v>2332</v>
      </c>
      <c r="F756" s="176">
        <v>21.980000000000004</v>
      </c>
      <c r="G756" s="176">
        <v>3868.4800000000005</v>
      </c>
      <c r="H756" s="176">
        <v>3868.4800000000005</v>
      </c>
      <c r="I756" s="176">
        <v>3868.4800000000005</v>
      </c>
      <c r="J756" s="176">
        <v>0</v>
      </c>
      <c r="K756" s="176">
        <v>0</v>
      </c>
      <c r="L756" s="176">
        <v>0</v>
      </c>
      <c r="M756" s="176">
        <v>0</v>
      </c>
      <c r="N756" s="176">
        <v>7736.9600000000009</v>
      </c>
      <c r="O756" s="176">
        <v>0</v>
      </c>
      <c r="P756" s="176">
        <v>7736.9600000000009</v>
      </c>
      <c r="Q756" s="177">
        <v>1000425175</v>
      </c>
      <c r="R756" s="177" t="s">
        <v>291</v>
      </c>
      <c r="S756" s="177" t="s">
        <v>33</v>
      </c>
      <c r="T756" s="177" t="s">
        <v>2670</v>
      </c>
      <c r="U756" s="196" t="s">
        <v>124</v>
      </c>
      <c r="V756" s="181" t="s">
        <v>125</v>
      </c>
    </row>
    <row r="757" spans="1:22" ht="31.5" customHeight="1">
      <c r="A757" s="177">
        <v>2152177</v>
      </c>
      <c r="B757" s="195" t="s">
        <v>2333</v>
      </c>
      <c r="C757" s="177" t="s">
        <v>1932</v>
      </c>
      <c r="D757" s="177" t="s">
        <v>2324</v>
      </c>
      <c r="E757" s="177" t="s">
        <v>2328</v>
      </c>
      <c r="F757" s="176">
        <v>21.21</v>
      </c>
      <c r="G757" s="176">
        <v>3732.96</v>
      </c>
      <c r="H757" s="176">
        <v>3732.96</v>
      </c>
      <c r="I757" s="176">
        <v>3732.96</v>
      </c>
      <c r="J757" s="176">
        <v>0</v>
      </c>
      <c r="K757" s="176">
        <v>0</v>
      </c>
      <c r="L757" s="176">
        <v>0</v>
      </c>
      <c r="M757" s="176">
        <v>0</v>
      </c>
      <c r="N757" s="176">
        <v>7465.92</v>
      </c>
      <c r="O757" s="176">
        <v>0</v>
      </c>
      <c r="P757" s="176">
        <v>7465.92</v>
      </c>
      <c r="Q757" s="177">
        <v>1000425175</v>
      </c>
      <c r="R757" s="177" t="s">
        <v>291</v>
      </c>
      <c r="S757" s="177" t="s">
        <v>33</v>
      </c>
      <c r="T757" s="177" t="s">
        <v>2646</v>
      </c>
      <c r="U757" s="196" t="s">
        <v>124</v>
      </c>
      <c r="V757" s="181" t="s">
        <v>125</v>
      </c>
    </row>
    <row r="758" spans="1:22" ht="31.5" customHeight="1">
      <c r="A758" s="177">
        <v>839572</v>
      </c>
      <c r="B758" s="195" t="s">
        <v>1436</v>
      </c>
      <c r="C758" s="177" t="s">
        <v>1932</v>
      </c>
      <c r="D758" s="177" t="s">
        <v>2324</v>
      </c>
      <c r="E758" s="177" t="s">
        <v>2328</v>
      </c>
      <c r="F758" s="176">
        <v>21.21</v>
      </c>
      <c r="G758" s="176">
        <v>3732.96</v>
      </c>
      <c r="H758" s="176">
        <v>3732.96</v>
      </c>
      <c r="I758" s="176">
        <v>3732.96</v>
      </c>
      <c r="J758" s="176">
        <v>0</v>
      </c>
      <c r="K758" s="176">
        <v>0</v>
      </c>
      <c r="L758" s="176">
        <v>0</v>
      </c>
      <c r="M758" s="176">
        <v>0</v>
      </c>
      <c r="N758" s="176">
        <v>7465.92</v>
      </c>
      <c r="O758" s="176">
        <v>0</v>
      </c>
      <c r="P758" s="176">
        <v>7465.92</v>
      </c>
      <c r="Q758" s="177">
        <v>1000425175</v>
      </c>
      <c r="R758" s="177" t="s">
        <v>291</v>
      </c>
      <c r="S758" s="177" t="s">
        <v>33</v>
      </c>
      <c r="T758" s="177" t="s">
        <v>2646</v>
      </c>
      <c r="U758" s="196" t="s">
        <v>124</v>
      </c>
      <c r="V758" s="181" t="s">
        <v>125</v>
      </c>
    </row>
    <row r="759" spans="1:22" ht="31.5" customHeight="1">
      <c r="A759" s="177">
        <v>254271</v>
      </c>
      <c r="B759" s="195" t="s">
        <v>2319</v>
      </c>
      <c r="C759" s="177" t="s">
        <v>1932</v>
      </c>
      <c r="D759" s="177" t="s">
        <v>2320</v>
      </c>
      <c r="E759" s="177" t="s">
        <v>2334</v>
      </c>
      <c r="F759" s="176">
        <v>23.134146341463413</v>
      </c>
      <c r="G759" s="176">
        <v>4071.6097560975609</v>
      </c>
      <c r="H759" s="176">
        <v>0</v>
      </c>
      <c r="I759" s="176">
        <v>0</v>
      </c>
      <c r="J759" s="176">
        <v>4071.6097560975609</v>
      </c>
      <c r="K759" s="176">
        <v>4071.6097560975609</v>
      </c>
      <c r="L759" s="176">
        <v>4071.6097560975609</v>
      </c>
      <c r="M759" s="176">
        <v>4071.6097560975609</v>
      </c>
      <c r="N759" s="176">
        <v>4071.6097560975609</v>
      </c>
      <c r="O759" s="176">
        <v>12214.829268292682</v>
      </c>
      <c r="P759" s="176">
        <v>16286.439024390244</v>
      </c>
      <c r="Q759" s="177">
        <v>1000425175</v>
      </c>
      <c r="R759" s="177" t="s">
        <v>291</v>
      </c>
      <c r="S759" s="177" t="s">
        <v>24</v>
      </c>
      <c r="T759" s="177" t="s">
        <v>2641</v>
      </c>
      <c r="U759" s="196" t="s">
        <v>124</v>
      </c>
      <c r="V759" s="181" t="s">
        <v>125</v>
      </c>
    </row>
    <row r="760" spans="1:22" ht="31.5" customHeight="1">
      <c r="A760" s="177">
        <v>671010</v>
      </c>
      <c r="B760" s="195" t="s">
        <v>2322</v>
      </c>
      <c r="C760" s="177" t="s">
        <v>1932</v>
      </c>
      <c r="D760" s="177" t="s">
        <v>2320</v>
      </c>
      <c r="E760" s="177" t="s">
        <v>2334</v>
      </c>
      <c r="F760" s="176">
        <v>23.134146341463413</v>
      </c>
      <c r="G760" s="176">
        <v>4071.6097560975609</v>
      </c>
      <c r="H760" s="176">
        <v>0</v>
      </c>
      <c r="I760" s="176">
        <v>0</v>
      </c>
      <c r="J760" s="176">
        <v>4071.6097560975609</v>
      </c>
      <c r="K760" s="176">
        <v>4071.6097560975609</v>
      </c>
      <c r="L760" s="176">
        <v>4071.6097560975609</v>
      </c>
      <c r="M760" s="176">
        <v>4071.6097560975609</v>
      </c>
      <c r="N760" s="176">
        <v>4071.6097560975609</v>
      </c>
      <c r="O760" s="176">
        <v>12214.829268292682</v>
      </c>
      <c r="P760" s="176">
        <v>16286.439024390244</v>
      </c>
      <c r="Q760" s="177">
        <v>1000425175</v>
      </c>
      <c r="R760" s="177" t="s">
        <v>291</v>
      </c>
      <c r="S760" s="177" t="s">
        <v>24</v>
      </c>
      <c r="T760" s="177" t="s">
        <v>2641</v>
      </c>
      <c r="U760" s="196" t="s">
        <v>124</v>
      </c>
      <c r="V760" s="181" t="s">
        <v>125</v>
      </c>
    </row>
    <row r="761" spans="1:22" ht="31.5" customHeight="1">
      <c r="A761" s="177">
        <v>792244</v>
      </c>
      <c r="B761" s="195" t="s">
        <v>2329</v>
      </c>
      <c r="C761" s="177" t="s">
        <v>1932</v>
      </c>
      <c r="D761" s="177" t="s">
        <v>2320</v>
      </c>
      <c r="E761" s="177" t="s">
        <v>2334</v>
      </c>
      <c r="F761" s="176">
        <v>23.134146341463413</v>
      </c>
      <c r="G761" s="176">
        <v>4071.6097560975609</v>
      </c>
      <c r="H761" s="176">
        <v>0</v>
      </c>
      <c r="I761" s="176">
        <v>0</v>
      </c>
      <c r="J761" s="176">
        <v>4071.6097560975609</v>
      </c>
      <c r="K761" s="176">
        <v>4071.6097560975609</v>
      </c>
      <c r="L761" s="176">
        <v>4071.6097560975609</v>
      </c>
      <c r="M761" s="176">
        <v>4071.6097560975609</v>
      </c>
      <c r="N761" s="176">
        <v>4071.6097560975609</v>
      </c>
      <c r="O761" s="176">
        <v>12214.829268292682</v>
      </c>
      <c r="P761" s="176">
        <v>16286.439024390244</v>
      </c>
      <c r="Q761" s="177">
        <v>1000425175</v>
      </c>
      <c r="R761" s="177" t="s">
        <v>291</v>
      </c>
      <c r="S761" s="177" t="s">
        <v>33</v>
      </c>
      <c r="T761" s="177" t="s">
        <v>2670</v>
      </c>
      <c r="U761" s="196" t="s">
        <v>124</v>
      </c>
      <c r="V761" s="181" t="s">
        <v>125</v>
      </c>
    </row>
    <row r="762" spans="1:22" ht="31.5" customHeight="1">
      <c r="A762" s="177">
        <v>2402109</v>
      </c>
      <c r="B762" s="195" t="s">
        <v>1432</v>
      </c>
      <c r="C762" s="177" t="s">
        <v>1932</v>
      </c>
      <c r="D762" s="177" t="s">
        <v>2324</v>
      </c>
      <c r="E762" s="177" t="s">
        <v>2334</v>
      </c>
      <c r="F762" s="176">
        <v>23.134146341463413</v>
      </c>
      <c r="G762" s="176">
        <v>4071.6097560975609</v>
      </c>
      <c r="H762" s="176">
        <v>0</v>
      </c>
      <c r="I762" s="176">
        <v>0</v>
      </c>
      <c r="J762" s="176">
        <v>4071.6097560975609</v>
      </c>
      <c r="K762" s="176">
        <v>4071.6097560975609</v>
      </c>
      <c r="L762" s="176">
        <v>4071.6097560975609</v>
      </c>
      <c r="M762" s="176">
        <v>4071.6097560975609</v>
      </c>
      <c r="N762" s="176">
        <v>4071.6097560975609</v>
      </c>
      <c r="O762" s="176">
        <v>12214.829268292682</v>
      </c>
      <c r="P762" s="176">
        <v>16286.439024390244</v>
      </c>
      <c r="Q762" s="177">
        <v>1000425175</v>
      </c>
      <c r="R762" s="177" t="s">
        <v>291</v>
      </c>
      <c r="S762" s="177" t="s">
        <v>24</v>
      </c>
      <c r="T762" s="177" t="s">
        <v>2641</v>
      </c>
      <c r="U762" s="196" t="s">
        <v>124</v>
      </c>
      <c r="V762" s="181" t="s">
        <v>125</v>
      </c>
    </row>
    <row r="763" spans="1:22" ht="31.5" customHeight="1">
      <c r="A763" s="177">
        <v>2077379</v>
      </c>
      <c r="B763" s="195" t="s">
        <v>2323</v>
      </c>
      <c r="C763" s="177" t="s">
        <v>1932</v>
      </c>
      <c r="D763" s="177" t="s">
        <v>2324</v>
      </c>
      <c r="E763" s="177" t="s">
        <v>2335</v>
      </c>
      <c r="F763" s="176">
        <v>20.195121951219512</v>
      </c>
      <c r="G763" s="176">
        <v>3554.3414634146343</v>
      </c>
      <c r="H763" s="176">
        <v>0</v>
      </c>
      <c r="I763" s="176">
        <v>0</v>
      </c>
      <c r="J763" s="176">
        <v>3554.3414634146343</v>
      </c>
      <c r="K763" s="176">
        <v>3554.3414634146343</v>
      </c>
      <c r="L763" s="176">
        <v>3554.3414634146343</v>
      </c>
      <c r="M763" s="176">
        <v>3554.3414634146343</v>
      </c>
      <c r="N763" s="176">
        <v>3554.3414634146343</v>
      </c>
      <c r="O763" s="176">
        <v>10663.024390243903</v>
      </c>
      <c r="P763" s="176">
        <v>14217.365853658537</v>
      </c>
      <c r="Q763" s="177">
        <v>1000425175</v>
      </c>
      <c r="R763" s="177" t="s">
        <v>291</v>
      </c>
      <c r="S763" s="177" t="s">
        <v>24</v>
      </c>
      <c r="T763" s="177" t="s">
        <v>2641</v>
      </c>
      <c r="U763" s="196" t="s">
        <v>124</v>
      </c>
      <c r="V763" s="181" t="s">
        <v>125</v>
      </c>
    </row>
    <row r="764" spans="1:22" ht="31.5" customHeight="1">
      <c r="A764" s="177">
        <v>2020909</v>
      </c>
      <c r="B764" s="195" t="s">
        <v>2326</v>
      </c>
      <c r="C764" s="177" t="s">
        <v>1932</v>
      </c>
      <c r="D764" s="177" t="s">
        <v>2324</v>
      </c>
      <c r="E764" s="177" t="s">
        <v>2335</v>
      </c>
      <c r="F764" s="176">
        <v>20.195121951219512</v>
      </c>
      <c r="G764" s="176">
        <v>3554.3414634146343</v>
      </c>
      <c r="H764" s="176">
        <v>0</v>
      </c>
      <c r="I764" s="176">
        <v>0</v>
      </c>
      <c r="J764" s="176">
        <v>3554.3414634146343</v>
      </c>
      <c r="K764" s="176">
        <v>3554.3414634146343</v>
      </c>
      <c r="L764" s="176">
        <v>3554.3414634146343</v>
      </c>
      <c r="M764" s="176">
        <v>3554.3414634146343</v>
      </c>
      <c r="N764" s="176">
        <v>3554.3414634146343</v>
      </c>
      <c r="O764" s="176">
        <v>10663.024390243903</v>
      </c>
      <c r="P764" s="176">
        <v>14217.365853658537</v>
      </c>
      <c r="Q764" s="177">
        <v>1000425175</v>
      </c>
      <c r="R764" s="177" t="s">
        <v>291</v>
      </c>
      <c r="S764" s="177" t="s">
        <v>24</v>
      </c>
      <c r="T764" s="177" t="s">
        <v>2641</v>
      </c>
      <c r="U764" s="196" t="s">
        <v>124</v>
      </c>
      <c r="V764" s="181" t="s">
        <v>125</v>
      </c>
    </row>
    <row r="765" spans="1:22" ht="31.5" customHeight="1">
      <c r="A765" s="177">
        <v>2339271</v>
      </c>
      <c r="B765" s="195" t="s">
        <v>1429</v>
      </c>
      <c r="C765" s="177" t="s">
        <v>1932</v>
      </c>
      <c r="D765" s="177" t="s">
        <v>2324</v>
      </c>
      <c r="E765" s="177" t="s">
        <v>2335</v>
      </c>
      <c r="F765" s="176">
        <v>20.195121951219512</v>
      </c>
      <c r="G765" s="176">
        <v>3554.3414634146343</v>
      </c>
      <c r="H765" s="176">
        <v>0</v>
      </c>
      <c r="I765" s="176">
        <v>0</v>
      </c>
      <c r="J765" s="176">
        <v>3554.3414634146343</v>
      </c>
      <c r="K765" s="176">
        <v>3554.3414634146343</v>
      </c>
      <c r="L765" s="176">
        <v>3554.3414634146343</v>
      </c>
      <c r="M765" s="176">
        <v>3554.3414634146343</v>
      </c>
      <c r="N765" s="176">
        <v>3554.3414634146343</v>
      </c>
      <c r="O765" s="176">
        <v>10663.024390243903</v>
      </c>
      <c r="P765" s="176">
        <v>14217.365853658537</v>
      </c>
      <c r="Q765" s="177">
        <v>1000425175</v>
      </c>
      <c r="R765" s="177" t="s">
        <v>291</v>
      </c>
      <c r="S765" s="177" t="s">
        <v>33</v>
      </c>
      <c r="T765" s="177" t="s">
        <v>2646</v>
      </c>
      <c r="U765" s="196" t="s">
        <v>124</v>
      </c>
      <c r="V765" s="181" t="s">
        <v>125</v>
      </c>
    </row>
    <row r="766" spans="1:22" ht="31.5" customHeight="1">
      <c r="A766" s="177">
        <v>765722</v>
      </c>
      <c r="B766" s="195" t="s">
        <v>1430</v>
      </c>
      <c r="C766" s="177" t="s">
        <v>1932</v>
      </c>
      <c r="D766" s="177" t="s">
        <v>2324</v>
      </c>
      <c r="E766" s="177" t="s">
        <v>2335</v>
      </c>
      <c r="F766" s="176">
        <v>20.195121951219512</v>
      </c>
      <c r="G766" s="176">
        <v>3554.3414634146343</v>
      </c>
      <c r="H766" s="176">
        <v>0</v>
      </c>
      <c r="I766" s="176">
        <v>0</v>
      </c>
      <c r="J766" s="176">
        <v>3554.3414634146343</v>
      </c>
      <c r="K766" s="176">
        <v>3554.3414634146343</v>
      </c>
      <c r="L766" s="176">
        <v>3554.3414634146343</v>
      </c>
      <c r="M766" s="176">
        <v>3554.3414634146343</v>
      </c>
      <c r="N766" s="176">
        <v>3554.3414634146343</v>
      </c>
      <c r="O766" s="176">
        <v>10663.024390243903</v>
      </c>
      <c r="P766" s="176">
        <v>14217.365853658537</v>
      </c>
      <c r="Q766" s="177">
        <v>1000425175</v>
      </c>
      <c r="R766" s="177" t="s">
        <v>291</v>
      </c>
      <c r="S766" s="177" t="s">
        <v>33</v>
      </c>
      <c r="T766" s="177" t="s">
        <v>2646</v>
      </c>
      <c r="U766" s="196" t="s">
        <v>124</v>
      </c>
      <c r="V766" s="181" t="s">
        <v>125</v>
      </c>
    </row>
    <row r="767" spans="1:22" ht="31.5" customHeight="1">
      <c r="A767" s="177">
        <v>2075252</v>
      </c>
      <c r="B767" s="195" t="s">
        <v>1435</v>
      </c>
      <c r="C767" s="177" t="s">
        <v>1932</v>
      </c>
      <c r="D767" s="177" t="s">
        <v>2324</v>
      </c>
      <c r="E767" s="177" t="s">
        <v>2335</v>
      </c>
      <c r="F767" s="176">
        <v>20.195121951219512</v>
      </c>
      <c r="G767" s="176">
        <v>3554.3414634146343</v>
      </c>
      <c r="H767" s="176">
        <v>0</v>
      </c>
      <c r="I767" s="176">
        <v>0</v>
      </c>
      <c r="J767" s="176">
        <v>3554.3414634146343</v>
      </c>
      <c r="K767" s="176">
        <v>3554.3414634146343</v>
      </c>
      <c r="L767" s="176">
        <v>3554.3414634146343</v>
      </c>
      <c r="M767" s="176">
        <v>3554.3414634146343</v>
      </c>
      <c r="N767" s="176">
        <v>3554.3414634146343</v>
      </c>
      <c r="O767" s="176">
        <v>10663.024390243903</v>
      </c>
      <c r="P767" s="176">
        <v>14217.365853658537</v>
      </c>
      <c r="Q767" s="177">
        <v>1000425175</v>
      </c>
      <c r="R767" s="177" t="s">
        <v>291</v>
      </c>
      <c r="S767" s="177" t="s">
        <v>33</v>
      </c>
      <c r="T767" s="177" t="s">
        <v>2670</v>
      </c>
      <c r="U767" s="196" t="s">
        <v>124</v>
      </c>
      <c r="V767" s="181" t="s">
        <v>125</v>
      </c>
    </row>
    <row r="768" spans="1:22" ht="31.5" customHeight="1">
      <c r="A768" s="177">
        <v>839572</v>
      </c>
      <c r="B768" s="195" t="s">
        <v>1436</v>
      </c>
      <c r="C768" s="177" t="s">
        <v>1932</v>
      </c>
      <c r="D768" s="177" t="s">
        <v>2324</v>
      </c>
      <c r="E768" s="177" t="s">
        <v>2336</v>
      </c>
      <c r="F768" s="176">
        <v>17.073170731707318</v>
      </c>
      <c r="G768" s="176">
        <v>3004.8780487804879</v>
      </c>
      <c r="H768" s="176">
        <v>0</v>
      </c>
      <c r="I768" s="176">
        <v>0</v>
      </c>
      <c r="J768" s="176">
        <v>3004.8780487804879</v>
      </c>
      <c r="K768" s="176">
        <v>3004.8780487804879</v>
      </c>
      <c r="L768" s="176">
        <v>3004.8780487804879</v>
      </c>
      <c r="M768" s="176">
        <v>3004.8780487804879</v>
      </c>
      <c r="N768" s="176">
        <v>3004.8780487804879</v>
      </c>
      <c r="O768" s="176">
        <v>9014.6341463414647</v>
      </c>
      <c r="P768" s="176">
        <v>12019.512195121952</v>
      </c>
      <c r="Q768" s="177">
        <v>1000425175</v>
      </c>
      <c r="R768" s="177" t="s">
        <v>291</v>
      </c>
      <c r="S768" s="177" t="s">
        <v>33</v>
      </c>
      <c r="T768" s="177" t="s">
        <v>2646</v>
      </c>
      <c r="U768" s="196" t="s">
        <v>124</v>
      </c>
      <c r="V768" s="181" t="s">
        <v>125</v>
      </c>
    </row>
    <row r="769" spans="1:22" ht="31.5" customHeight="1">
      <c r="A769" s="177">
        <v>2152177</v>
      </c>
      <c r="B769" s="195" t="s">
        <v>2333</v>
      </c>
      <c r="C769" s="177" t="s">
        <v>1932</v>
      </c>
      <c r="D769" s="177" t="s">
        <v>2324</v>
      </c>
      <c r="E769" s="177" t="s">
        <v>2336</v>
      </c>
      <c r="F769" s="176">
        <v>17.073170731707318</v>
      </c>
      <c r="G769" s="176">
        <v>3004.8780487804879</v>
      </c>
      <c r="H769" s="176">
        <v>0</v>
      </c>
      <c r="I769" s="176">
        <v>0</v>
      </c>
      <c r="J769" s="176">
        <v>3004.8780487804879</v>
      </c>
      <c r="K769" s="176">
        <v>3004.8780487804879</v>
      </c>
      <c r="L769" s="176">
        <v>3004.8780487804879</v>
      </c>
      <c r="M769" s="176">
        <v>3004.8780487804879</v>
      </c>
      <c r="N769" s="176">
        <v>3004.8780487804879</v>
      </c>
      <c r="O769" s="176">
        <v>9014.6341463414647</v>
      </c>
      <c r="P769" s="176">
        <v>12019.512195121952</v>
      </c>
      <c r="Q769" s="177">
        <v>1000425175</v>
      </c>
      <c r="R769" s="177" t="s">
        <v>291</v>
      </c>
      <c r="S769" s="177" t="s">
        <v>33</v>
      </c>
      <c r="T769" s="177" t="s">
        <v>2646</v>
      </c>
      <c r="U769" s="196" t="s">
        <v>124</v>
      </c>
      <c r="V769" s="181" t="s">
        <v>125</v>
      </c>
    </row>
    <row r="770" spans="1:22" ht="31.5" customHeight="1">
      <c r="A770" s="177">
        <v>2127941</v>
      </c>
      <c r="B770" s="195" t="s">
        <v>2327</v>
      </c>
      <c r="C770" s="177" t="s">
        <v>1932</v>
      </c>
      <c r="D770" s="177" t="s">
        <v>2320</v>
      </c>
      <c r="E770" s="177" t="s">
        <v>2336</v>
      </c>
      <c r="F770" s="176">
        <v>17.073170731707318</v>
      </c>
      <c r="G770" s="176">
        <v>3004.8780487804879</v>
      </c>
      <c r="H770" s="176">
        <v>0</v>
      </c>
      <c r="I770" s="176">
        <v>0</v>
      </c>
      <c r="J770" s="176">
        <v>3004.8780487804879</v>
      </c>
      <c r="K770" s="176">
        <v>3004.8780487804879</v>
      </c>
      <c r="L770" s="176">
        <v>3004.8780487804879</v>
      </c>
      <c r="M770" s="176">
        <v>3004.8780487804879</v>
      </c>
      <c r="N770" s="176">
        <v>3004.8780487804879</v>
      </c>
      <c r="O770" s="176">
        <v>9014.6341463414647</v>
      </c>
      <c r="P770" s="176">
        <v>12019.512195121952</v>
      </c>
      <c r="Q770" s="177">
        <v>1000425175</v>
      </c>
      <c r="R770" s="177" t="s">
        <v>291</v>
      </c>
      <c r="S770" s="177" t="s">
        <v>24</v>
      </c>
      <c r="T770" s="177" t="s">
        <v>2641</v>
      </c>
      <c r="U770" s="196" t="s">
        <v>124</v>
      </c>
      <c r="V770" s="181" t="s">
        <v>125</v>
      </c>
    </row>
  </sheetData>
  <autoFilter ref="A2:V770" xr:uid="{929EEBD7-982A-4C3F-9450-6C2DE4F0A483}"/>
  <mergeCells count="2">
    <mergeCell ref="H1:J1"/>
    <mergeCell ref="K1:M1"/>
  </mergeCells>
  <phoneticPr fontId="8"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6C17-40DE-499D-9788-F4550ABBD454}">
  <sheetPr codeName="Sheet54">
    <tabColor theme="1"/>
  </sheetPr>
  <dimension ref="A1:I22"/>
  <sheetViews>
    <sheetView topLeftCell="A3" zoomScale="150" zoomScaleNormal="150" workbookViewId="0">
      <selection activeCell="B6" sqref="B6"/>
    </sheetView>
  </sheetViews>
  <sheetFormatPr defaultColWidth="32.453125" defaultRowHeight="14.5"/>
  <cols>
    <col min="1" max="1" width="10.54296875" style="2" bestFit="1" customWidth="1"/>
    <col min="2" max="2" width="14.453125" style="2" customWidth="1"/>
    <col min="3" max="3" width="46.54296875" style="2" customWidth="1"/>
    <col min="4" max="4" width="14.453125" style="2" bestFit="1" customWidth="1"/>
    <col min="5" max="5" width="12.54296875" style="3" customWidth="1"/>
    <col min="6" max="6" width="11.54296875" style="3" customWidth="1"/>
    <col min="7" max="7" width="19" style="2" customWidth="1"/>
    <col min="8" max="8" width="15.54296875" style="2" bestFit="1" customWidth="1"/>
    <col min="9" max="9" width="12.54296875" style="2" customWidth="1"/>
    <col min="10" max="16384" width="32.453125" style="2"/>
  </cols>
  <sheetData>
    <row r="1" spans="1:8" ht="20">
      <c r="A1" s="912" t="s">
        <v>2636</v>
      </c>
      <c r="B1" s="912" t="s">
        <v>2639</v>
      </c>
      <c r="C1" s="912" t="s">
        <v>2640</v>
      </c>
      <c r="D1" s="912" t="s">
        <v>2765</v>
      </c>
      <c r="E1" s="914" t="s">
        <v>2766</v>
      </c>
      <c r="F1" s="914" t="s">
        <v>2767</v>
      </c>
      <c r="G1" s="52" t="s">
        <v>2768</v>
      </c>
      <c r="H1" s="52" t="s">
        <v>2769</v>
      </c>
    </row>
    <row r="2" spans="1:8" ht="15" thickBot="1">
      <c r="A2" s="913"/>
      <c r="B2" s="913"/>
      <c r="C2" s="913"/>
      <c r="D2" s="913"/>
      <c r="E2" s="915"/>
      <c r="F2" s="915"/>
      <c r="G2" s="69"/>
      <c r="H2" s="69"/>
    </row>
    <row r="3" spans="1:8" ht="15" thickBot="1">
      <c r="A3" s="174">
        <v>1000431127</v>
      </c>
      <c r="B3" s="66" t="s">
        <v>21</v>
      </c>
      <c r="C3" s="70" t="s">
        <v>22</v>
      </c>
      <c r="D3" s="71" t="s">
        <v>1658</v>
      </c>
      <c r="E3" s="72">
        <v>381528</v>
      </c>
      <c r="F3" s="72">
        <v>332640</v>
      </c>
      <c r="G3" s="71">
        <v>6</v>
      </c>
      <c r="H3" s="71">
        <v>8</v>
      </c>
    </row>
    <row r="4" spans="1:8" ht="15" thickBot="1">
      <c r="A4" s="66">
        <v>1000416318</v>
      </c>
      <c r="B4" s="66" t="s">
        <v>29</v>
      </c>
      <c r="C4" s="70" t="s">
        <v>30</v>
      </c>
      <c r="D4" s="71" t="s">
        <v>1658</v>
      </c>
      <c r="E4" s="72">
        <v>721560</v>
      </c>
      <c r="F4" s="72">
        <v>786744</v>
      </c>
      <c r="G4" s="71">
        <v>16</v>
      </c>
      <c r="H4" s="71">
        <v>0</v>
      </c>
    </row>
    <row r="5" spans="1:8" ht="15" thickBot="1">
      <c r="A5" s="174">
        <v>1000415076</v>
      </c>
      <c r="B5" s="66" t="s">
        <v>34</v>
      </c>
      <c r="C5" s="70" t="s">
        <v>35</v>
      </c>
      <c r="D5" s="71" t="s">
        <v>1658</v>
      </c>
      <c r="E5" s="72">
        <v>327652</v>
      </c>
      <c r="F5" s="72">
        <v>370440</v>
      </c>
      <c r="G5" s="71">
        <v>5</v>
      </c>
      <c r="H5" s="71">
        <v>10</v>
      </c>
    </row>
    <row r="6" spans="1:8" ht="15" thickBot="1">
      <c r="A6" s="66">
        <v>1000430852</v>
      </c>
      <c r="B6" s="66" t="s">
        <v>2770</v>
      </c>
      <c r="C6" s="70" t="s">
        <v>173</v>
      </c>
      <c r="D6" s="71" t="s">
        <v>1658</v>
      </c>
      <c r="E6" s="72" t="s">
        <v>2771</v>
      </c>
      <c r="F6" s="72">
        <v>0</v>
      </c>
      <c r="G6" s="71">
        <v>2</v>
      </c>
      <c r="H6" s="71">
        <v>26</v>
      </c>
    </row>
    <row r="7" spans="1:8" ht="15" thickBot="1">
      <c r="A7" s="174">
        <v>1000446727</v>
      </c>
      <c r="B7" s="66" t="s">
        <v>38</v>
      </c>
      <c r="C7" s="70" t="s">
        <v>39</v>
      </c>
      <c r="D7" s="71" t="s">
        <v>1658</v>
      </c>
      <c r="E7" s="72">
        <v>59228</v>
      </c>
      <c r="F7" s="72">
        <v>245952</v>
      </c>
      <c r="G7" s="71">
        <v>4</v>
      </c>
      <c r="H7" s="71">
        <v>4</v>
      </c>
    </row>
    <row r="8" spans="1:8" ht="15" thickBot="1">
      <c r="A8" s="66">
        <v>1000451136</v>
      </c>
      <c r="B8" s="66" t="s">
        <v>42</v>
      </c>
      <c r="C8" s="70" t="s">
        <v>43</v>
      </c>
      <c r="D8" s="71" t="s">
        <v>1658</v>
      </c>
      <c r="E8" s="72">
        <v>33096</v>
      </c>
      <c r="F8" s="72">
        <v>198576</v>
      </c>
      <c r="G8" s="71">
        <v>2</v>
      </c>
      <c r="H8" s="71">
        <v>8</v>
      </c>
    </row>
    <row r="9" spans="1:8" ht="15" thickBot="1">
      <c r="A9" s="174">
        <v>1000412773</v>
      </c>
      <c r="B9" s="66" t="s">
        <v>50</v>
      </c>
      <c r="C9" s="70" t="s">
        <v>51</v>
      </c>
      <c r="D9" s="71" t="s">
        <v>1745</v>
      </c>
      <c r="E9" s="72">
        <v>2316224</v>
      </c>
      <c r="F9" s="72">
        <v>2413665</v>
      </c>
      <c r="G9" s="71">
        <v>46</v>
      </c>
      <c r="H9" s="71">
        <v>23</v>
      </c>
    </row>
    <row r="10" spans="1:8" ht="15" thickBot="1">
      <c r="A10" s="174">
        <v>1000417402</v>
      </c>
      <c r="B10" s="66" t="s">
        <v>46</v>
      </c>
      <c r="C10" s="70" t="s">
        <v>47</v>
      </c>
      <c r="D10" s="71" t="s">
        <v>2772</v>
      </c>
      <c r="E10" s="72">
        <v>708204</v>
      </c>
      <c r="F10" s="72">
        <v>1025388</v>
      </c>
      <c r="G10" s="71">
        <v>18</v>
      </c>
      <c r="H10" s="71">
        <v>11</v>
      </c>
    </row>
    <row r="11" spans="1:8" ht="15" thickBot="1">
      <c r="A11" s="66">
        <v>1000417403</v>
      </c>
      <c r="B11" s="66" t="s">
        <v>60</v>
      </c>
      <c r="C11" s="70" t="s">
        <v>61</v>
      </c>
      <c r="D11" s="71" t="s">
        <v>207</v>
      </c>
      <c r="E11" s="72">
        <v>148086</v>
      </c>
      <c r="F11" s="72">
        <v>201600</v>
      </c>
      <c r="G11" s="71">
        <v>4</v>
      </c>
      <c r="H11" s="71">
        <v>0</v>
      </c>
    </row>
    <row r="12" spans="1:8" ht="15" thickBot="1">
      <c r="A12" s="174">
        <v>1000416320</v>
      </c>
      <c r="B12" s="66" t="s">
        <v>66</v>
      </c>
      <c r="C12" s="70" t="s">
        <v>67</v>
      </c>
      <c r="D12" s="71" t="s">
        <v>207</v>
      </c>
      <c r="E12" s="72">
        <v>226456</v>
      </c>
      <c r="F12" s="72">
        <v>401688</v>
      </c>
      <c r="G12" s="71">
        <v>9</v>
      </c>
      <c r="H12" s="71">
        <v>4</v>
      </c>
    </row>
    <row r="13" spans="1:8" ht="15" thickBot="1">
      <c r="A13" s="174">
        <v>1000448064</v>
      </c>
      <c r="B13" s="66" t="s">
        <v>69</v>
      </c>
      <c r="C13" s="70" t="s">
        <v>70</v>
      </c>
      <c r="D13" s="71" t="s">
        <v>207</v>
      </c>
      <c r="E13" s="72">
        <v>76024</v>
      </c>
      <c r="F13" s="72">
        <v>185976</v>
      </c>
      <c r="G13" s="71">
        <v>1</v>
      </c>
      <c r="H13" s="71">
        <v>10</v>
      </c>
    </row>
    <row r="14" spans="1:8" ht="15" thickBot="1">
      <c r="A14" s="66" t="e">
        <v>#N/A</v>
      </c>
      <c r="B14" s="66"/>
      <c r="C14" s="70" t="s">
        <v>2773</v>
      </c>
      <c r="D14" s="71" t="s">
        <v>207</v>
      </c>
      <c r="E14" s="72">
        <v>30744</v>
      </c>
      <c r="F14" s="72">
        <v>184464</v>
      </c>
      <c r="G14" s="71">
        <v>3</v>
      </c>
      <c r="H14" s="71">
        <v>3</v>
      </c>
    </row>
    <row r="15" spans="1:8" ht="15" thickBot="1">
      <c r="A15" s="66" t="e">
        <v>#N/A</v>
      </c>
      <c r="B15" s="66"/>
      <c r="C15" s="70" t="s">
        <v>2774</v>
      </c>
      <c r="D15" s="71" t="s">
        <v>207</v>
      </c>
      <c r="E15" s="72">
        <v>10248</v>
      </c>
      <c r="F15" s="72">
        <v>61488</v>
      </c>
      <c r="G15" s="71">
        <v>1</v>
      </c>
      <c r="H15" s="71">
        <v>1</v>
      </c>
    </row>
    <row r="16" spans="1:8" ht="15" thickBot="1">
      <c r="A16" s="174">
        <v>1000410706</v>
      </c>
      <c r="B16" s="66" t="s">
        <v>149</v>
      </c>
      <c r="C16" s="70" t="s">
        <v>73</v>
      </c>
      <c r="D16" s="71" t="s">
        <v>2775</v>
      </c>
      <c r="E16" s="72">
        <v>558400</v>
      </c>
      <c r="F16" s="72">
        <v>500976</v>
      </c>
      <c r="G16" s="71">
        <v>15</v>
      </c>
      <c r="H16" s="71">
        <v>0</v>
      </c>
    </row>
    <row r="17" spans="1:9" ht="15" thickBot="1">
      <c r="A17" s="174">
        <v>1000445090</v>
      </c>
      <c r="B17" s="66" t="s">
        <v>76</v>
      </c>
      <c r="C17" s="70" t="s">
        <v>77</v>
      </c>
      <c r="D17" s="71" t="s">
        <v>2775</v>
      </c>
      <c r="E17" s="72">
        <v>526296</v>
      </c>
      <c r="F17" s="72">
        <v>566496</v>
      </c>
      <c r="G17" s="71">
        <v>12</v>
      </c>
      <c r="H17" s="71">
        <v>0</v>
      </c>
    </row>
    <row r="18" spans="1:9" ht="15" thickBot="1">
      <c r="A18" s="66">
        <v>1000410707</v>
      </c>
      <c r="B18" s="66" t="s">
        <v>78</v>
      </c>
      <c r="C18" s="70" t="s">
        <v>79</v>
      </c>
      <c r="D18" s="71" t="s">
        <v>2775</v>
      </c>
      <c r="E18" s="72">
        <v>265416</v>
      </c>
      <c r="F18" s="72">
        <v>214200</v>
      </c>
      <c r="G18" s="71">
        <v>8</v>
      </c>
      <c r="H18" s="71">
        <v>0</v>
      </c>
    </row>
    <row r="19" spans="1:9" ht="15" thickBot="1">
      <c r="A19" s="66">
        <v>1000422753</v>
      </c>
      <c r="B19" s="66" t="s">
        <v>2400</v>
      </c>
      <c r="C19" s="70" t="s">
        <v>82</v>
      </c>
      <c r="D19" s="71" t="s">
        <v>2775</v>
      </c>
      <c r="E19" s="72">
        <v>716048</v>
      </c>
      <c r="F19" s="72">
        <v>600768</v>
      </c>
      <c r="G19" s="71">
        <v>18</v>
      </c>
      <c r="H19" s="71">
        <v>0</v>
      </c>
      <c r="I19" s="2">
        <v>245000</v>
      </c>
    </row>
    <row r="20" spans="1:9" ht="15" thickBot="1">
      <c r="A20" s="66">
        <v>1000422748</v>
      </c>
      <c r="B20" s="66" t="s">
        <v>2399</v>
      </c>
      <c r="C20" s="70" t="s">
        <v>89</v>
      </c>
      <c r="D20" s="71" t="s">
        <v>2775</v>
      </c>
      <c r="E20" s="72">
        <v>277200</v>
      </c>
      <c r="F20" s="72">
        <v>277200</v>
      </c>
      <c r="G20" s="71">
        <v>6</v>
      </c>
      <c r="H20" s="71">
        <v>0</v>
      </c>
    </row>
    <row r="21" spans="1:9" ht="15" thickBot="1">
      <c r="A21" s="66">
        <v>1000422748</v>
      </c>
      <c r="B21" s="66" t="s">
        <v>85</v>
      </c>
      <c r="C21" s="70" t="s">
        <v>86</v>
      </c>
      <c r="D21" s="71" t="s">
        <v>2775</v>
      </c>
      <c r="E21" s="72">
        <v>178920</v>
      </c>
      <c r="F21" s="72">
        <v>178920</v>
      </c>
      <c r="G21" s="71">
        <v>4</v>
      </c>
      <c r="H21" s="71">
        <v>0</v>
      </c>
    </row>
    <row r="22" spans="1:9" ht="14.9" customHeight="1" thickBot="1">
      <c r="A22" s="910" t="s">
        <v>1479</v>
      </c>
      <c r="B22" s="910"/>
      <c r="C22" s="910"/>
      <c r="D22" s="911"/>
      <c r="E22" s="53">
        <f>SUBTOTAL(9,E3:E21)</f>
        <v>7561330</v>
      </c>
      <c r="F22" s="53">
        <f>SUBTOTAL(9,F3:F21)</f>
        <v>8747181</v>
      </c>
      <c r="G22" s="54">
        <f>SUBTOTAL(9,G3:G21)</f>
        <v>180</v>
      </c>
      <c r="H22" s="54">
        <f>SUBTOTAL(9,H3:H21)</f>
        <v>108</v>
      </c>
    </row>
  </sheetData>
  <autoFilter ref="A1:I21" xr:uid="{02736C17-40DE-499D-9788-F4550ABBD454}"/>
  <mergeCells count="7">
    <mergeCell ref="A22:D22"/>
    <mergeCell ref="A1:A2"/>
    <mergeCell ref="B1:B2"/>
    <mergeCell ref="F1:F2"/>
    <mergeCell ref="C1:C2"/>
    <mergeCell ref="D1:D2"/>
    <mergeCell ref="E1:E2"/>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F029-BA7A-4995-8955-35216249289E}">
  <sheetPr codeName="Sheet56" filterMode="1">
    <tabColor theme="1"/>
  </sheetPr>
  <dimension ref="A1:V808"/>
  <sheetViews>
    <sheetView zoomScaleNormal="100" workbookViewId="0">
      <pane ySplit="3" topLeftCell="A119" activePane="bottomLeft" state="frozen"/>
      <selection activeCell="E30" sqref="E30"/>
      <selection pane="bottomLeft" activeCell="I646" sqref="I646"/>
    </sheetView>
  </sheetViews>
  <sheetFormatPr defaultColWidth="32.453125" defaultRowHeight="23.15" customHeight="1"/>
  <cols>
    <col min="1" max="1" width="14.54296875" style="156" bestFit="1" customWidth="1"/>
    <col min="2" max="2" width="33.453125" style="156" bestFit="1" customWidth="1"/>
    <col min="3" max="3" width="8" style="156" bestFit="1" customWidth="1"/>
    <col min="4" max="4" width="9.54296875" style="156" customWidth="1"/>
    <col min="5" max="5" width="49" style="158" customWidth="1"/>
    <col min="6" max="6" width="19.453125" style="159" customWidth="1"/>
    <col min="7" max="7" width="54.453125" style="158" bestFit="1" customWidth="1"/>
    <col min="8" max="8" width="15.54296875" style="159" customWidth="1"/>
    <col min="9" max="9" width="29" style="159" bestFit="1" customWidth="1"/>
    <col min="10" max="10" width="10.54296875" style="159" bestFit="1" customWidth="1"/>
    <col min="11" max="11" width="13.453125" style="157" customWidth="1"/>
    <col min="12" max="12" width="14.453125" style="157" customWidth="1"/>
    <col min="13" max="18" width="13" style="157" bestFit="1" customWidth="1"/>
    <col min="19" max="19" width="14" style="157" bestFit="1" customWidth="1"/>
    <col min="20" max="20" width="14" style="157" customWidth="1"/>
    <col min="21" max="21" width="14" style="157" bestFit="1" customWidth="1"/>
    <col min="22" max="22" width="50.54296875" style="160" customWidth="1"/>
    <col min="23" max="16384" width="32.453125" style="156"/>
  </cols>
  <sheetData>
    <row r="1" spans="1:22" ht="23.15" customHeight="1">
      <c r="A1" s="64"/>
      <c r="B1" s="64"/>
      <c r="C1" s="64"/>
      <c r="D1" s="64"/>
      <c r="E1" s="117"/>
      <c r="F1" s="117"/>
      <c r="G1" s="117"/>
      <c r="H1" s="117"/>
      <c r="I1" s="117"/>
      <c r="J1" s="117"/>
      <c r="K1" s="207"/>
      <c r="L1" s="207"/>
      <c r="M1" s="783" t="s">
        <v>0</v>
      </c>
      <c r="N1" s="784"/>
      <c r="O1" s="784"/>
      <c r="P1" s="785" t="s">
        <v>1</v>
      </c>
      <c r="Q1" s="785"/>
      <c r="R1" s="785"/>
      <c r="S1" s="102" t="s">
        <v>2</v>
      </c>
      <c r="T1" s="102" t="s">
        <v>3</v>
      </c>
      <c r="U1" s="102" t="s">
        <v>4</v>
      </c>
      <c r="V1" s="103"/>
    </row>
    <row r="2" spans="1:22" ht="23.15" hidden="1" customHeight="1">
      <c r="A2" s="64"/>
      <c r="B2" s="64"/>
      <c r="C2" s="64"/>
      <c r="D2" s="64"/>
      <c r="E2" s="117"/>
      <c r="F2" s="117"/>
      <c r="G2" s="117"/>
      <c r="H2" s="117"/>
      <c r="I2" s="117"/>
      <c r="J2" s="117"/>
      <c r="K2" s="207"/>
      <c r="L2" s="207"/>
      <c r="M2" s="121" t="e">
        <f t="shared" ref="M2:U2" si="0">SUBTOTAL(9,M4:M1048576)</f>
        <v>#REF!</v>
      </c>
      <c r="N2" s="100" t="e">
        <f t="shared" si="0"/>
        <v>#REF!</v>
      </c>
      <c r="O2" s="100" t="e">
        <f t="shared" si="0"/>
        <v>#REF!</v>
      </c>
      <c r="P2" s="101" t="e">
        <f t="shared" si="0"/>
        <v>#REF!</v>
      </c>
      <c r="Q2" s="101" t="e">
        <f t="shared" si="0"/>
        <v>#REF!</v>
      </c>
      <c r="R2" s="101" t="e">
        <f t="shared" si="0"/>
        <v>#REF!</v>
      </c>
      <c r="S2" s="104" t="e">
        <f t="shared" si="0"/>
        <v>#REF!</v>
      </c>
      <c r="T2" s="104" t="e">
        <f t="shared" si="0"/>
        <v>#REF!</v>
      </c>
      <c r="U2" s="104" t="e">
        <f t="shared" si="0"/>
        <v>#REF!</v>
      </c>
      <c r="V2" s="103"/>
    </row>
    <row r="3" spans="1:22" ht="23.15" hidden="1" customHeight="1">
      <c r="A3" s="122" t="s">
        <v>5</v>
      </c>
      <c r="B3" s="122" t="s">
        <v>6</v>
      </c>
      <c r="C3" s="122" t="s">
        <v>7</v>
      </c>
      <c r="D3" s="122" t="s">
        <v>8</v>
      </c>
      <c r="E3" s="122" t="s">
        <v>9</v>
      </c>
      <c r="F3" s="122" t="s">
        <v>10</v>
      </c>
      <c r="G3" s="122" t="s">
        <v>11</v>
      </c>
      <c r="H3" s="122" t="s">
        <v>12</v>
      </c>
      <c r="I3" s="122" t="s">
        <v>13</v>
      </c>
      <c r="J3" s="122" t="s">
        <v>14</v>
      </c>
      <c r="K3" s="123" t="s">
        <v>15</v>
      </c>
      <c r="L3" s="123" t="s">
        <v>16</v>
      </c>
      <c r="M3" s="110">
        <v>45658</v>
      </c>
      <c r="N3" s="110">
        <v>45689</v>
      </c>
      <c r="O3" s="110">
        <v>45717</v>
      </c>
      <c r="P3" s="110">
        <v>45748</v>
      </c>
      <c r="Q3" s="110">
        <v>45778</v>
      </c>
      <c r="R3" s="110">
        <v>45809</v>
      </c>
      <c r="S3" s="94" t="s">
        <v>2</v>
      </c>
      <c r="T3" s="94" t="s">
        <v>17</v>
      </c>
      <c r="U3" s="95" t="s">
        <v>18</v>
      </c>
      <c r="V3" s="96" t="s">
        <v>19</v>
      </c>
    </row>
    <row r="4" spans="1:22" ht="23.15" hidden="1" customHeight="1">
      <c r="A4" s="98" t="e">
        <f>#REF!</f>
        <v>#REF!</v>
      </c>
      <c r="B4" s="103" t="e">
        <f>#REF!</f>
        <v>#REF!</v>
      </c>
      <c r="C4" s="98" t="e">
        <f>#REF!</f>
        <v>#REF!</v>
      </c>
      <c r="D4" s="98" t="e">
        <f>#REF!</f>
        <v>#REF!</v>
      </c>
      <c r="E4" s="97" t="s">
        <v>20</v>
      </c>
      <c r="F4" s="116" t="s">
        <v>21</v>
      </c>
      <c r="G4" s="50" t="s">
        <v>22</v>
      </c>
      <c r="H4" s="98">
        <v>1000431127</v>
      </c>
      <c r="I4" s="98" t="s">
        <v>23</v>
      </c>
      <c r="J4" s="98" t="s">
        <v>24</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3.15" hidden="1" customHeight="1">
      <c r="A5" s="98" t="e">
        <f>#REF!</f>
        <v>#REF!</v>
      </c>
      <c r="B5" s="103" t="e">
        <f>#REF!</f>
        <v>#REF!</v>
      </c>
      <c r="C5" s="98" t="e">
        <f>#REF!</f>
        <v>#REF!</v>
      </c>
      <c r="D5" s="98" t="e">
        <f>#REF!</f>
        <v>#REF!</v>
      </c>
      <c r="E5" s="97" t="s">
        <v>25</v>
      </c>
      <c r="F5" s="116" t="s">
        <v>21</v>
      </c>
      <c r="G5" s="50" t="s">
        <v>22</v>
      </c>
      <c r="H5" s="98">
        <v>1000431127</v>
      </c>
      <c r="I5" s="98" t="s">
        <v>23</v>
      </c>
      <c r="J5" s="98" t="s">
        <v>26</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3.15" hidden="1" customHeight="1">
      <c r="A6" s="98" t="e">
        <f>#REF!</f>
        <v>#REF!</v>
      </c>
      <c r="B6" s="103" t="e">
        <f>#REF!</f>
        <v>#REF!</v>
      </c>
      <c r="C6" s="98" t="e">
        <f>#REF!</f>
        <v>#REF!</v>
      </c>
      <c r="D6" s="98" t="e">
        <f>#REF!</f>
        <v>#REF!</v>
      </c>
      <c r="E6" s="97" t="s">
        <v>25</v>
      </c>
      <c r="F6" s="116" t="s">
        <v>21</v>
      </c>
      <c r="G6" s="50" t="s">
        <v>22</v>
      </c>
      <c r="H6" s="98">
        <v>1000431127</v>
      </c>
      <c r="I6" s="98" t="s">
        <v>23</v>
      </c>
      <c r="J6" s="98" t="s">
        <v>26</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3.15" hidden="1" customHeight="1">
      <c r="A7" s="98" t="e">
        <f>#REF!</f>
        <v>#REF!</v>
      </c>
      <c r="B7" s="103" t="e">
        <f>#REF!</f>
        <v>#REF!</v>
      </c>
      <c r="C7" s="98" t="e">
        <f>#REF!</f>
        <v>#REF!</v>
      </c>
      <c r="D7" s="98" t="e">
        <f>#REF!</f>
        <v>#REF!</v>
      </c>
      <c r="E7" s="97" t="s">
        <v>25</v>
      </c>
      <c r="F7" s="116" t="s">
        <v>21</v>
      </c>
      <c r="G7" s="50" t="s">
        <v>22</v>
      </c>
      <c r="H7" s="98">
        <v>1000431127</v>
      </c>
      <c r="I7" s="98" t="s">
        <v>23</v>
      </c>
      <c r="J7" s="98" t="s">
        <v>24</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3.15" hidden="1" customHeight="1">
      <c r="A8" s="98" t="e">
        <f>#REF!</f>
        <v>#REF!</v>
      </c>
      <c r="B8" s="103" t="e">
        <f>#REF!</f>
        <v>#REF!</v>
      </c>
      <c r="C8" s="98" t="e">
        <f>#REF!</f>
        <v>#REF!</v>
      </c>
      <c r="D8" s="98" t="e">
        <f>#REF!</f>
        <v>#REF!</v>
      </c>
      <c r="E8" s="103" t="e">
        <f>#REF!</f>
        <v>#REF!</v>
      </c>
      <c r="F8" s="116" t="s">
        <v>21</v>
      </c>
      <c r="G8" s="50" t="s">
        <v>22</v>
      </c>
      <c r="H8" s="98">
        <v>1000431127</v>
      </c>
      <c r="I8" s="98" t="s">
        <v>23</v>
      </c>
      <c r="J8" s="98" t="s">
        <v>24</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3.15" hidden="1" customHeight="1">
      <c r="A9" s="98" t="e">
        <f>#REF!</f>
        <v>#REF!</v>
      </c>
      <c r="B9" s="103" t="e">
        <f>#REF!</f>
        <v>#REF!</v>
      </c>
      <c r="C9" s="98" t="e">
        <f>#REF!</f>
        <v>#REF!</v>
      </c>
      <c r="D9" s="98" t="e">
        <f>#REF!</f>
        <v>#REF!</v>
      </c>
      <c r="E9" s="103" t="e">
        <f>#REF!</f>
        <v>#REF!</v>
      </c>
      <c r="F9" s="116" t="s">
        <v>21</v>
      </c>
      <c r="G9" s="50" t="s">
        <v>22</v>
      </c>
      <c r="H9" s="98">
        <v>1000431127</v>
      </c>
      <c r="I9" s="98" t="s">
        <v>23</v>
      </c>
      <c r="J9" s="98" t="s">
        <v>26</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3.15" hidden="1" customHeight="1">
      <c r="A10" s="98" t="e">
        <f>#REF!</f>
        <v>#REF!</v>
      </c>
      <c r="B10" s="103" t="e">
        <f>#REF!</f>
        <v>#REF!</v>
      </c>
      <c r="C10" s="98" t="e">
        <f>#REF!</f>
        <v>#REF!</v>
      </c>
      <c r="D10" s="98" t="e">
        <f>#REF!</f>
        <v>#REF!</v>
      </c>
      <c r="E10" s="103" t="e">
        <f>#REF!</f>
        <v>#REF!</v>
      </c>
      <c r="F10" s="116" t="s">
        <v>21</v>
      </c>
      <c r="G10" s="50" t="s">
        <v>22</v>
      </c>
      <c r="H10" s="98">
        <v>1000431127</v>
      </c>
      <c r="I10" s="98" t="s">
        <v>23</v>
      </c>
      <c r="J10" s="98" t="s">
        <v>26</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3.15" hidden="1" customHeight="1">
      <c r="A11" s="98" t="e">
        <f>#REF!</f>
        <v>#REF!</v>
      </c>
      <c r="B11" s="103" t="e">
        <f>#REF!</f>
        <v>#REF!</v>
      </c>
      <c r="C11" s="98" t="e">
        <f>#REF!</f>
        <v>#REF!</v>
      </c>
      <c r="D11" s="98" t="e">
        <f>#REF!</f>
        <v>#REF!</v>
      </c>
      <c r="E11" s="103" t="e">
        <f>#REF!</f>
        <v>#REF!</v>
      </c>
      <c r="F11" s="116" t="s">
        <v>21</v>
      </c>
      <c r="G11" s="50" t="s">
        <v>22</v>
      </c>
      <c r="H11" s="98">
        <v>1000431127</v>
      </c>
      <c r="I11" s="98" t="s">
        <v>23</v>
      </c>
      <c r="J11" s="98" t="s">
        <v>24</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3.15" hidden="1" customHeight="1">
      <c r="A12" s="98" t="e">
        <f>#REF!</f>
        <v>#REF!</v>
      </c>
      <c r="B12" s="103" t="e">
        <f>#REF!</f>
        <v>#REF!</v>
      </c>
      <c r="C12" s="98" t="e">
        <f>#REF!</f>
        <v>#REF!</v>
      </c>
      <c r="D12" s="98" t="e">
        <f>#REF!</f>
        <v>#REF!</v>
      </c>
      <c r="E12" s="103" t="e">
        <f>#REF!</f>
        <v>#REF!</v>
      </c>
      <c r="F12" s="116" t="s">
        <v>21</v>
      </c>
      <c r="G12" s="50" t="s">
        <v>22</v>
      </c>
      <c r="H12" s="98">
        <v>1000431127</v>
      </c>
      <c r="I12" s="98" t="s">
        <v>23</v>
      </c>
      <c r="J12" s="98" t="s">
        <v>24</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row>
    <row r="13" spans="1:22" ht="23.15" hidden="1" customHeight="1">
      <c r="A13" s="98" t="e">
        <f>#REF!</f>
        <v>#REF!</v>
      </c>
      <c r="B13" s="103" t="e">
        <f>#REF!</f>
        <v>#REF!</v>
      </c>
      <c r="C13" s="98" t="e">
        <f>#REF!</f>
        <v>#REF!</v>
      </c>
      <c r="D13" s="98" t="e">
        <f>#REF!</f>
        <v>#REF!</v>
      </c>
      <c r="E13" s="103" t="e">
        <f>#REF!</f>
        <v>#REF!</v>
      </c>
      <c r="F13" s="116" t="s">
        <v>21</v>
      </c>
      <c r="G13" s="50" t="s">
        <v>22</v>
      </c>
      <c r="H13" s="98">
        <v>1000431127</v>
      </c>
      <c r="I13" s="98" t="s">
        <v>23</v>
      </c>
      <c r="J13" s="98" t="s">
        <v>27</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3.15" hidden="1"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t="e">
        <f>#REF!</f>
        <v>#REF!</v>
      </c>
    </row>
    <row r="15" spans="1:22" ht="23.15" hidden="1"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row>
    <row r="16" spans="1:22" ht="23.15" hidden="1" customHeight="1">
      <c r="A16" s="98" t="e">
        <f>#REF!</f>
        <v>#REF!</v>
      </c>
      <c r="B16" s="103" t="e">
        <f>#REF!</f>
        <v>#REF!</v>
      </c>
      <c r="C16" s="98" t="e">
        <f>#REF!</f>
        <v>#REF!</v>
      </c>
      <c r="D16" s="98" t="e">
        <f>#REF!</f>
        <v>#REF!</v>
      </c>
      <c r="E16" s="103" t="e">
        <f>#REF!</f>
        <v>#REF!</v>
      </c>
      <c r="F16" s="116" t="s">
        <v>21</v>
      </c>
      <c r="G16" s="50" t="s">
        <v>22</v>
      </c>
      <c r="H16" s="98">
        <v>1000431127</v>
      </c>
      <c r="I16" s="98" t="s">
        <v>23</v>
      </c>
      <c r="J16" s="98" t="s">
        <v>27</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row>
    <row r="17" spans="1:22" ht="23.15" hidden="1" customHeight="1">
      <c r="A17" s="98" t="e">
        <f>#REF!</f>
        <v>#REF!</v>
      </c>
      <c r="B17" s="103" t="e">
        <f>#REF!</f>
        <v>#REF!</v>
      </c>
      <c r="C17" s="98" t="e">
        <f>#REF!</f>
        <v>#REF!</v>
      </c>
      <c r="D17" s="98" t="e">
        <f>#REF!</f>
        <v>#REF!</v>
      </c>
      <c r="E17" s="103" t="e">
        <f>#REF!</f>
        <v>#REF!</v>
      </c>
      <c r="F17" s="116" t="s">
        <v>21</v>
      </c>
      <c r="G17" s="50" t="s">
        <v>22</v>
      </c>
      <c r="H17" s="98">
        <v>1000431127</v>
      </c>
      <c r="I17" s="98" t="s">
        <v>23</v>
      </c>
      <c r="J17" s="98" t="s">
        <v>24</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t="e">
        <f>#REF!</f>
        <v>#REF!</v>
      </c>
    </row>
    <row r="18" spans="1:22" ht="23.15" hidden="1" customHeight="1">
      <c r="A18" s="98" t="e">
        <f>#REF!</f>
        <v>#REF!</v>
      </c>
      <c r="B18" s="103" t="e">
        <f>#REF!</f>
        <v>#REF!</v>
      </c>
      <c r="C18" s="98" t="e">
        <f>#REF!</f>
        <v>#REF!</v>
      </c>
      <c r="D18" s="98" t="e">
        <f>#REF!</f>
        <v>#REF!</v>
      </c>
      <c r="E18" s="103" t="e">
        <f>#REF!</f>
        <v>#REF!</v>
      </c>
      <c r="F18" s="116" t="s">
        <v>21</v>
      </c>
      <c r="G18" s="50" t="s">
        <v>22</v>
      </c>
      <c r="H18" s="98">
        <v>1000410331</v>
      </c>
      <c r="I18" s="98" t="s">
        <v>28</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t="e">
        <f>#REF!</f>
        <v>#REF!</v>
      </c>
    </row>
    <row r="19" spans="1:22" ht="23.15" hidden="1" customHeight="1">
      <c r="A19" s="98" t="e">
        <f>#REF!</f>
        <v>#REF!</v>
      </c>
      <c r="B19" s="103" t="e">
        <f>#REF!</f>
        <v>#REF!</v>
      </c>
      <c r="C19" s="98" t="e">
        <f>#REF!</f>
        <v>#REF!</v>
      </c>
      <c r="D19" s="98" t="e">
        <f>#REF!</f>
        <v>#REF!</v>
      </c>
      <c r="E19" s="103" t="e">
        <f>#REF!</f>
        <v>#REF!</v>
      </c>
      <c r="F19" s="116" t="s">
        <v>21</v>
      </c>
      <c r="G19" s="50" t="s">
        <v>22</v>
      </c>
      <c r="H19" s="98">
        <v>1000431127</v>
      </c>
      <c r="I19" s="98" t="s">
        <v>23</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3.15" hidden="1"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3.15" hidden="1"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3.15" hidden="1"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3.15" hidden="1"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3.15" hidden="1"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3.15" hidden="1"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3.15" hidden="1"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3.15" hidden="1"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3.15" hidden="1"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3.15" hidden="1"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3.15" hidden="1"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3.15" hidden="1"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3.15" hidden="1"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3.15" hidden="1" customHeight="1">
      <c r="A33" s="98" t="e">
        <f>#REF!</f>
        <v>#REF!</v>
      </c>
      <c r="B33" s="103" t="e">
        <f>#REF!</f>
        <v>#REF!</v>
      </c>
      <c r="C33" s="98" t="e">
        <f>#REF!</f>
        <v>#REF!</v>
      </c>
      <c r="D33" s="98" t="e">
        <f>#REF!</f>
        <v>#REF!</v>
      </c>
      <c r="E33" s="103" t="e">
        <f>#REF!</f>
        <v>#REF!</v>
      </c>
      <c r="F33" s="116" t="s">
        <v>29</v>
      </c>
      <c r="G33" s="50" t="s">
        <v>30</v>
      </c>
      <c r="H33" s="98">
        <v>1000416318</v>
      </c>
      <c r="I33" s="98" t="s">
        <v>31</v>
      </c>
      <c r="J33" s="98" t="s">
        <v>24</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3.15" hidden="1" customHeight="1">
      <c r="A34" s="98" t="e">
        <f>#REF!</f>
        <v>#REF!</v>
      </c>
      <c r="B34" s="103" t="e">
        <f>#REF!</f>
        <v>#REF!</v>
      </c>
      <c r="C34" s="98" t="e">
        <f>#REF!</f>
        <v>#REF!</v>
      </c>
      <c r="D34" s="98" t="e">
        <f>#REF!</f>
        <v>#REF!</v>
      </c>
      <c r="E34" s="103" t="e">
        <f>#REF!</f>
        <v>#REF!</v>
      </c>
      <c r="F34" s="116" t="s">
        <v>29</v>
      </c>
      <c r="G34" s="50" t="s">
        <v>30</v>
      </c>
      <c r="H34" s="98">
        <v>1000416318</v>
      </c>
      <c r="I34" s="98" t="s">
        <v>31</v>
      </c>
      <c r="J34" s="98" t="s">
        <v>24</v>
      </c>
      <c r="K34" s="99" t="e">
        <f>#REF!</f>
        <v>#REF!</v>
      </c>
      <c r="L34" s="99" t="e">
        <f>#REF!</f>
        <v>#REF!</v>
      </c>
      <c r="M34" s="99" t="e">
        <f>#REF!</f>
        <v>#REF!</v>
      </c>
      <c r="N34" s="99" t="e">
        <f>#REF!</f>
        <v>#REF!</v>
      </c>
      <c r="O34" s="99" t="e">
        <f>#REF!</f>
        <v>#REF!</v>
      </c>
      <c r="P34" s="99" t="e">
        <f>#REF!</f>
        <v>#REF!</v>
      </c>
      <c r="Q34" s="99" t="e">
        <f>#REF!</f>
        <v>#REF!</v>
      </c>
      <c r="R34" s="99" t="e">
        <f>#REF!</f>
        <v>#REF!</v>
      </c>
      <c r="S34" s="99" t="e">
        <f>#REF!</f>
        <v>#REF!</v>
      </c>
      <c r="T34" s="99" t="e">
        <f>#REF!</f>
        <v>#REF!</v>
      </c>
      <c r="U34" s="99" t="e">
        <f>#REF!</f>
        <v>#REF!</v>
      </c>
      <c r="V34" s="103"/>
    </row>
    <row r="35" spans="1:22" ht="23.15" hidden="1" customHeight="1">
      <c r="A35" s="98" t="e">
        <f>#REF!</f>
        <v>#REF!</v>
      </c>
      <c r="B35" s="103" t="e">
        <f>#REF!</f>
        <v>#REF!</v>
      </c>
      <c r="C35" s="98" t="e">
        <f>#REF!</f>
        <v>#REF!</v>
      </c>
      <c r="D35" s="98" t="e">
        <f>#REF!</f>
        <v>#REF!</v>
      </c>
      <c r="E35" s="103" t="e">
        <f>#REF!</f>
        <v>#REF!</v>
      </c>
      <c r="F35" s="116" t="s">
        <v>29</v>
      </c>
      <c r="G35" s="50" t="s">
        <v>30</v>
      </c>
      <c r="H35" s="98">
        <v>1000448527</v>
      </c>
      <c r="I35" s="98" t="s">
        <v>32</v>
      </c>
      <c r="J35" s="98" t="s">
        <v>33</v>
      </c>
      <c r="K35" s="99" t="e">
        <f>#REF!</f>
        <v>#REF!</v>
      </c>
      <c r="L35" s="99" t="e">
        <f>#REF!</f>
        <v>#REF!</v>
      </c>
      <c r="M35" s="99" t="e">
        <f>#REF!</f>
        <v>#REF!</v>
      </c>
      <c r="N35" s="99" t="e">
        <f>#REF!</f>
        <v>#REF!</v>
      </c>
      <c r="O35" s="99" t="e">
        <f>#REF!</f>
        <v>#REF!</v>
      </c>
      <c r="P35" s="99" t="e">
        <f>#REF!</f>
        <v>#REF!</v>
      </c>
      <c r="Q35" s="99" t="e">
        <f>#REF!</f>
        <v>#REF!</v>
      </c>
      <c r="R35" s="99" t="e">
        <f>#REF!</f>
        <v>#REF!</v>
      </c>
      <c r="S35" s="99" t="e">
        <f>#REF!</f>
        <v>#REF!</v>
      </c>
      <c r="T35" s="99" t="e">
        <f>#REF!</f>
        <v>#REF!</v>
      </c>
      <c r="U35" s="99" t="e">
        <f>#REF!</f>
        <v>#REF!</v>
      </c>
      <c r="V35" s="103"/>
    </row>
    <row r="36" spans="1:22" ht="23.15" hidden="1"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26</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3.15" hidden="1"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24</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3.15" hidden="1"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24</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3.15" hidden="1"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33</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3.15" hidden="1"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37</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3.15" hidden="1"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24</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3.15" hidden="1"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3.15" hidden="1"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3.15" hidden="1"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24</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3.15" hidden="1"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3.15" hidden="1"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26</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3.15" hidden="1" customHeight="1">
      <c r="A47" s="98" t="e">
        <f>'TQ12042-DB'!#REF!</f>
        <v>#REF!</v>
      </c>
      <c r="B47" s="103" t="e">
        <f>'TQ12042-DB'!#REF!</f>
        <v>#REF!</v>
      </c>
      <c r="C47" s="98" t="e">
        <f>'TQ12042-DB'!#REF!</f>
        <v>#REF!</v>
      </c>
      <c r="D47" s="98" t="e">
        <f>'TQ12042-DB'!#REF!</f>
        <v>#REF!</v>
      </c>
      <c r="E47" s="103" t="e">
        <f>'TQ12042-DB'!#REF!</f>
        <v>#REF!</v>
      </c>
      <c r="F47" s="116" t="s">
        <v>34</v>
      </c>
      <c r="G47" s="50" t="s">
        <v>35</v>
      </c>
      <c r="H47" s="98">
        <v>1000415076</v>
      </c>
      <c r="I47" s="98" t="s">
        <v>36</v>
      </c>
      <c r="J47" s="98" t="s">
        <v>27</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3.15" hidden="1"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27</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3.15" hidden="1" customHeight="1">
      <c r="A49" s="98" t="e">
        <f>'TQ12042-DB'!#REF!</f>
        <v>#REF!</v>
      </c>
      <c r="B49" s="103" t="e">
        <f>'TQ12042-DB'!#REF!</f>
        <v>#REF!</v>
      </c>
      <c r="C49" s="98" t="e">
        <f>'TQ12042-DB'!#REF!</f>
        <v>#REF!</v>
      </c>
      <c r="D49" s="98" t="e">
        <f>'TQ12042-DB'!#REF!</f>
        <v>#REF!</v>
      </c>
      <c r="E49" s="103" t="e">
        <f>'TQ12042-DB'!#REF!</f>
        <v>#REF!</v>
      </c>
      <c r="F49" s="116" t="s">
        <v>34</v>
      </c>
      <c r="G49" s="50" t="s">
        <v>35</v>
      </c>
      <c r="H49" s="98" t="e">
        <v>#N/A</v>
      </c>
      <c r="I49" s="98" t="e">
        <v>#N/A</v>
      </c>
      <c r="J49" s="98" t="e">
        <v>#N/A</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3.15" hidden="1" customHeight="1">
      <c r="A50" s="98" t="e">
        <f>'TQ12042-DB'!#REF!</f>
        <v>#REF!</v>
      </c>
      <c r="B50" s="103" t="e">
        <f>'TQ12042-DB'!#REF!</f>
        <v>#REF!</v>
      </c>
      <c r="C50" s="98" t="e">
        <f>'TQ12042-DB'!#REF!</f>
        <v>#REF!</v>
      </c>
      <c r="D50" s="98" t="e">
        <f>'TQ12042-DB'!#REF!</f>
        <v>#REF!</v>
      </c>
      <c r="E50" s="103" t="e">
        <f>'TQ12042-DB'!#REF!</f>
        <v>#REF!</v>
      </c>
      <c r="F50" s="116" t="s">
        <v>34</v>
      </c>
      <c r="G50" s="50" t="s">
        <v>35</v>
      </c>
      <c r="H50" s="98">
        <v>1000415076</v>
      </c>
      <c r="I50" s="98" t="s">
        <v>36</v>
      </c>
      <c r="J50" s="98" t="s">
        <v>26</v>
      </c>
      <c r="K50" s="99" t="e">
        <f>'TQ12042-DB'!#REF!</f>
        <v>#REF!</v>
      </c>
      <c r="L50" s="99" t="e">
        <f>'TQ12042-DB'!#REF!</f>
        <v>#REF!</v>
      </c>
      <c r="M50" s="99" t="e">
        <f>'TQ12042-DB'!#REF!</f>
        <v>#REF!</v>
      </c>
      <c r="N50" s="99" t="e">
        <f>'TQ12042-DB'!#REF!</f>
        <v>#REF!</v>
      </c>
      <c r="O50" s="99" t="e">
        <f>'TQ12042-DB'!#REF!</f>
        <v>#REF!</v>
      </c>
      <c r="P50" s="99" t="e">
        <f>'TQ12042-DB'!#REF!</f>
        <v>#REF!</v>
      </c>
      <c r="Q50" s="99" t="e">
        <f>'TQ12042-DB'!#REF!</f>
        <v>#REF!</v>
      </c>
      <c r="R50" s="99" t="e">
        <f>'TQ12042-DB'!#REF!</f>
        <v>#REF!</v>
      </c>
      <c r="S50" s="99" t="e">
        <f>'TQ12042-DB'!#REF!</f>
        <v>#REF!</v>
      </c>
      <c r="T50" s="99" t="e">
        <f>'TQ12042-DB'!#REF!</f>
        <v>#REF!</v>
      </c>
      <c r="U50" s="99" t="e">
        <f>'TQ12042-DB'!#REF!</f>
        <v>#REF!</v>
      </c>
      <c r="V50" s="103"/>
    </row>
    <row r="51" spans="1:22" ht="23.15" hidden="1" customHeight="1">
      <c r="A51" s="98" t="e">
        <f>'TQ12042-DB'!#REF!</f>
        <v>#REF!</v>
      </c>
      <c r="B51" s="103" t="e">
        <f>'TQ12042-DB'!#REF!</f>
        <v>#REF!</v>
      </c>
      <c r="C51" s="98" t="e">
        <f>'TQ12042-DB'!#REF!</f>
        <v>#REF!</v>
      </c>
      <c r="D51" s="98" t="e">
        <f>'TQ12042-DB'!#REF!</f>
        <v>#REF!</v>
      </c>
      <c r="E51" s="103" t="e">
        <f>'TQ12042-DB'!#REF!</f>
        <v>#REF!</v>
      </c>
      <c r="F51" s="116" t="s">
        <v>34</v>
      </c>
      <c r="G51" s="50" t="s">
        <v>35</v>
      </c>
      <c r="H51" s="98">
        <v>1000415076</v>
      </c>
      <c r="I51" s="98" t="s">
        <v>36</v>
      </c>
      <c r="J51" s="98" t="s">
        <v>27</v>
      </c>
      <c r="K51" s="99" t="e">
        <f>'TQ12042-DB'!#REF!</f>
        <v>#REF!</v>
      </c>
      <c r="L51" s="99" t="e">
        <f>'TQ12042-DB'!#REF!</f>
        <v>#REF!</v>
      </c>
      <c r="M51" s="99" t="e">
        <f>'TQ12042-DB'!#REF!</f>
        <v>#REF!</v>
      </c>
      <c r="N51" s="99" t="e">
        <f>'TQ12042-DB'!#REF!</f>
        <v>#REF!</v>
      </c>
      <c r="O51" s="99" t="e">
        <f>'TQ12042-DB'!#REF!</f>
        <v>#REF!</v>
      </c>
      <c r="P51" s="99" t="e">
        <f>'TQ12042-DB'!#REF!</f>
        <v>#REF!</v>
      </c>
      <c r="Q51" s="99" t="e">
        <f>'TQ12042-DB'!#REF!</f>
        <v>#REF!</v>
      </c>
      <c r="R51" s="99" t="e">
        <f>'TQ12042-DB'!#REF!</f>
        <v>#REF!</v>
      </c>
      <c r="S51" s="99" t="e">
        <f>'TQ12042-DB'!#REF!</f>
        <v>#REF!</v>
      </c>
      <c r="T51" s="99" t="e">
        <f>'TQ12042-DB'!#REF!</f>
        <v>#REF!</v>
      </c>
      <c r="U51" s="99" t="e">
        <f>'TQ12042-DB'!#REF!</f>
        <v>#REF!</v>
      </c>
      <c r="V51" s="103"/>
    </row>
    <row r="52" spans="1:22" ht="23.15" hidden="1"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3.15" hidden="1" customHeight="1">
      <c r="A53" s="98" t="e">
        <f>'TQ11829-DB'!#REF!</f>
        <v>#REF!</v>
      </c>
      <c r="B53" s="103" t="e">
        <f>'TQ11829-DB'!#REF!</f>
        <v>#REF!</v>
      </c>
      <c r="C53" s="98" t="e">
        <f>'TQ11829-DB'!#REF!</f>
        <v>#REF!</v>
      </c>
      <c r="D53" s="98" t="e">
        <f>'TQ11829-DB'!#REF!</f>
        <v>#REF!</v>
      </c>
      <c r="E53" s="103" t="e">
        <f>'TQ11829-DB'!#REF!</f>
        <v>#REF!</v>
      </c>
      <c r="F53" s="116" t="s">
        <v>38</v>
      </c>
      <c r="G53" s="50" t="s">
        <v>39</v>
      </c>
      <c r="H53" s="98">
        <v>1000447309</v>
      </c>
      <c r="I53" s="98" t="s">
        <v>40</v>
      </c>
      <c r="J53" s="98" t="s">
        <v>41</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3.15" hidden="1"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3.15" hidden="1" customHeight="1">
      <c r="A55" s="98" t="e">
        <f>'TQ11829-DB'!#REF!</f>
        <v>#REF!</v>
      </c>
      <c r="B55" s="103" t="e">
        <f>'TQ11829-DB'!#REF!</f>
        <v>#REF!</v>
      </c>
      <c r="C55" s="98" t="e">
        <f>'TQ11829-DB'!#REF!</f>
        <v>#REF!</v>
      </c>
      <c r="D55" s="98" t="e">
        <f>'TQ11829-DB'!#REF!</f>
        <v>#REF!</v>
      </c>
      <c r="E55" s="103" t="e">
        <f>'TQ11829-DB'!#REF!</f>
        <v>#REF!</v>
      </c>
      <c r="F55" s="116" t="s">
        <v>38</v>
      </c>
      <c r="G55" s="50" t="s">
        <v>39</v>
      </c>
      <c r="H55" s="98">
        <v>1000431127</v>
      </c>
      <c r="I55" s="98" t="s">
        <v>23</v>
      </c>
      <c r="J55" s="98" t="s">
        <v>27</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3.15" hidden="1"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3.15" hidden="1" customHeight="1">
      <c r="A57" s="98" t="e">
        <f>'TQ11829-DB'!#REF!</f>
        <v>#REF!</v>
      </c>
      <c r="B57" s="103" t="e">
        <f>'TQ11829-DB'!#REF!</f>
        <v>#REF!</v>
      </c>
      <c r="C57" s="98" t="e">
        <f>'TQ11829-DB'!#REF!</f>
        <v>#REF!</v>
      </c>
      <c r="D57" s="98" t="e">
        <f>'TQ11829-DB'!#REF!</f>
        <v>#REF!</v>
      </c>
      <c r="E57" s="103" t="e">
        <f>'TQ11829-DB'!#REF!</f>
        <v>#REF!</v>
      </c>
      <c r="F57" s="116" t="s">
        <v>38</v>
      </c>
      <c r="G57" s="50" t="s">
        <v>39</v>
      </c>
      <c r="H57" s="98">
        <v>1000447309</v>
      </c>
      <c r="I57" s="98" t="s">
        <v>40</v>
      </c>
      <c r="J57" s="98" t="s">
        <v>24</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3.15" hidden="1" customHeight="1">
      <c r="A58" s="98" t="e">
        <f>'TQ11829-DB'!#REF!</f>
        <v>#REF!</v>
      </c>
      <c r="B58" s="103" t="e">
        <f>'TQ11829-DB'!#REF!</f>
        <v>#REF!</v>
      </c>
      <c r="C58" s="98" t="e">
        <f>'TQ11829-DB'!#REF!</f>
        <v>#REF!</v>
      </c>
      <c r="D58" s="98" t="e">
        <f>'TQ11829-DB'!#REF!</f>
        <v>#REF!</v>
      </c>
      <c r="E58" s="103" t="e">
        <f>'TQ11829-DB'!#REF!</f>
        <v>#REF!</v>
      </c>
      <c r="F58" s="116" t="s">
        <v>38</v>
      </c>
      <c r="G58" s="50" t="s">
        <v>39</v>
      </c>
      <c r="H58" s="98">
        <v>1000447309</v>
      </c>
      <c r="I58" s="98" t="s">
        <v>40</v>
      </c>
      <c r="J58" s="98" t="s">
        <v>24</v>
      </c>
      <c r="K58" s="99" t="e">
        <f>'TQ11829-DB'!#REF!</f>
        <v>#REF!</v>
      </c>
      <c r="L58" s="99" t="e">
        <f>'TQ11829-DB'!#REF!</f>
        <v>#REF!</v>
      </c>
      <c r="M58" s="99" t="e">
        <f>'TQ11829-DB'!#REF!</f>
        <v>#REF!</v>
      </c>
      <c r="N58" s="99" t="e">
        <f>'TQ11829-DB'!#REF!</f>
        <v>#REF!</v>
      </c>
      <c r="O58" s="99" t="e">
        <f>'TQ11829-DB'!#REF!</f>
        <v>#REF!</v>
      </c>
      <c r="P58" s="99" t="e">
        <f>'TQ11829-DB'!#REF!</f>
        <v>#REF!</v>
      </c>
      <c r="Q58" s="99" t="e">
        <f>'TQ11829-DB'!#REF!</f>
        <v>#REF!</v>
      </c>
      <c r="R58" s="99" t="e">
        <f>'TQ11829-DB'!#REF!</f>
        <v>#REF!</v>
      </c>
      <c r="S58" s="99" t="e">
        <f>'TQ11829-DB'!#REF!</f>
        <v>#REF!</v>
      </c>
      <c r="T58" s="99" t="e">
        <f>'TQ11829-DB'!#REF!</f>
        <v>#REF!</v>
      </c>
      <c r="U58" s="99" t="e">
        <f>'TQ11829-DB'!#REF!</f>
        <v>#REF!</v>
      </c>
      <c r="V58" s="103" t="e">
        <f>'TQ11829-DB'!#REF!</f>
        <v>#REF!</v>
      </c>
    </row>
    <row r="59" spans="1:22" ht="23.15" hidden="1" customHeight="1">
      <c r="A59" s="98" t="e">
        <f>'TQ11829-DB'!#REF!</f>
        <v>#REF!</v>
      </c>
      <c r="B59" s="103" t="e">
        <f>'TQ11829-DB'!#REF!</f>
        <v>#REF!</v>
      </c>
      <c r="C59" s="98" t="e">
        <f>'TQ11829-DB'!#REF!</f>
        <v>#REF!</v>
      </c>
      <c r="D59" s="98" t="e">
        <f>'TQ11829-DB'!#REF!</f>
        <v>#REF!</v>
      </c>
      <c r="E59" s="103" t="e">
        <f>'TQ11829-DB'!#REF!</f>
        <v>#REF!</v>
      </c>
      <c r="F59" s="116" t="s">
        <v>38</v>
      </c>
      <c r="G59" s="50" t="s">
        <v>39</v>
      </c>
      <c r="H59" s="98" t="e">
        <v>#N/A</v>
      </c>
      <c r="I59" s="98" t="e">
        <v>#N/A</v>
      </c>
      <c r="J59" s="98" t="e">
        <v>#N/A</v>
      </c>
      <c r="K59" s="99" t="e">
        <f>'TQ11829-DB'!#REF!</f>
        <v>#REF!</v>
      </c>
      <c r="L59" s="99" t="e">
        <f>'TQ11829-DB'!#REF!</f>
        <v>#REF!</v>
      </c>
      <c r="M59" s="99" t="e">
        <f>'TQ11829-DB'!#REF!</f>
        <v>#REF!</v>
      </c>
      <c r="N59" s="99" t="e">
        <f>'TQ11829-DB'!#REF!</f>
        <v>#REF!</v>
      </c>
      <c r="O59" s="99" t="e">
        <f>'TQ11829-DB'!#REF!</f>
        <v>#REF!</v>
      </c>
      <c r="P59" s="99" t="e">
        <f>'TQ11829-DB'!#REF!</f>
        <v>#REF!</v>
      </c>
      <c r="Q59" s="99" t="e">
        <f>'TQ11829-DB'!#REF!</f>
        <v>#REF!</v>
      </c>
      <c r="R59" s="99" t="e">
        <f>'TQ11829-DB'!#REF!</f>
        <v>#REF!</v>
      </c>
      <c r="S59" s="99" t="e">
        <f>'TQ11829-DB'!#REF!</f>
        <v>#REF!</v>
      </c>
      <c r="T59" s="99" t="e">
        <f>'TQ11829-DB'!#REF!</f>
        <v>#REF!</v>
      </c>
      <c r="U59" s="99" t="e">
        <f>'TQ11829-DB'!#REF!</f>
        <v>#REF!</v>
      </c>
      <c r="V59" s="103" t="e">
        <f>'TQ11829-DB'!#REF!</f>
        <v>#REF!</v>
      </c>
    </row>
    <row r="60" spans="1:22" ht="23.15" hidden="1" customHeight="1">
      <c r="A60" s="98" t="e">
        <f>#REF!</f>
        <v>#REF!</v>
      </c>
      <c r="B60" s="103" t="e">
        <f>#REF!</f>
        <v>#REF!</v>
      </c>
      <c r="C60" s="98" t="e">
        <f>#REF!</f>
        <v>#REF!</v>
      </c>
      <c r="D60" s="98" t="e">
        <f>#REF!</f>
        <v>#REF!</v>
      </c>
      <c r="E60" s="103" t="e">
        <f>#REF!</f>
        <v>#REF!</v>
      </c>
      <c r="F60" s="116" t="s">
        <v>42</v>
      </c>
      <c r="G60" s="50" t="s">
        <v>43</v>
      </c>
      <c r="H60" s="98">
        <v>1000451136</v>
      </c>
      <c r="I60" s="98" t="s">
        <v>44</v>
      </c>
      <c r="J60" s="98" t="s">
        <v>33</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3.15" hidden="1" customHeight="1">
      <c r="A61" s="98" t="e">
        <f>#REF!</f>
        <v>#REF!</v>
      </c>
      <c r="B61" s="103" t="e">
        <f>#REF!</f>
        <v>#REF!</v>
      </c>
      <c r="C61" s="98" t="e">
        <f>#REF!</f>
        <v>#REF!</v>
      </c>
      <c r="D61" s="98" t="e">
        <f>#REF!</f>
        <v>#REF!</v>
      </c>
      <c r="E61" s="103" t="e">
        <f>#REF!</f>
        <v>#REF!</v>
      </c>
      <c r="F61" s="116" t="s">
        <v>42</v>
      </c>
      <c r="G61" s="50" t="s">
        <v>43</v>
      </c>
      <c r="H61" s="98" t="e">
        <v>#N/A</v>
      </c>
      <c r="I61" s="98" t="e">
        <v>#N/A</v>
      </c>
      <c r="J61" s="98" t="e">
        <v>#N/A</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3.15" hidden="1"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3.15" hidden="1" customHeight="1">
      <c r="A63" s="98" t="e">
        <f>#REF!</f>
        <v>#REF!</v>
      </c>
      <c r="B63" s="103" t="e">
        <f>#REF!</f>
        <v>#REF!</v>
      </c>
      <c r="C63" s="98" t="e">
        <f>#REF!</f>
        <v>#REF!</v>
      </c>
      <c r="D63" s="98" t="e">
        <f>#REF!</f>
        <v>#REF!</v>
      </c>
      <c r="E63" s="103" t="e">
        <f>#REF!</f>
        <v>#REF!</v>
      </c>
      <c r="F63" s="116" t="s">
        <v>42</v>
      </c>
      <c r="G63" s="50" t="s">
        <v>43</v>
      </c>
      <c r="H63" s="98">
        <v>1000430852</v>
      </c>
      <c r="I63" s="98" t="s">
        <v>45</v>
      </c>
      <c r="J63" s="98" t="s">
        <v>33</v>
      </c>
      <c r="K63" s="99" t="e">
        <f>#REF!</f>
        <v>#REF!</v>
      </c>
      <c r="L63" s="99" t="e">
        <f>#REF!</f>
        <v>#REF!</v>
      </c>
      <c r="M63" s="99" t="e">
        <f>#REF!</f>
        <v>#REF!</v>
      </c>
      <c r="N63" s="99" t="e">
        <f>#REF!</f>
        <v>#REF!</v>
      </c>
      <c r="O63" s="99" t="e">
        <f>#REF!</f>
        <v>#REF!</v>
      </c>
      <c r="P63" s="99" t="e">
        <f>#REF!</f>
        <v>#REF!</v>
      </c>
      <c r="Q63" s="99" t="e">
        <f>#REF!</f>
        <v>#REF!</v>
      </c>
      <c r="R63" s="99" t="e">
        <f>#REF!</f>
        <v>#REF!</v>
      </c>
      <c r="S63" s="99" t="e">
        <f>#REF!</f>
        <v>#REF!</v>
      </c>
      <c r="T63" s="99" t="e">
        <f>#REF!</f>
        <v>#REF!</v>
      </c>
      <c r="U63" s="99" t="e">
        <f>#REF!</f>
        <v>#REF!</v>
      </c>
      <c r="V63" s="103" t="e">
        <f>#REF!</f>
        <v>#REF!</v>
      </c>
    </row>
    <row r="64" spans="1:22" ht="23.15" hidden="1" customHeight="1">
      <c r="A64" s="98" t="e">
        <f>#REF!</f>
        <v>#REF!</v>
      </c>
      <c r="B64" s="103" t="e">
        <f>#REF!</f>
        <v>#REF!</v>
      </c>
      <c r="C64" s="98" t="e">
        <f>#REF!</f>
        <v>#REF!</v>
      </c>
      <c r="D64" s="98" t="e">
        <f>#REF!</f>
        <v>#REF!</v>
      </c>
      <c r="E64" s="103" t="e">
        <f>#REF!</f>
        <v>#REF!</v>
      </c>
      <c r="F64" s="116" t="s">
        <v>42</v>
      </c>
      <c r="G64" s="50" t="s">
        <v>43</v>
      </c>
      <c r="H64" s="98" t="e">
        <v>#N/A</v>
      </c>
      <c r="I64" s="98" t="e">
        <v>#N/A</v>
      </c>
      <c r="J64" s="98" t="e">
        <v>#N/A</v>
      </c>
      <c r="K64" s="99" t="e">
        <f>#REF!</f>
        <v>#REF!</v>
      </c>
      <c r="L64" s="99" t="e">
        <f>#REF!</f>
        <v>#REF!</v>
      </c>
      <c r="M64" s="99" t="e">
        <f>#REF!</f>
        <v>#REF!</v>
      </c>
      <c r="N64" s="99" t="e">
        <f>#REF!</f>
        <v>#REF!</v>
      </c>
      <c r="O64" s="99" t="e">
        <f>#REF!</f>
        <v>#REF!</v>
      </c>
      <c r="P64" s="99" t="e">
        <f>#REF!</f>
        <v>#REF!</v>
      </c>
      <c r="Q64" s="99" t="e">
        <f>#REF!</f>
        <v>#REF!</v>
      </c>
      <c r="R64" s="99" t="e">
        <f>#REF!</f>
        <v>#REF!</v>
      </c>
      <c r="S64" s="99" t="e">
        <f>#REF!</f>
        <v>#REF!</v>
      </c>
      <c r="T64" s="99" t="e">
        <f>#REF!</f>
        <v>#REF!</v>
      </c>
      <c r="U64" s="99" t="e">
        <f>#REF!</f>
        <v>#REF!</v>
      </c>
      <c r="V64" s="103" t="e">
        <f>#REF!</f>
        <v>#REF!</v>
      </c>
    </row>
    <row r="65" spans="1:22" ht="23.15" hidden="1"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24</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3.15" hidden="1"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3.15" hidden="1"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3.15" hidden="1"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27</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3.15" hidden="1"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1000417402</v>
      </c>
      <c r="I69" s="98" t="s">
        <v>48</v>
      </c>
      <c r="J69" s="98" t="s">
        <v>27</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3.15" hidden="1"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v>1000417402</v>
      </c>
      <c r="I70" s="98" t="s">
        <v>48</v>
      </c>
      <c r="J70" s="98" t="s">
        <v>24</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3.15" hidden="1"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1000441057</v>
      </c>
      <c r="I71" s="98" t="s">
        <v>49</v>
      </c>
      <c r="J71" s="98" t="s">
        <v>33</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3.15" hidden="1"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t="e">
        <v>#N/A</v>
      </c>
      <c r="I72" s="98" t="e">
        <v>#N/A</v>
      </c>
      <c r="J72" s="98" t="e">
        <v>#N/A</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3.15" hidden="1"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v>1000417402</v>
      </c>
      <c r="I73" s="98" t="s">
        <v>48</v>
      </c>
      <c r="J73" s="98" t="s">
        <v>24</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row>
    <row r="74" spans="1:22" ht="23.15" hidden="1"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v>1000417402</v>
      </c>
      <c r="I74" s="98" t="s">
        <v>48</v>
      </c>
      <c r="J74" s="98" t="s">
        <v>24</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row>
    <row r="75" spans="1:22" ht="23.15" hidden="1"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3.15" hidden="1"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3.15" hidden="1"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t="e">
        <v>#N/A</v>
      </c>
      <c r="I77" s="98" t="e">
        <v>#N/A</v>
      </c>
      <c r="J77" s="98" t="e">
        <v>#N/A</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3.15" hidden="1"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t="e">
        <v>#N/A</v>
      </c>
      <c r="I78" s="98" t="e">
        <v>#N/A</v>
      </c>
      <c r="J78" s="98" t="e">
        <v>#N/A</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3.15" hidden="1"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3.15" hidden="1"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3.15" hidden="1"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3.15" hidden="1"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3.15" hidden="1"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3.15" hidden="1"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3.15" hidden="1"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3.15" hidden="1"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v>1000417402</v>
      </c>
      <c r="I86" s="98" t="s">
        <v>48</v>
      </c>
      <c r="J86" s="98" t="s">
        <v>26</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3.15" hidden="1"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3.15" hidden="1"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t="e">
        <v>#N/A</v>
      </c>
      <c r="I88" s="98" t="e">
        <v>#N/A</v>
      </c>
      <c r="J88" s="98" t="e">
        <v>#N/A</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3.15" hidden="1"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26</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t="e">
        <f>'VZGTTQ00011460 - RA'!#REF!</f>
        <v>#REF!</v>
      </c>
    </row>
    <row r="90" spans="1:22" ht="23.15" hidden="1"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26</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t="e">
        <f>'VZGTTQ00011460 - RA'!#REF!</f>
        <v>#REF!</v>
      </c>
    </row>
    <row r="91" spans="1:22" ht="23.15" hidden="1"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3.15" hidden="1"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3.15" hidden="1" customHeight="1">
      <c r="A93" s="98" t="e">
        <f>'VZGTTQ00011460 - RA'!#REF!</f>
        <v>#REF!</v>
      </c>
      <c r="B93" s="103" t="e">
        <f>'VZGTTQ00011460 - RA'!#REF!</f>
        <v>#REF!</v>
      </c>
      <c r="C93" s="98" t="e">
        <f>'VZGTTQ00011460 - RA'!#REF!</f>
        <v>#REF!</v>
      </c>
      <c r="D93" s="98" t="e">
        <f>'VZGTTQ00011460 - RA'!#REF!</f>
        <v>#REF!</v>
      </c>
      <c r="E93" s="103" t="e">
        <f>'VZGTTQ00011460 - RA'!#REF!</f>
        <v>#REF!</v>
      </c>
      <c r="F93" s="116" t="s">
        <v>46</v>
      </c>
      <c r="G93" s="50" t="s">
        <v>47</v>
      </c>
      <c r="H93" s="98">
        <v>1000417402</v>
      </c>
      <c r="I93" s="98" t="s">
        <v>48</v>
      </c>
      <c r="J93" s="98" t="s">
        <v>24</v>
      </c>
      <c r="K93" s="99" t="e">
        <f>'VZGTTQ00011460 - RA'!#REF!</f>
        <v>#REF!</v>
      </c>
      <c r="L93" s="99" t="e">
        <f>'VZGTTQ00011460 - RA'!#REF!</f>
        <v>#REF!</v>
      </c>
      <c r="M93" s="99" t="e">
        <f>'VZGTTQ00011460 - RA'!#REF!</f>
        <v>#REF!</v>
      </c>
      <c r="N93" s="99" t="e">
        <f>'VZGTTQ00011460 - RA'!#REF!</f>
        <v>#REF!</v>
      </c>
      <c r="O93" s="99" t="e">
        <f>'VZGTTQ00011460 - RA'!#REF!</f>
        <v>#REF!</v>
      </c>
      <c r="P93" s="99" t="e">
        <f>'VZGTTQ00011460 - RA'!#REF!</f>
        <v>#REF!</v>
      </c>
      <c r="Q93" s="99" t="e">
        <f>'VZGTTQ00011460 - RA'!#REF!</f>
        <v>#REF!</v>
      </c>
      <c r="R93" s="99" t="e">
        <f>'VZGTTQ00011460 - RA'!#REF!</f>
        <v>#REF!</v>
      </c>
      <c r="S93" s="99" t="e">
        <f>'VZGTTQ00011460 - RA'!#REF!</f>
        <v>#REF!</v>
      </c>
      <c r="T93" s="99" t="e">
        <f>'VZGTTQ00011460 - RA'!#REF!</f>
        <v>#REF!</v>
      </c>
      <c r="U93" s="99" t="e">
        <f>'VZGTTQ00011460 - RA'!#REF!</f>
        <v>#REF!</v>
      </c>
      <c r="V93" s="103"/>
    </row>
    <row r="94" spans="1:22" ht="23.15" hidden="1" customHeight="1">
      <c r="A94" s="98" t="e">
        <f>'VZGTTQ00011460 - RA'!#REF!</f>
        <v>#REF!</v>
      </c>
      <c r="B94" s="103" t="e">
        <f>'VZGTTQ00011460 - RA'!#REF!</f>
        <v>#REF!</v>
      </c>
      <c r="C94" s="98" t="e">
        <f>'VZGTTQ00011460 - RA'!#REF!</f>
        <v>#REF!</v>
      </c>
      <c r="D94" s="98" t="e">
        <f>'VZGTTQ00011460 - RA'!#REF!</f>
        <v>#REF!</v>
      </c>
      <c r="E94" s="103" t="e">
        <f>'VZGTTQ00011460 - RA'!#REF!</f>
        <v>#REF!</v>
      </c>
      <c r="F94" s="116" t="s">
        <v>46</v>
      </c>
      <c r="G94" s="50" t="s">
        <v>47</v>
      </c>
      <c r="H94" s="98">
        <v>1000417402</v>
      </c>
      <c r="I94" s="98" t="s">
        <v>48</v>
      </c>
      <c r="J94" s="98" t="s">
        <v>24</v>
      </c>
      <c r="K94" s="99" t="e">
        <f>'VZGTTQ00011460 - RA'!#REF!</f>
        <v>#REF!</v>
      </c>
      <c r="L94" s="99" t="e">
        <f>'VZGTTQ00011460 - RA'!#REF!</f>
        <v>#REF!</v>
      </c>
      <c r="M94" s="99" t="e">
        <f>'VZGTTQ00011460 - RA'!#REF!</f>
        <v>#REF!</v>
      </c>
      <c r="N94" s="99" t="e">
        <f>'VZGTTQ00011460 - RA'!#REF!</f>
        <v>#REF!</v>
      </c>
      <c r="O94" s="99" t="e">
        <f>'VZGTTQ00011460 - RA'!#REF!</f>
        <v>#REF!</v>
      </c>
      <c r="P94" s="99" t="e">
        <f>'VZGTTQ00011460 - RA'!#REF!</f>
        <v>#REF!</v>
      </c>
      <c r="Q94" s="99" t="e">
        <f>'VZGTTQ00011460 - RA'!#REF!</f>
        <v>#REF!</v>
      </c>
      <c r="R94" s="99" t="e">
        <f>'VZGTTQ00011460 - RA'!#REF!</f>
        <v>#REF!</v>
      </c>
      <c r="S94" s="99" t="e">
        <f>'VZGTTQ00011460 - RA'!#REF!</f>
        <v>#REF!</v>
      </c>
      <c r="T94" s="99" t="e">
        <f>'VZGTTQ00011460 - RA'!#REF!</f>
        <v>#REF!</v>
      </c>
      <c r="U94" s="99" t="e">
        <f>'VZGTTQ00011460 - RA'!#REF!</f>
        <v>#REF!</v>
      </c>
      <c r="V94" s="103"/>
    </row>
    <row r="95" spans="1:22" ht="23.15" hidden="1" customHeight="1">
      <c r="A95" s="98">
        <f>'LOE-Ref-VZGTTQ00011797-BH'!A9</f>
        <v>779427</v>
      </c>
      <c r="B95" s="103" t="str">
        <f>'LOE-Ref-VZGTTQ00011797-BH'!B9</f>
        <v>Swetha Tanneeru</v>
      </c>
      <c r="C95" s="98" t="str">
        <f>'LOE-Ref-VZGTTQ00011797-BH'!C9</f>
        <v>Onshore</v>
      </c>
      <c r="D95" s="98" t="str">
        <f>'LOE-Ref-VZGTTQ00011797-BH'!D9</f>
        <v>ACT-196</v>
      </c>
      <c r="E95" s="103" t="str">
        <f>'LOE-Ref-VZGTTQ00011797-BH'!G9</f>
        <v>Java Springboot Microservices SpringReactive</v>
      </c>
      <c r="F95" s="116" t="s">
        <v>50</v>
      </c>
      <c r="G95" s="50" t="s">
        <v>51</v>
      </c>
      <c r="H95" s="98">
        <v>1000412773</v>
      </c>
      <c r="I95" s="98" t="s">
        <v>52</v>
      </c>
      <c r="J95" s="98" t="s">
        <v>37</v>
      </c>
      <c r="K95" s="99">
        <f>'LOE-Ref-VZGTTQ00011797-BH'!K9</f>
        <v>97</v>
      </c>
      <c r="L95" s="99">
        <f>'LOE-Ref-VZGTTQ00011797-BH'!L9</f>
        <v>16296</v>
      </c>
      <c r="M95" s="99">
        <f>'LOE-Ref-VZGTTQ00011797-BH'!M9</f>
        <v>16296</v>
      </c>
      <c r="N95" s="99">
        <f>'LOE-Ref-VZGTTQ00011797-BH'!N9</f>
        <v>16296</v>
      </c>
      <c r="O95" s="99">
        <f>'LOE-Ref-VZGTTQ00011797-BH'!O9</f>
        <v>16296</v>
      </c>
      <c r="P95" s="99">
        <f>'LOE-Ref-VZGTTQ00011797-BH'!P9</f>
        <v>16296</v>
      </c>
      <c r="Q95" s="99">
        <f>'LOE-Ref-VZGTTQ00011797-BH'!Q9</f>
        <v>16296</v>
      </c>
      <c r="R95" s="99">
        <f>'LOE-Ref-VZGTTQ00011797-BH'!R9</f>
        <v>0</v>
      </c>
      <c r="S95" s="99">
        <f>'LOE-Ref-VZGTTQ00011797-BH'!Y9</f>
        <v>48888</v>
      </c>
      <c r="T95" s="99">
        <f>'LOE-Ref-VZGTTQ00011797-BH'!Z9</f>
        <v>32592</v>
      </c>
      <c r="U95" s="99">
        <f>'LOE-Ref-VZGTTQ00011797-BH'!AC9</f>
        <v>81480</v>
      </c>
      <c r="V95" s="98"/>
    </row>
    <row r="96" spans="1:22" ht="23.15" hidden="1" customHeight="1">
      <c r="A96" s="98">
        <f>'LOE-Ref-VZGTTQ00011797-BH'!A10</f>
        <v>793528</v>
      </c>
      <c r="B96" s="103" t="str">
        <f>'LOE-Ref-VZGTTQ00011797-BH'!B10</f>
        <v>Jupally, Radhika Reddy</v>
      </c>
      <c r="C96" s="98" t="str">
        <f>'LOE-Ref-VZGTTQ00011797-BH'!C10</f>
        <v>Onshore</v>
      </c>
      <c r="D96" s="98" t="str">
        <f>'LOE-Ref-VZGTTQ00011797-BH'!D10</f>
        <v>ACT-199</v>
      </c>
      <c r="E96" s="103" t="str">
        <f>'LOE-Ref-VZGTTQ00011797-BH'!G10</f>
        <v>ReactJS</v>
      </c>
      <c r="F96" s="116" t="s">
        <v>50</v>
      </c>
      <c r="G96" s="50" t="s">
        <v>51</v>
      </c>
      <c r="H96" s="98">
        <v>1000412773</v>
      </c>
      <c r="I96" s="98" t="s">
        <v>52</v>
      </c>
      <c r="J96" s="98" t="s">
        <v>24</v>
      </c>
      <c r="K96" s="99">
        <f>'LOE-Ref-VZGTTQ00011797-BH'!K10</f>
        <v>97</v>
      </c>
      <c r="L96" s="99">
        <f>'LOE-Ref-VZGTTQ00011797-BH'!L10</f>
        <v>16296</v>
      </c>
      <c r="M96" s="99">
        <f>'LOE-Ref-VZGTTQ00011797-BH'!M10</f>
        <v>16296</v>
      </c>
      <c r="N96" s="99">
        <f>'LOE-Ref-VZGTTQ00011797-BH'!N10</f>
        <v>16296</v>
      </c>
      <c r="O96" s="99">
        <f>'LOE-Ref-VZGTTQ00011797-BH'!O10</f>
        <v>16296</v>
      </c>
      <c r="P96" s="99">
        <f>'LOE-Ref-VZGTTQ00011797-BH'!P10</f>
        <v>16296</v>
      </c>
      <c r="Q96" s="99">
        <f>'LOE-Ref-VZGTTQ00011797-BH'!Q10</f>
        <v>16296</v>
      </c>
      <c r="R96" s="99">
        <f>'LOE-Ref-VZGTTQ00011797-BH'!R10</f>
        <v>16296</v>
      </c>
      <c r="S96" s="99">
        <f>'LOE-Ref-VZGTTQ00011797-BH'!Y10</f>
        <v>48888</v>
      </c>
      <c r="T96" s="99">
        <f>'LOE-Ref-VZGTTQ00011797-BH'!Z10</f>
        <v>48888</v>
      </c>
      <c r="U96" s="99">
        <f>'LOE-Ref-VZGTTQ00011797-BH'!AC10</f>
        <v>97776</v>
      </c>
      <c r="V96" s="98"/>
    </row>
    <row r="97" spans="1:22" ht="23.15" hidden="1" customHeight="1">
      <c r="A97" s="98">
        <f>'LOE-Ref-VZGTTQ00011797-BH'!A11</f>
        <v>2190947</v>
      </c>
      <c r="B97" s="103" t="str">
        <f>'LOE-Ref-VZGTTQ00011797-BH'!B11</f>
        <v xml:space="preserve">Sangu, Sreedhar Reddy </v>
      </c>
      <c r="C97" s="98" t="str">
        <f>'LOE-Ref-VZGTTQ00011797-BH'!C11</f>
        <v>Onshore</v>
      </c>
      <c r="D97" s="98" t="str">
        <f>'LOE-Ref-VZGTTQ00011797-BH'!D11</f>
        <v>ACT-199</v>
      </c>
      <c r="E97" s="103" t="str">
        <f>'LOE-Ref-VZGTTQ00011797-BH'!G11</f>
        <v>PEGA</v>
      </c>
      <c r="F97" s="116" t="s">
        <v>50</v>
      </c>
      <c r="G97" s="50" t="s">
        <v>51</v>
      </c>
      <c r="H97" s="98">
        <v>1000412773</v>
      </c>
      <c r="I97" s="98" t="s">
        <v>52</v>
      </c>
      <c r="J97" s="98" t="s">
        <v>27</v>
      </c>
      <c r="K97" s="99">
        <f>'LOE-Ref-VZGTTQ00011797-BH'!K11</f>
        <v>115</v>
      </c>
      <c r="L97" s="99">
        <f>'LOE-Ref-VZGTTQ00011797-BH'!L11</f>
        <v>19320</v>
      </c>
      <c r="M97" s="99">
        <f>'LOE-Ref-VZGTTQ00011797-BH'!M11</f>
        <v>19320</v>
      </c>
      <c r="N97" s="99">
        <f>'LOE-Ref-VZGTTQ00011797-BH'!N11</f>
        <v>19320</v>
      </c>
      <c r="O97" s="99">
        <f>'LOE-Ref-VZGTTQ00011797-BH'!O11</f>
        <v>19320</v>
      </c>
      <c r="P97" s="99">
        <f>'LOE-Ref-VZGTTQ00011797-BH'!P11</f>
        <v>19320</v>
      </c>
      <c r="Q97" s="99">
        <f>'LOE-Ref-VZGTTQ00011797-BH'!Q11</f>
        <v>19320</v>
      </c>
      <c r="R97" s="99">
        <f>'LOE-Ref-VZGTTQ00011797-BH'!R11</f>
        <v>0</v>
      </c>
      <c r="S97" s="99">
        <f>'LOE-Ref-VZGTTQ00011797-BH'!Y11</f>
        <v>57960</v>
      </c>
      <c r="T97" s="99">
        <f>'LOE-Ref-VZGTTQ00011797-BH'!Z11</f>
        <v>38640</v>
      </c>
      <c r="U97" s="99">
        <f>'LOE-Ref-VZGTTQ00011797-BH'!AC11</f>
        <v>96600</v>
      </c>
      <c r="V97" s="98"/>
    </row>
    <row r="98" spans="1:22" ht="23.15" hidden="1" customHeight="1">
      <c r="A98" s="98">
        <f>'LOE-Ref-VZGTTQ00011797-BH'!A12</f>
        <v>970768</v>
      </c>
      <c r="B98" s="103" t="str">
        <f>'LOE-Ref-VZGTTQ00011797-BH'!B12</f>
        <v>Vaidya, Snehal Abhijeet</v>
      </c>
      <c r="C98" s="98" t="str">
        <f>'LOE-Ref-VZGTTQ00011797-BH'!C12</f>
        <v>Onshore</v>
      </c>
      <c r="D98" s="98" t="str">
        <f>'LOE-Ref-VZGTTQ00011797-BH'!D12</f>
        <v>ACT-196</v>
      </c>
      <c r="E98" s="103" t="str">
        <f>'LOE-Ref-VZGTTQ00011797-BH'!G12</f>
        <v>QA Analyst</v>
      </c>
      <c r="F98" s="116" t="s">
        <v>50</v>
      </c>
      <c r="G98" s="50" t="s">
        <v>51</v>
      </c>
      <c r="H98" s="98">
        <v>1000412773</v>
      </c>
      <c r="I98" s="98" t="s">
        <v>52</v>
      </c>
      <c r="J98" s="98" t="s">
        <v>26</v>
      </c>
      <c r="K98" s="99">
        <f>'LOE-Ref-VZGTTQ00011797-BH'!K12</f>
        <v>85</v>
      </c>
      <c r="L98" s="99">
        <f>'LOE-Ref-VZGTTQ00011797-BH'!L12</f>
        <v>14280</v>
      </c>
      <c r="M98" s="99">
        <f>'LOE-Ref-VZGTTQ00011797-BH'!M12</f>
        <v>14280</v>
      </c>
      <c r="N98" s="99">
        <f>'LOE-Ref-VZGTTQ00011797-BH'!N12</f>
        <v>14280</v>
      </c>
      <c r="O98" s="99">
        <f>'LOE-Ref-VZGTTQ00011797-BH'!O12</f>
        <v>14280</v>
      </c>
      <c r="P98" s="99">
        <f>'LOE-Ref-VZGTTQ00011797-BH'!P12</f>
        <v>14280</v>
      </c>
      <c r="Q98" s="99">
        <f>'LOE-Ref-VZGTTQ00011797-BH'!Q12</f>
        <v>14280</v>
      </c>
      <c r="R98" s="99">
        <f>'LOE-Ref-VZGTTQ00011797-BH'!R12</f>
        <v>14280</v>
      </c>
      <c r="S98" s="99">
        <f>'LOE-Ref-VZGTTQ00011797-BH'!Y12</f>
        <v>42840</v>
      </c>
      <c r="T98" s="99">
        <f>'LOE-Ref-VZGTTQ00011797-BH'!Z12</f>
        <v>42840</v>
      </c>
      <c r="U98" s="99">
        <f>'LOE-Ref-VZGTTQ00011797-BH'!AC12</f>
        <v>85680</v>
      </c>
      <c r="V98" s="98" t="str">
        <f>'LOE-Ref-VZGTTQ00011797-BH'!AF12</f>
        <v>CarrierUnlock</v>
      </c>
    </row>
    <row r="99" spans="1:22" ht="23.15" hidden="1" customHeight="1">
      <c r="A99" s="98">
        <f>'LOE-Ref-VZGTTQ00011797-BH'!A13</f>
        <v>622443</v>
      </c>
      <c r="B99" s="103" t="str">
        <f>'LOE-Ref-VZGTTQ00011797-BH'!B13</f>
        <v>Vijay Kumar Vadlamudi</v>
      </c>
      <c r="C99" s="98" t="str">
        <f>'LOE-Ref-VZGTTQ00011797-BH'!C13</f>
        <v>Onshore</v>
      </c>
      <c r="D99" s="98" t="str">
        <f>'LOE-Ref-VZGTTQ00011797-BH'!D13</f>
        <v>ACT-196</v>
      </c>
      <c r="E99" s="103" t="str">
        <f>'LOE-Ref-VZGTTQ00011797-BH'!G13</f>
        <v>PATL</v>
      </c>
      <c r="F99" s="116" t="s">
        <v>50</v>
      </c>
      <c r="G99" s="50" t="s">
        <v>51</v>
      </c>
      <c r="H99" s="98">
        <v>1000412773</v>
      </c>
      <c r="I99" s="98" t="s">
        <v>52</v>
      </c>
      <c r="J99" s="98" t="s">
        <v>24</v>
      </c>
      <c r="K99" s="99">
        <f>'LOE-Ref-VZGTTQ00011797-BH'!K13</f>
        <v>110</v>
      </c>
      <c r="L99" s="99">
        <f>'LOE-Ref-VZGTTQ00011797-BH'!L13</f>
        <v>18480</v>
      </c>
      <c r="M99" s="99">
        <f>'LOE-Ref-VZGTTQ00011797-BH'!M13</f>
        <v>18480</v>
      </c>
      <c r="N99" s="99">
        <f>'LOE-Ref-VZGTTQ00011797-BH'!N13</f>
        <v>18480</v>
      </c>
      <c r="O99" s="99">
        <f>'LOE-Ref-VZGTTQ00011797-BH'!O13</f>
        <v>18480</v>
      </c>
      <c r="P99" s="99">
        <f>'LOE-Ref-VZGTTQ00011797-BH'!P13</f>
        <v>18480</v>
      </c>
      <c r="Q99" s="99">
        <f>'LOE-Ref-VZGTTQ00011797-BH'!Q13</f>
        <v>18480</v>
      </c>
      <c r="R99" s="99">
        <f>'LOE-Ref-VZGTTQ00011797-BH'!R13</f>
        <v>18480</v>
      </c>
      <c r="S99" s="99">
        <f>'LOE-Ref-VZGTTQ00011797-BH'!Y13</f>
        <v>55440</v>
      </c>
      <c r="T99" s="99">
        <f>'LOE-Ref-VZGTTQ00011797-BH'!Z13</f>
        <v>55440</v>
      </c>
      <c r="U99" s="99">
        <f>'LOE-Ref-VZGTTQ00011797-BH'!AC13</f>
        <v>110880</v>
      </c>
      <c r="V99" s="98"/>
    </row>
    <row r="100" spans="1:22" ht="23.15" hidden="1" customHeight="1">
      <c r="A100" s="98">
        <f>'LOE-Ref-VZGTTQ00011797-BH'!A14</f>
        <v>630305</v>
      </c>
      <c r="B100" s="103" t="str">
        <f>'LOE-Ref-VZGTTQ00011797-BH'!B14</f>
        <v>Thiyagu Rajendran</v>
      </c>
      <c r="C100" s="98" t="str">
        <f>'LOE-Ref-VZGTTQ00011797-BH'!C14</f>
        <v>Onshore</v>
      </c>
      <c r="D100" s="98" t="str">
        <f>'LOE-Ref-VZGTTQ00011797-BH'!D14</f>
        <v>ACT-196</v>
      </c>
      <c r="E100" s="103" t="str">
        <f>'LOE-Ref-VZGTTQ00011797-BH'!G14</f>
        <v>Java Springboot Microservices SpringReactive</v>
      </c>
      <c r="F100" s="116" t="s">
        <v>50</v>
      </c>
      <c r="G100" s="50" t="s">
        <v>51</v>
      </c>
      <c r="H100" s="98">
        <v>1000412773</v>
      </c>
      <c r="I100" s="98" t="s">
        <v>52</v>
      </c>
      <c r="J100" s="98" t="s">
        <v>24</v>
      </c>
      <c r="K100" s="99">
        <f>'LOE-Ref-VZGTTQ00011797-BH'!K14</f>
        <v>97</v>
      </c>
      <c r="L100" s="99">
        <f>'LOE-Ref-VZGTTQ00011797-BH'!L14</f>
        <v>16296</v>
      </c>
      <c r="M100" s="99">
        <f>'LOE-Ref-VZGTTQ00011797-BH'!M14</f>
        <v>16296</v>
      </c>
      <c r="N100" s="99">
        <f>'LOE-Ref-VZGTTQ00011797-BH'!N14</f>
        <v>16296</v>
      </c>
      <c r="O100" s="99">
        <f>'LOE-Ref-VZGTTQ00011797-BH'!O14</f>
        <v>16296</v>
      </c>
      <c r="P100" s="99">
        <f>'LOE-Ref-VZGTTQ00011797-BH'!P14</f>
        <v>16296</v>
      </c>
      <c r="Q100" s="99">
        <f>'LOE-Ref-VZGTTQ00011797-BH'!Q14</f>
        <v>16296</v>
      </c>
      <c r="R100" s="99">
        <f>'LOE-Ref-VZGTTQ00011797-BH'!R14</f>
        <v>16296</v>
      </c>
      <c r="S100" s="99">
        <f>'LOE-Ref-VZGTTQ00011797-BH'!Y14</f>
        <v>48888</v>
      </c>
      <c r="T100" s="99">
        <f>'LOE-Ref-VZGTTQ00011797-BH'!Z14</f>
        <v>48888</v>
      </c>
      <c r="U100" s="99">
        <f>'LOE-Ref-VZGTTQ00011797-BH'!AC14</f>
        <v>97776</v>
      </c>
      <c r="V100" s="98"/>
    </row>
    <row r="101" spans="1:22" ht="23.15" hidden="1" customHeight="1">
      <c r="A101" s="98">
        <f>'LOE-Ref-VZGTTQ00011797-BH'!A15</f>
        <v>630304</v>
      </c>
      <c r="B101" s="103" t="str">
        <f>'LOE-Ref-VZGTTQ00011797-BH'!B15</f>
        <v>Thangavel, Manikandan</v>
      </c>
      <c r="C101" s="98" t="str">
        <f>'LOE-Ref-VZGTTQ00011797-BH'!C15</f>
        <v>Onshore</v>
      </c>
      <c r="D101" s="98" t="str">
        <f>'LOE-Ref-VZGTTQ00011797-BH'!D15</f>
        <v>ACT-199</v>
      </c>
      <c r="E101" s="103" t="str">
        <f>'LOE-Ref-VZGTTQ00011797-BH'!G15</f>
        <v>Java Springboot Microservices SpringReactive</v>
      </c>
      <c r="F101" s="116" t="s">
        <v>50</v>
      </c>
      <c r="G101" s="50" t="s">
        <v>51</v>
      </c>
      <c r="H101" s="98">
        <v>1000412773</v>
      </c>
      <c r="I101" s="98" t="s">
        <v>52</v>
      </c>
      <c r="J101" s="98" t="s">
        <v>24</v>
      </c>
      <c r="K101" s="99">
        <f>'LOE-Ref-VZGTTQ00011797-BH'!K15</f>
        <v>97</v>
      </c>
      <c r="L101" s="99">
        <f>'LOE-Ref-VZGTTQ00011797-BH'!L15</f>
        <v>16296</v>
      </c>
      <c r="M101" s="99">
        <f>'LOE-Ref-VZGTTQ00011797-BH'!M15</f>
        <v>16296</v>
      </c>
      <c r="N101" s="99">
        <f>'LOE-Ref-VZGTTQ00011797-BH'!N15</f>
        <v>16296</v>
      </c>
      <c r="O101" s="99">
        <f>'LOE-Ref-VZGTTQ00011797-BH'!O15</f>
        <v>16296</v>
      </c>
      <c r="P101" s="99">
        <f>'LOE-Ref-VZGTTQ00011797-BH'!P15</f>
        <v>16296</v>
      </c>
      <c r="Q101" s="99">
        <f>'LOE-Ref-VZGTTQ00011797-BH'!Q15</f>
        <v>16296</v>
      </c>
      <c r="R101" s="99">
        <f>'LOE-Ref-VZGTTQ00011797-BH'!R15</f>
        <v>16296</v>
      </c>
      <c r="S101" s="99">
        <f>'LOE-Ref-VZGTTQ00011797-BH'!Y15</f>
        <v>48888</v>
      </c>
      <c r="T101" s="99">
        <f>'LOE-Ref-VZGTTQ00011797-BH'!Z15</f>
        <v>48888</v>
      </c>
      <c r="U101" s="99">
        <f>'LOE-Ref-VZGTTQ00011797-BH'!AC15</f>
        <v>97776</v>
      </c>
      <c r="V101" s="98" t="str">
        <f>'LOE-Ref-VZGTTQ00011797-BH'!AF15</f>
        <v>Fandom</v>
      </c>
    </row>
    <row r="102" spans="1:22" ht="23.15" hidden="1" customHeight="1">
      <c r="A102" s="98">
        <f>'LOE-Ref-VZGTTQ00011797-BH'!A16</f>
        <v>913405</v>
      </c>
      <c r="B102" s="103" t="str">
        <f>'LOE-Ref-VZGTTQ00011797-BH'!B16</f>
        <v>Gade, Sudheer Kumar</v>
      </c>
      <c r="C102" s="98" t="str">
        <f>'LOE-Ref-VZGTTQ00011797-BH'!C16</f>
        <v>Onshore</v>
      </c>
      <c r="D102" s="98" t="str">
        <f>'LOE-Ref-VZGTTQ00011797-BH'!D16</f>
        <v>ACT-196</v>
      </c>
      <c r="E102" s="103" t="str">
        <f>'LOE-Ref-VZGTTQ00011797-BH'!G16</f>
        <v>PEGA</v>
      </c>
      <c r="F102" s="116" t="s">
        <v>50</v>
      </c>
      <c r="G102" s="50" t="s">
        <v>51</v>
      </c>
      <c r="H102" s="98">
        <v>1000412773</v>
      </c>
      <c r="I102" s="98" t="s">
        <v>52</v>
      </c>
      <c r="J102" s="98" t="s">
        <v>27</v>
      </c>
      <c r="K102" s="99">
        <f>'LOE-Ref-VZGTTQ00011797-BH'!K16</f>
        <v>115</v>
      </c>
      <c r="L102" s="99">
        <f>'LOE-Ref-VZGTTQ00011797-BH'!L16</f>
        <v>19320</v>
      </c>
      <c r="M102" s="99">
        <f>'LOE-Ref-VZGTTQ00011797-BH'!M16</f>
        <v>19320</v>
      </c>
      <c r="N102" s="99">
        <f>'LOE-Ref-VZGTTQ00011797-BH'!N16</f>
        <v>19320</v>
      </c>
      <c r="O102" s="99">
        <f>'LOE-Ref-VZGTTQ00011797-BH'!O16</f>
        <v>19320</v>
      </c>
      <c r="P102" s="99">
        <f>'LOE-Ref-VZGTTQ00011797-BH'!P16</f>
        <v>19320</v>
      </c>
      <c r="Q102" s="99">
        <f>'LOE-Ref-VZGTTQ00011797-BH'!Q16</f>
        <v>19320</v>
      </c>
      <c r="R102" s="99">
        <f>'LOE-Ref-VZGTTQ00011797-BH'!R16</f>
        <v>19320</v>
      </c>
      <c r="S102" s="99">
        <f>'LOE-Ref-VZGTTQ00011797-BH'!Y16</f>
        <v>57960</v>
      </c>
      <c r="T102" s="99">
        <f>'LOE-Ref-VZGTTQ00011797-BH'!Z16</f>
        <v>57960</v>
      </c>
      <c r="U102" s="99">
        <f>'LOE-Ref-VZGTTQ00011797-BH'!AC16</f>
        <v>115920</v>
      </c>
      <c r="V102" s="98" t="str">
        <f>'LOE-Ref-VZGTTQ00011797-BH'!AF16</f>
        <v>Discovery</v>
      </c>
    </row>
    <row r="103" spans="1:22" ht="23.15" hidden="1" customHeight="1">
      <c r="A103" s="98">
        <f>'LOE-Ref-VZGTTQ00011797-BH'!A17</f>
        <v>952674</v>
      </c>
      <c r="B103" s="103" t="str">
        <f>'LOE-Ref-VZGTTQ00011797-BH'!B17</f>
        <v>Labib,Nehad Assad</v>
      </c>
      <c r="C103" s="98" t="str">
        <f>'LOE-Ref-VZGTTQ00011797-BH'!C17</f>
        <v>Onshore</v>
      </c>
      <c r="D103" s="98" t="str">
        <f>'LOE-Ref-VZGTTQ00011797-BH'!D17</f>
        <v>ACT-199</v>
      </c>
      <c r="E103" s="103" t="str">
        <f>'LOE-Ref-VZGTTQ00011797-BH'!G17</f>
        <v>PEGA</v>
      </c>
      <c r="F103" s="116" t="s">
        <v>50</v>
      </c>
      <c r="G103" s="50" t="s">
        <v>51</v>
      </c>
      <c r="H103" s="98">
        <v>1000412773</v>
      </c>
      <c r="I103" s="98" t="s">
        <v>52</v>
      </c>
      <c r="J103" s="98" t="s">
        <v>24</v>
      </c>
      <c r="K103" s="99">
        <f>'LOE-Ref-VZGTTQ00011797-BH'!K17</f>
        <v>110</v>
      </c>
      <c r="L103" s="99">
        <f>'LOE-Ref-VZGTTQ00011797-BH'!L17</f>
        <v>18480</v>
      </c>
      <c r="M103" s="99">
        <f>'LOE-Ref-VZGTTQ00011797-BH'!M17</f>
        <v>18480</v>
      </c>
      <c r="N103" s="99">
        <f>'LOE-Ref-VZGTTQ00011797-BH'!N17</f>
        <v>18480</v>
      </c>
      <c r="O103" s="99">
        <f>'LOE-Ref-VZGTTQ00011797-BH'!O17</f>
        <v>18480</v>
      </c>
      <c r="P103" s="99">
        <f>'LOE-Ref-VZGTTQ00011797-BH'!P17</f>
        <v>18480</v>
      </c>
      <c r="Q103" s="99">
        <f>'LOE-Ref-VZGTTQ00011797-BH'!Q17</f>
        <v>18480</v>
      </c>
      <c r="R103" s="99">
        <f>'LOE-Ref-VZGTTQ00011797-BH'!R17</f>
        <v>18480</v>
      </c>
      <c r="S103" s="99">
        <f>'LOE-Ref-VZGTTQ00011797-BH'!Y17</f>
        <v>55440</v>
      </c>
      <c r="T103" s="99">
        <f>'LOE-Ref-VZGTTQ00011797-BH'!Z17</f>
        <v>55440</v>
      </c>
      <c r="U103" s="99">
        <f>'LOE-Ref-VZGTTQ00011797-BH'!AC17</f>
        <v>110880</v>
      </c>
      <c r="V103" s="98" t="str">
        <f>'LOE-Ref-VZGTTQ00011797-BH'!AF17</f>
        <v>Elysium</v>
      </c>
    </row>
    <row r="104" spans="1:22" ht="23.15" hidden="1" customHeight="1">
      <c r="A104" s="98">
        <f>'LOE-Ref-VZGTTQ00011797-BH'!A18</f>
        <v>883179</v>
      </c>
      <c r="B104" s="103" t="str">
        <f>'LOE-Ref-VZGTTQ00011797-BH'!B18</f>
        <v>Pottipati, Sreenadh</v>
      </c>
      <c r="C104" s="98" t="str">
        <f>'LOE-Ref-VZGTTQ00011797-BH'!C18</f>
        <v>Onshore</v>
      </c>
      <c r="D104" s="98" t="str">
        <f>'LOE-Ref-VZGTTQ00011797-BH'!D18</f>
        <v>ACT-115</v>
      </c>
      <c r="E104" s="103" t="str">
        <f>'LOE-Ref-VZGTTQ00011797-BH'!G18</f>
        <v>Pro*C</v>
      </c>
      <c r="F104" s="116" t="s">
        <v>50</v>
      </c>
      <c r="G104" s="50" t="s">
        <v>51</v>
      </c>
      <c r="H104" s="98">
        <v>1000412773</v>
      </c>
      <c r="I104" s="98" t="s">
        <v>52</v>
      </c>
      <c r="J104" s="98" t="s">
        <v>37</v>
      </c>
      <c r="K104" s="99">
        <f>'LOE-Ref-VZGTTQ00011797-BH'!K18</f>
        <v>97</v>
      </c>
      <c r="L104" s="99">
        <f>'LOE-Ref-VZGTTQ00011797-BH'!L18</f>
        <v>16296</v>
      </c>
      <c r="M104" s="99">
        <f>'LOE-Ref-VZGTTQ00011797-BH'!M18</f>
        <v>0</v>
      </c>
      <c r="N104" s="99">
        <f>'LOE-Ref-VZGTTQ00011797-BH'!N18</f>
        <v>0</v>
      </c>
      <c r="O104" s="99">
        <f>'LOE-Ref-VZGTTQ00011797-BH'!O18</f>
        <v>16296</v>
      </c>
      <c r="P104" s="99">
        <f>'LOE-Ref-VZGTTQ00011797-BH'!P18</f>
        <v>16296</v>
      </c>
      <c r="Q104" s="99">
        <f>'LOE-Ref-VZGTTQ00011797-BH'!Q18</f>
        <v>16296</v>
      </c>
      <c r="R104" s="99">
        <f>'LOE-Ref-VZGTTQ00011797-BH'!R18</f>
        <v>16296</v>
      </c>
      <c r="S104" s="99">
        <f>'LOE-Ref-VZGTTQ00011797-BH'!Y18</f>
        <v>16296</v>
      </c>
      <c r="T104" s="99">
        <f>'LOE-Ref-VZGTTQ00011797-BH'!Z18</f>
        <v>48888</v>
      </c>
      <c r="U104" s="99">
        <f>'LOE-Ref-VZGTTQ00011797-BH'!AC18</f>
        <v>65184</v>
      </c>
      <c r="V104" s="98"/>
    </row>
    <row r="105" spans="1:22" ht="23.15" hidden="1" customHeight="1">
      <c r="A105" s="98">
        <f>'LOE-Ref-VZGTTQ00011797-BH'!A19</f>
        <v>160134</v>
      </c>
      <c r="B105" s="103" t="str">
        <f>'LOE-Ref-VZGTTQ00011797-BH'!B19</f>
        <v>Arnab Mukherjee</v>
      </c>
      <c r="C105" s="98" t="str">
        <f>'LOE-Ref-VZGTTQ00011797-BH'!C19</f>
        <v>Onshore</v>
      </c>
      <c r="D105" s="98" t="str">
        <f>'LOE-Ref-VZGTTQ00011797-BH'!D19</f>
        <v>ACT234</v>
      </c>
      <c r="E105" s="103" t="str">
        <f>'LOE-Ref-VZGTTQ00011797-BH'!G19</f>
        <v>Release Train Engineer</v>
      </c>
      <c r="F105" s="116" t="s">
        <v>50</v>
      </c>
      <c r="G105" s="50" t="s">
        <v>51</v>
      </c>
      <c r="H105" s="98">
        <v>1000412773</v>
      </c>
      <c r="I105" s="98" t="s">
        <v>52</v>
      </c>
      <c r="J105" s="98" t="s">
        <v>24</v>
      </c>
      <c r="K105" s="99">
        <f>'LOE-Ref-VZGTTQ00011797-BH'!K19</f>
        <v>95</v>
      </c>
      <c r="L105" s="99">
        <f>'LOE-Ref-VZGTTQ00011797-BH'!L19</f>
        <v>15960</v>
      </c>
      <c r="M105" s="99">
        <f>'LOE-Ref-VZGTTQ00011797-BH'!M19</f>
        <v>15960</v>
      </c>
      <c r="N105" s="99">
        <f>'LOE-Ref-VZGTTQ00011797-BH'!N19</f>
        <v>15960</v>
      </c>
      <c r="O105" s="99">
        <f>'LOE-Ref-VZGTTQ00011797-BH'!O19</f>
        <v>13680</v>
      </c>
      <c r="P105" s="99">
        <f>'LOE-Ref-VZGTTQ00011797-BH'!P19</f>
        <v>15960</v>
      </c>
      <c r="Q105" s="99">
        <f>'LOE-Ref-VZGTTQ00011797-BH'!Q19</f>
        <v>15960</v>
      </c>
      <c r="R105" s="99">
        <f>'LOE-Ref-VZGTTQ00011797-BH'!R19</f>
        <v>15960</v>
      </c>
      <c r="S105" s="99">
        <f>'LOE-Ref-VZGTTQ00011797-BH'!Y19</f>
        <v>45600</v>
      </c>
      <c r="T105" s="99">
        <f>'LOE-Ref-VZGTTQ00011797-BH'!Z19</f>
        <v>47880</v>
      </c>
      <c r="U105" s="99">
        <f>'LOE-Ref-VZGTTQ00011797-BH'!AC19</f>
        <v>93480</v>
      </c>
      <c r="V105" s="98"/>
    </row>
    <row r="106" spans="1:22" ht="23.15" hidden="1" customHeight="1">
      <c r="A106" s="98">
        <f>'LOE-Ref-VZGTTQ00011797-BH'!A20</f>
        <v>971322</v>
      </c>
      <c r="B106" s="103" t="str">
        <f>'LOE-Ref-VZGTTQ00011797-BH'!B20</f>
        <v>Atmakuru,Rajeswari</v>
      </c>
      <c r="C106" s="98" t="str">
        <f>'LOE-Ref-VZGTTQ00011797-BH'!C20</f>
        <v>Onshore</v>
      </c>
      <c r="D106" s="98" t="str">
        <f>'LOE-Ref-VZGTTQ00011797-BH'!D20</f>
        <v>ACT211</v>
      </c>
      <c r="E106" s="103" t="str">
        <f>'LOE-Ref-VZGTTQ00011797-BH'!G20</f>
        <v>Java Springboot Microservices SpringReactive</v>
      </c>
      <c r="F106" s="116" t="s">
        <v>50</v>
      </c>
      <c r="G106" s="50" t="s">
        <v>51</v>
      </c>
      <c r="H106" s="98">
        <v>1000412773</v>
      </c>
      <c r="I106" s="98" t="s">
        <v>52</v>
      </c>
      <c r="J106" s="98" t="s">
        <v>24</v>
      </c>
      <c r="K106" s="99">
        <f>'LOE-Ref-VZGTTQ00011797-BH'!K20</f>
        <v>95</v>
      </c>
      <c r="L106" s="99">
        <f>'LOE-Ref-VZGTTQ00011797-BH'!L20</f>
        <v>15960</v>
      </c>
      <c r="M106" s="99">
        <f>'LOE-Ref-VZGTTQ00011797-BH'!M20</f>
        <v>15960</v>
      </c>
      <c r="N106" s="99">
        <f>'LOE-Ref-VZGTTQ00011797-BH'!N20</f>
        <v>15960</v>
      </c>
      <c r="O106" s="99">
        <f>'LOE-Ref-VZGTTQ00011797-BH'!O20</f>
        <v>15960</v>
      </c>
      <c r="P106" s="99">
        <f>'LOE-Ref-VZGTTQ00011797-BH'!P20</f>
        <v>7980</v>
      </c>
      <c r="Q106" s="99">
        <f>'LOE-Ref-VZGTTQ00011797-BH'!Q20</f>
        <v>15960</v>
      </c>
      <c r="R106" s="99">
        <f>'LOE-Ref-VZGTTQ00011797-BH'!R20</f>
        <v>15960</v>
      </c>
      <c r="S106" s="99">
        <f>'LOE-Ref-VZGTTQ00011797-BH'!Y20</f>
        <v>47880</v>
      </c>
      <c r="T106" s="99">
        <f>'LOE-Ref-VZGTTQ00011797-BH'!Z20</f>
        <v>39900</v>
      </c>
      <c r="U106" s="99">
        <f>'LOE-Ref-VZGTTQ00011797-BH'!AC20</f>
        <v>87780</v>
      </c>
      <c r="V106" s="98">
        <f>'LOE-Ref-VZGTTQ00011797-BH'!AF20</f>
        <v>0</v>
      </c>
    </row>
    <row r="107" spans="1:22" ht="23.15" hidden="1" customHeight="1">
      <c r="A107" s="98">
        <f>'LOE-Ref-VZGTTQ00011797-BH'!A21</f>
        <v>2101630</v>
      </c>
      <c r="B107" s="103" t="str">
        <f>'LOE-Ref-VZGTTQ00011797-BH'!B21</f>
        <v>Santosh Wankhade, DhanaSree</v>
      </c>
      <c r="C107" s="98" t="str">
        <f>'LOE-Ref-VZGTTQ00011797-BH'!C21</f>
        <v>Offshore</v>
      </c>
      <c r="D107" s="98" t="str">
        <f>'LOE-Ref-VZGTTQ00011797-BH'!D21</f>
        <v>ACT-196</v>
      </c>
      <c r="E107" s="103" t="str">
        <f>'LOE-Ref-VZGTTQ00011797-BH'!G21</f>
        <v>ReactJS</v>
      </c>
      <c r="F107" s="116" t="s">
        <v>50</v>
      </c>
      <c r="G107" s="50" t="s">
        <v>51</v>
      </c>
      <c r="H107" s="98">
        <v>1000412773</v>
      </c>
      <c r="I107" s="98" t="s">
        <v>52</v>
      </c>
      <c r="J107" s="98" t="s">
        <v>33</v>
      </c>
      <c r="K107" s="99">
        <f>'LOE-Ref-VZGTTQ00011797-BH'!K21</f>
        <v>25</v>
      </c>
      <c r="L107" s="99">
        <f>'LOE-Ref-VZGTTQ00011797-BH'!L21</f>
        <v>4200</v>
      </c>
      <c r="M107" s="99">
        <f>'LOE-Ref-VZGTTQ00011797-BH'!M21</f>
        <v>4200</v>
      </c>
      <c r="N107" s="99">
        <f>'LOE-Ref-VZGTTQ00011797-BH'!N21</f>
        <v>4200</v>
      </c>
      <c r="O107" s="99">
        <f>'LOE-Ref-VZGTTQ00011797-BH'!O21</f>
        <v>4200</v>
      </c>
      <c r="P107" s="99">
        <f>'LOE-Ref-VZGTTQ00011797-BH'!P21</f>
        <v>4200</v>
      </c>
      <c r="Q107" s="99">
        <f>'LOE-Ref-VZGTTQ00011797-BH'!Q21</f>
        <v>4200</v>
      </c>
      <c r="R107" s="99">
        <f>'LOE-Ref-VZGTTQ00011797-BH'!R21</f>
        <v>4200</v>
      </c>
      <c r="S107" s="99">
        <f>'LOE-Ref-VZGTTQ00011797-BH'!Y21</f>
        <v>12600</v>
      </c>
      <c r="T107" s="99">
        <f>'LOE-Ref-VZGTTQ00011797-BH'!Z21</f>
        <v>12600</v>
      </c>
      <c r="U107" s="99">
        <f>'LOE-Ref-VZGTTQ00011797-BH'!AC21</f>
        <v>25200</v>
      </c>
      <c r="V107" s="98" t="str">
        <f>'LOE-Ref-VZGTTQ00011797-BH'!AF21</f>
        <v>SOF</v>
      </c>
    </row>
    <row r="108" spans="1:22" ht="23.15" hidden="1" customHeight="1">
      <c r="A108" s="98">
        <f>'LOE-Ref-VZGTTQ00011797-BH'!A22</f>
        <v>2247050</v>
      </c>
      <c r="B108" s="103" t="str">
        <f>'LOE-Ref-VZGTTQ00011797-BH'!B22</f>
        <v>AnuMeenakshi Murugan</v>
      </c>
      <c r="C108" s="98" t="str">
        <f>'LOE-Ref-VZGTTQ00011797-BH'!C22</f>
        <v>Offshore</v>
      </c>
      <c r="D108" s="98" t="str">
        <f>'LOE-Ref-VZGTTQ00011797-BH'!D22</f>
        <v>ACT-196</v>
      </c>
      <c r="E108" s="103" t="str">
        <f>'LOE-Ref-VZGTTQ00011797-BH'!G22</f>
        <v>Java Springboot Microservices SpringReactive</v>
      </c>
      <c r="F108" s="116" t="s">
        <v>50</v>
      </c>
      <c r="G108" s="50" t="s">
        <v>51</v>
      </c>
      <c r="H108" s="98">
        <v>1000412773</v>
      </c>
      <c r="I108" s="98" t="s">
        <v>52</v>
      </c>
      <c r="J108" s="98" t="s">
        <v>24</v>
      </c>
      <c r="K108" s="99">
        <f>'LOE-Ref-VZGTTQ00011797-BH'!K22</f>
        <v>25</v>
      </c>
      <c r="L108" s="99">
        <f>'LOE-Ref-VZGTTQ00011797-BH'!L22</f>
        <v>0</v>
      </c>
      <c r="M108" s="99">
        <f>'LOE-Ref-VZGTTQ00011797-BH'!M22</f>
        <v>4200</v>
      </c>
      <c r="N108" s="99">
        <f>'LOE-Ref-VZGTTQ00011797-BH'!N22</f>
        <v>4200</v>
      </c>
      <c r="O108" s="99">
        <f>'LOE-Ref-VZGTTQ00011797-BH'!O22</f>
        <v>4200</v>
      </c>
      <c r="P108" s="99">
        <f>'LOE-Ref-VZGTTQ00011797-BH'!P22</f>
        <v>4200</v>
      </c>
      <c r="Q108" s="99">
        <f>'LOE-Ref-VZGTTQ00011797-BH'!Q22</f>
        <v>4200</v>
      </c>
      <c r="R108" s="99">
        <f>'LOE-Ref-VZGTTQ00011797-BH'!R22</f>
        <v>4200</v>
      </c>
      <c r="S108" s="99">
        <f>'LOE-Ref-VZGTTQ00011797-BH'!Y22</f>
        <v>12600</v>
      </c>
      <c r="T108" s="99">
        <f>'LOE-Ref-VZGTTQ00011797-BH'!Z22</f>
        <v>12600</v>
      </c>
      <c r="U108" s="99">
        <f>'LOE-Ref-VZGTTQ00011797-BH'!AC22</f>
        <v>25200</v>
      </c>
      <c r="V108" s="98"/>
    </row>
    <row r="109" spans="1:22" ht="23.15" hidden="1" customHeight="1">
      <c r="A109" s="98">
        <f>'LOE-Ref-VZGTTQ00011797-BH'!A23</f>
        <v>2018995</v>
      </c>
      <c r="B109" s="103" t="str">
        <f>'LOE-Ref-VZGTTQ00011797-BH'!B23</f>
        <v>Parameshwari Periyasamy</v>
      </c>
      <c r="C109" s="98" t="str">
        <f>'LOE-Ref-VZGTTQ00011797-BH'!C23</f>
        <v>Offshore</v>
      </c>
      <c r="D109" s="98" t="str">
        <f>'LOE-Ref-VZGTTQ00011797-BH'!D23</f>
        <v>ACT-199</v>
      </c>
      <c r="E109" s="103" t="str">
        <f>'LOE-Ref-VZGTTQ00011797-BH'!G23</f>
        <v>Java Springboot Microservices SpringReactive</v>
      </c>
      <c r="F109" s="116" t="s">
        <v>50</v>
      </c>
      <c r="G109" s="50" t="s">
        <v>51</v>
      </c>
      <c r="H109" s="98">
        <v>1000412773</v>
      </c>
      <c r="I109" s="98" t="s">
        <v>52</v>
      </c>
      <c r="J109" s="98" t="s">
        <v>24</v>
      </c>
      <c r="K109" s="99">
        <f>'LOE-Ref-VZGTTQ00011797-BH'!K23</f>
        <v>25</v>
      </c>
      <c r="L109" s="99">
        <f>'LOE-Ref-VZGTTQ00011797-BH'!L23</f>
        <v>4200</v>
      </c>
      <c r="M109" s="99">
        <f>'LOE-Ref-VZGTTQ00011797-BH'!M23</f>
        <v>4200</v>
      </c>
      <c r="N109" s="99">
        <f>'LOE-Ref-VZGTTQ00011797-BH'!N23</f>
        <v>4200</v>
      </c>
      <c r="O109" s="99">
        <f>'LOE-Ref-VZGTTQ00011797-BH'!O23</f>
        <v>4200</v>
      </c>
      <c r="P109" s="99">
        <f>'LOE-Ref-VZGTTQ00011797-BH'!P23</f>
        <v>4200</v>
      </c>
      <c r="Q109" s="99">
        <f>'LOE-Ref-VZGTTQ00011797-BH'!Q23</f>
        <v>4200</v>
      </c>
      <c r="R109" s="99">
        <f>'LOE-Ref-VZGTTQ00011797-BH'!R23</f>
        <v>4200</v>
      </c>
      <c r="S109" s="99">
        <f>'LOE-Ref-VZGTTQ00011797-BH'!Y23</f>
        <v>12600</v>
      </c>
      <c r="T109" s="99">
        <f>'LOE-Ref-VZGTTQ00011797-BH'!Z23</f>
        <v>12600</v>
      </c>
      <c r="U109" s="99">
        <f>'LOE-Ref-VZGTTQ00011797-BH'!AC23</f>
        <v>25200</v>
      </c>
      <c r="V109" s="98"/>
    </row>
    <row r="110" spans="1:22" ht="23.15" hidden="1" customHeight="1">
      <c r="A110" s="98">
        <f>'LOE-Ref-VZGTTQ00011797-BH'!A24</f>
        <v>2088092</v>
      </c>
      <c r="B110" s="103" t="str">
        <f>'LOE-Ref-VZGTTQ00011797-BH'!B24</f>
        <v>Dunga,Vishnu Sai Praveen</v>
      </c>
      <c r="C110" s="98" t="str">
        <f>'LOE-Ref-VZGTTQ00011797-BH'!C24</f>
        <v>Offshore</v>
      </c>
      <c r="D110" s="98" t="str">
        <f>'LOE-Ref-VZGTTQ00011797-BH'!D24</f>
        <v>ACT-196</v>
      </c>
      <c r="E110" s="103" t="str">
        <f>'LOE-Ref-VZGTTQ00011797-BH'!G24</f>
        <v>ReactJS</v>
      </c>
      <c r="F110" s="116" t="s">
        <v>50</v>
      </c>
      <c r="G110" s="50" t="s">
        <v>51</v>
      </c>
      <c r="H110" s="98">
        <v>1000412773</v>
      </c>
      <c r="I110" s="98" t="s">
        <v>52</v>
      </c>
      <c r="J110" s="98" t="s">
        <v>33</v>
      </c>
      <c r="K110" s="99">
        <f>'LOE-Ref-VZGTTQ00011797-BH'!K24</f>
        <v>25</v>
      </c>
      <c r="L110" s="99">
        <f>'LOE-Ref-VZGTTQ00011797-BH'!L24</f>
        <v>4200</v>
      </c>
      <c r="M110" s="99">
        <f>'LOE-Ref-VZGTTQ00011797-BH'!M24</f>
        <v>4200</v>
      </c>
      <c r="N110" s="99">
        <f>'LOE-Ref-VZGTTQ00011797-BH'!N24</f>
        <v>4200</v>
      </c>
      <c r="O110" s="99">
        <f>'LOE-Ref-VZGTTQ00011797-BH'!O24</f>
        <v>4200</v>
      </c>
      <c r="P110" s="99">
        <f>'LOE-Ref-VZGTTQ00011797-BH'!P24</f>
        <v>4200</v>
      </c>
      <c r="Q110" s="99">
        <f>'LOE-Ref-VZGTTQ00011797-BH'!Q24</f>
        <v>4200</v>
      </c>
      <c r="R110" s="99">
        <f>'LOE-Ref-VZGTTQ00011797-BH'!R24</f>
        <v>4200</v>
      </c>
      <c r="S110" s="99">
        <f>'LOE-Ref-VZGTTQ00011797-BH'!Y24</f>
        <v>12600</v>
      </c>
      <c r="T110" s="99">
        <f>'LOE-Ref-VZGTTQ00011797-BH'!Z24</f>
        <v>12600</v>
      </c>
      <c r="U110" s="99">
        <f>'LOE-Ref-VZGTTQ00011797-BH'!AC24</f>
        <v>25200</v>
      </c>
      <c r="V110" s="98"/>
    </row>
    <row r="111" spans="1:22" ht="23.15" hidden="1" customHeight="1">
      <c r="A111" s="98">
        <f>'LOE-Ref-VZGTTQ00011797-BH'!A25</f>
        <v>2245545</v>
      </c>
      <c r="B111" s="103" t="str">
        <f>'LOE-Ref-VZGTTQ00011797-BH'!B25</f>
        <v>Tyagi, Aashish</v>
      </c>
      <c r="C111" s="98" t="str">
        <f>'LOE-Ref-VZGTTQ00011797-BH'!C25</f>
        <v>Offshore</v>
      </c>
      <c r="D111" s="98" t="str">
        <f>'LOE-Ref-VZGTTQ00011797-BH'!D25</f>
        <v>ACT-196</v>
      </c>
      <c r="E111" s="103" t="str">
        <f>'LOE-Ref-VZGTTQ00011797-BH'!G25</f>
        <v>ReactJS</v>
      </c>
      <c r="F111" s="116" t="s">
        <v>50</v>
      </c>
      <c r="G111" s="50" t="s">
        <v>51</v>
      </c>
      <c r="H111" s="98">
        <v>1000412773</v>
      </c>
      <c r="I111" s="98" t="s">
        <v>52</v>
      </c>
      <c r="J111" s="98" t="s">
        <v>33</v>
      </c>
      <c r="K111" s="99">
        <f>'LOE-Ref-VZGTTQ00011797-BH'!K25</f>
        <v>25</v>
      </c>
      <c r="L111" s="99">
        <f>'LOE-Ref-VZGTTQ00011797-BH'!L25</f>
        <v>4200</v>
      </c>
      <c r="M111" s="99">
        <f>'LOE-Ref-VZGTTQ00011797-BH'!M25</f>
        <v>4200</v>
      </c>
      <c r="N111" s="99">
        <f>'LOE-Ref-VZGTTQ00011797-BH'!N25</f>
        <v>4200</v>
      </c>
      <c r="O111" s="99">
        <f>'LOE-Ref-VZGTTQ00011797-BH'!O25</f>
        <v>4200</v>
      </c>
      <c r="P111" s="99">
        <f>'LOE-Ref-VZGTTQ00011797-BH'!P25</f>
        <v>4200</v>
      </c>
      <c r="Q111" s="99">
        <f>'LOE-Ref-VZGTTQ00011797-BH'!Q25</f>
        <v>4200</v>
      </c>
      <c r="R111" s="99">
        <f>'LOE-Ref-VZGTTQ00011797-BH'!R25</f>
        <v>4200</v>
      </c>
      <c r="S111" s="99">
        <f>'LOE-Ref-VZGTTQ00011797-BH'!Y25</f>
        <v>12600</v>
      </c>
      <c r="T111" s="99">
        <f>'LOE-Ref-VZGTTQ00011797-BH'!Z25</f>
        <v>12600</v>
      </c>
      <c r="U111" s="99">
        <f>'LOE-Ref-VZGTTQ00011797-BH'!AC25</f>
        <v>25200</v>
      </c>
      <c r="V111" s="98" t="str">
        <f>'LOE-Ref-VZGTTQ00011797-BH'!AF25</f>
        <v>SOF</v>
      </c>
    </row>
    <row r="112" spans="1:22" ht="23.15" hidden="1" customHeight="1">
      <c r="A112" s="98">
        <f>'LOE-Ref-VZGTTQ00011797-BH'!A26</f>
        <v>918276</v>
      </c>
      <c r="B112" s="103" t="str">
        <f>'LOE-Ref-VZGTTQ00011797-BH'!B26</f>
        <v xml:space="preserve">Balasubramanian, Sarvesh </v>
      </c>
      <c r="C112" s="98" t="str">
        <f>'LOE-Ref-VZGTTQ00011797-BH'!C26</f>
        <v>Offshore</v>
      </c>
      <c r="D112" s="98" t="str">
        <f>'LOE-Ref-VZGTTQ00011797-BH'!D26</f>
        <v>ACT-196</v>
      </c>
      <c r="E112" s="103" t="str">
        <f>'LOE-Ref-VZGTTQ00011797-BH'!G26</f>
        <v>PEGA</v>
      </c>
      <c r="F112" s="116" t="s">
        <v>50</v>
      </c>
      <c r="G112" s="50" t="s">
        <v>51</v>
      </c>
      <c r="H112" s="98">
        <v>1000412773</v>
      </c>
      <c r="I112" s="98" t="s">
        <v>52</v>
      </c>
      <c r="J112" s="98" t="s">
        <v>27</v>
      </c>
      <c r="K112" s="99">
        <f>'LOE-Ref-VZGTTQ00011797-BH'!K26</f>
        <v>25</v>
      </c>
      <c r="L112" s="99">
        <f>'LOE-Ref-VZGTTQ00011797-BH'!L26</f>
        <v>4200</v>
      </c>
      <c r="M112" s="99">
        <f>'LOE-Ref-VZGTTQ00011797-BH'!M26</f>
        <v>4200</v>
      </c>
      <c r="N112" s="99">
        <f>'LOE-Ref-VZGTTQ00011797-BH'!N26</f>
        <v>4200</v>
      </c>
      <c r="O112" s="99">
        <f>'LOE-Ref-VZGTTQ00011797-BH'!O26</f>
        <v>4200</v>
      </c>
      <c r="P112" s="99">
        <f>'LOE-Ref-VZGTTQ00011797-BH'!P26</f>
        <v>4200</v>
      </c>
      <c r="Q112" s="99">
        <f>'LOE-Ref-VZGTTQ00011797-BH'!Q26</f>
        <v>4200</v>
      </c>
      <c r="R112" s="99">
        <f>'LOE-Ref-VZGTTQ00011797-BH'!R26</f>
        <v>4200</v>
      </c>
      <c r="S112" s="99">
        <f>'LOE-Ref-VZGTTQ00011797-BH'!Y26</f>
        <v>12600</v>
      </c>
      <c r="T112" s="99">
        <f>'LOE-Ref-VZGTTQ00011797-BH'!Z26</f>
        <v>12600</v>
      </c>
      <c r="U112" s="99">
        <f>'LOE-Ref-VZGTTQ00011797-BH'!AC26</f>
        <v>25200</v>
      </c>
      <c r="V112" s="98"/>
    </row>
    <row r="113" spans="1:22" ht="23.15" hidden="1" customHeight="1">
      <c r="A113" s="98">
        <f>'LOE-Ref-VZGTTQ00011797-BH'!A27</f>
        <v>2096689</v>
      </c>
      <c r="B113" s="103" t="str">
        <f>'LOE-Ref-VZGTTQ00011797-BH'!B27</f>
        <v>Ganesan,SakthiKumar</v>
      </c>
      <c r="C113" s="98" t="str">
        <f>'LOE-Ref-VZGTTQ00011797-BH'!C27</f>
        <v>Offshore</v>
      </c>
      <c r="D113" s="98" t="str">
        <f>'LOE-Ref-VZGTTQ00011797-BH'!D27</f>
        <v>ACT-196</v>
      </c>
      <c r="E113" s="103" t="str">
        <f>'LOE-Ref-VZGTTQ00011797-BH'!G27</f>
        <v>ReactJS</v>
      </c>
      <c r="F113" s="116" t="s">
        <v>50</v>
      </c>
      <c r="G113" s="50" t="s">
        <v>51</v>
      </c>
      <c r="H113" s="98">
        <v>1000412773</v>
      </c>
      <c r="I113" s="98" t="s">
        <v>52</v>
      </c>
      <c r="J113" s="98" t="s">
        <v>33</v>
      </c>
      <c r="K113" s="99">
        <f>'LOE-Ref-VZGTTQ00011797-BH'!K27</f>
        <v>25</v>
      </c>
      <c r="L113" s="99">
        <f>'LOE-Ref-VZGTTQ00011797-BH'!L27</f>
        <v>4200</v>
      </c>
      <c r="M113" s="99">
        <f>'LOE-Ref-VZGTTQ00011797-BH'!M27</f>
        <v>4200</v>
      </c>
      <c r="N113" s="99">
        <f>'LOE-Ref-VZGTTQ00011797-BH'!N27</f>
        <v>4200</v>
      </c>
      <c r="O113" s="99">
        <f>'LOE-Ref-VZGTTQ00011797-BH'!O27</f>
        <v>4200</v>
      </c>
      <c r="P113" s="99">
        <f>'LOE-Ref-VZGTTQ00011797-BH'!P27</f>
        <v>4200</v>
      </c>
      <c r="Q113" s="99">
        <f>'LOE-Ref-VZGTTQ00011797-BH'!Q27</f>
        <v>4200</v>
      </c>
      <c r="R113" s="99">
        <f>'LOE-Ref-VZGTTQ00011797-BH'!R27</f>
        <v>4200</v>
      </c>
      <c r="S113" s="99">
        <f>'LOE-Ref-VZGTTQ00011797-BH'!Y27</f>
        <v>12600</v>
      </c>
      <c r="T113" s="99">
        <f>'LOE-Ref-VZGTTQ00011797-BH'!Z27</f>
        <v>12600</v>
      </c>
      <c r="U113" s="99">
        <f>'LOE-Ref-VZGTTQ00011797-BH'!AC27</f>
        <v>25200</v>
      </c>
      <c r="V113" s="98"/>
    </row>
    <row r="114" spans="1:22" ht="23.15" hidden="1" customHeight="1">
      <c r="A114" s="98">
        <f>'LOE-Ref-VZGTTQ00011797-BH'!A28</f>
        <v>2155098</v>
      </c>
      <c r="B114" s="103" t="str">
        <f>'LOE-Ref-VZGTTQ00011797-BH'!B28</f>
        <v>Satheesh  S</v>
      </c>
      <c r="C114" s="98" t="str">
        <f>'LOE-Ref-VZGTTQ00011797-BH'!C28</f>
        <v>Offshore</v>
      </c>
      <c r="D114" s="98" t="str">
        <f>'LOE-Ref-VZGTTQ00011797-BH'!D28</f>
        <v>ACT-196</v>
      </c>
      <c r="E114" s="103" t="str">
        <f>'LOE-Ref-VZGTTQ00011797-BH'!G28</f>
        <v>ReactJS</v>
      </c>
      <c r="F114" s="116" t="s">
        <v>50</v>
      </c>
      <c r="G114" s="50" t="s">
        <v>51</v>
      </c>
      <c r="H114" s="98">
        <v>1000412773</v>
      </c>
      <c r="I114" s="98" t="s">
        <v>52</v>
      </c>
      <c r="J114" s="98" t="s">
        <v>33</v>
      </c>
      <c r="K114" s="99">
        <f>'LOE-Ref-VZGTTQ00011797-BH'!K28</f>
        <v>25</v>
      </c>
      <c r="L114" s="99">
        <f>'LOE-Ref-VZGTTQ00011797-BH'!L28</f>
        <v>4200</v>
      </c>
      <c r="M114" s="99">
        <f>'LOE-Ref-VZGTTQ00011797-BH'!M28</f>
        <v>4200</v>
      </c>
      <c r="N114" s="99">
        <f>'LOE-Ref-VZGTTQ00011797-BH'!N28</f>
        <v>4200</v>
      </c>
      <c r="O114" s="99">
        <f>'LOE-Ref-VZGTTQ00011797-BH'!O28</f>
        <v>4200</v>
      </c>
      <c r="P114" s="99">
        <f>'LOE-Ref-VZGTTQ00011797-BH'!P28</f>
        <v>4200</v>
      </c>
      <c r="Q114" s="99">
        <f>'LOE-Ref-VZGTTQ00011797-BH'!Q28</f>
        <v>4200</v>
      </c>
      <c r="R114" s="99">
        <f>'LOE-Ref-VZGTTQ00011797-BH'!R28</f>
        <v>4200</v>
      </c>
      <c r="S114" s="99">
        <f>'LOE-Ref-VZGTTQ00011797-BH'!Y28</f>
        <v>12600</v>
      </c>
      <c r="T114" s="99">
        <f>'LOE-Ref-VZGTTQ00011797-BH'!Z28</f>
        <v>12600</v>
      </c>
      <c r="U114" s="99">
        <f>'LOE-Ref-VZGTTQ00011797-BH'!AC28</f>
        <v>25200</v>
      </c>
      <c r="V114" s="98" t="str">
        <f>'LOE-Ref-VZGTTQ00011797-BH'!AF28</f>
        <v>Elysium</v>
      </c>
    </row>
    <row r="115" spans="1:22" ht="23.15" hidden="1" customHeight="1">
      <c r="A115" s="98" t="e">
        <f>'LOE-Ref-VZGTTQ00011797-BH'!#REF!</f>
        <v>#REF!</v>
      </c>
      <c r="B115" s="103" t="e">
        <f>'LOE-Ref-VZGTTQ00011797-BH'!#REF!</f>
        <v>#REF!</v>
      </c>
      <c r="C115" s="98" t="e">
        <f>'LOE-Ref-VZGTTQ00011797-BH'!#REF!</f>
        <v>#REF!</v>
      </c>
      <c r="D115" s="98" t="e">
        <f>'LOE-Ref-VZGTTQ00011797-BH'!#REF!</f>
        <v>#REF!</v>
      </c>
      <c r="E115" s="103" t="e">
        <f>'LOE-Ref-VZGTTQ00011797-BH'!#REF!</f>
        <v>#REF!</v>
      </c>
      <c r="F115" s="116" t="s">
        <v>50</v>
      </c>
      <c r="G115" s="50" t="s">
        <v>51</v>
      </c>
      <c r="H115" s="98">
        <v>1000412773</v>
      </c>
      <c r="I115" s="98" t="s">
        <v>52</v>
      </c>
      <c r="J115" s="98" t="s">
        <v>26</v>
      </c>
      <c r="K115" s="99" t="e">
        <f>'LOE-Ref-VZGTTQ00011797-BH'!#REF!</f>
        <v>#REF!</v>
      </c>
      <c r="L115" s="99" t="e">
        <f>'LOE-Ref-VZGTTQ00011797-BH'!#REF!</f>
        <v>#REF!</v>
      </c>
      <c r="M115" s="99" t="e">
        <f>'LOE-Ref-VZGTTQ00011797-BH'!#REF!</f>
        <v>#REF!</v>
      </c>
      <c r="N115" s="99" t="e">
        <f>'LOE-Ref-VZGTTQ00011797-BH'!#REF!</f>
        <v>#REF!</v>
      </c>
      <c r="O115" s="99" t="e">
        <f>'LOE-Ref-VZGTTQ00011797-BH'!#REF!</f>
        <v>#REF!</v>
      </c>
      <c r="P115" s="99" t="e">
        <f>'LOE-Ref-VZGTTQ00011797-BH'!#REF!</f>
        <v>#REF!</v>
      </c>
      <c r="Q115" s="99" t="e">
        <f>'LOE-Ref-VZGTTQ00011797-BH'!#REF!</f>
        <v>#REF!</v>
      </c>
      <c r="R115" s="99" t="e">
        <f>'LOE-Ref-VZGTTQ00011797-BH'!#REF!</f>
        <v>#REF!</v>
      </c>
      <c r="S115" s="99" t="e">
        <f>'LOE-Ref-VZGTTQ00011797-BH'!#REF!</f>
        <v>#REF!</v>
      </c>
      <c r="T115" s="99" t="e">
        <f>'LOE-Ref-VZGTTQ00011797-BH'!#REF!</f>
        <v>#REF!</v>
      </c>
      <c r="U115" s="99" t="e">
        <f>'LOE-Ref-VZGTTQ00011797-BH'!#REF!</f>
        <v>#REF!</v>
      </c>
      <c r="V115" s="98" t="e">
        <f>'LOE-Ref-VZGTTQ00011797-BH'!#REF!</f>
        <v>#REF!</v>
      </c>
    </row>
    <row r="116" spans="1:22" ht="23.15" hidden="1" customHeight="1">
      <c r="A116" s="98">
        <f>'LOE-Ref-VZGTTQ00011797-BH'!A29</f>
        <v>2077042</v>
      </c>
      <c r="B116" s="103" t="str">
        <f>'LOE-Ref-VZGTTQ00011797-BH'!B29</f>
        <v>Johny, Fenin</v>
      </c>
      <c r="C116" s="98" t="str">
        <f>'LOE-Ref-VZGTTQ00011797-BH'!C29</f>
        <v>Offshore</v>
      </c>
      <c r="D116" s="98" t="str">
        <f>'LOE-Ref-VZGTTQ00011797-BH'!D29</f>
        <v>ACT-196</v>
      </c>
      <c r="E116" s="103" t="str">
        <f>'LOE-Ref-VZGTTQ00011797-BH'!G29</f>
        <v>QA Analyst</v>
      </c>
      <c r="F116" s="116" t="s">
        <v>50</v>
      </c>
      <c r="G116" s="50" t="s">
        <v>51</v>
      </c>
      <c r="H116" s="98">
        <v>1000412773</v>
      </c>
      <c r="I116" s="98" t="s">
        <v>52</v>
      </c>
      <c r="J116" s="98" t="s">
        <v>26</v>
      </c>
      <c r="K116" s="99">
        <f>'LOE-Ref-VZGTTQ00011797-BH'!K29</f>
        <v>20</v>
      </c>
      <c r="L116" s="99">
        <f>'LOE-Ref-VZGTTQ00011797-BH'!L29</f>
        <v>3360</v>
      </c>
      <c r="M116" s="99">
        <f>'LOE-Ref-VZGTTQ00011797-BH'!M29</f>
        <v>3360</v>
      </c>
      <c r="N116" s="99">
        <f>'LOE-Ref-VZGTTQ00011797-BH'!N29</f>
        <v>3360</v>
      </c>
      <c r="O116" s="99">
        <f>'LOE-Ref-VZGTTQ00011797-BH'!O29</f>
        <v>3360</v>
      </c>
      <c r="P116" s="99">
        <f>'LOE-Ref-VZGTTQ00011797-BH'!P29</f>
        <v>3360</v>
      </c>
      <c r="Q116" s="99">
        <f>'LOE-Ref-VZGTTQ00011797-BH'!Q29</f>
        <v>3360</v>
      </c>
      <c r="R116" s="99">
        <f>'LOE-Ref-VZGTTQ00011797-BH'!R29</f>
        <v>3360</v>
      </c>
      <c r="S116" s="99">
        <f>'LOE-Ref-VZGTTQ00011797-BH'!Y29</f>
        <v>10080</v>
      </c>
      <c r="T116" s="99">
        <f>'LOE-Ref-VZGTTQ00011797-BH'!Z29</f>
        <v>10080</v>
      </c>
      <c r="U116" s="99">
        <f>'LOE-Ref-VZGTTQ00011797-BH'!AC29</f>
        <v>20160</v>
      </c>
      <c r="V116" s="98" t="str">
        <f>'LOE-Ref-VZGTTQ00011797-BH'!AF29</f>
        <v>Discovery</v>
      </c>
    </row>
    <row r="117" spans="1:22" ht="23.15" hidden="1" customHeight="1">
      <c r="A117" s="98">
        <f>'LOE-Ref-VZGTTQ00011797-BH'!A30</f>
        <v>2302225</v>
      </c>
      <c r="B117" s="103" t="str">
        <f>'LOE-Ref-VZGTTQ00011797-BH'!B30</f>
        <v>Priya Boyapati, Chandana</v>
      </c>
      <c r="C117" s="98" t="str">
        <f>'LOE-Ref-VZGTTQ00011797-BH'!C30</f>
        <v>Offshore</v>
      </c>
      <c r="D117" s="98" t="str">
        <f>'LOE-Ref-VZGTTQ00011797-BH'!D30</f>
        <v>ACT-115</v>
      </c>
      <c r="E117" s="103" t="str">
        <f>'LOE-Ref-VZGTTQ00011797-BH'!G30</f>
        <v>PEGA</v>
      </c>
      <c r="F117" s="116" t="s">
        <v>50</v>
      </c>
      <c r="G117" s="50" t="s">
        <v>51</v>
      </c>
      <c r="H117" s="98">
        <v>1000412773</v>
      </c>
      <c r="I117" s="98" t="s">
        <v>52</v>
      </c>
      <c r="J117" s="98" t="s">
        <v>27</v>
      </c>
      <c r="K117" s="99">
        <f>'LOE-Ref-VZGTTQ00011797-BH'!K30</f>
        <v>27</v>
      </c>
      <c r="L117" s="99">
        <f>'LOE-Ref-VZGTTQ00011797-BH'!L30</f>
        <v>4536</v>
      </c>
      <c r="M117" s="99">
        <f>'LOE-Ref-VZGTTQ00011797-BH'!M30</f>
        <v>4536</v>
      </c>
      <c r="N117" s="99">
        <f>'LOE-Ref-VZGTTQ00011797-BH'!N30</f>
        <v>4536</v>
      </c>
      <c r="O117" s="99">
        <f>'LOE-Ref-VZGTTQ00011797-BH'!O30</f>
        <v>4536</v>
      </c>
      <c r="P117" s="99">
        <f>'LOE-Ref-VZGTTQ00011797-BH'!P30</f>
        <v>4536</v>
      </c>
      <c r="Q117" s="99">
        <f>'LOE-Ref-VZGTTQ00011797-BH'!Q30</f>
        <v>4536</v>
      </c>
      <c r="R117" s="99">
        <f>'LOE-Ref-VZGTTQ00011797-BH'!R30</f>
        <v>4536</v>
      </c>
      <c r="S117" s="99">
        <f>'LOE-Ref-VZGTTQ00011797-BH'!Y30</f>
        <v>13608</v>
      </c>
      <c r="T117" s="99">
        <f>'LOE-Ref-VZGTTQ00011797-BH'!Z30</f>
        <v>13608</v>
      </c>
      <c r="U117" s="99">
        <f>'LOE-Ref-VZGTTQ00011797-BH'!AC30</f>
        <v>27216</v>
      </c>
      <c r="V117" s="98"/>
    </row>
    <row r="118" spans="1:22" ht="23.15" hidden="1" customHeight="1">
      <c r="A118" s="98">
        <f>'LOE-Ref-VZGTTQ00011797-BH'!A31</f>
        <v>258039</v>
      </c>
      <c r="B118" s="103" t="str">
        <f>'LOE-Ref-VZGTTQ00011797-BH'!B31</f>
        <v>Shown,Baby</v>
      </c>
      <c r="C118" s="98" t="str">
        <f>'LOE-Ref-VZGTTQ00011797-BH'!C31</f>
        <v>Offshore</v>
      </c>
      <c r="D118" s="98" t="str">
        <f>'LOE-Ref-VZGTTQ00011797-BH'!D31</f>
        <v>ACT-196</v>
      </c>
      <c r="E118" s="103" t="str">
        <f>'LOE-Ref-VZGTTQ00011797-BH'!G31</f>
        <v>ReactJS</v>
      </c>
      <c r="F118" s="116" t="s">
        <v>50</v>
      </c>
      <c r="G118" s="50" t="s">
        <v>51</v>
      </c>
      <c r="H118" s="98">
        <v>1000412773</v>
      </c>
      <c r="I118" s="98" t="s">
        <v>52</v>
      </c>
      <c r="J118" s="98" t="s">
        <v>33</v>
      </c>
      <c r="K118" s="99">
        <f>'LOE-Ref-VZGTTQ00011797-BH'!K31</f>
        <v>25</v>
      </c>
      <c r="L118" s="99">
        <f>'LOE-Ref-VZGTTQ00011797-BH'!L31</f>
        <v>4200</v>
      </c>
      <c r="M118" s="99">
        <f>'LOE-Ref-VZGTTQ00011797-BH'!M31</f>
        <v>0</v>
      </c>
      <c r="N118" s="99">
        <f>'LOE-Ref-VZGTTQ00011797-BH'!N31</f>
        <v>0</v>
      </c>
      <c r="O118" s="99">
        <f>'LOE-Ref-VZGTTQ00011797-BH'!O31</f>
        <v>0</v>
      </c>
      <c r="P118" s="99">
        <f>'LOE-Ref-VZGTTQ00011797-BH'!P31</f>
        <v>4200</v>
      </c>
      <c r="Q118" s="99">
        <f>'LOE-Ref-VZGTTQ00011797-BH'!Q31</f>
        <v>4200</v>
      </c>
      <c r="R118" s="99">
        <f>'LOE-Ref-VZGTTQ00011797-BH'!R31</f>
        <v>4200</v>
      </c>
      <c r="S118" s="99">
        <f>'LOE-Ref-VZGTTQ00011797-BH'!Y31</f>
        <v>0</v>
      </c>
      <c r="T118" s="99">
        <f>'LOE-Ref-VZGTTQ00011797-BH'!Z31</f>
        <v>12600</v>
      </c>
      <c r="U118" s="99">
        <f>'LOE-Ref-VZGTTQ00011797-BH'!AC31</f>
        <v>12600</v>
      </c>
      <c r="V118" s="98"/>
    </row>
    <row r="119" spans="1:22" ht="23.15" customHeight="1">
      <c r="A119" s="98">
        <f>'LOE-Ref-VZGTTQ00011797-BH'!A32</f>
        <v>631869</v>
      </c>
      <c r="B119" s="103" t="str">
        <f>'LOE-Ref-VZGTTQ00011797-BH'!B32</f>
        <v>Kushal Kumar</v>
      </c>
      <c r="C119" s="98" t="str">
        <f>'LOE-Ref-VZGTTQ00011797-BH'!C32</f>
        <v>Offshore</v>
      </c>
      <c r="D119" s="98" t="str">
        <f>'LOE-Ref-VZGTTQ00011797-BH'!D32</f>
        <v>ACT-196</v>
      </c>
      <c r="E119" s="103" t="str">
        <f>'LOE-Ref-VZGTTQ00011797-BH'!G32</f>
        <v>Release Train Engineer</v>
      </c>
      <c r="F119" s="116" t="s">
        <v>50</v>
      </c>
      <c r="G119" s="50" t="s">
        <v>51</v>
      </c>
      <c r="H119" s="98">
        <v>1000412773</v>
      </c>
      <c r="I119" s="98" t="s">
        <v>52</v>
      </c>
      <c r="J119" s="98" t="s">
        <v>53</v>
      </c>
      <c r="K119" s="99">
        <f>'LOE-Ref-VZGTTQ00011797-BH'!K32</f>
        <v>22</v>
      </c>
      <c r="L119" s="99">
        <f>'LOE-Ref-VZGTTQ00011797-BH'!L32</f>
        <v>3696</v>
      </c>
      <c r="M119" s="99">
        <f>'LOE-Ref-VZGTTQ00011797-BH'!M32</f>
        <v>3696</v>
      </c>
      <c r="N119" s="99">
        <f>'LOE-Ref-VZGTTQ00011797-BH'!N32</f>
        <v>3696</v>
      </c>
      <c r="O119" s="99">
        <f>'LOE-Ref-VZGTTQ00011797-BH'!O32</f>
        <v>3696</v>
      </c>
      <c r="P119" s="99">
        <f>'LOE-Ref-VZGTTQ00011797-BH'!P32</f>
        <v>3696</v>
      </c>
      <c r="Q119" s="99">
        <f>'LOE-Ref-VZGTTQ00011797-BH'!Q32</f>
        <v>3696</v>
      </c>
      <c r="R119" s="99">
        <f>'LOE-Ref-VZGTTQ00011797-BH'!R32</f>
        <v>3696</v>
      </c>
      <c r="S119" s="99">
        <f>'LOE-Ref-VZGTTQ00011797-BH'!Y32</f>
        <v>11088</v>
      </c>
      <c r="T119" s="99">
        <f>'LOE-Ref-VZGTTQ00011797-BH'!Z32</f>
        <v>11088</v>
      </c>
      <c r="U119" s="99">
        <f>'LOE-Ref-VZGTTQ00011797-BH'!AC32</f>
        <v>22176</v>
      </c>
      <c r="V119" s="98"/>
    </row>
    <row r="120" spans="1:22" ht="23.15" hidden="1" customHeight="1">
      <c r="A120" s="98" t="e">
        <f>'LOE-Ref-VZGTTQ00011797-BH'!#REF!</f>
        <v>#REF!</v>
      </c>
      <c r="B120" s="103" t="e">
        <f>'LOE-Ref-VZGTTQ00011797-BH'!#REF!</f>
        <v>#REF!</v>
      </c>
      <c r="C120" s="98" t="e">
        <f>'LOE-Ref-VZGTTQ00011797-BH'!#REF!</f>
        <v>#REF!</v>
      </c>
      <c r="D120" s="98" t="e">
        <f>'LOE-Ref-VZGTTQ00011797-BH'!#REF!</f>
        <v>#REF!</v>
      </c>
      <c r="E120" s="103" t="e">
        <f>'LOE-Ref-VZGTTQ00011797-BH'!#REF!</f>
        <v>#REF!</v>
      </c>
      <c r="F120" s="116" t="s">
        <v>50</v>
      </c>
      <c r="G120" s="50" t="s">
        <v>51</v>
      </c>
      <c r="H120" s="98">
        <v>1000412773</v>
      </c>
      <c r="I120" s="98" t="s">
        <v>52</v>
      </c>
      <c r="J120" s="98" t="s">
        <v>24</v>
      </c>
      <c r="K120" s="99" t="e">
        <f>'LOE-Ref-VZGTTQ00011797-BH'!#REF!</f>
        <v>#REF!</v>
      </c>
      <c r="L120" s="99" t="e">
        <f>'LOE-Ref-VZGTTQ00011797-BH'!#REF!</f>
        <v>#REF!</v>
      </c>
      <c r="M120" s="99" t="e">
        <f>'LOE-Ref-VZGTTQ00011797-BH'!#REF!</f>
        <v>#REF!</v>
      </c>
      <c r="N120" s="99" t="e">
        <f>'LOE-Ref-VZGTTQ00011797-BH'!#REF!</f>
        <v>#REF!</v>
      </c>
      <c r="O120" s="99" t="e">
        <f>'LOE-Ref-VZGTTQ00011797-BH'!#REF!</f>
        <v>#REF!</v>
      </c>
      <c r="P120" s="99" t="e">
        <f>'LOE-Ref-VZGTTQ00011797-BH'!#REF!</f>
        <v>#REF!</v>
      </c>
      <c r="Q120" s="99" t="e">
        <f>'LOE-Ref-VZGTTQ00011797-BH'!#REF!</f>
        <v>#REF!</v>
      </c>
      <c r="R120" s="99" t="e">
        <f>'LOE-Ref-VZGTTQ00011797-BH'!#REF!</f>
        <v>#REF!</v>
      </c>
      <c r="S120" s="99" t="e">
        <f>'LOE-Ref-VZGTTQ00011797-BH'!#REF!</f>
        <v>#REF!</v>
      </c>
      <c r="T120" s="99" t="e">
        <f>'LOE-Ref-VZGTTQ00011797-BH'!#REF!</f>
        <v>#REF!</v>
      </c>
      <c r="U120" s="99" t="e">
        <f>'LOE-Ref-VZGTTQ00011797-BH'!#REF!</f>
        <v>#REF!</v>
      </c>
      <c r="V120" s="98"/>
    </row>
    <row r="121" spans="1:22" ht="23.15" hidden="1" customHeight="1">
      <c r="A121" s="98" t="e">
        <f>'LOE-Ref-VZGTTQ00011797-BH'!#REF!</f>
        <v>#REF!</v>
      </c>
      <c r="B121" s="103" t="e">
        <f>'LOE-Ref-VZGTTQ00011797-BH'!#REF!</f>
        <v>#REF!</v>
      </c>
      <c r="C121" s="98" t="e">
        <f>'LOE-Ref-VZGTTQ00011797-BH'!#REF!</f>
        <v>#REF!</v>
      </c>
      <c r="D121" s="98" t="e">
        <f>'LOE-Ref-VZGTTQ00011797-BH'!#REF!</f>
        <v>#REF!</v>
      </c>
      <c r="E121" s="103" t="e">
        <f>'LOE-Ref-VZGTTQ00011797-BH'!#REF!</f>
        <v>#REF!</v>
      </c>
      <c r="F121" s="116" t="s">
        <v>50</v>
      </c>
      <c r="G121" s="50" t="s">
        <v>51</v>
      </c>
      <c r="H121" s="98">
        <v>1000445090</v>
      </c>
      <c r="I121" s="98" t="s">
        <v>54</v>
      </c>
      <c r="J121" s="98" t="s">
        <v>33</v>
      </c>
      <c r="K121" s="99" t="e">
        <f>'LOE-Ref-VZGTTQ00011797-BH'!#REF!</f>
        <v>#REF!</v>
      </c>
      <c r="L121" s="99" t="e">
        <f>'LOE-Ref-VZGTTQ00011797-BH'!#REF!</f>
        <v>#REF!</v>
      </c>
      <c r="M121" s="99" t="e">
        <f>'LOE-Ref-VZGTTQ00011797-BH'!#REF!</f>
        <v>#REF!</v>
      </c>
      <c r="N121" s="99" t="e">
        <f>'LOE-Ref-VZGTTQ00011797-BH'!#REF!</f>
        <v>#REF!</v>
      </c>
      <c r="O121" s="99" t="e">
        <f>'LOE-Ref-VZGTTQ00011797-BH'!#REF!</f>
        <v>#REF!</v>
      </c>
      <c r="P121" s="99" t="e">
        <f>'LOE-Ref-VZGTTQ00011797-BH'!#REF!</f>
        <v>#REF!</v>
      </c>
      <c r="Q121" s="99" t="e">
        <f>'LOE-Ref-VZGTTQ00011797-BH'!#REF!</f>
        <v>#REF!</v>
      </c>
      <c r="R121" s="99" t="e">
        <f>'LOE-Ref-VZGTTQ00011797-BH'!#REF!</f>
        <v>#REF!</v>
      </c>
      <c r="S121" s="99" t="e">
        <f>'LOE-Ref-VZGTTQ00011797-BH'!#REF!</f>
        <v>#REF!</v>
      </c>
      <c r="T121" s="99" t="e">
        <f>'LOE-Ref-VZGTTQ00011797-BH'!#REF!</f>
        <v>#REF!</v>
      </c>
      <c r="U121" s="99" t="e">
        <f>'LOE-Ref-VZGTTQ00011797-BH'!#REF!</f>
        <v>#REF!</v>
      </c>
      <c r="V121" s="98" t="e">
        <f>'LOE-Ref-VZGTTQ00011797-BH'!#REF!</f>
        <v>#REF!</v>
      </c>
    </row>
    <row r="122" spans="1:22" ht="23.15" hidden="1" customHeight="1">
      <c r="A122" s="98">
        <f>'LOE-Ref-VZGTTQ00011797-BH'!A33</f>
        <v>959343</v>
      </c>
      <c r="B122" s="103" t="str">
        <f>'LOE-Ref-VZGTTQ00011797-BH'!B33</f>
        <v>Bhavani Medishetty</v>
      </c>
      <c r="C122" s="98" t="str">
        <f>'LOE-Ref-VZGTTQ00011797-BH'!C33</f>
        <v>Onshore</v>
      </c>
      <c r="D122" s="98" t="str">
        <f>'LOE-Ref-VZGTTQ00011797-BH'!D33</f>
        <v>ACT234</v>
      </c>
      <c r="E122" s="103" t="str">
        <f>'LOE-Ref-VZGTTQ00011797-BH'!G33</f>
        <v>PEGA</v>
      </c>
      <c r="F122" s="116" t="s">
        <v>50</v>
      </c>
      <c r="G122" s="50" t="s">
        <v>51</v>
      </c>
      <c r="H122" s="98">
        <v>1000412773</v>
      </c>
      <c r="I122" s="98" t="s">
        <v>52</v>
      </c>
      <c r="J122" s="98" t="s">
        <v>24</v>
      </c>
      <c r="K122" s="99">
        <f>'LOE-Ref-VZGTTQ00011797-BH'!K33</f>
        <v>115</v>
      </c>
      <c r="L122" s="99">
        <f>'LOE-Ref-VZGTTQ00011797-BH'!L33</f>
        <v>19320</v>
      </c>
      <c r="M122" s="99">
        <f>'LOE-Ref-VZGTTQ00011797-BH'!M33</f>
        <v>19320</v>
      </c>
      <c r="N122" s="99">
        <f>'LOE-Ref-VZGTTQ00011797-BH'!N33</f>
        <v>19320</v>
      </c>
      <c r="O122" s="99">
        <f>'LOE-Ref-VZGTTQ00011797-BH'!O33</f>
        <v>19320</v>
      </c>
      <c r="P122" s="99">
        <f>'LOE-Ref-VZGTTQ00011797-BH'!P33</f>
        <v>19320</v>
      </c>
      <c r="Q122" s="99">
        <f>'LOE-Ref-VZGTTQ00011797-BH'!Q33</f>
        <v>19320</v>
      </c>
      <c r="R122" s="99">
        <f>'LOE-Ref-VZGTTQ00011797-BH'!R33</f>
        <v>19320</v>
      </c>
      <c r="S122" s="99">
        <f>'LOE-Ref-VZGTTQ00011797-BH'!Y33</f>
        <v>57960</v>
      </c>
      <c r="T122" s="99">
        <f>'LOE-Ref-VZGTTQ00011797-BH'!Z33</f>
        <v>57960</v>
      </c>
      <c r="U122" s="99">
        <f>'LOE-Ref-VZGTTQ00011797-BH'!AC33</f>
        <v>115920</v>
      </c>
      <c r="V122" s="98"/>
    </row>
    <row r="123" spans="1:22" ht="23.15" hidden="1" customHeight="1">
      <c r="A123" s="98">
        <f>'LOE-Ref-VZGTTQ00011797-BH'!A34</f>
        <v>2132785</v>
      </c>
      <c r="B123" s="103" t="str">
        <f>'LOE-Ref-VZGTTQ00011797-BH'!B34</f>
        <v>Bhuvaneshwari Hariharan</v>
      </c>
      <c r="C123" s="98" t="str">
        <f>'LOE-Ref-VZGTTQ00011797-BH'!C34</f>
        <v>Onshore</v>
      </c>
      <c r="D123" s="98" t="str">
        <f>'LOE-Ref-VZGTTQ00011797-BH'!D34</f>
        <v>ACT260</v>
      </c>
      <c r="E123" s="103" t="str">
        <f>'LOE-Ref-VZGTTQ00011797-BH'!G34</f>
        <v>PEGA</v>
      </c>
      <c r="F123" s="116" t="s">
        <v>50</v>
      </c>
      <c r="G123" s="50" t="s">
        <v>51</v>
      </c>
      <c r="H123" s="98">
        <v>1000412773</v>
      </c>
      <c r="I123" s="98" t="s">
        <v>52</v>
      </c>
      <c r="J123" s="98" t="s">
        <v>27</v>
      </c>
      <c r="K123" s="99">
        <f>'LOE-Ref-VZGTTQ00011797-BH'!K34</f>
        <v>115</v>
      </c>
      <c r="L123" s="99">
        <f>'LOE-Ref-VZGTTQ00011797-BH'!L34</f>
        <v>19320</v>
      </c>
      <c r="M123" s="99">
        <f>'LOE-Ref-VZGTTQ00011797-BH'!M34</f>
        <v>19320</v>
      </c>
      <c r="N123" s="99">
        <f>'LOE-Ref-VZGTTQ00011797-BH'!N34</f>
        <v>19320</v>
      </c>
      <c r="O123" s="99">
        <f>'LOE-Ref-VZGTTQ00011797-BH'!O34</f>
        <v>19320</v>
      </c>
      <c r="P123" s="99">
        <f>'LOE-Ref-VZGTTQ00011797-BH'!P34</f>
        <v>19320</v>
      </c>
      <c r="Q123" s="99">
        <f>'LOE-Ref-VZGTTQ00011797-BH'!Q34</f>
        <v>19320</v>
      </c>
      <c r="R123" s="99">
        <f>'LOE-Ref-VZGTTQ00011797-BH'!R34</f>
        <v>19320</v>
      </c>
      <c r="S123" s="99">
        <f>'LOE-Ref-VZGTTQ00011797-BH'!Y34</f>
        <v>57960</v>
      </c>
      <c r="T123" s="99">
        <f>'LOE-Ref-VZGTTQ00011797-BH'!Z34</f>
        <v>57960</v>
      </c>
      <c r="U123" s="99">
        <f>'LOE-Ref-VZGTTQ00011797-BH'!AC34</f>
        <v>115920</v>
      </c>
      <c r="V123" s="98"/>
    </row>
    <row r="124" spans="1:22" ht="23.15" hidden="1" customHeight="1">
      <c r="A124" s="98">
        <f>'LOE-Ref-VZGTTQ00011797-BH'!A35</f>
        <v>2018310</v>
      </c>
      <c r="B124" s="103" t="str">
        <f>'LOE-Ref-VZGTTQ00011797-BH'!B35</f>
        <v>Chinnadurai, Kuzhanthaivel</v>
      </c>
      <c r="C124" s="98" t="str">
        <f>'LOE-Ref-VZGTTQ00011797-BH'!C35</f>
        <v>Onshore</v>
      </c>
      <c r="D124" s="98" t="str">
        <f>'LOE-Ref-VZGTTQ00011797-BH'!D35</f>
        <v>ACT260</v>
      </c>
      <c r="E124" s="103" t="str">
        <f>'LOE-Ref-VZGTTQ00011797-BH'!G35</f>
        <v>Java Springboot Microservices SpringReactive</v>
      </c>
      <c r="F124" s="116" t="s">
        <v>50</v>
      </c>
      <c r="G124" s="50" t="s">
        <v>51</v>
      </c>
      <c r="H124" s="98">
        <v>1000412773</v>
      </c>
      <c r="I124" s="98" t="s">
        <v>52</v>
      </c>
      <c r="J124" s="98" t="s">
        <v>27</v>
      </c>
      <c r="K124" s="99">
        <f>'LOE-Ref-VZGTTQ00011797-BH'!K35</f>
        <v>95</v>
      </c>
      <c r="L124" s="99">
        <f>'LOE-Ref-VZGTTQ00011797-BH'!L35</f>
        <v>15960</v>
      </c>
      <c r="M124" s="99">
        <f>'LOE-Ref-VZGTTQ00011797-BH'!M35</f>
        <v>15960</v>
      </c>
      <c r="N124" s="99">
        <f>'LOE-Ref-VZGTTQ00011797-BH'!N35</f>
        <v>15960</v>
      </c>
      <c r="O124" s="99">
        <f>'LOE-Ref-VZGTTQ00011797-BH'!O35</f>
        <v>15960</v>
      </c>
      <c r="P124" s="99">
        <f>'LOE-Ref-VZGTTQ00011797-BH'!P35</f>
        <v>15960</v>
      </c>
      <c r="Q124" s="99">
        <f>'LOE-Ref-VZGTTQ00011797-BH'!Q35</f>
        <v>15960</v>
      </c>
      <c r="R124" s="99">
        <f>'LOE-Ref-VZGTTQ00011797-BH'!R35</f>
        <v>15960</v>
      </c>
      <c r="S124" s="99">
        <f>'LOE-Ref-VZGTTQ00011797-BH'!Y35</f>
        <v>47880</v>
      </c>
      <c r="T124" s="99">
        <f>'LOE-Ref-VZGTTQ00011797-BH'!Z35</f>
        <v>47880</v>
      </c>
      <c r="U124" s="99">
        <f>'LOE-Ref-VZGTTQ00011797-BH'!AC35</f>
        <v>95760</v>
      </c>
      <c r="V124" s="98"/>
    </row>
    <row r="125" spans="1:22" ht="23.15" hidden="1" customHeight="1">
      <c r="A125" s="98">
        <f>'LOE-Ref-VZGTTQ00011797-BH'!A36</f>
        <v>969769</v>
      </c>
      <c r="B125" s="103" t="str">
        <f>'LOE-Ref-VZGTTQ00011797-BH'!B36</f>
        <v>Debra Burbank</v>
      </c>
      <c r="C125" s="98" t="str">
        <f>'LOE-Ref-VZGTTQ00011797-BH'!C36</f>
        <v>Onshore</v>
      </c>
      <c r="D125" s="98" t="str">
        <f>'LOE-Ref-VZGTTQ00011797-BH'!D36</f>
        <v>ACT125</v>
      </c>
      <c r="E125" s="103" t="str">
        <f>'LOE-Ref-VZGTTQ00011797-BH'!G36</f>
        <v>Release Train Engineer</v>
      </c>
      <c r="F125" s="116" t="s">
        <v>50</v>
      </c>
      <c r="G125" s="50" t="s">
        <v>51</v>
      </c>
      <c r="H125" s="98">
        <v>1000445090</v>
      </c>
      <c r="I125" s="98" t="s">
        <v>54</v>
      </c>
      <c r="J125" s="98" t="s">
        <v>33</v>
      </c>
      <c r="K125" s="99">
        <f>'LOE-Ref-VZGTTQ00011797-BH'!K36</f>
        <v>105</v>
      </c>
      <c r="L125" s="99">
        <f>'LOE-Ref-VZGTTQ00011797-BH'!L36</f>
        <v>17640</v>
      </c>
      <c r="M125" s="99">
        <f>'LOE-Ref-VZGTTQ00011797-BH'!M36</f>
        <v>17640</v>
      </c>
      <c r="N125" s="99">
        <f>'LOE-Ref-VZGTTQ00011797-BH'!N36</f>
        <v>17640</v>
      </c>
      <c r="O125" s="99">
        <f>'LOE-Ref-VZGTTQ00011797-BH'!O36</f>
        <v>15120</v>
      </c>
      <c r="P125" s="99">
        <f>'LOE-Ref-VZGTTQ00011797-BH'!P36</f>
        <v>17640</v>
      </c>
      <c r="Q125" s="99">
        <f>'LOE-Ref-VZGTTQ00011797-BH'!Q36</f>
        <v>17640</v>
      </c>
      <c r="R125" s="99">
        <f>'LOE-Ref-VZGTTQ00011797-BH'!R36</f>
        <v>17640</v>
      </c>
      <c r="S125" s="99">
        <f>'LOE-Ref-VZGTTQ00011797-BH'!Y36</f>
        <v>50400</v>
      </c>
      <c r="T125" s="99">
        <f>'LOE-Ref-VZGTTQ00011797-BH'!Z36</f>
        <v>52920</v>
      </c>
      <c r="U125" s="99">
        <f>'LOE-Ref-VZGTTQ00011797-BH'!AC36</f>
        <v>103320</v>
      </c>
      <c r="V125" s="98" t="str">
        <f>'LOE-Ref-VZGTTQ00011797-BH'!AF36</f>
        <v>Elysium</v>
      </c>
    </row>
    <row r="126" spans="1:22" ht="23.15" hidden="1"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27</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row>
    <row r="127" spans="1:22" ht="23.15" hidden="1" customHeight="1">
      <c r="A127" s="98" t="e">
        <f>'LOE-Ref-VZGTTQ00011797-BH'!#REF!</f>
        <v>#REF!</v>
      </c>
      <c r="B127" s="103" t="e">
        <f>'LOE-Ref-VZGTTQ00011797-BH'!#REF!</f>
        <v>#REF!</v>
      </c>
      <c r="C127" s="98" t="e">
        <f>'LOE-Ref-VZGTTQ00011797-BH'!#REF!</f>
        <v>#REF!</v>
      </c>
      <c r="D127" s="98" t="e">
        <f>'LOE-Ref-VZGTTQ00011797-BH'!#REF!</f>
        <v>#REF!</v>
      </c>
      <c r="E127" s="103" t="e">
        <f>'LOE-Ref-VZGTTQ00011797-BH'!#REF!</f>
        <v>#REF!</v>
      </c>
      <c r="F127" s="116" t="s">
        <v>50</v>
      </c>
      <c r="G127" s="50" t="s">
        <v>51</v>
      </c>
      <c r="H127" s="98">
        <v>1000445090</v>
      </c>
      <c r="I127" s="98" t="s">
        <v>54</v>
      </c>
      <c r="J127" s="98" t="s">
        <v>27</v>
      </c>
      <c r="K127" s="99" t="e">
        <f>'LOE-Ref-VZGTTQ00011797-BH'!#REF!</f>
        <v>#REF!</v>
      </c>
      <c r="L127" s="99" t="e">
        <f>'LOE-Ref-VZGTTQ00011797-BH'!#REF!</f>
        <v>#REF!</v>
      </c>
      <c r="M127" s="99" t="e">
        <f>'LOE-Ref-VZGTTQ00011797-BH'!#REF!</f>
        <v>#REF!</v>
      </c>
      <c r="N127" s="99" t="e">
        <f>'LOE-Ref-VZGTTQ00011797-BH'!#REF!</f>
        <v>#REF!</v>
      </c>
      <c r="O127" s="99" t="e">
        <f>'LOE-Ref-VZGTTQ00011797-BH'!#REF!</f>
        <v>#REF!</v>
      </c>
      <c r="P127" s="99" t="e">
        <f>'LOE-Ref-VZGTTQ00011797-BH'!#REF!</f>
        <v>#REF!</v>
      </c>
      <c r="Q127" s="99" t="e">
        <f>'LOE-Ref-VZGTTQ00011797-BH'!#REF!</f>
        <v>#REF!</v>
      </c>
      <c r="R127" s="99" t="e">
        <f>'LOE-Ref-VZGTTQ00011797-BH'!#REF!</f>
        <v>#REF!</v>
      </c>
      <c r="S127" s="99" t="e">
        <f>'LOE-Ref-VZGTTQ00011797-BH'!#REF!</f>
        <v>#REF!</v>
      </c>
      <c r="T127" s="99" t="e">
        <f>'LOE-Ref-VZGTTQ00011797-BH'!#REF!</f>
        <v>#REF!</v>
      </c>
      <c r="U127" s="99" t="e">
        <f>'LOE-Ref-VZGTTQ00011797-BH'!#REF!</f>
        <v>#REF!</v>
      </c>
      <c r="V127" s="98"/>
    </row>
    <row r="128" spans="1:22" ht="23.15" hidden="1"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t="e">
        <f>'LOE-Ref-VZGTTQ00011797-BH'!#REF!</f>
        <v>#REF!</v>
      </c>
    </row>
    <row r="129" spans="1:22" ht="23.15" hidden="1" customHeight="1">
      <c r="A129" s="98">
        <f>'LOE-Ref-VZGTTQ00011797-BH'!A37</f>
        <v>290282</v>
      </c>
      <c r="B129" s="103" t="str">
        <f>'LOE-Ref-VZGTTQ00011797-BH'!B37</f>
        <v>Dhivya Ettikan</v>
      </c>
      <c r="C129" s="98" t="str">
        <f>'LOE-Ref-VZGTTQ00011797-BH'!C37</f>
        <v>Onshore</v>
      </c>
      <c r="D129" s="98" t="str">
        <f>'LOE-Ref-VZGTTQ00011797-BH'!D37</f>
        <v>ACT211</v>
      </c>
      <c r="E129" s="103" t="str">
        <f>'LOE-Ref-VZGTTQ00011797-BH'!G37</f>
        <v>Java Springboot Microservices SpringReactive</v>
      </c>
      <c r="F129" s="116" t="s">
        <v>50</v>
      </c>
      <c r="G129" s="50" t="s">
        <v>51</v>
      </c>
      <c r="H129" s="98">
        <v>1000412773</v>
      </c>
      <c r="I129" s="98" t="s">
        <v>52</v>
      </c>
      <c r="J129" s="98" t="s">
        <v>24</v>
      </c>
      <c r="K129" s="99">
        <f>'LOE-Ref-VZGTTQ00011797-BH'!K37</f>
        <v>95</v>
      </c>
      <c r="L129" s="99">
        <f>'LOE-Ref-VZGTTQ00011797-BH'!L37</f>
        <v>15960</v>
      </c>
      <c r="M129" s="99">
        <f>'LOE-Ref-VZGTTQ00011797-BH'!M37</f>
        <v>0</v>
      </c>
      <c r="N129" s="99">
        <f>'LOE-Ref-VZGTTQ00011797-BH'!N37</f>
        <v>7980</v>
      </c>
      <c r="O129" s="99">
        <f>'LOE-Ref-VZGTTQ00011797-BH'!O37</f>
        <v>15960</v>
      </c>
      <c r="P129" s="99">
        <f>'LOE-Ref-VZGTTQ00011797-BH'!P37</f>
        <v>7980</v>
      </c>
      <c r="Q129" s="99">
        <f>'LOE-Ref-VZGTTQ00011797-BH'!Q37</f>
        <v>0</v>
      </c>
      <c r="R129" s="99">
        <f>'LOE-Ref-VZGTTQ00011797-BH'!R37</f>
        <v>0</v>
      </c>
      <c r="S129" s="99">
        <f>'LOE-Ref-VZGTTQ00011797-BH'!Y37</f>
        <v>23940</v>
      </c>
      <c r="T129" s="99">
        <f>'LOE-Ref-VZGTTQ00011797-BH'!Z37</f>
        <v>7980</v>
      </c>
      <c r="U129" s="99">
        <f>'LOE-Ref-VZGTTQ00011797-BH'!AC37</f>
        <v>31920</v>
      </c>
      <c r="V129" s="98"/>
    </row>
    <row r="130" spans="1:22" ht="23.15" hidden="1"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24</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3.15" hidden="1" customHeight="1">
      <c r="A131" s="98" t="e">
        <f>'LOE-Ref-VZGTTQ00011797-BH'!#REF!</f>
        <v>#REF!</v>
      </c>
      <c r="B131" s="103" t="e">
        <f>'LOE-Ref-VZGTTQ00011797-BH'!#REF!</f>
        <v>#REF!</v>
      </c>
      <c r="C131" s="98" t="e">
        <f>'LOE-Ref-VZGTTQ00011797-BH'!#REF!</f>
        <v>#REF!</v>
      </c>
      <c r="D131" s="98" t="e">
        <f>'LOE-Ref-VZGTTQ00011797-BH'!#REF!</f>
        <v>#REF!</v>
      </c>
      <c r="E131" s="103" t="e">
        <f>'LOE-Ref-VZGTTQ00011797-BH'!#REF!</f>
        <v>#REF!</v>
      </c>
      <c r="F131" s="116" t="s">
        <v>50</v>
      </c>
      <c r="G131" s="50" t="s">
        <v>51</v>
      </c>
      <c r="H131" s="98">
        <v>1000445090</v>
      </c>
      <c r="I131" s="98" t="s">
        <v>54</v>
      </c>
      <c r="J131" s="98" t="s">
        <v>27</v>
      </c>
      <c r="K131" s="99" t="e">
        <f>'LOE-Ref-VZGTTQ00011797-BH'!#REF!</f>
        <v>#REF!</v>
      </c>
      <c r="L131" s="99" t="e">
        <f>'LOE-Ref-VZGTTQ00011797-BH'!#REF!</f>
        <v>#REF!</v>
      </c>
      <c r="M131" s="99" t="e">
        <f>'LOE-Ref-VZGTTQ00011797-BH'!#REF!</f>
        <v>#REF!</v>
      </c>
      <c r="N131" s="99" t="e">
        <f>'LOE-Ref-VZGTTQ00011797-BH'!#REF!</f>
        <v>#REF!</v>
      </c>
      <c r="O131" s="99" t="e">
        <f>'LOE-Ref-VZGTTQ00011797-BH'!#REF!</f>
        <v>#REF!</v>
      </c>
      <c r="P131" s="99" t="e">
        <f>'LOE-Ref-VZGTTQ00011797-BH'!#REF!</f>
        <v>#REF!</v>
      </c>
      <c r="Q131" s="99" t="e">
        <f>'LOE-Ref-VZGTTQ00011797-BH'!#REF!</f>
        <v>#REF!</v>
      </c>
      <c r="R131" s="99" t="e">
        <f>'LOE-Ref-VZGTTQ00011797-BH'!#REF!</f>
        <v>#REF!</v>
      </c>
      <c r="S131" s="99" t="e">
        <f>'LOE-Ref-VZGTTQ00011797-BH'!#REF!</f>
        <v>#REF!</v>
      </c>
      <c r="T131" s="99" t="e">
        <f>'LOE-Ref-VZGTTQ00011797-BH'!#REF!</f>
        <v>#REF!</v>
      </c>
      <c r="U131" s="99" t="e">
        <f>'LOE-Ref-VZGTTQ00011797-BH'!#REF!</f>
        <v>#REF!</v>
      </c>
      <c r="V131" s="98" t="e">
        <f>'LOE-Ref-VZGTTQ00011797-BH'!#REF!</f>
        <v>#REF!</v>
      </c>
    </row>
    <row r="132" spans="1:22" ht="23.15" hidden="1"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1000445090</v>
      </c>
      <c r="I132" s="98" t="s">
        <v>54</v>
      </c>
      <c r="J132" s="98" t="s">
        <v>26</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3.15" hidden="1" customHeight="1">
      <c r="A133" s="98">
        <f>'LOE-Ref-VZGTTQ00011797-BH'!A38</f>
        <v>955490</v>
      </c>
      <c r="B133" s="103" t="str">
        <f>'LOE-Ref-VZGTTQ00011797-BH'!B38</f>
        <v>Farjana Bashar</v>
      </c>
      <c r="C133" s="98" t="str">
        <f>'LOE-Ref-VZGTTQ00011797-BH'!C38</f>
        <v>Onshore</v>
      </c>
      <c r="D133" s="98" t="str">
        <f>'LOE-Ref-VZGTTQ00011797-BH'!D38</f>
        <v>ACT211</v>
      </c>
      <c r="E133" s="103" t="str">
        <f>'LOE-Ref-VZGTTQ00011797-BH'!G38</f>
        <v>QA Analyst</v>
      </c>
      <c r="F133" s="116" t="s">
        <v>50</v>
      </c>
      <c r="G133" s="50" t="s">
        <v>51</v>
      </c>
      <c r="H133" s="98">
        <v>1000412773</v>
      </c>
      <c r="I133" s="98" t="s">
        <v>52</v>
      </c>
      <c r="J133" s="98" t="s">
        <v>24</v>
      </c>
      <c r="K133" s="99">
        <f>'LOE-Ref-VZGTTQ00011797-BH'!K38</f>
        <v>95</v>
      </c>
      <c r="L133" s="99">
        <f>'LOE-Ref-VZGTTQ00011797-BH'!L38</f>
        <v>15960</v>
      </c>
      <c r="M133" s="99">
        <f>'LOE-Ref-VZGTTQ00011797-BH'!M38</f>
        <v>15960</v>
      </c>
      <c r="N133" s="99">
        <f>'LOE-Ref-VZGTTQ00011797-BH'!N38</f>
        <v>15960</v>
      </c>
      <c r="O133" s="99">
        <f>'LOE-Ref-VZGTTQ00011797-BH'!O38</f>
        <v>15960</v>
      </c>
      <c r="P133" s="99">
        <f>'LOE-Ref-VZGTTQ00011797-BH'!P38</f>
        <v>15960</v>
      </c>
      <c r="Q133" s="99">
        <f>'LOE-Ref-VZGTTQ00011797-BH'!Q38</f>
        <v>9576</v>
      </c>
      <c r="R133" s="99">
        <f>'LOE-Ref-VZGTTQ00011797-BH'!R38</f>
        <v>0</v>
      </c>
      <c r="S133" s="99">
        <f>'LOE-Ref-VZGTTQ00011797-BH'!Y38</f>
        <v>47880</v>
      </c>
      <c r="T133" s="99">
        <f>'LOE-Ref-VZGTTQ00011797-BH'!Z38</f>
        <v>25536</v>
      </c>
      <c r="U133" s="99">
        <f>'LOE-Ref-VZGTTQ00011797-BH'!AC38</f>
        <v>73416</v>
      </c>
      <c r="V133" s="98"/>
    </row>
    <row r="134" spans="1:22" ht="23.15" hidden="1"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1000412773</v>
      </c>
      <c r="I134" s="98" t="s">
        <v>52</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row>
    <row r="135" spans="1:22" ht="23.15" hidden="1" customHeight="1">
      <c r="A135" s="98" t="e">
        <f>'LOE-Ref-VZGTTQ00011797-BH'!#REF!</f>
        <v>#REF!</v>
      </c>
      <c r="B135" s="103" t="e">
        <f>'LOE-Ref-VZGTTQ00011797-BH'!#REF!</f>
        <v>#REF!</v>
      </c>
      <c r="C135" s="98" t="e">
        <f>'LOE-Ref-VZGTTQ00011797-BH'!#REF!</f>
        <v>#REF!</v>
      </c>
      <c r="D135" s="98" t="e">
        <f>'LOE-Ref-VZGTTQ00011797-BH'!#REF!</f>
        <v>#REF!</v>
      </c>
      <c r="E135" s="103" t="e">
        <f>'LOE-Ref-VZGTTQ00011797-BH'!#REF!</f>
        <v>#REF!</v>
      </c>
      <c r="F135" s="116" t="s">
        <v>50</v>
      </c>
      <c r="G135" s="50" t="s">
        <v>51</v>
      </c>
      <c r="H135" s="98">
        <v>1000445090</v>
      </c>
      <c r="I135" s="98" t="s">
        <v>54</v>
      </c>
      <c r="J135" s="98" t="s">
        <v>26</v>
      </c>
      <c r="K135" s="99" t="e">
        <f>'LOE-Ref-VZGTTQ00011797-BH'!#REF!</f>
        <v>#REF!</v>
      </c>
      <c r="L135" s="99" t="e">
        <f>'LOE-Ref-VZGTTQ00011797-BH'!#REF!</f>
        <v>#REF!</v>
      </c>
      <c r="M135" s="99" t="e">
        <f>'LOE-Ref-VZGTTQ00011797-BH'!#REF!</f>
        <v>#REF!</v>
      </c>
      <c r="N135" s="99" t="e">
        <f>'LOE-Ref-VZGTTQ00011797-BH'!#REF!</f>
        <v>#REF!</v>
      </c>
      <c r="O135" s="99" t="e">
        <f>'LOE-Ref-VZGTTQ00011797-BH'!#REF!</f>
        <v>#REF!</v>
      </c>
      <c r="P135" s="99" t="e">
        <f>'LOE-Ref-VZGTTQ00011797-BH'!#REF!</f>
        <v>#REF!</v>
      </c>
      <c r="Q135" s="99" t="e">
        <f>'LOE-Ref-VZGTTQ00011797-BH'!#REF!</f>
        <v>#REF!</v>
      </c>
      <c r="R135" s="99" t="e">
        <f>'LOE-Ref-VZGTTQ00011797-BH'!#REF!</f>
        <v>#REF!</v>
      </c>
      <c r="S135" s="99" t="e">
        <f>'LOE-Ref-VZGTTQ00011797-BH'!#REF!</f>
        <v>#REF!</v>
      </c>
      <c r="T135" s="99" t="e">
        <f>'LOE-Ref-VZGTTQ00011797-BH'!#REF!</f>
        <v>#REF!</v>
      </c>
      <c r="U135" s="99" t="e">
        <f>'LOE-Ref-VZGTTQ00011797-BH'!#REF!</f>
        <v>#REF!</v>
      </c>
      <c r="V135" s="98" t="e">
        <f>'LOE-Ref-VZGTTQ00011797-BH'!#REF!</f>
        <v>#REF!</v>
      </c>
    </row>
    <row r="136" spans="1:22" ht="23.15" hidden="1"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1000441057</v>
      </c>
      <c r="I136" s="98" t="s">
        <v>49</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3.15" hidden="1" customHeight="1">
      <c r="A137" s="98">
        <f>'LOE-Ref-VZGTTQ00011797-BH'!A39</f>
        <v>355372</v>
      </c>
      <c r="B137" s="103" t="str">
        <f>'LOE-Ref-VZGTTQ00011797-BH'!B39</f>
        <v>George Jose Nirappeal</v>
      </c>
      <c r="C137" s="98" t="str">
        <f>'LOE-Ref-VZGTTQ00011797-BH'!C39</f>
        <v>Onshore</v>
      </c>
      <c r="D137" s="98" t="str">
        <f>'LOE-Ref-VZGTTQ00011797-BH'!D39</f>
        <v>ACT125</v>
      </c>
      <c r="E137" s="103" t="str">
        <f>'LOE-Ref-VZGTTQ00011797-BH'!G39</f>
        <v>Java Springboot Microservices SpringReactive</v>
      </c>
      <c r="F137" s="116" t="s">
        <v>50</v>
      </c>
      <c r="G137" s="50" t="s">
        <v>51</v>
      </c>
      <c r="H137" s="98">
        <v>1000412773</v>
      </c>
      <c r="I137" s="98" t="s">
        <v>52</v>
      </c>
      <c r="J137" s="98" t="s">
        <v>33</v>
      </c>
      <c r="K137" s="99">
        <f>'LOE-Ref-VZGTTQ00011797-BH'!K39</f>
        <v>95</v>
      </c>
      <c r="L137" s="99">
        <f>'LOE-Ref-VZGTTQ00011797-BH'!L39</f>
        <v>15960</v>
      </c>
      <c r="M137" s="99">
        <f>'LOE-Ref-VZGTTQ00011797-BH'!M39</f>
        <v>0</v>
      </c>
      <c r="N137" s="99">
        <f>'LOE-Ref-VZGTTQ00011797-BH'!N39</f>
        <v>7980</v>
      </c>
      <c r="O137" s="99">
        <f>'LOE-Ref-VZGTTQ00011797-BH'!O39</f>
        <v>15960</v>
      </c>
      <c r="P137" s="99">
        <f>'LOE-Ref-VZGTTQ00011797-BH'!P39</f>
        <v>15960</v>
      </c>
      <c r="Q137" s="99">
        <f>'LOE-Ref-VZGTTQ00011797-BH'!Q39</f>
        <v>7980</v>
      </c>
      <c r="R137" s="99">
        <f>'LOE-Ref-VZGTTQ00011797-BH'!R39</f>
        <v>15960</v>
      </c>
      <c r="S137" s="99">
        <f>'LOE-Ref-VZGTTQ00011797-BH'!Y39</f>
        <v>23940</v>
      </c>
      <c r="T137" s="99">
        <f>'LOE-Ref-VZGTTQ00011797-BH'!Z39</f>
        <v>39900</v>
      </c>
      <c r="U137" s="99">
        <f>'LOE-Ref-VZGTTQ00011797-BH'!AC39</f>
        <v>63840</v>
      </c>
      <c r="V137" s="98"/>
    </row>
    <row r="138" spans="1:22" ht="23.15" hidden="1" customHeight="1">
      <c r="A138" s="98" t="e">
        <f>'LOE-Ref-VZGTTQ00011797-BH'!#REF!</f>
        <v>#REF!</v>
      </c>
      <c r="B138" s="103" t="e">
        <f>'LOE-Ref-VZGTTQ00011797-BH'!#REF!</f>
        <v>#REF!</v>
      </c>
      <c r="C138" s="98" t="e">
        <f>'LOE-Ref-VZGTTQ00011797-BH'!#REF!</f>
        <v>#REF!</v>
      </c>
      <c r="D138" s="98" t="e">
        <f>'LOE-Ref-VZGTTQ00011797-BH'!#REF!</f>
        <v>#REF!</v>
      </c>
      <c r="E138" s="103" t="e">
        <f>'LOE-Ref-VZGTTQ00011797-BH'!#REF!</f>
        <v>#REF!</v>
      </c>
      <c r="F138" s="116" t="s">
        <v>50</v>
      </c>
      <c r="G138" s="50" t="s">
        <v>51</v>
      </c>
      <c r="H138" s="98">
        <v>1000412773</v>
      </c>
      <c r="I138" s="98" t="s">
        <v>52</v>
      </c>
      <c r="J138" s="98" t="s">
        <v>24</v>
      </c>
      <c r="K138" s="99" t="e">
        <f>'LOE-Ref-VZGTTQ00011797-BH'!#REF!</f>
        <v>#REF!</v>
      </c>
      <c r="L138" s="99" t="e">
        <f>'LOE-Ref-VZGTTQ00011797-BH'!#REF!</f>
        <v>#REF!</v>
      </c>
      <c r="M138" s="99" t="e">
        <f>'LOE-Ref-VZGTTQ00011797-BH'!#REF!</f>
        <v>#REF!</v>
      </c>
      <c r="N138" s="99" t="e">
        <f>'LOE-Ref-VZGTTQ00011797-BH'!#REF!</f>
        <v>#REF!</v>
      </c>
      <c r="O138" s="99" t="e">
        <f>'LOE-Ref-VZGTTQ00011797-BH'!#REF!</f>
        <v>#REF!</v>
      </c>
      <c r="P138" s="99" t="e">
        <f>'LOE-Ref-VZGTTQ00011797-BH'!#REF!</f>
        <v>#REF!</v>
      </c>
      <c r="Q138" s="99" t="e">
        <f>'LOE-Ref-VZGTTQ00011797-BH'!#REF!</f>
        <v>#REF!</v>
      </c>
      <c r="R138" s="99" t="e">
        <f>'LOE-Ref-VZGTTQ00011797-BH'!#REF!</f>
        <v>#REF!</v>
      </c>
      <c r="S138" s="99" t="e">
        <f>'LOE-Ref-VZGTTQ00011797-BH'!#REF!</f>
        <v>#REF!</v>
      </c>
      <c r="T138" s="99" t="e">
        <f>'LOE-Ref-VZGTTQ00011797-BH'!#REF!</f>
        <v>#REF!</v>
      </c>
      <c r="U138" s="99" t="e">
        <f>'LOE-Ref-VZGTTQ00011797-BH'!#REF!</f>
        <v>#REF!</v>
      </c>
      <c r="V138" s="98" t="e">
        <f>'LOE-Ref-VZGTTQ00011797-BH'!#REF!</f>
        <v>#REF!</v>
      </c>
    </row>
    <row r="139" spans="1:22" ht="23.15" hidden="1" customHeight="1">
      <c r="A139" s="98">
        <f>'LOE-Ref-VZGTTQ00011797-BH'!A40</f>
        <v>560451</v>
      </c>
      <c r="B139" s="103" t="str">
        <f>'LOE-Ref-VZGTTQ00011797-BH'!B40</f>
        <v>Jayaram Kadavala</v>
      </c>
      <c r="C139" s="98" t="str">
        <f>'LOE-Ref-VZGTTQ00011797-BH'!C40</f>
        <v>Onshore</v>
      </c>
      <c r="D139" s="98" t="str">
        <f>'LOE-Ref-VZGTTQ00011797-BH'!D40</f>
        <v>ACT260</v>
      </c>
      <c r="E139" s="103" t="str">
        <f>'LOE-Ref-VZGTTQ00011797-BH'!G40</f>
        <v>Java Springboot Microservices SpringReactive</v>
      </c>
      <c r="F139" s="116" t="s">
        <v>50</v>
      </c>
      <c r="G139" s="50" t="s">
        <v>51</v>
      </c>
      <c r="H139" s="98">
        <v>1000445090</v>
      </c>
      <c r="I139" s="98" t="s">
        <v>54</v>
      </c>
      <c r="J139" s="98" t="s">
        <v>33</v>
      </c>
      <c r="K139" s="99">
        <f>'LOE-Ref-VZGTTQ00011797-BH'!K40</f>
        <v>95</v>
      </c>
      <c r="L139" s="99">
        <f>'LOE-Ref-VZGTTQ00011797-BH'!L40</f>
        <v>15960</v>
      </c>
      <c r="M139" s="99">
        <f>'LOE-Ref-VZGTTQ00011797-BH'!M40</f>
        <v>15960</v>
      </c>
      <c r="N139" s="99">
        <f>'LOE-Ref-VZGTTQ00011797-BH'!N40</f>
        <v>15960</v>
      </c>
      <c r="O139" s="99">
        <f>'LOE-Ref-VZGTTQ00011797-BH'!O40</f>
        <v>15960</v>
      </c>
      <c r="P139" s="99">
        <f>'LOE-Ref-VZGTTQ00011797-BH'!P40</f>
        <v>15960</v>
      </c>
      <c r="Q139" s="99">
        <f>'LOE-Ref-VZGTTQ00011797-BH'!Q40</f>
        <v>15960</v>
      </c>
      <c r="R139" s="99">
        <f>'LOE-Ref-VZGTTQ00011797-BH'!R40</f>
        <v>15960</v>
      </c>
      <c r="S139" s="99">
        <f>'LOE-Ref-VZGTTQ00011797-BH'!Y40</f>
        <v>47880</v>
      </c>
      <c r="T139" s="99">
        <f>'LOE-Ref-VZGTTQ00011797-BH'!Z40</f>
        <v>47880</v>
      </c>
      <c r="U139" s="99">
        <f>'LOE-Ref-VZGTTQ00011797-BH'!AC40</f>
        <v>95760</v>
      </c>
      <c r="V139" s="98">
        <f>'LOE-Ref-VZGTTQ00011797-BH'!AF40</f>
        <v>0</v>
      </c>
    </row>
    <row r="140" spans="1:22" ht="23.15" hidden="1" customHeight="1">
      <c r="A140" s="98">
        <f>'LOE-Ref-VZGTTQ00011797-BH'!A41</f>
        <v>2315811</v>
      </c>
      <c r="B140" s="103" t="str">
        <f>'LOE-Ref-VZGTTQ00011797-BH'!B41</f>
        <v>Kavya Yangala</v>
      </c>
      <c r="C140" s="98" t="str">
        <f>'LOE-Ref-VZGTTQ00011797-BH'!C41</f>
        <v>Onshore</v>
      </c>
      <c r="D140" s="98" t="str">
        <f>'LOE-Ref-VZGTTQ00011797-BH'!D41</f>
        <v>ACT125</v>
      </c>
      <c r="E140" s="103" t="str">
        <f>'LOE-Ref-VZGTTQ00011797-BH'!G41</f>
        <v>ReactJS</v>
      </c>
      <c r="F140" s="116" t="s">
        <v>50</v>
      </c>
      <c r="G140" s="50" t="s">
        <v>51</v>
      </c>
      <c r="H140" s="98">
        <v>1000412773</v>
      </c>
      <c r="I140" s="98" t="s">
        <v>52</v>
      </c>
      <c r="J140" s="98" t="s">
        <v>55</v>
      </c>
      <c r="K140" s="99">
        <f>'LOE-Ref-VZGTTQ00011797-BH'!K41</f>
        <v>95</v>
      </c>
      <c r="L140" s="99">
        <f>'LOE-Ref-VZGTTQ00011797-BH'!L41</f>
        <v>15960</v>
      </c>
      <c r="M140" s="99">
        <f>'LOE-Ref-VZGTTQ00011797-BH'!M41</f>
        <v>0</v>
      </c>
      <c r="N140" s="99">
        <f>'LOE-Ref-VZGTTQ00011797-BH'!N41</f>
        <v>7980</v>
      </c>
      <c r="O140" s="99">
        <f>'LOE-Ref-VZGTTQ00011797-BH'!O41</f>
        <v>15960</v>
      </c>
      <c r="P140" s="99">
        <f>'LOE-Ref-VZGTTQ00011797-BH'!P41</f>
        <v>15960</v>
      </c>
      <c r="Q140" s="99">
        <f>'LOE-Ref-VZGTTQ00011797-BH'!Q41</f>
        <v>15960</v>
      </c>
      <c r="R140" s="99">
        <f>'LOE-Ref-VZGTTQ00011797-BH'!R41</f>
        <v>15960</v>
      </c>
      <c r="S140" s="99">
        <f>'LOE-Ref-VZGTTQ00011797-BH'!Y41</f>
        <v>23940</v>
      </c>
      <c r="T140" s="99">
        <f>'LOE-Ref-VZGTTQ00011797-BH'!Z41</f>
        <v>47880</v>
      </c>
      <c r="U140" s="99">
        <f>'LOE-Ref-VZGTTQ00011797-BH'!AC41</f>
        <v>71820</v>
      </c>
      <c r="V140" s="98"/>
    </row>
    <row r="141" spans="1:22" ht="23.15" customHeight="1">
      <c r="A141" s="98" t="e">
        <f>'LOE-Ref-VZGTTQ00011797-BH'!#REF!</f>
        <v>#REF!</v>
      </c>
      <c r="B141" s="103" t="e">
        <f>'LOE-Ref-VZGTTQ00011797-BH'!#REF!</f>
        <v>#REF!</v>
      </c>
      <c r="C141" s="98" t="e">
        <f>'LOE-Ref-VZGTTQ00011797-BH'!#REF!</f>
        <v>#REF!</v>
      </c>
      <c r="D141" s="98" t="e">
        <f>'LOE-Ref-VZGTTQ00011797-BH'!#REF!</f>
        <v>#REF!</v>
      </c>
      <c r="E141" s="103" t="e">
        <f>'LOE-Ref-VZGTTQ00011797-BH'!#REF!</f>
        <v>#REF!</v>
      </c>
      <c r="F141" s="116" t="s">
        <v>50</v>
      </c>
      <c r="G141" s="50" t="s">
        <v>51</v>
      </c>
      <c r="H141" s="98">
        <v>1000285867</v>
      </c>
      <c r="I141" s="98" t="s">
        <v>56</v>
      </c>
      <c r="J141" s="98" t="s">
        <v>53</v>
      </c>
      <c r="K141" s="99" t="e">
        <f>'LOE-Ref-VZGTTQ00011797-BH'!#REF!</f>
        <v>#REF!</v>
      </c>
      <c r="L141" s="99" t="e">
        <f>'LOE-Ref-VZGTTQ00011797-BH'!#REF!</f>
        <v>#REF!</v>
      </c>
      <c r="M141" s="99" t="e">
        <f>'LOE-Ref-VZGTTQ00011797-BH'!#REF!</f>
        <v>#REF!</v>
      </c>
      <c r="N141" s="99" t="e">
        <f>'LOE-Ref-VZGTTQ00011797-BH'!#REF!</f>
        <v>#REF!</v>
      </c>
      <c r="O141" s="99" t="e">
        <f>'LOE-Ref-VZGTTQ00011797-BH'!#REF!</f>
        <v>#REF!</v>
      </c>
      <c r="P141" s="99" t="e">
        <f>'LOE-Ref-VZGTTQ00011797-BH'!#REF!</f>
        <v>#REF!</v>
      </c>
      <c r="Q141" s="99" t="e">
        <f>'LOE-Ref-VZGTTQ00011797-BH'!#REF!</f>
        <v>#REF!</v>
      </c>
      <c r="R141" s="99" t="e">
        <f>'LOE-Ref-VZGTTQ00011797-BH'!#REF!</f>
        <v>#REF!</v>
      </c>
      <c r="S141" s="99" t="e">
        <f>'LOE-Ref-VZGTTQ00011797-BH'!#REF!</f>
        <v>#REF!</v>
      </c>
      <c r="T141" s="99" t="e">
        <f>'LOE-Ref-VZGTTQ00011797-BH'!#REF!</f>
        <v>#REF!</v>
      </c>
      <c r="U141" s="99" t="e">
        <f>'LOE-Ref-VZGTTQ00011797-BH'!#REF!</f>
        <v>#REF!</v>
      </c>
      <c r="V141" s="98"/>
    </row>
    <row r="142" spans="1:22" ht="23.15" hidden="1" customHeight="1">
      <c r="A142" s="98">
        <f>'LOE-Ref-VZGTTQ00011797-BH'!A42</f>
        <v>2315811</v>
      </c>
      <c r="B142" s="103" t="str">
        <f>'LOE-Ref-VZGTTQ00011797-BH'!B42</f>
        <v>Mounika Polishetty</v>
      </c>
      <c r="C142" s="98" t="str">
        <f>'LOE-Ref-VZGTTQ00011797-BH'!C42</f>
        <v>Onshore</v>
      </c>
      <c r="D142" s="98" t="str">
        <f>'LOE-Ref-VZGTTQ00011797-BH'!D42</f>
        <v>ACT209</v>
      </c>
      <c r="E142" s="103" t="str">
        <f>'LOE-Ref-VZGTTQ00011797-BH'!G42</f>
        <v>Release Train Engineer</v>
      </c>
      <c r="F142" s="116" t="s">
        <v>50</v>
      </c>
      <c r="G142" s="50" t="s">
        <v>51</v>
      </c>
      <c r="H142" s="98">
        <v>1000412773</v>
      </c>
      <c r="I142" s="98" t="s">
        <v>52</v>
      </c>
      <c r="J142" s="98" t="s">
        <v>26</v>
      </c>
      <c r="K142" s="99">
        <f>'LOE-Ref-VZGTTQ00011797-BH'!K42</f>
        <v>95</v>
      </c>
      <c r="L142" s="99">
        <f>'LOE-Ref-VZGTTQ00011797-BH'!L42</f>
        <v>15960</v>
      </c>
      <c r="M142" s="99">
        <f>'LOE-Ref-VZGTTQ00011797-BH'!M42</f>
        <v>15960</v>
      </c>
      <c r="N142" s="99">
        <f>'LOE-Ref-VZGTTQ00011797-BH'!N42</f>
        <v>15960</v>
      </c>
      <c r="O142" s="99">
        <f>'LOE-Ref-VZGTTQ00011797-BH'!O42</f>
        <v>15960</v>
      </c>
      <c r="P142" s="99">
        <f>'LOE-Ref-VZGTTQ00011797-BH'!P42</f>
        <v>15960</v>
      </c>
      <c r="Q142" s="99">
        <f>'LOE-Ref-VZGTTQ00011797-BH'!Q42</f>
        <v>15960</v>
      </c>
      <c r="R142" s="99">
        <f>'LOE-Ref-VZGTTQ00011797-BH'!R42</f>
        <v>15960</v>
      </c>
      <c r="S142" s="99">
        <f>'LOE-Ref-VZGTTQ00011797-BH'!Y42</f>
        <v>47880</v>
      </c>
      <c r="T142" s="99">
        <f>'LOE-Ref-VZGTTQ00011797-BH'!Z42</f>
        <v>47880</v>
      </c>
      <c r="U142" s="99">
        <f>'LOE-Ref-VZGTTQ00011797-BH'!AC42</f>
        <v>95760</v>
      </c>
      <c r="V142" s="98"/>
    </row>
    <row r="143" spans="1:22" ht="23.15" hidden="1" customHeight="1">
      <c r="A143" s="98">
        <f>'LOE-Ref-VZGTTQ00011797-BH'!A43</f>
        <v>2412508</v>
      </c>
      <c r="B143" s="103" t="str">
        <f>'LOE-Ref-VZGTTQ00011797-BH'!B43</f>
        <v>Pamela Stulpin</v>
      </c>
      <c r="C143" s="98" t="str">
        <f>'LOE-Ref-VZGTTQ00011797-BH'!C43</f>
        <v>Onshore</v>
      </c>
      <c r="D143" s="98" t="str">
        <f>'LOE-Ref-VZGTTQ00011797-BH'!D43</f>
        <v>ACT215/239</v>
      </c>
      <c r="E143" s="103" t="str">
        <f>'LOE-Ref-VZGTTQ00011797-BH'!G43</f>
        <v>Release Train Engineer</v>
      </c>
      <c r="F143" s="116" t="s">
        <v>50</v>
      </c>
      <c r="G143" s="50" t="s">
        <v>51</v>
      </c>
      <c r="H143" s="98">
        <v>1000412773</v>
      </c>
      <c r="I143" s="98" t="s">
        <v>52</v>
      </c>
      <c r="J143" s="98" t="s">
        <v>37</v>
      </c>
      <c r="K143" s="99">
        <f>'LOE-Ref-VZGTTQ00011797-BH'!K43</f>
        <v>93</v>
      </c>
      <c r="L143" s="99">
        <f>'LOE-Ref-VZGTTQ00011797-BH'!L43</f>
        <v>15624</v>
      </c>
      <c r="M143" s="99">
        <f>'LOE-Ref-VZGTTQ00011797-BH'!M43</f>
        <v>0</v>
      </c>
      <c r="N143" s="99">
        <f>'LOE-Ref-VZGTTQ00011797-BH'!N43</f>
        <v>0</v>
      </c>
      <c r="O143" s="99">
        <f>'LOE-Ref-VZGTTQ00011797-BH'!O43</f>
        <v>0</v>
      </c>
      <c r="P143" s="99">
        <f>'LOE-Ref-VZGTTQ00011797-BH'!P43</f>
        <v>7812</v>
      </c>
      <c r="Q143" s="99">
        <f>'LOE-Ref-VZGTTQ00011797-BH'!Q43</f>
        <v>15624</v>
      </c>
      <c r="R143" s="99">
        <f>'LOE-Ref-VZGTTQ00011797-BH'!R43</f>
        <v>15624</v>
      </c>
      <c r="S143" s="99">
        <f>'LOE-Ref-VZGTTQ00011797-BH'!Y43</f>
        <v>0</v>
      </c>
      <c r="T143" s="99">
        <f>'LOE-Ref-VZGTTQ00011797-BH'!Z43</f>
        <v>39060</v>
      </c>
      <c r="U143" s="99">
        <f>'LOE-Ref-VZGTTQ00011797-BH'!AC43</f>
        <v>39060</v>
      </c>
      <c r="V143" s="98"/>
    </row>
    <row r="144" spans="1:22" ht="23.15" hidden="1" customHeight="1">
      <c r="A144" s="98">
        <f>'LOE-Ref-VZGTTQ00011797-BH'!A44</f>
        <v>968745</v>
      </c>
      <c r="B144" s="103" t="str">
        <f>'LOE-Ref-VZGTTQ00011797-BH'!B44</f>
        <v>Prabhakar gandla</v>
      </c>
      <c r="C144" s="98" t="str">
        <f>'LOE-Ref-VZGTTQ00011797-BH'!C44</f>
        <v>Onshore</v>
      </c>
      <c r="D144" s="98" t="str">
        <f>'LOE-Ref-VZGTTQ00011797-BH'!D44</f>
        <v>ACT211</v>
      </c>
      <c r="E144" s="103" t="str">
        <f>'LOE-Ref-VZGTTQ00011797-BH'!G44</f>
        <v>Java Springboot Microservices SpringReactive</v>
      </c>
      <c r="F144" s="116" t="s">
        <v>50</v>
      </c>
      <c r="G144" s="50" t="s">
        <v>51</v>
      </c>
      <c r="H144" s="98">
        <v>1000412773</v>
      </c>
      <c r="I144" s="98" t="s">
        <v>52</v>
      </c>
      <c r="J144" s="98" t="s">
        <v>24</v>
      </c>
      <c r="K144" s="99">
        <f>'LOE-Ref-VZGTTQ00011797-BH'!K44</f>
        <v>105</v>
      </c>
      <c r="L144" s="99">
        <f>'LOE-Ref-VZGTTQ00011797-BH'!L44</f>
        <v>17640</v>
      </c>
      <c r="M144" s="99">
        <f>'LOE-Ref-VZGTTQ00011797-BH'!M44</f>
        <v>17640</v>
      </c>
      <c r="N144" s="99">
        <f>'LOE-Ref-VZGTTQ00011797-BH'!N44</f>
        <v>17640</v>
      </c>
      <c r="O144" s="99">
        <f>'LOE-Ref-VZGTTQ00011797-BH'!O44</f>
        <v>17640</v>
      </c>
      <c r="P144" s="99">
        <f>'LOE-Ref-VZGTTQ00011797-BH'!P44</f>
        <v>17640</v>
      </c>
      <c r="Q144" s="99">
        <f>'LOE-Ref-VZGTTQ00011797-BH'!Q44</f>
        <v>8820</v>
      </c>
      <c r="R144" s="99">
        <f>'LOE-Ref-VZGTTQ00011797-BH'!R44</f>
        <v>17640</v>
      </c>
      <c r="S144" s="99">
        <f>'LOE-Ref-VZGTTQ00011797-BH'!Y44</f>
        <v>52920</v>
      </c>
      <c r="T144" s="99">
        <f>'LOE-Ref-VZGTTQ00011797-BH'!Z44</f>
        <v>44100</v>
      </c>
      <c r="U144" s="99">
        <f>'LOE-Ref-VZGTTQ00011797-BH'!AC44</f>
        <v>97020</v>
      </c>
      <c r="V144" s="98"/>
    </row>
    <row r="145" spans="1:22" ht="23.15" hidden="1" customHeight="1">
      <c r="A145" s="98">
        <f>'LOE-Ref-VZGTTQ00011797-BH'!A45</f>
        <v>956326</v>
      </c>
      <c r="B145" s="103" t="str">
        <f>'LOE-Ref-VZGTTQ00011797-BH'!B45</f>
        <v>Rafi Wardak</v>
      </c>
      <c r="C145" s="98" t="str">
        <f>'LOE-Ref-VZGTTQ00011797-BH'!C45</f>
        <v>Onshore</v>
      </c>
      <c r="D145" s="98" t="str">
        <f>'LOE-Ref-VZGTTQ00011797-BH'!D45</f>
        <v>ACT125</v>
      </c>
      <c r="E145" s="103" t="str">
        <f>'LOE-Ref-VZGTTQ00011797-BH'!G45</f>
        <v>ReactJS</v>
      </c>
      <c r="F145" s="116" t="s">
        <v>50</v>
      </c>
      <c r="G145" s="50" t="s">
        <v>51</v>
      </c>
      <c r="H145" s="98">
        <v>1000412773</v>
      </c>
      <c r="I145" s="98" t="s">
        <v>52</v>
      </c>
      <c r="J145" s="98" t="s">
        <v>24</v>
      </c>
      <c r="K145" s="99">
        <f>'LOE-Ref-VZGTTQ00011797-BH'!K45</f>
        <v>95</v>
      </c>
      <c r="L145" s="99">
        <f>'LOE-Ref-VZGTTQ00011797-BH'!L45</f>
        <v>15960</v>
      </c>
      <c r="M145" s="99">
        <f>'LOE-Ref-VZGTTQ00011797-BH'!M45</f>
        <v>0</v>
      </c>
      <c r="N145" s="99">
        <f>'LOE-Ref-VZGTTQ00011797-BH'!N45</f>
        <v>0</v>
      </c>
      <c r="O145" s="99">
        <f>'LOE-Ref-VZGTTQ00011797-BH'!O45</f>
        <v>7980</v>
      </c>
      <c r="P145" s="99">
        <f>'LOE-Ref-VZGTTQ00011797-BH'!P45</f>
        <v>15960</v>
      </c>
      <c r="Q145" s="99">
        <f>'LOE-Ref-VZGTTQ00011797-BH'!Q45</f>
        <v>7980</v>
      </c>
      <c r="R145" s="99">
        <f>'LOE-Ref-VZGTTQ00011797-BH'!R45</f>
        <v>15960</v>
      </c>
      <c r="S145" s="99">
        <f>'LOE-Ref-VZGTTQ00011797-BH'!Y45</f>
        <v>7980</v>
      </c>
      <c r="T145" s="99">
        <f>'LOE-Ref-VZGTTQ00011797-BH'!Z45</f>
        <v>39900</v>
      </c>
      <c r="U145" s="99">
        <f>'LOE-Ref-VZGTTQ00011797-BH'!AC45</f>
        <v>47880</v>
      </c>
      <c r="V145" s="98"/>
    </row>
    <row r="146" spans="1:22" ht="23.15" hidden="1" customHeight="1">
      <c r="A146" s="98">
        <f>'LOE-Ref-VZGTTQ00011797-BH'!A46</f>
        <v>969320</v>
      </c>
      <c r="B146" s="103" t="str">
        <f>'LOE-Ref-VZGTTQ00011797-BH'!B46</f>
        <v>Sushma Radhakrishna</v>
      </c>
      <c r="C146" s="98" t="str">
        <f>'LOE-Ref-VZGTTQ00011797-BH'!C46</f>
        <v>Onshore</v>
      </c>
      <c r="D146" s="98" t="str">
        <f>'LOE-Ref-VZGTTQ00011797-BH'!D46</f>
        <v>ACT195</v>
      </c>
      <c r="E146" s="103" t="str">
        <f>'LOE-Ref-VZGTTQ00011797-BH'!G46</f>
        <v>Java Springboot Microservices SpringReactive</v>
      </c>
      <c r="F146" s="116" t="s">
        <v>50</v>
      </c>
      <c r="G146" s="50" t="s">
        <v>51</v>
      </c>
      <c r="H146" s="98">
        <v>1000412773</v>
      </c>
      <c r="I146" s="98" t="s">
        <v>52</v>
      </c>
      <c r="J146" s="98" t="s">
        <v>24</v>
      </c>
      <c r="K146" s="99">
        <f>'LOE-Ref-VZGTTQ00011797-BH'!K46</f>
        <v>100</v>
      </c>
      <c r="L146" s="99">
        <f>'LOE-Ref-VZGTTQ00011797-BH'!L46</f>
        <v>16800</v>
      </c>
      <c r="M146" s="99">
        <f>'LOE-Ref-VZGTTQ00011797-BH'!M46</f>
        <v>16800</v>
      </c>
      <c r="N146" s="99">
        <f>'LOE-Ref-VZGTTQ00011797-BH'!N46</f>
        <v>16800</v>
      </c>
      <c r="O146" s="99">
        <f>'LOE-Ref-VZGTTQ00011797-BH'!O46</f>
        <v>16800</v>
      </c>
      <c r="P146" s="99">
        <f>'LOE-Ref-VZGTTQ00011797-BH'!P46</f>
        <v>16800</v>
      </c>
      <c r="Q146" s="99">
        <f>'LOE-Ref-VZGTTQ00011797-BH'!Q46</f>
        <v>16800</v>
      </c>
      <c r="R146" s="99">
        <f>'LOE-Ref-VZGTTQ00011797-BH'!R46</f>
        <v>16800</v>
      </c>
      <c r="S146" s="99">
        <f>'LOE-Ref-VZGTTQ00011797-BH'!Y46</f>
        <v>50400</v>
      </c>
      <c r="T146" s="99">
        <f>'LOE-Ref-VZGTTQ00011797-BH'!Z46</f>
        <v>50400</v>
      </c>
      <c r="U146" s="99">
        <f>'LOE-Ref-VZGTTQ00011797-BH'!AC46</f>
        <v>100800</v>
      </c>
      <c r="V146" s="98"/>
    </row>
    <row r="147" spans="1:22" ht="23.15" hidden="1" customHeight="1">
      <c r="A147" s="98">
        <f>'LOE-Ref-VZGTTQ00011797-BH'!A47</f>
        <v>2328333</v>
      </c>
      <c r="B147" s="103" t="str">
        <f>'LOE-Ref-VZGTTQ00011797-BH'!B47</f>
        <v>RaviTeja Kollolagadda</v>
      </c>
      <c r="C147" s="98" t="str">
        <f>'LOE-Ref-VZGTTQ00011797-BH'!C47</f>
        <v>Onshore</v>
      </c>
      <c r="D147" s="98" t="str">
        <f>'LOE-Ref-VZGTTQ00011797-BH'!D47</f>
        <v>ACT195</v>
      </c>
      <c r="E147" s="103" t="str">
        <f>'LOE-Ref-VZGTTQ00011797-BH'!G47</f>
        <v>Java Springboot Microservices SpringReactive</v>
      </c>
      <c r="F147" s="116" t="s">
        <v>50</v>
      </c>
      <c r="G147" s="50" t="s">
        <v>51</v>
      </c>
      <c r="H147" s="98">
        <v>1000412773</v>
      </c>
      <c r="I147" s="98" t="s">
        <v>52</v>
      </c>
      <c r="J147" s="98" t="s">
        <v>24</v>
      </c>
      <c r="K147" s="99">
        <f>'LOE-Ref-VZGTTQ00011797-BH'!K47</f>
        <v>97</v>
      </c>
      <c r="L147" s="99">
        <f>'LOE-Ref-VZGTTQ00011797-BH'!L47</f>
        <v>16296</v>
      </c>
      <c r="M147" s="99">
        <f>'LOE-Ref-VZGTTQ00011797-BH'!M47</f>
        <v>16296</v>
      </c>
      <c r="N147" s="99">
        <f>'LOE-Ref-VZGTTQ00011797-BH'!N47</f>
        <v>16296</v>
      </c>
      <c r="O147" s="99">
        <f>'LOE-Ref-VZGTTQ00011797-BH'!O47</f>
        <v>16296</v>
      </c>
      <c r="P147" s="99">
        <f>'LOE-Ref-VZGTTQ00011797-BH'!P47</f>
        <v>16296</v>
      </c>
      <c r="Q147" s="99">
        <f>'LOE-Ref-VZGTTQ00011797-BH'!Q47</f>
        <v>16296</v>
      </c>
      <c r="R147" s="99">
        <f>'LOE-Ref-VZGTTQ00011797-BH'!R47</f>
        <v>16296</v>
      </c>
      <c r="S147" s="99">
        <f>'LOE-Ref-VZGTTQ00011797-BH'!Y47</f>
        <v>48888</v>
      </c>
      <c r="T147" s="99">
        <f>'LOE-Ref-VZGTTQ00011797-BH'!Z47</f>
        <v>48888</v>
      </c>
      <c r="U147" s="99">
        <f>'LOE-Ref-VZGTTQ00011797-BH'!AC47</f>
        <v>97776</v>
      </c>
      <c r="V147" s="98"/>
    </row>
    <row r="148" spans="1:22" ht="23.15" hidden="1" customHeight="1">
      <c r="A148" s="98">
        <f>'LOE-Ref-VZGTTQ00011797-BH'!A48</f>
        <v>968028</v>
      </c>
      <c r="B148" s="103" t="str">
        <f>'LOE-Ref-VZGTTQ00011797-BH'!B48</f>
        <v>Kaushik, Amit</v>
      </c>
      <c r="C148" s="98" t="str">
        <f>'LOE-Ref-VZGTTQ00011797-BH'!C48</f>
        <v>Onshore</v>
      </c>
      <c r="D148" s="98" t="str">
        <f>'LOE-Ref-VZGTTQ00011797-BH'!D48</f>
        <v>ACT200</v>
      </c>
      <c r="E148" s="103" t="str">
        <f>'LOE-Ref-VZGTTQ00011797-BH'!G48</f>
        <v>Java Springboot Microservices SpringReactive</v>
      </c>
      <c r="F148" s="116" t="s">
        <v>50</v>
      </c>
      <c r="G148" s="50" t="s">
        <v>51</v>
      </c>
      <c r="H148" s="98">
        <v>1000412773</v>
      </c>
      <c r="I148" s="98" t="s">
        <v>52</v>
      </c>
      <c r="J148" s="98" t="s">
        <v>24</v>
      </c>
      <c r="K148" s="99">
        <f>'LOE-Ref-VZGTTQ00011797-BH'!K48</f>
        <v>100</v>
      </c>
      <c r="L148" s="99">
        <f>'LOE-Ref-VZGTTQ00011797-BH'!L48</f>
        <v>16800</v>
      </c>
      <c r="M148" s="99">
        <f>'LOE-Ref-VZGTTQ00011797-BH'!M48</f>
        <v>16800</v>
      </c>
      <c r="N148" s="99">
        <f>'LOE-Ref-VZGTTQ00011797-BH'!N48</f>
        <v>16800</v>
      </c>
      <c r="O148" s="99">
        <f>'LOE-Ref-VZGTTQ00011797-BH'!O48</f>
        <v>16800</v>
      </c>
      <c r="P148" s="99">
        <f>'LOE-Ref-VZGTTQ00011797-BH'!P48</f>
        <v>16800</v>
      </c>
      <c r="Q148" s="99">
        <f>'LOE-Ref-VZGTTQ00011797-BH'!Q48</f>
        <v>16800</v>
      </c>
      <c r="R148" s="99">
        <f>'LOE-Ref-VZGTTQ00011797-BH'!R48</f>
        <v>16800</v>
      </c>
      <c r="S148" s="99">
        <f>'LOE-Ref-VZGTTQ00011797-BH'!Y48</f>
        <v>50400</v>
      </c>
      <c r="T148" s="99">
        <f>'LOE-Ref-VZGTTQ00011797-BH'!Z48</f>
        <v>50400</v>
      </c>
      <c r="U148" s="99">
        <f>'LOE-Ref-VZGTTQ00011797-BH'!AC48</f>
        <v>100800</v>
      </c>
      <c r="V148" s="98"/>
    </row>
    <row r="149" spans="1:22" ht="23.15" hidden="1" customHeight="1">
      <c r="A149" s="98">
        <f>'LOE-Ref-VZGTTQ00011797-BH'!A49</f>
        <v>318954</v>
      </c>
      <c r="B149" s="103" t="str">
        <f>'LOE-Ref-VZGTTQ00011797-BH'!B49</f>
        <v>Ranajay Ghosh</v>
      </c>
      <c r="C149" s="98" t="str">
        <f>'LOE-Ref-VZGTTQ00011797-BH'!C49</f>
        <v>Onshore</v>
      </c>
      <c r="D149" s="98" t="str">
        <f>'LOE-Ref-VZGTTQ00011797-BH'!D49</f>
        <v>ACT200</v>
      </c>
      <c r="E149" s="103" t="str">
        <f>'LOE-Ref-VZGTTQ00011797-BH'!G49</f>
        <v>Solution Architect</v>
      </c>
      <c r="F149" s="116" t="s">
        <v>50</v>
      </c>
      <c r="G149" s="50" t="s">
        <v>51</v>
      </c>
      <c r="H149" s="98">
        <v>1000412773</v>
      </c>
      <c r="I149" s="98" t="s">
        <v>52</v>
      </c>
      <c r="J149" s="98" t="s">
        <v>27</v>
      </c>
      <c r="K149" s="99">
        <f>'LOE-Ref-VZGTTQ00011797-BH'!K49</f>
        <v>110</v>
      </c>
      <c r="L149" s="99">
        <f>'LOE-Ref-VZGTTQ00011797-BH'!L49</f>
        <v>18480</v>
      </c>
      <c r="M149" s="99">
        <f>'LOE-Ref-VZGTTQ00011797-BH'!M49</f>
        <v>18480</v>
      </c>
      <c r="N149" s="99">
        <f>'LOE-Ref-VZGTTQ00011797-BH'!N49</f>
        <v>18480</v>
      </c>
      <c r="O149" s="99">
        <f>'LOE-Ref-VZGTTQ00011797-BH'!O49</f>
        <v>18480</v>
      </c>
      <c r="P149" s="99">
        <f>'LOE-Ref-VZGTTQ00011797-BH'!P49</f>
        <v>16632</v>
      </c>
      <c r="Q149" s="99">
        <f>'LOE-Ref-VZGTTQ00011797-BH'!Q49</f>
        <v>18480</v>
      </c>
      <c r="R149" s="99">
        <f>'LOE-Ref-VZGTTQ00011797-BH'!R49</f>
        <v>18480</v>
      </c>
      <c r="S149" s="99">
        <f>'LOE-Ref-VZGTTQ00011797-BH'!Y49</f>
        <v>55440</v>
      </c>
      <c r="T149" s="99">
        <f>'LOE-Ref-VZGTTQ00011797-BH'!Z49</f>
        <v>53592</v>
      </c>
      <c r="U149" s="99">
        <f>'LOE-Ref-VZGTTQ00011797-BH'!AC49</f>
        <v>109032</v>
      </c>
      <c r="V149" s="98" t="str">
        <f>'LOE-Ref-VZGTTQ00011797-BH'!AF49</f>
        <v>CarrierUnlock</v>
      </c>
    </row>
    <row r="150" spans="1:22" ht="23.15" hidden="1" customHeight="1">
      <c r="A150" s="98">
        <f>'LOE-Ref-VZGTTQ00011797-BH'!A50</f>
        <v>972371</v>
      </c>
      <c r="B150" s="103" t="str">
        <f>'LOE-Ref-VZGTTQ00011797-BH'!B50</f>
        <v>Sathwika Gone</v>
      </c>
      <c r="C150" s="98" t="str">
        <f>'LOE-Ref-VZGTTQ00011797-BH'!C50</f>
        <v>Onshore</v>
      </c>
      <c r="D150" s="98" t="str">
        <f>'LOE-Ref-VZGTTQ00011797-BH'!D50</f>
        <v>ACT200</v>
      </c>
      <c r="E150" s="103" t="str">
        <f>'LOE-Ref-VZGTTQ00011797-BH'!G50</f>
        <v>Java Springboot Microservices SpringReactive</v>
      </c>
      <c r="F150" s="116" t="s">
        <v>50</v>
      </c>
      <c r="G150" s="50" t="s">
        <v>51</v>
      </c>
      <c r="H150" s="98" t="e">
        <v>#N/A</v>
      </c>
      <c r="I150" s="98" t="e">
        <v>#N/A</v>
      </c>
      <c r="J150" s="98" t="e">
        <v>#N/A</v>
      </c>
      <c r="K150" s="99">
        <f>'LOE-Ref-VZGTTQ00011797-BH'!K50</f>
        <v>97</v>
      </c>
      <c r="L150" s="99">
        <f>'LOE-Ref-VZGTTQ00011797-BH'!L50</f>
        <v>16296</v>
      </c>
      <c r="M150" s="99">
        <f>'LOE-Ref-VZGTTQ00011797-BH'!M50</f>
        <v>16296</v>
      </c>
      <c r="N150" s="99">
        <f>'LOE-Ref-VZGTTQ00011797-BH'!N50</f>
        <v>16296</v>
      </c>
      <c r="O150" s="99">
        <f>'LOE-Ref-VZGTTQ00011797-BH'!O50</f>
        <v>16296</v>
      </c>
      <c r="P150" s="99">
        <f>'LOE-Ref-VZGTTQ00011797-BH'!P50</f>
        <v>16296</v>
      </c>
      <c r="Q150" s="99">
        <f>'LOE-Ref-VZGTTQ00011797-BH'!Q50</f>
        <v>16296</v>
      </c>
      <c r="R150" s="99">
        <f>'LOE-Ref-VZGTTQ00011797-BH'!R50</f>
        <v>16296</v>
      </c>
      <c r="S150" s="99">
        <f>'LOE-Ref-VZGTTQ00011797-BH'!Y50</f>
        <v>48888</v>
      </c>
      <c r="T150" s="99">
        <f>'LOE-Ref-VZGTTQ00011797-BH'!Z50</f>
        <v>48888</v>
      </c>
      <c r="U150" s="99">
        <f>'LOE-Ref-VZGTTQ00011797-BH'!AC50</f>
        <v>97776</v>
      </c>
      <c r="V150" s="98"/>
    </row>
    <row r="151" spans="1:22" ht="23.15" hidden="1" customHeight="1">
      <c r="A151" s="98">
        <f>'LOE-Ref-VZGTTQ00011797-BH'!A51</f>
        <v>2337882</v>
      </c>
      <c r="B151" s="103" t="str">
        <f>'LOE-Ref-VZGTTQ00011797-BH'!B51</f>
        <v>Venkata Lakshmi Usha Kalluri</v>
      </c>
      <c r="C151" s="98" t="str">
        <f>'LOE-Ref-VZGTTQ00011797-BH'!C51</f>
        <v>Onshore</v>
      </c>
      <c r="D151" s="98" t="str">
        <f>'LOE-Ref-VZGTTQ00011797-BH'!D51</f>
        <v>ACT200</v>
      </c>
      <c r="E151" s="103" t="str">
        <f>'LOE-Ref-VZGTTQ00011797-BH'!G51</f>
        <v>ReactJS</v>
      </c>
      <c r="F151" s="116" t="s">
        <v>50</v>
      </c>
      <c r="G151" s="50" t="s">
        <v>51</v>
      </c>
      <c r="H151" s="98">
        <v>1000412773</v>
      </c>
      <c r="I151" s="98" t="s">
        <v>52</v>
      </c>
      <c r="J151" s="98" t="s">
        <v>33</v>
      </c>
      <c r="K151" s="99">
        <f>'LOE-Ref-VZGTTQ00011797-BH'!K51</f>
        <v>97</v>
      </c>
      <c r="L151" s="99">
        <f>'LOE-Ref-VZGTTQ00011797-BH'!L51</f>
        <v>16296</v>
      </c>
      <c r="M151" s="99">
        <f>'LOE-Ref-VZGTTQ00011797-BH'!M51</f>
        <v>16296</v>
      </c>
      <c r="N151" s="99">
        <f>'LOE-Ref-VZGTTQ00011797-BH'!N51</f>
        <v>16296</v>
      </c>
      <c r="O151" s="99">
        <f>'LOE-Ref-VZGTTQ00011797-BH'!O51</f>
        <v>16296</v>
      </c>
      <c r="P151" s="99">
        <f>'LOE-Ref-VZGTTQ00011797-BH'!P51</f>
        <v>16296</v>
      </c>
      <c r="Q151" s="99">
        <f>'LOE-Ref-VZGTTQ00011797-BH'!Q51</f>
        <v>16296</v>
      </c>
      <c r="R151" s="99">
        <f>'LOE-Ref-VZGTTQ00011797-BH'!R51</f>
        <v>16296</v>
      </c>
      <c r="S151" s="99">
        <f>'LOE-Ref-VZGTTQ00011797-BH'!Y51</f>
        <v>48888</v>
      </c>
      <c r="T151" s="99">
        <f>'LOE-Ref-VZGTTQ00011797-BH'!Z51</f>
        <v>48888</v>
      </c>
      <c r="U151" s="99">
        <f>'LOE-Ref-VZGTTQ00011797-BH'!AC51</f>
        <v>97776</v>
      </c>
      <c r="V151" s="98" t="str">
        <f>'LOE-Ref-VZGTTQ00011797-BH'!AF51</f>
        <v>Elysium</v>
      </c>
    </row>
    <row r="152" spans="1:22" ht="23.15" hidden="1" customHeight="1">
      <c r="A152" s="98" t="e">
        <f>'LOE-Ref-VZGTTQ00011797-BH'!#REF!</f>
        <v>#REF!</v>
      </c>
      <c r="B152" s="103" t="e">
        <f>'LOE-Ref-VZGTTQ00011797-BH'!#REF!</f>
        <v>#REF!</v>
      </c>
      <c r="C152" s="98" t="e">
        <f>'LOE-Ref-VZGTTQ00011797-BH'!#REF!</f>
        <v>#REF!</v>
      </c>
      <c r="D152" s="98" t="e">
        <f>'LOE-Ref-VZGTTQ00011797-BH'!#REF!</f>
        <v>#REF!</v>
      </c>
      <c r="E152" s="103" t="e">
        <f>'LOE-Ref-VZGTTQ00011797-BH'!#REF!</f>
        <v>#REF!</v>
      </c>
      <c r="F152" s="116" t="s">
        <v>50</v>
      </c>
      <c r="G152" s="50" t="s">
        <v>51</v>
      </c>
      <c r="H152" s="98" t="e">
        <v>#N/A</v>
      </c>
      <c r="I152" s="98" t="e">
        <v>#N/A</v>
      </c>
      <c r="J152" s="98" t="e">
        <v>#N/A</v>
      </c>
      <c r="K152" s="99" t="e">
        <f>'LOE-Ref-VZGTTQ00011797-BH'!#REF!</f>
        <v>#REF!</v>
      </c>
      <c r="L152" s="99" t="e">
        <f>'LOE-Ref-VZGTTQ00011797-BH'!#REF!</f>
        <v>#REF!</v>
      </c>
      <c r="M152" s="99" t="e">
        <f>'LOE-Ref-VZGTTQ00011797-BH'!#REF!</f>
        <v>#REF!</v>
      </c>
      <c r="N152" s="99" t="e">
        <f>'LOE-Ref-VZGTTQ00011797-BH'!#REF!</f>
        <v>#REF!</v>
      </c>
      <c r="O152" s="99" t="e">
        <f>'LOE-Ref-VZGTTQ00011797-BH'!#REF!</f>
        <v>#REF!</v>
      </c>
      <c r="P152" s="99" t="e">
        <f>'LOE-Ref-VZGTTQ00011797-BH'!#REF!</f>
        <v>#REF!</v>
      </c>
      <c r="Q152" s="99" t="e">
        <f>'LOE-Ref-VZGTTQ00011797-BH'!#REF!</f>
        <v>#REF!</v>
      </c>
      <c r="R152" s="99" t="e">
        <f>'LOE-Ref-VZGTTQ00011797-BH'!#REF!</f>
        <v>#REF!</v>
      </c>
      <c r="S152" s="99" t="e">
        <f>'LOE-Ref-VZGTTQ00011797-BH'!#REF!</f>
        <v>#REF!</v>
      </c>
      <c r="T152" s="99" t="e">
        <f>'LOE-Ref-VZGTTQ00011797-BH'!#REF!</f>
        <v>#REF!</v>
      </c>
      <c r="U152" s="99" t="e">
        <f>'LOE-Ref-VZGTTQ00011797-BH'!#REF!</f>
        <v>#REF!</v>
      </c>
      <c r="V152" s="98" t="e">
        <f>'LOE-Ref-VZGTTQ00011797-BH'!#REF!</f>
        <v>#REF!</v>
      </c>
    </row>
    <row r="153" spans="1:22" ht="23.15" hidden="1" customHeight="1">
      <c r="A153" s="98">
        <f>'LOE-Ref-VZGTTQ00011797-BH'!A52</f>
        <v>363313</v>
      </c>
      <c r="B153" s="103" t="str">
        <f>'LOE-Ref-VZGTTQ00011797-BH'!B52</f>
        <v>Sanyam Sharma</v>
      </c>
      <c r="C153" s="98" t="str">
        <f>'LOE-Ref-VZGTTQ00011797-BH'!C52</f>
        <v>Onshore</v>
      </c>
      <c r="D153" s="98" t="str">
        <f>'LOE-Ref-VZGTTQ00011797-BH'!D52</f>
        <v>ACT-196</v>
      </c>
      <c r="E153" s="103" t="str">
        <f>'LOE-Ref-VZGTTQ00011797-BH'!G52</f>
        <v>Scrum Master</v>
      </c>
      <c r="F153" s="116" t="s">
        <v>50</v>
      </c>
      <c r="G153" s="50" t="s">
        <v>51</v>
      </c>
      <c r="H153" s="98">
        <v>1000412773</v>
      </c>
      <c r="I153" s="98" t="s">
        <v>52</v>
      </c>
      <c r="J153" s="98" t="s">
        <v>24</v>
      </c>
      <c r="K153" s="99">
        <f>'LOE-Ref-VZGTTQ00011797-BH'!K52</f>
        <v>97</v>
      </c>
      <c r="L153" s="99">
        <f>'LOE-Ref-VZGTTQ00011797-BH'!L52</f>
        <v>16296</v>
      </c>
      <c r="M153" s="99">
        <f>'LOE-Ref-VZGTTQ00011797-BH'!M52</f>
        <v>16296</v>
      </c>
      <c r="N153" s="99">
        <f>'LOE-Ref-VZGTTQ00011797-BH'!N52</f>
        <v>16296</v>
      </c>
      <c r="O153" s="99">
        <f>'LOE-Ref-VZGTTQ00011797-BH'!O52</f>
        <v>16296</v>
      </c>
      <c r="P153" s="99">
        <f>'LOE-Ref-VZGTTQ00011797-BH'!P52</f>
        <v>16296</v>
      </c>
      <c r="Q153" s="99">
        <f>'LOE-Ref-VZGTTQ00011797-BH'!Q52</f>
        <v>8148</v>
      </c>
      <c r="R153" s="99">
        <f>'LOE-Ref-VZGTTQ00011797-BH'!R52</f>
        <v>8148</v>
      </c>
      <c r="S153" s="99">
        <f>'LOE-Ref-VZGTTQ00011797-BH'!Y52</f>
        <v>48888</v>
      </c>
      <c r="T153" s="99">
        <f>'LOE-Ref-VZGTTQ00011797-BH'!Z52</f>
        <v>32592</v>
      </c>
      <c r="U153" s="99">
        <f>'LOE-Ref-VZGTTQ00011797-BH'!AC52</f>
        <v>81480</v>
      </c>
      <c r="V153" s="98" t="str">
        <f>'LOE-Ref-VZGTTQ00011797-BH'!AF52</f>
        <v>SOF</v>
      </c>
    </row>
    <row r="154" spans="1:22" ht="23.15" hidden="1" customHeight="1">
      <c r="A154" s="98">
        <f>'LOE-Ref-VZGTTQ00011797-BH'!A53</f>
        <v>970740</v>
      </c>
      <c r="B154" s="103" t="str">
        <f>'LOE-Ref-VZGTTQ00011797-BH'!B53</f>
        <v>Nukula, Venkata Ram Lakshman</v>
      </c>
      <c r="C154" s="98" t="str">
        <f>'LOE-Ref-VZGTTQ00011797-BH'!C53</f>
        <v>Onshore</v>
      </c>
      <c r="D154" s="98" t="str">
        <f>'LOE-Ref-VZGTTQ00011797-BH'!D53</f>
        <v>ACT200</v>
      </c>
      <c r="E154" s="103" t="str">
        <f>'LOE-Ref-VZGTTQ00011797-BH'!G53</f>
        <v>PEGA</v>
      </c>
      <c r="F154" s="116" t="s">
        <v>50</v>
      </c>
      <c r="G154" s="50" t="s">
        <v>51</v>
      </c>
      <c r="H154" s="98">
        <v>1000412773</v>
      </c>
      <c r="I154" s="98" t="s">
        <v>52</v>
      </c>
      <c r="J154" s="98" t="s">
        <v>27</v>
      </c>
      <c r="K154" s="99">
        <f>'LOE-Ref-VZGTTQ00011797-BH'!K53</f>
        <v>115</v>
      </c>
      <c r="L154" s="99">
        <f>'LOE-Ref-VZGTTQ00011797-BH'!L53</f>
        <v>19320</v>
      </c>
      <c r="M154" s="99">
        <f>'LOE-Ref-VZGTTQ00011797-BH'!M53</f>
        <v>19320</v>
      </c>
      <c r="N154" s="99">
        <f>'LOE-Ref-VZGTTQ00011797-BH'!N53</f>
        <v>19320</v>
      </c>
      <c r="O154" s="99">
        <f>'LOE-Ref-VZGTTQ00011797-BH'!O53</f>
        <v>19320</v>
      </c>
      <c r="P154" s="99">
        <f>'LOE-Ref-VZGTTQ00011797-BH'!P53</f>
        <v>19320</v>
      </c>
      <c r="Q154" s="99">
        <f>'LOE-Ref-VZGTTQ00011797-BH'!Q53</f>
        <v>19320</v>
      </c>
      <c r="R154" s="99">
        <f>'LOE-Ref-VZGTTQ00011797-BH'!R53</f>
        <v>19320</v>
      </c>
      <c r="S154" s="99">
        <f>'LOE-Ref-VZGTTQ00011797-BH'!Y53</f>
        <v>57960</v>
      </c>
      <c r="T154" s="99">
        <f>'LOE-Ref-VZGTTQ00011797-BH'!Z53</f>
        <v>57960</v>
      </c>
      <c r="U154" s="99">
        <f>'LOE-Ref-VZGTTQ00011797-BH'!AC53</f>
        <v>115920</v>
      </c>
      <c r="V154" s="98"/>
    </row>
    <row r="155" spans="1:22" ht="23.15" hidden="1" customHeight="1">
      <c r="A155" s="98">
        <f>'LOE-Ref-VZGTTQ00011797-BH'!A54</f>
        <v>112011</v>
      </c>
      <c r="B155" s="103" t="str">
        <f>'LOE-Ref-VZGTTQ00011797-BH'!B54</f>
        <v>Prasad Maliakal</v>
      </c>
      <c r="C155" s="98" t="str">
        <f>'LOE-Ref-VZGTTQ00011797-BH'!C54</f>
        <v>Onshore</v>
      </c>
      <c r="D155" s="98" t="str">
        <f>'LOE-Ref-VZGTTQ00011797-BH'!D54</f>
        <v>ACT200</v>
      </c>
      <c r="E155" s="103" t="str">
        <f>'LOE-Ref-VZGTTQ00011797-BH'!G54</f>
        <v>Delivery lead/PATL</v>
      </c>
      <c r="F155" s="116" t="s">
        <v>50</v>
      </c>
      <c r="G155" s="50" t="s">
        <v>51</v>
      </c>
      <c r="H155" s="98">
        <v>1000412773</v>
      </c>
      <c r="I155" s="98" t="s">
        <v>52</v>
      </c>
      <c r="J155" s="98" t="s">
        <v>24</v>
      </c>
      <c r="K155" s="99">
        <f>'LOE-Ref-VZGTTQ00011797-BH'!K54</f>
        <v>115</v>
      </c>
      <c r="L155" s="99">
        <f>'LOE-Ref-VZGTTQ00011797-BH'!L54</f>
        <v>19320</v>
      </c>
      <c r="M155" s="99">
        <f>'LOE-Ref-VZGTTQ00011797-BH'!M54</f>
        <v>19320</v>
      </c>
      <c r="N155" s="99">
        <f>'LOE-Ref-VZGTTQ00011797-BH'!N54</f>
        <v>19320</v>
      </c>
      <c r="O155" s="99">
        <f>'LOE-Ref-VZGTTQ00011797-BH'!O54</f>
        <v>19320</v>
      </c>
      <c r="P155" s="99">
        <f>'LOE-Ref-VZGTTQ00011797-BH'!P54</f>
        <v>19320</v>
      </c>
      <c r="Q155" s="99">
        <f>'LOE-Ref-VZGTTQ00011797-BH'!Q54</f>
        <v>19320</v>
      </c>
      <c r="R155" s="99">
        <f>'LOE-Ref-VZGTTQ00011797-BH'!R54</f>
        <v>19320</v>
      </c>
      <c r="S155" s="99">
        <f>'LOE-Ref-VZGTTQ00011797-BH'!Y54</f>
        <v>57960</v>
      </c>
      <c r="T155" s="99">
        <f>'LOE-Ref-VZGTTQ00011797-BH'!Z54</f>
        <v>57960</v>
      </c>
      <c r="U155" s="99">
        <f>'LOE-Ref-VZGTTQ00011797-BH'!AC54</f>
        <v>115920</v>
      </c>
      <c r="V155" s="98"/>
    </row>
    <row r="156" spans="1:22" ht="23.15" hidden="1" customHeight="1">
      <c r="A156" s="98">
        <f>'LOE-Ref-VZGTTQ00011797-BH'!A55</f>
        <v>2336335</v>
      </c>
      <c r="B156" s="103" t="str">
        <f>'LOE-Ref-VZGTTQ00011797-BH'!B55</f>
        <v>Anusha Macherla</v>
      </c>
      <c r="C156" s="98" t="str">
        <f>'LOE-Ref-VZGTTQ00011797-BH'!C55</f>
        <v>Onshore</v>
      </c>
      <c r="D156" s="98" t="str">
        <f>'LOE-Ref-VZGTTQ00011797-BH'!D55</f>
        <v>ACT200</v>
      </c>
      <c r="E156" s="103" t="str">
        <f>'LOE-Ref-VZGTTQ00011797-BH'!G55</f>
        <v>ReactJS</v>
      </c>
      <c r="F156" s="116" t="s">
        <v>50</v>
      </c>
      <c r="G156" s="50" t="s">
        <v>51</v>
      </c>
      <c r="H156" s="98">
        <v>1000412773</v>
      </c>
      <c r="I156" s="98" t="s">
        <v>52</v>
      </c>
      <c r="J156" s="98" t="s">
        <v>33</v>
      </c>
      <c r="K156" s="99">
        <f>'LOE-Ref-VZGTTQ00011797-BH'!K55</f>
        <v>97</v>
      </c>
      <c r="L156" s="99">
        <f>'LOE-Ref-VZGTTQ00011797-BH'!L55</f>
        <v>16296</v>
      </c>
      <c r="M156" s="99">
        <f>'LOE-Ref-VZGTTQ00011797-BH'!M55</f>
        <v>16296</v>
      </c>
      <c r="N156" s="99">
        <f>'LOE-Ref-VZGTTQ00011797-BH'!N55</f>
        <v>16296</v>
      </c>
      <c r="O156" s="99">
        <f>'LOE-Ref-VZGTTQ00011797-BH'!O55</f>
        <v>16296</v>
      </c>
      <c r="P156" s="99">
        <f>'LOE-Ref-VZGTTQ00011797-BH'!P55</f>
        <v>16296</v>
      </c>
      <c r="Q156" s="99">
        <f>'LOE-Ref-VZGTTQ00011797-BH'!Q55</f>
        <v>16296</v>
      </c>
      <c r="R156" s="99">
        <f>'LOE-Ref-VZGTTQ00011797-BH'!R55</f>
        <v>16296</v>
      </c>
      <c r="S156" s="99">
        <f>'LOE-Ref-VZGTTQ00011797-BH'!Y55</f>
        <v>48888</v>
      </c>
      <c r="T156" s="99">
        <f>'LOE-Ref-VZGTTQ00011797-BH'!Z55</f>
        <v>48888</v>
      </c>
      <c r="U156" s="99">
        <f>'LOE-Ref-VZGTTQ00011797-BH'!AC55</f>
        <v>97776</v>
      </c>
      <c r="V156" s="98"/>
    </row>
    <row r="157" spans="1:22" ht="23.15" hidden="1" customHeight="1">
      <c r="A157" s="98">
        <f>'LOE-Ref-VZGTTQ00011797-BH'!A56</f>
        <v>2398635</v>
      </c>
      <c r="B157" s="103" t="str">
        <f>'LOE-Ref-VZGTTQ00011797-BH'!B56</f>
        <v>Zawodny Jr, Arthur Tadeusz</v>
      </c>
      <c r="C157" s="98" t="str">
        <f>'LOE-Ref-VZGTTQ00011797-BH'!C56</f>
        <v>Onshore</v>
      </c>
      <c r="D157" s="98" t="str">
        <f>'LOE-Ref-VZGTTQ00011797-BH'!D56</f>
        <v>ACT-196</v>
      </c>
      <c r="E157" s="103" t="str">
        <f>'LOE-Ref-VZGTTQ00011797-BH'!G56</f>
        <v>Vision</v>
      </c>
      <c r="F157" s="116" t="s">
        <v>50</v>
      </c>
      <c r="G157" s="50" t="s">
        <v>51</v>
      </c>
      <c r="H157" s="98">
        <v>1000412773</v>
      </c>
      <c r="I157" s="98" t="s">
        <v>52</v>
      </c>
      <c r="J157" s="98" t="s">
        <v>24</v>
      </c>
      <c r="K157" s="99">
        <f>'LOE-Ref-VZGTTQ00011797-BH'!K56</f>
        <v>115</v>
      </c>
      <c r="L157" s="99">
        <f>'LOE-Ref-VZGTTQ00011797-BH'!L56</f>
        <v>19320</v>
      </c>
      <c r="M157" s="99">
        <f>'LOE-Ref-VZGTTQ00011797-BH'!M56</f>
        <v>0</v>
      </c>
      <c r="N157" s="99">
        <f>'LOE-Ref-VZGTTQ00011797-BH'!N56</f>
        <v>0</v>
      </c>
      <c r="O157" s="99">
        <f>'LOE-Ref-VZGTTQ00011797-BH'!O56</f>
        <v>14720</v>
      </c>
      <c r="P157" s="99">
        <f>'LOE-Ref-VZGTTQ00011797-BH'!P56</f>
        <v>19320</v>
      </c>
      <c r="Q157" s="99">
        <f>'LOE-Ref-VZGTTQ00011797-BH'!Q56</f>
        <v>19320</v>
      </c>
      <c r="R157" s="99">
        <f>'LOE-Ref-VZGTTQ00011797-BH'!R56</f>
        <v>19320</v>
      </c>
      <c r="S157" s="99">
        <f>'LOE-Ref-VZGTTQ00011797-BH'!Y56</f>
        <v>14720</v>
      </c>
      <c r="T157" s="99">
        <f>'LOE-Ref-VZGTTQ00011797-BH'!Z56</f>
        <v>57960</v>
      </c>
      <c r="U157" s="99">
        <f>'LOE-Ref-VZGTTQ00011797-BH'!AC56</f>
        <v>72680</v>
      </c>
      <c r="V157" s="98"/>
    </row>
    <row r="158" spans="1:22" ht="23.15" hidden="1" customHeight="1">
      <c r="A158" s="98">
        <f>'LOE-Ref-VZGTTQ00011797-BH'!A57</f>
        <v>175902</v>
      </c>
      <c r="B158" s="103" t="str">
        <f>'LOE-Ref-VZGTTQ00011797-BH'!B57</f>
        <v>Rajalakshmi Vedachalam</v>
      </c>
      <c r="C158" s="98" t="str">
        <f>'LOE-Ref-VZGTTQ00011797-BH'!C57</f>
        <v>Onshore</v>
      </c>
      <c r="D158" s="98" t="str">
        <f>'LOE-Ref-VZGTTQ00011797-BH'!D57</f>
        <v>ACT234</v>
      </c>
      <c r="E158" s="103" t="str">
        <f>'LOE-Ref-VZGTTQ00011797-BH'!G57</f>
        <v>Release Train Engineer</v>
      </c>
      <c r="F158" s="116" t="s">
        <v>50</v>
      </c>
      <c r="G158" s="50" t="s">
        <v>51</v>
      </c>
      <c r="H158" s="98">
        <v>1000412773</v>
      </c>
      <c r="I158" s="98" t="s">
        <v>52</v>
      </c>
      <c r="J158" s="98" t="s">
        <v>24</v>
      </c>
      <c r="K158" s="99">
        <f>'LOE-Ref-VZGTTQ00011797-BH'!K57</f>
        <v>95</v>
      </c>
      <c r="L158" s="99">
        <f>'LOE-Ref-VZGTTQ00011797-BH'!L57</f>
        <v>15960</v>
      </c>
      <c r="M158" s="99">
        <f>'LOE-Ref-VZGTTQ00011797-BH'!M57</f>
        <v>15960</v>
      </c>
      <c r="N158" s="99">
        <f>'LOE-Ref-VZGTTQ00011797-BH'!N57</f>
        <v>15960</v>
      </c>
      <c r="O158" s="99">
        <f>'LOE-Ref-VZGTTQ00011797-BH'!O57</f>
        <v>15960</v>
      </c>
      <c r="P158" s="99">
        <f>'LOE-Ref-VZGTTQ00011797-BH'!P57</f>
        <v>15960</v>
      </c>
      <c r="Q158" s="99">
        <f>'LOE-Ref-VZGTTQ00011797-BH'!Q57</f>
        <v>15960</v>
      </c>
      <c r="R158" s="99">
        <f>'LOE-Ref-VZGTTQ00011797-BH'!R57</f>
        <v>15960</v>
      </c>
      <c r="S158" s="99">
        <f>'LOE-Ref-VZGTTQ00011797-BH'!Y57</f>
        <v>47880</v>
      </c>
      <c r="T158" s="99">
        <f>'LOE-Ref-VZGTTQ00011797-BH'!Z57</f>
        <v>47880</v>
      </c>
      <c r="U158" s="99">
        <f>'LOE-Ref-VZGTTQ00011797-BH'!AC57</f>
        <v>95760</v>
      </c>
      <c r="V158" s="98"/>
    </row>
    <row r="159" spans="1:22" ht="23.15" hidden="1" customHeight="1">
      <c r="A159" s="98">
        <f>'LOE-Ref-VZGTTQ00011797-BH'!A58</f>
        <v>254635</v>
      </c>
      <c r="B159" s="103" t="str">
        <f>'LOE-Ref-VZGTTQ00011797-BH'!B58</f>
        <v>Rangaswamy,Mohana</v>
      </c>
      <c r="C159" s="98" t="str">
        <f>'LOE-Ref-VZGTTQ00011797-BH'!C58</f>
        <v>Onshore</v>
      </c>
      <c r="D159" s="98" t="str">
        <f>'LOE-Ref-VZGTTQ00011797-BH'!D58</f>
        <v>ACT211</v>
      </c>
      <c r="E159" s="103" t="str">
        <f>'LOE-Ref-VZGTTQ00011797-BH'!G58</f>
        <v>QA Analyst</v>
      </c>
      <c r="F159" s="116" t="s">
        <v>50</v>
      </c>
      <c r="G159" s="50" t="s">
        <v>51</v>
      </c>
      <c r="H159" s="98" t="e">
        <v>#N/A</v>
      </c>
      <c r="I159" s="98" t="e">
        <v>#N/A</v>
      </c>
      <c r="J159" s="98" t="e">
        <v>#N/A</v>
      </c>
      <c r="K159" s="99">
        <f>'LOE-Ref-VZGTTQ00011797-BH'!K58</f>
        <v>90</v>
      </c>
      <c r="L159" s="99">
        <f>'LOE-Ref-VZGTTQ00011797-BH'!L58</f>
        <v>15120</v>
      </c>
      <c r="M159" s="99">
        <f>'LOE-Ref-VZGTTQ00011797-BH'!M58</f>
        <v>0</v>
      </c>
      <c r="N159" s="99">
        <f>'LOE-Ref-VZGTTQ00011797-BH'!N58</f>
        <v>0</v>
      </c>
      <c r="O159" s="99">
        <f>'LOE-Ref-VZGTTQ00011797-BH'!O58</f>
        <v>0</v>
      </c>
      <c r="P159" s="99">
        <f>'LOE-Ref-VZGTTQ00011797-BH'!P58</f>
        <v>15120</v>
      </c>
      <c r="Q159" s="99">
        <f>'LOE-Ref-VZGTTQ00011797-BH'!Q58</f>
        <v>15120</v>
      </c>
      <c r="R159" s="99">
        <f>'LOE-Ref-VZGTTQ00011797-BH'!R58</f>
        <v>15120</v>
      </c>
      <c r="S159" s="99">
        <f>'LOE-Ref-VZGTTQ00011797-BH'!Y58</f>
        <v>15120</v>
      </c>
      <c r="T159" s="99">
        <f>'LOE-Ref-VZGTTQ00011797-BH'!Z58</f>
        <v>45360</v>
      </c>
      <c r="U159" s="99">
        <f>'LOE-Ref-VZGTTQ00011797-BH'!AC58</f>
        <v>45360</v>
      </c>
      <c r="V159" s="98" t="str">
        <f>'LOE-Ref-VZGTTQ00011797-BH'!AF58</f>
        <v>SOF</v>
      </c>
    </row>
    <row r="160" spans="1:22" ht="23.15" hidden="1" customHeight="1">
      <c r="A160" s="98">
        <f>'LOE-Ref-VZGTTQ00011797-BH'!A59</f>
        <v>2360548</v>
      </c>
      <c r="B160" s="103" t="str">
        <f>'LOE-Ref-VZGTTQ00011797-BH'!B59</f>
        <v>Ranjani Rajagopal</v>
      </c>
      <c r="C160" s="98" t="str">
        <f>'LOE-Ref-VZGTTQ00011797-BH'!C59</f>
        <v>Onshore</v>
      </c>
      <c r="D160" s="98" t="str">
        <f>'LOE-Ref-VZGTTQ00011797-BH'!D59</f>
        <v>ACT211</v>
      </c>
      <c r="E160" s="103" t="str">
        <f>'LOE-Ref-VZGTTQ00011797-BH'!G59</f>
        <v>Java Springboot Microservices SpringReactive</v>
      </c>
      <c r="F160" s="116" t="s">
        <v>50</v>
      </c>
      <c r="G160" s="50" t="s">
        <v>51</v>
      </c>
      <c r="H160" s="98" t="e">
        <v>#N/A</v>
      </c>
      <c r="I160" s="98" t="e">
        <v>#N/A</v>
      </c>
      <c r="J160" s="98" t="e">
        <v>#N/A</v>
      </c>
      <c r="K160" s="99">
        <f>'LOE-Ref-VZGTTQ00011797-BH'!K59</f>
        <v>95</v>
      </c>
      <c r="L160" s="99">
        <f>'LOE-Ref-VZGTTQ00011797-BH'!L59</f>
        <v>15960</v>
      </c>
      <c r="M160" s="99">
        <f>'LOE-Ref-VZGTTQ00011797-BH'!M59</f>
        <v>0</v>
      </c>
      <c r="N160" s="99">
        <f>'LOE-Ref-VZGTTQ00011797-BH'!N59</f>
        <v>15960</v>
      </c>
      <c r="O160" s="99">
        <f>'LOE-Ref-VZGTTQ00011797-BH'!O59</f>
        <v>15960</v>
      </c>
      <c r="P160" s="99">
        <f>'LOE-Ref-VZGTTQ00011797-BH'!P59</f>
        <v>15960</v>
      </c>
      <c r="Q160" s="99">
        <f>'LOE-Ref-VZGTTQ00011797-BH'!Q59</f>
        <v>15960</v>
      </c>
      <c r="R160" s="99">
        <f>'LOE-Ref-VZGTTQ00011797-BH'!R59</f>
        <v>15960</v>
      </c>
      <c r="S160" s="99">
        <f>'LOE-Ref-VZGTTQ00011797-BH'!Y59</f>
        <v>31920</v>
      </c>
      <c r="T160" s="99">
        <f>'LOE-Ref-VZGTTQ00011797-BH'!Z59</f>
        <v>47880</v>
      </c>
      <c r="U160" s="99">
        <f>'LOE-Ref-VZGTTQ00011797-BH'!AC59</f>
        <v>79800</v>
      </c>
      <c r="V160" s="98"/>
    </row>
    <row r="161" spans="1:22" ht="23.15" hidden="1" customHeight="1">
      <c r="A161" s="98">
        <f>'LOE-Ref-VZGTTQ00011797-BH'!A60</f>
        <v>729843</v>
      </c>
      <c r="B161" s="103" t="str">
        <f>'LOE-Ref-VZGTTQ00011797-BH'!B60</f>
        <v>Shifali LNU</v>
      </c>
      <c r="C161" s="98" t="str">
        <f>'LOE-Ref-VZGTTQ00011797-BH'!C60</f>
        <v>Onshore</v>
      </c>
      <c r="D161" s="98" t="str">
        <f>'LOE-Ref-VZGTTQ00011797-BH'!D60</f>
        <v>ACT234</v>
      </c>
      <c r="E161" s="103" t="str">
        <f>'LOE-Ref-VZGTTQ00011797-BH'!G60</f>
        <v>Java Springboot Microservices SpringReactive</v>
      </c>
      <c r="F161" s="116" t="s">
        <v>50</v>
      </c>
      <c r="G161" s="50" t="s">
        <v>51</v>
      </c>
      <c r="H161" s="98">
        <v>1000442106</v>
      </c>
      <c r="I161" s="98" t="s">
        <v>57</v>
      </c>
      <c r="J161" s="98" t="s">
        <v>24</v>
      </c>
      <c r="K161" s="99">
        <f>'LOE-Ref-VZGTTQ00011797-BH'!K60</f>
        <v>95</v>
      </c>
      <c r="L161" s="99">
        <f>'LOE-Ref-VZGTTQ00011797-BH'!L60</f>
        <v>15960</v>
      </c>
      <c r="M161" s="99">
        <f>'LOE-Ref-VZGTTQ00011797-BH'!M60</f>
        <v>15960</v>
      </c>
      <c r="N161" s="99">
        <f>'LOE-Ref-VZGTTQ00011797-BH'!N60</f>
        <v>15960</v>
      </c>
      <c r="O161" s="99">
        <f>'LOE-Ref-VZGTTQ00011797-BH'!O60</f>
        <v>15960</v>
      </c>
      <c r="P161" s="99">
        <f>'LOE-Ref-VZGTTQ00011797-BH'!P60</f>
        <v>0</v>
      </c>
      <c r="Q161" s="99">
        <f>'LOE-Ref-VZGTTQ00011797-BH'!Q60</f>
        <v>0</v>
      </c>
      <c r="R161" s="99">
        <f>'LOE-Ref-VZGTTQ00011797-BH'!R60</f>
        <v>0</v>
      </c>
      <c r="S161" s="99">
        <f>'LOE-Ref-VZGTTQ00011797-BH'!Y60</f>
        <v>47880</v>
      </c>
      <c r="T161" s="99">
        <f>'LOE-Ref-VZGTTQ00011797-BH'!Z60</f>
        <v>0</v>
      </c>
      <c r="U161" s="99">
        <f>'LOE-Ref-VZGTTQ00011797-BH'!AC60</f>
        <v>47880</v>
      </c>
      <c r="V161" s="98"/>
    </row>
    <row r="162" spans="1:22" ht="23.15" hidden="1" customHeight="1">
      <c r="A162" s="98">
        <f>'LOE-Ref-VZGTTQ00011797-BH'!A61</f>
        <v>729843</v>
      </c>
      <c r="B162" s="103" t="str">
        <f>'LOE-Ref-VZGTTQ00011797-BH'!B61</f>
        <v>Shifali LNU</v>
      </c>
      <c r="C162" s="98" t="str">
        <f>'LOE-Ref-VZGTTQ00011797-BH'!C61</f>
        <v>Onshore</v>
      </c>
      <c r="D162" s="98" t="str">
        <f>'LOE-Ref-VZGTTQ00011797-BH'!D61</f>
        <v>ACT211</v>
      </c>
      <c r="E162" s="103" t="str">
        <f>'LOE-Ref-VZGTTQ00011797-BH'!G61</f>
        <v>Java Springboot Microservices SpringReactive</v>
      </c>
      <c r="F162" s="116" t="s">
        <v>50</v>
      </c>
      <c r="G162" s="50" t="s">
        <v>51</v>
      </c>
      <c r="H162" s="98">
        <v>1000412773</v>
      </c>
      <c r="I162" s="98" t="s">
        <v>52</v>
      </c>
      <c r="J162" s="98" t="s">
        <v>24</v>
      </c>
      <c r="K162" s="99">
        <f>'LOE-Ref-VZGTTQ00011797-BH'!K61</f>
        <v>95</v>
      </c>
      <c r="L162" s="99">
        <f>'LOE-Ref-VZGTTQ00011797-BH'!L61</f>
        <v>15960</v>
      </c>
      <c r="M162" s="99">
        <f>'LOE-Ref-VZGTTQ00011797-BH'!M61</f>
        <v>0</v>
      </c>
      <c r="N162" s="99">
        <f>'LOE-Ref-VZGTTQ00011797-BH'!N61</f>
        <v>0</v>
      </c>
      <c r="O162" s="99">
        <f>'LOE-Ref-VZGTTQ00011797-BH'!O61</f>
        <v>0</v>
      </c>
      <c r="P162" s="99">
        <f>'LOE-Ref-VZGTTQ00011797-BH'!P61</f>
        <v>15960</v>
      </c>
      <c r="Q162" s="99">
        <f>'LOE-Ref-VZGTTQ00011797-BH'!Q61</f>
        <v>7980</v>
      </c>
      <c r="R162" s="99">
        <f>'LOE-Ref-VZGTTQ00011797-BH'!R61</f>
        <v>15960</v>
      </c>
      <c r="S162" s="99">
        <f>'LOE-Ref-VZGTTQ00011797-BH'!Y61</f>
        <v>0</v>
      </c>
      <c r="T162" s="99">
        <f>'LOE-Ref-VZGTTQ00011797-BH'!Z61</f>
        <v>39900</v>
      </c>
      <c r="U162" s="99">
        <f>'LOE-Ref-VZGTTQ00011797-BH'!AC61</f>
        <v>39900</v>
      </c>
      <c r="V162" s="98">
        <f>'LOE-Ref-VZGTTQ00011797-BH'!AF61</f>
        <v>0</v>
      </c>
    </row>
    <row r="163" spans="1:22" ht="23.15" hidden="1" customHeight="1">
      <c r="A163" s="98">
        <f>'LOE-Ref-VZGTTQ00011797-BH'!A62</f>
        <v>2401575</v>
      </c>
      <c r="B163" s="103" t="str">
        <f>'LOE-Ref-VZGTTQ00011797-BH'!B62</f>
        <v>Sri Harsha Kandala</v>
      </c>
      <c r="C163" s="98" t="str">
        <f>'LOE-Ref-VZGTTQ00011797-BH'!C62</f>
        <v>Onshore</v>
      </c>
      <c r="D163" s="98" t="str">
        <f>'LOE-Ref-VZGTTQ00011797-BH'!D62</f>
        <v>ACT211</v>
      </c>
      <c r="E163" s="103" t="str">
        <f>'LOE-Ref-VZGTTQ00011797-BH'!G62</f>
        <v>QA Analyst</v>
      </c>
      <c r="F163" s="116" t="s">
        <v>50</v>
      </c>
      <c r="G163" s="50" t="s">
        <v>51</v>
      </c>
      <c r="H163" s="98" t="e">
        <v>#N/A</v>
      </c>
      <c r="I163" s="98" t="e">
        <v>#N/A</v>
      </c>
      <c r="J163" s="98" t="e">
        <v>#N/A</v>
      </c>
      <c r="K163" s="99">
        <f>'LOE-Ref-VZGTTQ00011797-BH'!K62</f>
        <v>95</v>
      </c>
      <c r="L163" s="99">
        <f>'LOE-Ref-VZGTTQ00011797-BH'!L62</f>
        <v>15960</v>
      </c>
      <c r="M163" s="99">
        <f>'LOE-Ref-VZGTTQ00011797-BH'!M62</f>
        <v>0</v>
      </c>
      <c r="N163" s="99">
        <f>'LOE-Ref-VZGTTQ00011797-BH'!N62</f>
        <v>0</v>
      </c>
      <c r="O163" s="99">
        <f>'LOE-Ref-VZGTTQ00011797-BH'!O62</f>
        <v>0</v>
      </c>
      <c r="P163" s="99">
        <f>'LOE-Ref-VZGTTQ00011797-BH'!P62</f>
        <v>0</v>
      </c>
      <c r="Q163" s="99">
        <f>'LOE-Ref-VZGTTQ00011797-BH'!Q62</f>
        <v>6384</v>
      </c>
      <c r="R163" s="99">
        <f>'LOE-Ref-VZGTTQ00011797-BH'!R62</f>
        <v>15960</v>
      </c>
      <c r="S163" s="99">
        <f>'LOE-Ref-VZGTTQ00011797-BH'!Y62</f>
        <v>0</v>
      </c>
      <c r="T163" s="99">
        <f>'LOE-Ref-VZGTTQ00011797-BH'!Z62</f>
        <v>22344</v>
      </c>
      <c r="U163" s="99">
        <f>'LOE-Ref-VZGTTQ00011797-BH'!AC62</f>
        <v>22344</v>
      </c>
      <c r="V163" s="98">
        <f>'LOE-Ref-VZGTTQ00011797-BH'!AF62</f>
        <v>0</v>
      </c>
    </row>
    <row r="164" spans="1:22" ht="23.15" hidden="1" customHeight="1">
      <c r="A164" s="98">
        <f>'LOE-Ref-VZGTTQ00011797-BH'!A63</f>
        <v>2397456</v>
      </c>
      <c r="B164" s="103" t="str">
        <f>'LOE-Ref-VZGTTQ00011797-BH'!B63</f>
        <v>Sridhar Reddy Uppala</v>
      </c>
      <c r="C164" s="98" t="str">
        <f>'LOE-Ref-VZGTTQ00011797-BH'!C63</f>
        <v>Onshore</v>
      </c>
      <c r="D164" s="98" t="str">
        <f>'LOE-Ref-VZGTTQ00011797-BH'!D63</f>
        <v>ACT125</v>
      </c>
      <c r="E164" s="103" t="str">
        <f>'LOE-Ref-VZGTTQ00011797-BH'!G63</f>
        <v>Java Springboot Microservices SpringReactive</v>
      </c>
      <c r="F164" s="116" t="s">
        <v>50</v>
      </c>
      <c r="G164" s="50" t="s">
        <v>51</v>
      </c>
      <c r="H164" s="98" t="e">
        <v>#N/A</v>
      </c>
      <c r="I164" s="98" t="e">
        <v>#N/A</v>
      </c>
      <c r="J164" s="98" t="e">
        <v>#N/A</v>
      </c>
      <c r="K164" s="99">
        <f>'LOE-Ref-VZGTTQ00011797-BH'!K63</f>
        <v>95</v>
      </c>
      <c r="L164" s="99">
        <f>'LOE-Ref-VZGTTQ00011797-BH'!L63</f>
        <v>15960</v>
      </c>
      <c r="M164" s="99">
        <f>'LOE-Ref-VZGTTQ00011797-BH'!M63</f>
        <v>0</v>
      </c>
      <c r="N164" s="99">
        <f>'LOE-Ref-VZGTTQ00011797-BH'!N63</f>
        <v>0</v>
      </c>
      <c r="O164" s="99">
        <f>'LOE-Ref-VZGTTQ00011797-BH'!O63</f>
        <v>3990</v>
      </c>
      <c r="P164" s="99">
        <f>'LOE-Ref-VZGTTQ00011797-BH'!P63</f>
        <v>15960</v>
      </c>
      <c r="Q164" s="99">
        <f>'LOE-Ref-VZGTTQ00011797-BH'!Q63</f>
        <v>15960</v>
      </c>
      <c r="R164" s="99">
        <f>'LOE-Ref-VZGTTQ00011797-BH'!R63</f>
        <v>15960</v>
      </c>
      <c r="S164" s="99">
        <f>'LOE-Ref-VZGTTQ00011797-BH'!Y63</f>
        <v>3990</v>
      </c>
      <c r="T164" s="99">
        <f>'LOE-Ref-VZGTTQ00011797-BH'!Z63</f>
        <v>47880</v>
      </c>
      <c r="U164" s="99">
        <f>'LOE-Ref-VZGTTQ00011797-BH'!AC63</f>
        <v>51870</v>
      </c>
      <c r="V164" s="98" t="str">
        <f>'LOE-Ref-VZGTTQ00011797-BH'!AF63</f>
        <v>Discovery</v>
      </c>
    </row>
    <row r="165" spans="1:22" ht="23.15" hidden="1" customHeight="1">
      <c r="A165" s="98">
        <f>'LOE-Ref-VZGTTQ00011797-BH'!A64</f>
        <v>972892</v>
      </c>
      <c r="B165" s="103" t="str">
        <f>'LOE-Ref-VZGTTQ00011797-BH'!B64</f>
        <v>Srividhya Venkataramanan</v>
      </c>
      <c r="C165" s="98" t="str">
        <f>'LOE-Ref-VZGTTQ00011797-BH'!C64</f>
        <v>Onshore</v>
      </c>
      <c r="D165" s="98" t="str">
        <f>'LOE-Ref-VZGTTQ00011797-BH'!D64</f>
        <v>ACT125</v>
      </c>
      <c r="E165" s="103" t="str">
        <f>'LOE-Ref-VZGTTQ00011797-BH'!G64</f>
        <v>Delivery lead/PATL</v>
      </c>
      <c r="F165" s="116" t="s">
        <v>50</v>
      </c>
      <c r="G165" s="50" t="s">
        <v>51</v>
      </c>
      <c r="H165" s="98">
        <v>1000441057</v>
      </c>
      <c r="I165" s="98" t="s">
        <v>49</v>
      </c>
      <c r="J165" s="98" t="s">
        <v>33</v>
      </c>
      <c r="K165" s="99">
        <f>'LOE-Ref-VZGTTQ00011797-BH'!K64</f>
        <v>105</v>
      </c>
      <c r="L165" s="99">
        <f>'LOE-Ref-VZGTTQ00011797-BH'!L64</f>
        <v>17640</v>
      </c>
      <c r="M165" s="99">
        <f>'LOE-Ref-VZGTTQ00011797-BH'!M64</f>
        <v>0</v>
      </c>
      <c r="N165" s="99">
        <f>'LOE-Ref-VZGTTQ00011797-BH'!N64</f>
        <v>0</v>
      </c>
      <c r="O165" s="99">
        <f>'LOE-Ref-VZGTTQ00011797-BH'!O64</f>
        <v>0</v>
      </c>
      <c r="P165" s="99">
        <f>'LOE-Ref-VZGTTQ00011797-BH'!P64</f>
        <v>17640</v>
      </c>
      <c r="Q165" s="99">
        <f>'LOE-Ref-VZGTTQ00011797-BH'!Q64</f>
        <v>17640</v>
      </c>
      <c r="R165" s="99">
        <f>'LOE-Ref-VZGTTQ00011797-BH'!R64</f>
        <v>17640</v>
      </c>
      <c r="S165" s="99">
        <f>'LOE-Ref-VZGTTQ00011797-BH'!Y64</f>
        <v>0</v>
      </c>
      <c r="T165" s="99">
        <f>'LOE-Ref-VZGTTQ00011797-BH'!Z64</f>
        <v>52920</v>
      </c>
      <c r="U165" s="99">
        <f>'LOE-Ref-VZGTTQ00011797-BH'!AC64</f>
        <v>52920</v>
      </c>
      <c r="V165" s="98"/>
    </row>
    <row r="166" spans="1:22" ht="23.15" hidden="1"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1000445090</v>
      </c>
      <c r="I166" s="98" t="s">
        <v>54</v>
      </c>
      <c r="J166" s="98" t="s">
        <v>26</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3.15" hidden="1" customHeight="1">
      <c r="A167" s="98">
        <f>'LOE-Ref-VZGTTQ00011797-BH'!A65</f>
        <v>952262</v>
      </c>
      <c r="B167" s="103" t="str">
        <f>'LOE-Ref-VZGTTQ00011797-BH'!B65</f>
        <v>Sujata Kamble</v>
      </c>
      <c r="C167" s="98" t="str">
        <f>'LOE-Ref-VZGTTQ00011797-BH'!C65</f>
        <v>Onshore</v>
      </c>
      <c r="D167" s="98" t="str">
        <f>'LOE-Ref-VZGTTQ00011797-BH'!D65</f>
        <v>ACT211</v>
      </c>
      <c r="E167" s="103" t="str">
        <f>'LOE-Ref-VZGTTQ00011797-BH'!G65</f>
        <v>Java Springboot Microservices SpringReactive</v>
      </c>
      <c r="F167" s="116" t="s">
        <v>50</v>
      </c>
      <c r="G167" s="50" t="s">
        <v>51</v>
      </c>
      <c r="H167" s="98">
        <v>1000441057</v>
      </c>
      <c r="I167" s="98" t="s">
        <v>49</v>
      </c>
      <c r="J167" s="98" t="s">
        <v>33</v>
      </c>
      <c r="K167" s="99">
        <f>'LOE-Ref-VZGTTQ00011797-BH'!K65</f>
        <v>95</v>
      </c>
      <c r="L167" s="99">
        <f>'LOE-Ref-VZGTTQ00011797-BH'!L65</f>
        <v>15960</v>
      </c>
      <c r="M167" s="99">
        <f>'LOE-Ref-VZGTTQ00011797-BH'!M65</f>
        <v>15960</v>
      </c>
      <c r="N167" s="99">
        <f>'LOE-Ref-VZGTTQ00011797-BH'!N65</f>
        <v>15960</v>
      </c>
      <c r="O167" s="99">
        <f>'LOE-Ref-VZGTTQ00011797-BH'!O65</f>
        <v>15960</v>
      </c>
      <c r="P167" s="99">
        <f>'LOE-Ref-VZGTTQ00011797-BH'!P65</f>
        <v>15960</v>
      </c>
      <c r="Q167" s="99">
        <f>'LOE-Ref-VZGTTQ00011797-BH'!Q65</f>
        <v>15960</v>
      </c>
      <c r="R167" s="99">
        <f>'LOE-Ref-VZGTTQ00011797-BH'!R65</f>
        <v>15960</v>
      </c>
      <c r="S167" s="99">
        <f>'LOE-Ref-VZGTTQ00011797-BH'!Y65</f>
        <v>47880</v>
      </c>
      <c r="T167" s="99">
        <f>'LOE-Ref-VZGTTQ00011797-BH'!Z65</f>
        <v>47880</v>
      </c>
      <c r="U167" s="99">
        <f>'LOE-Ref-VZGTTQ00011797-BH'!AC65</f>
        <v>95760</v>
      </c>
      <c r="V167" s="98">
        <f>'LOE-Ref-VZGTTQ00011797-BH'!AF65</f>
        <v>0</v>
      </c>
    </row>
    <row r="168" spans="1:22" ht="23.15" hidden="1"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24</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3.15" hidden="1"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27</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3.15" hidden="1"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27</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3.15" hidden="1"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3.15" hidden="1" customHeight="1">
      <c r="A172" s="98" t="e">
        <f>'LOE-Ref-VZGTTQ00011797-BH'!#REF!</f>
        <v>#REF!</v>
      </c>
      <c r="B172" s="103" t="e">
        <f>'LOE-Ref-VZGTTQ00011797-BH'!#REF!</f>
        <v>#REF!</v>
      </c>
      <c r="C172" s="98" t="e">
        <f>'LOE-Ref-VZGTTQ00011797-BH'!#REF!</f>
        <v>#REF!</v>
      </c>
      <c r="D172" s="98" t="e">
        <f>'LOE-Ref-VZGTTQ00011797-BH'!#REF!</f>
        <v>#REF!</v>
      </c>
      <c r="E172" s="103" t="e">
        <f>'LOE-Ref-VZGTTQ00011797-BH'!#REF!</f>
        <v>#REF!</v>
      </c>
      <c r="F172" s="116" t="s">
        <v>50</v>
      </c>
      <c r="G172" s="50" t="s">
        <v>51</v>
      </c>
      <c r="H172" s="98">
        <v>1000412773</v>
      </c>
      <c r="I172" s="98" t="s">
        <v>52</v>
      </c>
      <c r="J172" s="98" t="s">
        <v>24</v>
      </c>
      <c r="K172" s="99" t="e">
        <f>'LOE-Ref-VZGTTQ00011797-BH'!#REF!</f>
        <v>#REF!</v>
      </c>
      <c r="L172" s="99" t="e">
        <f>'LOE-Ref-VZGTTQ00011797-BH'!#REF!</f>
        <v>#REF!</v>
      </c>
      <c r="M172" s="99" t="e">
        <f>'LOE-Ref-VZGTTQ00011797-BH'!#REF!</f>
        <v>#REF!</v>
      </c>
      <c r="N172" s="99" t="e">
        <f>'LOE-Ref-VZGTTQ00011797-BH'!#REF!</f>
        <v>#REF!</v>
      </c>
      <c r="O172" s="99" t="e">
        <f>'LOE-Ref-VZGTTQ00011797-BH'!#REF!</f>
        <v>#REF!</v>
      </c>
      <c r="P172" s="99" t="e">
        <f>'LOE-Ref-VZGTTQ00011797-BH'!#REF!</f>
        <v>#REF!</v>
      </c>
      <c r="Q172" s="99" t="e">
        <f>'LOE-Ref-VZGTTQ00011797-BH'!#REF!</f>
        <v>#REF!</v>
      </c>
      <c r="R172" s="99" t="e">
        <f>'LOE-Ref-VZGTTQ00011797-BH'!#REF!</f>
        <v>#REF!</v>
      </c>
      <c r="S172" s="99" t="e">
        <f>'LOE-Ref-VZGTTQ00011797-BH'!#REF!</f>
        <v>#REF!</v>
      </c>
      <c r="T172" s="99" t="e">
        <f>'LOE-Ref-VZGTTQ00011797-BH'!#REF!</f>
        <v>#REF!</v>
      </c>
      <c r="U172" s="99" t="e">
        <f>'LOE-Ref-VZGTTQ00011797-BH'!#REF!</f>
        <v>#REF!</v>
      </c>
      <c r="V172" s="98" t="e">
        <f>'LOE-Ref-VZGTTQ00011797-BH'!#REF!</f>
        <v>#REF!</v>
      </c>
    </row>
    <row r="173" spans="1:22" ht="23.15" hidden="1"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3.15" hidden="1" customHeight="1">
      <c r="A174" s="98">
        <f>'LOE-Ref-VZGTTQ00011797-BH'!A66</f>
        <v>138049</v>
      </c>
      <c r="B174" s="103" t="str">
        <f>'LOE-Ref-VZGTTQ00011797-BH'!B66</f>
        <v>Suresh Nagarajan</v>
      </c>
      <c r="C174" s="98" t="str">
        <f>'LOE-Ref-VZGTTQ00011797-BH'!C66</f>
        <v>Onshore</v>
      </c>
      <c r="D174" s="98" t="str">
        <f>'LOE-Ref-VZGTTQ00011797-BH'!D66</f>
        <v>ACT211</v>
      </c>
      <c r="E174" s="103" t="str">
        <f>'LOE-Ref-VZGTTQ00011797-BH'!G66</f>
        <v xml:space="preserve">PATL </v>
      </c>
      <c r="F174" s="116" t="s">
        <v>50</v>
      </c>
      <c r="G174" s="50" t="s">
        <v>51</v>
      </c>
      <c r="H174" s="98">
        <v>1000412773</v>
      </c>
      <c r="I174" s="98" t="s">
        <v>52</v>
      </c>
      <c r="J174" s="98" t="s">
        <v>24</v>
      </c>
      <c r="K174" s="99">
        <f>'LOE-Ref-VZGTTQ00011797-BH'!K66</f>
        <v>105</v>
      </c>
      <c r="L174" s="99">
        <f>'LOE-Ref-VZGTTQ00011797-BH'!L66</f>
        <v>17640</v>
      </c>
      <c r="M174" s="99">
        <f>'LOE-Ref-VZGTTQ00011797-BH'!M66</f>
        <v>17640</v>
      </c>
      <c r="N174" s="99">
        <f>'LOE-Ref-VZGTTQ00011797-BH'!N66</f>
        <v>17640</v>
      </c>
      <c r="O174" s="99">
        <f>'LOE-Ref-VZGTTQ00011797-BH'!O66</f>
        <v>17640</v>
      </c>
      <c r="P174" s="99">
        <f>'LOE-Ref-VZGTTQ00011797-BH'!P66</f>
        <v>17640</v>
      </c>
      <c r="Q174" s="99">
        <f>'LOE-Ref-VZGTTQ00011797-BH'!Q66</f>
        <v>17640</v>
      </c>
      <c r="R174" s="99">
        <f>'LOE-Ref-VZGTTQ00011797-BH'!R66</f>
        <v>17640</v>
      </c>
      <c r="S174" s="99">
        <f>'LOE-Ref-VZGTTQ00011797-BH'!Y66</f>
        <v>52920</v>
      </c>
      <c r="T174" s="99">
        <f>'LOE-Ref-VZGTTQ00011797-BH'!Z66</f>
        <v>52920</v>
      </c>
      <c r="U174" s="99">
        <f>'LOE-Ref-VZGTTQ00011797-BH'!AC66</f>
        <v>105840</v>
      </c>
      <c r="V174" s="98">
        <f>'LOE-Ref-VZGTTQ00011797-BH'!AF66</f>
        <v>0</v>
      </c>
    </row>
    <row r="175" spans="1:22" ht="23.15" hidden="1"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24</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3.15" hidden="1" customHeight="1">
      <c r="A176" s="98" t="e">
        <f>'LOE-Ref-VZGTTQ00011797-BH'!#REF!</f>
        <v>#REF!</v>
      </c>
      <c r="B176" s="103" t="e">
        <f>'LOE-Ref-VZGTTQ00011797-BH'!#REF!</f>
        <v>#REF!</v>
      </c>
      <c r="C176" s="98" t="e">
        <f>'LOE-Ref-VZGTTQ00011797-BH'!#REF!</f>
        <v>#REF!</v>
      </c>
      <c r="D176" s="98" t="e">
        <f>'LOE-Ref-VZGTTQ00011797-BH'!#REF!</f>
        <v>#REF!</v>
      </c>
      <c r="E176" s="103" t="e">
        <f>'LOE-Ref-VZGTTQ00011797-BH'!#REF!</f>
        <v>#REF!</v>
      </c>
      <c r="F176" s="116" t="s">
        <v>50</v>
      </c>
      <c r="G176" s="50" t="s">
        <v>51</v>
      </c>
      <c r="H176" s="98">
        <v>1000412773</v>
      </c>
      <c r="I176" s="98" t="s">
        <v>52</v>
      </c>
      <c r="J176" s="98" t="s">
        <v>33</v>
      </c>
      <c r="K176" s="99" t="e">
        <f>'LOE-Ref-VZGTTQ00011797-BH'!#REF!</f>
        <v>#REF!</v>
      </c>
      <c r="L176" s="99" t="e">
        <f>'LOE-Ref-VZGTTQ00011797-BH'!#REF!</f>
        <v>#REF!</v>
      </c>
      <c r="M176" s="99" t="e">
        <f>'LOE-Ref-VZGTTQ00011797-BH'!#REF!</f>
        <v>#REF!</v>
      </c>
      <c r="N176" s="99" t="e">
        <f>'LOE-Ref-VZGTTQ00011797-BH'!#REF!</f>
        <v>#REF!</v>
      </c>
      <c r="O176" s="99" t="e">
        <f>'LOE-Ref-VZGTTQ00011797-BH'!#REF!</f>
        <v>#REF!</v>
      </c>
      <c r="P176" s="99" t="e">
        <f>'LOE-Ref-VZGTTQ00011797-BH'!#REF!</f>
        <v>#REF!</v>
      </c>
      <c r="Q176" s="99" t="e">
        <f>'LOE-Ref-VZGTTQ00011797-BH'!#REF!</f>
        <v>#REF!</v>
      </c>
      <c r="R176" s="99" t="e">
        <f>'LOE-Ref-VZGTTQ00011797-BH'!#REF!</f>
        <v>#REF!</v>
      </c>
      <c r="S176" s="99" t="e">
        <f>'LOE-Ref-VZGTTQ00011797-BH'!#REF!</f>
        <v>#REF!</v>
      </c>
      <c r="T176" s="99" t="e">
        <f>'LOE-Ref-VZGTTQ00011797-BH'!#REF!</f>
        <v>#REF!</v>
      </c>
      <c r="U176" s="99" t="e">
        <f>'LOE-Ref-VZGTTQ00011797-BH'!#REF!</f>
        <v>#REF!</v>
      </c>
      <c r="V176" s="98" t="e">
        <f>'LOE-Ref-VZGTTQ00011797-BH'!#REF!</f>
        <v>#REF!</v>
      </c>
    </row>
    <row r="177" spans="1:22" ht="23.15" hidden="1"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1000412773</v>
      </c>
      <c r="I177" s="98" t="s">
        <v>52</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3.15" hidden="1" customHeight="1">
      <c r="A178" s="98">
        <f>'LOE-Ref-VZGTTQ00011797-BH'!A67</f>
        <v>963958</v>
      </c>
      <c r="B178" s="103" t="str">
        <f>'LOE-Ref-VZGTTQ00011797-BH'!B67</f>
        <v>Trivedi, Parit</v>
      </c>
      <c r="C178" s="98" t="str">
        <f>'LOE-Ref-VZGTTQ00011797-BH'!C67</f>
        <v>Onshore</v>
      </c>
      <c r="D178" s="98" t="str">
        <f>'LOE-Ref-VZGTTQ00011797-BH'!D67</f>
        <v>ACT234</v>
      </c>
      <c r="E178" s="103" t="str">
        <f>'LOE-Ref-VZGTTQ00011797-BH'!G67</f>
        <v>Database Developer</v>
      </c>
      <c r="F178" s="116" t="s">
        <v>50</v>
      </c>
      <c r="G178" s="50" t="s">
        <v>51</v>
      </c>
      <c r="H178" s="98">
        <v>1000412773</v>
      </c>
      <c r="I178" s="98" t="s">
        <v>52</v>
      </c>
      <c r="J178" s="98" t="s">
        <v>24</v>
      </c>
      <c r="K178" s="99">
        <f>'LOE-Ref-VZGTTQ00011797-BH'!K67</f>
        <v>97</v>
      </c>
      <c r="L178" s="99">
        <f>'LOE-Ref-VZGTTQ00011797-BH'!L67</f>
        <v>16296</v>
      </c>
      <c r="M178" s="99">
        <f>'LOE-Ref-VZGTTQ00011797-BH'!M67</f>
        <v>16296</v>
      </c>
      <c r="N178" s="99">
        <f>'LOE-Ref-VZGTTQ00011797-BH'!N67</f>
        <v>16296</v>
      </c>
      <c r="O178" s="99">
        <f>'LOE-Ref-VZGTTQ00011797-BH'!O67</f>
        <v>16296</v>
      </c>
      <c r="P178" s="99">
        <f>'LOE-Ref-VZGTTQ00011797-BH'!P67</f>
        <v>16296</v>
      </c>
      <c r="Q178" s="99">
        <f>'LOE-Ref-VZGTTQ00011797-BH'!Q67</f>
        <v>16296</v>
      </c>
      <c r="R178" s="99">
        <f>'LOE-Ref-VZGTTQ00011797-BH'!R67</f>
        <v>16296</v>
      </c>
      <c r="S178" s="99">
        <f>'LOE-Ref-VZGTTQ00011797-BH'!Y67</f>
        <v>48888</v>
      </c>
      <c r="T178" s="99">
        <f>'LOE-Ref-VZGTTQ00011797-BH'!Z67</f>
        <v>48888</v>
      </c>
      <c r="U178" s="99">
        <f>'LOE-Ref-VZGTTQ00011797-BH'!AC67</f>
        <v>97776</v>
      </c>
      <c r="V178" s="98">
        <f>'LOE-Ref-VZGTTQ00011797-BH'!AF67</f>
        <v>0</v>
      </c>
    </row>
    <row r="179" spans="1:22" ht="23.15" hidden="1" customHeight="1">
      <c r="A179" s="98" t="e">
        <f>'LOE-Ref-VZGTTQ00011797-BH'!#REF!</f>
        <v>#REF!</v>
      </c>
      <c r="B179" s="103" t="e">
        <f>'LOE-Ref-VZGTTQ00011797-BH'!#REF!</f>
        <v>#REF!</v>
      </c>
      <c r="C179" s="98" t="e">
        <f>'LOE-Ref-VZGTTQ00011797-BH'!#REF!</f>
        <v>#REF!</v>
      </c>
      <c r="D179" s="98" t="e">
        <f>'LOE-Ref-VZGTTQ00011797-BH'!#REF!</f>
        <v>#REF!</v>
      </c>
      <c r="E179" s="103" t="e">
        <f>'LOE-Ref-VZGTTQ00011797-BH'!#REF!</f>
        <v>#REF!</v>
      </c>
      <c r="F179" s="116" t="s">
        <v>50</v>
      </c>
      <c r="G179" s="50" t="s">
        <v>51</v>
      </c>
      <c r="H179" s="98">
        <v>1000445090</v>
      </c>
      <c r="I179" s="98" t="s">
        <v>54</v>
      </c>
      <c r="J179" s="98" t="s">
        <v>33</v>
      </c>
      <c r="K179" s="99" t="e">
        <f>'LOE-Ref-VZGTTQ00011797-BH'!#REF!</f>
        <v>#REF!</v>
      </c>
      <c r="L179" s="99" t="e">
        <f>'LOE-Ref-VZGTTQ00011797-BH'!#REF!</f>
        <v>#REF!</v>
      </c>
      <c r="M179" s="99" t="e">
        <f>'LOE-Ref-VZGTTQ00011797-BH'!#REF!</f>
        <v>#REF!</v>
      </c>
      <c r="N179" s="99" t="e">
        <f>'LOE-Ref-VZGTTQ00011797-BH'!#REF!</f>
        <v>#REF!</v>
      </c>
      <c r="O179" s="99" t="e">
        <f>'LOE-Ref-VZGTTQ00011797-BH'!#REF!</f>
        <v>#REF!</v>
      </c>
      <c r="P179" s="99" t="e">
        <f>'LOE-Ref-VZGTTQ00011797-BH'!#REF!</f>
        <v>#REF!</v>
      </c>
      <c r="Q179" s="99" t="e">
        <f>'LOE-Ref-VZGTTQ00011797-BH'!#REF!</f>
        <v>#REF!</v>
      </c>
      <c r="R179" s="99" t="e">
        <f>'LOE-Ref-VZGTTQ00011797-BH'!#REF!</f>
        <v>#REF!</v>
      </c>
      <c r="S179" s="99" t="e">
        <f>'LOE-Ref-VZGTTQ00011797-BH'!#REF!</f>
        <v>#REF!</v>
      </c>
      <c r="T179" s="99" t="e">
        <f>'LOE-Ref-VZGTTQ00011797-BH'!#REF!</f>
        <v>#REF!</v>
      </c>
      <c r="U179" s="99" t="e">
        <f>'LOE-Ref-VZGTTQ00011797-BH'!#REF!</f>
        <v>#REF!</v>
      </c>
      <c r="V179" s="98" t="e">
        <f>'LOE-Ref-VZGTTQ00011797-BH'!#REF!</f>
        <v>#REF!</v>
      </c>
    </row>
    <row r="180" spans="1:22" ht="23.15" hidden="1" customHeight="1">
      <c r="A180" s="98">
        <f>'LOE-Ref-VZGTTQ00011797-BH'!A68</f>
        <v>291337</v>
      </c>
      <c r="B180" s="103" t="str">
        <f>'LOE-Ref-VZGTTQ00011797-BH'!B68</f>
        <v>Palaniappan, Balasubramanian</v>
      </c>
      <c r="C180" s="98" t="str">
        <f>'LOE-Ref-VZGTTQ00011797-BH'!C68</f>
        <v>Onshore</v>
      </c>
      <c r="D180" s="98" t="str">
        <f>'LOE-Ref-VZGTTQ00011797-BH'!D68</f>
        <v>ACT200</v>
      </c>
      <c r="E180" s="103" t="str">
        <f>'LOE-Ref-VZGTTQ00011797-BH'!G68</f>
        <v>QA Analyst</v>
      </c>
      <c r="F180" s="116" t="s">
        <v>50</v>
      </c>
      <c r="G180" s="50" t="s">
        <v>51</v>
      </c>
      <c r="H180" s="98">
        <v>1000410706</v>
      </c>
      <c r="I180" s="98" t="s">
        <v>58</v>
      </c>
      <c r="J180" s="98" t="s">
        <v>26</v>
      </c>
      <c r="K180" s="99">
        <f>'LOE-Ref-VZGTTQ00011797-BH'!K68</f>
        <v>100</v>
      </c>
      <c r="L180" s="99">
        <f>'LOE-Ref-VZGTTQ00011797-BH'!L68</f>
        <v>16800</v>
      </c>
      <c r="M180" s="99">
        <f>'LOE-Ref-VZGTTQ00011797-BH'!M68</f>
        <v>0</v>
      </c>
      <c r="N180" s="99">
        <f>'LOE-Ref-VZGTTQ00011797-BH'!N68</f>
        <v>0</v>
      </c>
      <c r="O180" s="99">
        <f>'LOE-Ref-VZGTTQ00011797-BH'!O68</f>
        <v>0</v>
      </c>
      <c r="P180" s="99">
        <f>'LOE-Ref-VZGTTQ00011797-BH'!P68</f>
        <v>16800</v>
      </c>
      <c r="Q180" s="99">
        <f>'LOE-Ref-VZGTTQ00011797-BH'!Q68</f>
        <v>16800</v>
      </c>
      <c r="R180" s="99">
        <f>'LOE-Ref-VZGTTQ00011797-BH'!R68</f>
        <v>16800</v>
      </c>
      <c r="S180" s="99">
        <f>'LOE-Ref-VZGTTQ00011797-BH'!Y68</f>
        <v>0</v>
      </c>
      <c r="T180" s="99">
        <f>'LOE-Ref-VZGTTQ00011797-BH'!Z68</f>
        <v>50400</v>
      </c>
      <c r="U180" s="99">
        <f>'LOE-Ref-VZGTTQ00011797-BH'!AC68</f>
        <v>50400</v>
      </c>
      <c r="V180" s="98" t="str">
        <f>'LOE-Ref-VZGTTQ00011797-BH'!AF68</f>
        <v>Thunder QA POC</v>
      </c>
    </row>
    <row r="181" spans="1:22" ht="23.15" hidden="1" customHeight="1">
      <c r="A181" s="98">
        <f>'LOE-Ref-VZGTTQ00011797-BH'!A70</f>
        <v>2396520</v>
      </c>
      <c r="B181" s="103" t="str">
        <f>'LOE-Ref-VZGTTQ00011797-BH'!B70</f>
        <v>Venkat Budige</v>
      </c>
      <c r="C181" s="98" t="str">
        <f>'LOE-Ref-VZGTTQ00011797-BH'!C70</f>
        <v>Onshore</v>
      </c>
      <c r="D181" s="98" t="str">
        <f>'LOE-Ref-VZGTTQ00011797-BH'!D70</f>
        <v>ACT125</v>
      </c>
      <c r="E181" s="103" t="str">
        <f>'LOE-Ref-VZGTTQ00011797-BH'!G70</f>
        <v>Java Springboot Microservices SpringReactive</v>
      </c>
      <c r="F181" s="116" t="s">
        <v>50</v>
      </c>
      <c r="G181" s="50" t="s">
        <v>51</v>
      </c>
      <c r="H181" s="98">
        <v>1000356052</v>
      </c>
      <c r="I181" s="98" t="s">
        <v>59</v>
      </c>
      <c r="J181" s="98" t="s">
        <v>33</v>
      </c>
      <c r="K181" s="99">
        <f>'LOE-Ref-VZGTTQ00011797-BH'!K70</f>
        <v>95</v>
      </c>
      <c r="L181" s="99">
        <f>'LOE-Ref-VZGTTQ00011797-BH'!L70</f>
        <v>15960</v>
      </c>
      <c r="M181" s="99">
        <f>'LOE-Ref-VZGTTQ00011797-BH'!M70</f>
        <v>0</v>
      </c>
      <c r="N181" s="99">
        <f>'LOE-Ref-VZGTTQ00011797-BH'!N70</f>
        <v>0</v>
      </c>
      <c r="O181" s="99">
        <f>'LOE-Ref-VZGTTQ00011797-BH'!O70</f>
        <v>0</v>
      </c>
      <c r="P181" s="99">
        <f>'LOE-Ref-VZGTTQ00011797-BH'!P70</f>
        <v>15960</v>
      </c>
      <c r="Q181" s="99">
        <f>'LOE-Ref-VZGTTQ00011797-BH'!Q70</f>
        <v>15960</v>
      </c>
      <c r="R181" s="99">
        <f>'LOE-Ref-VZGTTQ00011797-BH'!R70</f>
        <v>15960</v>
      </c>
      <c r="S181" s="99">
        <f>'LOE-Ref-VZGTTQ00011797-BH'!Y70</f>
        <v>0</v>
      </c>
      <c r="T181" s="99">
        <f>'LOE-Ref-VZGTTQ00011797-BH'!Z70</f>
        <v>47880</v>
      </c>
      <c r="U181" s="99">
        <f>'LOE-Ref-VZGTTQ00011797-BH'!AC70</f>
        <v>47880</v>
      </c>
      <c r="V181" s="98"/>
    </row>
    <row r="182" spans="1:22" ht="23.15" hidden="1" customHeight="1">
      <c r="A182" s="98" t="e">
        <f>#REF!</f>
        <v>#REF!</v>
      </c>
      <c r="B182" s="103" t="e">
        <f>#REF!</f>
        <v>#REF!</v>
      </c>
      <c r="C182" s="98" t="e">
        <f>#REF!</f>
        <v>#REF!</v>
      </c>
      <c r="D182" s="98" t="e">
        <f>#REF!</f>
        <v>#REF!</v>
      </c>
      <c r="E182" s="103" t="e">
        <f>#REF!</f>
        <v>#REF!</v>
      </c>
      <c r="F182" s="116" t="s">
        <v>60</v>
      </c>
      <c r="G182" s="50" t="s">
        <v>61</v>
      </c>
      <c r="H182" s="98">
        <v>1000417403</v>
      </c>
      <c r="I182" s="98" t="s">
        <v>62</v>
      </c>
      <c r="J182" s="98" t="s">
        <v>63</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row>
    <row r="183" spans="1:22" ht="23.15" hidden="1" customHeight="1">
      <c r="A183" s="98" t="e">
        <f>#REF!</f>
        <v>#REF!</v>
      </c>
      <c r="B183" s="103" t="e">
        <f>#REF!</f>
        <v>#REF!</v>
      </c>
      <c r="C183" s="98" t="e">
        <f>#REF!</f>
        <v>#REF!</v>
      </c>
      <c r="D183" s="98" t="e">
        <f>#REF!</f>
        <v>#REF!</v>
      </c>
      <c r="E183" s="103" t="e">
        <f>#REF!</f>
        <v>#REF!</v>
      </c>
      <c r="F183" s="116" t="s">
        <v>60</v>
      </c>
      <c r="G183" s="50" t="s">
        <v>61</v>
      </c>
      <c r="H183" s="98">
        <v>1000417403</v>
      </c>
      <c r="I183" s="98" t="s">
        <v>62</v>
      </c>
      <c r="J183" s="98" t="s">
        <v>63</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3.15" hidden="1"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3.15" hidden="1" customHeight="1">
      <c r="A185" s="98" t="e">
        <f>#REF!</f>
        <v>#REF!</v>
      </c>
      <c r="B185" s="103" t="e">
        <f>#REF!</f>
        <v>#REF!</v>
      </c>
      <c r="C185" s="98" t="e">
        <f>#REF!</f>
        <v>#REF!</v>
      </c>
      <c r="D185" s="98" t="e">
        <f>#REF!</f>
        <v>#REF!</v>
      </c>
      <c r="E185" s="103" t="e">
        <f>#REF!</f>
        <v>#REF!</v>
      </c>
      <c r="F185" s="116" t="s">
        <v>60</v>
      </c>
      <c r="G185" s="50" t="s">
        <v>61</v>
      </c>
      <c r="H185" s="98" t="e">
        <v>#N/A</v>
      </c>
      <c r="I185" s="98" t="e">
        <v>#N/A</v>
      </c>
      <c r="J185" s="98" t="e">
        <v>#N/A</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3.15" hidden="1" customHeight="1">
      <c r="A186" s="98" t="e">
        <f>#REF!</f>
        <v>#REF!</v>
      </c>
      <c r="B186" s="103" t="e">
        <f>#REF!</f>
        <v>#REF!</v>
      </c>
      <c r="C186" s="98" t="e">
        <f>#REF!</f>
        <v>#REF!</v>
      </c>
      <c r="D186" s="98" t="e">
        <f>#REF!</f>
        <v>#REF!</v>
      </c>
      <c r="E186" s="103" t="e">
        <f>#REF!</f>
        <v>#REF!</v>
      </c>
      <c r="F186" s="116" t="s">
        <v>60</v>
      </c>
      <c r="G186" s="50" t="s">
        <v>61</v>
      </c>
      <c r="H186" s="98" t="e">
        <v>#N/A</v>
      </c>
      <c r="I186" s="98" t="e">
        <v>#N/A</v>
      </c>
      <c r="J186" s="98" t="e">
        <v>#N/A</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3.15" hidden="1"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3.15" hidden="1" customHeight="1">
      <c r="A188" s="98" t="e">
        <f>#REF!</f>
        <v>#REF!</v>
      </c>
      <c r="B188" s="103" t="e">
        <f>#REF!</f>
        <v>#REF!</v>
      </c>
      <c r="C188" s="98" t="e">
        <f>#REF!</f>
        <v>#REF!</v>
      </c>
      <c r="D188" s="98" t="e">
        <f>#REF!</f>
        <v>#REF!</v>
      </c>
      <c r="E188" s="103" t="e">
        <f>#REF!</f>
        <v>#REF!</v>
      </c>
      <c r="F188" s="116" t="s">
        <v>60</v>
      </c>
      <c r="G188" s="50" t="s">
        <v>61</v>
      </c>
      <c r="H188" s="98">
        <v>1000416320</v>
      </c>
      <c r="I188" s="98" t="s">
        <v>64</v>
      </c>
      <c r="J188" s="98" t="s">
        <v>24</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3.15" hidden="1" customHeight="1">
      <c r="A189" s="98" t="e">
        <f>#REF!</f>
        <v>#REF!</v>
      </c>
      <c r="B189" s="103" t="e">
        <f>#REF!</f>
        <v>#REF!</v>
      </c>
      <c r="C189" s="98" t="e">
        <f>#REF!</f>
        <v>#REF!</v>
      </c>
      <c r="D189" s="98" t="e">
        <f>#REF!</f>
        <v>#REF!</v>
      </c>
      <c r="E189" s="103" t="e">
        <f>#REF!</f>
        <v>#REF!</v>
      </c>
      <c r="F189" s="116" t="s">
        <v>60</v>
      </c>
      <c r="G189" s="50" t="s">
        <v>61</v>
      </c>
      <c r="H189" s="98">
        <v>1000416320</v>
      </c>
      <c r="I189" s="98" t="s">
        <v>64</v>
      </c>
      <c r="J189" s="98" t="s">
        <v>24</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3.15" hidden="1" customHeight="1">
      <c r="A190" s="98" t="e">
        <f>#REF!</f>
        <v>#REF!</v>
      </c>
      <c r="B190" s="103" t="e">
        <f>#REF!</f>
        <v>#REF!</v>
      </c>
      <c r="C190" s="98" t="e">
        <f>#REF!</f>
        <v>#REF!</v>
      </c>
      <c r="D190" s="98" t="e">
        <f>#REF!</f>
        <v>#REF!</v>
      </c>
      <c r="E190" s="103" t="e">
        <f>#REF!</f>
        <v>#REF!</v>
      </c>
      <c r="F190" s="116" t="s">
        <v>60</v>
      </c>
      <c r="G190" s="50" t="s">
        <v>61</v>
      </c>
      <c r="H190" s="98">
        <v>1000447842</v>
      </c>
      <c r="I190" s="98" t="s">
        <v>65</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3.15" hidden="1" customHeight="1">
      <c r="A191" s="98" t="e">
        <f>#REF!</f>
        <v>#REF!</v>
      </c>
      <c r="B191" s="103" t="e">
        <f>#REF!</f>
        <v>#REF!</v>
      </c>
      <c r="C191" s="98" t="e">
        <f>#REF!</f>
        <v>#REF!</v>
      </c>
      <c r="D191" s="98" t="e">
        <f>#REF!</f>
        <v>#REF!</v>
      </c>
      <c r="E191" s="103" t="e">
        <f>#REF!</f>
        <v>#REF!</v>
      </c>
      <c r="F191" s="116" t="s">
        <v>60</v>
      </c>
      <c r="G191" s="50" t="s">
        <v>61</v>
      </c>
      <c r="H191" s="98">
        <v>1000416320</v>
      </c>
      <c r="I191" s="98" t="s">
        <v>64</v>
      </c>
      <c r="J191" s="98" t="s">
        <v>26</v>
      </c>
      <c r="K191" s="99" t="e">
        <f>#REF!</f>
        <v>#REF!</v>
      </c>
      <c r="L191" s="99" t="e">
        <f>#REF!</f>
        <v>#REF!</v>
      </c>
      <c r="M191" s="99" t="e">
        <f>#REF!</f>
        <v>#REF!</v>
      </c>
      <c r="N191" s="99" t="e">
        <f>#REF!</f>
        <v>#REF!</v>
      </c>
      <c r="O191" s="99" t="e">
        <f>#REF!</f>
        <v>#REF!</v>
      </c>
      <c r="P191" s="99" t="e">
        <f>#REF!</f>
        <v>#REF!</v>
      </c>
      <c r="Q191" s="99" t="e">
        <f>#REF!</f>
        <v>#REF!</v>
      </c>
      <c r="R191" s="99" t="e">
        <f>#REF!</f>
        <v>#REF!</v>
      </c>
      <c r="S191" s="99" t="e">
        <f>#REF!</f>
        <v>#REF!</v>
      </c>
      <c r="T191" s="99" t="e">
        <f>#REF!</f>
        <v>#REF!</v>
      </c>
      <c r="U191" s="99" t="e">
        <f>#REF!</f>
        <v>#REF!</v>
      </c>
      <c r="V191" s="103" t="e">
        <f>#REF!</f>
        <v>#REF!</v>
      </c>
    </row>
    <row r="192" spans="1:22" ht="23.15" hidden="1" customHeight="1">
      <c r="A192" s="98" t="e">
        <f>#REF!</f>
        <v>#REF!</v>
      </c>
      <c r="B192" s="103" t="e">
        <f>#REF!</f>
        <v>#REF!</v>
      </c>
      <c r="C192" s="98" t="e">
        <f>#REF!</f>
        <v>#REF!</v>
      </c>
      <c r="D192" s="98" t="e">
        <f>#REF!</f>
        <v>#REF!</v>
      </c>
      <c r="E192" s="103" t="e">
        <f>#REF!</f>
        <v>#REF!</v>
      </c>
      <c r="F192" s="116" t="s">
        <v>60</v>
      </c>
      <c r="G192" s="50" t="s">
        <v>61</v>
      </c>
      <c r="H192" s="98">
        <v>1000416320</v>
      </c>
      <c r="I192" s="98" t="s">
        <v>64</v>
      </c>
      <c r="J192" s="98" t="s">
        <v>26</v>
      </c>
      <c r="K192" s="99" t="e">
        <f>#REF!</f>
        <v>#REF!</v>
      </c>
      <c r="L192" s="99" t="e">
        <f>#REF!</f>
        <v>#REF!</v>
      </c>
      <c r="M192" s="99" t="e">
        <f>#REF!</f>
        <v>#REF!</v>
      </c>
      <c r="N192" s="99" t="e">
        <f>#REF!</f>
        <v>#REF!</v>
      </c>
      <c r="O192" s="99" t="e">
        <f>#REF!</f>
        <v>#REF!</v>
      </c>
      <c r="P192" s="99" t="e">
        <f>#REF!</f>
        <v>#REF!</v>
      </c>
      <c r="Q192" s="99" t="e">
        <f>#REF!</f>
        <v>#REF!</v>
      </c>
      <c r="R192" s="99" t="e">
        <f>#REF!</f>
        <v>#REF!</v>
      </c>
      <c r="S192" s="99" t="e">
        <f>#REF!</f>
        <v>#REF!</v>
      </c>
      <c r="T192" s="99" t="e">
        <f>#REF!</f>
        <v>#REF!</v>
      </c>
      <c r="U192" s="99" t="e">
        <f>#REF!</f>
        <v>#REF!</v>
      </c>
      <c r="V192" s="103" t="e">
        <f>#REF!</f>
        <v>#REF!</v>
      </c>
    </row>
    <row r="193" spans="1:22" ht="23.15" hidden="1"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3.15" hidden="1"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3.15" hidden="1"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v>1000416320</v>
      </c>
      <c r="I195" s="98" t="s">
        <v>64</v>
      </c>
      <c r="J195" s="98" t="s">
        <v>24</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3.15" hidden="1"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t="e">
        <v>#N/A</v>
      </c>
      <c r="I196" s="98" t="e">
        <v>#N/A</v>
      </c>
      <c r="J196" s="98" t="e">
        <v>#N/A</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3.15" hidden="1"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t="e">
        <v>#N/A</v>
      </c>
      <c r="I197" s="98" t="e">
        <v>#N/A</v>
      </c>
      <c r="J197" s="98" t="e">
        <v>#N/A</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3.15" hidden="1"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1000416320</v>
      </c>
      <c r="I198" s="98" t="s">
        <v>64</v>
      </c>
      <c r="J198" s="98" t="s">
        <v>27</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3.15" hidden="1"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3.15" hidden="1"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1000448064</v>
      </c>
      <c r="I200" s="98" t="s">
        <v>68</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3.15" hidden="1"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1000416320</v>
      </c>
      <c r="I201" s="98" t="s">
        <v>64</v>
      </c>
      <c r="J201" s="98" t="s">
        <v>24</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3.15" hidden="1"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24</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3.15" hidden="1"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1000447842</v>
      </c>
      <c r="I203" s="98" t="s">
        <v>65</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3.15" hidden="1"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26</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3.15" hidden="1" customHeight="1">
      <c r="A205" s="98" t="e">
        <f>'VZGTTQ00012090 - UM'!#REF!</f>
        <v>#REF!</v>
      </c>
      <c r="B205" s="103" t="e">
        <f>'VZGTTQ00012090 - UM'!#REF!</f>
        <v>#REF!</v>
      </c>
      <c r="C205" s="98" t="e">
        <f>'VZGTTQ00012090 - UM'!#REF!</f>
        <v>#REF!</v>
      </c>
      <c r="D205" s="98" t="e">
        <f>'VZGTTQ00012090 - UM'!#REF!</f>
        <v>#REF!</v>
      </c>
      <c r="E205" s="103" t="e">
        <f>'VZGTTQ00012090 - UM'!#REF!</f>
        <v>#REF!</v>
      </c>
      <c r="F205" s="116" t="s">
        <v>66</v>
      </c>
      <c r="G205" s="50" t="s">
        <v>67</v>
      </c>
      <c r="H205" s="98">
        <v>1000416320</v>
      </c>
      <c r="I205" s="98" t="s">
        <v>64</v>
      </c>
      <c r="J205" s="98" t="s">
        <v>26</v>
      </c>
      <c r="K205" s="99" t="e">
        <f>'VZGTTQ00012090 - UM'!#REF!</f>
        <v>#REF!</v>
      </c>
      <c r="L205" s="99" t="e">
        <f>'VZGTTQ00012090 - UM'!#REF!</f>
        <v>#REF!</v>
      </c>
      <c r="M205" s="99" t="e">
        <f>'VZGTTQ00012090 - UM'!#REF!</f>
        <v>#REF!</v>
      </c>
      <c r="N205" s="99" t="e">
        <f>'VZGTTQ00012090 - UM'!#REF!</f>
        <v>#REF!</v>
      </c>
      <c r="O205" s="99" t="e">
        <f>'VZGTTQ00012090 - UM'!#REF!</f>
        <v>#REF!</v>
      </c>
      <c r="P205" s="99" t="e">
        <f>'VZGTTQ00012090 - UM'!#REF!</f>
        <v>#REF!</v>
      </c>
      <c r="Q205" s="99" t="e">
        <f>'VZGTTQ00012090 - UM'!#REF!</f>
        <v>#REF!</v>
      </c>
      <c r="R205" s="99" t="e">
        <f>'VZGTTQ00012090 - UM'!#REF!</f>
        <v>#REF!</v>
      </c>
      <c r="S205" s="99" t="e">
        <f>'VZGTTQ00012090 - UM'!#REF!</f>
        <v>#REF!</v>
      </c>
      <c r="T205" s="99" t="e">
        <f>'VZGTTQ00012090 - UM'!#REF!</f>
        <v>#REF!</v>
      </c>
      <c r="U205" s="99" t="e">
        <f>'VZGTTQ00012090 - UM'!#REF!</f>
        <v>#REF!</v>
      </c>
      <c r="V205" s="98" t="e">
        <f>'VZGTTQ00012090 - UM'!#REF!</f>
        <v>#REF!</v>
      </c>
    </row>
    <row r="206" spans="1:22" ht="23.15" hidden="1" customHeight="1">
      <c r="A206" s="98" t="e">
        <f>'VZGTTQ00012090 - UM'!#REF!</f>
        <v>#REF!</v>
      </c>
      <c r="B206" s="103" t="e">
        <f>'VZGTTQ00012090 - UM'!#REF!</f>
        <v>#REF!</v>
      </c>
      <c r="C206" s="98" t="e">
        <f>'VZGTTQ00012090 - UM'!#REF!</f>
        <v>#REF!</v>
      </c>
      <c r="D206" s="98" t="e">
        <f>'VZGTTQ00012090 - UM'!#REF!</f>
        <v>#REF!</v>
      </c>
      <c r="E206" s="103" t="e">
        <f>'VZGTTQ00012090 - UM'!#REF!</f>
        <v>#REF!</v>
      </c>
      <c r="F206" s="116" t="s">
        <v>66</v>
      </c>
      <c r="G206" s="50" t="s">
        <v>67</v>
      </c>
      <c r="H206" s="98">
        <v>1000416320</v>
      </c>
      <c r="I206" s="98" t="s">
        <v>64</v>
      </c>
      <c r="J206" s="98" t="s">
        <v>24</v>
      </c>
      <c r="K206" s="99" t="e">
        <f>'VZGTTQ00012090 - UM'!#REF!</f>
        <v>#REF!</v>
      </c>
      <c r="L206" s="99" t="e">
        <f>'VZGTTQ00012090 - UM'!#REF!</f>
        <v>#REF!</v>
      </c>
      <c r="M206" s="99" t="e">
        <f>'VZGTTQ00012090 - UM'!#REF!</f>
        <v>#REF!</v>
      </c>
      <c r="N206" s="99" t="e">
        <f>'VZGTTQ00012090 - UM'!#REF!</f>
        <v>#REF!</v>
      </c>
      <c r="O206" s="99" t="e">
        <f>'VZGTTQ00012090 - UM'!#REF!</f>
        <v>#REF!</v>
      </c>
      <c r="P206" s="99" t="e">
        <f>'VZGTTQ00012090 - UM'!#REF!</f>
        <v>#REF!</v>
      </c>
      <c r="Q206" s="99" t="e">
        <f>'VZGTTQ00012090 - UM'!#REF!</f>
        <v>#REF!</v>
      </c>
      <c r="R206" s="99" t="e">
        <f>'VZGTTQ00012090 - UM'!#REF!</f>
        <v>#REF!</v>
      </c>
      <c r="S206" s="99" t="e">
        <f>'VZGTTQ00012090 - UM'!#REF!</f>
        <v>#REF!</v>
      </c>
      <c r="T206" s="99" t="e">
        <f>'VZGTTQ00012090 - UM'!#REF!</f>
        <v>#REF!</v>
      </c>
      <c r="U206" s="99" t="e">
        <f>'VZGTTQ00012090 - UM'!#REF!</f>
        <v>#REF!</v>
      </c>
      <c r="V206" s="98" t="e">
        <f>'VZGTTQ00012090 - UM'!#REF!</f>
        <v>#REF!</v>
      </c>
    </row>
    <row r="207" spans="1:22" ht="23.15" hidden="1" customHeight="1">
      <c r="A207" s="98">
        <f>'VZGTTQ00010733-UM'!A9</f>
        <v>554718</v>
      </c>
      <c r="B207" s="103" t="str">
        <f>'VZGTTQ00010733-UM'!B9</f>
        <v>Karuppasamy, Saravanan</v>
      </c>
      <c r="C207" s="98" t="str">
        <f>'VZGTTQ00010733-UM'!C9</f>
        <v>Onshore</v>
      </c>
      <c r="D207" s="98" t="str">
        <f>'VZGTTQ00010733-UM'!D9</f>
        <v>ACT 142</v>
      </c>
      <c r="E207" s="103" t="str">
        <f>'VZGTTQ00010733-UM'!E9</f>
        <v xml:space="preserve">Architect </v>
      </c>
      <c r="F207" s="116" t="s">
        <v>69</v>
      </c>
      <c r="G207" s="50" t="s">
        <v>70</v>
      </c>
      <c r="H207" s="98">
        <v>1000448064</v>
      </c>
      <c r="I207" s="98" t="s">
        <v>68</v>
      </c>
      <c r="J207" s="98" t="s">
        <v>24</v>
      </c>
      <c r="K207" s="99">
        <f>'VZGTTQ00010733-UM'!F9</f>
        <v>97</v>
      </c>
      <c r="L207" s="99">
        <f>'VZGTTQ00010733-UM'!G9</f>
        <v>16296</v>
      </c>
      <c r="M207" s="99">
        <f>'VZGTTQ00010733-UM'!H9</f>
        <v>0</v>
      </c>
      <c r="N207" s="99">
        <f>'VZGTTQ00010733-UM'!I9</f>
        <v>0</v>
      </c>
      <c r="O207" s="99">
        <f>'VZGTTQ00010733-UM'!J9</f>
        <v>16296</v>
      </c>
      <c r="P207" s="99">
        <f>'VZGTTQ00010733-UM'!K9</f>
        <v>16296</v>
      </c>
      <c r="Q207" s="99">
        <f>'VZGTTQ00010733-UM'!L9</f>
        <v>0</v>
      </c>
      <c r="R207" s="99">
        <f>'VZGTTQ00010733-UM'!M9</f>
        <v>0</v>
      </c>
      <c r="S207" s="99">
        <f>'VZGTTQ00010733-UM'!N9</f>
        <v>16296</v>
      </c>
      <c r="T207" s="99">
        <f>'VZGTTQ00010733-UM'!O9</f>
        <v>16296</v>
      </c>
      <c r="U207" s="99">
        <f>'VZGTTQ00010733-UM'!P9</f>
        <v>32592</v>
      </c>
      <c r="V207" s="98" t="str">
        <f>'VZGTTQ00010733-UM'!Q9</f>
        <v xml:space="preserve">Talent to be  Moved to VZGTTQ0009022 and is PATL for Nex Gen Communication </v>
      </c>
    </row>
    <row r="208" spans="1:22" ht="23.15" hidden="1" customHeight="1">
      <c r="A208" s="98">
        <f>'VZGTTQ00010733-UM'!A10</f>
        <v>2399832</v>
      </c>
      <c r="B208" s="103" t="str">
        <f>'VZGTTQ00010733-UM'!B10</f>
        <v>O M,Mohammed Ibrahim Musthakeem</v>
      </c>
      <c r="C208" s="98" t="str">
        <f>'VZGTTQ00010733-UM'!C10</f>
        <v xml:space="preserve">Offshore </v>
      </c>
      <c r="D208" s="98" t="str">
        <f>'VZGTTQ00010733-UM'!D10</f>
        <v>ACT 142</v>
      </c>
      <c r="E208" s="103" t="str">
        <f>'VZGTTQ00010733-UM'!E10</f>
        <v>Java Springboot Microservices SpringReactive</v>
      </c>
      <c r="F208" s="116" t="s">
        <v>69</v>
      </c>
      <c r="G208" s="50" t="s">
        <v>70</v>
      </c>
      <c r="H208" s="98">
        <v>1000448064</v>
      </c>
      <c r="I208" s="98" t="s">
        <v>68</v>
      </c>
      <c r="J208" s="98" t="s">
        <v>24</v>
      </c>
      <c r="K208" s="99">
        <f>'VZGTTQ00010733-UM'!F10</f>
        <v>25</v>
      </c>
      <c r="L208" s="99">
        <f>'VZGTTQ00010733-UM'!G10</f>
        <v>4200</v>
      </c>
      <c r="M208" s="99">
        <f>'VZGTTQ00010733-UM'!H10</f>
        <v>0</v>
      </c>
      <c r="N208" s="99">
        <f>'VZGTTQ00010733-UM'!I10</f>
        <v>0</v>
      </c>
      <c r="O208" s="99">
        <f>'VZGTTQ00010733-UM'!J10</f>
        <v>0</v>
      </c>
      <c r="P208" s="99">
        <f>'VZGTTQ00010733-UM'!K10</f>
        <v>4200</v>
      </c>
      <c r="Q208" s="99">
        <f>'VZGTTQ00010733-UM'!L10</f>
        <v>0</v>
      </c>
      <c r="R208" s="99">
        <f>'VZGTTQ00010733-UM'!M10</f>
        <v>0</v>
      </c>
      <c r="S208" s="99">
        <f>'VZGTTQ00010733-UM'!N10</f>
        <v>0</v>
      </c>
      <c r="T208" s="99">
        <f>'VZGTTQ00010733-UM'!O10</f>
        <v>4200</v>
      </c>
      <c r="U208" s="99">
        <f>'VZGTTQ00010733-UM'!P10</f>
        <v>4200</v>
      </c>
      <c r="V208" s="98">
        <f>'VZGTTQ00010733-UM'!Q10</f>
        <v>0</v>
      </c>
    </row>
    <row r="209" spans="1:22" ht="23.15" hidden="1" customHeight="1">
      <c r="A209" s="98">
        <f>'VZGTTQ00010733-UM'!A11</f>
        <v>2400430</v>
      </c>
      <c r="B209" s="103" t="str">
        <f>'VZGTTQ00010733-UM'!B11</f>
        <v>Singh, Mritunjay Kumar</v>
      </c>
      <c r="C209" s="98" t="str">
        <f>'VZGTTQ00010733-UM'!C11</f>
        <v xml:space="preserve">Offshore </v>
      </c>
      <c r="D209" s="98" t="str">
        <f>'VZGTTQ00010733-UM'!D11</f>
        <v>ACT 142</v>
      </c>
      <c r="E209" s="103" t="str">
        <f>'VZGTTQ00010733-UM'!E11</f>
        <v>Java Springboot Microservices SpringReactive</v>
      </c>
      <c r="F209" s="116" t="s">
        <v>69</v>
      </c>
      <c r="G209" s="50" t="s">
        <v>70</v>
      </c>
      <c r="H209" s="98">
        <v>1000448064</v>
      </c>
      <c r="I209" s="98" t="s">
        <v>68</v>
      </c>
      <c r="J209" s="98" t="s">
        <v>24</v>
      </c>
      <c r="K209" s="99">
        <f>'VZGTTQ00010733-UM'!F11</f>
        <v>25</v>
      </c>
      <c r="L209" s="99">
        <f>'VZGTTQ00010733-UM'!G11</f>
        <v>4200</v>
      </c>
      <c r="M209" s="99">
        <f>'VZGTTQ00010733-UM'!H11</f>
        <v>0</v>
      </c>
      <c r="N209" s="99">
        <f>'VZGTTQ00010733-UM'!I11</f>
        <v>0</v>
      </c>
      <c r="O209" s="99">
        <f>'VZGTTQ00010733-UM'!J11</f>
        <v>0</v>
      </c>
      <c r="P209" s="99">
        <f>'VZGTTQ00010733-UM'!K11</f>
        <v>4200</v>
      </c>
      <c r="Q209" s="99">
        <f>'VZGTTQ00010733-UM'!L11</f>
        <v>0</v>
      </c>
      <c r="R209" s="99">
        <f>'VZGTTQ00010733-UM'!M11</f>
        <v>0</v>
      </c>
      <c r="S209" s="99">
        <f>'VZGTTQ00010733-UM'!N11</f>
        <v>0</v>
      </c>
      <c r="T209" s="99">
        <f>'VZGTTQ00010733-UM'!O11</f>
        <v>4200</v>
      </c>
      <c r="U209" s="99">
        <f>'VZGTTQ00010733-UM'!P11</f>
        <v>4200</v>
      </c>
      <c r="V209" s="98">
        <f>'VZGTTQ00010733-UM'!Q11</f>
        <v>0</v>
      </c>
    </row>
    <row r="210" spans="1:22" ht="23.15" hidden="1" customHeight="1">
      <c r="A210" s="98">
        <f>'VZGTTQ00010733-UM'!A12</f>
        <v>2399905</v>
      </c>
      <c r="B210" s="103" t="str">
        <f>'VZGTTQ00010733-UM'!B12</f>
        <v xml:space="preserve">	S,Fazila</v>
      </c>
      <c r="C210" s="98" t="str">
        <f>'VZGTTQ00010733-UM'!C12</f>
        <v xml:space="preserve">Offshore </v>
      </c>
      <c r="D210" s="98" t="str">
        <f>'VZGTTQ00010733-UM'!D12</f>
        <v>ACT 142</v>
      </c>
      <c r="E210" s="103" t="str">
        <f>'VZGTTQ00010733-UM'!E12</f>
        <v>Java Springboot Microservices SpringReactive</v>
      </c>
      <c r="F210" s="116" t="s">
        <v>69</v>
      </c>
      <c r="G210" s="50" t="s">
        <v>70</v>
      </c>
      <c r="H210" s="98">
        <v>1000448064</v>
      </c>
      <c r="I210" s="98" t="s">
        <v>68</v>
      </c>
      <c r="J210" s="98" t="s">
        <v>24</v>
      </c>
      <c r="K210" s="99">
        <f>'VZGTTQ00010733-UM'!F12</f>
        <v>25</v>
      </c>
      <c r="L210" s="99">
        <f>'VZGTTQ00010733-UM'!G12</f>
        <v>4200</v>
      </c>
      <c r="M210" s="99">
        <f>'VZGTTQ00010733-UM'!H12</f>
        <v>0</v>
      </c>
      <c r="N210" s="99">
        <f>'VZGTTQ00010733-UM'!I12</f>
        <v>0</v>
      </c>
      <c r="O210" s="99">
        <f>'VZGTTQ00010733-UM'!J12</f>
        <v>0</v>
      </c>
      <c r="P210" s="99">
        <f>'VZGTTQ00010733-UM'!K12</f>
        <v>4200</v>
      </c>
      <c r="Q210" s="99">
        <f>'VZGTTQ00010733-UM'!L12</f>
        <v>0</v>
      </c>
      <c r="R210" s="99">
        <f>'VZGTTQ00010733-UM'!M12</f>
        <v>0</v>
      </c>
      <c r="S210" s="99">
        <f>'VZGTTQ00010733-UM'!N12</f>
        <v>0</v>
      </c>
      <c r="T210" s="99">
        <f>'VZGTTQ00010733-UM'!O12</f>
        <v>4200</v>
      </c>
      <c r="U210" s="99">
        <f>'VZGTTQ00010733-UM'!P12</f>
        <v>4200</v>
      </c>
      <c r="V210" s="98">
        <f>'VZGTTQ00010733-UM'!Q12</f>
        <v>0</v>
      </c>
    </row>
    <row r="211" spans="1:22" ht="23.15" hidden="1" customHeight="1">
      <c r="A211" s="98">
        <f>'VZGTTQ00010733-UM'!A13</f>
        <v>465479</v>
      </c>
      <c r="B211" s="103" t="str">
        <f>'VZGTTQ00010733-UM'!B13</f>
        <v>Naguru, Vyshnav Kumar Reddy</v>
      </c>
      <c r="C211" s="98" t="str">
        <f>'VZGTTQ00010733-UM'!C13</f>
        <v xml:space="preserve">Offshore </v>
      </c>
      <c r="D211" s="98" t="str">
        <f>'VZGTTQ00010733-UM'!D13</f>
        <v>ACT 142</v>
      </c>
      <c r="E211" s="103" t="str">
        <f>'VZGTTQ00010733-UM'!E13</f>
        <v>PEGA</v>
      </c>
      <c r="F211" s="116" t="s">
        <v>69</v>
      </c>
      <c r="G211" s="50" t="s">
        <v>70</v>
      </c>
      <c r="H211" s="98">
        <v>1000448064</v>
      </c>
      <c r="I211" s="98" t="s">
        <v>68</v>
      </c>
      <c r="J211" s="98" t="s">
        <v>27</v>
      </c>
      <c r="K211" s="99">
        <f>'VZGTTQ00010733-UM'!F13</f>
        <v>35</v>
      </c>
      <c r="L211" s="99">
        <f>'VZGTTQ00010733-UM'!G13</f>
        <v>5880</v>
      </c>
      <c r="M211" s="99">
        <f>'VZGTTQ00010733-UM'!H13</f>
        <v>0</v>
      </c>
      <c r="N211" s="99">
        <f>'VZGTTQ00010733-UM'!I13</f>
        <v>0</v>
      </c>
      <c r="O211" s="99">
        <f>'VZGTTQ00010733-UM'!J13</f>
        <v>0</v>
      </c>
      <c r="P211" s="99">
        <f>'VZGTTQ00010733-UM'!K13</f>
        <v>5880</v>
      </c>
      <c r="Q211" s="99">
        <f>'VZGTTQ00010733-UM'!L13</f>
        <v>0</v>
      </c>
      <c r="R211" s="99">
        <f>'VZGTTQ00010733-UM'!M13</f>
        <v>0</v>
      </c>
      <c r="S211" s="99">
        <f>'VZGTTQ00010733-UM'!N13</f>
        <v>0</v>
      </c>
      <c r="T211" s="99">
        <f>'VZGTTQ00010733-UM'!O13</f>
        <v>5880</v>
      </c>
      <c r="U211" s="99">
        <f>'VZGTTQ00010733-UM'!P13</f>
        <v>5880</v>
      </c>
      <c r="V211" s="98">
        <f>'VZGTTQ00010733-UM'!Q13</f>
        <v>0</v>
      </c>
    </row>
    <row r="212" spans="1:22" ht="23.15" hidden="1" customHeight="1">
      <c r="A212" s="98">
        <f>'VZGTTQ00010733-UM'!A14</f>
        <v>882675</v>
      </c>
      <c r="B212" s="103" t="str">
        <f>'VZGTTQ00010733-UM'!B14</f>
        <v>M, Devesh</v>
      </c>
      <c r="C212" s="98" t="str">
        <f>'VZGTTQ00010733-UM'!C14</f>
        <v xml:space="preserve">Offshore </v>
      </c>
      <c r="D212" s="98" t="str">
        <f>'VZGTTQ00010733-UM'!D14</f>
        <v>ACT 142</v>
      </c>
      <c r="E212" s="103" t="str">
        <f>'VZGTTQ00010733-UM'!E14</f>
        <v>PEGA</v>
      </c>
      <c r="F212" s="116" t="s">
        <v>69</v>
      </c>
      <c r="G212" s="50" t="s">
        <v>70</v>
      </c>
      <c r="H212" s="98">
        <v>1000448064</v>
      </c>
      <c r="I212" s="98" t="s">
        <v>68</v>
      </c>
      <c r="J212" s="98" t="s">
        <v>27</v>
      </c>
      <c r="K212" s="99">
        <f>'VZGTTQ00010733-UM'!F14</f>
        <v>30</v>
      </c>
      <c r="L212" s="99">
        <f>'VZGTTQ00010733-UM'!G14</f>
        <v>5040</v>
      </c>
      <c r="M212" s="99">
        <f>'VZGTTQ00010733-UM'!H14</f>
        <v>0</v>
      </c>
      <c r="N212" s="99">
        <f>'VZGTTQ00010733-UM'!I14</f>
        <v>0</v>
      </c>
      <c r="O212" s="99">
        <f>'VZGTTQ00010733-UM'!J14</f>
        <v>0</v>
      </c>
      <c r="P212" s="99">
        <f>'VZGTTQ00010733-UM'!K14</f>
        <v>5040</v>
      </c>
      <c r="Q212" s="99">
        <f>'VZGTTQ00010733-UM'!L14</f>
        <v>0</v>
      </c>
      <c r="R212" s="99">
        <f>'VZGTTQ00010733-UM'!M14</f>
        <v>0</v>
      </c>
      <c r="S212" s="99">
        <f>'VZGTTQ00010733-UM'!N14</f>
        <v>0</v>
      </c>
      <c r="T212" s="99">
        <f>'VZGTTQ00010733-UM'!O14</f>
        <v>5040</v>
      </c>
      <c r="U212" s="99">
        <f>'VZGTTQ00010733-UM'!P14</f>
        <v>5040</v>
      </c>
      <c r="V212" s="98" t="str">
        <f>'VZGTTQ00010733-UM'!Q14</f>
        <v>Talent identified - To be Billable from April 1st 2025</v>
      </c>
    </row>
    <row r="213" spans="1:22" ht="23.15" hidden="1" customHeight="1">
      <c r="A213" s="98">
        <f>'VZGTTQ00010733-UM'!A15</f>
        <v>835489</v>
      </c>
      <c r="B213" s="103" t="str">
        <f>'VZGTTQ00010733-UM'!B15</f>
        <v>Dintakurthi, Nikhitha</v>
      </c>
      <c r="C213" s="98" t="str">
        <f>'VZGTTQ00010733-UM'!C15</f>
        <v xml:space="preserve">Offshore </v>
      </c>
      <c r="D213" s="98" t="str">
        <f>'VZGTTQ00010733-UM'!D15</f>
        <v>ACT 142</v>
      </c>
      <c r="E213" s="103" t="str">
        <f>'VZGTTQ00010733-UM'!E15</f>
        <v>PEGA</v>
      </c>
      <c r="F213" s="116" t="s">
        <v>69</v>
      </c>
      <c r="G213" s="50" t="s">
        <v>70</v>
      </c>
      <c r="H213" s="98">
        <v>1000448064</v>
      </c>
      <c r="I213" s="98" t="s">
        <v>68</v>
      </c>
      <c r="J213" s="98" t="s">
        <v>27</v>
      </c>
      <c r="K213" s="99">
        <f>'VZGTTQ00010733-UM'!F15</f>
        <v>30</v>
      </c>
      <c r="L213" s="99">
        <f>'VZGTTQ00010733-UM'!G15</f>
        <v>5040</v>
      </c>
      <c r="M213" s="99">
        <f>'VZGTTQ00010733-UM'!H15</f>
        <v>0</v>
      </c>
      <c r="N213" s="99">
        <f>'VZGTTQ00010733-UM'!I15</f>
        <v>0</v>
      </c>
      <c r="O213" s="99">
        <f>'VZGTTQ00010733-UM'!J15</f>
        <v>0</v>
      </c>
      <c r="P213" s="99">
        <f>'VZGTTQ00010733-UM'!K15</f>
        <v>5040</v>
      </c>
      <c r="Q213" s="99">
        <f>'VZGTTQ00010733-UM'!L15</f>
        <v>0</v>
      </c>
      <c r="R213" s="99">
        <f>'VZGTTQ00010733-UM'!M15</f>
        <v>0</v>
      </c>
      <c r="S213" s="99">
        <f>'VZGTTQ00010733-UM'!N15</f>
        <v>0</v>
      </c>
      <c r="T213" s="99">
        <f>'VZGTTQ00010733-UM'!O15</f>
        <v>5040</v>
      </c>
      <c r="U213" s="99">
        <f>'VZGTTQ00010733-UM'!P15</f>
        <v>5040</v>
      </c>
      <c r="V213" s="98" t="str">
        <f>'VZGTTQ00010733-UM'!Q15</f>
        <v>Talent identified - To be Billable from April 1st 2025</v>
      </c>
    </row>
    <row r="214" spans="1:22" ht="23.15" hidden="1" customHeight="1">
      <c r="A214" s="98">
        <f>'VZGTTQ00010733-UM'!A16</f>
        <v>2295150</v>
      </c>
      <c r="B214" s="103" t="str">
        <f>'VZGTTQ00010733-UM'!B16</f>
        <v>Jana, Hemanth</v>
      </c>
      <c r="C214" s="98" t="str">
        <f>'VZGTTQ00010733-UM'!C16</f>
        <v xml:space="preserve">Offshore </v>
      </c>
      <c r="D214" s="98" t="str">
        <f>'VZGTTQ00010733-UM'!D16</f>
        <v>ACT 142</v>
      </c>
      <c r="E214" s="103" t="str">
        <f>'VZGTTQ00010733-UM'!E16</f>
        <v>PEGA</v>
      </c>
      <c r="F214" s="116" t="s">
        <v>69</v>
      </c>
      <c r="G214" s="50" t="s">
        <v>70</v>
      </c>
      <c r="H214" s="98">
        <v>1000448064</v>
      </c>
      <c r="I214" s="98" t="s">
        <v>68</v>
      </c>
      <c r="J214" s="98" t="s">
        <v>27</v>
      </c>
      <c r="K214" s="99">
        <f>'VZGTTQ00010733-UM'!F16</f>
        <v>30</v>
      </c>
      <c r="L214" s="99">
        <f>'VZGTTQ00010733-UM'!G16</f>
        <v>5040</v>
      </c>
      <c r="M214" s="99">
        <f>'VZGTTQ00010733-UM'!H16</f>
        <v>0</v>
      </c>
      <c r="N214" s="99">
        <f>'VZGTTQ00010733-UM'!I16</f>
        <v>0</v>
      </c>
      <c r="O214" s="99">
        <f>'VZGTTQ00010733-UM'!J16</f>
        <v>0</v>
      </c>
      <c r="P214" s="99">
        <f>'VZGTTQ00010733-UM'!K16</f>
        <v>5040</v>
      </c>
      <c r="Q214" s="99">
        <f>'VZGTTQ00010733-UM'!L16</f>
        <v>0</v>
      </c>
      <c r="R214" s="99">
        <f>'VZGTTQ00010733-UM'!M16</f>
        <v>0</v>
      </c>
      <c r="S214" s="99">
        <f>'VZGTTQ00010733-UM'!N16</f>
        <v>0</v>
      </c>
      <c r="T214" s="99">
        <f>'VZGTTQ00010733-UM'!O16</f>
        <v>5040</v>
      </c>
      <c r="U214" s="99">
        <f>'VZGTTQ00010733-UM'!P16</f>
        <v>5040</v>
      </c>
      <c r="V214" s="98" t="str">
        <f>'VZGTTQ00010733-UM'!Q16</f>
        <v>Talent identified - To be Billable from April 1st 2025</v>
      </c>
    </row>
    <row r="215" spans="1:22" ht="23.15" hidden="1" customHeight="1">
      <c r="A215" s="98" t="str">
        <f>'VZGTTQ00010733-UM'!A17</f>
        <v>TBD</v>
      </c>
      <c r="B215" s="103" t="str">
        <f>'VZGTTQ00010733-UM'!B17</f>
        <v>TBD</v>
      </c>
      <c r="C215" s="98" t="str">
        <f>'VZGTTQ00010733-UM'!C17</f>
        <v xml:space="preserve">Offshore </v>
      </c>
      <c r="D215" s="98" t="str">
        <f>'VZGTTQ00010733-UM'!D17</f>
        <v>ACT 142</v>
      </c>
      <c r="E215" s="103" t="str">
        <f>'VZGTTQ00010733-UM'!E17</f>
        <v>QA Analyst</v>
      </c>
      <c r="F215" s="116" t="s">
        <v>69</v>
      </c>
      <c r="G215" s="50" t="s">
        <v>70</v>
      </c>
      <c r="H215" s="98" t="e">
        <v>#N/A</v>
      </c>
      <c r="I215" s="98" t="e">
        <v>#N/A</v>
      </c>
      <c r="J215" s="98" t="e">
        <v>#N/A</v>
      </c>
      <c r="K215" s="99">
        <f>'VZGTTQ00010733-UM'!F17</f>
        <v>25</v>
      </c>
      <c r="L215" s="99">
        <f>'VZGTTQ00010733-UM'!G17</f>
        <v>4200</v>
      </c>
      <c r="M215" s="99">
        <f>'VZGTTQ00010733-UM'!H17</f>
        <v>0</v>
      </c>
      <c r="N215" s="99">
        <f>'VZGTTQ00010733-UM'!I17</f>
        <v>0</v>
      </c>
      <c r="O215" s="99">
        <f>'VZGTTQ00010733-UM'!J17</f>
        <v>0</v>
      </c>
      <c r="P215" s="99">
        <f>'VZGTTQ00010733-UM'!K17</f>
        <v>4200</v>
      </c>
      <c r="Q215" s="99">
        <f>'VZGTTQ00010733-UM'!L17</f>
        <v>0</v>
      </c>
      <c r="R215" s="99">
        <f>'VZGTTQ00010733-UM'!M17</f>
        <v>0</v>
      </c>
      <c r="S215" s="99">
        <f>'VZGTTQ00010733-UM'!N17</f>
        <v>0</v>
      </c>
      <c r="T215" s="99">
        <f>'VZGTTQ00010733-UM'!O17</f>
        <v>4200</v>
      </c>
      <c r="U215" s="99">
        <f>'VZGTTQ00010733-UM'!P17</f>
        <v>4200</v>
      </c>
      <c r="V215" s="98">
        <f>'VZGTTQ00010733-UM'!Q17</f>
        <v>0</v>
      </c>
    </row>
    <row r="216" spans="1:22" ht="23.15" hidden="1" customHeight="1">
      <c r="A216" s="98" t="str">
        <f>'VZGTTQ00010733-UM'!A18</f>
        <v>TBD</v>
      </c>
      <c r="B216" s="103" t="str">
        <f>'VZGTTQ00010733-UM'!B18</f>
        <v>TBD</v>
      </c>
      <c r="C216" s="98" t="str">
        <f>'VZGTTQ00010733-UM'!C18</f>
        <v xml:space="preserve">Offshore </v>
      </c>
      <c r="D216" s="98" t="str">
        <f>'VZGTTQ00010733-UM'!D18</f>
        <v>ACT 142</v>
      </c>
      <c r="E216" s="103" t="str">
        <f>'VZGTTQ00010733-UM'!E18</f>
        <v>QA Analyst</v>
      </c>
      <c r="F216" s="116" t="s">
        <v>69</v>
      </c>
      <c r="G216" s="50" t="s">
        <v>70</v>
      </c>
      <c r="H216" s="98" t="e">
        <v>#N/A</v>
      </c>
      <c r="I216" s="98" t="e">
        <v>#N/A</v>
      </c>
      <c r="J216" s="98" t="e">
        <v>#N/A</v>
      </c>
      <c r="K216" s="99">
        <f>'VZGTTQ00010733-UM'!F18</f>
        <v>22</v>
      </c>
      <c r="L216" s="99">
        <f>'VZGTTQ00010733-UM'!G18</f>
        <v>3696</v>
      </c>
      <c r="M216" s="99">
        <f>'VZGTTQ00010733-UM'!H18</f>
        <v>0</v>
      </c>
      <c r="N216" s="99">
        <f>'VZGTTQ00010733-UM'!I18</f>
        <v>0</v>
      </c>
      <c r="O216" s="99">
        <f>'VZGTTQ00010733-UM'!J18</f>
        <v>0</v>
      </c>
      <c r="P216" s="99">
        <f>'VZGTTQ00010733-UM'!K18</f>
        <v>3696</v>
      </c>
      <c r="Q216" s="99">
        <f>'VZGTTQ00010733-UM'!L18</f>
        <v>0</v>
      </c>
      <c r="R216" s="99">
        <f>'VZGTTQ00010733-UM'!M18</f>
        <v>0</v>
      </c>
      <c r="S216" s="99">
        <f>'VZGTTQ00010733-UM'!N18</f>
        <v>0</v>
      </c>
      <c r="T216" s="99">
        <f>'VZGTTQ00010733-UM'!O18</f>
        <v>3696</v>
      </c>
      <c r="U216" s="99">
        <f>'VZGTTQ00010733-UM'!P18</f>
        <v>3696</v>
      </c>
      <c r="V216" s="98">
        <f>'VZGTTQ00010733-UM'!Q18</f>
        <v>0</v>
      </c>
    </row>
    <row r="217" spans="1:22" ht="23.15" customHeight="1">
      <c r="A217" s="98">
        <f>'VZGTTQ00010733-UM'!A19</f>
        <v>2253475</v>
      </c>
      <c r="B217" s="103" t="str">
        <f>'VZGTTQ00010733-UM'!B19</f>
        <v>N, Dhivya</v>
      </c>
      <c r="C217" s="98" t="str">
        <f>'VZGTTQ00010733-UM'!C19</f>
        <v xml:space="preserve">Offshore </v>
      </c>
      <c r="D217" s="98" t="str">
        <f>'VZGTTQ00010733-UM'!D19</f>
        <v>ACT 142</v>
      </c>
      <c r="E217" s="103" t="str">
        <f>'VZGTTQ00010733-UM'!E19</f>
        <v>Scrum Master</v>
      </c>
      <c r="F217" s="116" t="s">
        <v>69</v>
      </c>
      <c r="G217" s="50" t="s">
        <v>70</v>
      </c>
      <c r="H217" s="98">
        <v>1000448064</v>
      </c>
      <c r="I217" s="98" t="s">
        <v>68</v>
      </c>
      <c r="J217" s="98" t="s">
        <v>53</v>
      </c>
      <c r="K217" s="99">
        <f>'VZGTTQ00010733-UM'!F19</f>
        <v>25</v>
      </c>
      <c r="L217" s="99">
        <f>'VZGTTQ00010733-UM'!G19</f>
        <v>4200</v>
      </c>
      <c r="M217" s="99">
        <f>'VZGTTQ00010733-UM'!H19</f>
        <v>0</v>
      </c>
      <c r="N217" s="99">
        <f>'VZGTTQ00010733-UM'!I19</f>
        <v>0</v>
      </c>
      <c r="O217" s="99">
        <f>'VZGTTQ00010733-UM'!J19</f>
        <v>0</v>
      </c>
      <c r="P217" s="99">
        <f>'VZGTTQ00010733-UM'!K19</f>
        <v>4200</v>
      </c>
      <c r="Q217" s="99">
        <f>'VZGTTQ00010733-UM'!L19</f>
        <v>0</v>
      </c>
      <c r="R217" s="99">
        <f>'VZGTTQ00010733-UM'!M19</f>
        <v>0</v>
      </c>
      <c r="S217" s="99">
        <f>'VZGTTQ00010733-UM'!N19</f>
        <v>0</v>
      </c>
      <c r="T217" s="99">
        <f>'VZGTTQ00010733-UM'!O19</f>
        <v>4200</v>
      </c>
      <c r="U217" s="99">
        <f>'VZGTTQ00010733-UM'!P19</f>
        <v>4200</v>
      </c>
      <c r="V217" s="98">
        <f>'VZGTTQ00010733-UM'!Q19</f>
        <v>0</v>
      </c>
    </row>
    <row r="218" spans="1:22" ht="23.15" hidden="1" customHeight="1">
      <c r="A218" s="98">
        <f>'VZGTTQ00010733-UM'!A20</f>
        <v>406226</v>
      </c>
      <c r="B218" s="103" t="str">
        <f>'VZGTTQ00010733-UM'!B20</f>
        <v>Moksha Milagani (Krishna Naraharishetty)</v>
      </c>
      <c r="C218" s="98" t="str">
        <f>'VZGTTQ00010733-UM'!C20</f>
        <v>Onshore</v>
      </c>
      <c r="D218" s="98" t="str">
        <f>'VZGTTQ00010733-UM'!D20</f>
        <v>PCT 143</v>
      </c>
      <c r="E218" s="103" t="str">
        <f>'VZGTTQ00010733-UM'!E20</f>
        <v>QA Analyst</v>
      </c>
      <c r="F218" s="116" t="s">
        <v>69</v>
      </c>
      <c r="G218" s="50" t="s">
        <v>70</v>
      </c>
      <c r="H218" s="98">
        <v>1000416320</v>
      </c>
      <c r="I218" s="98" t="s">
        <v>64</v>
      </c>
      <c r="J218" s="98" t="s">
        <v>24</v>
      </c>
      <c r="K218" s="99">
        <f>'VZGTTQ00010733-UM'!F20</f>
        <v>97</v>
      </c>
      <c r="L218" s="99">
        <f>'VZGTTQ00010733-UM'!G20</f>
        <v>16296</v>
      </c>
      <c r="M218" s="99">
        <f>'VZGTTQ00010733-UM'!H20</f>
        <v>0</v>
      </c>
      <c r="N218" s="99">
        <f>'VZGTTQ00010733-UM'!I20</f>
        <v>0</v>
      </c>
      <c r="O218" s="99">
        <f>'VZGTTQ00010733-UM'!J20</f>
        <v>16296</v>
      </c>
      <c r="P218" s="99">
        <f>'VZGTTQ00010733-UM'!K20</f>
        <v>0</v>
      </c>
      <c r="Q218" s="99">
        <f>'VZGTTQ00010733-UM'!L20</f>
        <v>0</v>
      </c>
      <c r="R218" s="99">
        <f>'VZGTTQ00010733-UM'!M20</f>
        <v>0</v>
      </c>
      <c r="S218" s="99">
        <f>'VZGTTQ00010733-UM'!N20</f>
        <v>16296</v>
      </c>
      <c r="T218" s="99">
        <f>'VZGTTQ00010733-UM'!O20</f>
        <v>0</v>
      </c>
      <c r="U218" s="99">
        <f>'VZGTTQ00010733-UM'!P20</f>
        <v>16296</v>
      </c>
      <c r="V218" s="98" t="str">
        <f>'VZGTTQ00010733-UM'!Q20</f>
        <v>Moved the Talent from TQ9022 for Only Month of March 25 as part of Budget Allocation</v>
      </c>
    </row>
    <row r="219" spans="1:22" ht="23.15" hidden="1" customHeight="1">
      <c r="A219" s="98">
        <f>'VZGTTQ00010733-UM'!A21</f>
        <v>972791</v>
      </c>
      <c r="B219" s="103" t="str">
        <f>'VZGTTQ00010733-UM'!B21</f>
        <v>Sujana Chennam</v>
      </c>
      <c r="C219" s="98" t="str">
        <f>'VZGTTQ00010733-UM'!C21</f>
        <v>Onshore</v>
      </c>
      <c r="D219" s="98" t="str">
        <f>'VZGTTQ00010733-UM'!D21</f>
        <v>PCT 143</v>
      </c>
      <c r="E219" s="103" t="str">
        <f>'VZGTTQ00010733-UM'!E21</f>
        <v>Release Train Engineer</v>
      </c>
      <c r="F219" s="116" t="s">
        <v>69</v>
      </c>
      <c r="G219" s="50" t="s">
        <v>70</v>
      </c>
      <c r="H219" s="98">
        <v>1000416320</v>
      </c>
      <c r="I219" s="98" t="s">
        <v>64</v>
      </c>
      <c r="J219" s="98" t="s">
        <v>27</v>
      </c>
      <c r="K219" s="99">
        <f>'VZGTTQ00010733-UM'!F21</f>
        <v>97</v>
      </c>
      <c r="L219" s="99">
        <f>'VZGTTQ00010733-UM'!G21</f>
        <v>16296</v>
      </c>
      <c r="M219" s="99">
        <f>'VZGTTQ00010733-UM'!H21</f>
        <v>0</v>
      </c>
      <c r="N219" s="99">
        <f>'VZGTTQ00010733-UM'!I21</f>
        <v>0</v>
      </c>
      <c r="O219" s="99">
        <f>'VZGTTQ00010733-UM'!J21</f>
        <v>16296</v>
      </c>
      <c r="P219" s="99">
        <f>'VZGTTQ00010733-UM'!K21</f>
        <v>0</v>
      </c>
      <c r="Q219" s="99">
        <f>'VZGTTQ00010733-UM'!L21</f>
        <v>0</v>
      </c>
      <c r="R219" s="99">
        <f>'VZGTTQ00010733-UM'!M21</f>
        <v>0</v>
      </c>
      <c r="S219" s="99">
        <f>'VZGTTQ00010733-UM'!N21</f>
        <v>16296</v>
      </c>
      <c r="T219" s="99">
        <f>'VZGTTQ00010733-UM'!O21</f>
        <v>0</v>
      </c>
      <c r="U219" s="99">
        <f>'VZGTTQ00010733-UM'!P21</f>
        <v>16296</v>
      </c>
      <c r="V219" s="98" t="str">
        <f>'VZGTTQ00010733-UM'!Q21</f>
        <v>Moved the Talent from TQ9022 for Only Month of March 25 as part of Budget Allocation</v>
      </c>
    </row>
    <row r="220" spans="1:22" ht="23.15" hidden="1" customHeight="1">
      <c r="A220" s="98">
        <f>'VZGTTQ00010733-UM'!A22</f>
        <v>703821</v>
      </c>
      <c r="B220" s="103" t="str">
        <f>'VZGTTQ00010733-UM'!B22</f>
        <v>Vithanala, Janaki Ramudu</v>
      </c>
      <c r="C220" s="98" t="str">
        <f>'VZGTTQ00010733-UM'!C22</f>
        <v>Onshore</v>
      </c>
      <c r="D220" s="98" t="str">
        <f>'VZGTTQ00010733-UM'!D22</f>
        <v>PCT 143</v>
      </c>
      <c r="E220" s="103" t="str">
        <f>'VZGTTQ00010733-UM'!E22</f>
        <v>Java Springboot Microservices SpringReactive</v>
      </c>
      <c r="F220" s="116" t="s">
        <v>69</v>
      </c>
      <c r="G220" s="50" t="s">
        <v>70</v>
      </c>
      <c r="H220" s="98">
        <v>1000416320</v>
      </c>
      <c r="I220" s="98" t="s">
        <v>64</v>
      </c>
      <c r="J220" s="98" t="s">
        <v>24</v>
      </c>
      <c r="K220" s="99">
        <f>'VZGTTQ00010733-UM'!F22</f>
        <v>97</v>
      </c>
      <c r="L220" s="99">
        <f>'VZGTTQ00010733-UM'!G22</f>
        <v>16296</v>
      </c>
      <c r="M220" s="99">
        <f>'VZGTTQ00010733-UM'!H22</f>
        <v>0</v>
      </c>
      <c r="N220" s="99">
        <f>'VZGTTQ00010733-UM'!I22</f>
        <v>0</v>
      </c>
      <c r="O220" s="99">
        <f>'VZGTTQ00010733-UM'!J22</f>
        <v>12416</v>
      </c>
      <c r="P220" s="99">
        <f>'VZGTTQ00010733-UM'!K22</f>
        <v>0</v>
      </c>
      <c r="Q220" s="99">
        <f>'VZGTTQ00010733-UM'!L22</f>
        <v>0</v>
      </c>
      <c r="R220" s="99">
        <f>'VZGTTQ00010733-UM'!M22</f>
        <v>0</v>
      </c>
      <c r="S220" s="99">
        <f>'VZGTTQ00010733-UM'!N22</f>
        <v>12416</v>
      </c>
      <c r="T220" s="99">
        <f>'VZGTTQ00010733-UM'!O22</f>
        <v>0</v>
      </c>
      <c r="U220" s="99">
        <f>'VZGTTQ00010733-UM'!P22</f>
        <v>12416</v>
      </c>
      <c r="V220" s="98" t="str">
        <f>'VZGTTQ00010733-UM'!Q22</f>
        <v>Moved the Talent from TQ9022 for Only Month of March 25 as part of Budget Allocation</v>
      </c>
    </row>
    <row r="221" spans="1:22" ht="23.15" hidden="1" customHeight="1">
      <c r="A221" s="98">
        <f>'VZGTTQ00010733-UM'!A23</f>
        <v>2397455</v>
      </c>
      <c r="B221" s="103" t="str">
        <f>'VZGTTQ00010733-UM'!B23</f>
        <v>Prakash D</v>
      </c>
      <c r="C221" s="98" t="str">
        <f>'VZGTTQ00010733-UM'!C23</f>
        <v>Onshore</v>
      </c>
      <c r="D221" s="98" t="str">
        <f>'VZGTTQ00010733-UM'!D23</f>
        <v>PCT 143</v>
      </c>
      <c r="E221" s="103" t="str">
        <f>'VZGTTQ00010733-UM'!E23</f>
        <v xml:space="preserve">Architect </v>
      </c>
      <c r="F221" s="116" t="s">
        <v>69</v>
      </c>
      <c r="G221" s="50" t="s">
        <v>70</v>
      </c>
      <c r="H221" s="98">
        <v>1000416320</v>
      </c>
      <c r="I221" s="98" t="s">
        <v>64</v>
      </c>
      <c r="J221" s="98" t="s">
        <v>24</v>
      </c>
      <c r="K221" s="99">
        <f>'VZGTTQ00010733-UM'!F23</f>
        <v>115</v>
      </c>
      <c r="L221" s="99">
        <f>'VZGTTQ00010733-UM'!G23</f>
        <v>19320</v>
      </c>
      <c r="M221" s="99">
        <f>'VZGTTQ00010733-UM'!H23</f>
        <v>0</v>
      </c>
      <c r="N221" s="99">
        <f>'VZGTTQ00010733-UM'!I23</f>
        <v>0</v>
      </c>
      <c r="O221" s="99">
        <f>'VZGTTQ00010733-UM'!J23</f>
        <v>14720</v>
      </c>
      <c r="P221" s="99">
        <f>'VZGTTQ00010733-UM'!K23</f>
        <v>0</v>
      </c>
      <c r="Q221" s="99">
        <f>'VZGTTQ00010733-UM'!L23</f>
        <v>0</v>
      </c>
      <c r="R221" s="99">
        <f>'VZGTTQ00010733-UM'!M23</f>
        <v>0</v>
      </c>
      <c r="S221" s="99">
        <f>'VZGTTQ00010733-UM'!N23</f>
        <v>14720</v>
      </c>
      <c r="T221" s="99">
        <f>'VZGTTQ00010733-UM'!O23</f>
        <v>0</v>
      </c>
      <c r="U221" s="99">
        <f>'VZGTTQ00010733-UM'!P23</f>
        <v>14720</v>
      </c>
      <c r="V221" s="98" t="str">
        <f>'VZGTTQ00010733-UM'!Q23</f>
        <v>Moved the Talent from TQ9022 for Only Month of March 25 as part of Budget Allocation</v>
      </c>
    </row>
    <row r="222" spans="1:22" ht="23.15" hidden="1"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v>1000412772</v>
      </c>
      <c r="I222" s="98" t="s">
        <v>71</v>
      </c>
      <c r="J222" s="98" t="s">
        <v>24</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3.15" hidden="1"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v>1000416318</v>
      </c>
      <c r="I223" s="98" t="s">
        <v>31</v>
      </c>
      <c r="J223" s="98" t="s">
        <v>24</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3.15" hidden="1"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3.15" hidden="1"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t="e">
        <v>#N/A</v>
      </c>
      <c r="I225" s="98" t="e">
        <v>#N/A</v>
      </c>
      <c r="J225" s="98" t="e">
        <v>#N/A</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3.15" hidden="1"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t="e">
        <v>#N/A</v>
      </c>
      <c r="I226" s="98" t="e">
        <v>#N/A</v>
      </c>
      <c r="J226" s="98" t="e">
        <v>#N/A</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3.15" hidden="1" customHeight="1">
      <c r="A227" s="98" t="e">
        <f>'VZGTTQ00011917 - UM'!#REF!</f>
        <v>#REF!</v>
      </c>
      <c r="B227" s="103" t="e">
        <f>'VZGTTQ00011917 - UM'!#REF!</f>
        <v>#REF!</v>
      </c>
      <c r="C227" s="98" t="e">
        <f>'VZGTTQ00011917 - UM'!#REF!</f>
        <v>#REF!</v>
      </c>
      <c r="D227" s="98" t="e">
        <f>'VZGTTQ00011917 - UM'!#REF!</f>
        <v>#REF!</v>
      </c>
      <c r="E227" s="103" t="e">
        <f>'VZGTTQ00011917 - UM'!#REF!</f>
        <v>#REF!</v>
      </c>
      <c r="F227" s="98"/>
      <c r="G227" s="103"/>
      <c r="H227" s="98">
        <v>1000451136</v>
      </c>
      <c r="I227" s="98" t="s">
        <v>44</v>
      </c>
      <c r="J227" s="98" t="s">
        <v>33</v>
      </c>
      <c r="K227" s="99" t="e">
        <f>'VZGTTQ00011917 - UM'!#REF!</f>
        <v>#REF!</v>
      </c>
      <c r="L227" s="99" t="e">
        <f>'VZGTTQ00011917 - UM'!#REF!</f>
        <v>#REF!</v>
      </c>
      <c r="M227" s="99" t="e">
        <f>'VZGTTQ00011917 - UM'!#REF!</f>
        <v>#REF!</v>
      </c>
      <c r="N227" s="99" t="e">
        <f>'VZGTTQ00011917 - UM'!#REF!</f>
        <v>#REF!</v>
      </c>
      <c r="O227" s="99" t="e">
        <f>'VZGTTQ00011917 - UM'!#REF!</f>
        <v>#REF!</v>
      </c>
      <c r="P227" s="99" t="e">
        <f>'VZGTTQ00011917 - UM'!#REF!</f>
        <v>#REF!</v>
      </c>
      <c r="Q227" s="99" t="e">
        <f>'VZGTTQ00011917 - UM'!#REF!</f>
        <v>#REF!</v>
      </c>
      <c r="R227" s="99" t="e">
        <f>'VZGTTQ00011917 - UM'!#REF!</f>
        <v>#REF!</v>
      </c>
      <c r="S227" s="99" t="e">
        <f>'VZGTTQ00011917 - UM'!#REF!</f>
        <v>#REF!</v>
      </c>
      <c r="T227" s="99" t="e">
        <f>'VZGTTQ00011917 - UM'!#REF!</f>
        <v>#REF!</v>
      </c>
      <c r="U227" s="99" t="e">
        <f>'VZGTTQ00011917 - UM'!#REF!</f>
        <v>#REF!</v>
      </c>
      <c r="V227" s="98" t="e">
        <f>'VZGTTQ00011917 - UM'!#REF!</f>
        <v>#REF!</v>
      </c>
    </row>
    <row r="228" spans="1:22" ht="23.15" hidden="1" customHeight="1">
      <c r="A228" s="98" t="e">
        <f>'VZGTTQ00011917 - UM'!#REF!</f>
        <v>#REF!</v>
      </c>
      <c r="B228" s="103" t="e">
        <f>'VZGTTQ00011917 - UM'!#REF!</f>
        <v>#REF!</v>
      </c>
      <c r="C228" s="98" t="e">
        <f>'VZGTTQ00011917 - UM'!#REF!</f>
        <v>#REF!</v>
      </c>
      <c r="D228" s="98" t="e">
        <f>'VZGTTQ00011917 - UM'!#REF!</f>
        <v>#REF!</v>
      </c>
      <c r="E228" s="103" t="e">
        <f>'VZGTTQ00011917 - UM'!#REF!</f>
        <v>#REF!</v>
      </c>
      <c r="F228" s="98"/>
      <c r="G228" s="103"/>
      <c r="H228" s="98">
        <v>1000416320</v>
      </c>
      <c r="I228" s="98" t="s">
        <v>64</v>
      </c>
      <c r="J228" s="98" t="s">
        <v>24</v>
      </c>
      <c r="K228" s="99" t="e">
        <f>'VZGTTQ00011917 - UM'!#REF!</f>
        <v>#REF!</v>
      </c>
      <c r="L228" s="99" t="e">
        <f>'VZGTTQ00011917 - UM'!#REF!</f>
        <v>#REF!</v>
      </c>
      <c r="M228" s="99" t="e">
        <f>'VZGTTQ00011917 - UM'!#REF!</f>
        <v>#REF!</v>
      </c>
      <c r="N228" s="99" t="e">
        <f>'VZGTTQ00011917 - UM'!#REF!</f>
        <v>#REF!</v>
      </c>
      <c r="O228" s="99" t="e">
        <f>'VZGTTQ00011917 - UM'!#REF!</f>
        <v>#REF!</v>
      </c>
      <c r="P228" s="99" t="e">
        <f>'VZGTTQ00011917 - UM'!#REF!</f>
        <v>#REF!</v>
      </c>
      <c r="Q228" s="99" t="e">
        <f>'VZGTTQ00011917 - UM'!#REF!</f>
        <v>#REF!</v>
      </c>
      <c r="R228" s="99" t="e">
        <f>'VZGTTQ00011917 - UM'!#REF!</f>
        <v>#REF!</v>
      </c>
      <c r="S228" s="99" t="e">
        <f>'VZGTTQ00011917 - UM'!#REF!</f>
        <v>#REF!</v>
      </c>
      <c r="T228" s="99" t="e">
        <f>'VZGTTQ00011917 - UM'!#REF!</f>
        <v>#REF!</v>
      </c>
      <c r="U228" s="99" t="e">
        <f>'VZGTTQ00011917 - UM'!#REF!</f>
        <v>#REF!</v>
      </c>
      <c r="V228" s="98" t="e">
        <f>'VZGTTQ00011917 - UM'!#REF!</f>
        <v>#REF!</v>
      </c>
    </row>
    <row r="229" spans="1:22" ht="23.15" hidden="1"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26</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3.15" hidden="1" customHeight="1">
      <c r="A230" s="98" t="e">
        <f>'TQ11596 - AS'!#REF!</f>
        <v>#REF!</v>
      </c>
      <c r="B230" s="103" t="e">
        <f>'TQ11596 - AS'!#REF!</f>
        <v>#REF!</v>
      </c>
      <c r="C230" s="98" t="e">
        <f>'TQ11596 - AS'!#REF!</f>
        <v>#REF!</v>
      </c>
      <c r="D230" s="98" t="e">
        <f>'TQ11596 - AS'!#REF!</f>
        <v>#REF!</v>
      </c>
      <c r="E230" s="103" t="e">
        <f>'TQ11596 - AS'!#REF!</f>
        <v>#REF!</v>
      </c>
      <c r="F230" s="98" t="s">
        <v>72</v>
      </c>
      <c r="G230" s="50" t="s">
        <v>73</v>
      </c>
      <c r="H230" s="98">
        <v>1000412772</v>
      </c>
      <c r="I230" s="98" t="s">
        <v>71</v>
      </c>
      <c r="J230" s="98" t="s">
        <v>27</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3.15" hidden="1"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33</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3.15" hidden="1" customHeight="1">
      <c r="A232" s="98" t="e">
        <f>'TQ11596 - AS'!#REF!</f>
        <v>#REF!</v>
      </c>
      <c r="B232" s="103" t="e">
        <f>'TQ11596 - AS'!#REF!</f>
        <v>#REF!</v>
      </c>
      <c r="C232" s="98" t="e">
        <f>'TQ11596 - AS'!#REF!</f>
        <v>#REF!</v>
      </c>
      <c r="D232" s="98" t="e">
        <f>'TQ11596 - AS'!#REF!</f>
        <v>#REF!</v>
      </c>
      <c r="E232" s="103" t="e">
        <f>'TQ11596 - AS'!#REF!</f>
        <v>#REF!</v>
      </c>
      <c r="F232" s="98" t="s">
        <v>72</v>
      </c>
      <c r="G232" s="50" t="s">
        <v>73</v>
      </c>
      <c r="H232" s="98">
        <v>1000441057</v>
      </c>
      <c r="I232" s="98" t="s">
        <v>49</v>
      </c>
      <c r="J232" s="98" t="s">
        <v>33</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3.15" hidden="1"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3.15" hidden="1"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3.15" hidden="1" customHeight="1">
      <c r="A235" s="98" t="e">
        <f>'TQ11596 - AS'!#REF!</f>
        <v>#REF!</v>
      </c>
      <c r="B235" s="103" t="e">
        <f>'TQ11596 - AS'!#REF!</f>
        <v>#REF!</v>
      </c>
      <c r="C235" s="98" t="e">
        <f>'TQ11596 - AS'!#REF!</f>
        <v>#REF!</v>
      </c>
      <c r="D235" s="98" t="e">
        <f>'TQ11596 - AS'!#REF!</f>
        <v>#REF!</v>
      </c>
      <c r="E235" s="103" t="e">
        <f>'TQ11596 - AS'!#REF!</f>
        <v>#REF!</v>
      </c>
      <c r="F235" s="98" t="s">
        <v>72</v>
      </c>
      <c r="G235" s="50" t="s">
        <v>73</v>
      </c>
      <c r="H235" s="98">
        <v>1000410706</v>
      </c>
      <c r="I235" s="98" t="s">
        <v>58</v>
      </c>
      <c r="J235" s="98" t="s">
        <v>24</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3.15" hidden="1"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1000410706</v>
      </c>
      <c r="I236" s="98" t="s">
        <v>58</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3.15" hidden="1" customHeight="1">
      <c r="A237" s="98" t="e">
        <f>'TQ11596 - AS'!#REF!</f>
        <v>#REF!</v>
      </c>
      <c r="B237" s="103" t="e">
        <f>'TQ11596 - AS'!#REF!</f>
        <v>#REF!</v>
      </c>
      <c r="C237" s="98" t="e">
        <f>'TQ11596 - AS'!#REF!</f>
        <v>#REF!</v>
      </c>
      <c r="D237" s="98" t="e">
        <f>'TQ11596 - AS'!#REF!</f>
        <v>#REF!</v>
      </c>
      <c r="E237" s="103" t="e">
        <f>'TQ11596 - AS'!#REF!</f>
        <v>#REF!</v>
      </c>
      <c r="F237" s="98" t="s">
        <v>72</v>
      </c>
      <c r="G237" s="50" t="s">
        <v>73</v>
      </c>
      <c r="H237" s="98">
        <v>1000452336</v>
      </c>
      <c r="I237" s="98" t="s">
        <v>74</v>
      </c>
      <c r="J237" s="98" t="s">
        <v>26</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3.15" hidden="1"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1000412773</v>
      </c>
      <c r="I238" s="98" t="s">
        <v>52</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3.15" hidden="1"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1000410707</v>
      </c>
      <c r="I239" s="98" t="s">
        <v>75</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3.15" hidden="1"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24</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3.15" hidden="1"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24</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3.15" hidden="1"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27</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3.15" hidden="1" customHeight="1">
      <c r="A243" s="98" t="e">
        <f>'TQ11596 - AS'!#REF!</f>
        <v>#REF!</v>
      </c>
      <c r="B243" s="103" t="e">
        <f>'TQ11596 - AS'!#REF!</f>
        <v>#REF!</v>
      </c>
      <c r="C243" s="98" t="e">
        <f>'TQ11596 - AS'!#REF!</f>
        <v>#REF!</v>
      </c>
      <c r="D243" s="98" t="e">
        <f>'TQ11596 - AS'!#REF!</f>
        <v>#REF!</v>
      </c>
      <c r="E243" s="103" t="e">
        <f>'TQ11596 - AS'!#REF!</f>
        <v>#REF!</v>
      </c>
      <c r="F243" s="98" t="s">
        <v>72</v>
      </c>
      <c r="G243" s="50" t="s">
        <v>73</v>
      </c>
      <c r="H243" s="98">
        <v>1000410706</v>
      </c>
      <c r="I243" s="98" t="s">
        <v>58</v>
      </c>
      <c r="J243" s="98" t="s">
        <v>27</v>
      </c>
      <c r="K243" s="99" t="e">
        <f>'TQ11596 - AS'!#REF!</f>
        <v>#REF!</v>
      </c>
      <c r="L243" s="99" t="e">
        <f>'TQ11596 - AS'!#REF!</f>
        <v>#REF!</v>
      </c>
      <c r="M243" s="99" t="e">
        <f>'TQ11596 - AS'!#REF!</f>
        <v>#REF!</v>
      </c>
      <c r="N243" s="99" t="e">
        <f>'TQ11596 - AS'!#REF!</f>
        <v>#REF!</v>
      </c>
      <c r="O243" s="99" t="e">
        <f>'TQ11596 - AS'!#REF!</f>
        <v>#REF!</v>
      </c>
      <c r="P243" s="99" t="e">
        <f>'TQ11596 - AS'!#REF!</f>
        <v>#REF!</v>
      </c>
      <c r="Q243" s="99" t="e">
        <f>'TQ11596 - AS'!#REF!</f>
        <v>#REF!</v>
      </c>
      <c r="R243" s="99" t="e">
        <f>'TQ11596 - AS'!#REF!</f>
        <v>#REF!</v>
      </c>
      <c r="S243" s="99" t="e">
        <f>'TQ11596 - AS'!#REF!</f>
        <v>#REF!</v>
      </c>
      <c r="T243" s="99" t="e">
        <f>'TQ11596 - AS'!#REF!</f>
        <v>#REF!</v>
      </c>
      <c r="U243" s="99" t="e">
        <f>'TQ11596 - AS'!#REF!</f>
        <v>#REF!</v>
      </c>
      <c r="V243" s="98" t="e">
        <f>'TQ11596 - AS'!#REF!</f>
        <v>#REF!</v>
      </c>
    </row>
    <row r="244" spans="1:22" ht="23.15" hidden="1" customHeight="1">
      <c r="A244" s="98" t="e">
        <f>'TQ11596 - AS'!#REF!</f>
        <v>#REF!</v>
      </c>
      <c r="B244" s="103" t="e">
        <f>'TQ11596 - AS'!#REF!</f>
        <v>#REF!</v>
      </c>
      <c r="C244" s="98" t="e">
        <f>'TQ11596 - AS'!#REF!</f>
        <v>#REF!</v>
      </c>
      <c r="D244" s="98" t="e">
        <f>'TQ11596 - AS'!#REF!</f>
        <v>#REF!</v>
      </c>
      <c r="E244" s="103" t="e">
        <f>'TQ11596 - AS'!#REF!</f>
        <v>#REF!</v>
      </c>
      <c r="F244" s="98" t="s">
        <v>72</v>
      </c>
      <c r="G244" s="50" t="s">
        <v>73</v>
      </c>
      <c r="H244" s="98">
        <v>1000410706</v>
      </c>
      <c r="I244" s="98" t="s">
        <v>58</v>
      </c>
      <c r="J244" s="98" t="s">
        <v>33</v>
      </c>
      <c r="K244" s="99" t="e">
        <f>'TQ11596 - AS'!#REF!</f>
        <v>#REF!</v>
      </c>
      <c r="L244" s="99" t="e">
        <f>'TQ11596 - AS'!#REF!</f>
        <v>#REF!</v>
      </c>
      <c r="M244" s="99" t="e">
        <f>'TQ11596 - AS'!#REF!</f>
        <v>#REF!</v>
      </c>
      <c r="N244" s="99" t="e">
        <f>'TQ11596 - AS'!#REF!</f>
        <v>#REF!</v>
      </c>
      <c r="O244" s="99" t="e">
        <f>'TQ11596 - AS'!#REF!</f>
        <v>#REF!</v>
      </c>
      <c r="P244" s="99" t="e">
        <f>'TQ11596 - AS'!#REF!</f>
        <v>#REF!</v>
      </c>
      <c r="Q244" s="99" t="e">
        <f>'TQ11596 - AS'!#REF!</f>
        <v>#REF!</v>
      </c>
      <c r="R244" s="99" t="e">
        <f>'TQ11596 - AS'!#REF!</f>
        <v>#REF!</v>
      </c>
      <c r="S244" s="99" t="e">
        <f>'TQ11596 - AS'!#REF!</f>
        <v>#REF!</v>
      </c>
      <c r="T244" s="99" t="e">
        <f>'TQ11596 - AS'!#REF!</f>
        <v>#REF!</v>
      </c>
      <c r="U244" s="99" t="e">
        <f>'TQ11596 - AS'!#REF!</f>
        <v>#REF!</v>
      </c>
      <c r="V244" s="98" t="e">
        <f>'TQ11596 - AS'!#REF!</f>
        <v>#REF!</v>
      </c>
    </row>
    <row r="245" spans="1:22" ht="23.15" hidden="1"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3.15" hidden="1"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27</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3.15" hidden="1"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3.15" hidden="1"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26</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3.15" hidden="1" customHeight="1">
      <c r="A249" s="98" t="e">
        <f>'TQ11832 - AS'!#REF!</f>
        <v>#REF!</v>
      </c>
      <c r="B249" s="103" t="e">
        <f>'TQ11832 - AS'!#REF!</f>
        <v>#REF!</v>
      </c>
      <c r="C249" s="98" t="e">
        <f>'TQ11832 - AS'!#REF!</f>
        <v>#REF!</v>
      </c>
      <c r="D249" s="98" t="e">
        <f>'TQ11832 - AS'!#REF!</f>
        <v>#REF!</v>
      </c>
      <c r="E249" s="103" t="e">
        <f>'TQ11832 - AS'!#REF!</f>
        <v>#REF!</v>
      </c>
      <c r="F249" s="98" t="s">
        <v>76</v>
      </c>
      <c r="G249" s="50" t="s">
        <v>77</v>
      </c>
      <c r="H249" s="98">
        <v>1000410706</v>
      </c>
      <c r="I249" s="98" t="s">
        <v>58</v>
      </c>
      <c r="J249" s="98" t="s">
        <v>24</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3.15" hidden="1"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37</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3.15" hidden="1" customHeight="1">
      <c r="A251" s="98" t="e">
        <f>'TQ11832 - AS'!#REF!</f>
        <v>#REF!</v>
      </c>
      <c r="B251" s="103" t="e">
        <f>'TQ11832 - AS'!#REF!</f>
        <v>#REF!</v>
      </c>
      <c r="C251" s="98" t="e">
        <f>'TQ11832 - AS'!#REF!</f>
        <v>#REF!</v>
      </c>
      <c r="D251" s="98" t="e">
        <f>'TQ11832 - AS'!#REF!</f>
        <v>#REF!</v>
      </c>
      <c r="E251" s="103" t="e">
        <f>'TQ11832 - AS'!#REF!</f>
        <v>#REF!</v>
      </c>
      <c r="F251" s="98" t="s">
        <v>76</v>
      </c>
      <c r="G251" s="50" t="s">
        <v>77</v>
      </c>
      <c r="H251" s="98">
        <v>1000441057</v>
      </c>
      <c r="I251" s="98" t="s">
        <v>49</v>
      </c>
      <c r="J251" s="98" t="s">
        <v>33</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3.15" hidden="1"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24</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3.15" hidden="1"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26</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3.15" hidden="1"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1000410706</v>
      </c>
      <c r="I254" s="98" t="s">
        <v>58</v>
      </c>
      <c r="J254" s="98" t="s">
        <v>27</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3.15" hidden="1" customHeight="1">
      <c r="A255" s="98" t="e">
        <f>'TQ11832 - AS'!#REF!</f>
        <v>#REF!</v>
      </c>
      <c r="B255" s="103" t="e">
        <f>'TQ11832 - AS'!#REF!</f>
        <v>#REF!</v>
      </c>
      <c r="C255" s="98" t="e">
        <f>'TQ11832 - AS'!#REF!</f>
        <v>#REF!</v>
      </c>
      <c r="D255" s="98" t="e">
        <f>'TQ11832 - AS'!#REF!</f>
        <v>#REF!</v>
      </c>
      <c r="E255" s="103" t="e">
        <f>'TQ11832 - AS'!#REF!</f>
        <v>#REF!</v>
      </c>
      <c r="F255" s="98" t="s">
        <v>76</v>
      </c>
      <c r="G255" s="50" t="s">
        <v>77</v>
      </c>
      <c r="H255" s="98">
        <v>1000410706</v>
      </c>
      <c r="I255" s="98" t="s">
        <v>58</v>
      </c>
      <c r="J255" s="98" t="s">
        <v>24</v>
      </c>
      <c r="K255" s="99" t="e">
        <f>'TQ11832 - AS'!#REF!</f>
        <v>#REF!</v>
      </c>
      <c r="L255" s="99" t="e">
        <f>'TQ11832 - AS'!#REF!</f>
        <v>#REF!</v>
      </c>
      <c r="M255" s="99" t="e">
        <f>'TQ11832 - AS'!#REF!</f>
        <v>#REF!</v>
      </c>
      <c r="N255" s="99" t="e">
        <f>'TQ11832 - AS'!#REF!</f>
        <v>#REF!</v>
      </c>
      <c r="O255" s="99" t="e">
        <f>'TQ11832 - AS'!#REF!</f>
        <v>#REF!</v>
      </c>
      <c r="P255" s="99" t="e">
        <f>'TQ11832 - AS'!#REF!</f>
        <v>#REF!</v>
      </c>
      <c r="Q255" s="99" t="e">
        <f>'TQ11832 - AS'!#REF!</f>
        <v>#REF!</v>
      </c>
      <c r="R255" s="99" t="e">
        <f>'TQ11832 - AS'!#REF!</f>
        <v>#REF!</v>
      </c>
      <c r="S255" s="99" t="e">
        <f>'TQ11832 - AS'!#REF!</f>
        <v>#REF!</v>
      </c>
      <c r="T255" s="99" t="e">
        <f>'TQ11832 - AS'!#REF!</f>
        <v>#REF!</v>
      </c>
      <c r="U255" s="99" t="e">
        <f>'TQ11832 - AS'!#REF!</f>
        <v>#REF!</v>
      </c>
      <c r="V255" s="98" t="e">
        <f>'TQ11832 - AS'!#REF!</f>
        <v>#REF!</v>
      </c>
    </row>
    <row r="256" spans="1:22" ht="23.15" hidden="1" customHeight="1">
      <c r="A256" s="98" t="e">
        <f>'TQ11832 - AS'!#REF!</f>
        <v>#REF!</v>
      </c>
      <c r="B256" s="103" t="e">
        <f>'TQ11832 - AS'!#REF!</f>
        <v>#REF!</v>
      </c>
      <c r="C256" s="98" t="e">
        <f>'TQ11832 - AS'!#REF!</f>
        <v>#REF!</v>
      </c>
      <c r="D256" s="98" t="e">
        <f>'TQ11832 - AS'!#REF!</f>
        <v>#REF!</v>
      </c>
      <c r="E256" s="103" t="e">
        <f>'TQ11832 - AS'!#REF!</f>
        <v>#REF!</v>
      </c>
      <c r="F256" s="98" t="s">
        <v>76</v>
      </c>
      <c r="G256" s="50" t="s">
        <v>77</v>
      </c>
      <c r="H256" s="98">
        <v>1000410707</v>
      </c>
      <c r="I256" s="98" t="s">
        <v>75</v>
      </c>
      <c r="J256" s="98" t="s">
        <v>26</v>
      </c>
      <c r="K256" s="99" t="e">
        <f>'TQ11832 - AS'!#REF!</f>
        <v>#REF!</v>
      </c>
      <c r="L256" s="99" t="e">
        <f>'TQ11832 - AS'!#REF!</f>
        <v>#REF!</v>
      </c>
      <c r="M256" s="99" t="e">
        <f>'TQ11832 - AS'!#REF!</f>
        <v>#REF!</v>
      </c>
      <c r="N256" s="99" t="e">
        <f>'TQ11832 - AS'!#REF!</f>
        <v>#REF!</v>
      </c>
      <c r="O256" s="99" t="e">
        <f>'TQ11832 - AS'!#REF!</f>
        <v>#REF!</v>
      </c>
      <c r="P256" s="99" t="e">
        <f>'TQ11832 - AS'!#REF!</f>
        <v>#REF!</v>
      </c>
      <c r="Q256" s="99" t="e">
        <f>'TQ11832 - AS'!#REF!</f>
        <v>#REF!</v>
      </c>
      <c r="R256" s="99" t="e">
        <f>'TQ11832 - AS'!#REF!</f>
        <v>#REF!</v>
      </c>
      <c r="S256" s="99" t="e">
        <f>'TQ11832 - AS'!#REF!</f>
        <v>#REF!</v>
      </c>
      <c r="T256" s="99" t="e">
        <f>'TQ11832 - AS'!#REF!</f>
        <v>#REF!</v>
      </c>
      <c r="U256" s="99" t="e">
        <f>'TQ11832 - AS'!#REF!</f>
        <v>#REF!</v>
      </c>
      <c r="V256" s="98" t="e">
        <f>'TQ11832 - AS'!#REF!</f>
        <v>#REF!</v>
      </c>
    </row>
    <row r="257" spans="1:22" ht="23.15" hidden="1" customHeight="1">
      <c r="A257" s="98" t="e">
        <f>'TQ11409 - AS'!#REF!</f>
        <v>#REF!</v>
      </c>
      <c r="B257" s="103" t="e">
        <f>'TQ11409 - AS'!#REF!</f>
        <v>#REF!</v>
      </c>
      <c r="C257" s="98" t="e">
        <f>'TQ11409 - AS'!#REF!</f>
        <v>#REF!</v>
      </c>
      <c r="D257" s="98" t="e">
        <f>'TQ11409 - AS'!#REF!</f>
        <v>#REF!</v>
      </c>
      <c r="E257" s="103" t="e">
        <f>'TQ11409 - AS'!#REF!</f>
        <v>#REF!</v>
      </c>
      <c r="F257" s="98" t="s">
        <v>78</v>
      </c>
      <c r="G257" s="103" t="s">
        <v>79</v>
      </c>
      <c r="H257" s="98">
        <v>1000430847</v>
      </c>
      <c r="I257" s="98" t="s">
        <v>80</v>
      </c>
      <c r="J257" s="98" t="s">
        <v>33</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3.15" hidden="1" customHeight="1">
      <c r="A258" s="98" t="e">
        <f>'TQ11409 - AS'!#REF!</f>
        <v>#REF!</v>
      </c>
      <c r="B258" s="103" t="e">
        <f>'TQ11409 - AS'!#REF!</f>
        <v>#REF!</v>
      </c>
      <c r="C258" s="98" t="e">
        <f>'TQ11409 - AS'!#REF!</f>
        <v>#REF!</v>
      </c>
      <c r="D258" s="98" t="e">
        <f>'TQ11409 - AS'!#REF!</f>
        <v>#REF!</v>
      </c>
      <c r="E258" s="103" t="e">
        <f>'TQ11409 - AS'!#REF!</f>
        <v>#REF!</v>
      </c>
      <c r="F258" s="98" t="s">
        <v>78</v>
      </c>
      <c r="G258" s="103" t="s">
        <v>79</v>
      </c>
      <c r="H258" s="98">
        <v>1000410707</v>
      </c>
      <c r="I258" s="98" t="s">
        <v>75</v>
      </c>
      <c r="J258" s="98" t="s">
        <v>26</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3.15" hidden="1" customHeight="1">
      <c r="A259" s="98" t="e">
        <f>'TQ11409 - AS'!#REF!</f>
        <v>#REF!</v>
      </c>
      <c r="B259" s="103" t="e">
        <f>'TQ11409 - AS'!#REF!</f>
        <v>#REF!</v>
      </c>
      <c r="C259" s="98" t="e">
        <f>'TQ11409 - AS'!#REF!</f>
        <v>#REF!</v>
      </c>
      <c r="D259" s="98" t="e">
        <f>'TQ11409 - AS'!#REF!</f>
        <v>#REF!</v>
      </c>
      <c r="E259" s="103" t="e">
        <f>'TQ11409 - AS'!#REF!</f>
        <v>#REF!</v>
      </c>
      <c r="F259" s="98" t="s">
        <v>78</v>
      </c>
      <c r="G259" s="103" t="s">
        <v>79</v>
      </c>
      <c r="H259" s="98">
        <v>1000410707</v>
      </c>
      <c r="I259" s="98" t="s">
        <v>75</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3.15" hidden="1" customHeight="1">
      <c r="A260" s="98" t="e">
        <f>'TQ11409 - AS'!#REF!</f>
        <v>#REF!</v>
      </c>
      <c r="B260" s="103" t="e">
        <f>'TQ11409 - AS'!#REF!</f>
        <v>#REF!</v>
      </c>
      <c r="C260" s="98" t="e">
        <f>'TQ11409 - AS'!#REF!</f>
        <v>#REF!</v>
      </c>
      <c r="D260" s="98" t="e">
        <f>'TQ11409 - AS'!#REF!</f>
        <v>#REF!</v>
      </c>
      <c r="E260" s="103" t="e">
        <f>'TQ11409 - AS'!#REF!</f>
        <v>#REF!</v>
      </c>
      <c r="F260" s="98" t="s">
        <v>78</v>
      </c>
      <c r="G260" s="103" t="s">
        <v>79</v>
      </c>
      <c r="H260" s="98">
        <v>1000410707</v>
      </c>
      <c r="I260" s="98" t="s">
        <v>75</v>
      </c>
      <c r="J260" s="98" t="s">
        <v>33</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3.15" hidden="1" customHeight="1">
      <c r="A261" s="98" t="e">
        <f>'TQ11409 - AS'!#REF!</f>
        <v>#REF!</v>
      </c>
      <c r="B261" s="103" t="e">
        <f>'TQ11409 - AS'!#REF!</f>
        <v>#REF!</v>
      </c>
      <c r="C261" s="98" t="e">
        <f>'TQ11409 - AS'!#REF!</f>
        <v>#REF!</v>
      </c>
      <c r="D261" s="98" t="e">
        <f>'TQ11409 - AS'!#REF!</f>
        <v>#REF!</v>
      </c>
      <c r="E261" s="103" t="e">
        <f>'TQ11409 - AS'!#REF!</f>
        <v>#REF!</v>
      </c>
      <c r="F261" s="98" t="s">
        <v>78</v>
      </c>
      <c r="G261" s="103" t="s">
        <v>79</v>
      </c>
      <c r="H261" s="98">
        <v>1000430847</v>
      </c>
      <c r="I261" s="98" t="s">
        <v>80</v>
      </c>
      <c r="J261" s="98" t="s">
        <v>24</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3.15" hidden="1" customHeight="1">
      <c r="A262" s="98" t="e">
        <f>'TQ11409 - AS'!#REF!</f>
        <v>#REF!</v>
      </c>
      <c r="B262" s="103" t="e">
        <f>'TQ11409 - AS'!#REF!</f>
        <v>#REF!</v>
      </c>
      <c r="C262" s="98" t="e">
        <f>'TQ11409 - AS'!#REF!</f>
        <v>#REF!</v>
      </c>
      <c r="D262" s="98" t="e">
        <f>'TQ11409 - AS'!#REF!</f>
        <v>#REF!</v>
      </c>
      <c r="E262" s="103" t="e">
        <f>'TQ11409 - AS'!#REF!</f>
        <v>#REF!</v>
      </c>
      <c r="F262" s="98" t="s">
        <v>78</v>
      </c>
      <c r="G262" s="103" t="s">
        <v>79</v>
      </c>
      <c r="H262" s="98">
        <v>1000410707</v>
      </c>
      <c r="I262" s="98" t="s">
        <v>75</v>
      </c>
      <c r="J262" s="98" t="s">
        <v>24</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3.15" hidden="1" customHeight="1">
      <c r="A263" s="98" t="e">
        <f>'TQ11409 - AS'!#REF!</f>
        <v>#REF!</v>
      </c>
      <c r="B263" s="103" t="e">
        <f>'TQ11409 - AS'!#REF!</f>
        <v>#REF!</v>
      </c>
      <c r="C263" s="98" t="e">
        <f>'TQ11409 - AS'!#REF!</f>
        <v>#REF!</v>
      </c>
      <c r="D263" s="98" t="e">
        <f>'TQ11409 - AS'!#REF!</f>
        <v>#REF!</v>
      </c>
      <c r="E263" s="103" t="e">
        <f>'TQ11409 - AS'!#REF!</f>
        <v>#REF!</v>
      </c>
      <c r="F263" s="98" t="s">
        <v>78</v>
      </c>
      <c r="G263" s="103" t="s">
        <v>79</v>
      </c>
      <c r="H263" s="98" t="e">
        <v>#N/A</v>
      </c>
      <c r="I263" s="98" t="e">
        <v>#N/A</v>
      </c>
      <c r="J263" s="98" t="e">
        <v>#N/A</v>
      </c>
      <c r="K263" s="99" t="e">
        <f>'TQ11409 - AS'!#REF!</f>
        <v>#REF!</v>
      </c>
      <c r="L263" s="99" t="e">
        <f>'TQ11409 - AS'!#REF!</f>
        <v>#REF!</v>
      </c>
      <c r="M263" s="99" t="e">
        <f>'TQ11409 - AS'!#REF!</f>
        <v>#REF!</v>
      </c>
      <c r="N263" s="99" t="e">
        <f>'TQ11409 - AS'!#REF!</f>
        <v>#REF!</v>
      </c>
      <c r="O263" s="99" t="e">
        <f>'TQ11409 - AS'!#REF!</f>
        <v>#REF!</v>
      </c>
      <c r="P263" s="99" t="e">
        <f>'TQ11409 - AS'!#REF!</f>
        <v>#REF!</v>
      </c>
      <c r="Q263" s="99" t="e">
        <f>'TQ11409 - AS'!#REF!</f>
        <v>#REF!</v>
      </c>
      <c r="R263" s="99" t="e">
        <f>'TQ11409 - AS'!#REF!</f>
        <v>#REF!</v>
      </c>
      <c r="S263" s="99" t="e">
        <f>'TQ11409 - AS'!#REF!</f>
        <v>#REF!</v>
      </c>
      <c r="T263" s="99" t="e">
        <f>'TQ11409 - AS'!#REF!</f>
        <v>#REF!</v>
      </c>
      <c r="U263" s="99" t="e">
        <f>'TQ11409 - AS'!#REF!</f>
        <v>#REF!</v>
      </c>
      <c r="V263" s="98" t="e">
        <f>'TQ11409 - AS'!#REF!</f>
        <v>#REF!</v>
      </c>
    </row>
    <row r="264" spans="1:22" ht="23.15" hidden="1" customHeight="1">
      <c r="A264" s="98" t="e">
        <f>'TQ11409 - AS'!#REF!</f>
        <v>#REF!</v>
      </c>
      <c r="B264" s="103" t="e">
        <f>'TQ11409 - AS'!#REF!</f>
        <v>#REF!</v>
      </c>
      <c r="C264" s="98" t="e">
        <f>'TQ11409 - AS'!#REF!</f>
        <v>#REF!</v>
      </c>
      <c r="D264" s="98" t="e">
        <f>'TQ11409 - AS'!#REF!</f>
        <v>#REF!</v>
      </c>
      <c r="E264" s="103" t="e">
        <f>'TQ11409 - AS'!#REF!</f>
        <v>#REF!</v>
      </c>
      <c r="F264" s="98" t="s">
        <v>78</v>
      </c>
      <c r="G264" s="103" t="s">
        <v>79</v>
      </c>
      <c r="H264" s="98" t="e">
        <v>#N/A</v>
      </c>
      <c r="I264" s="98" t="e">
        <v>#N/A</v>
      </c>
      <c r="J264" s="98" t="e">
        <v>#N/A</v>
      </c>
      <c r="K264" s="99" t="e">
        <f>'TQ11409 - AS'!#REF!</f>
        <v>#REF!</v>
      </c>
      <c r="L264" s="99" t="e">
        <f>'TQ11409 - AS'!#REF!</f>
        <v>#REF!</v>
      </c>
      <c r="M264" s="99" t="e">
        <f>'TQ11409 - AS'!#REF!</f>
        <v>#REF!</v>
      </c>
      <c r="N264" s="99" t="e">
        <f>'TQ11409 - AS'!#REF!</f>
        <v>#REF!</v>
      </c>
      <c r="O264" s="99" t="e">
        <f>'TQ11409 - AS'!#REF!</f>
        <v>#REF!</v>
      </c>
      <c r="P264" s="99" t="e">
        <f>'TQ11409 - AS'!#REF!</f>
        <v>#REF!</v>
      </c>
      <c r="Q264" s="99" t="e">
        <f>'TQ11409 - AS'!#REF!</f>
        <v>#REF!</v>
      </c>
      <c r="R264" s="99" t="e">
        <f>'TQ11409 - AS'!#REF!</f>
        <v>#REF!</v>
      </c>
      <c r="S264" s="99" t="e">
        <f>'TQ11409 - AS'!#REF!</f>
        <v>#REF!</v>
      </c>
      <c r="T264" s="99" t="e">
        <f>'TQ11409 - AS'!#REF!</f>
        <v>#REF!</v>
      </c>
      <c r="U264" s="99" t="e">
        <f>'TQ11409 - AS'!#REF!</f>
        <v>#REF!</v>
      </c>
      <c r="V264" s="98" t="e">
        <f>'TQ11409 - AS'!#REF!</f>
        <v>#REF!</v>
      </c>
    </row>
    <row r="265" spans="1:22" ht="23.15" hidden="1" customHeight="1">
      <c r="A265" s="98" t="e">
        <f>#REF!</f>
        <v>#REF!</v>
      </c>
      <c r="B265" s="103" t="e">
        <f>#REF!</f>
        <v>#REF!</v>
      </c>
      <c r="C265" s="98" t="e">
        <f>#REF!</f>
        <v>#REF!</v>
      </c>
      <c r="D265" s="98" t="e">
        <f>#REF!</f>
        <v>#REF!</v>
      </c>
      <c r="E265" s="103" t="e">
        <f>#REF!</f>
        <v>#REF!</v>
      </c>
      <c r="F265" s="98" t="s">
        <v>81</v>
      </c>
      <c r="G265" s="103" t="s">
        <v>82</v>
      </c>
      <c r="H265" s="98">
        <v>1000451136</v>
      </c>
      <c r="I265" s="98" t="s">
        <v>44</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3.15" hidden="1" customHeight="1">
      <c r="A266" s="98" t="e">
        <f>#REF!</f>
        <v>#REF!</v>
      </c>
      <c r="B266" s="103" t="e">
        <f>#REF!</f>
        <v>#REF!</v>
      </c>
      <c r="C266" s="98" t="e">
        <f>#REF!</f>
        <v>#REF!</v>
      </c>
      <c r="D266" s="98" t="e">
        <f>#REF!</f>
        <v>#REF!</v>
      </c>
      <c r="E266" s="103" t="e">
        <f>#REF!</f>
        <v>#REF!</v>
      </c>
      <c r="F266" s="98" t="s">
        <v>81</v>
      </c>
      <c r="G266" s="103" t="s">
        <v>82</v>
      </c>
      <c r="H266" s="98">
        <v>1000452336</v>
      </c>
      <c r="I266" s="98" t="s">
        <v>74</v>
      </c>
      <c r="J266" s="98" t="s">
        <v>26</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3.15" hidden="1" customHeight="1">
      <c r="A267" s="98" t="e">
        <f>#REF!</f>
        <v>#REF!</v>
      </c>
      <c r="B267" s="103" t="e">
        <f>#REF!</f>
        <v>#REF!</v>
      </c>
      <c r="C267" s="98" t="e">
        <f>#REF!</f>
        <v>#REF!</v>
      </c>
      <c r="D267" s="98" t="e">
        <f>#REF!</f>
        <v>#REF!</v>
      </c>
      <c r="E267" s="103" t="e">
        <f>#REF!</f>
        <v>#REF!</v>
      </c>
      <c r="F267" s="98" t="s">
        <v>81</v>
      </c>
      <c r="G267" s="103" t="s">
        <v>82</v>
      </c>
      <c r="H267" s="98">
        <v>1000446727</v>
      </c>
      <c r="I267" s="98" t="s">
        <v>83</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3.15" hidden="1" customHeight="1">
      <c r="A268" s="98" t="e">
        <f>#REF!</f>
        <v>#REF!</v>
      </c>
      <c r="B268" s="103" t="e">
        <f>#REF!</f>
        <v>#REF!</v>
      </c>
      <c r="C268" s="98" t="e">
        <f>#REF!</f>
        <v>#REF!</v>
      </c>
      <c r="D268" s="98" t="e">
        <f>#REF!</f>
        <v>#REF!</v>
      </c>
      <c r="E268" s="103" t="e">
        <f>#REF!</f>
        <v>#REF!</v>
      </c>
      <c r="F268" s="98" t="s">
        <v>81</v>
      </c>
      <c r="G268" s="103" t="s">
        <v>82</v>
      </c>
      <c r="H268" s="98">
        <v>1000422753</v>
      </c>
      <c r="I268" s="98" t="s">
        <v>84</v>
      </c>
      <c r="J268" s="98" t="s">
        <v>24</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3.15" hidden="1" customHeight="1">
      <c r="A269" s="98" t="e">
        <f>#REF!</f>
        <v>#REF!</v>
      </c>
      <c r="B269" s="103" t="e">
        <f>#REF!</f>
        <v>#REF!</v>
      </c>
      <c r="C269" s="98" t="e">
        <f>#REF!</f>
        <v>#REF!</v>
      </c>
      <c r="D269" s="98" t="e">
        <f>#REF!</f>
        <v>#REF!</v>
      </c>
      <c r="E269" s="103" t="e">
        <f>#REF!</f>
        <v>#REF!</v>
      </c>
      <c r="F269" s="98" t="s">
        <v>81</v>
      </c>
      <c r="G269" s="103" t="s">
        <v>82</v>
      </c>
      <c r="H269" s="98">
        <v>1000410707</v>
      </c>
      <c r="I269" s="98" t="s">
        <v>75</v>
      </c>
      <c r="J269" s="98" t="s">
        <v>33</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3.15" hidden="1" customHeight="1">
      <c r="A270" s="98" t="e">
        <f>#REF!</f>
        <v>#REF!</v>
      </c>
      <c r="B270" s="103" t="e">
        <f>#REF!</f>
        <v>#REF!</v>
      </c>
      <c r="C270" s="98" t="e">
        <f>#REF!</f>
        <v>#REF!</v>
      </c>
      <c r="D270" s="98" t="e">
        <f>#REF!</f>
        <v>#REF!</v>
      </c>
      <c r="E270" s="103" t="e">
        <f>#REF!</f>
        <v>#REF!</v>
      </c>
      <c r="F270" s="98" t="s">
        <v>81</v>
      </c>
      <c r="G270" s="103" t="s">
        <v>82</v>
      </c>
      <c r="H270" s="98">
        <v>1000422753</v>
      </c>
      <c r="I270" s="98" t="s">
        <v>84</v>
      </c>
      <c r="J270" s="98" t="s">
        <v>33</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3.15" hidden="1" customHeight="1">
      <c r="A271" s="98" t="e">
        <f>#REF!</f>
        <v>#REF!</v>
      </c>
      <c r="B271" s="103" t="e">
        <f>#REF!</f>
        <v>#REF!</v>
      </c>
      <c r="C271" s="98" t="e">
        <f>#REF!</f>
        <v>#REF!</v>
      </c>
      <c r="D271" s="98" t="e">
        <f>#REF!</f>
        <v>#REF!</v>
      </c>
      <c r="E271" s="103" t="e">
        <f>#REF!</f>
        <v>#REF!</v>
      </c>
      <c r="F271" s="98" t="s">
        <v>81</v>
      </c>
      <c r="G271" s="103" t="s">
        <v>82</v>
      </c>
      <c r="H271" s="98">
        <v>1000422753</v>
      </c>
      <c r="I271" s="98" t="s">
        <v>84</v>
      </c>
      <c r="J271" s="98" t="s">
        <v>27</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3.15" hidden="1" customHeight="1">
      <c r="A272" s="98" t="e">
        <f>#REF!</f>
        <v>#REF!</v>
      </c>
      <c r="B272" s="103" t="e">
        <f>#REF!</f>
        <v>#REF!</v>
      </c>
      <c r="C272" s="98" t="e">
        <f>#REF!</f>
        <v>#REF!</v>
      </c>
      <c r="D272" s="98" t="e">
        <f>#REF!</f>
        <v>#REF!</v>
      </c>
      <c r="E272" s="103" t="e">
        <f>#REF!</f>
        <v>#REF!</v>
      </c>
      <c r="F272" s="98" t="s">
        <v>81</v>
      </c>
      <c r="G272" s="103" t="s">
        <v>82</v>
      </c>
      <c r="H272" s="98">
        <v>1000452336</v>
      </c>
      <c r="I272" s="98" t="s">
        <v>74</v>
      </c>
      <c r="J272" s="98" t="s">
        <v>26</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3.15" hidden="1" customHeight="1">
      <c r="A273" s="98" t="e">
        <f>#REF!</f>
        <v>#REF!</v>
      </c>
      <c r="B273" s="103" t="e">
        <f>#REF!</f>
        <v>#REF!</v>
      </c>
      <c r="C273" s="98" t="e">
        <f>#REF!</f>
        <v>#REF!</v>
      </c>
      <c r="D273" s="98" t="e">
        <f>#REF!</f>
        <v>#REF!</v>
      </c>
      <c r="E273" s="103" t="e">
        <f>#REF!</f>
        <v>#REF!</v>
      </c>
      <c r="F273" s="98" t="s">
        <v>81</v>
      </c>
      <c r="G273" s="103" t="s">
        <v>82</v>
      </c>
      <c r="H273" s="98">
        <v>1000422753</v>
      </c>
      <c r="I273" s="98" t="s">
        <v>84</v>
      </c>
      <c r="J273" s="98" t="s">
        <v>26</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3.15" hidden="1" customHeight="1">
      <c r="A274" s="98" t="e">
        <f>#REF!</f>
        <v>#REF!</v>
      </c>
      <c r="B274" s="103" t="e">
        <f>#REF!</f>
        <v>#REF!</v>
      </c>
      <c r="C274" s="98" t="e">
        <f>#REF!</f>
        <v>#REF!</v>
      </c>
      <c r="D274" s="98" t="e">
        <f>#REF!</f>
        <v>#REF!</v>
      </c>
      <c r="E274" s="103" t="e">
        <f>#REF!</f>
        <v>#REF!</v>
      </c>
      <c r="F274" s="98" t="s">
        <v>81</v>
      </c>
      <c r="G274" s="103" t="s">
        <v>82</v>
      </c>
      <c r="H274" s="98">
        <v>1000422753</v>
      </c>
      <c r="I274" s="98" t="s">
        <v>84</v>
      </c>
      <c r="J274" s="98" t="s">
        <v>24</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3.15" hidden="1" customHeight="1">
      <c r="A275" s="98" t="e">
        <f>#REF!</f>
        <v>#REF!</v>
      </c>
      <c r="B275" s="103"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3.15" hidden="1" customHeight="1">
      <c r="A276" s="98" t="e">
        <f>#REF!</f>
        <v>#REF!</v>
      </c>
      <c r="B276" s="103" t="e">
        <f>#REF!</f>
        <v>#REF!</v>
      </c>
      <c r="C276" s="98" t="e">
        <f>#REF!</f>
        <v>#REF!</v>
      </c>
      <c r="D276" s="98" t="e">
        <f>#REF!</f>
        <v>#REF!</v>
      </c>
      <c r="E276" s="103" t="e">
        <f>#REF!</f>
        <v>#REF!</v>
      </c>
      <c r="F276" s="98" t="s">
        <v>81</v>
      </c>
      <c r="G276" s="103" t="s">
        <v>82</v>
      </c>
      <c r="H276" s="98">
        <v>1000452336</v>
      </c>
      <c r="I276" s="98" t="s">
        <v>74</v>
      </c>
      <c r="J276" s="98" t="s">
        <v>26</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3.15" hidden="1" customHeight="1">
      <c r="A277" s="98" t="e">
        <f>#REF!</f>
        <v>#REF!</v>
      </c>
      <c r="B277" s="103" t="e">
        <f>#REF!</f>
        <v>#REF!</v>
      </c>
      <c r="C277" s="98" t="e">
        <f>#REF!</f>
        <v>#REF!</v>
      </c>
      <c r="D277" s="98" t="e">
        <f>#REF!</f>
        <v>#REF!</v>
      </c>
      <c r="E277" s="103" t="e">
        <f>#REF!</f>
        <v>#REF!</v>
      </c>
      <c r="F277" s="98" t="s">
        <v>81</v>
      </c>
      <c r="G277" s="103" t="s">
        <v>82</v>
      </c>
      <c r="H277" s="98">
        <v>1000422753</v>
      </c>
      <c r="I277" s="98" t="s">
        <v>84</v>
      </c>
      <c r="J277" s="98" t="s">
        <v>24</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3.15" hidden="1" customHeight="1">
      <c r="A278" s="98" t="e">
        <f>#REF!</f>
        <v>#REF!</v>
      </c>
      <c r="B278" s="103" t="e">
        <f>#REF!</f>
        <v>#REF!</v>
      </c>
      <c r="C278" s="98" t="e">
        <f>#REF!</f>
        <v>#REF!</v>
      </c>
      <c r="D278" s="98" t="e">
        <f>#REF!</f>
        <v>#REF!</v>
      </c>
      <c r="E278" s="103" t="e">
        <f>#REF!</f>
        <v>#REF!</v>
      </c>
      <c r="F278" s="98" t="s">
        <v>81</v>
      </c>
      <c r="G278" s="103" t="s">
        <v>82</v>
      </c>
      <c r="H278" s="98">
        <v>1000422753</v>
      </c>
      <c r="I278" s="98" t="s">
        <v>84</v>
      </c>
      <c r="J278" s="98" t="s">
        <v>24</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3.15" hidden="1" customHeight="1">
      <c r="A279" s="98" t="e">
        <f>#REF!</f>
        <v>#REF!</v>
      </c>
      <c r="B279" s="103" t="e">
        <f>#REF!</f>
        <v>#REF!</v>
      </c>
      <c r="C279" s="98" t="e">
        <f>#REF!</f>
        <v>#REF!</v>
      </c>
      <c r="D279" s="98" t="e">
        <f>#REF!</f>
        <v>#REF!</v>
      </c>
      <c r="E279" s="103" t="e">
        <f>#REF!</f>
        <v>#REF!</v>
      </c>
      <c r="F279" s="98" t="s">
        <v>81</v>
      </c>
      <c r="G279" s="103" t="s">
        <v>82</v>
      </c>
      <c r="H279" s="98">
        <v>1000422753</v>
      </c>
      <c r="I279" s="98" t="s">
        <v>84</v>
      </c>
      <c r="J279" s="98" t="s">
        <v>26</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3.15" hidden="1" customHeight="1">
      <c r="A280" s="98" t="e">
        <f>#REF!</f>
        <v>#REF!</v>
      </c>
      <c r="B280" s="103" t="e">
        <f>#REF!</f>
        <v>#REF!</v>
      </c>
      <c r="C280" s="98" t="e">
        <f>#REF!</f>
        <v>#REF!</v>
      </c>
      <c r="D280" s="98" t="e">
        <f>#REF!</f>
        <v>#REF!</v>
      </c>
      <c r="E280" s="103" t="e">
        <f>#REF!</f>
        <v>#REF!</v>
      </c>
      <c r="F280" s="98" t="s">
        <v>81</v>
      </c>
      <c r="G280" s="103" t="s">
        <v>82</v>
      </c>
      <c r="H280" s="98">
        <v>1000410707</v>
      </c>
      <c r="I280" s="98" t="s">
        <v>75</v>
      </c>
      <c r="J280" s="98" t="s">
        <v>26</v>
      </c>
      <c r="K280" s="99" t="e">
        <f>#REF!</f>
        <v>#REF!</v>
      </c>
      <c r="L280" s="99" t="e">
        <f>#REF!</f>
        <v>#REF!</v>
      </c>
      <c r="M280" s="99" t="e">
        <f>#REF!</f>
        <v>#REF!</v>
      </c>
      <c r="N280" s="99" t="e">
        <f>#REF!</f>
        <v>#REF!</v>
      </c>
      <c r="O280" s="99" t="e">
        <f>#REF!</f>
        <v>#REF!</v>
      </c>
      <c r="P280" s="99" t="e">
        <f>#REF!</f>
        <v>#REF!</v>
      </c>
      <c r="Q280" s="99" t="e">
        <f>#REF!</f>
        <v>#REF!</v>
      </c>
      <c r="R280" s="99" t="e">
        <f>#REF!</f>
        <v>#REF!</v>
      </c>
      <c r="S280" s="99" t="e">
        <f>#REF!</f>
        <v>#REF!</v>
      </c>
      <c r="T280" s="99" t="e">
        <f>#REF!</f>
        <v>#REF!</v>
      </c>
      <c r="U280" s="99" t="e">
        <f>#REF!</f>
        <v>#REF!</v>
      </c>
      <c r="V280" s="98" t="e">
        <f>#REF!</f>
        <v>#REF!</v>
      </c>
    </row>
    <row r="281" spans="1:22" ht="23.15" hidden="1" customHeight="1">
      <c r="A281" s="98" t="e">
        <f>#REF!</f>
        <v>#REF!</v>
      </c>
      <c r="B281" s="103" t="e">
        <f>#REF!</f>
        <v>#REF!</v>
      </c>
      <c r="C281" s="98" t="e">
        <f>#REF!</f>
        <v>#REF!</v>
      </c>
      <c r="D281" s="98" t="e">
        <f>#REF!</f>
        <v>#REF!</v>
      </c>
      <c r="E281" s="103" t="e">
        <f>#REF!</f>
        <v>#REF!</v>
      </c>
      <c r="F281" s="98" t="s">
        <v>81</v>
      </c>
      <c r="G281" s="103" t="s">
        <v>82</v>
      </c>
      <c r="H281" s="98">
        <v>1000422753</v>
      </c>
      <c r="I281" s="98" t="s">
        <v>84</v>
      </c>
      <c r="J281" s="98" t="s">
        <v>33</v>
      </c>
      <c r="K281" s="99" t="e">
        <f>#REF!</f>
        <v>#REF!</v>
      </c>
      <c r="L281" s="99" t="e">
        <f>#REF!</f>
        <v>#REF!</v>
      </c>
      <c r="M281" s="99" t="e">
        <f>#REF!</f>
        <v>#REF!</v>
      </c>
      <c r="N281" s="99" t="e">
        <f>#REF!</f>
        <v>#REF!</v>
      </c>
      <c r="O281" s="99" t="e">
        <f>#REF!</f>
        <v>#REF!</v>
      </c>
      <c r="P281" s="99" t="e">
        <f>#REF!</f>
        <v>#REF!</v>
      </c>
      <c r="Q281" s="99" t="e">
        <f>#REF!</f>
        <v>#REF!</v>
      </c>
      <c r="R281" s="99" t="e">
        <f>#REF!</f>
        <v>#REF!</v>
      </c>
      <c r="S281" s="99" t="e">
        <f>#REF!</f>
        <v>#REF!</v>
      </c>
      <c r="T281" s="99" t="e">
        <f>#REF!</f>
        <v>#REF!</v>
      </c>
      <c r="U281" s="99" t="e">
        <f>#REF!</f>
        <v>#REF!</v>
      </c>
      <c r="V281" s="98" t="e">
        <f>#REF!</f>
        <v>#REF!</v>
      </c>
    </row>
    <row r="282" spans="1:22" ht="23.15" hidden="1" customHeight="1">
      <c r="A282" s="98" t="e">
        <f>'VZGTTQ00011825 - HD'!#REF!</f>
        <v>#REF!</v>
      </c>
      <c r="B282" s="103"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3.15" hidden="1" customHeight="1">
      <c r="A283" s="98" t="e">
        <f>'VZGTTQ00011825 - HD'!#REF!</f>
        <v>#REF!</v>
      </c>
      <c r="B283" s="103"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3.15" hidden="1" customHeight="1">
      <c r="A284" s="98" t="e">
        <f>'VZGTTQ00011825 - HD'!#REF!</f>
        <v>#REF!</v>
      </c>
      <c r="B284" s="103"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3.15" hidden="1" customHeight="1">
      <c r="A285" s="98" t="e">
        <f>'VZGTTQ00011825 - HD'!#REF!</f>
        <v>#REF!</v>
      </c>
      <c r="B285" s="103" t="e">
        <f>'VZGTTQ00011825 - HD'!#REF!</f>
        <v>#REF!</v>
      </c>
      <c r="C285" s="98" t="e">
        <f>'VZGTTQ00011825 - HD'!#REF!</f>
        <v>#REF!</v>
      </c>
      <c r="D285" s="98" t="e">
        <f>'VZGTTQ00011825 - HD'!#REF!</f>
        <v>#REF!</v>
      </c>
      <c r="E285" s="103" t="e">
        <f>'VZGTTQ00011825 - HD'!#REF!</f>
        <v>#REF!</v>
      </c>
      <c r="F285" s="98" t="s">
        <v>85</v>
      </c>
      <c r="G285" s="103" t="s">
        <v>86</v>
      </c>
      <c r="H285" s="98">
        <v>1000422748</v>
      </c>
      <c r="I285" s="98" t="s">
        <v>87</v>
      </c>
      <c r="J285" s="98" t="s">
        <v>24</v>
      </c>
      <c r="K285" s="99" t="e">
        <f>'VZGTTQ00011825 - HD'!#REF!</f>
        <v>#REF!</v>
      </c>
      <c r="L285" s="99" t="e">
        <f>'VZGTTQ00011825 - HD'!#REF!</f>
        <v>#REF!</v>
      </c>
      <c r="M285" s="99" t="e">
        <f>'VZGTTQ00011825 - HD'!#REF!</f>
        <v>#REF!</v>
      </c>
      <c r="N285" s="99" t="e">
        <f>'VZGTTQ00011825 - HD'!#REF!</f>
        <v>#REF!</v>
      </c>
      <c r="O285" s="99" t="e">
        <f>'VZGTTQ00011825 - HD'!#REF!</f>
        <v>#REF!</v>
      </c>
      <c r="P285" s="99" t="e">
        <f>'VZGTTQ00011825 - HD'!#REF!</f>
        <v>#REF!</v>
      </c>
      <c r="Q285" s="99" t="e">
        <f>'VZGTTQ00011825 - HD'!#REF!</f>
        <v>#REF!</v>
      </c>
      <c r="R285" s="99" t="e">
        <f>'VZGTTQ00011825 - HD'!#REF!</f>
        <v>#REF!</v>
      </c>
      <c r="S285" s="99" t="e">
        <f>'VZGTTQ00011825 - HD'!#REF!</f>
        <v>#REF!</v>
      </c>
      <c r="T285" s="99" t="e">
        <f>'VZGTTQ00011825 - HD'!#REF!</f>
        <v>#REF!</v>
      </c>
      <c r="U285" s="99" t="e">
        <f>'VZGTTQ00011825 - HD'!#REF!</f>
        <v>#REF!</v>
      </c>
      <c r="V285" s="98" t="e">
        <f>'VZGTTQ00011825 - HD'!#REF!</f>
        <v>#REF!</v>
      </c>
    </row>
    <row r="286" spans="1:22" ht="23.15" hidden="1" customHeight="1">
      <c r="A286" s="98" t="e">
        <f>'VZGTTQ00011825 - HD'!#REF!</f>
        <v>#REF!</v>
      </c>
      <c r="B286" s="103" t="e">
        <f>'VZGTTQ00011825 - HD'!#REF!</f>
        <v>#REF!</v>
      </c>
      <c r="C286" s="98" t="e">
        <f>'VZGTTQ00011825 - HD'!#REF!</f>
        <v>#REF!</v>
      </c>
      <c r="D286" s="98" t="e">
        <f>'VZGTTQ00011825 - HD'!#REF!</f>
        <v>#REF!</v>
      </c>
      <c r="E286" s="103" t="e">
        <f>'VZGTTQ00011825 - HD'!#REF!</f>
        <v>#REF!</v>
      </c>
      <c r="F286" s="98" t="s">
        <v>85</v>
      </c>
      <c r="G286" s="103" t="s">
        <v>86</v>
      </c>
      <c r="H286" s="98">
        <v>1000422748</v>
      </c>
      <c r="I286" s="98" t="s">
        <v>87</v>
      </c>
      <c r="J286" s="98" t="s">
        <v>24</v>
      </c>
      <c r="K286" s="99" t="e">
        <f>'VZGTTQ00011825 - HD'!#REF!</f>
        <v>#REF!</v>
      </c>
      <c r="L286" s="99" t="e">
        <f>'VZGTTQ00011825 - HD'!#REF!</f>
        <v>#REF!</v>
      </c>
      <c r="M286" s="99" t="e">
        <f>'VZGTTQ00011825 - HD'!#REF!</f>
        <v>#REF!</v>
      </c>
      <c r="N286" s="99" t="e">
        <f>'VZGTTQ00011825 - HD'!#REF!</f>
        <v>#REF!</v>
      </c>
      <c r="O286" s="99" t="e">
        <f>'VZGTTQ00011825 - HD'!#REF!</f>
        <v>#REF!</v>
      </c>
      <c r="P286" s="99" t="e">
        <f>'VZGTTQ00011825 - HD'!#REF!</f>
        <v>#REF!</v>
      </c>
      <c r="Q286" s="99" t="e">
        <f>'VZGTTQ00011825 - HD'!#REF!</f>
        <v>#REF!</v>
      </c>
      <c r="R286" s="99" t="e">
        <f>'VZGTTQ00011825 - HD'!#REF!</f>
        <v>#REF!</v>
      </c>
      <c r="S286" s="99" t="e">
        <f>'VZGTTQ00011825 - HD'!#REF!</f>
        <v>#REF!</v>
      </c>
      <c r="T286" s="99" t="e">
        <f>'VZGTTQ00011825 - HD'!#REF!</f>
        <v>#REF!</v>
      </c>
      <c r="U286" s="99" t="e">
        <f>'VZGTTQ00011825 - HD'!#REF!</f>
        <v>#REF!</v>
      </c>
      <c r="V286" s="98" t="e">
        <f>'VZGTTQ00011825 - HD'!#REF!</f>
        <v>#REF!</v>
      </c>
    </row>
    <row r="287" spans="1:22" ht="23.15" hidden="1" customHeight="1">
      <c r="A287" s="98" t="e">
        <f>'VZGTTQ00011949 - HD'!#REF!</f>
        <v>#REF!</v>
      </c>
      <c r="B287" s="103"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3.15" hidden="1" customHeight="1">
      <c r="A288" s="98" t="e">
        <f>'VZGTTQ00011949 - HD'!#REF!</f>
        <v>#REF!</v>
      </c>
      <c r="B288" s="103"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3.15" hidden="1" customHeight="1">
      <c r="A289" s="98" t="e">
        <f>'VZGTTQ00011949 - HD'!#REF!</f>
        <v>#REF!</v>
      </c>
      <c r="B289" s="103"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3.15" hidden="1" customHeight="1">
      <c r="A290" s="98" t="e">
        <f>'VZGTTQ00011949 - HD'!#REF!</f>
        <v>#REF!</v>
      </c>
      <c r="B290" s="103" t="e">
        <f>'VZGTTQ00011949 - HD'!#REF!</f>
        <v>#REF!</v>
      </c>
      <c r="C290" s="98" t="e">
        <f>'VZGTTQ00011949 - HD'!#REF!</f>
        <v>#REF!</v>
      </c>
      <c r="D290" s="98" t="e">
        <f>'VZGTTQ00011949 - HD'!#REF!</f>
        <v>#REF!</v>
      </c>
      <c r="E290" s="103" t="e">
        <f>'VZGTTQ00011949 - HD'!#REF!</f>
        <v>#REF!</v>
      </c>
      <c r="F290" s="98" t="s">
        <v>88</v>
      </c>
      <c r="G290" s="103" t="s">
        <v>89</v>
      </c>
      <c r="H290" s="98">
        <v>1000422748</v>
      </c>
      <c r="I290" s="98" t="s">
        <v>87</v>
      </c>
      <c r="J290" s="98" t="s">
        <v>24</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3.15" hidden="1" customHeight="1">
      <c r="A291" s="98" t="e">
        <f>'VZGTTQ00011949 - HD'!#REF!</f>
        <v>#REF!</v>
      </c>
      <c r="B291" s="103" t="e">
        <f>'VZGTTQ00011949 - HD'!#REF!</f>
        <v>#REF!</v>
      </c>
      <c r="C291" s="98" t="e">
        <f>'VZGTTQ00011949 - HD'!#REF!</f>
        <v>#REF!</v>
      </c>
      <c r="D291" s="98" t="e">
        <f>'VZGTTQ00011949 - HD'!#REF!</f>
        <v>#REF!</v>
      </c>
      <c r="E291" s="103" t="e">
        <f>'VZGTTQ00011949 - HD'!#REF!</f>
        <v>#REF!</v>
      </c>
      <c r="F291" s="98" t="s">
        <v>88</v>
      </c>
      <c r="G291" s="103" t="s">
        <v>89</v>
      </c>
      <c r="H291" s="98">
        <v>1000422748</v>
      </c>
      <c r="I291" s="98" t="s">
        <v>87</v>
      </c>
      <c r="J291" s="98" t="s">
        <v>24</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3.15" hidden="1" customHeight="1">
      <c r="A292" s="98" t="e">
        <f>'VZGTTQ00011949 - HD'!#REF!</f>
        <v>#REF!</v>
      </c>
      <c r="B292" s="103" t="e">
        <f>'VZGTTQ00011949 - HD'!#REF!</f>
        <v>#REF!</v>
      </c>
      <c r="C292" s="98" t="e">
        <f>'VZGTTQ00011949 - HD'!#REF!</f>
        <v>#REF!</v>
      </c>
      <c r="D292" s="98" t="e">
        <f>'VZGTTQ00011949 - HD'!#REF!</f>
        <v>#REF!</v>
      </c>
      <c r="E292" s="103" t="e">
        <f>'VZGTTQ00011949 - HD'!#REF!</f>
        <v>#REF!</v>
      </c>
      <c r="F292" s="98" t="s">
        <v>88</v>
      </c>
      <c r="G292" s="103" t="s">
        <v>89</v>
      </c>
      <c r="H292" s="98" t="e">
        <v>#N/A</v>
      </c>
      <c r="I292" s="98" t="e">
        <v>#N/A</v>
      </c>
      <c r="J292" s="98" t="e">
        <v>#N/A</v>
      </c>
      <c r="K292" s="99" t="e">
        <f>'VZGTTQ00011949 - HD'!#REF!</f>
        <v>#REF!</v>
      </c>
      <c r="L292" s="99" t="e">
        <f>'VZGTTQ00011949 - HD'!#REF!</f>
        <v>#REF!</v>
      </c>
      <c r="M292" s="99" t="e">
        <f>'VZGTTQ00011949 - HD'!#REF!</f>
        <v>#REF!</v>
      </c>
      <c r="N292" s="99" t="e">
        <f>'VZGTTQ00011949 - HD'!#REF!</f>
        <v>#REF!</v>
      </c>
      <c r="O292" s="99" t="e">
        <f>'VZGTTQ00011949 - HD'!#REF!</f>
        <v>#REF!</v>
      </c>
      <c r="P292" s="99" t="e">
        <f>'VZGTTQ00011949 - HD'!#REF!</f>
        <v>#REF!</v>
      </c>
      <c r="Q292" s="99" t="e">
        <f>'VZGTTQ00011949 - HD'!#REF!</f>
        <v>#REF!</v>
      </c>
      <c r="R292" s="99" t="e">
        <f>'VZGTTQ00011949 - HD'!#REF!</f>
        <v>#REF!</v>
      </c>
      <c r="S292" s="99" t="e">
        <f>'VZGTTQ00011949 - HD'!#REF!</f>
        <v>#REF!</v>
      </c>
      <c r="T292" s="99" t="e">
        <f>'VZGTTQ00011949 - HD'!#REF!</f>
        <v>#REF!</v>
      </c>
      <c r="U292" s="99" t="e">
        <f>'VZGTTQ00011949 - HD'!#REF!</f>
        <v>#REF!</v>
      </c>
      <c r="V292" s="98" t="e">
        <f>'VZGTTQ00011949 - HD'!#REF!</f>
        <v>#REF!</v>
      </c>
    </row>
    <row r="293" spans="1:22" ht="23.15" hidden="1" customHeight="1">
      <c r="A293" s="98" t="e">
        <f>'VZGTTQ00011949 - HD'!#REF!</f>
        <v>#REF!</v>
      </c>
      <c r="B293" s="103" t="e">
        <f>'VZGTTQ00011949 - HD'!#REF!</f>
        <v>#REF!</v>
      </c>
      <c r="C293" s="98" t="e">
        <f>'VZGTTQ00011949 - HD'!#REF!</f>
        <v>#REF!</v>
      </c>
      <c r="D293" s="98" t="e">
        <f>'VZGTTQ00011949 - HD'!#REF!</f>
        <v>#REF!</v>
      </c>
      <c r="E293" s="103" t="e">
        <f>'VZGTTQ00011949 - HD'!#REF!</f>
        <v>#REF!</v>
      </c>
      <c r="F293" s="98" t="s">
        <v>88</v>
      </c>
      <c r="G293" s="103" t="s">
        <v>89</v>
      </c>
      <c r="H293" s="98" t="e">
        <v>#N/A</v>
      </c>
      <c r="I293" s="98" t="e">
        <v>#N/A</v>
      </c>
      <c r="J293" s="98" t="e">
        <v>#N/A</v>
      </c>
      <c r="K293" s="99" t="e">
        <f>'VZGTTQ00011949 - HD'!#REF!</f>
        <v>#REF!</v>
      </c>
      <c r="L293" s="99" t="e">
        <f>'VZGTTQ00011949 - HD'!#REF!</f>
        <v>#REF!</v>
      </c>
      <c r="M293" s="99" t="e">
        <f>'VZGTTQ00011949 - HD'!#REF!</f>
        <v>#REF!</v>
      </c>
      <c r="N293" s="99" t="e">
        <f>'VZGTTQ00011949 - HD'!#REF!</f>
        <v>#REF!</v>
      </c>
      <c r="O293" s="99" t="e">
        <f>'VZGTTQ00011949 - HD'!#REF!</f>
        <v>#REF!</v>
      </c>
      <c r="P293" s="99" t="e">
        <f>'VZGTTQ00011949 - HD'!#REF!</f>
        <v>#REF!</v>
      </c>
      <c r="Q293" s="99" t="e">
        <f>'VZGTTQ00011949 - HD'!#REF!</f>
        <v>#REF!</v>
      </c>
      <c r="R293" s="99" t="e">
        <f>'VZGTTQ00011949 - HD'!#REF!</f>
        <v>#REF!</v>
      </c>
      <c r="S293" s="99" t="e">
        <f>'VZGTTQ00011949 - HD'!#REF!</f>
        <v>#REF!</v>
      </c>
      <c r="T293" s="99" t="e">
        <f>'VZGTTQ00011949 - HD'!#REF!</f>
        <v>#REF!</v>
      </c>
      <c r="U293" s="99" t="e">
        <f>'VZGTTQ00011949 - HD'!#REF!</f>
        <v>#REF!</v>
      </c>
      <c r="V293" s="98" t="e">
        <f>'VZGTTQ00011949 - HD'!#REF!</f>
        <v>#REF!</v>
      </c>
    </row>
    <row r="294" spans="1:22" ht="23.15" hidden="1" customHeight="1">
      <c r="A294" s="98" t="e">
        <f>#REF!</f>
        <v>#REF!</v>
      </c>
      <c r="B294" s="103" t="e">
        <f>#REF!</f>
        <v>#REF!</v>
      </c>
      <c r="C294" s="98" t="e">
        <f>#REF!</f>
        <v>#REF!</v>
      </c>
      <c r="D294" s="98" t="e">
        <f>#REF!</f>
        <v>#REF!</v>
      </c>
      <c r="E294" s="103" t="e">
        <f>#REF!</f>
        <v>#REF!</v>
      </c>
      <c r="F294" s="111" t="s">
        <v>90</v>
      </c>
      <c r="G294" s="111" t="s">
        <v>91</v>
      </c>
      <c r="H294" s="98">
        <v>1000347921</v>
      </c>
      <c r="I294" s="98" t="s">
        <v>92</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3.15" hidden="1" customHeight="1">
      <c r="A295" s="98" t="e">
        <f>#REF!</f>
        <v>#REF!</v>
      </c>
      <c r="B295" s="103" t="e">
        <f>#REF!</f>
        <v>#REF!</v>
      </c>
      <c r="C295" s="98" t="e">
        <f>#REF!</f>
        <v>#REF!</v>
      </c>
      <c r="D295" s="98" t="e">
        <f>#REF!</f>
        <v>#REF!</v>
      </c>
      <c r="E295" s="103" t="e">
        <f>#REF!</f>
        <v>#REF!</v>
      </c>
      <c r="F295" s="111" t="s">
        <v>90</v>
      </c>
      <c r="G295" s="111" t="s">
        <v>91</v>
      </c>
      <c r="H295" s="98" t="e">
        <v>#N/A</v>
      </c>
      <c r="I295" s="98" t="e">
        <v>#N/A</v>
      </c>
      <c r="J295" s="98" t="e">
        <v>#N/A</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3.15" hidden="1" customHeight="1">
      <c r="A296" s="98" t="e">
        <f>#REF!</f>
        <v>#REF!</v>
      </c>
      <c r="B296" s="103" t="e">
        <f>#REF!</f>
        <v>#REF!</v>
      </c>
      <c r="C296" s="98" t="e">
        <f>#REF!</f>
        <v>#REF!</v>
      </c>
      <c r="D296" s="98" t="e">
        <f>#REF!</f>
        <v>#REF!</v>
      </c>
      <c r="E296" s="103" t="e">
        <f>#REF!</f>
        <v>#REF!</v>
      </c>
      <c r="F296" s="111" t="s">
        <v>90</v>
      </c>
      <c r="G296" s="111" t="s">
        <v>91</v>
      </c>
      <c r="H296" s="98">
        <v>1000432850</v>
      </c>
      <c r="I296" s="98" t="s">
        <v>93</v>
      </c>
      <c r="J296" s="98" t="s">
        <v>27</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3.15" hidden="1" customHeight="1">
      <c r="A297" s="98" t="e">
        <f>#REF!</f>
        <v>#REF!</v>
      </c>
      <c r="B297" s="103" t="e">
        <f>#REF!</f>
        <v>#REF!</v>
      </c>
      <c r="C297" s="98" t="e">
        <f>#REF!</f>
        <v>#REF!</v>
      </c>
      <c r="D297" s="98" t="e">
        <f>#REF!</f>
        <v>#REF!</v>
      </c>
      <c r="E297" s="103" t="e">
        <f>#REF!</f>
        <v>#REF!</v>
      </c>
      <c r="F297" s="111" t="s">
        <v>90</v>
      </c>
      <c r="G297" s="111" t="s">
        <v>91</v>
      </c>
      <c r="H297" s="98">
        <v>1000351048</v>
      </c>
      <c r="I297" s="98" t="s">
        <v>94</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3.15" hidden="1" customHeight="1">
      <c r="A298" s="98" t="e">
        <f>#REF!</f>
        <v>#REF!</v>
      </c>
      <c r="B298" s="103"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3.15" hidden="1" customHeight="1">
      <c r="A299" s="98" t="e">
        <f>#REF!</f>
        <v>#REF!</v>
      </c>
      <c r="B299" s="103"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3.15" hidden="1" customHeight="1">
      <c r="A300" s="98" t="e">
        <f>#REF!</f>
        <v>#REF!</v>
      </c>
      <c r="B300" s="103" t="e">
        <f>#REF!</f>
        <v>#REF!</v>
      </c>
      <c r="C300" s="98" t="e">
        <f>#REF!</f>
        <v>#REF!</v>
      </c>
      <c r="D300" s="98" t="e">
        <f>#REF!</f>
        <v>#REF!</v>
      </c>
      <c r="E300" s="103" t="e">
        <f>#REF!</f>
        <v>#REF!</v>
      </c>
      <c r="F300" s="111" t="s">
        <v>90</v>
      </c>
      <c r="G300" s="111" t="s">
        <v>91</v>
      </c>
      <c r="H300" s="98" t="e">
        <v>#N/A</v>
      </c>
      <c r="I300" s="98" t="e">
        <v>#N/A</v>
      </c>
      <c r="J300" s="98" t="e">
        <v>#N/A</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3.15" hidden="1" customHeight="1">
      <c r="A301" s="98" t="e">
        <f>#REF!</f>
        <v>#REF!</v>
      </c>
      <c r="B301" s="103" t="e">
        <f>#REF!</f>
        <v>#REF!</v>
      </c>
      <c r="C301" s="98" t="e">
        <f>#REF!</f>
        <v>#REF!</v>
      </c>
      <c r="D301" s="98" t="e">
        <f>#REF!</f>
        <v>#REF!</v>
      </c>
      <c r="E301" s="103" t="e">
        <f>#REF!</f>
        <v>#REF!</v>
      </c>
      <c r="F301" s="111" t="s">
        <v>90</v>
      </c>
      <c r="G301" s="111" t="s">
        <v>91</v>
      </c>
      <c r="H301" s="98">
        <v>1000432850</v>
      </c>
      <c r="I301" s="98" t="s">
        <v>93</v>
      </c>
      <c r="J301" s="98" t="s">
        <v>27</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3.15" hidden="1" customHeight="1">
      <c r="A302" s="98" t="e">
        <f>#REF!</f>
        <v>#REF!</v>
      </c>
      <c r="B302" s="103" t="e">
        <f>#REF!</f>
        <v>#REF!</v>
      </c>
      <c r="C302" s="98" t="e">
        <f>#REF!</f>
        <v>#REF!</v>
      </c>
      <c r="D302" s="98" t="e">
        <f>#REF!</f>
        <v>#REF!</v>
      </c>
      <c r="E302" s="103" t="e">
        <f>#REF!</f>
        <v>#REF!</v>
      </c>
      <c r="F302" s="111" t="s">
        <v>90</v>
      </c>
      <c r="G302" s="111" t="s">
        <v>91</v>
      </c>
      <c r="H302" s="98">
        <v>1000432850</v>
      </c>
      <c r="I302" s="98" t="s">
        <v>93</v>
      </c>
      <c r="J302" s="98" t="s">
        <v>27</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3.15" hidden="1" customHeight="1">
      <c r="A303" s="98" t="e">
        <f>#REF!</f>
        <v>#REF!</v>
      </c>
      <c r="B303" s="103"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3.15" hidden="1" customHeight="1">
      <c r="A304" s="98" t="e">
        <f>#REF!</f>
        <v>#REF!</v>
      </c>
      <c r="B304" s="103" t="e">
        <f>#REF!</f>
        <v>#REF!</v>
      </c>
      <c r="C304" s="98" t="e">
        <f>#REF!</f>
        <v>#REF!</v>
      </c>
      <c r="D304" s="98" t="e">
        <f>#REF!</f>
        <v>#REF!</v>
      </c>
      <c r="E304" s="103" t="e">
        <f>#REF!</f>
        <v>#REF!</v>
      </c>
      <c r="F304" s="111" t="s">
        <v>90</v>
      </c>
      <c r="G304" s="111" t="s">
        <v>91</v>
      </c>
      <c r="H304" s="98">
        <v>1000432850</v>
      </c>
      <c r="I304" s="98" t="s">
        <v>93</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3.15" hidden="1" customHeight="1">
      <c r="A305" s="98" t="e">
        <f>#REF!</f>
        <v>#REF!</v>
      </c>
      <c r="B305" s="103"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3.15" hidden="1" customHeight="1">
      <c r="A306" s="98" t="e">
        <f>#REF!</f>
        <v>#REF!</v>
      </c>
      <c r="B306" s="103" t="e">
        <f>#REF!</f>
        <v>#REF!</v>
      </c>
      <c r="C306" s="98" t="e">
        <f>#REF!</f>
        <v>#REF!</v>
      </c>
      <c r="D306" s="98" t="e">
        <f>#REF!</f>
        <v>#REF!</v>
      </c>
      <c r="E306" s="103" t="e">
        <f>#REF!</f>
        <v>#REF!</v>
      </c>
      <c r="F306" s="111" t="s">
        <v>90</v>
      </c>
      <c r="G306" s="111" t="s">
        <v>91</v>
      </c>
      <c r="H306" s="98">
        <v>1000441057</v>
      </c>
      <c r="I306" s="98" t="s">
        <v>49</v>
      </c>
      <c r="J306" s="98" t="s">
        <v>24</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3.15" hidden="1" customHeight="1">
      <c r="A307" s="98" t="e">
        <f>#REF!</f>
        <v>#REF!</v>
      </c>
      <c r="B307" s="103"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3.15" hidden="1" customHeight="1">
      <c r="A308" s="98" t="e">
        <f>#REF!</f>
        <v>#REF!</v>
      </c>
      <c r="B308" s="103" t="e">
        <f>#REF!</f>
        <v>#REF!</v>
      </c>
      <c r="C308" s="98" t="e">
        <f>#REF!</f>
        <v>#REF!</v>
      </c>
      <c r="D308" s="98" t="e">
        <f>#REF!</f>
        <v>#REF!</v>
      </c>
      <c r="E308" s="103" t="e">
        <f>#REF!</f>
        <v>#REF!</v>
      </c>
      <c r="F308" s="111" t="s">
        <v>90</v>
      </c>
      <c r="G308" s="111" t="s">
        <v>91</v>
      </c>
      <c r="H308" s="98" t="e">
        <v>#N/A</v>
      </c>
      <c r="I308" s="98" t="e">
        <v>#N/A</v>
      </c>
      <c r="J308" s="98" t="e">
        <v>#N/A</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3.15" hidden="1" customHeight="1">
      <c r="A309" s="98" t="e">
        <f>#REF!</f>
        <v>#REF!</v>
      </c>
      <c r="B309" s="103" t="e">
        <f>#REF!</f>
        <v>#REF!</v>
      </c>
      <c r="C309" s="98" t="e">
        <f>#REF!</f>
        <v>#REF!</v>
      </c>
      <c r="D309" s="98" t="e">
        <f>#REF!</f>
        <v>#REF!</v>
      </c>
      <c r="E309" s="103" t="e">
        <f>#REF!</f>
        <v>#REF!</v>
      </c>
      <c r="F309" s="111" t="s">
        <v>90</v>
      </c>
      <c r="G309" s="111" t="s">
        <v>91</v>
      </c>
      <c r="H309" s="98">
        <v>1000432850</v>
      </c>
      <c r="I309" s="98" t="s">
        <v>93</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3.15" hidden="1" customHeight="1">
      <c r="A310" s="98" t="e">
        <f>#REF!</f>
        <v>#REF!</v>
      </c>
      <c r="B310" s="103" t="e">
        <f>#REF!</f>
        <v>#REF!</v>
      </c>
      <c r="C310" s="98" t="e">
        <f>#REF!</f>
        <v>#REF!</v>
      </c>
      <c r="D310" s="98" t="e">
        <f>#REF!</f>
        <v>#REF!</v>
      </c>
      <c r="E310" s="103" t="e">
        <f>#REF!</f>
        <v>#REF!</v>
      </c>
      <c r="F310" s="111" t="s">
        <v>90</v>
      </c>
      <c r="G310" s="111" t="s">
        <v>91</v>
      </c>
      <c r="H310" s="98">
        <v>1000432850</v>
      </c>
      <c r="I310" s="98" t="s">
        <v>93</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3.15" hidden="1" customHeight="1">
      <c r="A311" s="98" t="e">
        <f>#REF!</f>
        <v>#REF!</v>
      </c>
      <c r="B311" s="103" t="e">
        <f>#REF!</f>
        <v>#REF!</v>
      </c>
      <c r="C311" s="98" t="e">
        <f>#REF!</f>
        <v>#REF!</v>
      </c>
      <c r="D311" s="98" t="e">
        <f>#REF!</f>
        <v>#REF!</v>
      </c>
      <c r="E311" s="103" t="e">
        <f>#REF!</f>
        <v>#REF!</v>
      </c>
      <c r="F311" s="111" t="s">
        <v>90</v>
      </c>
      <c r="G311" s="111" t="s">
        <v>91</v>
      </c>
      <c r="H311" s="98">
        <v>1000299425</v>
      </c>
      <c r="I311" s="98" t="s">
        <v>95</v>
      </c>
      <c r="J311" s="98" t="s">
        <v>24</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3.15" hidden="1" customHeight="1">
      <c r="A312" s="98" t="e">
        <f>#REF!</f>
        <v>#REF!</v>
      </c>
      <c r="B312" s="103" t="e">
        <f>#REF!</f>
        <v>#REF!</v>
      </c>
      <c r="C312" s="98" t="e">
        <f>#REF!</f>
        <v>#REF!</v>
      </c>
      <c r="D312" s="98" t="e">
        <f>#REF!</f>
        <v>#REF!</v>
      </c>
      <c r="E312" s="103" t="e">
        <f>#REF!</f>
        <v>#REF!</v>
      </c>
      <c r="F312" s="111" t="s">
        <v>90</v>
      </c>
      <c r="G312" s="111" t="s">
        <v>91</v>
      </c>
      <c r="H312" s="98">
        <v>1000299425</v>
      </c>
      <c r="I312" s="98" t="s">
        <v>95</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3.15" hidden="1" customHeight="1">
      <c r="A313" s="98" t="e">
        <f>#REF!</f>
        <v>#REF!</v>
      </c>
      <c r="B313" s="103" t="e">
        <f>#REF!</f>
        <v>#REF!</v>
      </c>
      <c r="C313" s="98" t="e">
        <f>#REF!</f>
        <v>#REF!</v>
      </c>
      <c r="D313" s="98" t="e">
        <f>#REF!</f>
        <v>#REF!</v>
      </c>
      <c r="E313" s="103" t="e">
        <f>#REF!</f>
        <v>#REF!</v>
      </c>
      <c r="F313" s="111" t="s">
        <v>90</v>
      </c>
      <c r="G313" s="111" t="s">
        <v>91</v>
      </c>
      <c r="H313" s="98" t="e">
        <v>#N/A</v>
      </c>
      <c r="I313" s="98" t="e">
        <v>#N/A</v>
      </c>
      <c r="J313" s="98" t="e">
        <v>#N/A</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3.15" hidden="1" customHeight="1">
      <c r="A314" s="98" t="e">
        <f>#REF!</f>
        <v>#REF!</v>
      </c>
      <c r="B314" s="103" t="e">
        <f>#REF!</f>
        <v>#REF!</v>
      </c>
      <c r="C314" s="98" t="e">
        <f>#REF!</f>
        <v>#REF!</v>
      </c>
      <c r="D314" s="98" t="e">
        <f>#REF!</f>
        <v>#REF!</v>
      </c>
      <c r="E314" s="103" t="e">
        <f>#REF!</f>
        <v>#REF!</v>
      </c>
      <c r="F314" s="111" t="s">
        <v>90</v>
      </c>
      <c r="G314" s="111" t="s">
        <v>91</v>
      </c>
      <c r="H314" s="98">
        <v>1000416320</v>
      </c>
      <c r="I314" s="98" t="s">
        <v>64</v>
      </c>
      <c r="J314" s="98" t="s">
        <v>24</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3.15" hidden="1" customHeight="1">
      <c r="A315" s="98" t="e">
        <f>#REF!</f>
        <v>#REF!</v>
      </c>
      <c r="B315" s="103" t="e">
        <f>#REF!</f>
        <v>#REF!</v>
      </c>
      <c r="C315" s="98" t="e">
        <f>#REF!</f>
        <v>#REF!</v>
      </c>
      <c r="D315" s="98" t="e">
        <f>#REF!</f>
        <v>#REF!</v>
      </c>
      <c r="E315" s="103" t="e">
        <f>#REF!</f>
        <v>#REF!</v>
      </c>
      <c r="F315" s="111" t="s">
        <v>90</v>
      </c>
      <c r="G315" s="111" t="s">
        <v>91</v>
      </c>
      <c r="H315" s="98">
        <v>1000428487</v>
      </c>
      <c r="I315" s="98" t="s">
        <v>96</v>
      </c>
      <c r="J315" s="98" t="s">
        <v>26</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3.15" hidden="1" customHeight="1">
      <c r="A316" s="98" t="e">
        <f>#REF!</f>
        <v>#REF!</v>
      </c>
      <c r="B316" s="103" t="e">
        <f>#REF!</f>
        <v>#REF!</v>
      </c>
      <c r="C316" s="98" t="e">
        <f>#REF!</f>
        <v>#REF!</v>
      </c>
      <c r="D316" s="98" t="e">
        <f>#REF!</f>
        <v>#REF!</v>
      </c>
      <c r="E316" s="103" t="e">
        <f>#REF!</f>
        <v>#REF!</v>
      </c>
      <c r="F316" s="111" t="s">
        <v>90</v>
      </c>
      <c r="G316" s="111" t="s">
        <v>91</v>
      </c>
      <c r="H316" s="98">
        <v>1000415076</v>
      </c>
      <c r="I316" s="98" t="s">
        <v>36</v>
      </c>
      <c r="J316" s="98" t="s">
        <v>26</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3.15" hidden="1" customHeight="1">
      <c r="A317" s="98" t="e">
        <f>#REF!</f>
        <v>#REF!</v>
      </c>
      <c r="B317" s="103" t="e">
        <f>#REF!</f>
        <v>#REF!</v>
      </c>
      <c r="C317" s="98" t="e">
        <f>#REF!</f>
        <v>#REF!</v>
      </c>
      <c r="D317" s="98" t="e">
        <f>#REF!</f>
        <v>#REF!</v>
      </c>
      <c r="E317" s="103" t="e">
        <f>#REF!</f>
        <v>#REF!</v>
      </c>
      <c r="F317" s="111" t="s">
        <v>90</v>
      </c>
      <c r="G317" s="111" t="s">
        <v>91</v>
      </c>
      <c r="H317" s="98">
        <v>1000432850</v>
      </c>
      <c r="I317" s="98" t="s">
        <v>93</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3.15" hidden="1" customHeight="1">
      <c r="A318" s="98" t="e">
        <f>#REF!</f>
        <v>#REF!</v>
      </c>
      <c r="B318" s="103" t="e">
        <f>#REF!</f>
        <v>#REF!</v>
      </c>
      <c r="C318" s="98" t="e">
        <f>#REF!</f>
        <v>#REF!</v>
      </c>
      <c r="D318" s="98" t="e">
        <f>#REF!</f>
        <v>#REF!</v>
      </c>
      <c r="E318" s="103" t="e">
        <f>#REF!</f>
        <v>#REF!</v>
      </c>
      <c r="F318" s="111" t="s">
        <v>90</v>
      </c>
      <c r="G318" s="111" t="s">
        <v>91</v>
      </c>
      <c r="H318" s="98">
        <v>1000432850</v>
      </c>
      <c r="I318" s="98" t="s">
        <v>93</v>
      </c>
      <c r="J318" s="98" t="s">
        <v>24</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3.15" hidden="1" customHeight="1">
      <c r="A319" s="98" t="e">
        <f>#REF!</f>
        <v>#REF!</v>
      </c>
      <c r="B319" s="103" t="e">
        <f>#REF!</f>
        <v>#REF!</v>
      </c>
      <c r="C319" s="98" t="e">
        <f>#REF!</f>
        <v>#REF!</v>
      </c>
      <c r="D319" s="98" t="e">
        <f>#REF!</f>
        <v>#REF!</v>
      </c>
      <c r="E319" s="103" t="e">
        <f>#REF!</f>
        <v>#REF!</v>
      </c>
      <c r="F319" s="111" t="s">
        <v>90</v>
      </c>
      <c r="G319" s="111" t="s">
        <v>91</v>
      </c>
      <c r="H319" s="98">
        <v>1000292887</v>
      </c>
      <c r="I319" s="98" t="s">
        <v>97</v>
      </c>
      <c r="J319" s="98" t="s">
        <v>24</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3.15" hidden="1" customHeight="1">
      <c r="A320" s="98" t="e">
        <f>#REF!</f>
        <v>#REF!</v>
      </c>
      <c r="B320" s="103" t="e">
        <f>#REF!</f>
        <v>#REF!</v>
      </c>
      <c r="C320" s="98" t="e">
        <f>#REF!</f>
        <v>#REF!</v>
      </c>
      <c r="D320" s="98" t="e">
        <f>#REF!</f>
        <v>#REF!</v>
      </c>
      <c r="E320" s="103" t="e">
        <f>#REF!</f>
        <v>#REF!</v>
      </c>
      <c r="F320" s="111" t="s">
        <v>90</v>
      </c>
      <c r="G320" s="111" t="s">
        <v>91</v>
      </c>
      <c r="H320" s="98" t="e">
        <v>#N/A</v>
      </c>
      <c r="I320" s="98" t="e">
        <v>#N/A</v>
      </c>
      <c r="J320" s="98" t="e">
        <v>#N/A</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3.15" hidden="1" customHeight="1">
      <c r="A321" s="98" t="e">
        <f>#REF!</f>
        <v>#REF!</v>
      </c>
      <c r="B321" s="103" t="e">
        <f>#REF!</f>
        <v>#REF!</v>
      </c>
      <c r="C321" s="98" t="e">
        <f>#REF!</f>
        <v>#REF!</v>
      </c>
      <c r="D321" s="98" t="e">
        <f>#REF!</f>
        <v>#REF!</v>
      </c>
      <c r="E321" s="103" t="e">
        <f>#REF!</f>
        <v>#REF!</v>
      </c>
      <c r="F321" s="111" t="s">
        <v>90</v>
      </c>
      <c r="G321" s="111" t="s">
        <v>91</v>
      </c>
      <c r="H321" s="98" t="e">
        <v>#N/A</v>
      </c>
      <c r="I321" s="98" t="e">
        <v>#N/A</v>
      </c>
      <c r="J321" s="98" t="e">
        <v>#N/A</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3.15" hidden="1" customHeight="1">
      <c r="A322" s="98" t="e">
        <f>#REF!</f>
        <v>#REF!</v>
      </c>
      <c r="B322" s="103" t="e">
        <f>#REF!</f>
        <v>#REF!</v>
      </c>
      <c r="C322" s="98" t="e">
        <f>#REF!</f>
        <v>#REF!</v>
      </c>
      <c r="D322" s="98" t="e">
        <f>#REF!</f>
        <v>#REF!</v>
      </c>
      <c r="E322" s="103" t="e">
        <f>#REF!</f>
        <v>#REF!</v>
      </c>
      <c r="F322" s="111" t="s">
        <v>90</v>
      </c>
      <c r="G322" s="111" t="s">
        <v>91</v>
      </c>
      <c r="H322" s="98">
        <v>1000347921</v>
      </c>
      <c r="I322" s="98" t="s">
        <v>92</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3.15" hidden="1" customHeight="1">
      <c r="A323" s="98" t="e">
        <f>#REF!</f>
        <v>#REF!</v>
      </c>
      <c r="B323" s="103" t="e">
        <f>#REF!</f>
        <v>#REF!</v>
      </c>
      <c r="C323" s="98" t="e">
        <f>#REF!</f>
        <v>#REF!</v>
      </c>
      <c r="D323" s="98" t="e">
        <f>#REF!</f>
        <v>#REF!</v>
      </c>
      <c r="E323" s="103" t="e">
        <f>#REF!</f>
        <v>#REF!</v>
      </c>
      <c r="F323" s="111" t="s">
        <v>90</v>
      </c>
      <c r="G323" s="111" t="s">
        <v>91</v>
      </c>
      <c r="H323" s="98">
        <v>1000432850</v>
      </c>
      <c r="I323" s="98" t="s">
        <v>93</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3.15" hidden="1" customHeight="1">
      <c r="A324" s="98" t="e">
        <f>#REF!</f>
        <v>#REF!</v>
      </c>
      <c r="B324" s="103" t="e">
        <f>#REF!</f>
        <v>#REF!</v>
      </c>
      <c r="C324" s="98" t="e">
        <f>#REF!</f>
        <v>#REF!</v>
      </c>
      <c r="D324" s="98" t="e">
        <f>#REF!</f>
        <v>#REF!</v>
      </c>
      <c r="E324" s="103" t="e">
        <f>#REF!</f>
        <v>#REF!</v>
      </c>
      <c r="F324" s="111" t="s">
        <v>90</v>
      </c>
      <c r="G324" s="111" t="s">
        <v>91</v>
      </c>
      <c r="H324" s="98">
        <v>1000432850</v>
      </c>
      <c r="I324" s="98" t="s">
        <v>93</v>
      </c>
      <c r="J324" s="98" t="s">
        <v>27</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3.15" hidden="1" customHeight="1">
      <c r="A325" s="98" t="e">
        <f>#REF!</f>
        <v>#REF!</v>
      </c>
      <c r="B325" s="103" t="e">
        <f>#REF!</f>
        <v>#REF!</v>
      </c>
      <c r="C325" s="98" t="e">
        <f>#REF!</f>
        <v>#REF!</v>
      </c>
      <c r="D325" s="98" t="e">
        <f>#REF!</f>
        <v>#REF!</v>
      </c>
      <c r="E325" s="103" t="e">
        <f>#REF!</f>
        <v>#REF!</v>
      </c>
      <c r="F325" s="111" t="s">
        <v>90</v>
      </c>
      <c r="G325" s="111" t="s">
        <v>91</v>
      </c>
      <c r="H325" s="98">
        <v>1000351048</v>
      </c>
      <c r="I325" s="98" t="s">
        <v>94</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3.15" hidden="1" customHeight="1">
      <c r="A326" s="98" t="e">
        <f>#REF!</f>
        <v>#REF!</v>
      </c>
      <c r="B326" s="103" t="e">
        <f>#REF!</f>
        <v>#REF!</v>
      </c>
      <c r="C326" s="98" t="e">
        <f>#REF!</f>
        <v>#REF!</v>
      </c>
      <c r="D326" s="98" t="e">
        <f>#REF!</f>
        <v>#REF!</v>
      </c>
      <c r="E326" s="103" t="e">
        <f>#REF!</f>
        <v>#REF!</v>
      </c>
      <c r="F326" s="111" t="s">
        <v>90</v>
      </c>
      <c r="G326" s="111" t="s">
        <v>91</v>
      </c>
      <c r="H326" s="98">
        <v>1000440172</v>
      </c>
      <c r="I326" s="98" t="s">
        <v>98</v>
      </c>
      <c r="J326" s="98" t="s">
        <v>26</v>
      </c>
      <c r="K326" s="15" t="e">
        <f>#REF!</f>
        <v>#REF!</v>
      </c>
      <c r="L326" s="15" t="e">
        <f>#REF!</f>
        <v>#REF!</v>
      </c>
      <c r="M326" s="15" t="e">
        <f>#REF!</f>
        <v>#REF!</v>
      </c>
      <c r="N326" s="15" t="e">
        <f>#REF!</f>
        <v>#REF!</v>
      </c>
      <c r="O326" s="15" t="e">
        <f>#REF!</f>
        <v>#REF!</v>
      </c>
      <c r="P326" s="15" t="e">
        <f>#REF!</f>
        <v>#REF!</v>
      </c>
      <c r="Q326" s="15" t="e">
        <f>#REF!</f>
        <v>#REF!</v>
      </c>
      <c r="R326" s="15" t="e">
        <f>#REF!</f>
        <v>#REF!</v>
      </c>
      <c r="S326" s="15" t="e">
        <f>#REF!</f>
        <v>#REF!</v>
      </c>
      <c r="T326" s="15" t="e">
        <f>#REF!</f>
        <v>#REF!</v>
      </c>
      <c r="U326" s="15" t="e">
        <f>#REF!</f>
        <v>#REF!</v>
      </c>
      <c r="V326" s="98" t="e">
        <f>#REF!</f>
        <v>#REF!</v>
      </c>
    </row>
    <row r="327" spans="1:22" ht="23.15" hidden="1" customHeight="1">
      <c r="A327" s="98" t="e">
        <f>#REF!</f>
        <v>#REF!</v>
      </c>
      <c r="B327" s="103" t="e">
        <f>#REF!</f>
        <v>#REF!</v>
      </c>
      <c r="C327" s="98" t="e">
        <f>#REF!</f>
        <v>#REF!</v>
      </c>
      <c r="D327" s="98" t="e">
        <f>#REF!</f>
        <v>#REF!</v>
      </c>
      <c r="E327" s="103" t="e">
        <f>#REF!</f>
        <v>#REF!</v>
      </c>
      <c r="F327" s="111" t="s">
        <v>90</v>
      </c>
      <c r="G327" s="111" t="s">
        <v>91</v>
      </c>
      <c r="H327" s="98">
        <v>1000432850</v>
      </c>
      <c r="I327" s="98" t="s">
        <v>93</v>
      </c>
      <c r="J327" s="98" t="s">
        <v>27</v>
      </c>
      <c r="K327" s="15" t="e">
        <f>#REF!</f>
        <v>#REF!</v>
      </c>
      <c r="L327" s="15" t="e">
        <f>#REF!</f>
        <v>#REF!</v>
      </c>
      <c r="M327" s="15" t="e">
        <f>#REF!</f>
        <v>#REF!</v>
      </c>
      <c r="N327" s="15" t="e">
        <f>#REF!</f>
        <v>#REF!</v>
      </c>
      <c r="O327" s="15" t="e">
        <f>#REF!</f>
        <v>#REF!</v>
      </c>
      <c r="P327" s="15" t="e">
        <f>#REF!</f>
        <v>#REF!</v>
      </c>
      <c r="Q327" s="15" t="e">
        <f>#REF!</f>
        <v>#REF!</v>
      </c>
      <c r="R327" s="15" t="e">
        <f>#REF!</f>
        <v>#REF!</v>
      </c>
      <c r="S327" s="15" t="e">
        <f>#REF!</f>
        <v>#REF!</v>
      </c>
      <c r="T327" s="15" t="e">
        <f>#REF!</f>
        <v>#REF!</v>
      </c>
      <c r="U327" s="15" t="e">
        <f>#REF!</f>
        <v>#REF!</v>
      </c>
      <c r="V327" s="98" t="e">
        <f>#REF!</f>
        <v>#REF!</v>
      </c>
    </row>
    <row r="328" spans="1:22" ht="23.15" hidden="1" customHeight="1">
      <c r="A328" s="98">
        <f>'VZGTTQ00009155 - Rajan'!A9</f>
        <v>604742</v>
      </c>
      <c r="B328" s="103" t="str">
        <f>'VZGTTQ00009155 - Rajan'!B9</f>
        <v>Khanna, Piyush</v>
      </c>
      <c r="C328" s="98" t="str">
        <f>'VZGTTQ00009155 - Rajan'!C9</f>
        <v>Offshore</v>
      </c>
      <c r="D328" s="98" t="str">
        <f>'VZGTTQ00009155 - Rajan'!D9</f>
        <v>ACT 33</v>
      </c>
      <c r="E328" s="103" t="str">
        <f>'VZGTTQ00009155 - Rajan'!E9</f>
        <v>L6 Project Manager</v>
      </c>
      <c r="F328" s="111" t="s">
        <v>99</v>
      </c>
      <c r="G328" s="111" t="s">
        <v>100</v>
      </c>
      <c r="H328" s="98">
        <v>1000425394</v>
      </c>
      <c r="I328" s="98" t="s">
        <v>101</v>
      </c>
      <c r="J328" s="98" t="s">
        <v>63</v>
      </c>
      <c r="K328" s="15">
        <f>'VZGTTQ00009155 - Rajan'!F9</f>
        <v>28.65</v>
      </c>
      <c r="L328" s="15">
        <f>'VZGTTQ00009155 - Rajan'!G9</f>
        <v>5042.3999999999996</v>
      </c>
      <c r="M328" s="15">
        <f>'VZGTTQ00009155 - Rajan'!H9</f>
        <v>5042.3999999999996</v>
      </c>
      <c r="N328" s="15">
        <f>'VZGTTQ00009155 - Rajan'!I9</f>
        <v>5042.3999999999996</v>
      </c>
      <c r="O328" s="15">
        <f>'VZGTTQ00009155 - Rajan'!J9</f>
        <v>0</v>
      </c>
      <c r="P328" s="15">
        <f>'VZGTTQ00009155 - Rajan'!K9</f>
        <v>0</v>
      </c>
      <c r="Q328" s="15">
        <f>'VZGTTQ00009155 - Rajan'!L9</f>
        <v>0</v>
      </c>
      <c r="R328" s="15">
        <f>'VZGTTQ00009155 - Rajan'!M9</f>
        <v>0</v>
      </c>
      <c r="S328" s="15">
        <f>'VZGTTQ00009155 - Rajan'!N9</f>
        <v>10084.799999999999</v>
      </c>
      <c r="T328" s="15">
        <f>'VZGTTQ00009155 - Rajan'!O9</f>
        <v>0</v>
      </c>
      <c r="U328" s="15">
        <f>'VZGTTQ00009155 - Rajan'!P9</f>
        <v>10084.799999999999</v>
      </c>
      <c r="V328" s="98">
        <f>'VZGTTQ00009155 - Rajan'!Q9</f>
        <v>0</v>
      </c>
    </row>
    <row r="329" spans="1:22" ht="23.15" hidden="1" customHeight="1">
      <c r="A329" s="98">
        <f>'VZGTTQ00009155 - Rajan'!A10</f>
        <v>2100730</v>
      </c>
      <c r="B329" s="103" t="str">
        <f>'VZGTTQ00009155 - Rajan'!B10</f>
        <v>Jhansi Lavanya, Matcha</v>
      </c>
      <c r="C329" s="98" t="str">
        <f>'VZGTTQ00009155 - Rajan'!C10</f>
        <v>Offshore</v>
      </c>
      <c r="D329" s="98" t="str">
        <f>'VZGTTQ00009155 - Rajan'!D10</f>
        <v>ACT 33</v>
      </c>
      <c r="E329" s="103" t="str">
        <f>'VZGTTQ00009155 - Rajan'!E10</f>
        <v>L5 AEM Developer</v>
      </c>
      <c r="F329" s="111" t="s">
        <v>99</v>
      </c>
      <c r="G329" s="111" t="s">
        <v>100</v>
      </c>
      <c r="H329" s="98" t="e">
        <v>#N/A</v>
      </c>
      <c r="I329" s="98" t="e">
        <v>#N/A</v>
      </c>
      <c r="J329" s="98" t="e">
        <v>#N/A</v>
      </c>
      <c r="K329" s="15">
        <f>'VZGTTQ00009155 - Rajan'!F10</f>
        <v>24.5</v>
      </c>
      <c r="L329" s="15">
        <f>'VZGTTQ00009155 - Rajan'!G10</f>
        <v>4312</v>
      </c>
      <c r="M329" s="15">
        <f>'VZGTTQ00009155 - Rajan'!H10</f>
        <v>4312</v>
      </c>
      <c r="N329" s="15">
        <f>'VZGTTQ00009155 - Rajan'!I10</f>
        <v>4312</v>
      </c>
      <c r="O329" s="15">
        <f>'VZGTTQ00009155 - Rajan'!J10</f>
        <v>0</v>
      </c>
      <c r="P329" s="15">
        <f>'VZGTTQ00009155 - Rajan'!K10</f>
        <v>0</v>
      </c>
      <c r="Q329" s="15">
        <f>'VZGTTQ00009155 - Rajan'!L10</f>
        <v>0</v>
      </c>
      <c r="R329" s="15">
        <f>'VZGTTQ00009155 - Rajan'!M10</f>
        <v>0</v>
      </c>
      <c r="S329" s="15">
        <f>'VZGTTQ00009155 - Rajan'!N10</f>
        <v>8624</v>
      </c>
      <c r="T329" s="15">
        <f>'VZGTTQ00009155 - Rajan'!O10</f>
        <v>0</v>
      </c>
      <c r="U329" s="15">
        <f>'VZGTTQ00009155 - Rajan'!P10</f>
        <v>8624</v>
      </c>
      <c r="V329" s="98">
        <f>'VZGTTQ00009155 - Rajan'!Q10</f>
        <v>0</v>
      </c>
    </row>
    <row r="330" spans="1:22" ht="23.15" hidden="1" customHeight="1">
      <c r="A330" s="98">
        <f>'VZGTTQ00009155 - Rajan'!A11</f>
        <v>2365988</v>
      </c>
      <c r="B330" s="103" t="str">
        <f>'VZGTTQ00009155 - Rajan'!B11</f>
        <v>Allewar, Shivani</v>
      </c>
      <c r="C330" s="98" t="str">
        <f>'VZGTTQ00009155 - Rajan'!C11</f>
        <v>Offshore</v>
      </c>
      <c r="D330" s="98" t="str">
        <f>'VZGTTQ00009155 - Rajan'!D11</f>
        <v>ACT 33</v>
      </c>
      <c r="E330" s="103" t="str">
        <f>'VZGTTQ00009155 - Rajan'!E11</f>
        <v>L5 AEM Developer</v>
      </c>
      <c r="F330" s="111" t="s">
        <v>99</v>
      </c>
      <c r="G330" s="111" t="s">
        <v>100</v>
      </c>
      <c r="H330" s="98">
        <v>1000425394</v>
      </c>
      <c r="I330" s="98" t="s">
        <v>101</v>
      </c>
      <c r="J330" s="98" t="s">
        <v>63</v>
      </c>
      <c r="K330" s="15">
        <f>'VZGTTQ00009155 - Rajan'!F11</f>
        <v>24.5</v>
      </c>
      <c r="L330" s="15">
        <f>'VZGTTQ00009155 - Rajan'!G11</f>
        <v>4312</v>
      </c>
      <c r="M330" s="15">
        <f>'VZGTTQ00009155 - Rajan'!H11</f>
        <v>4312</v>
      </c>
      <c r="N330" s="15">
        <f>'VZGTTQ00009155 - Rajan'!I11</f>
        <v>4312</v>
      </c>
      <c r="O330" s="15">
        <f>'VZGTTQ00009155 - Rajan'!J11</f>
        <v>0</v>
      </c>
      <c r="P330" s="15">
        <f>'VZGTTQ00009155 - Rajan'!K11</f>
        <v>0</v>
      </c>
      <c r="Q330" s="15">
        <f>'VZGTTQ00009155 - Rajan'!L11</f>
        <v>0</v>
      </c>
      <c r="R330" s="15">
        <f>'VZGTTQ00009155 - Rajan'!M11</f>
        <v>0</v>
      </c>
      <c r="S330" s="15">
        <f>'VZGTTQ00009155 - Rajan'!N11</f>
        <v>8624</v>
      </c>
      <c r="T330" s="15">
        <f>'VZGTTQ00009155 - Rajan'!O11</f>
        <v>0</v>
      </c>
      <c r="U330" s="15">
        <f>'VZGTTQ00009155 - Rajan'!P11</f>
        <v>8624</v>
      </c>
      <c r="V330" s="98">
        <f>'VZGTTQ00009155 - Rajan'!Q11</f>
        <v>0</v>
      </c>
    </row>
    <row r="331" spans="1:22" ht="23.15" hidden="1" customHeight="1">
      <c r="A331" s="98">
        <f>'VZGTTQ00009155 - Rajan'!A12</f>
        <v>2331217</v>
      </c>
      <c r="B331" s="103" t="str">
        <f>'VZGTTQ00009155 - Rajan'!B12</f>
        <v>Harsha Babu, Adithya</v>
      </c>
      <c r="C331" s="98" t="str">
        <f>'VZGTTQ00009155 - Rajan'!C12</f>
        <v>Offshore</v>
      </c>
      <c r="D331" s="98" t="str">
        <f>'VZGTTQ00009155 - Rajan'!D12</f>
        <v>ACT 33</v>
      </c>
      <c r="E331" s="103" t="str">
        <f>'VZGTTQ00009155 - Rajan'!E12</f>
        <v>L4 AEM Developer</v>
      </c>
      <c r="F331" s="111" t="s">
        <v>99</v>
      </c>
      <c r="G331" s="111" t="s">
        <v>100</v>
      </c>
      <c r="H331" s="98">
        <v>1000415076</v>
      </c>
      <c r="I331" s="98" t="s">
        <v>36</v>
      </c>
      <c r="J331" s="98" t="s">
        <v>24</v>
      </c>
      <c r="K331" s="15">
        <f>'VZGTTQ00009155 - Rajan'!F12</f>
        <v>24.5</v>
      </c>
      <c r="L331" s="15">
        <f>'VZGTTQ00009155 - Rajan'!G12</f>
        <v>4312</v>
      </c>
      <c r="M331" s="15">
        <f>'VZGTTQ00009155 - Rajan'!H12</f>
        <v>4312</v>
      </c>
      <c r="N331" s="15">
        <f>'VZGTTQ00009155 - Rajan'!I12</f>
        <v>4312</v>
      </c>
      <c r="O331" s="15">
        <f>'VZGTTQ00009155 - Rajan'!J12</f>
        <v>0</v>
      </c>
      <c r="P331" s="15">
        <f>'VZGTTQ00009155 - Rajan'!K12</f>
        <v>0</v>
      </c>
      <c r="Q331" s="15">
        <f>'VZGTTQ00009155 - Rajan'!L12</f>
        <v>0</v>
      </c>
      <c r="R331" s="15">
        <f>'VZGTTQ00009155 - Rajan'!M12</f>
        <v>0</v>
      </c>
      <c r="S331" s="15">
        <f>'VZGTTQ00009155 - Rajan'!N12</f>
        <v>8624</v>
      </c>
      <c r="T331" s="15">
        <f>'VZGTTQ00009155 - Rajan'!O12</f>
        <v>0</v>
      </c>
      <c r="U331" s="15">
        <f>'VZGTTQ00009155 - Rajan'!P12</f>
        <v>8624</v>
      </c>
      <c r="V331" s="98">
        <f>'VZGTTQ00009155 - Rajan'!Q12</f>
        <v>0</v>
      </c>
    </row>
    <row r="332" spans="1:22" ht="23.15" hidden="1" customHeight="1">
      <c r="A332" s="98">
        <f>'VZGTTQ00009155 - Rajan'!A13</f>
        <v>2324969</v>
      </c>
      <c r="B332" s="103" t="str">
        <f>'VZGTTQ00009155 - Rajan'!B13</f>
        <v>Sireesha, Katikareddy</v>
      </c>
      <c r="C332" s="98" t="str">
        <f>'VZGTTQ00009155 - Rajan'!C13</f>
        <v>Offshore</v>
      </c>
      <c r="D332" s="98" t="str">
        <f>'VZGTTQ00009155 - Rajan'!D13</f>
        <v>ACT 33</v>
      </c>
      <c r="E332" s="103" t="str">
        <f>'VZGTTQ00009155 - Rajan'!E13</f>
        <v>L4 AEM Developer</v>
      </c>
      <c r="F332" s="111" t="s">
        <v>99</v>
      </c>
      <c r="G332" s="111" t="s">
        <v>100</v>
      </c>
      <c r="H332" s="98">
        <v>1000425394</v>
      </c>
      <c r="I332" s="98" t="s">
        <v>101</v>
      </c>
      <c r="J332" s="98" t="s">
        <v>63</v>
      </c>
      <c r="K332" s="15">
        <f>'VZGTTQ00009155 - Rajan'!F13</f>
        <v>24.5</v>
      </c>
      <c r="L332" s="15">
        <f>'VZGTTQ00009155 - Rajan'!G13</f>
        <v>4312</v>
      </c>
      <c r="M332" s="15">
        <f>'VZGTTQ00009155 - Rajan'!H13</f>
        <v>4312</v>
      </c>
      <c r="N332" s="15">
        <f>'VZGTTQ00009155 - Rajan'!I13</f>
        <v>4312</v>
      </c>
      <c r="O332" s="15">
        <f>'VZGTTQ00009155 - Rajan'!J13</f>
        <v>0</v>
      </c>
      <c r="P332" s="15">
        <f>'VZGTTQ00009155 - Rajan'!K13</f>
        <v>0</v>
      </c>
      <c r="Q332" s="15">
        <f>'VZGTTQ00009155 - Rajan'!L13</f>
        <v>0</v>
      </c>
      <c r="R332" s="15">
        <f>'VZGTTQ00009155 - Rajan'!M13</f>
        <v>0</v>
      </c>
      <c r="S332" s="15">
        <f>'VZGTTQ00009155 - Rajan'!N13</f>
        <v>8624</v>
      </c>
      <c r="T332" s="15">
        <f>'VZGTTQ00009155 - Rajan'!O13</f>
        <v>0</v>
      </c>
      <c r="U332" s="15">
        <f>'VZGTTQ00009155 - Rajan'!P13</f>
        <v>8624</v>
      </c>
      <c r="V332" s="98">
        <f>'VZGTTQ00009155 - Rajan'!Q13</f>
        <v>0</v>
      </c>
    </row>
    <row r="333" spans="1:22" ht="23.15" hidden="1" customHeight="1">
      <c r="A333" s="98">
        <f>'VZGTTQ00009155 - Rajan'!A14</f>
        <v>2344555</v>
      </c>
      <c r="B333" s="103" t="str">
        <f>'VZGTTQ00009155 - Rajan'!B14</f>
        <v>Bathala, Sai Durga Deekshit</v>
      </c>
      <c r="C333" s="98" t="str">
        <f>'VZGTTQ00009155 - Rajan'!C14</f>
        <v>Offshore</v>
      </c>
      <c r="D333" s="98" t="str">
        <f>'VZGTTQ00009155 - Rajan'!D14</f>
        <v>ACT 33</v>
      </c>
      <c r="E333" s="103" t="str">
        <f>'VZGTTQ00009155 - Rajan'!E14</f>
        <v>L4 AEM Developer</v>
      </c>
      <c r="F333" s="111" t="s">
        <v>99</v>
      </c>
      <c r="G333" s="111" t="s">
        <v>100</v>
      </c>
      <c r="H333" s="98">
        <v>1000425394</v>
      </c>
      <c r="I333" s="98" t="s">
        <v>101</v>
      </c>
      <c r="J333" s="98" t="s">
        <v>63</v>
      </c>
      <c r="K333" s="15">
        <f>'VZGTTQ00009155 - Rajan'!F14</f>
        <v>24.5</v>
      </c>
      <c r="L333" s="15">
        <f>'VZGTTQ00009155 - Rajan'!G14</f>
        <v>4312</v>
      </c>
      <c r="M333" s="15">
        <f>'VZGTTQ00009155 - Rajan'!H14</f>
        <v>4312</v>
      </c>
      <c r="N333" s="15">
        <f>'VZGTTQ00009155 - Rajan'!I14</f>
        <v>4312</v>
      </c>
      <c r="O333" s="15">
        <f>'VZGTTQ00009155 - Rajan'!J14</f>
        <v>0</v>
      </c>
      <c r="P333" s="15">
        <f>'VZGTTQ00009155 - Rajan'!K14</f>
        <v>0</v>
      </c>
      <c r="Q333" s="15">
        <f>'VZGTTQ00009155 - Rajan'!L14</f>
        <v>0</v>
      </c>
      <c r="R333" s="15">
        <f>'VZGTTQ00009155 - Rajan'!M14</f>
        <v>0</v>
      </c>
      <c r="S333" s="15">
        <f>'VZGTTQ00009155 - Rajan'!N14</f>
        <v>8624</v>
      </c>
      <c r="T333" s="15">
        <f>'VZGTTQ00009155 - Rajan'!O14</f>
        <v>0</v>
      </c>
      <c r="U333" s="15">
        <f>'VZGTTQ00009155 - Rajan'!P14</f>
        <v>8624</v>
      </c>
      <c r="V333" s="98">
        <f>'VZGTTQ00009155 - Rajan'!Q14</f>
        <v>0</v>
      </c>
    </row>
    <row r="334" spans="1:22" ht="23.15" hidden="1" customHeight="1">
      <c r="A334" s="98">
        <f>'VZGTTQ00009155 - Rajan'!A15</f>
        <v>2055582</v>
      </c>
      <c r="B334" s="103" t="str">
        <f>'VZGTTQ00009155 - Rajan'!B15</f>
        <v>Saiteja, Cherukuri</v>
      </c>
      <c r="C334" s="98" t="str">
        <f>'VZGTTQ00009155 - Rajan'!C15</f>
        <v>Offshore</v>
      </c>
      <c r="D334" s="98" t="str">
        <f>'VZGTTQ00009155 - Rajan'!D15</f>
        <v>ACT 33</v>
      </c>
      <c r="E334" s="103" t="str">
        <f>'VZGTTQ00009155 - Rajan'!E15</f>
        <v>L5 NodeJS Developer</v>
      </c>
      <c r="F334" s="111" t="s">
        <v>99</v>
      </c>
      <c r="G334" s="111" t="s">
        <v>100</v>
      </c>
      <c r="H334" s="98">
        <v>1000425394</v>
      </c>
      <c r="I334" s="98" t="s">
        <v>101</v>
      </c>
      <c r="J334" s="98" t="s">
        <v>26</v>
      </c>
      <c r="K334" s="15">
        <f>'VZGTTQ00009155 - Rajan'!F15</f>
        <v>21.58</v>
      </c>
      <c r="L334" s="15">
        <f>'VZGTTQ00009155 - Rajan'!G15</f>
        <v>3798.08</v>
      </c>
      <c r="M334" s="15">
        <f>'VZGTTQ00009155 - Rajan'!H15</f>
        <v>3798.08</v>
      </c>
      <c r="N334" s="15">
        <f>'VZGTTQ00009155 - Rajan'!I15</f>
        <v>3798.08</v>
      </c>
      <c r="O334" s="15">
        <f>'VZGTTQ00009155 - Rajan'!J15</f>
        <v>0</v>
      </c>
      <c r="P334" s="15">
        <f>'VZGTTQ00009155 - Rajan'!K15</f>
        <v>0</v>
      </c>
      <c r="Q334" s="15">
        <f>'VZGTTQ00009155 - Rajan'!L15</f>
        <v>0</v>
      </c>
      <c r="R334" s="15">
        <f>'VZGTTQ00009155 - Rajan'!M15</f>
        <v>0</v>
      </c>
      <c r="S334" s="15">
        <f>'VZGTTQ00009155 - Rajan'!N15</f>
        <v>7596.16</v>
      </c>
      <c r="T334" s="15">
        <f>'VZGTTQ00009155 - Rajan'!O15</f>
        <v>0</v>
      </c>
      <c r="U334" s="15">
        <f>'VZGTTQ00009155 - Rajan'!P15</f>
        <v>7596.16</v>
      </c>
      <c r="V334" s="98">
        <f>'VZGTTQ00009155 - Rajan'!Q15</f>
        <v>0</v>
      </c>
    </row>
    <row r="335" spans="1:22" ht="23.15" hidden="1" customHeight="1">
      <c r="A335" s="98">
        <f>'VZGTTQ00009155 - Rajan'!A16</f>
        <v>2100600</v>
      </c>
      <c r="B335" s="103" t="str">
        <f>'VZGTTQ00009155 - Rajan'!B16</f>
        <v>Srinivasu, Kamidi</v>
      </c>
      <c r="C335" s="98" t="str">
        <f>'VZGTTQ00009155 - Rajan'!C16</f>
        <v>Offshore</v>
      </c>
      <c r="D335" s="98" t="str">
        <f>'VZGTTQ00009155 - Rajan'!D16</f>
        <v>ACT 33</v>
      </c>
      <c r="E335" s="103" t="str">
        <f>'VZGTTQ00009155 - Rajan'!E16</f>
        <v>L5 Quality Analyst</v>
      </c>
      <c r="F335" s="111" t="s">
        <v>99</v>
      </c>
      <c r="G335" s="111" t="s">
        <v>100</v>
      </c>
      <c r="H335" s="98">
        <v>1000425394</v>
      </c>
      <c r="I335" s="98" t="s">
        <v>101</v>
      </c>
      <c r="J335" s="98" t="s">
        <v>26</v>
      </c>
      <c r="K335" s="15">
        <f>'VZGTTQ00009155 - Rajan'!F16</f>
        <v>20.14</v>
      </c>
      <c r="L335" s="15">
        <f>'VZGTTQ00009155 - Rajan'!G16</f>
        <v>3544.6400000000003</v>
      </c>
      <c r="M335" s="15">
        <f>'VZGTTQ00009155 - Rajan'!H16</f>
        <v>3544.6400000000003</v>
      </c>
      <c r="N335" s="15">
        <f>'VZGTTQ00009155 - Rajan'!I16</f>
        <v>3544.6400000000003</v>
      </c>
      <c r="O335" s="15">
        <f>'VZGTTQ00009155 - Rajan'!J16</f>
        <v>0</v>
      </c>
      <c r="P335" s="15">
        <f>'VZGTTQ00009155 - Rajan'!K16</f>
        <v>0</v>
      </c>
      <c r="Q335" s="15">
        <f>'VZGTTQ00009155 - Rajan'!L16</f>
        <v>0</v>
      </c>
      <c r="R335" s="15">
        <f>'VZGTTQ00009155 - Rajan'!M16</f>
        <v>0</v>
      </c>
      <c r="S335" s="15">
        <f>'VZGTTQ00009155 - Rajan'!N16</f>
        <v>7089.2800000000007</v>
      </c>
      <c r="T335" s="15">
        <f>'VZGTTQ00009155 - Rajan'!O16</f>
        <v>0</v>
      </c>
      <c r="U335" s="15">
        <f>'VZGTTQ00009155 - Rajan'!P16</f>
        <v>7089.2800000000007</v>
      </c>
      <c r="V335" s="98">
        <f>'VZGTTQ00009155 - Rajan'!Q16</f>
        <v>0</v>
      </c>
    </row>
    <row r="336" spans="1:22" ht="23.15" hidden="1" customHeight="1">
      <c r="A336" s="98">
        <f>'VZGTTQ00009155 - Rajan'!A17</f>
        <v>2352633</v>
      </c>
      <c r="B336" s="103" t="str">
        <f>'VZGTTQ00009155 - Rajan'!B17</f>
        <v>Thangavel, Premnath</v>
      </c>
      <c r="C336" s="98" t="str">
        <f>'VZGTTQ00009155 - Rajan'!C17</f>
        <v>Offshore</v>
      </c>
      <c r="D336" s="98" t="str">
        <f>'VZGTTQ00009155 - Rajan'!D17</f>
        <v>ACT 33</v>
      </c>
      <c r="E336" s="103" t="str">
        <f>'VZGTTQ00009155 - Rajan'!E17</f>
        <v>L4 Quality Analyst</v>
      </c>
      <c r="F336" s="111" t="s">
        <v>99</v>
      </c>
      <c r="G336" s="111" t="s">
        <v>100</v>
      </c>
      <c r="H336" s="98">
        <v>1000415076</v>
      </c>
      <c r="I336" s="98" t="s">
        <v>36</v>
      </c>
      <c r="J336" s="98" t="s">
        <v>24</v>
      </c>
      <c r="K336" s="15">
        <f>'VZGTTQ00009155 - Rajan'!F17</f>
        <v>20.14</v>
      </c>
      <c r="L336" s="15">
        <f>'VZGTTQ00009155 - Rajan'!G17</f>
        <v>3544.6400000000003</v>
      </c>
      <c r="M336" s="15">
        <f>'VZGTTQ00009155 - Rajan'!H17</f>
        <v>3544.6400000000003</v>
      </c>
      <c r="N336" s="15">
        <f>'VZGTTQ00009155 - Rajan'!I17</f>
        <v>3544.6400000000003</v>
      </c>
      <c r="O336" s="15">
        <f>'VZGTTQ00009155 - Rajan'!J17</f>
        <v>0</v>
      </c>
      <c r="P336" s="15">
        <f>'VZGTTQ00009155 - Rajan'!K17</f>
        <v>0</v>
      </c>
      <c r="Q336" s="15">
        <f>'VZGTTQ00009155 - Rajan'!L17</f>
        <v>0</v>
      </c>
      <c r="R336" s="15">
        <f>'VZGTTQ00009155 - Rajan'!M17</f>
        <v>0</v>
      </c>
      <c r="S336" s="15">
        <f>'VZGTTQ00009155 - Rajan'!N17</f>
        <v>7089.2800000000007</v>
      </c>
      <c r="T336" s="15">
        <f>'VZGTTQ00009155 - Rajan'!O17</f>
        <v>0</v>
      </c>
      <c r="U336" s="15">
        <f>'VZGTTQ00009155 - Rajan'!P17</f>
        <v>7089.2800000000007</v>
      </c>
      <c r="V336" s="98">
        <f>'VZGTTQ00009155 - Rajan'!Q17</f>
        <v>0</v>
      </c>
    </row>
    <row r="337" spans="1:22" ht="23.15" hidden="1" customHeight="1">
      <c r="A337" s="98">
        <f>'VZGTTQ00009155 - Rajan'!A18</f>
        <v>604742</v>
      </c>
      <c r="B337" s="103" t="str">
        <f>'VZGTTQ00009155 - Rajan'!B18</f>
        <v>Khanna, Piyush</v>
      </c>
      <c r="C337" s="98" t="str">
        <f>'VZGTTQ00009155 - Rajan'!C18</f>
        <v>Offshore</v>
      </c>
      <c r="D337" s="98" t="str">
        <f>'VZGTTQ00009155 - Rajan'!D18</f>
        <v>ACT 33</v>
      </c>
      <c r="E337" s="103" t="str">
        <f>'VZGTTQ00009155 - Rajan'!E18</f>
        <v>Project Management -Level 3</v>
      </c>
      <c r="F337" s="111" t="s">
        <v>99</v>
      </c>
      <c r="G337" s="111" t="s">
        <v>100</v>
      </c>
      <c r="H337" s="98">
        <v>1000425394</v>
      </c>
      <c r="I337" s="98" t="s">
        <v>101</v>
      </c>
      <c r="J337" s="98" t="s">
        <v>63</v>
      </c>
      <c r="K337" s="15">
        <f>'VZGTTQ00009155 - Rajan'!F18</f>
        <v>23.134146341463413</v>
      </c>
      <c r="L337" s="15">
        <f>'VZGTTQ00009155 - Rajan'!G18</f>
        <v>4071.6097560975609</v>
      </c>
      <c r="M337" s="15">
        <f>'VZGTTQ00009155 - Rajan'!H18</f>
        <v>0</v>
      </c>
      <c r="N337" s="15">
        <f>'VZGTTQ00009155 - Rajan'!I18</f>
        <v>0</v>
      </c>
      <c r="O337" s="15">
        <f>'VZGTTQ00009155 - Rajan'!J18</f>
        <v>4071.6097560975609</v>
      </c>
      <c r="P337" s="15">
        <f>'VZGTTQ00009155 - Rajan'!K18</f>
        <v>4071.6097560975609</v>
      </c>
      <c r="Q337" s="15">
        <f>'VZGTTQ00009155 - Rajan'!L18</f>
        <v>4071.6097560975609</v>
      </c>
      <c r="R337" s="15">
        <f>'VZGTTQ00009155 - Rajan'!M18</f>
        <v>4071.6097560975609</v>
      </c>
      <c r="S337" s="15">
        <f>'VZGTTQ00009155 - Rajan'!N18</f>
        <v>4071.6097560975609</v>
      </c>
      <c r="T337" s="15">
        <f>'VZGTTQ00009155 - Rajan'!O18</f>
        <v>8143.2195121951218</v>
      </c>
      <c r="U337" s="15">
        <f>'VZGTTQ00009155 - Rajan'!P18</f>
        <v>12214.829268292682</v>
      </c>
      <c r="V337" s="98">
        <f>'VZGTTQ00009155 - Rajan'!Q18</f>
        <v>0</v>
      </c>
    </row>
    <row r="338" spans="1:22" ht="23.15" hidden="1" customHeight="1">
      <c r="A338" s="98">
        <f>'VZGTTQ00009155 - Rajan'!A19</f>
        <v>2396639</v>
      </c>
      <c r="B338" s="103" t="str">
        <f>'VZGTTQ00009155 - Rajan'!B19</f>
        <v>Bhatt, Maitrey</v>
      </c>
      <c r="C338" s="98" t="str">
        <f>'VZGTTQ00009155 - Rajan'!C19</f>
        <v>Offshore</v>
      </c>
      <c r="D338" s="98" t="str">
        <f>'VZGTTQ00009155 - Rajan'!D19</f>
        <v>ACT 33</v>
      </c>
      <c r="E338" s="103" t="str">
        <f>'VZGTTQ00009155 - Rajan'!E19</f>
        <v>Engineer-Level 3</v>
      </c>
      <c r="F338" s="111" t="s">
        <v>99</v>
      </c>
      <c r="G338" s="111" t="s">
        <v>100</v>
      </c>
      <c r="H338" s="98">
        <v>1000299425</v>
      </c>
      <c r="I338" s="98" t="s">
        <v>95</v>
      </c>
      <c r="J338" s="98" t="s">
        <v>63</v>
      </c>
      <c r="K338" s="15">
        <f>'VZGTTQ00009155 - Rajan'!F19</f>
        <v>25.048780487804876</v>
      </c>
      <c r="L338" s="15">
        <f>'VZGTTQ00009155 - Rajan'!G19</f>
        <v>4408.585365853658</v>
      </c>
      <c r="M338" s="15">
        <f>'VZGTTQ00009155 - Rajan'!H19</f>
        <v>0</v>
      </c>
      <c r="N338" s="15">
        <f>'VZGTTQ00009155 - Rajan'!I19</f>
        <v>0</v>
      </c>
      <c r="O338" s="15">
        <f>'VZGTTQ00009155 - Rajan'!J19</f>
        <v>4408.585365853658</v>
      </c>
      <c r="P338" s="15">
        <f>'VZGTTQ00009155 - Rajan'!K19</f>
        <v>4408.585365853658</v>
      </c>
      <c r="Q338" s="15">
        <f>'VZGTTQ00009155 - Rajan'!L19</f>
        <v>4408.585365853658</v>
      </c>
      <c r="R338" s="15">
        <f>'VZGTTQ00009155 - Rajan'!M19</f>
        <v>4408.585365853658</v>
      </c>
      <c r="S338" s="15">
        <f>'VZGTTQ00009155 - Rajan'!N19</f>
        <v>4408.585365853658</v>
      </c>
      <c r="T338" s="15">
        <f>'VZGTTQ00009155 - Rajan'!O19</f>
        <v>13225.756097560974</v>
      </c>
      <c r="U338" s="15">
        <f>'VZGTTQ00009155 - Rajan'!P19</f>
        <v>17634.341463414632</v>
      </c>
      <c r="V338" s="98">
        <f>'VZGTTQ00009155 - Rajan'!Q19</f>
        <v>0</v>
      </c>
    </row>
    <row r="339" spans="1:22" ht="23.15" hidden="1" customHeight="1">
      <c r="A339" s="98">
        <f>'VZGTTQ00009155 - Rajan'!A20</f>
        <v>2365988</v>
      </c>
      <c r="B339" s="103" t="str">
        <f>'VZGTTQ00009155 - Rajan'!B20</f>
        <v>Allewar, Shivani</v>
      </c>
      <c r="C339" s="98" t="str">
        <f>'VZGTTQ00009155 - Rajan'!C20</f>
        <v>Offshore</v>
      </c>
      <c r="D339" s="98" t="str">
        <f>'VZGTTQ00009155 - Rajan'!D20</f>
        <v>ACT 33</v>
      </c>
      <c r="E339" s="103" t="str">
        <f>'VZGTTQ00009155 - Rajan'!E20</f>
        <v>Engineer-Level 3</v>
      </c>
      <c r="F339" s="111" t="s">
        <v>99</v>
      </c>
      <c r="G339" s="111" t="s">
        <v>100</v>
      </c>
      <c r="H339" s="98">
        <v>1000425394</v>
      </c>
      <c r="I339" s="98" t="s">
        <v>101</v>
      </c>
      <c r="J339" s="98" t="s">
        <v>63</v>
      </c>
      <c r="K339" s="15">
        <f>'VZGTTQ00009155 - Rajan'!F20</f>
        <v>25.048780487804876</v>
      </c>
      <c r="L339" s="15">
        <f>'VZGTTQ00009155 - Rajan'!G20</f>
        <v>4408.585365853658</v>
      </c>
      <c r="M339" s="15">
        <f>'VZGTTQ00009155 - Rajan'!H20</f>
        <v>0</v>
      </c>
      <c r="N339" s="15">
        <f>'VZGTTQ00009155 - Rajan'!I20</f>
        <v>0</v>
      </c>
      <c r="O339" s="15">
        <f>'VZGTTQ00009155 - Rajan'!J20</f>
        <v>4408.585365853658</v>
      </c>
      <c r="P339" s="15">
        <f>'VZGTTQ00009155 - Rajan'!K20</f>
        <v>4408.585365853658</v>
      </c>
      <c r="Q339" s="15">
        <f>'VZGTTQ00009155 - Rajan'!L20</f>
        <v>4408.585365853658</v>
      </c>
      <c r="R339" s="15">
        <f>'VZGTTQ00009155 - Rajan'!M20</f>
        <v>4408.585365853658</v>
      </c>
      <c r="S339" s="15">
        <f>'VZGTTQ00009155 - Rajan'!N20</f>
        <v>4408.585365853658</v>
      </c>
      <c r="T339" s="15">
        <f>'VZGTTQ00009155 - Rajan'!O20</f>
        <v>13225.756097560974</v>
      </c>
      <c r="U339" s="15">
        <f>'VZGTTQ00009155 - Rajan'!P20</f>
        <v>17634.341463414632</v>
      </c>
      <c r="V339" s="98">
        <f>'VZGTTQ00009155 - Rajan'!Q20</f>
        <v>0</v>
      </c>
    </row>
    <row r="340" spans="1:22" ht="23.15" hidden="1" customHeight="1">
      <c r="A340" s="98">
        <f>'VZGTTQ00009155 - Rajan'!A21</f>
        <v>2401797</v>
      </c>
      <c r="B340" s="103" t="str">
        <f>'VZGTTQ00009155 - Rajan'!B21</f>
        <v>Periyasamy, Suriyanarayanan</v>
      </c>
      <c r="C340" s="98" t="str">
        <f>'VZGTTQ00009155 - Rajan'!C21</f>
        <v>Offshore</v>
      </c>
      <c r="D340" s="98" t="str">
        <f>'VZGTTQ00009155 - Rajan'!D21</f>
        <v>ACT 33</v>
      </c>
      <c r="E340" s="103" t="str">
        <f>'VZGTTQ00009155 - Rajan'!E21</f>
        <v>Engineer-Level 2</v>
      </c>
      <c r="F340" s="111" t="s">
        <v>99</v>
      </c>
      <c r="G340" s="111" t="s">
        <v>100</v>
      </c>
      <c r="H340" s="98">
        <v>1000410331</v>
      </c>
      <c r="I340" s="98" t="s">
        <v>28</v>
      </c>
      <c r="J340" s="98" t="s">
        <v>24</v>
      </c>
      <c r="K340" s="15">
        <f>'VZGTTQ00009155 - Rajan'!F21</f>
        <v>21.512195121951219</v>
      </c>
      <c r="L340" s="15">
        <f>'VZGTTQ00009155 - Rajan'!G21</f>
        <v>3786.1463414634145</v>
      </c>
      <c r="M340" s="15">
        <f>'VZGTTQ00009155 - Rajan'!H21</f>
        <v>0</v>
      </c>
      <c r="N340" s="15">
        <f>'VZGTTQ00009155 - Rajan'!I21</f>
        <v>0</v>
      </c>
      <c r="O340" s="15">
        <f>'VZGTTQ00009155 - Rajan'!J21</f>
        <v>3786.1463414634145</v>
      </c>
      <c r="P340" s="15">
        <f>'VZGTTQ00009155 - Rajan'!K21</f>
        <v>3786.1463414634145</v>
      </c>
      <c r="Q340" s="15">
        <f>'VZGTTQ00009155 - Rajan'!L21</f>
        <v>3786.1463414634145</v>
      </c>
      <c r="R340" s="15">
        <f>'VZGTTQ00009155 - Rajan'!M21</f>
        <v>3786.1463414634145</v>
      </c>
      <c r="S340" s="15">
        <f>'VZGTTQ00009155 - Rajan'!N21</f>
        <v>3786.1463414634145</v>
      </c>
      <c r="T340" s="15">
        <f>'VZGTTQ00009155 - Rajan'!O21</f>
        <v>11358.439024390244</v>
      </c>
      <c r="U340" s="15">
        <f>'VZGTTQ00009155 - Rajan'!P21</f>
        <v>15144.585365853658</v>
      </c>
      <c r="V340" s="98">
        <f>'VZGTTQ00009155 - Rajan'!Q21</f>
        <v>0</v>
      </c>
    </row>
    <row r="341" spans="1:22" ht="23.15" hidden="1" customHeight="1">
      <c r="A341" s="98">
        <f>'VZGTTQ00009155 - Rajan'!A22</f>
        <v>2324969</v>
      </c>
      <c r="B341" s="103" t="str">
        <f>'VZGTTQ00009155 - Rajan'!B22</f>
        <v>Sireesha, Katikareddy</v>
      </c>
      <c r="C341" s="98" t="str">
        <f>'VZGTTQ00009155 - Rajan'!C22</f>
        <v>Offshore</v>
      </c>
      <c r="D341" s="98" t="str">
        <f>'VZGTTQ00009155 - Rajan'!D22</f>
        <v>ACT 33</v>
      </c>
      <c r="E341" s="103" t="str">
        <f>'VZGTTQ00009155 - Rajan'!E22</f>
        <v>Engineer-Level 2</v>
      </c>
      <c r="F341" s="111" t="s">
        <v>99</v>
      </c>
      <c r="G341" s="111" t="s">
        <v>100</v>
      </c>
      <c r="H341" s="98">
        <v>1000425394</v>
      </c>
      <c r="I341" s="98" t="s">
        <v>101</v>
      </c>
      <c r="J341" s="98" t="s">
        <v>63</v>
      </c>
      <c r="K341" s="15">
        <f>'VZGTTQ00009155 - Rajan'!F22</f>
        <v>21.512195121951219</v>
      </c>
      <c r="L341" s="15">
        <f>'VZGTTQ00009155 - Rajan'!G22</f>
        <v>3786.1463414634145</v>
      </c>
      <c r="M341" s="15">
        <f>'VZGTTQ00009155 - Rajan'!H22</f>
        <v>0</v>
      </c>
      <c r="N341" s="15">
        <f>'VZGTTQ00009155 - Rajan'!I22</f>
        <v>0</v>
      </c>
      <c r="O341" s="15">
        <f>'VZGTTQ00009155 - Rajan'!J22</f>
        <v>3786.1463414634145</v>
      </c>
      <c r="P341" s="15">
        <f>'VZGTTQ00009155 - Rajan'!K22</f>
        <v>3786.1463414634145</v>
      </c>
      <c r="Q341" s="15">
        <f>'VZGTTQ00009155 - Rajan'!L22</f>
        <v>3786.1463414634145</v>
      </c>
      <c r="R341" s="15">
        <f>'VZGTTQ00009155 - Rajan'!M22</f>
        <v>3786.1463414634145</v>
      </c>
      <c r="S341" s="15">
        <f>'VZGTTQ00009155 - Rajan'!N22</f>
        <v>3786.1463414634145</v>
      </c>
      <c r="T341" s="15">
        <f>'VZGTTQ00009155 - Rajan'!O22</f>
        <v>11358.439024390244</v>
      </c>
      <c r="U341" s="15">
        <f>'VZGTTQ00009155 - Rajan'!P22</f>
        <v>15144.585365853658</v>
      </c>
      <c r="V341" s="98">
        <f>'VZGTTQ00009155 - Rajan'!Q22</f>
        <v>0</v>
      </c>
    </row>
    <row r="342" spans="1:22" ht="23.15" hidden="1" customHeight="1">
      <c r="A342" s="98">
        <f>'VZGTTQ00009155 - Rajan'!A23</f>
        <v>2344555</v>
      </c>
      <c r="B342" s="103" t="str">
        <f>'VZGTTQ00009155 - Rajan'!B23</f>
        <v>Bathala, Sai Durga Deekshit</v>
      </c>
      <c r="C342" s="98" t="str">
        <f>'VZGTTQ00009155 - Rajan'!C23</f>
        <v>Offshore</v>
      </c>
      <c r="D342" s="98" t="str">
        <f>'VZGTTQ00009155 - Rajan'!D23</f>
        <v>ACT 33</v>
      </c>
      <c r="E342" s="103" t="str">
        <f>'VZGTTQ00009155 - Rajan'!E23</f>
        <v>Engineer-Level 3</v>
      </c>
      <c r="F342" s="111" t="s">
        <v>99</v>
      </c>
      <c r="G342" s="111" t="s">
        <v>100</v>
      </c>
      <c r="H342" s="98">
        <v>1000425394</v>
      </c>
      <c r="I342" s="98" t="s">
        <v>101</v>
      </c>
      <c r="J342" s="98" t="s">
        <v>63</v>
      </c>
      <c r="K342" s="15">
        <f>'VZGTTQ00009155 - Rajan'!F23</f>
        <v>25.048780487804876</v>
      </c>
      <c r="L342" s="15">
        <f>'VZGTTQ00009155 - Rajan'!G23</f>
        <v>4408.585365853658</v>
      </c>
      <c r="M342" s="15">
        <f>'VZGTTQ00009155 - Rajan'!H23</f>
        <v>0</v>
      </c>
      <c r="N342" s="15">
        <f>'VZGTTQ00009155 - Rajan'!I23</f>
        <v>0</v>
      </c>
      <c r="O342" s="15">
        <f>'VZGTTQ00009155 - Rajan'!J23</f>
        <v>4408.585365853658</v>
      </c>
      <c r="P342" s="15">
        <f>'VZGTTQ00009155 - Rajan'!K23</f>
        <v>4408.585365853658</v>
      </c>
      <c r="Q342" s="15">
        <f>'VZGTTQ00009155 - Rajan'!L23</f>
        <v>4408.585365853658</v>
      </c>
      <c r="R342" s="15">
        <f>'VZGTTQ00009155 - Rajan'!M23</f>
        <v>4408.585365853658</v>
      </c>
      <c r="S342" s="15">
        <f>'VZGTTQ00009155 - Rajan'!N23</f>
        <v>4408.585365853658</v>
      </c>
      <c r="T342" s="15">
        <f>'VZGTTQ00009155 - Rajan'!O23</f>
        <v>13225.756097560974</v>
      </c>
      <c r="U342" s="15">
        <f>'VZGTTQ00009155 - Rajan'!P23</f>
        <v>17634.341463414632</v>
      </c>
      <c r="V342" s="98">
        <f>'VZGTTQ00009155 - Rajan'!Q23</f>
        <v>0</v>
      </c>
    </row>
    <row r="343" spans="1:22" ht="23.15" hidden="1" customHeight="1">
      <c r="A343" s="98">
        <f>'VZGTTQ00009155 - Rajan'!A24</f>
        <v>0</v>
      </c>
      <c r="B343" s="103">
        <f>'VZGTTQ00009155 - Rajan'!B24</f>
        <v>0</v>
      </c>
      <c r="C343" s="98" t="str">
        <f>'VZGTTQ00009155 - Rajan'!C24</f>
        <v>Offshore</v>
      </c>
      <c r="D343" s="98" t="str">
        <f>'VZGTTQ00009155 - Rajan'!D24</f>
        <v>ACT 33</v>
      </c>
      <c r="E343" s="103" t="str">
        <f>'VZGTTQ00009155 - Rajan'!E24</f>
        <v>Developer-Level 2</v>
      </c>
      <c r="F343" s="111" t="s">
        <v>99</v>
      </c>
      <c r="G343" s="111" t="s">
        <v>100</v>
      </c>
      <c r="H343" s="98" t="e">
        <v>#N/A</v>
      </c>
      <c r="I343" s="98" t="e">
        <v>#N/A</v>
      </c>
      <c r="J343" s="98" t="e">
        <v>#N/A</v>
      </c>
      <c r="K343" s="15">
        <f>'VZGTTQ00009155 - Rajan'!F24</f>
        <v>21.512195121951219</v>
      </c>
      <c r="L343" s="15">
        <f>'VZGTTQ00009155 - Rajan'!G24</f>
        <v>3786.1463414634145</v>
      </c>
      <c r="M343" s="15">
        <f>'VZGTTQ00009155 - Rajan'!H24</f>
        <v>0</v>
      </c>
      <c r="N343" s="15">
        <f>'VZGTTQ00009155 - Rajan'!I24</f>
        <v>0</v>
      </c>
      <c r="O343" s="15">
        <f>'VZGTTQ00009155 - Rajan'!J24</f>
        <v>3786.1463414634145</v>
      </c>
      <c r="P343" s="15">
        <f>'VZGTTQ00009155 - Rajan'!K24</f>
        <v>3786.1463414634145</v>
      </c>
      <c r="Q343" s="15">
        <f>'VZGTTQ00009155 - Rajan'!L24</f>
        <v>3786.1463414634145</v>
      </c>
      <c r="R343" s="15">
        <f>'VZGTTQ00009155 - Rajan'!M24</f>
        <v>3786.1463414634145</v>
      </c>
      <c r="S343" s="15">
        <f>'VZGTTQ00009155 - Rajan'!N24</f>
        <v>3786.1463414634145</v>
      </c>
      <c r="T343" s="15">
        <f>'VZGTTQ00009155 - Rajan'!O24</f>
        <v>11358.439024390244</v>
      </c>
      <c r="U343" s="15">
        <f>'VZGTTQ00009155 - Rajan'!P24</f>
        <v>15144.585365853658</v>
      </c>
      <c r="V343" s="98">
        <f>'VZGTTQ00009155 - Rajan'!Q24</f>
        <v>0</v>
      </c>
    </row>
    <row r="344" spans="1:22" ht="23.15" hidden="1" customHeight="1">
      <c r="A344" s="98">
        <f>'VZGTTQ00009155 - Rajan'!A25</f>
        <v>2100600</v>
      </c>
      <c r="B344" s="103" t="str">
        <f>'VZGTTQ00009155 - Rajan'!B25</f>
        <v>Srinivasu, Kamidi</v>
      </c>
      <c r="C344" s="98" t="str">
        <f>'VZGTTQ00009155 - Rajan'!C25</f>
        <v>Offshore</v>
      </c>
      <c r="D344" s="98" t="str">
        <f>'VZGTTQ00009155 - Rajan'!D25</f>
        <v>ACT 33</v>
      </c>
      <c r="E344" s="103" t="str">
        <f>'VZGTTQ00009155 - Rajan'!E25</f>
        <v>Manual Tester-Level 2</v>
      </c>
      <c r="F344" s="111" t="s">
        <v>99</v>
      </c>
      <c r="G344" s="111" t="s">
        <v>100</v>
      </c>
      <c r="H344" s="98">
        <v>1000425394</v>
      </c>
      <c r="I344" s="98" t="s">
        <v>101</v>
      </c>
      <c r="J344" s="98" t="s">
        <v>26</v>
      </c>
      <c r="K344" s="15">
        <f>'VZGTTQ00009155 - Rajan'!F25</f>
        <v>20.195121951219512</v>
      </c>
      <c r="L344" s="15">
        <f>'VZGTTQ00009155 - Rajan'!G25</f>
        <v>3554.3414634146343</v>
      </c>
      <c r="M344" s="15">
        <f>'VZGTTQ00009155 - Rajan'!H25</f>
        <v>0</v>
      </c>
      <c r="N344" s="15">
        <f>'VZGTTQ00009155 - Rajan'!I25</f>
        <v>0</v>
      </c>
      <c r="O344" s="15">
        <f>'VZGTTQ00009155 - Rajan'!J25</f>
        <v>3554.3414634146343</v>
      </c>
      <c r="P344" s="15">
        <f>'VZGTTQ00009155 - Rajan'!K25</f>
        <v>3554.3414634146343</v>
      </c>
      <c r="Q344" s="15">
        <f>'VZGTTQ00009155 - Rajan'!L25</f>
        <v>3554.3414634146343</v>
      </c>
      <c r="R344" s="15">
        <f>'VZGTTQ00009155 - Rajan'!M25</f>
        <v>3554.3414634146343</v>
      </c>
      <c r="S344" s="15">
        <f>'VZGTTQ00009155 - Rajan'!N25</f>
        <v>3554.3414634146343</v>
      </c>
      <c r="T344" s="15">
        <f>'VZGTTQ00009155 - Rajan'!O25</f>
        <v>10663.024390243903</v>
      </c>
      <c r="U344" s="15">
        <f>'VZGTTQ00009155 - Rajan'!P25</f>
        <v>14217.365853658537</v>
      </c>
      <c r="V344" s="98">
        <f>'VZGTTQ00009155 - Rajan'!Q25</f>
        <v>0</v>
      </c>
    </row>
    <row r="345" spans="1:22" ht="23.15" hidden="1" customHeight="1">
      <c r="A345" s="98">
        <f>'VZGTTQ00009155 - Rajan'!A26</f>
        <v>2055582</v>
      </c>
      <c r="B345" s="103" t="str">
        <f>'VZGTTQ00009155 - Rajan'!B26</f>
        <v>Saiteja, Cherukuri</v>
      </c>
      <c r="C345" s="98" t="str">
        <f>'VZGTTQ00009155 - Rajan'!C26</f>
        <v>Offshore</v>
      </c>
      <c r="D345" s="98" t="str">
        <f>'VZGTTQ00009155 - Rajan'!D26</f>
        <v>ACT 33</v>
      </c>
      <c r="E345" s="103" t="str">
        <f>'VZGTTQ00009155 - Rajan'!E26</f>
        <v>Manual Tester-Level 2</v>
      </c>
      <c r="F345" s="111" t="s">
        <v>99</v>
      </c>
      <c r="G345" s="111" t="s">
        <v>100</v>
      </c>
      <c r="H345" s="98">
        <v>1000425394</v>
      </c>
      <c r="I345" s="98" t="s">
        <v>101</v>
      </c>
      <c r="J345" s="98" t="s">
        <v>26</v>
      </c>
      <c r="K345" s="15">
        <f>'VZGTTQ00009155 - Rajan'!F26</f>
        <v>20.195121951219512</v>
      </c>
      <c r="L345" s="15">
        <f>'VZGTTQ00009155 - Rajan'!G26</f>
        <v>3554.3414634146343</v>
      </c>
      <c r="M345" s="15">
        <f>'VZGTTQ00009155 - Rajan'!H26</f>
        <v>0</v>
      </c>
      <c r="N345" s="15">
        <f>'VZGTTQ00009155 - Rajan'!I26</f>
        <v>0</v>
      </c>
      <c r="O345" s="15">
        <f>'VZGTTQ00009155 - Rajan'!J26</f>
        <v>3554.3414634146343</v>
      </c>
      <c r="P345" s="15">
        <f>'VZGTTQ00009155 - Rajan'!K26</f>
        <v>3554.3414634146343</v>
      </c>
      <c r="Q345" s="15">
        <f>'VZGTTQ00009155 - Rajan'!L26</f>
        <v>3554.3414634146343</v>
      </c>
      <c r="R345" s="15">
        <f>'VZGTTQ00009155 - Rajan'!M26</f>
        <v>3554.3414634146343</v>
      </c>
      <c r="S345" s="15">
        <f>'VZGTTQ00009155 - Rajan'!N26</f>
        <v>3554.3414634146343</v>
      </c>
      <c r="T345" s="15">
        <f>'VZGTTQ00009155 - Rajan'!O26</f>
        <v>10663.024390243903</v>
      </c>
      <c r="U345" s="15">
        <f>'VZGTTQ00009155 - Rajan'!P26</f>
        <v>14217.365853658537</v>
      </c>
      <c r="V345" s="98">
        <f>'VZGTTQ00009155 - Rajan'!Q26</f>
        <v>0</v>
      </c>
    </row>
    <row r="346" spans="1:22" ht="23.15" hidden="1" customHeight="1">
      <c r="A346" s="98">
        <f>'VZGTTQ00005360 - Amjad'!A9</f>
        <v>201246</v>
      </c>
      <c r="B346" s="103" t="str">
        <f>'VZGTTQ00005360 - Amjad'!B9</f>
        <v>Ravisankar Ramasamy</v>
      </c>
      <c r="C346" s="98" t="str">
        <f>'VZGTTQ00005360 - Amjad'!C9</f>
        <v>Offshore</v>
      </c>
      <c r="D346" s="98" t="s">
        <v>102</v>
      </c>
      <c r="E346" s="103" t="str">
        <f>'VZGTTQ00005360 - Amjad'!E9</f>
        <v xml:space="preserve"> L7 Program Manager  </v>
      </c>
      <c r="F346" s="111" t="s">
        <v>103</v>
      </c>
      <c r="G346" s="111" t="s">
        <v>104</v>
      </c>
      <c r="H346" s="98">
        <v>1000302389</v>
      </c>
      <c r="I346" s="98" t="s">
        <v>105</v>
      </c>
      <c r="J346" s="98" t="s">
        <v>24</v>
      </c>
      <c r="K346" s="15">
        <f>'VZGTTQ00005360 - Amjad'!F9</f>
        <v>28.65</v>
      </c>
      <c r="L346" s="15">
        <f>'VZGTTQ00005360 - Amjad'!G9</f>
        <v>5042.3999999999996</v>
      </c>
      <c r="M346" s="15">
        <f>'VZGTTQ00005360 - Amjad'!H9</f>
        <v>5042.3999999999996</v>
      </c>
      <c r="N346" s="15">
        <f>'VZGTTQ00005360 - Amjad'!I9</f>
        <v>5042.3999999999996</v>
      </c>
      <c r="O346" s="15">
        <f>'VZGTTQ00005360 - Amjad'!J9</f>
        <v>0</v>
      </c>
      <c r="P346" s="15">
        <f>'VZGTTQ00005360 - Amjad'!K9</f>
        <v>0</v>
      </c>
      <c r="Q346" s="15">
        <f>'VZGTTQ00005360 - Amjad'!L9</f>
        <v>0</v>
      </c>
      <c r="R346" s="15">
        <f>'VZGTTQ00005360 - Amjad'!M9</f>
        <v>0</v>
      </c>
      <c r="S346" s="15">
        <f>'VZGTTQ00005360 - Amjad'!N9</f>
        <v>10084.799999999999</v>
      </c>
      <c r="T346" s="15">
        <f>'VZGTTQ00005360 - Amjad'!O9</f>
        <v>0</v>
      </c>
      <c r="U346" s="15">
        <f>'VZGTTQ00005360 - Amjad'!P9</f>
        <v>10084.799999999999</v>
      </c>
      <c r="V346" s="98">
        <f>'VZGTTQ00005360 - Amjad'!Q9</f>
        <v>0</v>
      </c>
    </row>
    <row r="347" spans="1:22" ht="23.15" hidden="1" customHeight="1">
      <c r="A347" s="98">
        <f>'VZGTTQ00005360 - Amjad'!A10</f>
        <v>307464</v>
      </c>
      <c r="B347" s="103" t="str">
        <f>'VZGTTQ00005360 - Amjad'!B10</f>
        <v>Kuchibhotla,Raghavendra Kali Prasad</v>
      </c>
      <c r="C347" s="98" t="str">
        <f>'VZGTTQ00005360 - Amjad'!C10</f>
        <v>Offshore</v>
      </c>
      <c r="D347" s="98" t="str">
        <f>'VZGTTQ00005360 - Amjad'!D10</f>
        <v>PCT 143</v>
      </c>
      <c r="E347" s="103" t="str">
        <f>'VZGTTQ00005360 - Amjad'!E10</f>
        <v xml:space="preserve"> L6 Project Manager </v>
      </c>
      <c r="F347" s="111" t="s">
        <v>103</v>
      </c>
      <c r="G347" s="111" t="s">
        <v>104</v>
      </c>
      <c r="H347" s="98">
        <v>1000348365</v>
      </c>
      <c r="I347" s="98" t="s">
        <v>106</v>
      </c>
      <c r="J347" s="98" t="s">
        <v>24</v>
      </c>
      <c r="K347" s="15">
        <f>'VZGTTQ00005360 - Amjad'!F10</f>
        <v>27.787500000000001</v>
      </c>
      <c r="L347" s="15">
        <f>'VZGTTQ00005360 - Amjad'!G10</f>
        <v>4890.6000000000004</v>
      </c>
      <c r="M347" s="15">
        <f>'VZGTTQ00005360 - Amjad'!H10</f>
        <v>4890.6000000000004</v>
      </c>
      <c r="N347" s="15">
        <f>'VZGTTQ00005360 - Amjad'!I10</f>
        <v>4890.6000000000004</v>
      </c>
      <c r="O347" s="15">
        <f>'VZGTTQ00005360 - Amjad'!J10</f>
        <v>0</v>
      </c>
      <c r="P347" s="15">
        <f>'VZGTTQ00005360 - Amjad'!K10</f>
        <v>0</v>
      </c>
      <c r="Q347" s="15">
        <f>'VZGTTQ00005360 - Amjad'!L10</f>
        <v>0</v>
      </c>
      <c r="R347" s="15">
        <f>'VZGTTQ00005360 - Amjad'!M10</f>
        <v>0</v>
      </c>
      <c r="S347" s="15">
        <f>'VZGTTQ00005360 - Amjad'!N10</f>
        <v>9781.2000000000007</v>
      </c>
      <c r="T347" s="15">
        <f>'VZGTTQ00005360 - Amjad'!O10</f>
        <v>0</v>
      </c>
      <c r="U347" s="15">
        <f>'VZGTTQ00005360 - Amjad'!P10</f>
        <v>9781.2000000000007</v>
      </c>
      <c r="V347" s="98">
        <f>'VZGTTQ00005360 - Amjad'!Q10</f>
        <v>0</v>
      </c>
    </row>
    <row r="348" spans="1:22" ht="23.15" hidden="1" customHeight="1">
      <c r="A348" s="98">
        <f>'VZGTTQ00005360 - Amjad'!A11</f>
        <v>2029189</v>
      </c>
      <c r="B348" s="103" t="str">
        <f>'VZGTTQ00005360 - Amjad'!B11</f>
        <v>Veethulli,Sajani</v>
      </c>
      <c r="C348" s="98" t="str">
        <f>'VZGTTQ00005360 - Amjad'!C11</f>
        <v>Offshore</v>
      </c>
      <c r="D348" s="98" t="str">
        <f>'VZGTTQ00005360 - Amjad'!D11</f>
        <v>PCT 143</v>
      </c>
      <c r="E348" s="103" t="str">
        <f>'VZGTTQ00005360 - Amjad'!E11</f>
        <v xml:space="preserve"> L5  Business Analyst - Lead  </v>
      </c>
      <c r="F348" s="111" t="s">
        <v>103</v>
      </c>
      <c r="G348" s="111" t="s">
        <v>104</v>
      </c>
      <c r="H348" s="98">
        <v>1000348365</v>
      </c>
      <c r="I348" s="98" t="s">
        <v>106</v>
      </c>
      <c r="J348" s="98" t="s">
        <v>24</v>
      </c>
      <c r="K348" s="15">
        <f>'VZGTTQ00005360 - Amjad'!F11</f>
        <v>22.024999999999999</v>
      </c>
      <c r="L348" s="15">
        <f>'VZGTTQ00005360 - Amjad'!G11</f>
        <v>3876.3999999999996</v>
      </c>
      <c r="M348" s="15">
        <f>'VZGTTQ00005360 - Amjad'!H11</f>
        <v>3876.3999999999996</v>
      </c>
      <c r="N348" s="15">
        <f>'VZGTTQ00005360 - Amjad'!I11</f>
        <v>3876.3999999999996</v>
      </c>
      <c r="O348" s="15">
        <f>'VZGTTQ00005360 - Amjad'!J11</f>
        <v>0</v>
      </c>
      <c r="P348" s="15">
        <f>'VZGTTQ00005360 - Amjad'!K11</f>
        <v>0</v>
      </c>
      <c r="Q348" s="15">
        <f>'VZGTTQ00005360 - Amjad'!L11</f>
        <v>0</v>
      </c>
      <c r="R348" s="15">
        <f>'VZGTTQ00005360 - Amjad'!M11</f>
        <v>0</v>
      </c>
      <c r="S348" s="15">
        <f>'VZGTTQ00005360 - Amjad'!N11</f>
        <v>7752.7999999999993</v>
      </c>
      <c r="T348" s="15">
        <f>'VZGTTQ00005360 - Amjad'!O11</f>
        <v>0</v>
      </c>
      <c r="U348" s="15">
        <f>'VZGTTQ00005360 - Amjad'!P11</f>
        <v>7752.7999999999993</v>
      </c>
      <c r="V348" s="98">
        <f>'VZGTTQ00005360 - Amjad'!Q11</f>
        <v>0</v>
      </c>
    </row>
    <row r="349" spans="1:22" ht="23.15" hidden="1" customHeight="1">
      <c r="A349" s="98">
        <f>'VZGTTQ00005360 - Amjad'!A12</f>
        <v>616521</v>
      </c>
      <c r="B349" s="103" t="str">
        <f>'VZGTTQ00005360 - Amjad'!B12</f>
        <v>Rajendran,Rajkumar</v>
      </c>
      <c r="C349" s="98" t="str">
        <f>'VZGTTQ00005360 - Amjad'!C12</f>
        <v>Offshore</v>
      </c>
      <c r="D349" s="98" t="str">
        <f>'VZGTTQ00005360 - Amjad'!D12</f>
        <v>PCT 143</v>
      </c>
      <c r="E349" s="103" t="str">
        <f>'VZGTTQ00005360 - Amjad'!E12</f>
        <v xml:space="preserve"> L5 Creative Dev Lead </v>
      </c>
      <c r="F349" s="111" t="s">
        <v>103</v>
      </c>
      <c r="G349" s="111" t="s">
        <v>104</v>
      </c>
      <c r="H349" s="98">
        <v>1000348365</v>
      </c>
      <c r="I349" s="98" t="s">
        <v>106</v>
      </c>
      <c r="J349" s="98" t="s">
        <v>24</v>
      </c>
      <c r="K349" s="15">
        <f>'VZGTTQ00005360 - Amjad'!F12</f>
        <v>21.975000000000001</v>
      </c>
      <c r="L349" s="15">
        <f>'VZGTTQ00005360 - Amjad'!G12</f>
        <v>3867.6000000000004</v>
      </c>
      <c r="M349" s="15">
        <f>'VZGTTQ00005360 - Amjad'!H12</f>
        <v>3867.6000000000004</v>
      </c>
      <c r="N349" s="15">
        <f>'VZGTTQ00005360 - Amjad'!I12</f>
        <v>3867.6000000000004</v>
      </c>
      <c r="O349" s="15">
        <f>'VZGTTQ00005360 - Amjad'!J12</f>
        <v>0</v>
      </c>
      <c r="P349" s="15">
        <f>'VZGTTQ00005360 - Amjad'!K12</f>
        <v>0</v>
      </c>
      <c r="Q349" s="15">
        <f>'VZGTTQ00005360 - Amjad'!L12</f>
        <v>0</v>
      </c>
      <c r="R349" s="15">
        <f>'VZGTTQ00005360 - Amjad'!M12</f>
        <v>0</v>
      </c>
      <c r="S349" s="15">
        <f>'VZGTTQ00005360 - Amjad'!N12</f>
        <v>7735.2000000000007</v>
      </c>
      <c r="T349" s="15">
        <f>'VZGTTQ00005360 - Amjad'!O12</f>
        <v>0</v>
      </c>
      <c r="U349" s="15">
        <f>'VZGTTQ00005360 - Amjad'!P12</f>
        <v>7735.2000000000007</v>
      </c>
      <c r="V349" s="98">
        <f>'VZGTTQ00005360 - Amjad'!Q12</f>
        <v>0</v>
      </c>
    </row>
    <row r="350" spans="1:22" ht="23.15" hidden="1" customHeight="1">
      <c r="A350" s="98">
        <f>'VZGTTQ00005360 - Amjad'!A13</f>
        <v>2277441</v>
      </c>
      <c r="B350" s="103" t="str">
        <f>'VZGTTQ00005360 - Amjad'!B13</f>
        <v>Kayal</v>
      </c>
      <c r="C350" s="98" t="str">
        <f>'VZGTTQ00005360 - Amjad'!C13</f>
        <v>Offshore</v>
      </c>
      <c r="D350" s="98" t="str">
        <f>'VZGTTQ00005360 - Amjad'!D13</f>
        <v>PCT 143</v>
      </c>
      <c r="E350" s="103" t="str">
        <f>'VZGTTQ00005360 - Amjad'!E13</f>
        <v xml:space="preserve"> L5 Creative Dev Lead </v>
      </c>
      <c r="F350" s="111" t="s">
        <v>103</v>
      </c>
      <c r="G350" s="111" t="s">
        <v>104</v>
      </c>
      <c r="H350" s="98">
        <v>1000348365</v>
      </c>
      <c r="I350" s="98" t="s">
        <v>106</v>
      </c>
      <c r="J350" s="98" t="s">
        <v>24</v>
      </c>
      <c r="K350" s="15">
        <f>'VZGTTQ00005360 - Amjad'!F13</f>
        <v>21.975000000000001</v>
      </c>
      <c r="L350" s="15">
        <f>'VZGTTQ00005360 - Amjad'!G13</f>
        <v>3867.6000000000004</v>
      </c>
      <c r="M350" s="15">
        <f>'VZGTTQ00005360 - Amjad'!H13</f>
        <v>3867.6000000000004</v>
      </c>
      <c r="N350" s="15">
        <f>'VZGTTQ00005360 - Amjad'!I13</f>
        <v>3867.6000000000004</v>
      </c>
      <c r="O350" s="15">
        <f>'VZGTTQ00005360 - Amjad'!J13</f>
        <v>0</v>
      </c>
      <c r="P350" s="15">
        <f>'VZGTTQ00005360 - Amjad'!K13</f>
        <v>0</v>
      </c>
      <c r="Q350" s="15">
        <f>'VZGTTQ00005360 - Amjad'!L13</f>
        <v>0</v>
      </c>
      <c r="R350" s="15">
        <f>'VZGTTQ00005360 - Amjad'!M13</f>
        <v>0</v>
      </c>
      <c r="S350" s="15">
        <f>'VZGTTQ00005360 - Amjad'!N13</f>
        <v>7735.2000000000007</v>
      </c>
      <c r="T350" s="15">
        <f>'VZGTTQ00005360 - Amjad'!O13</f>
        <v>0</v>
      </c>
      <c r="U350" s="15">
        <f>'VZGTTQ00005360 - Amjad'!P13</f>
        <v>7735.2000000000007</v>
      </c>
      <c r="V350" s="98">
        <f>'VZGTTQ00005360 - Amjad'!Q13</f>
        <v>0</v>
      </c>
    </row>
    <row r="351" spans="1:22" ht="23.15" hidden="1" customHeight="1">
      <c r="A351" s="98">
        <f>'VZGTTQ00005360 - Amjad'!A14</f>
        <v>260253</v>
      </c>
      <c r="B351" s="103" t="str">
        <f>'VZGTTQ00005360 - Amjad'!B14</f>
        <v>Malini Gunasekaran</v>
      </c>
      <c r="C351" s="98" t="str">
        <f>'VZGTTQ00005360 - Amjad'!C14</f>
        <v>Offshore</v>
      </c>
      <c r="D351" s="98" t="str">
        <f>'VZGTTQ00005360 - Amjad'!D14</f>
        <v>PCT 143</v>
      </c>
      <c r="E351" s="103" t="str">
        <f>'VZGTTQ00005360 - Amjad'!E14</f>
        <v xml:space="preserve"> L5 Business Analyst </v>
      </c>
      <c r="F351" s="111" t="s">
        <v>103</v>
      </c>
      <c r="G351" s="111" t="s">
        <v>104</v>
      </c>
      <c r="H351" s="98">
        <v>1000348365</v>
      </c>
      <c r="I351" s="98" t="s">
        <v>106</v>
      </c>
      <c r="J351" s="98" t="s">
        <v>24</v>
      </c>
      <c r="K351" s="15">
        <f>'VZGTTQ00005360 - Amjad'!F14</f>
        <v>22.024999999999999</v>
      </c>
      <c r="L351" s="15">
        <f>'VZGTTQ00005360 - Amjad'!G14</f>
        <v>3876.3999999999996</v>
      </c>
      <c r="M351" s="15">
        <f>'VZGTTQ00005360 - Amjad'!H14</f>
        <v>3876.3999999999996</v>
      </c>
      <c r="N351" s="15">
        <f>'VZGTTQ00005360 - Amjad'!I14</f>
        <v>3876.3999999999996</v>
      </c>
      <c r="O351" s="15">
        <f>'VZGTTQ00005360 - Amjad'!J14</f>
        <v>0</v>
      </c>
      <c r="P351" s="15">
        <f>'VZGTTQ00005360 - Amjad'!K14</f>
        <v>0</v>
      </c>
      <c r="Q351" s="15">
        <f>'VZGTTQ00005360 - Amjad'!L14</f>
        <v>0</v>
      </c>
      <c r="R351" s="15">
        <f>'VZGTTQ00005360 - Amjad'!M14</f>
        <v>0</v>
      </c>
      <c r="S351" s="15">
        <f>'VZGTTQ00005360 - Amjad'!N14</f>
        <v>7752.7999999999993</v>
      </c>
      <c r="T351" s="15">
        <f>'VZGTTQ00005360 - Amjad'!O14</f>
        <v>0</v>
      </c>
      <c r="U351" s="15">
        <f>'VZGTTQ00005360 - Amjad'!P14</f>
        <v>7752.7999999999993</v>
      </c>
      <c r="V351" s="98">
        <f>'VZGTTQ00005360 - Amjad'!Q14</f>
        <v>0</v>
      </c>
    </row>
    <row r="352" spans="1:22" ht="23.15" hidden="1" customHeight="1">
      <c r="A352" s="98">
        <f>'VZGTTQ00005360 - Amjad'!A15</f>
        <v>890446</v>
      </c>
      <c r="B352" s="103" t="str">
        <f>'VZGTTQ00005360 - Amjad'!B15</f>
        <v>Murugesan,Aravind</v>
      </c>
      <c r="C352" s="98" t="str">
        <f>'VZGTTQ00005360 - Amjad'!C15</f>
        <v>Offshore</v>
      </c>
      <c r="D352" s="98" t="str">
        <f>'VZGTTQ00005360 - Amjad'!D15</f>
        <v>PCT 143</v>
      </c>
      <c r="E352" s="103" t="str">
        <f>'VZGTTQ00005360 - Amjad'!E15</f>
        <v xml:space="preserve"> L4 AEM Developer </v>
      </c>
      <c r="F352" s="111" t="s">
        <v>103</v>
      </c>
      <c r="G352" s="111" t="s">
        <v>104</v>
      </c>
      <c r="H352" s="98">
        <v>1000348365</v>
      </c>
      <c r="I352" s="98" t="s">
        <v>106</v>
      </c>
      <c r="J352" s="98" t="s">
        <v>24</v>
      </c>
      <c r="K352" s="15">
        <f>'VZGTTQ00005360 - Amjad'!F15</f>
        <v>24.5</v>
      </c>
      <c r="L352" s="15">
        <f>'VZGTTQ00005360 - Amjad'!G15</f>
        <v>4312</v>
      </c>
      <c r="M352" s="15">
        <f>'VZGTTQ00005360 - Amjad'!H15</f>
        <v>4312</v>
      </c>
      <c r="N352" s="15">
        <f>'VZGTTQ00005360 - Amjad'!I15</f>
        <v>4312</v>
      </c>
      <c r="O352" s="15">
        <f>'VZGTTQ00005360 - Amjad'!J15</f>
        <v>0</v>
      </c>
      <c r="P352" s="15">
        <f>'VZGTTQ00005360 - Amjad'!K15</f>
        <v>0</v>
      </c>
      <c r="Q352" s="15">
        <f>'VZGTTQ00005360 - Amjad'!L15</f>
        <v>0</v>
      </c>
      <c r="R352" s="15">
        <f>'VZGTTQ00005360 - Amjad'!M15</f>
        <v>0</v>
      </c>
      <c r="S352" s="15">
        <f>'VZGTTQ00005360 - Amjad'!N15</f>
        <v>8624</v>
      </c>
      <c r="T352" s="15">
        <f>'VZGTTQ00005360 - Amjad'!O15</f>
        <v>0</v>
      </c>
      <c r="U352" s="15">
        <f>'VZGTTQ00005360 - Amjad'!P15</f>
        <v>8624</v>
      </c>
      <c r="V352" s="98">
        <f>'VZGTTQ00005360 - Amjad'!Q15</f>
        <v>0</v>
      </c>
    </row>
    <row r="353" spans="1:22" ht="23.15" hidden="1" customHeight="1">
      <c r="A353" s="98">
        <f>'VZGTTQ00005360 - Amjad'!A16</f>
        <v>839719</v>
      </c>
      <c r="B353" s="103" t="str">
        <f>'VZGTTQ00005360 - Amjad'!B16</f>
        <v>K,Prasanth R</v>
      </c>
      <c r="C353" s="98" t="str">
        <f>'VZGTTQ00005360 - Amjad'!C16</f>
        <v>Offshore</v>
      </c>
      <c r="D353" s="98" t="str">
        <f>'VZGTTQ00005360 - Amjad'!D16</f>
        <v>PCT 143</v>
      </c>
      <c r="E353" s="103" t="str">
        <f>'VZGTTQ00005360 - Amjad'!E16</f>
        <v xml:space="preserve"> L4 AEM Developer </v>
      </c>
      <c r="F353" s="111" t="s">
        <v>103</v>
      </c>
      <c r="G353" s="111" t="s">
        <v>104</v>
      </c>
      <c r="H353" s="98">
        <v>1000348365</v>
      </c>
      <c r="I353" s="98" t="s">
        <v>106</v>
      </c>
      <c r="J353" s="98" t="s">
        <v>24</v>
      </c>
      <c r="K353" s="15">
        <f>'VZGTTQ00005360 - Amjad'!F16</f>
        <v>24.5</v>
      </c>
      <c r="L353" s="15">
        <f>'VZGTTQ00005360 - Amjad'!G16</f>
        <v>4312</v>
      </c>
      <c r="M353" s="15">
        <f>'VZGTTQ00005360 - Amjad'!H16</f>
        <v>4312</v>
      </c>
      <c r="N353" s="15">
        <f>'VZGTTQ00005360 - Amjad'!I16</f>
        <v>4312</v>
      </c>
      <c r="O353" s="15">
        <f>'VZGTTQ00005360 - Amjad'!J16</f>
        <v>0</v>
      </c>
      <c r="P353" s="15">
        <f>'VZGTTQ00005360 - Amjad'!K16</f>
        <v>0</v>
      </c>
      <c r="Q353" s="15">
        <f>'VZGTTQ00005360 - Amjad'!L16</f>
        <v>0</v>
      </c>
      <c r="R353" s="15">
        <f>'VZGTTQ00005360 - Amjad'!M16</f>
        <v>0</v>
      </c>
      <c r="S353" s="15">
        <f>'VZGTTQ00005360 - Amjad'!N16</f>
        <v>8624</v>
      </c>
      <c r="T353" s="15">
        <f>'VZGTTQ00005360 - Amjad'!O16</f>
        <v>0</v>
      </c>
      <c r="U353" s="15">
        <f>'VZGTTQ00005360 - Amjad'!P16</f>
        <v>8624</v>
      </c>
      <c r="V353" s="98">
        <f>'VZGTTQ00005360 - Amjad'!Q16</f>
        <v>0</v>
      </c>
    </row>
    <row r="354" spans="1:22" ht="23.15" hidden="1" customHeight="1">
      <c r="A354" s="98">
        <f>'VZGTTQ00005360 - Amjad'!A17</f>
        <v>2134843</v>
      </c>
      <c r="B354" s="103" t="str">
        <f>'VZGTTQ00005360 - Amjad'!B17</f>
        <v>Kirrutugga</v>
      </c>
      <c r="C354" s="98" t="str">
        <f>'VZGTTQ00005360 - Amjad'!C17</f>
        <v>Offshore</v>
      </c>
      <c r="D354" s="98" t="str">
        <f>'VZGTTQ00005360 - Amjad'!D17</f>
        <v>PCT 143</v>
      </c>
      <c r="E354" s="103" t="str">
        <f>'VZGTTQ00005360 - Amjad'!E17</f>
        <v xml:space="preserve"> L3 Creative Developer </v>
      </c>
      <c r="F354" s="111" t="s">
        <v>103</v>
      </c>
      <c r="G354" s="111" t="s">
        <v>104</v>
      </c>
      <c r="H354" s="98">
        <v>1000348365</v>
      </c>
      <c r="I354" s="98" t="s">
        <v>106</v>
      </c>
      <c r="J354" s="98" t="s">
        <v>24</v>
      </c>
      <c r="K354" s="15">
        <f>'VZGTTQ00005360 - Amjad'!F17</f>
        <v>21.212499999999999</v>
      </c>
      <c r="L354" s="15">
        <f>'VZGTTQ00005360 - Amjad'!G17</f>
        <v>3733.3999999999996</v>
      </c>
      <c r="M354" s="15">
        <f>'VZGTTQ00005360 - Amjad'!H17</f>
        <v>3733.3999999999996</v>
      </c>
      <c r="N354" s="15">
        <f>'VZGTTQ00005360 - Amjad'!I17</f>
        <v>3733.3999999999996</v>
      </c>
      <c r="O354" s="15">
        <f>'VZGTTQ00005360 - Amjad'!J17</f>
        <v>0</v>
      </c>
      <c r="P354" s="15">
        <f>'VZGTTQ00005360 - Amjad'!K17</f>
        <v>0</v>
      </c>
      <c r="Q354" s="15">
        <f>'VZGTTQ00005360 - Amjad'!L17</f>
        <v>0</v>
      </c>
      <c r="R354" s="15">
        <f>'VZGTTQ00005360 - Amjad'!M17</f>
        <v>0</v>
      </c>
      <c r="S354" s="15">
        <f>'VZGTTQ00005360 - Amjad'!N17</f>
        <v>7466.7999999999993</v>
      </c>
      <c r="T354" s="15">
        <f>'VZGTTQ00005360 - Amjad'!O17</f>
        <v>0</v>
      </c>
      <c r="U354" s="15">
        <f>'VZGTTQ00005360 - Amjad'!P17</f>
        <v>7466.7999999999993</v>
      </c>
      <c r="V354" s="98">
        <f>'VZGTTQ00005360 - Amjad'!Q17</f>
        <v>0</v>
      </c>
    </row>
    <row r="355" spans="1:22" ht="23.15" hidden="1" customHeight="1">
      <c r="A355" s="98">
        <f>'VZGTTQ00005360 - Amjad'!A18</f>
        <v>2134602</v>
      </c>
      <c r="B355" s="103" t="str">
        <f>'VZGTTQ00005360 - Amjad'!B18</f>
        <v>C,Anitha</v>
      </c>
      <c r="C355" s="98" t="str">
        <f>'VZGTTQ00005360 - Amjad'!C18</f>
        <v>Offshore</v>
      </c>
      <c r="D355" s="98" t="str">
        <f>'VZGTTQ00005360 - Amjad'!D18</f>
        <v>PCT 143</v>
      </c>
      <c r="E355" s="103" t="str">
        <f>'VZGTTQ00005360 - Amjad'!E18</f>
        <v xml:space="preserve"> L3 Creative Developer </v>
      </c>
      <c r="F355" s="111" t="s">
        <v>103</v>
      </c>
      <c r="G355" s="111" t="s">
        <v>104</v>
      </c>
      <c r="H355" s="98">
        <v>1000348365</v>
      </c>
      <c r="I355" s="98" t="s">
        <v>106</v>
      </c>
      <c r="J355" s="98" t="s">
        <v>24</v>
      </c>
      <c r="K355" s="15">
        <f>'VZGTTQ00005360 - Amjad'!F18</f>
        <v>21.212499999999999</v>
      </c>
      <c r="L355" s="15">
        <f>'VZGTTQ00005360 - Amjad'!G18</f>
        <v>3733.3999999999996</v>
      </c>
      <c r="M355" s="15">
        <f>'VZGTTQ00005360 - Amjad'!H18</f>
        <v>3733.3999999999996</v>
      </c>
      <c r="N355" s="15">
        <f>'VZGTTQ00005360 - Amjad'!I18</f>
        <v>3733.3999999999996</v>
      </c>
      <c r="O355" s="15">
        <f>'VZGTTQ00005360 - Amjad'!J18</f>
        <v>0</v>
      </c>
      <c r="P355" s="15">
        <f>'VZGTTQ00005360 - Amjad'!K18</f>
        <v>0</v>
      </c>
      <c r="Q355" s="15">
        <f>'VZGTTQ00005360 - Amjad'!L18</f>
        <v>0</v>
      </c>
      <c r="R355" s="15">
        <f>'VZGTTQ00005360 - Amjad'!M18</f>
        <v>0</v>
      </c>
      <c r="S355" s="15">
        <f>'VZGTTQ00005360 - Amjad'!N18</f>
        <v>7466.7999999999993</v>
      </c>
      <c r="T355" s="15">
        <f>'VZGTTQ00005360 - Amjad'!O18</f>
        <v>0</v>
      </c>
      <c r="U355" s="15">
        <f>'VZGTTQ00005360 - Amjad'!P18</f>
        <v>7466.7999999999993</v>
      </c>
      <c r="V355" s="98">
        <f>'VZGTTQ00005360 - Amjad'!Q18</f>
        <v>0</v>
      </c>
    </row>
    <row r="356" spans="1:22" ht="23.15" hidden="1" customHeight="1">
      <c r="A356" s="98">
        <f>'VZGTTQ00005360 - Amjad'!A19</f>
        <v>2134910</v>
      </c>
      <c r="B356" s="103" t="str">
        <f>'VZGTTQ00005360 - Amjad'!B19</f>
        <v>Balaji,Aarthi</v>
      </c>
      <c r="C356" s="98" t="str">
        <f>'VZGTTQ00005360 - Amjad'!C19</f>
        <v>Offshore</v>
      </c>
      <c r="D356" s="98" t="str">
        <f>'VZGTTQ00005360 - Amjad'!D19</f>
        <v>PCT 143</v>
      </c>
      <c r="E356" s="103" t="str">
        <f>'VZGTTQ00005360 - Amjad'!E19</f>
        <v xml:space="preserve"> L1 Creative  Developer </v>
      </c>
      <c r="F356" s="111" t="s">
        <v>103</v>
      </c>
      <c r="G356" s="111" t="s">
        <v>104</v>
      </c>
      <c r="H356" s="98">
        <v>1000348365</v>
      </c>
      <c r="I356" s="98" t="s">
        <v>106</v>
      </c>
      <c r="J356" s="98" t="s">
        <v>24</v>
      </c>
      <c r="K356" s="15">
        <f>'VZGTTQ00005360 - Amjad'!F19</f>
        <v>21.212499999999999</v>
      </c>
      <c r="L356" s="15">
        <f>'VZGTTQ00005360 - Amjad'!G19</f>
        <v>3733.3999999999996</v>
      </c>
      <c r="M356" s="15">
        <f>'VZGTTQ00005360 - Amjad'!H19</f>
        <v>3733.3999999999996</v>
      </c>
      <c r="N356" s="15">
        <f>'VZGTTQ00005360 - Amjad'!I19</f>
        <v>3733.3999999999996</v>
      </c>
      <c r="O356" s="15">
        <f>'VZGTTQ00005360 - Amjad'!J19</f>
        <v>0</v>
      </c>
      <c r="P356" s="15">
        <f>'VZGTTQ00005360 - Amjad'!K19</f>
        <v>0</v>
      </c>
      <c r="Q356" s="15">
        <f>'VZGTTQ00005360 - Amjad'!L19</f>
        <v>0</v>
      </c>
      <c r="R356" s="15">
        <f>'VZGTTQ00005360 - Amjad'!M19</f>
        <v>0</v>
      </c>
      <c r="S356" s="15">
        <f>'VZGTTQ00005360 - Amjad'!N19</f>
        <v>7466.7999999999993</v>
      </c>
      <c r="T356" s="15">
        <f>'VZGTTQ00005360 - Amjad'!O19</f>
        <v>0</v>
      </c>
      <c r="U356" s="15">
        <f>'VZGTTQ00005360 - Amjad'!P19</f>
        <v>7466.7999999999993</v>
      </c>
      <c r="V356" s="98">
        <f>'VZGTTQ00005360 - Amjad'!Q19</f>
        <v>0</v>
      </c>
    </row>
    <row r="357" spans="1:22" ht="23.15" hidden="1" customHeight="1">
      <c r="A357" s="98">
        <f>'VZGTTQ00005360 - Amjad'!A20</f>
        <v>904809</v>
      </c>
      <c r="B357" s="103" t="str">
        <f>'VZGTTQ00005360 - Amjad'!B20</f>
        <v>Sharma,Aashish</v>
      </c>
      <c r="C357" s="98" t="str">
        <f>'VZGTTQ00005360 - Amjad'!C20</f>
        <v>Offshore</v>
      </c>
      <c r="D357" s="98" t="str">
        <f>'VZGTTQ00005360 - Amjad'!D20</f>
        <v>PCT 143</v>
      </c>
      <c r="E357" s="103" t="str">
        <f>'VZGTTQ00005360 - Amjad'!E20</f>
        <v xml:space="preserve"> L1 Creative  Developer </v>
      </c>
      <c r="F357" s="111" t="s">
        <v>103</v>
      </c>
      <c r="G357" s="111" t="s">
        <v>104</v>
      </c>
      <c r="H357" s="98">
        <v>1000348365</v>
      </c>
      <c r="I357" s="98" t="s">
        <v>106</v>
      </c>
      <c r="J357" s="98" t="s">
        <v>24</v>
      </c>
      <c r="K357" s="15">
        <f>'VZGTTQ00005360 - Amjad'!F20</f>
        <v>21.212499999999999</v>
      </c>
      <c r="L357" s="15">
        <f>'VZGTTQ00005360 - Amjad'!G20</f>
        <v>3733.3999999999996</v>
      </c>
      <c r="M357" s="15">
        <f>'VZGTTQ00005360 - Amjad'!H20</f>
        <v>3733.3999999999996</v>
      </c>
      <c r="N357" s="15">
        <f>'VZGTTQ00005360 - Amjad'!I20</f>
        <v>3733.3999999999996</v>
      </c>
      <c r="O357" s="15">
        <f>'VZGTTQ00005360 - Amjad'!J20</f>
        <v>0</v>
      </c>
      <c r="P357" s="15">
        <f>'VZGTTQ00005360 - Amjad'!K20</f>
        <v>0</v>
      </c>
      <c r="Q357" s="15">
        <f>'VZGTTQ00005360 - Amjad'!L20</f>
        <v>0</v>
      </c>
      <c r="R357" s="15">
        <f>'VZGTTQ00005360 - Amjad'!M20</f>
        <v>0</v>
      </c>
      <c r="S357" s="15">
        <f>'VZGTTQ00005360 - Amjad'!N20</f>
        <v>7466.7999999999993</v>
      </c>
      <c r="T357" s="15">
        <f>'VZGTTQ00005360 - Amjad'!O20</f>
        <v>0</v>
      </c>
      <c r="U357" s="15">
        <f>'VZGTTQ00005360 - Amjad'!P20</f>
        <v>7466.7999999999993</v>
      </c>
      <c r="V357" s="98">
        <f>'VZGTTQ00005360 - Amjad'!Q20</f>
        <v>0</v>
      </c>
    </row>
    <row r="358" spans="1:22" ht="23.15" hidden="1" customHeight="1">
      <c r="A358" s="98">
        <f>'VZGTTQ00005360 - Amjad'!A21</f>
        <v>894920</v>
      </c>
      <c r="B358" s="103" t="str">
        <f>'VZGTTQ00005360 - Amjad'!B21</f>
        <v>Venkata Monika,Alampalli</v>
      </c>
      <c r="C358" s="98" t="str">
        <f>'VZGTTQ00005360 - Amjad'!C21</f>
        <v>Offshore</v>
      </c>
      <c r="D358" s="98" t="str">
        <f>'VZGTTQ00005360 - Amjad'!D21</f>
        <v>PCT 143</v>
      </c>
      <c r="E358" s="103" t="str">
        <f>'VZGTTQ00005360 - Amjad'!E21</f>
        <v xml:space="preserve"> L1 Creative  Developer </v>
      </c>
      <c r="F358" s="111" t="s">
        <v>103</v>
      </c>
      <c r="G358" s="111" t="s">
        <v>104</v>
      </c>
      <c r="H358" s="98">
        <v>1000348365</v>
      </c>
      <c r="I358" s="98" t="s">
        <v>106</v>
      </c>
      <c r="J358" s="98" t="s">
        <v>24</v>
      </c>
      <c r="K358" s="15">
        <f>'VZGTTQ00005360 - Amjad'!F21</f>
        <v>21.212499999999999</v>
      </c>
      <c r="L358" s="15">
        <f>'VZGTTQ00005360 - Amjad'!G21</f>
        <v>3733.3999999999996</v>
      </c>
      <c r="M358" s="15">
        <f>'VZGTTQ00005360 - Amjad'!H21</f>
        <v>3733.3999999999996</v>
      </c>
      <c r="N358" s="15">
        <f>'VZGTTQ00005360 - Amjad'!I21</f>
        <v>3733.3999999999996</v>
      </c>
      <c r="O358" s="15">
        <f>'VZGTTQ00005360 - Amjad'!J21</f>
        <v>0</v>
      </c>
      <c r="P358" s="15">
        <f>'VZGTTQ00005360 - Amjad'!K21</f>
        <v>0</v>
      </c>
      <c r="Q358" s="15">
        <f>'VZGTTQ00005360 - Amjad'!L21</f>
        <v>0</v>
      </c>
      <c r="R358" s="15">
        <f>'VZGTTQ00005360 - Amjad'!M21</f>
        <v>0</v>
      </c>
      <c r="S358" s="15">
        <f>'VZGTTQ00005360 - Amjad'!N21</f>
        <v>7466.7999999999993</v>
      </c>
      <c r="T358" s="15">
        <f>'VZGTTQ00005360 - Amjad'!O21</f>
        <v>0</v>
      </c>
      <c r="U358" s="15">
        <f>'VZGTTQ00005360 - Amjad'!P21</f>
        <v>7466.7999999999993</v>
      </c>
      <c r="V358" s="98">
        <f>'VZGTTQ00005360 - Amjad'!Q21</f>
        <v>0</v>
      </c>
    </row>
    <row r="359" spans="1:22" ht="23.15" hidden="1" customHeight="1">
      <c r="A359" s="98">
        <f>'VZGTTQ00005360 - Amjad'!A22</f>
        <v>2088567</v>
      </c>
      <c r="B359" s="103" t="str">
        <f>'VZGTTQ00005360 - Amjad'!B22</f>
        <v>Upadhyay,Tanuj</v>
      </c>
      <c r="C359" s="98" t="str">
        <f>'VZGTTQ00005360 - Amjad'!C22</f>
        <v>Offshore</v>
      </c>
      <c r="D359" s="98" t="str">
        <f>'VZGTTQ00005360 - Amjad'!D22</f>
        <v>PCT 143</v>
      </c>
      <c r="E359" s="103" t="str">
        <f>'VZGTTQ00005360 - Amjad'!E22</f>
        <v xml:space="preserve"> L1 Creative  Developer </v>
      </c>
      <c r="F359" s="111" t="s">
        <v>103</v>
      </c>
      <c r="G359" s="111" t="s">
        <v>104</v>
      </c>
      <c r="H359" s="98">
        <v>1000348365</v>
      </c>
      <c r="I359" s="98" t="s">
        <v>106</v>
      </c>
      <c r="J359" s="98" t="s">
        <v>24</v>
      </c>
      <c r="K359" s="15">
        <f>'VZGTTQ00005360 - Amjad'!F22</f>
        <v>21.212499999999999</v>
      </c>
      <c r="L359" s="15">
        <f>'VZGTTQ00005360 - Amjad'!G22</f>
        <v>3733.3999999999996</v>
      </c>
      <c r="M359" s="15">
        <f>'VZGTTQ00005360 - Amjad'!H22</f>
        <v>3733.3999999999996</v>
      </c>
      <c r="N359" s="15">
        <f>'VZGTTQ00005360 - Amjad'!I22</f>
        <v>3733.3999999999996</v>
      </c>
      <c r="O359" s="15">
        <f>'VZGTTQ00005360 - Amjad'!J22</f>
        <v>0</v>
      </c>
      <c r="P359" s="15">
        <f>'VZGTTQ00005360 - Amjad'!K22</f>
        <v>0</v>
      </c>
      <c r="Q359" s="15">
        <f>'VZGTTQ00005360 - Amjad'!L22</f>
        <v>0</v>
      </c>
      <c r="R359" s="15">
        <f>'VZGTTQ00005360 - Amjad'!M22</f>
        <v>0</v>
      </c>
      <c r="S359" s="15">
        <f>'VZGTTQ00005360 - Amjad'!N22</f>
        <v>7466.7999999999993</v>
      </c>
      <c r="T359" s="15">
        <f>'VZGTTQ00005360 - Amjad'!O22</f>
        <v>0</v>
      </c>
      <c r="U359" s="15">
        <f>'VZGTTQ00005360 - Amjad'!P22</f>
        <v>7466.7999999999993</v>
      </c>
      <c r="V359" s="98">
        <f>'VZGTTQ00005360 - Amjad'!Q22</f>
        <v>0</v>
      </c>
    </row>
    <row r="360" spans="1:22" ht="23.15" hidden="1" customHeight="1">
      <c r="A360" s="98">
        <f>'VZGTTQ00005360 - Amjad'!A23</f>
        <v>2088629</v>
      </c>
      <c r="B360" s="103" t="str">
        <f>'VZGTTQ00005360 - Amjad'!B23</f>
        <v>Sharma,Anmol</v>
      </c>
      <c r="C360" s="98" t="str">
        <f>'VZGTTQ00005360 - Amjad'!C23</f>
        <v>Offshore</v>
      </c>
      <c r="D360" s="98" t="str">
        <f>'VZGTTQ00005360 - Amjad'!D23</f>
        <v>PCT 143</v>
      </c>
      <c r="E360" s="103" t="str">
        <f>'VZGTTQ00005360 - Amjad'!E23</f>
        <v xml:space="preserve"> L1 Creative  Developer </v>
      </c>
      <c r="F360" s="111" t="s">
        <v>103</v>
      </c>
      <c r="G360" s="111" t="s">
        <v>104</v>
      </c>
      <c r="H360" s="98">
        <v>1000348365</v>
      </c>
      <c r="I360" s="98" t="s">
        <v>106</v>
      </c>
      <c r="J360" s="98" t="s">
        <v>24</v>
      </c>
      <c r="K360" s="15">
        <f>'VZGTTQ00005360 - Amjad'!F23</f>
        <v>21.212499999999999</v>
      </c>
      <c r="L360" s="15">
        <f>'VZGTTQ00005360 - Amjad'!G23</f>
        <v>3733.3999999999996</v>
      </c>
      <c r="M360" s="15">
        <f>'VZGTTQ00005360 - Amjad'!H23</f>
        <v>3733.3999999999996</v>
      </c>
      <c r="N360" s="15">
        <f>'VZGTTQ00005360 - Amjad'!I23</f>
        <v>3733.3999999999996</v>
      </c>
      <c r="O360" s="15">
        <f>'VZGTTQ00005360 - Amjad'!J23</f>
        <v>0</v>
      </c>
      <c r="P360" s="15">
        <f>'VZGTTQ00005360 - Amjad'!K23</f>
        <v>0</v>
      </c>
      <c r="Q360" s="15">
        <f>'VZGTTQ00005360 - Amjad'!L23</f>
        <v>0</v>
      </c>
      <c r="R360" s="15">
        <f>'VZGTTQ00005360 - Amjad'!M23</f>
        <v>0</v>
      </c>
      <c r="S360" s="15">
        <f>'VZGTTQ00005360 - Amjad'!N23</f>
        <v>7466.7999999999993</v>
      </c>
      <c r="T360" s="15">
        <f>'VZGTTQ00005360 - Amjad'!O23</f>
        <v>0</v>
      </c>
      <c r="U360" s="15">
        <f>'VZGTTQ00005360 - Amjad'!P23</f>
        <v>7466.7999999999993</v>
      </c>
      <c r="V360" s="98">
        <f>'VZGTTQ00005360 - Amjad'!Q23</f>
        <v>0</v>
      </c>
    </row>
    <row r="361" spans="1:22" ht="23.15" hidden="1" customHeight="1">
      <c r="A361" s="98">
        <f>'VZGTTQ00005360 - Amjad'!A24</f>
        <v>2247861</v>
      </c>
      <c r="B361" s="103" t="str">
        <f>'VZGTTQ00005360 - Amjad'!B24</f>
        <v>Chandra,Phool</v>
      </c>
      <c r="C361" s="98" t="str">
        <f>'VZGTTQ00005360 - Amjad'!C24</f>
        <v>Offshore</v>
      </c>
      <c r="D361" s="98" t="str">
        <f>'VZGTTQ00005360 - Amjad'!D24</f>
        <v>PCT 143</v>
      </c>
      <c r="E361" s="103" t="str">
        <f>'VZGTTQ00005360 - Amjad'!E24</f>
        <v xml:space="preserve"> L5 AEM Developer </v>
      </c>
      <c r="F361" s="111" t="s">
        <v>103</v>
      </c>
      <c r="G361" s="111" t="s">
        <v>104</v>
      </c>
      <c r="H361" s="98">
        <v>1000348365</v>
      </c>
      <c r="I361" s="98" t="s">
        <v>106</v>
      </c>
      <c r="J361" s="98" t="s">
        <v>63</v>
      </c>
      <c r="K361" s="15">
        <f>'VZGTTQ00005360 - Amjad'!F24</f>
        <v>24.5</v>
      </c>
      <c r="L361" s="15">
        <f>'VZGTTQ00005360 - Amjad'!G24</f>
        <v>4312</v>
      </c>
      <c r="M361" s="15">
        <f>'VZGTTQ00005360 - Amjad'!H24</f>
        <v>4312</v>
      </c>
      <c r="N361" s="15">
        <f>'VZGTTQ00005360 - Amjad'!I24</f>
        <v>4312</v>
      </c>
      <c r="O361" s="15">
        <f>'VZGTTQ00005360 - Amjad'!J24</f>
        <v>0</v>
      </c>
      <c r="P361" s="15">
        <f>'VZGTTQ00005360 - Amjad'!K24</f>
        <v>0</v>
      </c>
      <c r="Q361" s="15">
        <f>'VZGTTQ00005360 - Amjad'!L24</f>
        <v>0</v>
      </c>
      <c r="R361" s="15">
        <f>'VZGTTQ00005360 - Amjad'!M24</f>
        <v>0</v>
      </c>
      <c r="S361" s="15">
        <f>'VZGTTQ00005360 - Amjad'!N24</f>
        <v>8624</v>
      </c>
      <c r="T361" s="15">
        <f>'VZGTTQ00005360 - Amjad'!O24</f>
        <v>0</v>
      </c>
      <c r="U361" s="15">
        <f>'VZGTTQ00005360 - Amjad'!P24</f>
        <v>8624</v>
      </c>
      <c r="V361" s="98">
        <f>'VZGTTQ00005360 - Amjad'!Q24</f>
        <v>0</v>
      </c>
    </row>
    <row r="362" spans="1:22" ht="23.15" hidden="1" customHeight="1">
      <c r="A362" s="98">
        <f>'VZGTTQ00005360 - Amjad'!A25</f>
        <v>2298112</v>
      </c>
      <c r="B362" s="103" t="str">
        <f>'VZGTTQ00005360 - Amjad'!B25</f>
        <v>RamanJI B</v>
      </c>
      <c r="C362" s="98" t="str">
        <f>'VZGTTQ00005360 - Amjad'!C25</f>
        <v>Offshore</v>
      </c>
      <c r="D362" s="98" t="str">
        <f>'VZGTTQ00005360 - Amjad'!D25</f>
        <v>PCT 143</v>
      </c>
      <c r="E362" s="103" t="str">
        <f>'VZGTTQ00005360 - Amjad'!E25</f>
        <v xml:space="preserve"> L5 AEM Developer </v>
      </c>
      <c r="F362" s="111" t="s">
        <v>103</v>
      </c>
      <c r="G362" s="111" t="s">
        <v>104</v>
      </c>
      <c r="H362" s="98">
        <v>1000348365</v>
      </c>
      <c r="I362" s="98" t="s">
        <v>106</v>
      </c>
      <c r="J362" s="98" t="s">
        <v>63</v>
      </c>
      <c r="K362" s="15">
        <f>'VZGTTQ00005360 - Amjad'!F25</f>
        <v>24.5</v>
      </c>
      <c r="L362" s="15">
        <f>'VZGTTQ00005360 - Amjad'!G25</f>
        <v>4312</v>
      </c>
      <c r="M362" s="15">
        <f>'VZGTTQ00005360 - Amjad'!H25</f>
        <v>4312</v>
      </c>
      <c r="N362" s="15">
        <f>'VZGTTQ00005360 - Amjad'!I25</f>
        <v>4312</v>
      </c>
      <c r="O362" s="15">
        <f>'VZGTTQ00005360 - Amjad'!J25</f>
        <v>0</v>
      </c>
      <c r="P362" s="15">
        <f>'VZGTTQ00005360 - Amjad'!K25</f>
        <v>0</v>
      </c>
      <c r="Q362" s="15">
        <f>'VZGTTQ00005360 - Amjad'!L25</f>
        <v>0</v>
      </c>
      <c r="R362" s="15">
        <f>'VZGTTQ00005360 - Amjad'!M25</f>
        <v>0</v>
      </c>
      <c r="S362" s="15">
        <f>'VZGTTQ00005360 - Amjad'!N25</f>
        <v>8624</v>
      </c>
      <c r="T362" s="15">
        <f>'VZGTTQ00005360 - Amjad'!O25</f>
        <v>0</v>
      </c>
      <c r="U362" s="15">
        <f>'VZGTTQ00005360 - Amjad'!P25</f>
        <v>8624</v>
      </c>
      <c r="V362" s="98">
        <f>'VZGTTQ00005360 - Amjad'!Q25</f>
        <v>0</v>
      </c>
    </row>
    <row r="363" spans="1:22" ht="23.15" hidden="1" customHeight="1">
      <c r="A363" s="98">
        <f>'VZGTTQ00005360 - Amjad'!A26</f>
        <v>2100194</v>
      </c>
      <c r="B363" s="103" t="str">
        <f>'VZGTTQ00005360 - Amjad'!B26</f>
        <v>Nagasai Keethi</v>
      </c>
      <c r="C363" s="98" t="str">
        <f>'VZGTTQ00005360 - Amjad'!C26</f>
        <v>Offshore</v>
      </c>
      <c r="D363" s="98" t="str">
        <f>'VZGTTQ00005360 - Amjad'!D26</f>
        <v>PCT 143</v>
      </c>
      <c r="E363" s="103" t="str">
        <f>'VZGTTQ00005360 - Amjad'!E26</f>
        <v xml:space="preserve"> L3 AEM Developer </v>
      </c>
      <c r="F363" s="111" t="s">
        <v>103</v>
      </c>
      <c r="G363" s="111" t="s">
        <v>104</v>
      </c>
      <c r="H363" s="98">
        <v>1000348365</v>
      </c>
      <c r="I363" s="98" t="s">
        <v>106</v>
      </c>
      <c r="J363" s="98" t="s">
        <v>63</v>
      </c>
      <c r="K363" s="15">
        <f>'VZGTTQ00005360 - Amjad'!F26</f>
        <v>20.862500000000001</v>
      </c>
      <c r="L363" s="15">
        <f>'VZGTTQ00005360 - Amjad'!G26</f>
        <v>3671.8</v>
      </c>
      <c r="M363" s="15">
        <f>'VZGTTQ00005360 - Amjad'!H26</f>
        <v>3671.8</v>
      </c>
      <c r="N363" s="15">
        <f>'VZGTTQ00005360 - Amjad'!I26</f>
        <v>3671.8</v>
      </c>
      <c r="O363" s="15">
        <f>'VZGTTQ00005360 - Amjad'!J26</f>
        <v>0</v>
      </c>
      <c r="P363" s="15">
        <f>'VZGTTQ00005360 - Amjad'!K26</f>
        <v>0</v>
      </c>
      <c r="Q363" s="15">
        <f>'VZGTTQ00005360 - Amjad'!L26</f>
        <v>0</v>
      </c>
      <c r="R363" s="15">
        <f>'VZGTTQ00005360 - Amjad'!M26</f>
        <v>0</v>
      </c>
      <c r="S363" s="15">
        <f>'VZGTTQ00005360 - Amjad'!N26</f>
        <v>7343.6</v>
      </c>
      <c r="T363" s="15">
        <f>'VZGTTQ00005360 - Amjad'!O26</f>
        <v>0</v>
      </c>
      <c r="U363" s="15">
        <f>'VZGTTQ00005360 - Amjad'!P26</f>
        <v>7343.6</v>
      </c>
      <c r="V363" s="98">
        <f>'VZGTTQ00005360 - Amjad'!Q26</f>
        <v>0</v>
      </c>
    </row>
    <row r="364" spans="1:22" ht="23.15" hidden="1" customHeight="1">
      <c r="A364" s="98">
        <f>'VZGTTQ00005360 - Amjad'!A27</f>
        <v>2201330</v>
      </c>
      <c r="B364" s="103" t="str">
        <f>'VZGTTQ00005360 - Amjad'!B27</f>
        <v>Mkc,Arunachalam</v>
      </c>
      <c r="C364" s="98" t="str">
        <f>'VZGTTQ00005360 - Amjad'!C27</f>
        <v>Offshore</v>
      </c>
      <c r="D364" s="98" t="str">
        <f>'VZGTTQ00005360 - Amjad'!D27</f>
        <v>PCT 248</v>
      </c>
      <c r="E364" s="103" t="str">
        <f>'VZGTTQ00005360 - Amjad'!E27</f>
        <v xml:space="preserve"> L5 Java Springboot Developer </v>
      </c>
      <c r="F364" s="111" t="s">
        <v>103</v>
      </c>
      <c r="G364" s="111" t="s">
        <v>104</v>
      </c>
      <c r="H364" s="98">
        <v>1000348365</v>
      </c>
      <c r="I364" s="98" t="s">
        <v>106</v>
      </c>
      <c r="J364" s="98" t="s">
        <v>24</v>
      </c>
      <c r="K364" s="15">
        <f>'VZGTTQ00005360 - Amjad'!F27</f>
        <v>21.975000000000001</v>
      </c>
      <c r="L364" s="15">
        <f>'VZGTTQ00005360 - Amjad'!G27</f>
        <v>3867.6000000000004</v>
      </c>
      <c r="M364" s="15">
        <f>'VZGTTQ00005360 - Amjad'!H27</f>
        <v>3867.6000000000004</v>
      </c>
      <c r="N364" s="15">
        <f>'VZGTTQ00005360 - Amjad'!I27</f>
        <v>3867.6000000000004</v>
      </c>
      <c r="O364" s="15">
        <f>'VZGTTQ00005360 - Amjad'!J27</f>
        <v>0</v>
      </c>
      <c r="P364" s="15">
        <f>'VZGTTQ00005360 - Amjad'!K27</f>
        <v>0</v>
      </c>
      <c r="Q364" s="15">
        <f>'VZGTTQ00005360 - Amjad'!L27</f>
        <v>0</v>
      </c>
      <c r="R364" s="15">
        <f>'VZGTTQ00005360 - Amjad'!M27</f>
        <v>0</v>
      </c>
      <c r="S364" s="15">
        <f>'VZGTTQ00005360 - Amjad'!N27</f>
        <v>7735.2000000000007</v>
      </c>
      <c r="T364" s="15">
        <f>'VZGTTQ00005360 - Amjad'!O27</f>
        <v>0</v>
      </c>
      <c r="U364" s="15">
        <f>'VZGTTQ00005360 - Amjad'!P27</f>
        <v>7735.2000000000007</v>
      </c>
      <c r="V364" s="98">
        <f>'VZGTTQ00005360 - Amjad'!Q27</f>
        <v>0</v>
      </c>
    </row>
    <row r="365" spans="1:22" ht="23.15" hidden="1" customHeight="1">
      <c r="A365" s="98">
        <f>'VZGTTQ00005360 - Amjad'!A28</f>
        <v>2156132</v>
      </c>
      <c r="B365" s="103" t="str">
        <f>'VZGTTQ00005360 - Amjad'!B28</f>
        <v>Katave,Gauri</v>
      </c>
      <c r="C365" s="98" t="str">
        <f>'VZGTTQ00005360 - Amjad'!C28</f>
        <v>Offshore</v>
      </c>
      <c r="D365" s="98" t="str">
        <f>'VZGTTQ00005360 - Amjad'!D28</f>
        <v>PCT 248</v>
      </c>
      <c r="E365" s="103" t="str">
        <f>'VZGTTQ00005360 - Amjad'!E28</f>
        <v xml:space="preserve"> L3 Java  Springboot Developer </v>
      </c>
      <c r="F365" s="111" t="s">
        <v>103</v>
      </c>
      <c r="G365" s="111" t="s">
        <v>104</v>
      </c>
      <c r="H365" s="98">
        <v>1000348365</v>
      </c>
      <c r="I365" s="98" t="s">
        <v>106</v>
      </c>
      <c r="J365" s="98" t="s">
        <v>24</v>
      </c>
      <c r="K365" s="15">
        <f>'VZGTTQ00005360 - Amjad'!F28</f>
        <v>21.212499999999999</v>
      </c>
      <c r="L365" s="15">
        <f>'VZGTTQ00005360 - Amjad'!G28</f>
        <v>3733.3999999999996</v>
      </c>
      <c r="M365" s="15">
        <f>'VZGTTQ00005360 - Amjad'!H28</f>
        <v>3733.3999999999996</v>
      </c>
      <c r="N365" s="15">
        <f>'VZGTTQ00005360 - Amjad'!I28</f>
        <v>3733.3999999999996</v>
      </c>
      <c r="O365" s="15">
        <f>'VZGTTQ00005360 - Amjad'!J28</f>
        <v>0</v>
      </c>
      <c r="P365" s="15">
        <f>'VZGTTQ00005360 - Amjad'!K28</f>
        <v>0</v>
      </c>
      <c r="Q365" s="15">
        <f>'VZGTTQ00005360 - Amjad'!L28</f>
        <v>0</v>
      </c>
      <c r="R365" s="15">
        <f>'VZGTTQ00005360 - Amjad'!M28</f>
        <v>0</v>
      </c>
      <c r="S365" s="15">
        <f>'VZGTTQ00005360 - Amjad'!N28</f>
        <v>7466.7999999999993</v>
      </c>
      <c r="T365" s="15">
        <f>'VZGTTQ00005360 - Amjad'!O28</f>
        <v>0</v>
      </c>
      <c r="U365" s="15">
        <f>'VZGTTQ00005360 - Amjad'!P28</f>
        <v>7466.7999999999993</v>
      </c>
      <c r="V365" s="98">
        <f>'VZGTTQ00005360 - Amjad'!Q28</f>
        <v>0</v>
      </c>
    </row>
    <row r="366" spans="1:22" ht="23.15" hidden="1" customHeight="1">
      <c r="A366" s="98">
        <f>'VZGTTQ00005360 - Amjad'!A29</f>
        <v>121470</v>
      </c>
      <c r="B366" s="103" t="str">
        <f>'VZGTTQ00005360 - Amjad'!B29</f>
        <v>Das,Prasun</v>
      </c>
      <c r="C366" s="98" t="str">
        <f>'VZGTTQ00005360 - Amjad'!C29</f>
        <v>Offshore</v>
      </c>
      <c r="D366" s="98" t="str">
        <f>'VZGTTQ00005360 - Amjad'!D29</f>
        <v>PCT 246</v>
      </c>
      <c r="E366" s="103" t="str">
        <f>'VZGTTQ00005360 - Amjad'!E29</f>
        <v>L0 Java sprintboot Developer</v>
      </c>
      <c r="F366" s="111" t="s">
        <v>103</v>
      </c>
      <c r="G366" s="111" t="s">
        <v>104</v>
      </c>
      <c r="H366" s="98">
        <v>1000348365</v>
      </c>
      <c r="I366" s="98" t="s">
        <v>106</v>
      </c>
      <c r="J366" s="98" t="s">
        <v>24</v>
      </c>
      <c r="K366" s="15">
        <f>'VZGTTQ00005360 - Amjad'!F29</f>
        <v>0</v>
      </c>
      <c r="L366" s="15">
        <f>'VZGTTQ00005360 - Amjad'!G29</f>
        <v>0</v>
      </c>
      <c r="M366" s="15">
        <f>'VZGTTQ00005360 - Amjad'!H29</f>
        <v>0</v>
      </c>
      <c r="N366" s="15">
        <f>'VZGTTQ00005360 - Amjad'!I29</f>
        <v>0</v>
      </c>
      <c r="O366" s="15">
        <f>'VZGTTQ00005360 - Amjad'!J29</f>
        <v>0</v>
      </c>
      <c r="P366" s="15">
        <f>'VZGTTQ00005360 - Amjad'!K29</f>
        <v>0</v>
      </c>
      <c r="Q366" s="15">
        <f>'VZGTTQ00005360 - Amjad'!L29</f>
        <v>0</v>
      </c>
      <c r="R366" s="15">
        <f>'VZGTTQ00005360 - Amjad'!M29</f>
        <v>0</v>
      </c>
      <c r="S366" s="15">
        <f>'VZGTTQ00005360 - Amjad'!N29</f>
        <v>0</v>
      </c>
      <c r="T366" s="15">
        <f>'VZGTTQ00005360 - Amjad'!O29</f>
        <v>0</v>
      </c>
      <c r="U366" s="15">
        <f>'VZGTTQ00005360 - Amjad'!P29</f>
        <v>0</v>
      </c>
      <c r="V366" s="98">
        <f>'VZGTTQ00005360 - Amjad'!Q29</f>
        <v>0</v>
      </c>
    </row>
    <row r="367" spans="1:22" ht="23.15" hidden="1" customHeight="1">
      <c r="A367" s="98">
        <f>'VZGTTQ00005360 - Amjad'!A30</f>
        <v>169770</v>
      </c>
      <c r="B367" s="103" t="str">
        <f>'VZGTTQ00005360 - Amjad'!B30</f>
        <v>Sampath,Gokulakrishnan</v>
      </c>
      <c r="C367" s="98" t="str">
        <f>'VZGTTQ00005360 - Amjad'!C30</f>
        <v>Offshore</v>
      </c>
      <c r="D367" s="98" t="str">
        <f>'VZGTTQ00005360 - Amjad'!D30</f>
        <v>PCT 246</v>
      </c>
      <c r="E367" s="103" t="str">
        <f>'VZGTTQ00005360 - Amjad'!E30</f>
        <v>L0 Java sprintboot Developer</v>
      </c>
      <c r="F367" s="111" t="s">
        <v>103</v>
      </c>
      <c r="G367" s="111" t="s">
        <v>104</v>
      </c>
      <c r="H367" s="98">
        <v>1000348365</v>
      </c>
      <c r="I367" s="98" t="s">
        <v>106</v>
      </c>
      <c r="J367" s="98" t="s">
        <v>24</v>
      </c>
      <c r="K367" s="15">
        <f>'VZGTTQ00005360 - Amjad'!F30</f>
        <v>0</v>
      </c>
      <c r="L367" s="15">
        <f>'VZGTTQ00005360 - Amjad'!G30</f>
        <v>0</v>
      </c>
      <c r="M367" s="15">
        <f>'VZGTTQ00005360 - Amjad'!H30</f>
        <v>0</v>
      </c>
      <c r="N367" s="15">
        <f>'VZGTTQ00005360 - Amjad'!I30</f>
        <v>0</v>
      </c>
      <c r="O367" s="15">
        <f>'VZGTTQ00005360 - Amjad'!J30</f>
        <v>0</v>
      </c>
      <c r="P367" s="15">
        <f>'VZGTTQ00005360 - Amjad'!K30</f>
        <v>0</v>
      </c>
      <c r="Q367" s="15">
        <f>'VZGTTQ00005360 - Amjad'!L30</f>
        <v>0</v>
      </c>
      <c r="R367" s="15">
        <f>'VZGTTQ00005360 - Amjad'!M30</f>
        <v>0</v>
      </c>
      <c r="S367" s="15">
        <f>'VZGTTQ00005360 - Amjad'!N30</f>
        <v>0</v>
      </c>
      <c r="T367" s="15">
        <f>'VZGTTQ00005360 - Amjad'!O30</f>
        <v>0</v>
      </c>
      <c r="U367" s="15">
        <f>'VZGTTQ00005360 - Amjad'!P30</f>
        <v>0</v>
      </c>
      <c r="V367" s="98">
        <f>'VZGTTQ00005360 - Amjad'!Q30</f>
        <v>0</v>
      </c>
    </row>
    <row r="368" spans="1:22" ht="23.15" hidden="1" customHeight="1">
      <c r="A368" s="98">
        <f>'VZGTTQ00005360 - Amjad'!A31</f>
        <v>2037344</v>
      </c>
      <c r="B368" s="103" t="str">
        <f>'VZGTTQ00005360 - Amjad'!B31</f>
        <v>Dudekula,Idurbasha</v>
      </c>
      <c r="C368" s="98" t="str">
        <f>'VZGTTQ00005360 - Amjad'!C31</f>
        <v>Offshore</v>
      </c>
      <c r="D368" s="98" t="str">
        <f>'VZGTTQ00005360 - Amjad'!D31</f>
        <v>PCT 246</v>
      </c>
      <c r="E368" s="103" t="str">
        <f>'VZGTTQ00005360 - Amjad'!E31</f>
        <v>L0 Java sprintboot Developer</v>
      </c>
      <c r="F368" s="111" t="s">
        <v>103</v>
      </c>
      <c r="G368" s="111" t="s">
        <v>104</v>
      </c>
      <c r="H368" s="98">
        <v>1000302389</v>
      </c>
      <c r="I368" s="98" t="s">
        <v>105</v>
      </c>
      <c r="J368" s="98" t="s">
        <v>24</v>
      </c>
      <c r="K368" s="15">
        <f>'VZGTTQ00005360 - Amjad'!F31</f>
        <v>0</v>
      </c>
      <c r="L368" s="15">
        <f>'VZGTTQ00005360 - Amjad'!G31</f>
        <v>0</v>
      </c>
      <c r="M368" s="15">
        <f>'VZGTTQ00005360 - Amjad'!H31</f>
        <v>0</v>
      </c>
      <c r="N368" s="15">
        <f>'VZGTTQ00005360 - Amjad'!I31</f>
        <v>0</v>
      </c>
      <c r="O368" s="15">
        <f>'VZGTTQ00005360 - Amjad'!J31</f>
        <v>0</v>
      </c>
      <c r="P368" s="15">
        <f>'VZGTTQ00005360 - Amjad'!K31</f>
        <v>0</v>
      </c>
      <c r="Q368" s="15">
        <f>'VZGTTQ00005360 - Amjad'!L31</f>
        <v>0</v>
      </c>
      <c r="R368" s="15">
        <f>'VZGTTQ00005360 - Amjad'!M31</f>
        <v>0</v>
      </c>
      <c r="S368" s="15">
        <f>'VZGTTQ00005360 - Amjad'!N31</f>
        <v>0</v>
      </c>
      <c r="T368" s="15">
        <f>'VZGTTQ00005360 - Amjad'!O31</f>
        <v>0</v>
      </c>
      <c r="U368" s="15">
        <f>'VZGTTQ00005360 - Amjad'!P31</f>
        <v>0</v>
      </c>
      <c r="V368" s="98">
        <f>'VZGTTQ00005360 - Amjad'!Q31</f>
        <v>0</v>
      </c>
    </row>
    <row r="369" spans="1:22" ht="23.15" hidden="1" customHeight="1">
      <c r="A369" s="98">
        <f>'VZGTTQ00005360 - Amjad'!A32</f>
        <v>2332367</v>
      </c>
      <c r="B369" s="103" t="str">
        <f>'VZGTTQ00005360 - Amjad'!B32</f>
        <v>Kumar Ganesh</v>
      </c>
      <c r="C369" s="98" t="str">
        <f>'VZGTTQ00005360 - Amjad'!C32</f>
        <v>Offshore</v>
      </c>
      <c r="D369" s="98" t="str">
        <f>'VZGTTQ00005360 - Amjad'!D32</f>
        <v>PCT 246</v>
      </c>
      <c r="E369" s="103" t="str">
        <f>'VZGTTQ00005360 - Amjad'!E32</f>
        <v>L0 Java sprintboot Developer</v>
      </c>
      <c r="F369" s="111" t="s">
        <v>103</v>
      </c>
      <c r="G369" s="111" t="s">
        <v>104</v>
      </c>
      <c r="H369" s="98">
        <v>1000292888</v>
      </c>
      <c r="I369" s="98" t="s">
        <v>107</v>
      </c>
      <c r="J369" s="98" t="s">
        <v>24</v>
      </c>
      <c r="K369" s="15">
        <f>'VZGTTQ00005360 - Amjad'!F32</f>
        <v>0</v>
      </c>
      <c r="L369" s="15">
        <f>'VZGTTQ00005360 - Amjad'!G32</f>
        <v>0</v>
      </c>
      <c r="M369" s="15">
        <f>'VZGTTQ00005360 - Amjad'!H32</f>
        <v>0</v>
      </c>
      <c r="N369" s="15">
        <f>'VZGTTQ00005360 - Amjad'!I32</f>
        <v>0</v>
      </c>
      <c r="O369" s="15">
        <f>'VZGTTQ00005360 - Amjad'!J32</f>
        <v>0</v>
      </c>
      <c r="P369" s="15">
        <f>'VZGTTQ00005360 - Amjad'!K32</f>
        <v>0</v>
      </c>
      <c r="Q369" s="15">
        <f>'VZGTTQ00005360 - Amjad'!L32</f>
        <v>0</v>
      </c>
      <c r="R369" s="15">
        <f>'VZGTTQ00005360 - Amjad'!M32</f>
        <v>0</v>
      </c>
      <c r="S369" s="15">
        <f>'VZGTTQ00005360 - Amjad'!N32</f>
        <v>0</v>
      </c>
      <c r="T369" s="15">
        <f>'VZGTTQ00005360 - Amjad'!O32</f>
        <v>0</v>
      </c>
      <c r="U369" s="15">
        <f>'VZGTTQ00005360 - Amjad'!P32</f>
        <v>0</v>
      </c>
      <c r="V369" s="98">
        <f>'VZGTTQ00005360 - Amjad'!Q32</f>
        <v>0</v>
      </c>
    </row>
    <row r="370" spans="1:22" ht="23.15" hidden="1" customHeight="1">
      <c r="A370" s="98">
        <f>'VZGTTQ00005360 - Amjad'!A33</f>
        <v>2072344</v>
      </c>
      <c r="B370" s="103" t="str">
        <f>'VZGTTQ00005360 - Amjad'!B33</f>
        <v>Chandrasekar,Kabilavarman</v>
      </c>
      <c r="C370" s="98" t="str">
        <f>'VZGTTQ00005360 - Amjad'!C33</f>
        <v>Offshore</v>
      </c>
      <c r="D370" s="98" t="str">
        <f>'VZGTTQ00005360 - Amjad'!D33</f>
        <v>PCT 246</v>
      </c>
      <c r="E370" s="103" t="str">
        <f>'VZGTTQ00005360 - Amjad'!E33</f>
        <v>L0 Java sprintboot Developer</v>
      </c>
      <c r="F370" s="111" t="s">
        <v>103</v>
      </c>
      <c r="G370" s="111" t="s">
        <v>104</v>
      </c>
      <c r="H370" s="98">
        <v>1000302389</v>
      </c>
      <c r="I370" s="98" t="s">
        <v>105</v>
      </c>
      <c r="J370" s="98" t="s">
        <v>33</v>
      </c>
      <c r="K370" s="15">
        <f>'VZGTTQ00005360 - Amjad'!F33</f>
        <v>0</v>
      </c>
      <c r="L370" s="15">
        <f>'VZGTTQ00005360 - Amjad'!G33</f>
        <v>0</v>
      </c>
      <c r="M370" s="15">
        <f>'VZGTTQ00005360 - Amjad'!H33</f>
        <v>0</v>
      </c>
      <c r="N370" s="15">
        <f>'VZGTTQ00005360 - Amjad'!I33</f>
        <v>0</v>
      </c>
      <c r="O370" s="15">
        <f>'VZGTTQ00005360 - Amjad'!J33</f>
        <v>0</v>
      </c>
      <c r="P370" s="15">
        <f>'VZGTTQ00005360 - Amjad'!K33</f>
        <v>0</v>
      </c>
      <c r="Q370" s="15">
        <f>'VZGTTQ00005360 - Amjad'!L33</f>
        <v>0</v>
      </c>
      <c r="R370" s="15">
        <f>'VZGTTQ00005360 - Amjad'!M33</f>
        <v>0</v>
      </c>
      <c r="S370" s="15">
        <f>'VZGTTQ00005360 - Amjad'!N33</f>
        <v>0</v>
      </c>
      <c r="T370" s="15">
        <f>'VZGTTQ00005360 - Amjad'!O33</f>
        <v>0</v>
      </c>
      <c r="U370" s="15">
        <f>'VZGTTQ00005360 - Amjad'!P33</f>
        <v>0</v>
      </c>
      <c r="V370" s="98">
        <f>'VZGTTQ00005360 - Amjad'!Q33</f>
        <v>0</v>
      </c>
    </row>
    <row r="371" spans="1:22" ht="23.15" hidden="1" customHeight="1">
      <c r="A371" s="98">
        <f>'VZGTTQ00005360 - Amjad'!A34</f>
        <v>2077344</v>
      </c>
      <c r="B371" s="103" t="str">
        <f>'VZGTTQ00005360 - Amjad'!B34</f>
        <v>CH,Regina Roveena</v>
      </c>
      <c r="C371" s="98" t="str">
        <f>'VZGTTQ00005360 - Amjad'!C34</f>
        <v>Offshore</v>
      </c>
      <c r="D371" s="98" t="str">
        <f>'VZGTTQ00005360 - Amjad'!D34</f>
        <v>PCT 246</v>
      </c>
      <c r="E371" s="103" t="str">
        <f>'VZGTTQ00005360 - Amjad'!E34</f>
        <v>L0 Java sprintboot Developer</v>
      </c>
      <c r="F371" s="111" t="s">
        <v>103</v>
      </c>
      <c r="G371" s="111" t="s">
        <v>104</v>
      </c>
      <c r="H371" s="98">
        <v>1000302389</v>
      </c>
      <c r="I371" s="98" t="s">
        <v>105</v>
      </c>
      <c r="J371" s="98" t="s">
        <v>24</v>
      </c>
      <c r="K371" s="15">
        <f>'VZGTTQ00005360 - Amjad'!F34</f>
        <v>0</v>
      </c>
      <c r="L371" s="15">
        <f>'VZGTTQ00005360 - Amjad'!G34</f>
        <v>0</v>
      </c>
      <c r="M371" s="15">
        <f>'VZGTTQ00005360 - Amjad'!H34</f>
        <v>0</v>
      </c>
      <c r="N371" s="15">
        <f>'VZGTTQ00005360 - Amjad'!I34</f>
        <v>0</v>
      </c>
      <c r="O371" s="15">
        <f>'VZGTTQ00005360 - Amjad'!J34</f>
        <v>0</v>
      </c>
      <c r="P371" s="15">
        <f>'VZGTTQ00005360 - Amjad'!K34</f>
        <v>0</v>
      </c>
      <c r="Q371" s="15">
        <f>'VZGTTQ00005360 - Amjad'!L34</f>
        <v>0</v>
      </c>
      <c r="R371" s="15">
        <f>'VZGTTQ00005360 - Amjad'!M34</f>
        <v>0</v>
      </c>
      <c r="S371" s="15">
        <f>'VZGTTQ00005360 - Amjad'!N34</f>
        <v>0</v>
      </c>
      <c r="T371" s="15">
        <f>'VZGTTQ00005360 - Amjad'!O34</f>
        <v>0</v>
      </c>
      <c r="U371" s="15">
        <f>'VZGTTQ00005360 - Amjad'!P34</f>
        <v>0</v>
      </c>
      <c r="V371" s="98">
        <f>'VZGTTQ00005360 - Amjad'!Q34</f>
        <v>0</v>
      </c>
    </row>
    <row r="372" spans="1:22" ht="23.15" hidden="1" customHeight="1">
      <c r="A372" s="98">
        <f>'VZGTTQ00005360 - Amjad'!A35</f>
        <v>2082949</v>
      </c>
      <c r="B372" s="103" t="str">
        <f>'VZGTTQ00005360 - Amjad'!B35</f>
        <v>Peter,Kennedy</v>
      </c>
      <c r="C372" s="98" t="str">
        <f>'VZGTTQ00005360 - Amjad'!C35</f>
        <v>Offshore</v>
      </c>
      <c r="D372" s="98" t="str">
        <f>'VZGTTQ00005360 - Amjad'!D35</f>
        <v>PCT 246</v>
      </c>
      <c r="E372" s="103" t="str">
        <f>'VZGTTQ00005360 - Amjad'!E35</f>
        <v>L0 Java sprintboot Developer</v>
      </c>
      <c r="F372" s="111" t="s">
        <v>103</v>
      </c>
      <c r="G372" s="111" t="s">
        <v>104</v>
      </c>
      <c r="H372" s="98">
        <v>1000348365</v>
      </c>
      <c r="I372" s="98" t="s">
        <v>106</v>
      </c>
      <c r="J372" s="98" t="s">
        <v>33</v>
      </c>
      <c r="K372" s="15">
        <f>'VZGTTQ00005360 - Amjad'!F35</f>
        <v>0</v>
      </c>
      <c r="L372" s="15">
        <f>'VZGTTQ00005360 - Amjad'!G35</f>
        <v>0</v>
      </c>
      <c r="M372" s="15">
        <f>'VZGTTQ00005360 - Amjad'!H35</f>
        <v>0</v>
      </c>
      <c r="N372" s="15">
        <f>'VZGTTQ00005360 - Amjad'!I35</f>
        <v>0</v>
      </c>
      <c r="O372" s="15">
        <f>'VZGTTQ00005360 - Amjad'!J35</f>
        <v>0</v>
      </c>
      <c r="P372" s="15">
        <f>'VZGTTQ00005360 - Amjad'!K35</f>
        <v>0</v>
      </c>
      <c r="Q372" s="15">
        <f>'VZGTTQ00005360 - Amjad'!L35</f>
        <v>0</v>
      </c>
      <c r="R372" s="15">
        <f>'VZGTTQ00005360 - Amjad'!M35</f>
        <v>0</v>
      </c>
      <c r="S372" s="15">
        <f>'VZGTTQ00005360 - Amjad'!N35</f>
        <v>0</v>
      </c>
      <c r="T372" s="15">
        <f>'VZGTTQ00005360 - Amjad'!O35</f>
        <v>0</v>
      </c>
      <c r="U372" s="15">
        <f>'VZGTTQ00005360 - Amjad'!P35</f>
        <v>0</v>
      </c>
      <c r="V372" s="98">
        <f>'VZGTTQ00005360 - Amjad'!Q35</f>
        <v>0</v>
      </c>
    </row>
    <row r="373" spans="1:22" ht="23.15" hidden="1" customHeight="1">
      <c r="A373" s="98">
        <f>'VZGTTQ00005360 - Amjad'!A36</f>
        <v>2090798</v>
      </c>
      <c r="B373" s="103" t="str">
        <f>'VZGTTQ00005360 - Amjad'!B36</f>
        <v>Chakraborty,Trideep</v>
      </c>
      <c r="C373" s="98" t="str">
        <f>'VZGTTQ00005360 - Amjad'!C36</f>
        <v>Offshore</v>
      </c>
      <c r="D373" s="98" t="str">
        <f>'VZGTTQ00005360 - Amjad'!D36</f>
        <v>PCT 246</v>
      </c>
      <c r="E373" s="103" t="str">
        <f>'VZGTTQ00005360 - Amjad'!E36</f>
        <v>L0 Java sprintboot Developer</v>
      </c>
      <c r="F373" s="111" t="s">
        <v>103</v>
      </c>
      <c r="G373" s="111" t="s">
        <v>104</v>
      </c>
      <c r="H373" s="98" t="e">
        <v>#N/A</v>
      </c>
      <c r="I373" s="98" t="e">
        <v>#N/A</v>
      </c>
      <c r="J373" s="98" t="e">
        <v>#N/A</v>
      </c>
      <c r="K373" s="15">
        <f>'VZGTTQ00005360 - Amjad'!F36</f>
        <v>0</v>
      </c>
      <c r="L373" s="15">
        <f>'VZGTTQ00005360 - Amjad'!G36</f>
        <v>0</v>
      </c>
      <c r="M373" s="15">
        <f>'VZGTTQ00005360 - Amjad'!H36</f>
        <v>0</v>
      </c>
      <c r="N373" s="15">
        <f>'VZGTTQ00005360 - Amjad'!I36</f>
        <v>0</v>
      </c>
      <c r="O373" s="15">
        <f>'VZGTTQ00005360 - Amjad'!J36</f>
        <v>0</v>
      </c>
      <c r="P373" s="15">
        <f>'VZGTTQ00005360 - Amjad'!K36</f>
        <v>0</v>
      </c>
      <c r="Q373" s="15">
        <f>'VZGTTQ00005360 - Amjad'!L36</f>
        <v>0</v>
      </c>
      <c r="R373" s="15">
        <f>'VZGTTQ00005360 - Amjad'!M36</f>
        <v>0</v>
      </c>
      <c r="S373" s="15">
        <f>'VZGTTQ00005360 - Amjad'!N36</f>
        <v>0</v>
      </c>
      <c r="T373" s="15">
        <f>'VZGTTQ00005360 - Amjad'!O36</f>
        <v>0</v>
      </c>
      <c r="U373" s="15">
        <f>'VZGTTQ00005360 - Amjad'!P36</f>
        <v>0</v>
      </c>
      <c r="V373" s="98">
        <f>'VZGTTQ00005360 - Amjad'!Q36</f>
        <v>0</v>
      </c>
    </row>
    <row r="374" spans="1:22" ht="23.15" hidden="1" customHeight="1">
      <c r="A374" s="98">
        <f>'VZGTTQ00005360 - Amjad'!A37</f>
        <v>2098033</v>
      </c>
      <c r="B374" s="103" t="str">
        <f>'VZGTTQ00005360 - Amjad'!B37</f>
        <v>Alam,Faiz</v>
      </c>
      <c r="C374" s="98" t="str">
        <f>'VZGTTQ00005360 - Amjad'!C37</f>
        <v>Offshore</v>
      </c>
      <c r="D374" s="98" t="str">
        <f>'VZGTTQ00005360 - Amjad'!D37</f>
        <v>PCT 246</v>
      </c>
      <c r="E374" s="103" t="str">
        <f>'VZGTTQ00005360 - Amjad'!E37</f>
        <v>L0 Java sprintboot Developer</v>
      </c>
      <c r="F374" s="111" t="s">
        <v>103</v>
      </c>
      <c r="G374" s="111" t="s">
        <v>104</v>
      </c>
      <c r="H374" s="98">
        <v>1000292888</v>
      </c>
      <c r="I374" s="98" t="s">
        <v>107</v>
      </c>
      <c r="J374" s="98" t="s">
        <v>24</v>
      </c>
      <c r="K374" s="15">
        <f>'VZGTTQ00005360 - Amjad'!F37</f>
        <v>0</v>
      </c>
      <c r="L374" s="15">
        <f>'VZGTTQ00005360 - Amjad'!G37</f>
        <v>0</v>
      </c>
      <c r="M374" s="15">
        <f>'VZGTTQ00005360 - Amjad'!H37</f>
        <v>0</v>
      </c>
      <c r="N374" s="15">
        <f>'VZGTTQ00005360 - Amjad'!I37</f>
        <v>0</v>
      </c>
      <c r="O374" s="15">
        <f>'VZGTTQ00005360 - Amjad'!J37</f>
        <v>0</v>
      </c>
      <c r="P374" s="15">
        <f>'VZGTTQ00005360 - Amjad'!K37</f>
        <v>0</v>
      </c>
      <c r="Q374" s="15">
        <f>'VZGTTQ00005360 - Amjad'!L37</f>
        <v>0</v>
      </c>
      <c r="R374" s="15">
        <f>'VZGTTQ00005360 - Amjad'!M37</f>
        <v>0</v>
      </c>
      <c r="S374" s="15">
        <f>'VZGTTQ00005360 - Amjad'!N37</f>
        <v>0</v>
      </c>
      <c r="T374" s="15">
        <f>'VZGTTQ00005360 - Amjad'!O37</f>
        <v>0</v>
      </c>
      <c r="U374" s="15">
        <f>'VZGTTQ00005360 - Amjad'!P37</f>
        <v>0</v>
      </c>
      <c r="V374" s="98">
        <f>'VZGTTQ00005360 - Amjad'!Q37</f>
        <v>0</v>
      </c>
    </row>
    <row r="375" spans="1:22" ht="23.15" hidden="1" customHeight="1">
      <c r="A375" s="98">
        <f>'VZGTTQ00005360 - Amjad'!A38</f>
        <v>2098923</v>
      </c>
      <c r="B375" s="103" t="str">
        <f>'VZGTTQ00005360 - Amjad'!B38</f>
        <v>G,Sandhya</v>
      </c>
      <c r="C375" s="98" t="str">
        <f>'VZGTTQ00005360 - Amjad'!C38</f>
        <v>Offshore</v>
      </c>
      <c r="D375" s="98" t="str">
        <f>'VZGTTQ00005360 - Amjad'!D38</f>
        <v>PCT 246</v>
      </c>
      <c r="E375" s="103" t="str">
        <f>'VZGTTQ00005360 - Amjad'!E38</f>
        <v>L0 Java sprintboot Developer</v>
      </c>
      <c r="F375" s="111" t="s">
        <v>103</v>
      </c>
      <c r="G375" s="111" t="s">
        <v>104</v>
      </c>
      <c r="H375" s="98">
        <v>1000302389</v>
      </c>
      <c r="I375" s="98" t="s">
        <v>105</v>
      </c>
      <c r="J375" s="98" t="s">
        <v>33</v>
      </c>
      <c r="K375" s="15">
        <f>'VZGTTQ00005360 - Amjad'!F38</f>
        <v>0</v>
      </c>
      <c r="L375" s="15">
        <f>'VZGTTQ00005360 - Amjad'!G38</f>
        <v>0</v>
      </c>
      <c r="M375" s="15">
        <f>'VZGTTQ00005360 - Amjad'!H38</f>
        <v>0</v>
      </c>
      <c r="N375" s="15">
        <f>'VZGTTQ00005360 - Amjad'!I38</f>
        <v>0</v>
      </c>
      <c r="O375" s="15">
        <f>'VZGTTQ00005360 - Amjad'!J38</f>
        <v>0</v>
      </c>
      <c r="P375" s="15">
        <f>'VZGTTQ00005360 - Amjad'!K38</f>
        <v>0</v>
      </c>
      <c r="Q375" s="15">
        <f>'VZGTTQ00005360 - Amjad'!L38</f>
        <v>0</v>
      </c>
      <c r="R375" s="15">
        <f>'VZGTTQ00005360 - Amjad'!M38</f>
        <v>0</v>
      </c>
      <c r="S375" s="15">
        <f>'VZGTTQ00005360 - Amjad'!N38</f>
        <v>0</v>
      </c>
      <c r="T375" s="15">
        <f>'VZGTTQ00005360 - Amjad'!O38</f>
        <v>0</v>
      </c>
      <c r="U375" s="15">
        <f>'VZGTTQ00005360 - Amjad'!P38</f>
        <v>0</v>
      </c>
      <c r="V375" s="98">
        <f>'VZGTTQ00005360 - Amjad'!Q38</f>
        <v>0</v>
      </c>
    </row>
    <row r="376" spans="1:22" ht="23.15" hidden="1" customHeight="1">
      <c r="A376" s="98">
        <f>'VZGTTQ00005360 - Amjad'!A39</f>
        <v>2137296</v>
      </c>
      <c r="B376" s="103" t="str">
        <f>'VZGTTQ00005360 - Amjad'!B39</f>
        <v>Nayani,Sairam</v>
      </c>
      <c r="C376" s="98" t="str">
        <f>'VZGTTQ00005360 - Amjad'!C39</f>
        <v>Offshore</v>
      </c>
      <c r="D376" s="98" t="str">
        <f>'VZGTTQ00005360 - Amjad'!D39</f>
        <v>PCT 246</v>
      </c>
      <c r="E376" s="103" t="str">
        <f>'VZGTTQ00005360 - Amjad'!E39</f>
        <v>L0 Java sprintboot Developer</v>
      </c>
      <c r="F376" s="111" t="s">
        <v>103</v>
      </c>
      <c r="G376" s="111" t="s">
        <v>104</v>
      </c>
      <c r="H376" s="98">
        <v>1000302389</v>
      </c>
      <c r="I376" s="98" t="s">
        <v>105</v>
      </c>
      <c r="J376" s="98" t="s">
        <v>24</v>
      </c>
      <c r="K376" s="15">
        <f>'VZGTTQ00005360 - Amjad'!F39</f>
        <v>0</v>
      </c>
      <c r="L376" s="15">
        <f>'VZGTTQ00005360 - Amjad'!G39</f>
        <v>0</v>
      </c>
      <c r="M376" s="15">
        <f>'VZGTTQ00005360 - Amjad'!H39</f>
        <v>0</v>
      </c>
      <c r="N376" s="15">
        <f>'VZGTTQ00005360 - Amjad'!I39</f>
        <v>0</v>
      </c>
      <c r="O376" s="15">
        <f>'VZGTTQ00005360 - Amjad'!J39</f>
        <v>0</v>
      </c>
      <c r="P376" s="15">
        <f>'VZGTTQ00005360 - Amjad'!K39</f>
        <v>0</v>
      </c>
      <c r="Q376" s="15">
        <f>'VZGTTQ00005360 - Amjad'!L39</f>
        <v>0</v>
      </c>
      <c r="R376" s="15">
        <f>'VZGTTQ00005360 - Amjad'!M39</f>
        <v>0</v>
      </c>
      <c r="S376" s="15">
        <f>'VZGTTQ00005360 - Amjad'!N39</f>
        <v>0</v>
      </c>
      <c r="T376" s="15">
        <f>'VZGTTQ00005360 - Amjad'!O39</f>
        <v>0</v>
      </c>
      <c r="U376" s="15">
        <f>'VZGTTQ00005360 - Amjad'!P39</f>
        <v>0</v>
      </c>
      <c r="V376" s="98">
        <f>'VZGTTQ00005360 - Amjad'!Q39</f>
        <v>0</v>
      </c>
    </row>
    <row r="377" spans="1:22" ht="23.15" hidden="1" customHeight="1">
      <c r="A377" s="98">
        <f>'VZGTTQ00005360 - Amjad'!A40</f>
        <v>2144211</v>
      </c>
      <c r="B377" s="103" t="str">
        <f>'VZGTTQ00005360 - Amjad'!B40</f>
        <v>S,Harchana</v>
      </c>
      <c r="C377" s="98" t="str">
        <f>'VZGTTQ00005360 - Amjad'!C40</f>
        <v>Offshore</v>
      </c>
      <c r="D377" s="98" t="str">
        <f>'VZGTTQ00005360 - Amjad'!D40</f>
        <v>ACT 64</v>
      </c>
      <c r="E377" s="103" t="str">
        <f>'VZGTTQ00005360 - Amjad'!E40</f>
        <v>L0 Java sprintboot Developer</v>
      </c>
      <c r="F377" s="111" t="s">
        <v>103</v>
      </c>
      <c r="G377" s="111" t="s">
        <v>104</v>
      </c>
      <c r="H377" s="98">
        <v>1000448281</v>
      </c>
      <c r="I377" s="98" t="s">
        <v>108</v>
      </c>
      <c r="J377" s="98" t="s">
        <v>41</v>
      </c>
      <c r="K377" s="15">
        <f>'VZGTTQ00005360 - Amjad'!F40</f>
        <v>0</v>
      </c>
      <c r="L377" s="15">
        <f>'VZGTTQ00005360 - Amjad'!G40</f>
        <v>0</v>
      </c>
      <c r="M377" s="15">
        <f>'VZGTTQ00005360 - Amjad'!H40</f>
        <v>0</v>
      </c>
      <c r="N377" s="15">
        <f>'VZGTTQ00005360 - Amjad'!I40</f>
        <v>0</v>
      </c>
      <c r="O377" s="15">
        <f>'VZGTTQ00005360 - Amjad'!J40</f>
        <v>0</v>
      </c>
      <c r="P377" s="15">
        <f>'VZGTTQ00005360 - Amjad'!K40</f>
        <v>0</v>
      </c>
      <c r="Q377" s="15">
        <f>'VZGTTQ00005360 - Amjad'!L40</f>
        <v>0</v>
      </c>
      <c r="R377" s="15">
        <f>'VZGTTQ00005360 - Amjad'!M40</f>
        <v>0</v>
      </c>
      <c r="S377" s="15">
        <f>'VZGTTQ00005360 - Amjad'!N40</f>
        <v>0</v>
      </c>
      <c r="T377" s="15">
        <f>'VZGTTQ00005360 - Amjad'!O40</f>
        <v>0</v>
      </c>
      <c r="U377" s="15">
        <f>'VZGTTQ00005360 - Amjad'!P40</f>
        <v>0</v>
      </c>
      <c r="V377" s="98">
        <f>'VZGTTQ00005360 - Amjad'!Q40</f>
        <v>0</v>
      </c>
    </row>
    <row r="378" spans="1:22" ht="23.15" hidden="1" customHeight="1">
      <c r="A378" s="98">
        <f>'VZGTTQ00005360 - Amjad'!A41</f>
        <v>2167481</v>
      </c>
      <c r="B378" s="103" t="str">
        <f>'VZGTTQ00005360 - Amjad'!B41</f>
        <v>Kale,Amol</v>
      </c>
      <c r="C378" s="98" t="str">
        <f>'VZGTTQ00005360 - Amjad'!C41</f>
        <v>Offshore</v>
      </c>
      <c r="D378" s="98" t="str">
        <f>'VZGTTQ00005360 - Amjad'!D41</f>
        <v>PCT 246</v>
      </c>
      <c r="E378" s="103" t="str">
        <f>'VZGTTQ00005360 - Amjad'!E41</f>
        <v>L0 Java sprintboot Developer</v>
      </c>
      <c r="F378" s="111" t="s">
        <v>103</v>
      </c>
      <c r="G378" s="111" t="s">
        <v>104</v>
      </c>
      <c r="H378" s="98">
        <v>1000292916</v>
      </c>
      <c r="I378" s="98" t="s">
        <v>109</v>
      </c>
      <c r="J378" s="98" t="s">
        <v>24</v>
      </c>
      <c r="K378" s="15">
        <f>'VZGTTQ00005360 - Amjad'!F41</f>
        <v>0</v>
      </c>
      <c r="L378" s="15">
        <f>'VZGTTQ00005360 - Amjad'!G41</f>
        <v>0</v>
      </c>
      <c r="M378" s="15">
        <f>'VZGTTQ00005360 - Amjad'!H41</f>
        <v>0</v>
      </c>
      <c r="N378" s="15">
        <f>'VZGTTQ00005360 - Amjad'!I41</f>
        <v>0</v>
      </c>
      <c r="O378" s="15">
        <f>'VZGTTQ00005360 - Amjad'!J41</f>
        <v>0</v>
      </c>
      <c r="P378" s="15">
        <f>'VZGTTQ00005360 - Amjad'!K41</f>
        <v>0</v>
      </c>
      <c r="Q378" s="15">
        <f>'VZGTTQ00005360 - Amjad'!L41</f>
        <v>0</v>
      </c>
      <c r="R378" s="15">
        <f>'VZGTTQ00005360 - Amjad'!M41</f>
        <v>0</v>
      </c>
      <c r="S378" s="15">
        <f>'VZGTTQ00005360 - Amjad'!N41</f>
        <v>0</v>
      </c>
      <c r="T378" s="15">
        <f>'VZGTTQ00005360 - Amjad'!O41</f>
        <v>0</v>
      </c>
      <c r="U378" s="15">
        <f>'VZGTTQ00005360 - Amjad'!P41</f>
        <v>0</v>
      </c>
      <c r="V378" s="98">
        <f>'VZGTTQ00005360 - Amjad'!Q41</f>
        <v>0</v>
      </c>
    </row>
    <row r="379" spans="1:22" ht="23.15" hidden="1" customHeight="1">
      <c r="A379" s="98">
        <f>'VZGTTQ00005360 - Amjad'!A42</f>
        <v>2177005</v>
      </c>
      <c r="B379" s="103" t="str">
        <f>'VZGTTQ00005360 - Amjad'!B42</f>
        <v>Kurapati,Murali Krishna Raghava</v>
      </c>
      <c r="C379" s="98" t="str">
        <f>'VZGTTQ00005360 - Amjad'!C42</f>
        <v>Offshore</v>
      </c>
      <c r="D379" s="98" t="str">
        <f>'VZGTTQ00005360 - Amjad'!D42</f>
        <v>PCT 246</v>
      </c>
      <c r="E379" s="103" t="str">
        <f>'VZGTTQ00005360 - Amjad'!E42</f>
        <v>L0 Java sprintboot Developer</v>
      </c>
      <c r="F379" s="111" t="s">
        <v>103</v>
      </c>
      <c r="G379" s="111" t="s">
        <v>104</v>
      </c>
      <c r="H379" s="98">
        <v>1000292888</v>
      </c>
      <c r="I379" s="98" t="s">
        <v>107</v>
      </c>
      <c r="J379" s="98" t="s">
        <v>24</v>
      </c>
      <c r="K379" s="15">
        <f>'VZGTTQ00005360 - Amjad'!F42</f>
        <v>0</v>
      </c>
      <c r="L379" s="15">
        <f>'VZGTTQ00005360 - Amjad'!G42</f>
        <v>0</v>
      </c>
      <c r="M379" s="15">
        <f>'VZGTTQ00005360 - Amjad'!H42</f>
        <v>0</v>
      </c>
      <c r="N379" s="15">
        <f>'VZGTTQ00005360 - Amjad'!I42</f>
        <v>0</v>
      </c>
      <c r="O379" s="15">
        <f>'VZGTTQ00005360 - Amjad'!J42</f>
        <v>0</v>
      </c>
      <c r="P379" s="15">
        <f>'VZGTTQ00005360 - Amjad'!K42</f>
        <v>0</v>
      </c>
      <c r="Q379" s="15">
        <f>'VZGTTQ00005360 - Amjad'!L42</f>
        <v>0</v>
      </c>
      <c r="R379" s="15">
        <f>'VZGTTQ00005360 - Amjad'!M42</f>
        <v>0</v>
      </c>
      <c r="S379" s="15">
        <f>'VZGTTQ00005360 - Amjad'!N42</f>
        <v>0</v>
      </c>
      <c r="T379" s="15">
        <f>'VZGTTQ00005360 - Amjad'!O42</f>
        <v>0</v>
      </c>
      <c r="U379" s="15">
        <f>'VZGTTQ00005360 - Amjad'!P42</f>
        <v>0</v>
      </c>
      <c r="V379" s="98">
        <f>'VZGTTQ00005360 - Amjad'!Q42</f>
        <v>0</v>
      </c>
    </row>
    <row r="380" spans="1:22" ht="23.15" hidden="1" customHeight="1">
      <c r="A380" s="98">
        <f>'VZGTTQ00005360 - Amjad'!A43</f>
        <v>2223392</v>
      </c>
      <c r="B380" s="103" t="str">
        <f>'VZGTTQ00005360 - Amjad'!B43</f>
        <v>M,Ajay Kumar</v>
      </c>
      <c r="C380" s="98" t="str">
        <f>'VZGTTQ00005360 - Amjad'!C43</f>
        <v>Offshore</v>
      </c>
      <c r="D380" s="98" t="str">
        <f>'VZGTTQ00005360 - Amjad'!D43</f>
        <v>PCT 246</v>
      </c>
      <c r="E380" s="103" t="str">
        <f>'VZGTTQ00005360 - Amjad'!E43</f>
        <v>L0 Java sprintboot Developer</v>
      </c>
      <c r="F380" s="111" t="s">
        <v>103</v>
      </c>
      <c r="G380" s="111" t="s">
        <v>104</v>
      </c>
      <c r="H380" s="98">
        <v>1000302389</v>
      </c>
      <c r="I380" s="98" t="s">
        <v>105</v>
      </c>
      <c r="J380" s="98" t="s">
        <v>24</v>
      </c>
      <c r="K380" s="15">
        <f>'VZGTTQ00005360 - Amjad'!F43</f>
        <v>0</v>
      </c>
      <c r="L380" s="15">
        <f>'VZGTTQ00005360 - Amjad'!G43</f>
        <v>0</v>
      </c>
      <c r="M380" s="15">
        <f>'VZGTTQ00005360 - Amjad'!H43</f>
        <v>0</v>
      </c>
      <c r="N380" s="15">
        <f>'VZGTTQ00005360 - Amjad'!I43</f>
        <v>0</v>
      </c>
      <c r="O380" s="15">
        <f>'VZGTTQ00005360 - Amjad'!J43</f>
        <v>0</v>
      </c>
      <c r="P380" s="15">
        <f>'VZGTTQ00005360 - Amjad'!K43</f>
        <v>0</v>
      </c>
      <c r="Q380" s="15">
        <f>'VZGTTQ00005360 - Amjad'!L43</f>
        <v>0</v>
      </c>
      <c r="R380" s="15">
        <f>'VZGTTQ00005360 - Amjad'!M43</f>
        <v>0</v>
      </c>
      <c r="S380" s="15">
        <f>'VZGTTQ00005360 - Amjad'!N43</f>
        <v>0</v>
      </c>
      <c r="T380" s="15">
        <f>'VZGTTQ00005360 - Amjad'!O43</f>
        <v>0</v>
      </c>
      <c r="U380" s="15">
        <f>'VZGTTQ00005360 - Amjad'!P43</f>
        <v>0</v>
      </c>
      <c r="V380" s="98">
        <f>'VZGTTQ00005360 - Amjad'!Q43</f>
        <v>0</v>
      </c>
    </row>
    <row r="381" spans="1:22" ht="23.15" hidden="1" customHeight="1">
      <c r="A381" s="98">
        <f>'VZGTTQ00005360 - Amjad'!A44</f>
        <v>2245125</v>
      </c>
      <c r="B381" s="103" t="str">
        <f>'VZGTTQ00005360 - Amjad'!B44</f>
        <v>Devika Sanjay,Karamalkar</v>
      </c>
      <c r="C381" s="98" t="str">
        <f>'VZGTTQ00005360 - Amjad'!C44</f>
        <v>Offshore</v>
      </c>
      <c r="D381" s="98" t="str">
        <f>'VZGTTQ00005360 - Amjad'!D44</f>
        <v>PCT 246</v>
      </c>
      <c r="E381" s="103" t="str">
        <f>'VZGTTQ00005360 - Amjad'!E44</f>
        <v>L0 Java sprintboot Developer</v>
      </c>
      <c r="F381" s="111" t="s">
        <v>103</v>
      </c>
      <c r="G381" s="111" t="s">
        <v>104</v>
      </c>
      <c r="H381" s="98" t="e">
        <v>#N/A</v>
      </c>
      <c r="I381" s="98" t="e">
        <v>#N/A</v>
      </c>
      <c r="J381" s="98" t="e">
        <v>#N/A</v>
      </c>
      <c r="K381" s="15">
        <f>'VZGTTQ00005360 - Amjad'!F44</f>
        <v>0</v>
      </c>
      <c r="L381" s="15">
        <f>'VZGTTQ00005360 - Amjad'!G44</f>
        <v>0</v>
      </c>
      <c r="M381" s="15">
        <f>'VZGTTQ00005360 - Amjad'!H44</f>
        <v>0</v>
      </c>
      <c r="N381" s="15">
        <f>'VZGTTQ00005360 - Amjad'!I44</f>
        <v>0</v>
      </c>
      <c r="O381" s="15">
        <f>'VZGTTQ00005360 - Amjad'!J44</f>
        <v>0</v>
      </c>
      <c r="P381" s="15">
        <f>'VZGTTQ00005360 - Amjad'!K44</f>
        <v>0</v>
      </c>
      <c r="Q381" s="15">
        <f>'VZGTTQ00005360 - Amjad'!L44</f>
        <v>0</v>
      </c>
      <c r="R381" s="15">
        <f>'VZGTTQ00005360 - Amjad'!M44</f>
        <v>0</v>
      </c>
      <c r="S381" s="15">
        <f>'VZGTTQ00005360 - Amjad'!N44</f>
        <v>0</v>
      </c>
      <c r="T381" s="15">
        <f>'VZGTTQ00005360 - Amjad'!O44</f>
        <v>0</v>
      </c>
      <c r="U381" s="15">
        <f>'VZGTTQ00005360 - Amjad'!P44</f>
        <v>0</v>
      </c>
      <c r="V381" s="98">
        <f>'VZGTTQ00005360 - Amjad'!Q44</f>
        <v>0</v>
      </c>
    </row>
    <row r="382" spans="1:22" ht="23.15" hidden="1" customHeight="1">
      <c r="A382" s="98">
        <f>'VZGTTQ00005360 - Amjad'!A45</f>
        <v>2271442</v>
      </c>
      <c r="B382" s="103" t="str">
        <f>'VZGTTQ00005360 - Amjad'!B45</f>
        <v>Vutukuru,Gayathri</v>
      </c>
      <c r="C382" s="98" t="str">
        <f>'VZGTTQ00005360 - Amjad'!C45</f>
        <v>Offshore</v>
      </c>
      <c r="D382" s="98" t="str">
        <f>'VZGTTQ00005360 - Amjad'!D45</f>
        <v>PCT 246</v>
      </c>
      <c r="E382" s="103" t="str">
        <f>'VZGTTQ00005360 - Amjad'!E45</f>
        <v>L0 Java sprintboot Developer</v>
      </c>
      <c r="F382" s="111" t="s">
        <v>103</v>
      </c>
      <c r="G382" s="111" t="s">
        <v>104</v>
      </c>
      <c r="H382" s="98">
        <v>1000302389</v>
      </c>
      <c r="I382" s="98" t="s">
        <v>105</v>
      </c>
      <c r="J382" s="98" t="s">
        <v>26</v>
      </c>
      <c r="K382" s="15">
        <f>'VZGTTQ00005360 - Amjad'!F45</f>
        <v>0</v>
      </c>
      <c r="L382" s="15">
        <f>'VZGTTQ00005360 - Amjad'!G45</f>
        <v>0</v>
      </c>
      <c r="M382" s="15">
        <f>'VZGTTQ00005360 - Amjad'!H45</f>
        <v>0</v>
      </c>
      <c r="N382" s="15">
        <f>'VZGTTQ00005360 - Amjad'!I45</f>
        <v>0</v>
      </c>
      <c r="O382" s="15">
        <f>'VZGTTQ00005360 - Amjad'!J45</f>
        <v>0</v>
      </c>
      <c r="P382" s="15">
        <f>'VZGTTQ00005360 - Amjad'!K45</f>
        <v>0</v>
      </c>
      <c r="Q382" s="15">
        <f>'VZGTTQ00005360 - Amjad'!L45</f>
        <v>0</v>
      </c>
      <c r="R382" s="15">
        <f>'VZGTTQ00005360 - Amjad'!M45</f>
        <v>0</v>
      </c>
      <c r="S382" s="15">
        <f>'VZGTTQ00005360 - Amjad'!N45</f>
        <v>0</v>
      </c>
      <c r="T382" s="15">
        <f>'VZGTTQ00005360 - Amjad'!O45</f>
        <v>0</v>
      </c>
      <c r="U382" s="15">
        <f>'VZGTTQ00005360 - Amjad'!P45</f>
        <v>0</v>
      </c>
      <c r="V382" s="98">
        <f>'VZGTTQ00005360 - Amjad'!Q45</f>
        <v>0</v>
      </c>
    </row>
    <row r="383" spans="1:22" ht="23.15" hidden="1" customHeight="1">
      <c r="A383" s="98">
        <f>'VZGTTQ00005360 - Amjad'!A46</f>
        <v>2338214</v>
      </c>
      <c r="B383" s="103" t="str">
        <f>'VZGTTQ00005360 - Amjad'!B46</f>
        <v>Akash Shukla</v>
      </c>
      <c r="C383" s="98" t="str">
        <f>'VZGTTQ00005360 - Amjad'!C46</f>
        <v>Offshore</v>
      </c>
      <c r="D383" s="98" t="str">
        <f>'VZGTTQ00005360 - Amjad'!D46</f>
        <v>PCT 246</v>
      </c>
      <c r="E383" s="103" t="str">
        <f>'VZGTTQ00005360 - Amjad'!E46</f>
        <v>L0 Java sprintboot Developer</v>
      </c>
      <c r="F383" s="111" t="s">
        <v>103</v>
      </c>
      <c r="G383" s="111" t="s">
        <v>104</v>
      </c>
      <c r="H383" s="98">
        <v>1000302389</v>
      </c>
      <c r="I383" s="98" t="s">
        <v>105</v>
      </c>
      <c r="J383" s="98" t="s">
        <v>33</v>
      </c>
      <c r="K383" s="15">
        <f>'VZGTTQ00005360 - Amjad'!F46</f>
        <v>0</v>
      </c>
      <c r="L383" s="15">
        <f>'VZGTTQ00005360 - Amjad'!G46</f>
        <v>0</v>
      </c>
      <c r="M383" s="15">
        <f>'VZGTTQ00005360 - Amjad'!H46</f>
        <v>0</v>
      </c>
      <c r="N383" s="15">
        <f>'VZGTTQ00005360 - Amjad'!I46</f>
        <v>0</v>
      </c>
      <c r="O383" s="15">
        <f>'VZGTTQ00005360 - Amjad'!J46</f>
        <v>0</v>
      </c>
      <c r="P383" s="15">
        <f>'VZGTTQ00005360 - Amjad'!K46</f>
        <v>0</v>
      </c>
      <c r="Q383" s="15">
        <f>'VZGTTQ00005360 - Amjad'!L46</f>
        <v>0</v>
      </c>
      <c r="R383" s="15">
        <f>'VZGTTQ00005360 - Amjad'!M46</f>
        <v>0</v>
      </c>
      <c r="S383" s="15">
        <f>'VZGTTQ00005360 - Amjad'!N46</f>
        <v>0</v>
      </c>
      <c r="T383" s="15">
        <f>'VZGTTQ00005360 - Amjad'!O46</f>
        <v>0</v>
      </c>
      <c r="U383" s="15">
        <f>'VZGTTQ00005360 - Amjad'!P46</f>
        <v>0</v>
      </c>
      <c r="V383" s="98">
        <f>'VZGTTQ00005360 - Amjad'!Q46</f>
        <v>0</v>
      </c>
    </row>
    <row r="384" spans="1:22" ht="23.15" customHeight="1">
      <c r="A384" s="98">
        <f>'VZGTTQ00005360 - Amjad'!A47</f>
        <v>2304870</v>
      </c>
      <c r="B384" s="103" t="str">
        <f>'VZGTTQ00005360 - Amjad'!B47</f>
        <v>Rathod,Sudhir Baburao</v>
      </c>
      <c r="C384" s="98" t="str">
        <f>'VZGTTQ00005360 - Amjad'!C47</f>
        <v>Offshore</v>
      </c>
      <c r="D384" s="98" t="str">
        <f>'VZGTTQ00005360 - Amjad'!D47</f>
        <v>PCT 246</v>
      </c>
      <c r="E384" s="103" t="str">
        <f>'VZGTTQ00005360 - Amjad'!E47</f>
        <v>L0 Java sprintboot Developer</v>
      </c>
      <c r="F384" s="111" t="s">
        <v>103</v>
      </c>
      <c r="G384" s="111" t="s">
        <v>104</v>
      </c>
      <c r="H384" s="98">
        <v>1000302389</v>
      </c>
      <c r="I384" s="98" t="s">
        <v>105</v>
      </c>
      <c r="J384" s="98" t="s">
        <v>53</v>
      </c>
      <c r="K384" s="15">
        <f>'VZGTTQ00005360 - Amjad'!F47</f>
        <v>0</v>
      </c>
      <c r="L384" s="15">
        <f>'VZGTTQ00005360 - Amjad'!G47</f>
        <v>0</v>
      </c>
      <c r="M384" s="15">
        <f>'VZGTTQ00005360 - Amjad'!H47</f>
        <v>0</v>
      </c>
      <c r="N384" s="15">
        <f>'VZGTTQ00005360 - Amjad'!I47</f>
        <v>0</v>
      </c>
      <c r="O384" s="15">
        <f>'VZGTTQ00005360 - Amjad'!J47</f>
        <v>0</v>
      </c>
      <c r="P384" s="15">
        <f>'VZGTTQ00005360 - Amjad'!K47</f>
        <v>0</v>
      </c>
      <c r="Q384" s="15">
        <f>'VZGTTQ00005360 - Amjad'!L47</f>
        <v>0</v>
      </c>
      <c r="R384" s="15">
        <f>'VZGTTQ00005360 - Amjad'!M47</f>
        <v>0</v>
      </c>
      <c r="S384" s="15">
        <f>'VZGTTQ00005360 - Amjad'!N47</f>
        <v>0</v>
      </c>
      <c r="T384" s="15">
        <f>'VZGTTQ00005360 - Amjad'!O47</f>
        <v>0</v>
      </c>
      <c r="U384" s="15">
        <f>'VZGTTQ00005360 - Amjad'!P47</f>
        <v>0</v>
      </c>
      <c r="V384" s="98">
        <f>'VZGTTQ00005360 - Amjad'!Q47</f>
        <v>0</v>
      </c>
    </row>
    <row r="385" spans="1:22" ht="23.15" hidden="1" customHeight="1">
      <c r="A385" s="98">
        <f>'VZGTTQ00005360 - Amjad'!A48</f>
        <v>2306502</v>
      </c>
      <c r="B385" s="103" t="str">
        <f>'VZGTTQ00005360 - Amjad'!B48</f>
        <v>Ghosh Roy,Anish</v>
      </c>
      <c r="C385" s="98" t="str">
        <f>'VZGTTQ00005360 - Amjad'!C48</f>
        <v>Offshore</v>
      </c>
      <c r="D385" s="98" t="str">
        <f>'VZGTTQ00005360 - Amjad'!D48</f>
        <v>PCT 246</v>
      </c>
      <c r="E385" s="103" t="str">
        <f>'VZGTTQ00005360 - Amjad'!E48</f>
        <v>L0 Java sprintboot Developer</v>
      </c>
      <c r="F385" s="111" t="s">
        <v>103</v>
      </c>
      <c r="G385" s="111" t="s">
        <v>104</v>
      </c>
      <c r="H385" s="98">
        <v>1000302389</v>
      </c>
      <c r="I385" s="98" t="s">
        <v>105</v>
      </c>
      <c r="J385" s="98" t="s">
        <v>24</v>
      </c>
      <c r="K385" s="15">
        <f>'VZGTTQ00005360 - Amjad'!F48</f>
        <v>0</v>
      </c>
      <c r="L385" s="15">
        <f>'VZGTTQ00005360 - Amjad'!G48</f>
        <v>0</v>
      </c>
      <c r="M385" s="15">
        <f>'VZGTTQ00005360 - Amjad'!H48</f>
        <v>0</v>
      </c>
      <c r="N385" s="15">
        <f>'VZGTTQ00005360 - Amjad'!I48</f>
        <v>0</v>
      </c>
      <c r="O385" s="15">
        <f>'VZGTTQ00005360 - Amjad'!J48</f>
        <v>0</v>
      </c>
      <c r="P385" s="15">
        <f>'VZGTTQ00005360 - Amjad'!K48</f>
        <v>0</v>
      </c>
      <c r="Q385" s="15">
        <f>'VZGTTQ00005360 - Amjad'!L48</f>
        <v>0</v>
      </c>
      <c r="R385" s="15">
        <f>'VZGTTQ00005360 - Amjad'!M48</f>
        <v>0</v>
      </c>
      <c r="S385" s="15">
        <f>'VZGTTQ00005360 - Amjad'!N48</f>
        <v>0</v>
      </c>
      <c r="T385" s="15">
        <f>'VZGTTQ00005360 - Amjad'!O48</f>
        <v>0</v>
      </c>
      <c r="U385" s="15">
        <f>'VZGTTQ00005360 - Amjad'!P48</f>
        <v>0</v>
      </c>
      <c r="V385" s="98">
        <f>'VZGTTQ00005360 - Amjad'!Q48</f>
        <v>0</v>
      </c>
    </row>
    <row r="386" spans="1:22" ht="23.15" hidden="1" customHeight="1">
      <c r="A386" s="98">
        <f>'VZGTTQ00005360 - Amjad'!A49</f>
        <v>2307254</v>
      </c>
      <c r="B386" s="103" t="str">
        <f>'VZGTTQ00005360 - Amjad'!B49</f>
        <v>V,Sindhu</v>
      </c>
      <c r="C386" s="98" t="str">
        <f>'VZGTTQ00005360 - Amjad'!C49</f>
        <v>Offshore</v>
      </c>
      <c r="D386" s="98" t="str">
        <f>'VZGTTQ00005360 - Amjad'!D49</f>
        <v>PCT 246</v>
      </c>
      <c r="E386" s="103" t="str">
        <f>'VZGTTQ00005360 - Amjad'!E49</f>
        <v>L0 Java sprintboot Developer</v>
      </c>
      <c r="F386" s="111" t="s">
        <v>103</v>
      </c>
      <c r="G386" s="111" t="s">
        <v>104</v>
      </c>
      <c r="H386" s="98">
        <v>1000302389</v>
      </c>
      <c r="I386" s="98" t="s">
        <v>105</v>
      </c>
      <c r="J386" s="98" t="s">
        <v>24</v>
      </c>
      <c r="K386" s="15">
        <f>'VZGTTQ00005360 - Amjad'!F49</f>
        <v>0</v>
      </c>
      <c r="L386" s="15">
        <f>'VZGTTQ00005360 - Amjad'!G49</f>
        <v>0</v>
      </c>
      <c r="M386" s="15">
        <f>'VZGTTQ00005360 - Amjad'!H49</f>
        <v>0</v>
      </c>
      <c r="N386" s="15">
        <f>'VZGTTQ00005360 - Amjad'!I49</f>
        <v>0</v>
      </c>
      <c r="O386" s="15">
        <f>'VZGTTQ00005360 - Amjad'!J49</f>
        <v>0</v>
      </c>
      <c r="P386" s="15">
        <f>'VZGTTQ00005360 - Amjad'!K49</f>
        <v>0</v>
      </c>
      <c r="Q386" s="15">
        <f>'VZGTTQ00005360 - Amjad'!L49</f>
        <v>0</v>
      </c>
      <c r="R386" s="15">
        <f>'VZGTTQ00005360 - Amjad'!M49</f>
        <v>0</v>
      </c>
      <c r="S386" s="15">
        <f>'VZGTTQ00005360 - Amjad'!N49</f>
        <v>0</v>
      </c>
      <c r="T386" s="15">
        <f>'VZGTTQ00005360 - Amjad'!O49</f>
        <v>0</v>
      </c>
      <c r="U386" s="15">
        <f>'VZGTTQ00005360 - Amjad'!P49</f>
        <v>0</v>
      </c>
      <c r="V386" s="98">
        <f>'VZGTTQ00005360 - Amjad'!Q49</f>
        <v>0</v>
      </c>
    </row>
    <row r="387" spans="1:22" ht="23.15" hidden="1" customHeight="1">
      <c r="A387" s="98">
        <f>'VZGTTQ00005360 - Amjad'!A50</f>
        <v>863460</v>
      </c>
      <c r="B387" s="103" t="str">
        <f>'VZGTTQ00005360 - Amjad'!B50</f>
        <v>G Divya</v>
      </c>
      <c r="C387" s="98" t="str">
        <f>'VZGTTQ00005360 - Amjad'!C50</f>
        <v>Offshore</v>
      </c>
      <c r="D387" s="98" t="str">
        <f>'VZGTTQ00005360 - Amjad'!D50</f>
        <v>PCT 246</v>
      </c>
      <c r="E387" s="103" t="str">
        <f>'VZGTTQ00005360 - Amjad'!E50</f>
        <v>L0 Java sprintboot Developer</v>
      </c>
      <c r="F387" s="111" t="s">
        <v>103</v>
      </c>
      <c r="G387" s="111" t="s">
        <v>104</v>
      </c>
      <c r="H387" s="98">
        <v>1000302389</v>
      </c>
      <c r="I387" s="98" t="s">
        <v>105</v>
      </c>
      <c r="J387" s="98" t="s">
        <v>24</v>
      </c>
      <c r="K387" s="15">
        <f>'VZGTTQ00005360 - Amjad'!F50</f>
        <v>0</v>
      </c>
      <c r="L387" s="15">
        <f>'VZGTTQ00005360 - Amjad'!G50</f>
        <v>0</v>
      </c>
      <c r="M387" s="15">
        <f>'VZGTTQ00005360 - Amjad'!H50</f>
        <v>0</v>
      </c>
      <c r="N387" s="15">
        <f>'VZGTTQ00005360 - Amjad'!I50</f>
        <v>0</v>
      </c>
      <c r="O387" s="15">
        <f>'VZGTTQ00005360 - Amjad'!J50</f>
        <v>0</v>
      </c>
      <c r="P387" s="15">
        <f>'VZGTTQ00005360 - Amjad'!K50</f>
        <v>0</v>
      </c>
      <c r="Q387" s="15">
        <f>'VZGTTQ00005360 - Amjad'!L50</f>
        <v>0</v>
      </c>
      <c r="R387" s="15">
        <f>'VZGTTQ00005360 - Amjad'!M50</f>
        <v>0</v>
      </c>
      <c r="S387" s="15">
        <f>'VZGTTQ00005360 - Amjad'!N50</f>
        <v>0</v>
      </c>
      <c r="T387" s="15">
        <f>'VZGTTQ00005360 - Amjad'!O50</f>
        <v>0</v>
      </c>
      <c r="U387" s="15">
        <f>'VZGTTQ00005360 - Amjad'!P50</f>
        <v>0</v>
      </c>
      <c r="V387" s="98">
        <f>'VZGTTQ00005360 - Amjad'!Q50</f>
        <v>0</v>
      </c>
    </row>
    <row r="388" spans="1:22" ht="23.15" hidden="1" customHeight="1">
      <c r="A388" s="98">
        <f>'VZGTTQ00005360 - Amjad'!A51</f>
        <v>2313893</v>
      </c>
      <c r="B388" s="103" t="str">
        <f>'VZGTTQ00005360 - Amjad'!B51</f>
        <v>Kanna,Ranjith</v>
      </c>
      <c r="C388" s="98" t="str">
        <f>'VZGTTQ00005360 - Amjad'!C51</f>
        <v>Offshore</v>
      </c>
      <c r="D388" s="98" t="str">
        <f>'VZGTTQ00005360 - Amjad'!D51</f>
        <v>PCT 143</v>
      </c>
      <c r="E388" s="103" t="str">
        <f>'VZGTTQ00005360 - Amjad'!E51</f>
        <v>L0 Java sprintboot Developer</v>
      </c>
      <c r="F388" s="111" t="s">
        <v>103</v>
      </c>
      <c r="G388" s="111" t="s">
        <v>104</v>
      </c>
      <c r="H388" s="98">
        <v>1000348365</v>
      </c>
      <c r="I388" s="98" t="s">
        <v>106</v>
      </c>
      <c r="J388" s="98" t="s">
        <v>63</v>
      </c>
      <c r="K388" s="15">
        <f>'VZGTTQ00005360 - Amjad'!F51</f>
        <v>0</v>
      </c>
      <c r="L388" s="15">
        <f>'VZGTTQ00005360 - Amjad'!G51</f>
        <v>0</v>
      </c>
      <c r="M388" s="15">
        <f>'VZGTTQ00005360 - Amjad'!H51</f>
        <v>0</v>
      </c>
      <c r="N388" s="15">
        <f>'VZGTTQ00005360 - Amjad'!I51</f>
        <v>0</v>
      </c>
      <c r="O388" s="15">
        <f>'VZGTTQ00005360 - Amjad'!J51</f>
        <v>0</v>
      </c>
      <c r="P388" s="15">
        <f>'VZGTTQ00005360 - Amjad'!K51</f>
        <v>0</v>
      </c>
      <c r="Q388" s="15">
        <f>'VZGTTQ00005360 - Amjad'!L51</f>
        <v>0</v>
      </c>
      <c r="R388" s="15">
        <f>'VZGTTQ00005360 - Amjad'!M51</f>
        <v>0</v>
      </c>
      <c r="S388" s="15">
        <f>'VZGTTQ00005360 - Amjad'!N51</f>
        <v>0</v>
      </c>
      <c r="T388" s="15">
        <f>'VZGTTQ00005360 - Amjad'!O51</f>
        <v>0</v>
      </c>
      <c r="U388" s="15">
        <f>'VZGTTQ00005360 - Amjad'!P51</f>
        <v>0</v>
      </c>
      <c r="V388" s="98">
        <f>'VZGTTQ00005360 - Amjad'!Q51</f>
        <v>0</v>
      </c>
    </row>
    <row r="389" spans="1:22" ht="23.15" hidden="1" customHeight="1">
      <c r="A389" s="98">
        <f>'VZGTTQ00005360 - Amjad'!A52</f>
        <v>2233127</v>
      </c>
      <c r="B389" s="103" t="str">
        <f>'VZGTTQ00005360 - Amjad'!B52</f>
        <v>Shivam Dubey</v>
      </c>
      <c r="C389" s="98" t="str">
        <f>'VZGTTQ00005360 - Amjad'!C52</f>
        <v>Offshore</v>
      </c>
      <c r="D389" s="98" t="str">
        <f>'VZGTTQ00005360 - Amjad'!D52</f>
        <v>PCT 246</v>
      </c>
      <c r="E389" s="103" t="str">
        <f>'VZGTTQ00005360 - Amjad'!E52</f>
        <v>L0 Java sprintboot Developer</v>
      </c>
      <c r="F389" s="111" t="s">
        <v>103</v>
      </c>
      <c r="G389" s="111" t="s">
        <v>104</v>
      </c>
      <c r="H389" s="98">
        <v>1000302389</v>
      </c>
      <c r="I389" s="98" t="s">
        <v>105</v>
      </c>
      <c r="J389" s="98" t="s">
        <v>24</v>
      </c>
      <c r="K389" s="15">
        <f>'VZGTTQ00005360 - Amjad'!F52</f>
        <v>0</v>
      </c>
      <c r="L389" s="15">
        <f>'VZGTTQ00005360 - Amjad'!G52</f>
        <v>0</v>
      </c>
      <c r="M389" s="15">
        <f>'VZGTTQ00005360 - Amjad'!H52</f>
        <v>0</v>
      </c>
      <c r="N389" s="15">
        <f>'VZGTTQ00005360 - Amjad'!I52</f>
        <v>0</v>
      </c>
      <c r="O389" s="15">
        <f>'VZGTTQ00005360 - Amjad'!J52</f>
        <v>0</v>
      </c>
      <c r="P389" s="15">
        <f>'VZGTTQ00005360 - Amjad'!K52</f>
        <v>0</v>
      </c>
      <c r="Q389" s="15">
        <f>'VZGTTQ00005360 - Amjad'!L52</f>
        <v>0</v>
      </c>
      <c r="R389" s="15">
        <f>'VZGTTQ00005360 - Amjad'!M52</f>
        <v>0</v>
      </c>
      <c r="S389" s="15">
        <f>'VZGTTQ00005360 - Amjad'!N52</f>
        <v>0</v>
      </c>
      <c r="T389" s="15">
        <f>'VZGTTQ00005360 - Amjad'!O52</f>
        <v>0</v>
      </c>
      <c r="U389" s="15">
        <f>'VZGTTQ00005360 - Amjad'!P52</f>
        <v>0</v>
      </c>
      <c r="V389" s="98">
        <f>'VZGTTQ00005360 - Amjad'!Q52</f>
        <v>0</v>
      </c>
    </row>
    <row r="390" spans="1:22" ht="23.15" hidden="1" customHeight="1">
      <c r="A390" s="98">
        <f>'VZGTTQ00005360 - Amjad'!A53</f>
        <v>2324970</v>
      </c>
      <c r="B390" s="103" t="str">
        <f>'VZGTTQ00005360 - Amjad'!B53</f>
        <v>Tarke,Ashwini Shivraj</v>
      </c>
      <c r="C390" s="98" t="str">
        <f>'VZGTTQ00005360 - Amjad'!C53</f>
        <v>Offshore</v>
      </c>
      <c r="D390" s="98" t="str">
        <f>'VZGTTQ00005360 - Amjad'!D53</f>
        <v>PCT 246</v>
      </c>
      <c r="E390" s="103" t="str">
        <f>'VZGTTQ00005360 - Amjad'!E53</f>
        <v>L0 Java sprintboot Developer</v>
      </c>
      <c r="F390" s="111" t="s">
        <v>103</v>
      </c>
      <c r="G390" s="111" t="s">
        <v>104</v>
      </c>
      <c r="H390" s="98">
        <v>1000302389</v>
      </c>
      <c r="I390" s="98" t="s">
        <v>105</v>
      </c>
      <c r="J390" s="98" t="s">
        <v>24</v>
      </c>
      <c r="K390" s="15">
        <f>'VZGTTQ00005360 - Amjad'!F53</f>
        <v>0</v>
      </c>
      <c r="L390" s="15">
        <f>'VZGTTQ00005360 - Amjad'!G53</f>
        <v>0</v>
      </c>
      <c r="M390" s="15">
        <f>'VZGTTQ00005360 - Amjad'!H53</f>
        <v>0</v>
      </c>
      <c r="N390" s="15">
        <f>'VZGTTQ00005360 - Amjad'!I53</f>
        <v>0</v>
      </c>
      <c r="O390" s="15">
        <f>'VZGTTQ00005360 - Amjad'!J53</f>
        <v>0</v>
      </c>
      <c r="P390" s="15">
        <f>'VZGTTQ00005360 - Amjad'!K53</f>
        <v>0</v>
      </c>
      <c r="Q390" s="15">
        <f>'VZGTTQ00005360 - Amjad'!L53</f>
        <v>0</v>
      </c>
      <c r="R390" s="15">
        <f>'VZGTTQ00005360 - Amjad'!M53</f>
        <v>0</v>
      </c>
      <c r="S390" s="15">
        <f>'VZGTTQ00005360 - Amjad'!N53</f>
        <v>0</v>
      </c>
      <c r="T390" s="15">
        <f>'VZGTTQ00005360 - Amjad'!O53</f>
        <v>0</v>
      </c>
      <c r="U390" s="15">
        <f>'VZGTTQ00005360 - Amjad'!P53</f>
        <v>0</v>
      </c>
      <c r="V390" s="98">
        <f>'VZGTTQ00005360 - Amjad'!Q53</f>
        <v>0</v>
      </c>
    </row>
    <row r="391" spans="1:22" ht="23.15" hidden="1" customHeight="1">
      <c r="A391" s="98">
        <f>'VZGTTQ00005360 - Amjad'!A54</f>
        <v>2337858</v>
      </c>
      <c r="B391" s="103" t="str">
        <f>'VZGTTQ00005360 - Amjad'!B54</f>
        <v>M,Karthikeyan</v>
      </c>
      <c r="C391" s="98" t="str">
        <f>'VZGTTQ00005360 - Amjad'!C54</f>
        <v>Offshore</v>
      </c>
      <c r="D391" s="98" t="str">
        <f>'VZGTTQ00005360 - Amjad'!D54</f>
        <v>PCT 246</v>
      </c>
      <c r="E391" s="103" t="str">
        <f>'VZGTTQ00005360 - Amjad'!E54</f>
        <v>L0 Java sprintboot Developer</v>
      </c>
      <c r="F391" s="111" t="s">
        <v>103</v>
      </c>
      <c r="G391" s="111" t="s">
        <v>104</v>
      </c>
      <c r="H391" s="98">
        <v>1000302389</v>
      </c>
      <c r="I391" s="98" t="s">
        <v>105</v>
      </c>
      <c r="J391" s="98" t="s">
        <v>24</v>
      </c>
      <c r="K391" s="15">
        <f>'VZGTTQ00005360 - Amjad'!F54</f>
        <v>0</v>
      </c>
      <c r="L391" s="15">
        <f>'VZGTTQ00005360 - Amjad'!G54</f>
        <v>0</v>
      </c>
      <c r="M391" s="15">
        <f>'VZGTTQ00005360 - Amjad'!H54</f>
        <v>0</v>
      </c>
      <c r="N391" s="15">
        <f>'VZGTTQ00005360 - Amjad'!I54</f>
        <v>0</v>
      </c>
      <c r="O391" s="15">
        <f>'VZGTTQ00005360 - Amjad'!J54</f>
        <v>0</v>
      </c>
      <c r="P391" s="15">
        <f>'VZGTTQ00005360 - Amjad'!K54</f>
        <v>0</v>
      </c>
      <c r="Q391" s="15">
        <f>'VZGTTQ00005360 - Amjad'!L54</f>
        <v>0</v>
      </c>
      <c r="R391" s="15">
        <f>'VZGTTQ00005360 - Amjad'!M54</f>
        <v>0</v>
      </c>
      <c r="S391" s="15">
        <f>'VZGTTQ00005360 - Amjad'!N54</f>
        <v>0</v>
      </c>
      <c r="T391" s="15">
        <f>'VZGTTQ00005360 - Amjad'!O54</f>
        <v>0</v>
      </c>
      <c r="U391" s="15">
        <f>'VZGTTQ00005360 - Amjad'!P54</f>
        <v>0</v>
      </c>
      <c r="V391" s="98">
        <f>'VZGTTQ00005360 - Amjad'!Q54</f>
        <v>0</v>
      </c>
    </row>
    <row r="392" spans="1:22" ht="23.15" hidden="1" customHeight="1">
      <c r="A392" s="98">
        <f>'VZGTTQ00005360 - Amjad'!A55</f>
        <v>2341405</v>
      </c>
      <c r="B392" s="103" t="str">
        <f>'VZGTTQ00005360 - Amjad'!B55</f>
        <v>Meesala,Venkatesh</v>
      </c>
      <c r="C392" s="98" t="str">
        <f>'VZGTTQ00005360 - Amjad'!C55</f>
        <v>Offshore</v>
      </c>
      <c r="D392" s="98" t="str">
        <f>'VZGTTQ00005360 - Amjad'!D55</f>
        <v>PCT 246</v>
      </c>
      <c r="E392" s="103" t="str">
        <f>'VZGTTQ00005360 - Amjad'!E55</f>
        <v>L0 Java sprintboot Developer</v>
      </c>
      <c r="F392" s="111" t="s">
        <v>103</v>
      </c>
      <c r="G392" s="111" t="s">
        <v>104</v>
      </c>
      <c r="H392" s="98">
        <v>1000302389</v>
      </c>
      <c r="I392" s="98" t="s">
        <v>105</v>
      </c>
      <c r="J392" s="98" t="s">
        <v>24</v>
      </c>
      <c r="K392" s="15">
        <f>'VZGTTQ00005360 - Amjad'!F55</f>
        <v>0</v>
      </c>
      <c r="L392" s="15">
        <f>'VZGTTQ00005360 - Amjad'!G55</f>
        <v>0</v>
      </c>
      <c r="M392" s="15">
        <f>'VZGTTQ00005360 - Amjad'!H55</f>
        <v>0</v>
      </c>
      <c r="N392" s="15">
        <f>'VZGTTQ00005360 - Amjad'!I55</f>
        <v>0</v>
      </c>
      <c r="O392" s="15">
        <f>'VZGTTQ00005360 - Amjad'!J55</f>
        <v>0</v>
      </c>
      <c r="P392" s="15">
        <f>'VZGTTQ00005360 - Amjad'!K55</f>
        <v>0</v>
      </c>
      <c r="Q392" s="15">
        <f>'VZGTTQ00005360 - Amjad'!L55</f>
        <v>0</v>
      </c>
      <c r="R392" s="15">
        <f>'VZGTTQ00005360 - Amjad'!M55</f>
        <v>0</v>
      </c>
      <c r="S392" s="15">
        <f>'VZGTTQ00005360 - Amjad'!N55</f>
        <v>0</v>
      </c>
      <c r="T392" s="15">
        <f>'VZGTTQ00005360 - Amjad'!O55</f>
        <v>0</v>
      </c>
      <c r="U392" s="15">
        <f>'VZGTTQ00005360 - Amjad'!P55</f>
        <v>0</v>
      </c>
      <c r="V392" s="98">
        <f>'VZGTTQ00005360 - Amjad'!Q55</f>
        <v>0</v>
      </c>
    </row>
    <row r="393" spans="1:22" ht="23.15" hidden="1" customHeight="1">
      <c r="A393" s="98">
        <f>'VZGTTQ00005360 - Amjad'!A56</f>
        <v>253285</v>
      </c>
      <c r="B393" s="103" t="str">
        <f>'VZGTTQ00005360 - Amjad'!B56</f>
        <v>Periyasamy,Balachandar</v>
      </c>
      <c r="C393" s="98" t="str">
        <f>'VZGTTQ00005360 - Amjad'!C56</f>
        <v>Offshore</v>
      </c>
      <c r="D393" s="98" t="str">
        <f>'VZGTTQ00005360 - Amjad'!D56</f>
        <v>PCT 246</v>
      </c>
      <c r="E393" s="103" t="str">
        <f>'VZGTTQ00005360 - Amjad'!E56</f>
        <v>L0 Java sprintboot Developer</v>
      </c>
      <c r="F393" s="111" t="s">
        <v>103</v>
      </c>
      <c r="G393" s="111" t="s">
        <v>104</v>
      </c>
      <c r="H393" s="98">
        <v>1000302389</v>
      </c>
      <c r="I393" s="98" t="s">
        <v>105</v>
      </c>
      <c r="J393" s="98" t="s">
        <v>26</v>
      </c>
      <c r="K393" s="15">
        <f>'VZGTTQ00005360 - Amjad'!F56</f>
        <v>0</v>
      </c>
      <c r="L393" s="15">
        <f>'VZGTTQ00005360 - Amjad'!G56</f>
        <v>0</v>
      </c>
      <c r="M393" s="15">
        <f>'VZGTTQ00005360 - Amjad'!H56</f>
        <v>0</v>
      </c>
      <c r="N393" s="15">
        <f>'VZGTTQ00005360 - Amjad'!I56</f>
        <v>0</v>
      </c>
      <c r="O393" s="15">
        <f>'VZGTTQ00005360 - Amjad'!J56</f>
        <v>0</v>
      </c>
      <c r="P393" s="15">
        <f>'VZGTTQ00005360 - Amjad'!K56</f>
        <v>0</v>
      </c>
      <c r="Q393" s="15">
        <f>'VZGTTQ00005360 - Amjad'!L56</f>
        <v>0</v>
      </c>
      <c r="R393" s="15">
        <f>'VZGTTQ00005360 - Amjad'!M56</f>
        <v>0</v>
      </c>
      <c r="S393" s="15">
        <f>'VZGTTQ00005360 - Amjad'!N56</f>
        <v>0</v>
      </c>
      <c r="T393" s="15">
        <f>'VZGTTQ00005360 - Amjad'!O56</f>
        <v>0</v>
      </c>
      <c r="U393" s="15">
        <f>'VZGTTQ00005360 - Amjad'!P56</f>
        <v>0</v>
      </c>
      <c r="V393" s="98">
        <f>'VZGTTQ00005360 - Amjad'!Q56</f>
        <v>0</v>
      </c>
    </row>
    <row r="394" spans="1:22" ht="23.15" hidden="1" customHeight="1">
      <c r="A394" s="98">
        <f>'VZGTTQ00005360 - Amjad'!A57</f>
        <v>2050559</v>
      </c>
      <c r="B394" s="103" t="str">
        <f>'VZGTTQ00005360 - Amjad'!B57</f>
        <v>PradeepKumar G</v>
      </c>
      <c r="C394" s="98" t="str">
        <f>'VZGTTQ00005360 - Amjad'!C57</f>
        <v>Offshore</v>
      </c>
      <c r="D394" s="98" t="str">
        <f>'VZGTTQ00005360 - Amjad'!D57</f>
        <v>PCT 246</v>
      </c>
      <c r="E394" s="103" t="str">
        <f>'VZGTTQ00005360 - Amjad'!E57</f>
        <v>L0 Java sprintboot Developer</v>
      </c>
      <c r="F394" s="111" t="s">
        <v>103</v>
      </c>
      <c r="G394" s="111" t="s">
        <v>104</v>
      </c>
      <c r="H394" s="98">
        <v>1000445090</v>
      </c>
      <c r="I394" s="98" t="s">
        <v>54</v>
      </c>
      <c r="J394" s="98" t="s">
        <v>24</v>
      </c>
      <c r="K394" s="15">
        <f>'VZGTTQ00005360 - Amjad'!F57</f>
        <v>0</v>
      </c>
      <c r="L394" s="15">
        <f>'VZGTTQ00005360 - Amjad'!G57</f>
        <v>0</v>
      </c>
      <c r="M394" s="15">
        <f>'VZGTTQ00005360 - Amjad'!H57</f>
        <v>0</v>
      </c>
      <c r="N394" s="15">
        <f>'VZGTTQ00005360 - Amjad'!I57</f>
        <v>0</v>
      </c>
      <c r="O394" s="15">
        <f>'VZGTTQ00005360 - Amjad'!J57</f>
        <v>0</v>
      </c>
      <c r="P394" s="15">
        <f>'VZGTTQ00005360 - Amjad'!K57</f>
        <v>0</v>
      </c>
      <c r="Q394" s="15">
        <f>'VZGTTQ00005360 - Amjad'!L57</f>
        <v>0</v>
      </c>
      <c r="R394" s="15">
        <f>'VZGTTQ00005360 - Amjad'!M57</f>
        <v>0</v>
      </c>
      <c r="S394" s="15">
        <f>'VZGTTQ00005360 - Amjad'!N57</f>
        <v>0</v>
      </c>
      <c r="T394" s="15">
        <f>'VZGTTQ00005360 - Amjad'!O57</f>
        <v>0</v>
      </c>
      <c r="U394" s="15">
        <f>'VZGTTQ00005360 - Amjad'!P57</f>
        <v>0</v>
      </c>
      <c r="V394" s="98">
        <f>'VZGTTQ00005360 - Amjad'!Q57</f>
        <v>0</v>
      </c>
    </row>
    <row r="395" spans="1:22" ht="23.15" hidden="1" customHeight="1">
      <c r="A395" s="98">
        <f>'VZGTTQ00005360 - Amjad'!A58</f>
        <v>265346</v>
      </c>
      <c r="B395" s="103" t="str">
        <f>'VZGTTQ00005360 - Amjad'!B58</f>
        <v>P,Kannan</v>
      </c>
      <c r="C395" s="98" t="str">
        <f>'VZGTTQ00005360 - Amjad'!C58</f>
        <v>Offshore</v>
      </c>
      <c r="D395" s="98" t="str">
        <f>'VZGTTQ00005360 - Amjad'!D58</f>
        <v>PCT 246</v>
      </c>
      <c r="E395" s="103" t="str">
        <f>'VZGTTQ00005360 - Amjad'!E58</f>
        <v>L0 Java sprintboot Developer</v>
      </c>
      <c r="F395" s="111" t="s">
        <v>103</v>
      </c>
      <c r="G395" s="111" t="s">
        <v>104</v>
      </c>
      <c r="H395" s="98" t="e">
        <v>#N/A</v>
      </c>
      <c r="I395" s="98" t="e">
        <v>#N/A</v>
      </c>
      <c r="J395" s="98" t="e">
        <v>#N/A</v>
      </c>
      <c r="K395" s="15">
        <f>'VZGTTQ00005360 - Amjad'!F58</f>
        <v>0</v>
      </c>
      <c r="L395" s="15">
        <f>'VZGTTQ00005360 - Amjad'!G58</f>
        <v>0</v>
      </c>
      <c r="M395" s="15">
        <f>'VZGTTQ00005360 - Amjad'!H58</f>
        <v>0</v>
      </c>
      <c r="N395" s="15">
        <f>'VZGTTQ00005360 - Amjad'!I58</f>
        <v>0</v>
      </c>
      <c r="O395" s="15">
        <f>'VZGTTQ00005360 - Amjad'!J58</f>
        <v>0</v>
      </c>
      <c r="P395" s="15">
        <f>'VZGTTQ00005360 - Amjad'!K58</f>
        <v>0</v>
      </c>
      <c r="Q395" s="15">
        <f>'VZGTTQ00005360 - Amjad'!L58</f>
        <v>0</v>
      </c>
      <c r="R395" s="15">
        <f>'VZGTTQ00005360 - Amjad'!M58</f>
        <v>0</v>
      </c>
      <c r="S395" s="15">
        <f>'VZGTTQ00005360 - Amjad'!N58</f>
        <v>0</v>
      </c>
      <c r="T395" s="15">
        <f>'VZGTTQ00005360 - Amjad'!O58</f>
        <v>0</v>
      </c>
      <c r="U395" s="15">
        <f>'VZGTTQ00005360 - Amjad'!P58</f>
        <v>0</v>
      </c>
      <c r="V395" s="98">
        <f>'VZGTTQ00005360 - Amjad'!Q58</f>
        <v>0</v>
      </c>
    </row>
    <row r="396" spans="1:22" ht="23.15" hidden="1" customHeight="1">
      <c r="A396" s="98">
        <f>'VZGTTQ00005360 - Amjad'!A59</f>
        <v>421484</v>
      </c>
      <c r="B396" s="103" t="str">
        <f>'VZGTTQ00005360 - Amjad'!B59</f>
        <v>Lingampally,Anjani Kumar</v>
      </c>
      <c r="C396" s="98" t="str">
        <f>'VZGTTQ00005360 - Amjad'!C59</f>
        <v>Offshore</v>
      </c>
      <c r="D396" s="98" t="str">
        <f>'VZGTTQ00005360 - Amjad'!D59</f>
        <v>PCT 246</v>
      </c>
      <c r="E396" s="103" t="str">
        <f>'VZGTTQ00005360 - Amjad'!E59</f>
        <v>L0 Java sprintboot Developer</v>
      </c>
      <c r="F396" s="111" t="s">
        <v>103</v>
      </c>
      <c r="G396" s="111" t="s">
        <v>104</v>
      </c>
      <c r="H396" s="98">
        <v>1000302389</v>
      </c>
      <c r="I396" s="98" t="s">
        <v>105</v>
      </c>
      <c r="J396" s="98" t="s">
        <v>24</v>
      </c>
      <c r="K396" s="15">
        <f>'VZGTTQ00005360 - Amjad'!F59</f>
        <v>0</v>
      </c>
      <c r="L396" s="15">
        <f>'VZGTTQ00005360 - Amjad'!G59</f>
        <v>0</v>
      </c>
      <c r="M396" s="15">
        <f>'VZGTTQ00005360 - Amjad'!H59</f>
        <v>0</v>
      </c>
      <c r="N396" s="15">
        <f>'VZGTTQ00005360 - Amjad'!I59</f>
        <v>0</v>
      </c>
      <c r="O396" s="15">
        <f>'VZGTTQ00005360 - Amjad'!J59</f>
        <v>0</v>
      </c>
      <c r="P396" s="15">
        <f>'VZGTTQ00005360 - Amjad'!K59</f>
        <v>0</v>
      </c>
      <c r="Q396" s="15">
        <f>'VZGTTQ00005360 - Amjad'!L59</f>
        <v>0</v>
      </c>
      <c r="R396" s="15">
        <f>'VZGTTQ00005360 - Amjad'!M59</f>
        <v>0</v>
      </c>
      <c r="S396" s="15">
        <f>'VZGTTQ00005360 - Amjad'!N59</f>
        <v>0</v>
      </c>
      <c r="T396" s="15">
        <f>'VZGTTQ00005360 - Amjad'!O59</f>
        <v>0</v>
      </c>
      <c r="U396" s="15">
        <f>'VZGTTQ00005360 - Amjad'!P59</f>
        <v>0</v>
      </c>
      <c r="V396" s="98">
        <f>'VZGTTQ00005360 - Amjad'!Q59</f>
        <v>0</v>
      </c>
    </row>
    <row r="397" spans="1:22" ht="23.15" hidden="1" customHeight="1">
      <c r="A397" s="98">
        <f>'VZGTTQ00005360 - Amjad'!A60</f>
        <v>452650</v>
      </c>
      <c r="B397" s="103" t="str">
        <f>'VZGTTQ00005360 - Amjad'!B60</f>
        <v>Chanmanwar,Nishant Ashokrao</v>
      </c>
      <c r="C397" s="98" t="str">
        <f>'VZGTTQ00005360 - Amjad'!C60</f>
        <v>Offshore</v>
      </c>
      <c r="D397" s="98" t="str">
        <f>'VZGTTQ00005360 - Amjad'!D60</f>
        <v>PCT 246</v>
      </c>
      <c r="E397" s="103" t="str">
        <f>'VZGTTQ00005360 - Amjad'!E60</f>
        <v>L0 Java sprintboot Developer</v>
      </c>
      <c r="F397" s="111" t="s">
        <v>103</v>
      </c>
      <c r="G397" s="111" t="s">
        <v>104</v>
      </c>
      <c r="H397" s="98">
        <v>1000428015</v>
      </c>
      <c r="I397" s="98" t="s">
        <v>110</v>
      </c>
      <c r="J397" s="98" t="s">
        <v>26</v>
      </c>
      <c r="K397" s="15">
        <f>'VZGTTQ00005360 - Amjad'!F60</f>
        <v>0</v>
      </c>
      <c r="L397" s="15">
        <f>'VZGTTQ00005360 - Amjad'!G60</f>
        <v>0</v>
      </c>
      <c r="M397" s="15">
        <f>'VZGTTQ00005360 - Amjad'!H60</f>
        <v>0</v>
      </c>
      <c r="N397" s="15">
        <f>'VZGTTQ00005360 - Amjad'!I60</f>
        <v>0</v>
      </c>
      <c r="O397" s="15">
        <f>'VZGTTQ00005360 - Amjad'!J60</f>
        <v>0</v>
      </c>
      <c r="P397" s="15">
        <f>'VZGTTQ00005360 - Amjad'!K60</f>
        <v>0</v>
      </c>
      <c r="Q397" s="15">
        <f>'VZGTTQ00005360 - Amjad'!L60</f>
        <v>0</v>
      </c>
      <c r="R397" s="15">
        <f>'VZGTTQ00005360 - Amjad'!M60</f>
        <v>0</v>
      </c>
      <c r="S397" s="15">
        <f>'VZGTTQ00005360 - Amjad'!N60</f>
        <v>0</v>
      </c>
      <c r="T397" s="15">
        <f>'VZGTTQ00005360 - Amjad'!O60</f>
        <v>0</v>
      </c>
      <c r="U397" s="15">
        <f>'VZGTTQ00005360 - Amjad'!P60</f>
        <v>0</v>
      </c>
      <c r="V397" s="98">
        <f>'VZGTTQ00005360 - Amjad'!Q60</f>
        <v>0</v>
      </c>
    </row>
    <row r="398" spans="1:22" ht="23.15" hidden="1" customHeight="1">
      <c r="A398" s="98">
        <f>'VZGTTQ00005360 - Amjad'!A61</f>
        <v>621931</v>
      </c>
      <c r="B398" s="103" t="str">
        <f>'VZGTTQ00005360 - Amjad'!B61</f>
        <v>Prabu,Jinesh</v>
      </c>
      <c r="C398" s="98" t="str">
        <f>'VZGTTQ00005360 - Amjad'!C61</f>
        <v>Offshore</v>
      </c>
      <c r="D398" s="98" t="str">
        <f>'VZGTTQ00005360 - Amjad'!D61</f>
        <v>PCT 246</v>
      </c>
      <c r="E398" s="103" t="str">
        <f>'VZGTTQ00005360 - Amjad'!E61</f>
        <v>L0 Java sprintboot Developer</v>
      </c>
      <c r="F398" s="111" t="s">
        <v>103</v>
      </c>
      <c r="G398" s="111" t="s">
        <v>104</v>
      </c>
      <c r="H398" s="98">
        <v>1000302389</v>
      </c>
      <c r="I398" s="98" t="s">
        <v>105</v>
      </c>
      <c r="J398" s="98" t="s">
        <v>24</v>
      </c>
      <c r="K398" s="15">
        <f>'VZGTTQ00005360 - Amjad'!F61</f>
        <v>0</v>
      </c>
      <c r="L398" s="15">
        <f>'VZGTTQ00005360 - Amjad'!G61</f>
        <v>0</v>
      </c>
      <c r="M398" s="15">
        <f>'VZGTTQ00005360 - Amjad'!H61</f>
        <v>0</v>
      </c>
      <c r="N398" s="15">
        <f>'VZGTTQ00005360 - Amjad'!I61</f>
        <v>0</v>
      </c>
      <c r="O398" s="15">
        <f>'VZGTTQ00005360 - Amjad'!J61</f>
        <v>0</v>
      </c>
      <c r="P398" s="15">
        <f>'VZGTTQ00005360 - Amjad'!K61</f>
        <v>0</v>
      </c>
      <c r="Q398" s="15">
        <f>'VZGTTQ00005360 - Amjad'!L61</f>
        <v>0</v>
      </c>
      <c r="R398" s="15">
        <f>'VZGTTQ00005360 - Amjad'!M61</f>
        <v>0</v>
      </c>
      <c r="S398" s="15">
        <f>'VZGTTQ00005360 - Amjad'!N61</f>
        <v>0</v>
      </c>
      <c r="T398" s="15">
        <f>'VZGTTQ00005360 - Amjad'!O61</f>
        <v>0</v>
      </c>
      <c r="U398" s="15">
        <f>'VZGTTQ00005360 - Amjad'!P61</f>
        <v>0</v>
      </c>
      <c r="V398" s="98">
        <f>'VZGTTQ00005360 - Amjad'!Q61</f>
        <v>0</v>
      </c>
    </row>
    <row r="399" spans="1:22" ht="23.15" hidden="1" customHeight="1">
      <c r="A399" s="98">
        <f>'VZGTTQ00005360 - Amjad'!A62</f>
        <v>717615</v>
      </c>
      <c r="B399" s="103" t="str">
        <f>'VZGTTQ00005360 - Amjad'!B62</f>
        <v>Nasika,Sarathbabu</v>
      </c>
      <c r="C399" s="98" t="str">
        <f>'VZGTTQ00005360 - Amjad'!C62</f>
        <v>Offshore</v>
      </c>
      <c r="D399" s="98" t="str">
        <f>'VZGTTQ00005360 - Amjad'!D62</f>
        <v>PCT 246</v>
      </c>
      <c r="E399" s="103" t="str">
        <f>'VZGTTQ00005360 - Amjad'!E62</f>
        <v>L0 Java sprintboot Developer</v>
      </c>
      <c r="F399" s="111" t="s">
        <v>103</v>
      </c>
      <c r="G399" s="111" t="s">
        <v>104</v>
      </c>
      <c r="H399" s="98">
        <v>1000302389</v>
      </c>
      <c r="I399" s="98" t="s">
        <v>105</v>
      </c>
      <c r="J399" s="98" t="s">
        <v>24</v>
      </c>
      <c r="K399" s="15">
        <f>'VZGTTQ00005360 - Amjad'!F62</f>
        <v>0</v>
      </c>
      <c r="L399" s="15">
        <f>'VZGTTQ00005360 - Amjad'!G62</f>
        <v>0</v>
      </c>
      <c r="M399" s="15">
        <f>'VZGTTQ00005360 - Amjad'!H62</f>
        <v>0</v>
      </c>
      <c r="N399" s="15">
        <f>'VZGTTQ00005360 - Amjad'!I62</f>
        <v>0</v>
      </c>
      <c r="O399" s="15">
        <f>'VZGTTQ00005360 - Amjad'!J62</f>
        <v>0</v>
      </c>
      <c r="P399" s="15">
        <f>'VZGTTQ00005360 - Amjad'!K62</f>
        <v>0</v>
      </c>
      <c r="Q399" s="15">
        <f>'VZGTTQ00005360 - Amjad'!L62</f>
        <v>0</v>
      </c>
      <c r="R399" s="15">
        <f>'VZGTTQ00005360 - Amjad'!M62</f>
        <v>0</v>
      </c>
      <c r="S399" s="15">
        <f>'VZGTTQ00005360 - Amjad'!N62</f>
        <v>0</v>
      </c>
      <c r="T399" s="15">
        <f>'VZGTTQ00005360 - Amjad'!O62</f>
        <v>0</v>
      </c>
      <c r="U399" s="15">
        <f>'VZGTTQ00005360 - Amjad'!P62</f>
        <v>0</v>
      </c>
      <c r="V399" s="98">
        <f>'VZGTTQ00005360 - Amjad'!Q62</f>
        <v>0</v>
      </c>
    </row>
    <row r="400" spans="1:22" ht="23.15" hidden="1" customHeight="1">
      <c r="A400" s="98">
        <f>'VZGTTQ00005360 - Amjad'!A63</f>
        <v>772115</v>
      </c>
      <c r="B400" s="103" t="str">
        <f>'VZGTTQ00005360 - Amjad'!B63</f>
        <v>Mandava,Deepthi</v>
      </c>
      <c r="C400" s="98" t="str">
        <f>'VZGTTQ00005360 - Amjad'!C63</f>
        <v>Offshore</v>
      </c>
      <c r="D400" s="98" t="str">
        <f>'VZGTTQ00005360 - Amjad'!D63</f>
        <v>PCT 246</v>
      </c>
      <c r="E400" s="103" t="str">
        <f>'VZGTTQ00005360 - Amjad'!E63</f>
        <v>L0 Java sprintboot Developer</v>
      </c>
      <c r="F400" s="111" t="s">
        <v>103</v>
      </c>
      <c r="G400" s="111" t="s">
        <v>104</v>
      </c>
      <c r="H400" s="98">
        <v>1000302389</v>
      </c>
      <c r="I400" s="98" t="s">
        <v>105</v>
      </c>
      <c r="J400" s="98" t="s">
        <v>26</v>
      </c>
      <c r="K400" s="15">
        <f>'VZGTTQ00005360 - Amjad'!F63</f>
        <v>0</v>
      </c>
      <c r="L400" s="15">
        <f>'VZGTTQ00005360 - Amjad'!G63</f>
        <v>0</v>
      </c>
      <c r="M400" s="15">
        <f>'VZGTTQ00005360 - Amjad'!H63</f>
        <v>0</v>
      </c>
      <c r="N400" s="15">
        <f>'VZGTTQ00005360 - Amjad'!I63</f>
        <v>0</v>
      </c>
      <c r="O400" s="15">
        <f>'VZGTTQ00005360 - Amjad'!J63</f>
        <v>0</v>
      </c>
      <c r="P400" s="15">
        <f>'VZGTTQ00005360 - Amjad'!K63</f>
        <v>0</v>
      </c>
      <c r="Q400" s="15">
        <f>'VZGTTQ00005360 - Amjad'!L63</f>
        <v>0</v>
      </c>
      <c r="R400" s="15">
        <f>'VZGTTQ00005360 - Amjad'!M63</f>
        <v>0</v>
      </c>
      <c r="S400" s="15">
        <f>'VZGTTQ00005360 - Amjad'!N63</f>
        <v>0</v>
      </c>
      <c r="T400" s="15">
        <f>'VZGTTQ00005360 - Amjad'!O63</f>
        <v>0</v>
      </c>
      <c r="U400" s="15">
        <f>'VZGTTQ00005360 - Amjad'!P63</f>
        <v>0</v>
      </c>
      <c r="V400" s="98">
        <f>'VZGTTQ00005360 - Amjad'!Q63</f>
        <v>0</v>
      </c>
    </row>
    <row r="401" spans="1:22" ht="23.15" hidden="1" customHeight="1">
      <c r="A401" s="98">
        <f>'VZGTTQ00005360 - Amjad'!A64</f>
        <v>790327</v>
      </c>
      <c r="B401" s="103" t="str">
        <f>'VZGTTQ00005360 - Amjad'!B64</f>
        <v>Boggala,Venkata Nagaveni</v>
      </c>
      <c r="C401" s="98" t="str">
        <f>'VZGTTQ00005360 - Amjad'!C64</f>
        <v>Offshore</v>
      </c>
      <c r="D401" s="98" t="str">
        <f>'VZGTTQ00005360 - Amjad'!D64</f>
        <v>PCT 246</v>
      </c>
      <c r="E401" s="103" t="str">
        <f>'VZGTTQ00005360 - Amjad'!E64</f>
        <v>L0 Java sprintboot Developer</v>
      </c>
      <c r="F401" s="111" t="s">
        <v>103</v>
      </c>
      <c r="G401" s="111" t="s">
        <v>104</v>
      </c>
      <c r="H401" s="98">
        <v>1000302389</v>
      </c>
      <c r="I401" s="98" t="s">
        <v>105</v>
      </c>
      <c r="J401" s="98" t="s">
        <v>26</v>
      </c>
      <c r="K401" s="15">
        <f>'VZGTTQ00005360 - Amjad'!F64</f>
        <v>0</v>
      </c>
      <c r="L401" s="15">
        <f>'VZGTTQ00005360 - Amjad'!G64</f>
        <v>0</v>
      </c>
      <c r="M401" s="15">
        <f>'VZGTTQ00005360 - Amjad'!H64</f>
        <v>0</v>
      </c>
      <c r="N401" s="15">
        <f>'VZGTTQ00005360 - Amjad'!I64</f>
        <v>0</v>
      </c>
      <c r="O401" s="15">
        <f>'VZGTTQ00005360 - Amjad'!J64</f>
        <v>0</v>
      </c>
      <c r="P401" s="15">
        <f>'VZGTTQ00005360 - Amjad'!K64</f>
        <v>0</v>
      </c>
      <c r="Q401" s="15">
        <f>'VZGTTQ00005360 - Amjad'!L64</f>
        <v>0</v>
      </c>
      <c r="R401" s="15">
        <f>'VZGTTQ00005360 - Amjad'!M64</f>
        <v>0</v>
      </c>
      <c r="S401" s="15">
        <f>'VZGTTQ00005360 - Amjad'!N64</f>
        <v>0</v>
      </c>
      <c r="T401" s="15">
        <f>'VZGTTQ00005360 - Amjad'!O64</f>
        <v>0</v>
      </c>
      <c r="U401" s="15">
        <f>'VZGTTQ00005360 - Amjad'!P64</f>
        <v>0</v>
      </c>
      <c r="V401" s="98">
        <f>'VZGTTQ00005360 - Amjad'!Q64</f>
        <v>0</v>
      </c>
    </row>
    <row r="402" spans="1:22" ht="23.15" hidden="1" customHeight="1">
      <c r="A402" s="98">
        <f>'VZGTTQ00005360 - Amjad'!A65</f>
        <v>823924</v>
      </c>
      <c r="B402" s="103" t="str">
        <f>'VZGTTQ00005360 - Amjad'!B65</f>
        <v>Bondada,Bhimeswararao</v>
      </c>
      <c r="C402" s="98" t="str">
        <f>'VZGTTQ00005360 - Amjad'!C65</f>
        <v>Offshore</v>
      </c>
      <c r="D402" s="98" t="str">
        <f>'VZGTTQ00005360 - Amjad'!D65</f>
        <v>PCT 246</v>
      </c>
      <c r="E402" s="103" t="str">
        <f>'VZGTTQ00005360 - Amjad'!E65</f>
        <v>L0 Java sprintboot Developer</v>
      </c>
      <c r="F402" s="111" t="s">
        <v>103</v>
      </c>
      <c r="G402" s="111" t="s">
        <v>104</v>
      </c>
      <c r="H402" s="98">
        <v>1000348365</v>
      </c>
      <c r="I402" s="98" t="s">
        <v>106</v>
      </c>
      <c r="J402" s="98" t="s">
        <v>24</v>
      </c>
      <c r="K402" s="15">
        <f>'VZGTTQ00005360 - Amjad'!F65</f>
        <v>0</v>
      </c>
      <c r="L402" s="15">
        <f>'VZGTTQ00005360 - Amjad'!G65</f>
        <v>0</v>
      </c>
      <c r="M402" s="15">
        <f>'VZGTTQ00005360 - Amjad'!H65</f>
        <v>0</v>
      </c>
      <c r="N402" s="15">
        <f>'VZGTTQ00005360 - Amjad'!I65</f>
        <v>0</v>
      </c>
      <c r="O402" s="15">
        <f>'VZGTTQ00005360 - Amjad'!J65</f>
        <v>0</v>
      </c>
      <c r="P402" s="15">
        <f>'VZGTTQ00005360 - Amjad'!K65</f>
        <v>0</v>
      </c>
      <c r="Q402" s="15">
        <f>'VZGTTQ00005360 - Amjad'!L65</f>
        <v>0</v>
      </c>
      <c r="R402" s="15">
        <f>'VZGTTQ00005360 - Amjad'!M65</f>
        <v>0</v>
      </c>
      <c r="S402" s="15">
        <f>'VZGTTQ00005360 - Amjad'!N65</f>
        <v>0</v>
      </c>
      <c r="T402" s="15">
        <f>'VZGTTQ00005360 - Amjad'!O65</f>
        <v>0</v>
      </c>
      <c r="U402" s="15">
        <f>'VZGTTQ00005360 - Amjad'!P65</f>
        <v>0</v>
      </c>
      <c r="V402" s="98">
        <f>'VZGTTQ00005360 - Amjad'!Q65</f>
        <v>0</v>
      </c>
    </row>
    <row r="403" spans="1:22" ht="23.15" hidden="1" customHeight="1">
      <c r="A403" s="98">
        <f>'VZGTTQ00005360 - Amjad'!A66</f>
        <v>858254</v>
      </c>
      <c r="B403" s="103" t="str">
        <f>'VZGTTQ00005360 - Amjad'!B66</f>
        <v>Shaik,Rizwan</v>
      </c>
      <c r="C403" s="98" t="str">
        <f>'VZGTTQ00005360 - Amjad'!C66</f>
        <v>Offshore</v>
      </c>
      <c r="D403" s="98" t="str">
        <f>'VZGTTQ00005360 - Amjad'!D66</f>
        <v>PCT 246</v>
      </c>
      <c r="E403" s="103" t="str">
        <f>'VZGTTQ00005360 - Amjad'!E66</f>
        <v>L0 Java sprintboot Developer</v>
      </c>
      <c r="F403" s="111" t="s">
        <v>103</v>
      </c>
      <c r="G403" s="111" t="s">
        <v>104</v>
      </c>
      <c r="H403" s="98">
        <v>1000302389</v>
      </c>
      <c r="I403" s="98" t="s">
        <v>105</v>
      </c>
      <c r="J403" s="98" t="s">
        <v>24</v>
      </c>
      <c r="K403" s="15">
        <f>'VZGTTQ00005360 - Amjad'!F66</f>
        <v>0</v>
      </c>
      <c r="L403" s="15">
        <f>'VZGTTQ00005360 - Amjad'!G66</f>
        <v>0</v>
      </c>
      <c r="M403" s="15">
        <f>'VZGTTQ00005360 - Amjad'!H66</f>
        <v>0</v>
      </c>
      <c r="N403" s="15">
        <f>'VZGTTQ00005360 - Amjad'!I66</f>
        <v>0</v>
      </c>
      <c r="O403" s="15">
        <f>'VZGTTQ00005360 - Amjad'!J66</f>
        <v>0</v>
      </c>
      <c r="P403" s="15">
        <f>'VZGTTQ00005360 - Amjad'!K66</f>
        <v>0</v>
      </c>
      <c r="Q403" s="15">
        <f>'VZGTTQ00005360 - Amjad'!L66</f>
        <v>0</v>
      </c>
      <c r="R403" s="15">
        <f>'VZGTTQ00005360 - Amjad'!M66</f>
        <v>0</v>
      </c>
      <c r="S403" s="15">
        <f>'VZGTTQ00005360 - Amjad'!N66</f>
        <v>0</v>
      </c>
      <c r="T403" s="15">
        <f>'VZGTTQ00005360 - Amjad'!O66</f>
        <v>0</v>
      </c>
      <c r="U403" s="15">
        <f>'VZGTTQ00005360 - Amjad'!P66</f>
        <v>0</v>
      </c>
      <c r="V403" s="98">
        <f>'VZGTTQ00005360 - Amjad'!Q66</f>
        <v>0</v>
      </c>
    </row>
    <row r="404" spans="1:22" ht="23.15" hidden="1" customHeight="1">
      <c r="A404" s="98">
        <f>'VZGTTQ00005360 - Amjad'!A67</f>
        <v>0</v>
      </c>
      <c r="B404" s="103">
        <f>'VZGTTQ00005360 - Amjad'!B67</f>
        <v>0</v>
      </c>
      <c r="C404" s="98" t="str">
        <f>'VZGTTQ00005360 - Amjad'!C67</f>
        <v>Offshore</v>
      </c>
      <c r="D404" s="98">
        <f>'VZGTTQ00005360 - Amjad'!D67</f>
        <v>0</v>
      </c>
      <c r="E404" s="103" t="str">
        <f>'VZGTTQ00005360 - Amjad'!E67</f>
        <v>L0 Java sprintboot Developer</v>
      </c>
      <c r="F404" s="111" t="s">
        <v>103</v>
      </c>
      <c r="G404" s="111" t="s">
        <v>104</v>
      </c>
      <c r="H404" s="98" t="e">
        <v>#N/A</v>
      </c>
      <c r="I404" s="98" t="e">
        <v>#N/A</v>
      </c>
      <c r="J404" s="98" t="e">
        <v>#N/A</v>
      </c>
      <c r="K404" s="15">
        <f>'VZGTTQ00005360 - Amjad'!F67</f>
        <v>0</v>
      </c>
      <c r="L404" s="15">
        <f>'VZGTTQ00005360 - Amjad'!G67</f>
        <v>0</v>
      </c>
      <c r="M404" s="15">
        <f>'VZGTTQ00005360 - Amjad'!H67</f>
        <v>0</v>
      </c>
      <c r="N404" s="15">
        <f>'VZGTTQ00005360 - Amjad'!I67</f>
        <v>0</v>
      </c>
      <c r="O404" s="15">
        <f>'VZGTTQ00005360 - Amjad'!J67</f>
        <v>0</v>
      </c>
      <c r="P404" s="15">
        <f>'VZGTTQ00005360 - Amjad'!K67</f>
        <v>0</v>
      </c>
      <c r="Q404" s="15">
        <f>'VZGTTQ00005360 - Amjad'!L67</f>
        <v>0</v>
      </c>
      <c r="R404" s="15">
        <f>'VZGTTQ00005360 - Amjad'!M67</f>
        <v>0</v>
      </c>
      <c r="S404" s="15">
        <f>'VZGTTQ00005360 - Amjad'!N67</f>
        <v>0</v>
      </c>
      <c r="T404" s="15">
        <f>'VZGTTQ00005360 - Amjad'!O67</f>
        <v>0</v>
      </c>
      <c r="U404" s="15">
        <f>'VZGTTQ00005360 - Amjad'!P67</f>
        <v>0</v>
      </c>
      <c r="V404" s="98">
        <f>'VZGTTQ00005360 - Amjad'!Q67</f>
        <v>0</v>
      </c>
    </row>
    <row r="405" spans="1:22" ht="23.15" hidden="1" customHeight="1">
      <c r="A405" s="98">
        <f>'VZGTTQ00005360 - Amjad'!A68</f>
        <v>888089</v>
      </c>
      <c r="B405" s="103" t="str">
        <f>'VZGTTQ00005360 - Amjad'!B68</f>
        <v>Murkute,Tushar Subhash</v>
      </c>
      <c r="C405" s="98" t="str">
        <f>'VZGTTQ00005360 - Amjad'!C68</f>
        <v>Offshore</v>
      </c>
      <c r="D405" s="98" t="str">
        <f>'VZGTTQ00005360 - Amjad'!D68</f>
        <v>PCT 246</v>
      </c>
      <c r="E405" s="103" t="str">
        <f>'VZGTTQ00005360 - Amjad'!E68</f>
        <v>L0 Java sprintboot Developer</v>
      </c>
      <c r="F405" s="111" t="s">
        <v>103</v>
      </c>
      <c r="G405" s="111" t="s">
        <v>104</v>
      </c>
      <c r="H405" s="98">
        <v>1000302389</v>
      </c>
      <c r="I405" s="98" t="s">
        <v>105</v>
      </c>
      <c r="J405" s="98" t="s">
        <v>24</v>
      </c>
      <c r="K405" s="15">
        <f>'VZGTTQ00005360 - Amjad'!F68</f>
        <v>0</v>
      </c>
      <c r="L405" s="15">
        <f>'VZGTTQ00005360 - Amjad'!G68</f>
        <v>0</v>
      </c>
      <c r="M405" s="15">
        <f>'VZGTTQ00005360 - Amjad'!H68</f>
        <v>0</v>
      </c>
      <c r="N405" s="15">
        <f>'VZGTTQ00005360 - Amjad'!I68</f>
        <v>0</v>
      </c>
      <c r="O405" s="15">
        <f>'VZGTTQ00005360 - Amjad'!J68</f>
        <v>0</v>
      </c>
      <c r="P405" s="15">
        <f>'VZGTTQ00005360 - Amjad'!K68</f>
        <v>0</v>
      </c>
      <c r="Q405" s="15">
        <f>'VZGTTQ00005360 - Amjad'!L68</f>
        <v>0</v>
      </c>
      <c r="R405" s="15">
        <f>'VZGTTQ00005360 - Amjad'!M68</f>
        <v>0</v>
      </c>
      <c r="S405" s="15">
        <f>'VZGTTQ00005360 - Amjad'!N68</f>
        <v>0</v>
      </c>
      <c r="T405" s="15">
        <f>'VZGTTQ00005360 - Amjad'!O68</f>
        <v>0</v>
      </c>
      <c r="U405" s="15">
        <f>'VZGTTQ00005360 - Amjad'!P68</f>
        <v>0</v>
      </c>
      <c r="V405" s="98">
        <f>'VZGTTQ00005360 - Amjad'!Q68</f>
        <v>0</v>
      </c>
    </row>
    <row r="406" spans="1:22" ht="23.15" hidden="1" customHeight="1">
      <c r="A406" s="98">
        <f>'VZGTTQ00005360 - Amjad'!A69</f>
        <v>892566</v>
      </c>
      <c r="B406" s="103" t="str">
        <f>'VZGTTQ00005360 - Amjad'!B69</f>
        <v>Jayachandran,Kamaleshwaran</v>
      </c>
      <c r="C406" s="98" t="str">
        <f>'VZGTTQ00005360 - Amjad'!C69</f>
        <v>Offshore</v>
      </c>
      <c r="D406" s="98" t="str">
        <f>'VZGTTQ00005360 - Amjad'!D69</f>
        <v>PCT 246</v>
      </c>
      <c r="E406" s="103" t="str">
        <f>'VZGTTQ00005360 - Amjad'!E69</f>
        <v>L0 Java sprintboot Developer</v>
      </c>
      <c r="F406" s="111" t="s">
        <v>103</v>
      </c>
      <c r="G406" s="111" t="s">
        <v>104</v>
      </c>
      <c r="H406" s="98" t="e">
        <v>#N/A</v>
      </c>
      <c r="I406" s="98" t="e">
        <v>#N/A</v>
      </c>
      <c r="J406" s="98" t="e">
        <v>#N/A</v>
      </c>
      <c r="K406" s="15">
        <f>'VZGTTQ00005360 - Amjad'!F69</f>
        <v>0</v>
      </c>
      <c r="L406" s="15">
        <f>'VZGTTQ00005360 - Amjad'!G69</f>
        <v>0</v>
      </c>
      <c r="M406" s="15">
        <f>'VZGTTQ00005360 - Amjad'!H69</f>
        <v>0</v>
      </c>
      <c r="N406" s="15">
        <f>'VZGTTQ00005360 - Amjad'!I69</f>
        <v>0</v>
      </c>
      <c r="O406" s="15">
        <f>'VZGTTQ00005360 - Amjad'!J69</f>
        <v>0</v>
      </c>
      <c r="P406" s="15">
        <f>'VZGTTQ00005360 - Amjad'!K69</f>
        <v>0</v>
      </c>
      <c r="Q406" s="15">
        <f>'VZGTTQ00005360 - Amjad'!L69</f>
        <v>0</v>
      </c>
      <c r="R406" s="15">
        <f>'VZGTTQ00005360 - Amjad'!M69</f>
        <v>0</v>
      </c>
      <c r="S406" s="15">
        <f>'VZGTTQ00005360 - Amjad'!N69</f>
        <v>0</v>
      </c>
      <c r="T406" s="15">
        <f>'VZGTTQ00005360 - Amjad'!O69</f>
        <v>0</v>
      </c>
      <c r="U406" s="15">
        <f>'VZGTTQ00005360 - Amjad'!P69</f>
        <v>0</v>
      </c>
      <c r="V406" s="98">
        <f>'VZGTTQ00005360 - Amjad'!Q69</f>
        <v>0</v>
      </c>
    </row>
    <row r="407" spans="1:22" ht="23.15" hidden="1" customHeight="1">
      <c r="A407" s="98">
        <f>'VZGTTQ00005360 - Amjad'!A70</f>
        <v>919558</v>
      </c>
      <c r="B407" s="103" t="str">
        <f>'VZGTTQ00005360 - Amjad'!B70</f>
        <v>Boini,Greeshmanethrikaa</v>
      </c>
      <c r="C407" s="98" t="str">
        <f>'VZGTTQ00005360 - Amjad'!C70</f>
        <v>Offshore</v>
      </c>
      <c r="D407" s="98" t="str">
        <f>'VZGTTQ00005360 - Amjad'!D70</f>
        <v>PCT 246</v>
      </c>
      <c r="E407" s="103" t="str">
        <f>'VZGTTQ00005360 - Amjad'!E70</f>
        <v>L0 Java sprintboot Developer</v>
      </c>
      <c r="F407" s="111" t="s">
        <v>103</v>
      </c>
      <c r="G407" s="111" t="s">
        <v>104</v>
      </c>
      <c r="H407" s="98">
        <v>1000302389</v>
      </c>
      <c r="I407" s="98" t="s">
        <v>105</v>
      </c>
      <c r="J407" s="98" t="s">
        <v>26</v>
      </c>
      <c r="K407" s="15">
        <f>'VZGTTQ00005360 - Amjad'!F70</f>
        <v>0</v>
      </c>
      <c r="L407" s="15">
        <f>'VZGTTQ00005360 - Amjad'!G70</f>
        <v>0</v>
      </c>
      <c r="M407" s="15">
        <f>'VZGTTQ00005360 - Amjad'!H70</f>
        <v>0</v>
      </c>
      <c r="N407" s="15">
        <f>'VZGTTQ00005360 - Amjad'!I70</f>
        <v>0</v>
      </c>
      <c r="O407" s="15">
        <f>'VZGTTQ00005360 - Amjad'!J70</f>
        <v>0</v>
      </c>
      <c r="P407" s="15">
        <f>'VZGTTQ00005360 - Amjad'!K70</f>
        <v>0</v>
      </c>
      <c r="Q407" s="15">
        <f>'VZGTTQ00005360 - Amjad'!L70</f>
        <v>0</v>
      </c>
      <c r="R407" s="15">
        <f>'VZGTTQ00005360 - Amjad'!M70</f>
        <v>0</v>
      </c>
      <c r="S407" s="15">
        <f>'VZGTTQ00005360 - Amjad'!N70</f>
        <v>0</v>
      </c>
      <c r="T407" s="15">
        <f>'VZGTTQ00005360 - Amjad'!O70</f>
        <v>0</v>
      </c>
      <c r="U407" s="15">
        <f>'VZGTTQ00005360 - Amjad'!P70</f>
        <v>0</v>
      </c>
      <c r="V407" s="98">
        <f>'VZGTTQ00005360 - Amjad'!Q70</f>
        <v>0</v>
      </c>
    </row>
    <row r="408" spans="1:22" ht="23.15" hidden="1" customHeight="1">
      <c r="A408" s="98">
        <f>'VZGTTQ00005360 - Amjad'!A71</f>
        <v>948652</v>
      </c>
      <c r="B408" s="103" t="str">
        <f>'VZGTTQ00005360 - Amjad'!B71</f>
        <v>Prathyusha,Puligadla</v>
      </c>
      <c r="C408" s="98" t="str">
        <f>'VZGTTQ00005360 - Amjad'!C71</f>
        <v>Offshore</v>
      </c>
      <c r="D408" s="98" t="str">
        <f>'VZGTTQ00005360 - Amjad'!D71</f>
        <v>PCT 246</v>
      </c>
      <c r="E408" s="103" t="str">
        <f>'VZGTTQ00005360 - Amjad'!E71</f>
        <v>L0 Java sprintboot Developer</v>
      </c>
      <c r="F408" s="111" t="s">
        <v>103</v>
      </c>
      <c r="G408" s="111" t="s">
        <v>104</v>
      </c>
      <c r="H408" s="98">
        <v>1000302389</v>
      </c>
      <c r="I408" s="98" t="s">
        <v>105</v>
      </c>
      <c r="J408" s="98" t="s">
        <v>26</v>
      </c>
      <c r="K408" s="15">
        <f>'VZGTTQ00005360 - Amjad'!F71</f>
        <v>0</v>
      </c>
      <c r="L408" s="15">
        <f>'VZGTTQ00005360 - Amjad'!G71</f>
        <v>0</v>
      </c>
      <c r="M408" s="15">
        <f>'VZGTTQ00005360 - Amjad'!H71</f>
        <v>0</v>
      </c>
      <c r="N408" s="15">
        <f>'VZGTTQ00005360 - Amjad'!I71</f>
        <v>0</v>
      </c>
      <c r="O408" s="15">
        <f>'VZGTTQ00005360 - Amjad'!J71</f>
        <v>0</v>
      </c>
      <c r="P408" s="15">
        <f>'VZGTTQ00005360 - Amjad'!K71</f>
        <v>0</v>
      </c>
      <c r="Q408" s="15">
        <f>'VZGTTQ00005360 - Amjad'!L71</f>
        <v>0</v>
      </c>
      <c r="R408" s="15">
        <f>'VZGTTQ00005360 - Amjad'!M71</f>
        <v>0</v>
      </c>
      <c r="S408" s="15">
        <f>'VZGTTQ00005360 - Amjad'!N71</f>
        <v>0</v>
      </c>
      <c r="T408" s="15">
        <f>'VZGTTQ00005360 - Amjad'!O71</f>
        <v>0</v>
      </c>
      <c r="U408" s="15">
        <f>'VZGTTQ00005360 - Amjad'!P71</f>
        <v>0</v>
      </c>
      <c r="V408" s="98">
        <f>'VZGTTQ00005360 - Amjad'!Q71</f>
        <v>0</v>
      </c>
    </row>
    <row r="409" spans="1:22" ht="23.15" hidden="1" customHeight="1">
      <c r="A409" s="98">
        <f>'VZGTTQ00005360 - Amjad'!A72</f>
        <v>2135505</v>
      </c>
      <c r="B409" s="103" t="str">
        <f>'VZGTTQ00005360 - Amjad'!B72</f>
        <v>G N,Pradyumna Hathwar</v>
      </c>
      <c r="C409" s="98" t="str">
        <f>'VZGTTQ00005360 - Amjad'!C72</f>
        <v>Offshore</v>
      </c>
      <c r="D409" s="98" t="str">
        <f>'VZGTTQ00005360 - Amjad'!D72</f>
        <v>PCT 246</v>
      </c>
      <c r="E409" s="103" t="str">
        <f>'VZGTTQ00005360 - Amjad'!E72</f>
        <v>L0 Java sprintboot Developer</v>
      </c>
      <c r="F409" s="111" t="s">
        <v>103</v>
      </c>
      <c r="G409" s="111" t="s">
        <v>104</v>
      </c>
      <c r="H409" s="98">
        <v>1000302389</v>
      </c>
      <c r="I409" s="98" t="s">
        <v>105</v>
      </c>
      <c r="J409" s="98" t="s">
        <v>24</v>
      </c>
      <c r="K409" s="15">
        <f>'VZGTTQ00005360 - Amjad'!F72</f>
        <v>0</v>
      </c>
      <c r="L409" s="15">
        <f>'VZGTTQ00005360 - Amjad'!G72</f>
        <v>0</v>
      </c>
      <c r="M409" s="15">
        <f>'VZGTTQ00005360 - Amjad'!H72</f>
        <v>0</v>
      </c>
      <c r="N409" s="15">
        <f>'VZGTTQ00005360 - Amjad'!I72</f>
        <v>0</v>
      </c>
      <c r="O409" s="15">
        <f>'VZGTTQ00005360 - Amjad'!J72</f>
        <v>0</v>
      </c>
      <c r="P409" s="15">
        <f>'VZGTTQ00005360 - Amjad'!K72</f>
        <v>0</v>
      </c>
      <c r="Q409" s="15">
        <f>'VZGTTQ00005360 - Amjad'!L72</f>
        <v>0</v>
      </c>
      <c r="R409" s="15">
        <f>'VZGTTQ00005360 - Amjad'!M72</f>
        <v>0</v>
      </c>
      <c r="S409" s="15">
        <f>'VZGTTQ00005360 - Amjad'!N72</f>
        <v>0</v>
      </c>
      <c r="T409" s="15">
        <f>'VZGTTQ00005360 - Amjad'!O72</f>
        <v>0</v>
      </c>
      <c r="U409" s="15">
        <f>'VZGTTQ00005360 - Amjad'!P72</f>
        <v>0</v>
      </c>
      <c r="V409" s="98">
        <f>'VZGTTQ00005360 - Amjad'!Q72</f>
        <v>0</v>
      </c>
    </row>
    <row r="410" spans="1:22" ht="23.15" hidden="1" customHeight="1">
      <c r="A410" s="98">
        <f>'VZGTTQ00005360 - Amjad'!A73</f>
        <v>2143409</v>
      </c>
      <c r="B410" s="103" t="str">
        <f>'VZGTTQ00005360 - Amjad'!B73</f>
        <v>Mahajan,Ayush</v>
      </c>
      <c r="C410" s="98" t="str">
        <f>'VZGTTQ00005360 - Amjad'!C73</f>
        <v>Offshore</v>
      </c>
      <c r="D410" s="98" t="str">
        <f>'VZGTTQ00005360 - Amjad'!D73</f>
        <v>PCT 246</v>
      </c>
      <c r="E410" s="103" t="str">
        <f>'VZGTTQ00005360 - Amjad'!E73</f>
        <v>L0 Java sprintboot Developer</v>
      </c>
      <c r="F410" s="111" t="s">
        <v>103</v>
      </c>
      <c r="G410" s="111" t="s">
        <v>104</v>
      </c>
      <c r="H410" s="98">
        <v>1000302389</v>
      </c>
      <c r="I410" s="98" t="s">
        <v>105</v>
      </c>
      <c r="J410" s="98" t="s">
        <v>26</v>
      </c>
      <c r="K410" s="15">
        <f>'VZGTTQ00005360 - Amjad'!F73</f>
        <v>0</v>
      </c>
      <c r="L410" s="15">
        <f>'VZGTTQ00005360 - Amjad'!G73</f>
        <v>0</v>
      </c>
      <c r="M410" s="15">
        <f>'VZGTTQ00005360 - Amjad'!H73</f>
        <v>0</v>
      </c>
      <c r="N410" s="15">
        <f>'VZGTTQ00005360 - Amjad'!I73</f>
        <v>0</v>
      </c>
      <c r="O410" s="15">
        <f>'VZGTTQ00005360 - Amjad'!J73</f>
        <v>0</v>
      </c>
      <c r="P410" s="15">
        <f>'VZGTTQ00005360 - Amjad'!K73</f>
        <v>0</v>
      </c>
      <c r="Q410" s="15">
        <f>'VZGTTQ00005360 - Amjad'!L73</f>
        <v>0</v>
      </c>
      <c r="R410" s="15">
        <f>'VZGTTQ00005360 - Amjad'!M73</f>
        <v>0</v>
      </c>
      <c r="S410" s="15">
        <f>'VZGTTQ00005360 - Amjad'!N73</f>
        <v>0</v>
      </c>
      <c r="T410" s="15">
        <f>'VZGTTQ00005360 - Amjad'!O73</f>
        <v>0</v>
      </c>
      <c r="U410" s="15">
        <f>'VZGTTQ00005360 - Amjad'!P73</f>
        <v>0</v>
      </c>
      <c r="V410" s="98">
        <f>'VZGTTQ00005360 - Amjad'!Q73</f>
        <v>0</v>
      </c>
    </row>
    <row r="411" spans="1:22" ht="23.15" hidden="1" customHeight="1">
      <c r="A411" s="98">
        <f>'VZGTTQ00005360 - Amjad'!A74</f>
        <v>201246</v>
      </c>
      <c r="B411" s="103" t="str">
        <f>'VZGTTQ00005360 - Amjad'!B74</f>
        <v>Ravisankar Ramasamy</v>
      </c>
      <c r="C411" s="98" t="str">
        <f>'VZGTTQ00005360 - Amjad'!C74</f>
        <v>Offshore</v>
      </c>
      <c r="D411" s="98" t="str">
        <f>'VZGTTQ00005360 - Amjad'!D74</f>
        <v>PCT 246</v>
      </c>
      <c r="E411" s="103" t="str">
        <f>'VZGTTQ00005360 - Amjad'!E74</f>
        <v>L7 Program Manager -Level 3</v>
      </c>
      <c r="F411" s="111" t="s">
        <v>103</v>
      </c>
      <c r="G411" s="111" t="s">
        <v>104</v>
      </c>
      <c r="H411" s="98">
        <v>1000302389</v>
      </c>
      <c r="I411" s="98" t="s">
        <v>105</v>
      </c>
      <c r="J411" s="98" t="s">
        <v>24</v>
      </c>
      <c r="K411" s="15">
        <f>'VZGTTQ00005360 - Amjad'!F74</f>
        <v>23.134146341463413</v>
      </c>
      <c r="L411" s="15">
        <f>'VZGTTQ00005360 - Amjad'!G74</f>
        <v>4071.6097560975609</v>
      </c>
      <c r="M411" s="15">
        <f>'VZGTTQ00005360 - Amjad'!H74</f>
        <v>0</v>
      </c>
      <c r="N411" s="15">
        <f>'VZGTTQ00005360 - Amjad'!I74</f>
        <v>0</v>
      </c>
      <c r="O411" s="15">
        <f>'VZGTTQ00005360 - Amjad'!J74</f>
        <v>4071.6097560975609</v>
      </c>
      <c r="P411" s="15">
        <f>'VZGTTQ00005360 - Amjad'!K74</f>
        <v>4071.6097560975609</v>
      </c>
      <c r="Q411" s="15">
        <f>'VZGTTQ00005360 - Amjad'!L74</f>
        <v>4071.6097560975609</v>
      </c>
      <c r="R411" s="15">
        <f>'VZGTTQ00005360 - Amjad'!M74</f>
        <v>4071.6097560975609</v>
      </c>
      <c r="S411" s="15">
        <f>'VZGTTQ00005360 - Amjad'!N74</f>
        <v>4071.6097560975609</v>
      </c>
      <c r="T411" s="15">
        <f>'VZGTTQ00005360 - Amjad'!O74</f>
        <v>12214.829268292682</v>
      </c>
      <c r="U411" s="15">
        <f>'VZGTTQ00005360 - Amjad'!P74</f>
        <v>16286.439024390244</v>
      </c>
      <c r="V411" s="98">
        <f>'VZGTTQ00005360 - Amjad'!Q74</f>
        <v>0</v>
      </c>
    </row>
    <row r="412" spans="1:22" ht="23.15" hidden="1" customHeight="1">
      <c r="A412" s="98">
        <f>'VZGTTQ00005360 - Amjad'!A75</f>
        <v>307464</v>
      </c>
      <c r="B412" s="103" t="str">
        <f>'VZGTTQ00005360 - Amjad'!B75</f>
        <v>Kuchibhotla,Raghavendra Kali Prasad</v>
      </c>
      <c r="C412" s="98" t="str">
        <f>'VZGTTQ00005360 - Amjad'!C75</f>
        <v>Offshore</v>
      </c>
      <c r="D412" s="98" t="str">
        <f>'VZGTTQ00005360 - Amjad'!D75</f>
        <v>PCT 143</v>
      </c>
      <c r="E412" s="103" t="str">
        <f>'VZGTTQ00005360 - Amjad'!E75</f>
        <v>L6 Project Manager-Level 3</v>
      </c>
      <c r="F412" s="111" t="s">
        <v>103</v>
      </c>
      <c r="G412" s="111" t="s">
        <v>104</v>
      </c>
      <c r="H412" s="98">
        <v>1000348365</v>
      </c>
      <c r="I412" s="98" t="s">
        <v>106</v>
      </c>
      <c r="J412" s="98" t="s">
        <v>24</v>
      </c>
      <c r="K412" s="15">
        <f>'VZGTTQ00005360 - Amjad'!F75</f>
        <v>25.048780487804876</v>
      </c>
      <c r="L412" s="15">
        <f>'VZGTTQ00005360 - Amjad'!G75</f>
        <v>4408.585365853658</v>
      </c>
      <c r="M412" s="15">
        <f>'VZGTTQ00005360 - Amjad'!H75</f>
        <v>0</v>
      </c>
      <c r="N412" s="15">
        <f>'VZGTTQ00005360 - Amjad'!I75</f>
        <v>0</v>
      </c>
      <c r="O412" s="15">
        <f>'VZGTTQ00005360 - Amjad'!J75</f>
        <v>4408.585365853658</v>
      </c>
      <c r="P412" s="15">
        <f>'VZGTTQ00005360 - Amjad'!K75</f>
        <v>4408.585365853658</v>
      </c>
      <c r="Q412" s="15">
        <f>'VZGTTQ00005360 - Amjad'!L75</f>
        <v>4408.585365853658</v>
      </c>
      <c r="R412" s="15">
        <f>'VZGTTQ00005360 - Amjad'!M75</f>
        <v>4408.585365853658</v>
      </c>
      <c r="S412" s="15">
        <f>'VZGTTQ00005360 - Amjad'!N75</f>
        <v>4408.585365853658</v>
      </c>
      <c r="T412" s="15">
        <f>'VZGTTQ00005360 - Amjad'!O75</f>
        <v>13225.756097560974</v>
      </c>
      <c r="U412" s="15">
        <f>'VZGTTQ00005360 - Amjad'!P75</f>
        <v>17634.341463414632</v>
      </c>
      <c r="V412" s="98">
        <f>'VZGTTQ00005360 - Amjad'!Q75</f>
        <v>0</v>
      </c>
    </row>
    <row r="413" spans="1:22" ht="23.15" hidden="1" customHeight="1">
      <c r="A413" s="98">
        <f>'VZGTTQ00005360 - Amjad'!A76</f>
        <v>2029189</v>
      </c>
      <c r="B413" s="103" t="str">
        <f>'VZGTTQ00005360 - Amjad'!B76</f>
        <v>Veethulli,Sajani</v>
      </c>
      <c r="C413" s="98" t="str">
        <f>'VZGTTQ00005360 - Amjad'!C76</f>
        <v>Offshore</v>
      </c>
      <c r="D413" s="98" t="str">
        <f>'VZGTTQ00005360 - Amjad'!D76</f>
        <v>PCT 143</v>
      </c>
      <c r="E413" s="103" t="str">
        <f>'VZGTTQ00005360 - Amjad'!E76</f>
        <v>L5  Business Analyst - Lead -Level 3</v>
      </c>
      <c r="F413" s="111" t="s">
        <v>103</v>
      </c>
      <c r="G413" s="111" t="s">
        <v>104</v>
      </c>
      <c r="H413" s="98">
        <v>1000348365</v>
      </c>
      <c r="I413" s="98" t="s">
        <v>106</v>
      </c>
      <c r="J413" s="98" t="s">
        <v>24</v>
      </c>
      <c r="K413" s="15">
        <f>'VZGTTQ00005360 - Amjad'!F76</f>
        <v>25.048780487804876</v>
      </c>
      <c r="L413" s="15">
        <f>'VZGTTQ00005360 - Amjad'!G76</f>
        <v>4408.585365853658</v>
      </c>
      <c r="M413" s="15">
        <f>'VZGTTQ00005360 - Amjad'!H76</f>
        <v>0</v>
      </c>
      <c r="N413" s="15">
        <f>'VZGTTQ00005360 - Amjad'!I76</f>
        <v>0</v>
      </c>
      <c r="O413" s="15">
        <f>'VZGTTQ00005360 - Amjad'!J76</f>
        <v>4408.585365853658</v>
      </c>
      <c r="P413" s="15">
        <f>'VZGTTQ00005360 - Amjad'!K76</f>
        <v>4408.585365853658</v>
      </c>
      <c r="Q413" s="15">
        <f>'VZGTTQ00005360 - Amjad'!L76</f>
        <v>4408.585365853658</v>
      </c>
      <c r="R413" s="15">
        <f>'VZGTTQ00005360 - Amjad'!M76</f>
        <v>4408.585365853658</v>
      </c>
      <c r="S413" s="15">
        <f>'VZGTTQ00005360 - Amjad'!N76</f>
        <v>4408.585365853658</v>
      </c>
      <c r="T413" s="15">
        <f>'VZGTTQ00005360 - Amjad'!O76</f>
        <v>13225.756097560974</v>
      </c>
      <c r="U413" s="15">
        <f>'VZGTTQ00005360 - Amjad'!P76</f>
        <v>17634.341463414632</v>
      </c>
      <c r="V413" s="98">
        <f>'VZGTTQ00005360 - Amjad'!Q76</f>
        <v>0</v>
      </c>
    </row>
    <row r="414" spans="1:22" ht="23.15" hidden="1" customHeight="1">
      <c r="A414" s="98">
        <f>'VZGTTQ00005360 - Amjad'!A77</f>
        <v>616521</v>
      </c>
      <c r="B414" s="103" t="str">
        <f>'VZGTTQ00005360 - Amjad'!B77</f>
        <v>Rajendran,Rajkumar</v>
      </c>
      <c r="C414" s="98" t="str">
        <f>'VZGTTQ00005360 - Amjad'!C77</f>
        <v>Offshore</v>
      </c>
      <c r="D414" s="98" t="str">
        <f>'VZGTTQ00005360 - Amjad'!D77</f>
        <v>PCT 143</v>
      </c>
      <c r="E414" s="103" t="str">
        <f>'VZGTTQ00005360 - Amjad'!E77</f>
        <v>L5 Creative Dev Lead-Level 3</v>
      </c>
      <c r="F414" s="111" t="s">
        <v>103</v>
      </c>
      <c r="G414" s="111" t="s">
        <v>104</v>
      </c>
      <c r="H414" s="98">
        <v>1000348365</v>
      </c>
      <c r="I414" s="98" t="s">
        <v>106</v>
      </c>
      <c r="J414" s="98" t="s">
        <v>24</v>
      </c>
      <c r="K414" s="15">
        <f>'VZGTTQ00005360 - Amjad'!F77</f>
        <v>25.048780487804876</v>
      </c>
      <c r="L414" s="15">
        <f>'VZGTTQ00005360 - Amjad'!G77</f>
        <v>4408.585365853658</v>
      </c>
      <c r="M414" s="15">
        <f>'VZGTTQ00005360 - Amjad'!H77</f>
        <v>0</v>
      </c>
      <c r="N414" s="15">
        <f>'VZGTTQ00005360 - Amjad'!I77</f>
        <v>0</v>
      </c>
      <c r="O414" s="15">
        <f>'VZGTTQ00005360 - Amjad'!J77</f>
        <v>4408.585365853658</v>
      </c>
      <c r="P414" s="15">
        <f>'VZGTTQ00005360 - Amjad'!K77</f>
        <v>4408.585365853658</v>
      </c>
      <c r="Q414" s="15">
        <f>'VZGTTQ00005360 - Amjad'!L77</f>
        <v>4408.585365853658</v>
      </c>
      <c r="R414" s="15">
        <f>'VZGTTQ00005360 - Amjad'!M77</f>
        <v>4408.585365853658</v>
      </c>
      <c r="S414" s="15">
        <f>'VZGTTQ00005360 - Amjad'!N77</f>
        <v>4408.585365853658</v>
      </c>
      <c r="T414" s="15">
        <f>'VZGTTQ00005360 - Amjad'!O77</f>
        <v>13225.756097560974</v>
      </c>
      <c r="U414" s="15">
        <f>'VZGTTQ00005360 - Amjad'!P77</f>
        <v>17634.341463414632</v>
      </c>
      <c r="V414" s="98">
        <f>'VZGTTQ00005360 - Amjad'!Q77</f>
        <v>0</v>
      </c>
    </row>
    <row r="415" spans="1:22" ht="23.15" hidden="1" customHeight="1">
      <c r="A415" s="98">
        <f>'VZGTTQ00005360 - Amjad'!A78</f>
        <v>2277441</v>
      </c>
      <c r="B415" s="103" t="str">
        <f>'VZGTTQ00005360 - Amjad'!B78</f>
        <v>Kayal</v>
      </c>
      <c r="C415" s="98" t="str">
        <f>'VZGTTQ00005360 - Amjad'!C78</f>
        <v>Offshore</v>
      </c>
      <c r="D415" s="98" t="str">
        <f>'VZGTTQ00005360 - Amjad'!D78</f>
        <v>PCT 143</v>
      </c>
      <c r="E415" s="103" t="str">
        <f>'VZGTTQ00005360 - Amjad'!E78</f>
        <v>L5 Creative Dev Lead-Level 3</v>
      </c>
      <c r="F415" s="111" t="s">
        <v>103</v>
      </c>
      <c r="G415" s="111" t="s">
        <v>104</v>
      </c>
      <c r="H415" s="98">
        <v>1000348365</v>
      </c>
      <c r="I415" s="98" t="s">
        <v>106</v>
      </c>
      <c r="J415" s="98" t="s">
        <v>24</v>
      </c>
      <c r="K415" s="15">
        <f>'VZGTTQ00005360 - Amjad'!F78</f>
        <v>25.048780487804876</v>
      </c>
      <c r="L415" s="15">
        <f>'VZGTTQ00005360 - Amjad'!G78</f>
        <v>4408.585365853658</v>
      </c>
      <c r="M415" s="15">
        <f>'VZGTTQ00005360 - Amjad'!H78</f>
        <v>0</v>
      </c>
      <c r="N415" s="15">
        <f>'VZGTTQ00005360 - Amjad'!I78</f>
        <v>0</v>
      </c>
      <c r="O415" s="15">
        <f>'VZGTTQ00005360 - Amjad'!J78</f>
        <v>4408.585365853658</v>
      </c>
      <c r="P415" s="15">
        <f>'VZGTTQ00005360 - Amjad'!K78</f>
        <v>4408.585365853658</v>
      </c>
      <c r="Q415" s="15">
        <f>'VZGTTQ00005360 - Amjad'!L78</f>
        <v>4408.585365853658</v>
      </c>
      <c r="R415" s="15">
        <f>'VZGTTQ00005360 - Amjad'!M78</f>
        <v>4408.585365853658</v>
      </c>
      <c r="S415" s="15">
        <f>'VZGTTQ00005360 - Amjad'!N78</f>
        <v>4408.585365853658</v>
      </c>
      <c r="T415" s="15">
        <f>'VZGTTQ00005360 - Amjad'!O78</f>
        <v>13225.756097560974</v>
      </c>
      <c r="U415" s="15">
        <f>'VZGTTQ00005360 - Amjad'!P78</f>
        <v>17634.341463414632</v>
      </c>
      <c r="V415" s="98">
        <f>'VZGTTQ00005360 - Amjad'!Q78</f>
        <v>0</v>
      </c>
    </row>
    <row r="416" spans="1:22" ht="23.15" hidden="1" customHeight="1">
      <c r="A416" s="98">
        <f>'VZGTTQ00005360 - Amjad'!A79</f>
        <v>260253</v>
      </c>
      <c r="B416" s="103" t="str">
        <f>'VZGTTQ00005360 - Amjad'!B79</f>
        <v>Malini Gunasekaran</v>
      </c>
      <c r="C416" s="98" t="str">
        <f>'VZGTTQ00005360 - Amjad'!C79</f>
        <v>Offshore</v>
      </c>
      <c r="D416" s="98" t="str">
        <f>'VZGTTQ00005360 - Amjad'!D79</f>
        <v>PCT 143</v>
      </c>
      <c r="E416" s="103" t="str">
        <f>'VZGTTQ00005360 - Amjad'!E79</f>
        <v>L5 Business Analyst-Level 3</v>
      </c>
      <c r="F416" s="111" t="s">
        <v>103</v>
      </c>
      <c r="G416" s="111" t="s">
        <v>104</v>
      </c>
      <c r="H416" s="98">
        <v>1000348365</v>
      </c>
      <c r="I416" s="98" t="s">
        <v>106</v>
      </c>
      <c r="J416" s="98" t="s">
        <v>24</v>
      </c>
      <c r="K416" s="15">
        <f>'VZGTTQ00005360 - Amjad'!F79</f>
        <v>25.048780487804876</v>
      </c>
      <c r="L416" s="15">
        <f>'VZGTTQ00005360 - Amjad'!G79</f>
        <v>4408.585365853658</v>
      </c>
      <c r="M416" s="15">
        <f>'VZGTTQ00005360 - Amjad'!H79</f>
        <v>0</v>
      </c>
      <c r="N416" s="15">
        <f>'VZGTTQ00005360 - Amjad'!I79</f>
        <v>0</v>
      </c>
      <c r="O416" s="15">
        <f>'VZGTTQ00005360 - Amjad'!J79</f>
        <v>4408.585365853658</v>
      </c>
      <c r="P416" s="15">
        <f>'VZGTTQ00005360 - Amjad'!K79</f>
        <v>4408.585365853658</v>
      </c>
      <c r="Q416" s="15">
        <f>'VZGTTQ00005360 - Amjad'!L79</f>
        <v>4408.585365853658</v>
      </c>
      <c r="R416" s="15">
        <f>'VZGTTQ00005360 - Amjad'!M79</f>
        <v>4408.585365853658</v>
      </c>
      <c r="S416" s="15">
        <f>'VZGTTQ00005360 - Amjad'!N79</f>
        <v>4408.585365853658</v>
      </c>
      <c r="T416" s="15">
        <f>'VZGTTQ00005360 - Amjad'!O79</f>
        <v>13225.756097560974</v>
      </c>
      <c r="U416" s="15">
        <f>'VZGTTQ00005360 - Amjad'!P79</f>
        <v>17634.341463414632</v>
      </c>
      <c r="V416" s="98">
        <f>'VZGTTQ00005360 - Amjad'!Q79</f>
        <v>0</v>
      </c>
    </row>
    <row r="417" spans="1:22" ht="23.15" hidden="1" customHeight="1">
      <c r="A417" s="98">
        <f>'VZGTTQ00005360 - Amjad'!A80</f>
        <v>890446</v>
      </c>
      <c r="B417" s="103" t="str">
        <f>'VZGTTQ00005360 - Amjad'!B80</f>
        <v>Murugesan,Aravind</v>
      </c>
      <c r="C417" s="98" t="str">
        <f>'VZGTTQ00005360 - Amjad'!C80</f>
        <v>Offshore</v>
      </c>
      <c r="D417" s="98" t="str">
        <f>'VZGTTQ00005360 - Amjad'!D80</f>
        <v>PCT 143</v>
      </c>
      <c r="E417" s="103" t="str">
        <f>'VZGTTQ00005360 - Amjad'!E80</f>
        <v>L4 AEM Developer-Level 3</v>
      </c>
      <c r="F417" s="111" t="s">
        <v>103</v>
      </c>
      <c r="G417" s="111" t="s">
        <v>104</v>
      </c>
      <c r="H417" s="98">
        <v>1000348365</v>
      </c>
      <c r="I417" s="98" t="s">
        <v>106</v>
      </c>
      <c r="J417" s="98" t="s">
        <v>24</v>
      </c>
      <c r="K417" s="15">
        <f>'VZGTTQ00005360 - Amjad'!F80</f>
        <v>25.048780487804876</v>
      </c>
      <c r="L417" s="15">
        <f>'VZGTTQ00005360 - Amjad'!G80</f>
        <v>4408.585365853658</v>
      </c>
      <c r="M417" s="15">
        <f>'VZGTTQ00005360 - Amjad'!H80</f>
        <v>0</v>
      </c>
      <c r="N417" s="15">
        <f>'VZGTTQ00005360 - Amjad'!I80</f>
        <v>0</v>
      </c>
      <c r="O417" s="15">
        <f>'VZGTTQ00005360 - Amjad'!J80</f>
        <v>4408.585365853658</v>
      </c>
      <c r="P417" s="15">
        <f>'VZGTTQ00005360 - Amjad'!K80</f>
        <v>4408.585365853658</v>
      </c>
      <c r="Q417" s="15">
        <f>'VZGTTQ00005360 - Amjad'!L80</f>
        <v>4408.585365853658</v>
      </c>
      <c r="R417" s="15">
        <f>'VZGTTQ00005360 - Amjad'!M80</f>
        <v>4408.585365853658</v>
      </c>
      <c r="S417" s="15">
        <f>'VZGTTQ00005360 - Amjad'!N80</f>
        <v>4408.585365853658</v>
      </c>
      <c r="T417" s="15">
        <f>'VZGTTQ00005360 - Amjad'!O80</f>
        <v>13225.756097560974</v>
      </c>
      <c r="U417" s="15">
        <f>'VZGTTQ00005360 - Amjad'!P80</f>
        <v>17634.341463414632</v>
      </c>
      <c r="V417" s="98">
        <f>'VZGTTQ00005360 - Amjad'!Q80</f>
        <v>0</v>
      </c>
    </row>
    <row r="418" spans="1:22" ht="23.15" hidden="1" customHeight="1">
      <c r="A418" s="98">
        <f>'VZGTTQ00005360 - Amjad'!A81</f>
        <v>839719</v>
      </c>
      <c r="B418" s="103" t="str">
        <f>'VZGTTQ00005360 - Amjad'!B81</f>
        <v>K,Prasanth R</v>
      </c>
      <c r="C418" s="98" t="str">
        <f>'VZGTTQ00005360 - Amjad'!C81</f>
        <v>Offshore</v>
      </c>
      <c r="D418" s="98" t="str">
        <f>'VZGTTQ00005360 - Amjad'!D81</f>
        <v>PCT 143</v>
      </c>
      <c r="E418" s="103" t="str">
        <f>'VZGTTQ00005360 - Amjad'!E81</f>
        <v>L4 AEM Developer-Level 3</v>
      </c>
      <c r="F418" s="111" t="s">
        <v>103</v>
      </c>
      <c r="G418" s="111" t="s">
        <v>104</v>
      </c>
      <c r="H418" s="98">
        <v>1000348365</v>
      </c>
      <c r="I418" s="98" t="s">
        <v>106</v>
      </c>
      <c r="J418" s="98" t="s">
        <v>24</v>
      </c>
      <c r="K418" s="15">
        <f>'VZGTTQ00005360 - Amjad'!F81</f>
        <v>25.048780487804876</v>
      </c>
      <c r="L418" s="15">
        <f>'VZGTTQ00005360 - Amjad'!G81</f>
        <v>4408.585365853658</v>
      </c>
      <c r="M418" s="15">
        <f>'VZGTTQ00005360 - Amjad'!H81</f>
        <v>0</v>
      </c>
      <c r="N418" s="15">
        <f>'VZGTTQ00005360 - Amjad'!I81</f>
        <v>0</v>
      </c>
      <c r="O418" s="15">
        <f>'VZGTTQ00005360 - Amjad'!J81</f>
        <v>4408.585365853658</v>
      </c>
      <c r="P418" s="15">
        <f>'VZGTTQ00005360 - Amjad'!K81</f>
        <v>4408.585365853658</v>
      </c>
      <c r="Q418" s="15">
        <f>'VZGTTQ00005360 - Amjad'!L81</f>
        <v>4408.585365853658</v>
      </c>
      <c r="R418" s="15">
        <f>'VZGTTQ00005360 - Amjad'!M81</f>
        <v>4408.585365853658</v>
      </c>
      <c r="S418" s="15">
        <f>'VZGTTQ00005360 - Amjad'!N81</f>
        <v>4408.585365853658</v>
      </c>
      <c r="T418" s="15">
        <f>'VZGTTQ00005360 - Amjad'!O81</f>
        <v>13225.756097560974</v>
      </c>
      <c r="U418" s="15">
        <f>'VZGTTQ00005360 - Amjad'!P81</f>
        <v>17634.341463414632</v>
      </c>
      <c r="V418" s="98">
        <f>'VZGTTQ00005360 - Amjad'!Q81</f>
        <v>0</v>
      </c>
    </row>
    <row r="419" spans="1:22" ht="23.15" hidden="1" customHeight="1">
      <c r="A419" s="98">
        <f>'VZGTTQ00005360 - Amjad'!A82</f>
        <v>2134843</v>
      </c>
      <c r="B419" s="103" t="str">
        <f>'VZGTTQ00005360 - Amjad'!B82</f>
        <v>Kirrutugga</v>
      </c>
      <c r="C419" s="98" t="str">
        <f>'VZGTTQ00005360 - Amjad'!C82</f>
        <v>Offshore</v>
      </c>
      <c r="D419" s="98" t="str">
        <f>'VZGTTQ00005360 - Amjad'!D82</f>
        <v>PCT 143</v>
      </c>
      <c r="E419" s="103" t="str">
        <f>'VZGTTQ00005360 - Amjad'!E82</f>
        <v>L3 Creative Developer-Level 1</v>
      </c>
      <c r="F419" s="111" t="s">
        <v>103</v>
      </c>
      <c r="G419" s="111" t="s">
        <v>104</v>
      </c>
      <c r="H419" s="98">
        <v>1000348365</v>
      </c>
      <c r="I419" s="98" t="s">
        <v>106</v>
      </c>
      <c r="J419" s="98" t="s">
        <v>24</v>
      </c>
      <c r="K419" s="15">
        <f>'VZGTTQ00005360 - Amjad'!F82</f>
        <v>17.670731707317074</v>
      </c>
      <c r="L419" s="15">
        <f>'VZGTTQ00005360 - Amjad'!G82</f>
        <v>3110.0487804878048</v>
      </c>
      <c r="M419" s="15">
        <f>'VZGTTQ00005360 - Amjad'!H82</f>
        <v>0</v>
      </c>
      <c r="N419" s="15">
        <f>'VZGTTQ00005360 - Amjad'!I82</f>
        <v>0</v>
      </c>
      <c r="O419" s="15">
        <f>'VZGTTQ00005360 - Amjad'!J82</f>
        <v>3110.0487804878048</v>
      </c>
      <c r="P419" s="15">
        <f>'VZGTTQ00005360 - Amjad'!K82</f>
        <v>3110.0487804878048</v>
      </c>
      <c r="Q419" s="15">
        <f>'VZGTTQ00005360 - Amjad'!L82</f>
        <v>3110.0487804878048</v>
      </c>
      <c r="R419" s="15">
        <f>'VZGTTQ00005360 - Amjad'!M82</f>
        <v>3110.0487804878048</v>
      </c>
      <c r="S419" s="15">
        <f>'VZGTTQ00005360 - Amjad'!N82</f>
        <v>3110.0487804878048</v>
      </c>
      <c r="T419" s="15">
        <f>'VZGTTQ00005360 - Amjad'!O82</f>
        <v>9330.1463414634145</v>
      </c>
      <c r="U419" s="15">
        <f>'VZGTTQ00005360 - Amjad'!P82</f>
        <v>12440.195121951219</v>
      </c>
      <c r="V419" s="98">
        <f>'VZGTTQ00005360 - Amjad'!Q82</f>
        <v>0</v>
      </c>
    </row>
    <row r="420" spans="1:22" ht="23.15" hidden="1" customHeight="1">
      <c r="A420" s="98">
        <f>'VZGTTQ00005360 - Amjad'!A83</f>
        <v>2134602</v>
      </c>
      <c r="B420" s="103" t="str">
        <f>'VZGTTQ00005360 - Amjad'!B83</f>
        <v>C,Anitha</v>
      </c>
      <c r="C420" s="98" t="str">
        <f>'VZGTTQ00005360 - Amjad'!C83</f>
        <v>Offshore</v>
      </c>
      <c r="D420" s="98" t="str">
        <f>'VZGTTQ00005360 - Amjad'!D83</f>
        <v>PCT 143</v>
      </c>
      <c r="E420" s="103" t="str">
        <f>'VZGTTQ00005360 - Amjad'!E83</f>
        <v>L3 Creative Developer-Level 1</v>
      </c>
      <c r="F420" s="111" t="s">
        <v>103</v>
      </c>
      <c r="G420" s="111" t="s">
        <v>104</v>
      </c>
      <c r="H420" s="98">
        <v>1000348365</v>
      </c>
      <c r="I420" s="98" t="s">
        <v>106</v>
      </c>
      <c r="J420" s="98" t="s">
        <v>24</v>
      </c>
      <c r="K420" s="15">
        <f>'VZGTTQ00005360 - Amjad'!F83</f>
        <v>17.670731707317074</v>
      </c>
      <c r="L420" s="15">
        <f>'VZGTTQ00005360 - Amjad'!G83</f>
        <v>3110.0487804878048</v>
      </c>
      <c r="M420" s="15">
        <f>'VZGTTQ00005360 - Amjad'!H83</f>
        <v>0</v>
      </c>
      <c r="N420" s="15">
        <f>'VZGTTQ00005360 - Amjad'!I83</f>
        <v>0</v>
      </c>
      <c r="O420" s="15">
        <f>'VZGTTQ00005360 - Amjad'!J83</f>
        <v>3110.0487804878048</v>
      </c>
      <c r="P420" s="15">
        <f>'VZGTTQ00005360 - Amjad'!K83</f>
        <v>3110.0487804878048</v>
      </c>
      <c r="Q420" s="15">
        <f>'VZGTTQ00005360 - Amjad'!L83</f>
        <v>3110.0487804878048</v>
      </c>
      <c r="R420" s="15">
        <f>'VZGTTQ00005360 - Amjad'!M83</f>
        <v>3110.0487804878048</v>
      </c>
      <c r="S420" s="15">
        <f>'VZGTTQ00005360 - Amjad'!N83</f>
        <v>3110.0487804878048</v>
      </c>
      <c r="T420" s="15">
        <f>'VZGTTQ00005360 - Amjad'!O83</f>
        <v>9330.1463414634145</v>
      </c>
      <c r="U420" s="15">
        <f>'VZGTTQ00005360 - Amjad'!P83</f>
        <v>12440.195121951219</v>
      </c>
      <c r="V420" s="98">
        <f>'VZGTTQ00005360 - Amjad'!Q83</f>
        <v>0</v>
      </c>
    </row>
    <row r="421" spans="1:22" ht="23.15" hidden="1" customHeight="1">
      <c r="A421" s="98">
        <f>'VZGTTQ00005360 - Amjad'!A84</f>
        <v>2134910</v>
      </c>
      <c r="B421" s="103" t="str">
        <f>'VZGTTQ00005360 - Amjad'!B84</f>
        <v>Balaji,Aarthi</v>
      </c>
      <c r="C421" s="98" t="str">
        <f>'VZGTTQ00005360 - Amjad'!C84</f>
        <v>Offshore</v>
      </c>
      <c r="D421" s="98" t="str">
        <f>'VZGTTQ00005360 - Amjad'!D84</f>
        <v>PCT 143</v>
      </c>
      <c r="E421" s="103" t="str">
        <f>'VZGTTQ00005360 - Amjad'!E84</f>
        <v>L1 Creative  Developer-Level 1</v>
      </c>
      <c r="F421" s="111" t="s">
        <v>103</v>
      </c>
      <c r="G421" s="111" t="s">
        <v>104</v>
      </c>
      <c r="H421" s="98">
        <v>1000348365</v>
      </c>
      <c r="I421" s="98" t="s">
        <v>106</v>
      </c>
      <c r="J421" s="98" t="s">
        <v>24</v>
      </c>
      <c r="K421" s="15">
        <f>'VZGTTQ00005360 - Amjad'!F84</f>
        <v>17.670731707317074</v>
      </c>
      <c r="L421" s="15">
        <f>'VZGTTQ00005360 - Amjad'!G84</f>
        <v>3110.0487804878048</v>
      </c>
      <c r="M421" s="15">
        <f>'VZGTTQ00005360 - Amjad'!H84</f>
        <v>0</v>
      </c>
      <c r="N421" s="15">
        <f>'VZGTTQ00005360 - Amjad'!I84</f>
        <v>0</v>
      </c>
      <c r="O421" s="15">
        <f>'VZGTTQ00005360 - Amjad'!J84</f>
        <v>3110.0487804878048</v>
      </c>
      <c r="P421" s="15">
        <f>'VZGTTQ00005360 - Amjad'!K84</f>
        <v>3110.0487804878048</v>
      </c>
      <c r="Q421" s="15">
        <f>'VZGTTQ00005360 - Amjad'!L84</f>
        <v>3110.0487804878048</v>
      </c>
      <c r="R421" s="15">
        <f>'VZGTTQ00005360 - Amjad'!M84</f>
        <v>3110.0487804878048</v>
      </c>
      <c r="S421" s="15">
        <f>'VZGTTQ00005360 - Amjad'!N84</f>
        <v>3110.0487804878048</v>
      </c>
      <c r="T421" s="15">
        <f>'VZGTTQ00005360 - Amjad'!O84</f>
        <v>9330.1463414634145</v>
      </c>
      <c r="U421" s="15">
        <f>'VZGTTQ00005360 - Amjad'!P84</f>
        <v>12440.195121951219</v>
      </c>
      <c r="V421" s="98">
        <f>'VZGTTQ00005360 - Amjad'!Q84</f>
        <v>0</v>
      </c>
    </row>
    <row r="422" spans="1:22" ht="23.15" hidden="1" customHeight="1">
      <c r="A422" s="98">
        <f>'VZGTTQ00005360 - Amjad'!A85</f>
        <v>904809</v>
      </c>
      <c r="B422" s="103" t="str">
        <f>'VZGTTQ00005360 - Amjad'!B85</f>
        <v>Sharma,Aashish</v>
      </c>
      <c r="C422" s="98" t="str">
        <f>'VZGTTQ00005360 - Amjad'!C85</f>
        <v>Offshore</v>
      </c>
      <c r="D422" s="98" t="str">
        <f>'VZGTTQ00005360 - Amjad'!D85</f>
        <v>PCT 143</v>
      </c>
      <c r="E422" s="103" t="str">
        <f>'VZGTTQ00005360 - Amjad'!E85</f>
        <v>L1 Creative  Developer-Level 1</v>
      </c>
      <c r="F422" s="111" t="s">
        <v>103</v>
      </c>
      <c r="G422" s="111" t="s">
        <v>104</v>
      </c>
      <c r="H422" s="98">
        <v>1000348365</v>
      </c>
      <c r="I422" s="98" t="s">
        <v>106</v>
      </c>
      <c r="J422" s="98" t="s">
        <v>24</v>
      </c>
      <c r="K422" s="15">
        <f>'VZGTTQ00005360 - Amjad'!F85</f>
        <v>17.670731707317074</v>
      </c>
      <c r="L422" s="15">
        <f>'VZGTTQ00005360 - Amjad'!G85</f>
        <v>3110.0487804878048</v>
      </c>
      <c r="M422" s="15">
        <f>'VZGTTQ00005360 - Amjad'!H85</f>
        <v>0</v>
      </c>
      <c r="N422" s="15">
        <f>'VZGTTQ00005360 - Amjad'!I85</f>
        <v>0</v>
      </c>
      <c r="O422" s="15">
        <f>'VZGTTQ00005360 - Amjad'!J85</f>
        <v>3110.0487804878048</v>
      </c>
      <c r="P422" s="15">
        <f>'VZGTTQ00005360 - Amjad'!K85</f>
        <v>3110.0487804878048</v>
      </c>
      <c r="Q422" s="15">
        <f>'VZGTTQ00005360 - Amjad'!L85</f>
        <v>3110.0487804878048</v>
      </c>
      <c r="R422" s="15">
        <f>'VZGTTQ00005360 - Amjad'!M85</f>
        <v>3110.0487804878048</v>
      </c>
      <c r="S422" s="15">
        <f>'VZGTTQ00005360 - Amjad'!N85</f>
        <v>3110.0487804878048</v>
      </c>
      <c r="T422" s="15">
        <f>'VZGTTQ00005360 - Amjad'!O85</f>
        <v>9330.1463414634145</v>
      </c>
      <c r="U422" s="15">
        <f>'VZGTTQ00005360 - Amjad'!P85</f>
        <v>12440.195121951219</v>
      </c>
      <c r="V422" s="98">
        <f>'VZGTTQ00005360 - Amjad'!Q85</f>
        <v>0</v>
      </c>
    </row>
    <row r="423" spans="1:22" ht="23.15" hidden="1" customHeight="1">
      <c r="A423" s="98">
        <f>'VZGTTQ00005360 - Amjad'!A86</f>
        <v>894920</v>
      </c>
      <c r="B423" s="103" t="str">
        <f>'VZGTTQ00005360 - Amjad'!B86</f>
        <v>Venkata Monika,Alampalli</v>
      </c>
      <c r="C423" s="98" t="str">
        <f>'VZGTTQ00005360 - Amjad'!C86</f>
        <v>Offshore</v>
      </c>
      <c r="D423" s="98" t="str">
        <f>'VZGTTQ00005360 - Amjad'!D86</f>
        <v>PCT 143</v>
      </c>
      <c r="E423" s="103" t="str">
        <f>'VZGTTQ00005360 - Amjad'!E86</f>
        <v>L1 Creative  Developer-Level 1</v>
      </c>
      <c r="F423" s="111" t="s">
        <v>103</v>
      </c>
      <c r="G423" s="111" t="s">
        <v>104</v>
      </c>
      <c r="H423" s="98">
        <v>1000348365</v>
      </c>
      <c r="I423" s="98" t="s">
        <v>106</v>
      </c>
      <c r="J423" s="98" t="s">
        <v>24</v>
      </c>
      <c r="K423" s="15">
        <f>'VZGTTQ00005360 - Amjad'!F86</f>
        <v>17.670731707317074</v>
      </c>
      <c r="L423" s="15">
        <f>'VZGTTQ00005360 - Amjad'!G86</f>
        <v>3110.0487804878048</v>
      </c>
      <c r="M423" s="15">
        <f>'VZGTTQ00005360 - Amjad'!H86</f>
        <v>0</v>
      </c>
      <c r="N423" s="15">
        <f>'VZGTTQ00005360 - Amjad'!I86</f>
        <v>0</v>
      </c>
      <c r="O423" s="15">
        <f>'VZGTTQ00005360 - Amjad'!J86</f>
        <v>3110.0487804878048</v>
      </c>
      <c r="P423" s="15">
        <f>'VZGTTQ00005360 - Amjad'!K86</f>
        <v>3110.0487804878048</v>
      </c>
      <c r="Q423" s="15">
        <f>'VZGTTQ00005360 - Amjad'!L86</f>
        <v>3110.0487804878048</v>
      </c>
      <c r="R423" s="15">
        <f>'VZGTTQ00005360 - Amjad'!M86</f>
        <v>3110.0487804878048</v>
      </c>
      <c r="S423" s="15">
        <f>'VZGTTQ00005360 - Amjad'!N86</f>
        <v>3110.0487804878048</v>
      </c>
      <c r="T423" s="15">
        <f>'VZGTTQ00005360 - Amjad'!O86</f>
        <v>9330.1463414634145</v>
      </c>
      <c r="U423" s="15">
        <f>'VZGTTQ00005360 - Amjad'!P86</f>
        <v>12440.195121951219</v>
      </c>
      <c r="V423" s="98">
        <f>'VZGTTQ00005360 - Amjad'!Q86</f>
        <v>0</v>
      </c>
    </row>
    <row r="424" spans="1:22" ht="23.15" hidden="1" customHeight="1">
      <c r="A424" s="98">
        <f>'VZGTTQ00005360 - Amjad'!A87</f>
        <v>2088567</v>
      </c>
      <c r="B424" s="103" t="str">
        <f>'VZGTTQ00005360 - Amjad'!B87</f>
        <v>Upadhyay,Tanuj</v>
      </c>
      <c r="C424" s="98" t="str">
        <f>'VZGTTQ00005360 - Amjad'!C87</f>
        <v>Offshore</v>
      </c>
      <c r="D424" s="98" t="str">
        <f>'VZGTTQ00005360 - Amjad'!D87</f>
        <v>PCT 143</v>
      </c>
      <c r="E424" s="103" t="str">
        <f>'VZGTTQ00005360 - Amjad'!E87</f>
        <v>L1 Creative  Developer-Level 1</v>
      </c>
      <c r="F424" s="111" t="s">
        <v>103</v>
      </c>
      <c r="G424" s="111" t="s">
        <v>104</v>
      </c>
      <c r="H424" s="98">
        <v>1000348365</v>
      </c>
      <c r="I424" s="98" t="s">
        <v>106</v>
      </c>
      <c r="J424" s="98" t="s">
        <v>24</v>
      </c>
      <c r="K424" s="15">
        <f>'VZGTTQ00005360 - Amjad'!F87</f>
        <v>17.670731707317074</v>
      </c>
      <c r="L424" s="15">
        <f>'VZGTTQ00005360 - Amjad'!G87</f>
        <v>3110.0487804878048</v>
      </c>
      <c r="M424" s="15">
        <f>'VZGTTQ00005360 - Amjad'!H87</f>
        <v>0</v>
      </c>
      <c r="N424" s="15">
        <f>'VZGTTQ00005360 - Amjad'!I87</f>
        <v>0</v>
      </c>
      <c r="O424" s="15">
        <f>'VZGTTQ00005360 - Amjad'!J87</f>
        <v>3110.0487804878048</v>
      </c>
      <c r="P424" s="15">
        <f>'VZGTTQ00005360 - Amjad'!K87</f>
        <v>3110.0487804878048</v>
      </c>
      <c r="Q424" s="15">
        <f>'VZGTTQ00005360 - Amjad'!L87</f>
        <v>3110.0487804878048</v>
      </c>
      <c r="R424" s="15">
        <f>'VZGTTQ00005360 - Amjad'!M87</f>
        <v>3110.0487804878048</v>
      </c>
      <c r="S424" s="15">
        <f>'VZGTTQ00005360 - Amjad'!N87</f>
        <v>3110.0487804878048</v>
      </c>
      <c r="T424" s="15">
        <f>'VZGTTQ00005360 - Amjad'!O87</f>
        <v>9330.1463414634145</v>
      </c>
      <c r="U424" s="15">
        <f>'VZGTTQ00005360 - Amjad'!P87</f>
        <v>12440.195121951219</v>
      </c>
      <c r="V424" s="98">
        <f>'VZGTTQ00005360 - Amjad'!Q87</f>
        <v>0</v>
      </c>
    </row>
    <row r="425" spans="1:22" ht="23.15" hidden="1" customHeight="1">
      <c r="A425" s="98">
        <f>'VZGTTQ00005360 - Amjad'!A88</f>
        <v>2088629</v>
      </c>
      <c r="B425" s="103" t="str">
        <f>'VZGTTQ00005360 - Amjad'!B88</f>
        <v>Sharma,Anmol</v>
      </c>
      <c r="C425" s="98" t="str">
        <f>'VZGTTQ00005360 - Amjad'!C88</f>
        <v>Offshore</v>
      </c>
      <c r="D425" s="98" t="str">
        <f>'VZGTTQ00005360 - Amjad'!D88</f>
        <v>PCT 143</v>
      </c>
      <c r="E425" s="103" t="str">
        <f>'VZGTTQ00005360 - Amjad'!E88</f>
        <v>L5 AEM Developer-Level 2</v>
      </c>
      <c r="F425" s="111" t="s">
        <v>103</v>
      </c>
      <c r="G425" s="111" t="s">
        <v>104</v>
      </c>
      <c r="H425" s="98">
        <v>1000348365</v>
      </c>
      <c r="I425" s="98" t="s">
        <v>106</v>
      </c>
      <c r="J425" s="98" t="s">
        <v>24</v>
      </c>
      <c r="K425" s="15">
        <f>'VZGTTQ00005360 - Amjad'!F88</f>
        <v>21.512195121951219</v>
      </c>
      <c r="L425" s="15">
        <f>'VZGTTQ00005360 - Amjad'!G88</f>
        <v>3786.1463414634145</v>
      </c>
      <c r="M425" s="15">
        <f>'VZGTTQ00005360 - Amjad'!H88</f>
        <v>0</v>
      </c>
      <c r="N425" s="15">
        <f>'VZGTTQ00005360 - Amjad'!I88</f>
        <v>0</v>
      </c>
      <c r="O425" s="15">
        <f>'VZGTTQ00005360 - Amjad'!J88</f>
        <v>3786.1463414634145</v>
      </c>
      <c r="P425" s="15">
        <f>'VZGTTQ00005360 - Amjad'!K88</f>
        <v>3786.1463414634145</v>
      </c>
      <c r="Q425" s="15">
        <f>'VZGTTQ00005360 - Amjad'!L88</f>
        <v>3786.1463414634145</v>
      </c>
      <c r="R425" s="15">
        <f>'VZGTTQ00005360 - Amjad'!M88</f>
        <v>3786.1463414634145</v>
      </c>
      <c r="S425" s="15">
        <f>'VZGTTQ00005360 - Amjad'!N88</f>
        <v>3786.1463414634145</v>
      </c>
      <c r="T425" s="15">
        <f>'VZGTTQ00005360 - Amjad'!O88</f>
        <v>11358.439024390244</v>
      </c>
      <c r="U425" s="15">
        <f>'VZGTTQ00005360 - Amjad'!P88</f>
        <v>15144.585365853658</v>
      </c>
      <c r="V425" s="98">
        <f>'VZGTTQ00005360 - Amjad'!Q88</f>
        <v>0</v>
      </c>
    </row>
    <row r="426" spans="1:22" ht="23.15" hidden="1" customHeight="1">
      <c r="A426" s="98">
        <f>'VZGTTQ00005360 - Amjad'!A89</f>
        <v>2247861</v>
      </c>
      <c r="B426" s="103" t="str">
        <f>'VZGTTQ00005360 - Amjad'!B89</f>
        <v>Chandra,Phool</v>
      </c>
      <c r="C426" s="98" t="str">
        <f>'VZGTTQ00005360 - Amjad'!C89</f>
        <v>Offshore</v>
      </c>
      <c r="D426" s="98" t="str">
        <f>'VZGTTQ00005360 - Amjad'!D89</f>
        <v>PCT 143</v>
      </c>
      <c r="E426" s="103" t="str">
        <f>'VZGTTQ00005360 - Amjad'!E89</f>
        <v>L4 AEM Developer-Level 2</v>
      </c>
      <c r="F426" s="111" t="s">
        <v>103</v>
      </c>
      <c r="G426" s="111" t="s">
        <v>104</v>
      </c>
      <c r="H426" s="98">
        <v>1000348365</v>
      </c>
      <c r="I426" s="98" t="s">
        <v>106</v>
      </c>
      <c r="J426" s="98" t="s">
        <v>63</v>
      </c>
      <c r="K426" s="15">
        <f>'VZGTTQ00005360 - Amjad'!F89</f>
        <v>21.512195121951219</v>
      </c>
      <c r="L426" s="15">
        <f>'VZGTTQ00005360 - Amjad'!G89</f>
        <v>3786.1463414634145</v>
      </c>
      <c r="M426" s="15">
        <f>'VZGTTQ00005360 - Amjad'!H89</f>
        <v>0</v>
      </c>
      <c r="N426" s="15">
        <f>'VZGTTQ00005360 - Amjad'!I89</f>
        <v>0</v>
      </c>
      <c r="O426" s="15">
        <f>'VZGTTQ00005360 - Amjad'!J89</f>
        <v>3786.1463414634145</v>
      </c>
      <c r="P426" s="15">
        <f>'VZGTTQ00005360 - Amjad'!K89</f>
        <v>3786.1463414634145</v>
      </c>
      <c r="Q426" s="15">
        <f>'VZGTTQ00005360 - Amjad'!L89</f>
        <v>3786.1463414634145</v>
      </c>
      <c r="R426" s="15">
        <f>'VZGTTQ00005360 - Amjad'!M89</f>
        <v>3786.1463414634145</v>
      </c>
      <c r="S426" s="15">
        <f>'VZGTTQ00005360 - Amjad'!N89</f>
        <v>3786.1463414634145</v>
      </c>
      <c r="T426" s="15">
        <f>'VZGTTQ00005360 - Amjad'!O89</f>
        <v>11358.439024390244</v>
      </c>
      <c r="U426" s="15">
        <f>'VZGTTQ00005360 - Amjad'!P89</f>
        <v>15144.585365853658</v>
      </c>
      <c r="V426" s="98">
        <f>'VZGTTQ00005360 - Amjad'!Q89</f>
        <v>0</v>
      </c>
    </row>
    <row r="427" spans="1:22" ht="23.15" hidden="1" customHeight="1">
      <c r="A427" s="98">
        <f>'VZGTTQ00005360 - Amjad'!A90</f>
        <v>2298112</v>
      </c>
      <c r="B427" s="103" t="str">
        <f>'VZGTTQ00005360 - Amjad'!B90</f>
        <v>RamanJI B</v>
      </c>
      <c r="C427" s="98" t="str">
        <f>'VZGTTQ00005360 - Amjad'!C90</f>
        <v>Offshore</v>
      </c>
      <c r="D427" s="98" t="str">
        <f>'VZGTTQ00005360 - Amjad'!D90</f>
        <v>PCT 143</v>
      </c>
      <c r="E427" s="103" t="str">
        <f>'VZGTTQ00005360 - Amjad'!E90</f>
        <v>L3 AEM Developer-Level 1</v>
      </c>
      <c r="F427" s="111" t="s">
        <v>103</v>
      </c>
      <c r="G427" s="111" t="s">
        <v>104</v>
      </c>
      <c r="H427" s="98">
        <v>1000348365</v>
      </c>
      <c r="I427" s="98" t="s">
        <v>106</v>
      </c>
      <c r="J427" s="98" t="s">
        <v>63</v>
      </c>
      <c r="K427" s="15">
        <f>'VZGTTQ00005360 - Amjad'!F90</f>
        <v>17.670731707317074</v>
      </c>
      <c r="L427" s="15">
        <f>'VZGTTQ00005360 - Amjad'!G90</f>
        <v>3110.0487804878048</v>
      </c>
      <c r="M427" s="15">
        <f>'VZGTTQ00005360 - Amjad'!H90</f>
        <v>0</v>
      </c>
      <c r="N427" s="15">
        <f>'VZGTTQ00005360 - Amjad'!I90</f>
        <v>0</v>
      </c>
      <c r="O427" s="15">
        <f>'VZGTTQ00005360 - Amjad'!J90</f>
        <v>3110.0487804878048</v>
      </c>
      <c r="P427" s="15">
        <f>'VZGTTQ00005360 - Amjad'!K90</f>
        <v>3110.0487804878048</v>
      </c>
      <c r="Q427" s="15">
        <f>'VZGTTQ00005360 - Amjad'!L90</f>
        <v>3110.0487804878048</v>
      </c>
      <c r="R427" s="15">
        <f>'VZGTTQ00005360 - Amjad'!M90</f>
        <v>3110.0487804878048</v>
      </c>
      <c r="S427" s="15">
        <f>'VZGTTQ00005360 - Amjad'!N90</f>
        <v>3110.0487804878048</v>
      </c>
      <c r="T427" s="15">
        <f>'VZGTTQ00005360 - Amjad'!O90</f>
        <v>9330.1463414634145</v>
      </c>
      <c r="U427" s="15">
        <f>'VZGTTQ00005360 - Amjad'!P90</f>
        <v>12440.195121951219</v>
      </c>
      <c r="V427" s="98">
        <f>'VZGTTQ00005360 - Amjad'!Q90</f>
        <v>0</v>
      </c>
    </row>
    <row r="428" spans="1:22" ht="23.15" hidden="1" customHeight="1">
      <c r="A428" s="98">
        <f>'VZGTTQ00005360 - Amjad'!A91</f>
        <v>2100194</v>
      </c>
      <c r="B428" s="103" t="str">
        <f>'VZGTTQ00005360 - Amjad'!B91</f>
        <v>Nagasai Keethi</v>
      </c>
      <c r="C428" s="98" t="str">
        <f>'VZGTTQ00005360 - Amjad'!C91</f>
        <v>Offshore</v>
      </c>
      <c r="D428" s="98" t="str">
        <f>'VZGTTQ00005360 - Amjad'!D91</f>
        <v>PCT 143</v>
      </c>
      <c r="E428" s="103" t="str">
        <f>'VZGTTQ00005360 - Amjad'!E91</f>
        <v>L5 Java Springboot Developer-Level 3</v>
      </c>
      <c r="F428" s="111" t="s">
        <v>103</v>
      </c>
      <c r="G428" s="111" t="s">
        <v>104</v>
      </c>
      <c r="H428" s="98">
        <v>1000348365</v>
      </c>
      <c r="I428" s="98" t="s">
        <v>106</v>
      </c>
      <c r="J428" s="98" t="s">
        <v>63</v>
      </c>
      <c r="K428" s="15">
        <f>'VZGTTQ00005360 - Amjad'!F91</f>
        <v>25.048780487804876</v>
      </c>
      <c r="L428" s="15">
        <f>'VZGTTQ00005360 - Amjad'!G91</f>
        <v>4408.585365853658</v>
      </c>
      <c r="M428" s="15">
        <f>'VZGTTQ00005360 - Amjad'!H91</f>
        <v>0</v>
      </c>
      <c r="N428" s="15">
        <f>'VZGTTQ00005360 - Amjad'!I91</f>
        <v>0</v>
      </c>
      <c r="O428" s="15">
        <f>'VZGTTQ00005360 - Amjad'!J91</f>
        <v>4408.585365853658</v>
      </c>
      <c r="P428" s="15">
        <f>'VZGTTQ00005360 - Amjad'!K91</f>
        <v>4408.585365853658</v>
      </c>
      <c r="Q428" s="15">
        <f>'VZGTTQ00005360 - Amjad'!L91</f>
        <v>4408.585365853658</v>
      </c>
      <c r="R428" s="15">
        <f>'VZGTTQ00005360 - Amjad'!M91</f>
        <v>4408.585365853658</v>
      </c>
      <c r="S428" s="15">
        <f>'VZGTTQ00005360 - Amjad'!N91</f>
        <v>4408.585365853658</v>
      </c>
      <c r="T428" s="15">
        <f>'VZGTTQ00005360 - Amjad'!O91</f>
        <v>13225.756097560974</v>
      </c>
      <c r="U428" s="15">
        <f>'VZGTTQ00005360 - Amjad'!P91</f>
        <v>17634.341463414632</v>
      </c>
      <c r="V428" s="98">
        <f>'VZGTTQ00005360 - Amjad'!Q91</f>
        <v>0</v>
      </c>
    </row>
    <row r="429" spans="1:22" ht="23.15" hidden="1" customHeight="1">
      <c r="A429" s="98">
        <f>'VZGTTQ00005360 - Amjad'!A92</f>
        <v>2313893</v>
      </c>
      <c r="B429" s="103" t="str">
        <f>'VZGTTQ00005360 - Amjad'!B92</f>
        <v>Kanna,Ranjith</v>
      </c>
      <c r="C429" s="98" t="str">
        <f>'VZGTTQ00005360 - Amjad'!C92</f>
        <v>Offshore</v>
      </c>
      <c r="D429" s="98" t="str">
        <f>'VZGTTQ00005360 - Amjad'!D92</f>
        <v>PCT 143</v>
      </c>
      <c r="E429" s="103" t="str">
        <f>'VZGTTQ00005360 - Amjad'!E92</f>
        <v>L5 Java Springboot Developer-Level 3</v>
      </c>
      <c r="F429" s="111" t="s">
        <v>103</v>
      </c>
      <c r="G429" s="111" t="s">
        <v>104</v>
      </c>
      <c r="H429" s="98">
        <v>1000348365</v>
      </c>
      <c r="I429" s="98" t="s">
        <v>106</v>
      </c>
      <c r="J429" s="98" t="s">
        <v>63</v>
      </c>
      <c r="K429" s="15">
        <f>'VZGTTQ00005360 - Amjad'!F92</f>
        <v>25.048780487804876</v>
      </c>
      <c r="L429" s="15">
        <f>'VZGTTQ00005360 - Amjad'!G92</f>
        <v>4408.585365853658</v>
      </c>
      <c r="M429" s="15">
        <f>'VZGTTQ00005360 - Amjad'!H92</f>
        <v>0</v>
      </c>
      <c r="N429" s="15">
        <f>'VZGTTQ00005360 - Amjad'!I92</f>
        <v>0</v>
      </c>
      <c r="O429" s="15">
        <f>'VZGTTQ00005360 - Amjad'!J92</f>
        <v>4408.585365853658</v>
      </c>
      <c r="P429" s="15">
        <f>'VZGTTQ00005360 - Amjad'!K92</f>
        <v>4408.585365853658</v>
      </c>
      <c r="Q429" s="15">
        <f>'VZGTTQ00005360 - Amjad'!L92</f>
        <v>4408.585365853658</v>
      </c>
      <c r="R429" s="15">
        <f>'VZGTTQ00005360 - Amjad'!M92</f>
        <v>4408.585365853658</v>
      </c>
      <c r="S429" s="15">
        <f>'VZGTTQ00005360 - Amjad'!N92</f>
        <v>4408.585365853658</v>
      </c>
      <c r="T429" s="15">
        <f>'VZGTTQ00005360 - Amjad'!O92</f>
        <v>13225.756097560974</v>
      </c>
      <c r="U429" s="15">
        <f>'VZGTTQ00005360 - Amjad'!P92</f>
        <v>17634.341463414632</v>
      </c>
      <c r="V429" s="98">
        <f>'VZGTTQ00005360 - Amjad'!Q92</f>
        <v>0</v>
      </c>
    </row>
    <row r="430" spans="1:22" ht="23.15" hidden="1" customHeight="1">
      <c r="A430" s="98">
        <f>'VZGTTQ00005360 - Amjad'!A93</f>
        <v>2145839</v>
      </c>
      <c r="B430" s="103" t="str">
        <f>'VZGTTQ00005360 - Amjad'!B93</f>
        <v>Elango,Sujith</v>
      </c>
      <c r="C430" s="98" t="str">
        <f>'VZGTTQ00005360 - Amjad'!C93</f>
        <v>Offshore</v>
      </c>
      <c r="D430" s="98" t="str">
        <f>'VZGTTQ00005360 - Amjad'!D93</f>
        <v>PCT 143</v>
      </c>
      <c r="E430" s="103" t="str">
        <f>'VZGTTQ00005360 - Amjad'!E93</f>
        <v>L3 Java  Springboot Developer-Level 1</v>
      </c>
      <c r="F430" s="111" t="s">
        <v>103</v>
      </c>
      <c r="G430" s="111" t="s">
        <v>104</v>
      </c>
      <c r="H430" s="98">
        <v>1000348365</v>
      </c>
      <c r="I430" s="98" t="s">
        <v>106</v>
      </c>
      <c r="J430" s="98" t="s">
        <v>63</v>
      </c>
      <c r="K430" s="15">
        <f>'VZGTTQ00005360 - Amjad'!F93</f>
        <v>17.670731707317099</v>
      </c>
      <c r="L430" s="15">
        <f>'VZGTTQ00005360 - Amjad'!G93</f>
        <v>3110.0487804878094</v>
      </c>
      <c r="M430" s="15">
        <f>'VZGTTQ00005360 - Amjad'!H93</f>
        <v>0</v>
      </c>
      <c r="N430" s="15">
        <f>'VZGTTQ00005360 - Amjad'!I93</f>
        <v>0</v>
      </c>
      <c r="O430" s="15">
        <f>'VZGTTQ00005360 - Amjad'!J93</f>
        <v>3110.0487804878094</v>
      </c>
      <c r="P430" s="15">
        <f>'VZGTTQ00005360 - Amjad'!K93</f>
        <v>3110.0487804878094</v>
      </c>
      <c r="Q430" s="15">
        <f>'VZGTTQ00005360 - Amjad'!L93</f>
        <v>3110.0487804878094</v>
      </c>
      <c r="R430" s="15">
        <f>'VZGTTQ00005360 - Amjad'!M93</f>
        <v>3110.0487804878094</v>
      </c>
      <c r="S430" s="15">
        <f>'VZGTTQ00005360 - Amjad'!N93</f>
        <v>3110.0487804878094</v>
      </c>
      <c r="T430" s="15">
        <f>'VZGTTQ00005360 - Amjad'!O93</f>
        <v>9330.1463414634272</v>
      </c>
      <c r="U430" s="15">
        <f>'VZGTTQ00005360 - Amjad'!P93</f>
        <v>12440.195121951238</v>
      </c>
      <c r="V430" s="98">
        <f>'VZGTTQ00005360 - Amjad'!Q93</f>
        <v>0</v>
      </c>
    </row>
    <row r="431" spans="1:22" ht="23.15" customHeight="1">
      <c r="A431" s="98">
        <f>'VZGTTQ00009363 - Harini Sridhar'!A9</f>
        <v>2382354</v>
      </c>
      <c r="B431" s="103" t="str">
        <f>'VZGTTQ00009363 - Harini Sridhar'!B9</f>
        <v>S,Bhuvaneshwari</v>
      </c>
      <c r="C431" s="98" t="str">
        <f>'VZGTTQ00009363 - Harini Sridhar'!C9</f>
        <v xml:space="preserve">Offshore </v>
      </c>
      <c r="D431" s="98" t="str">
        <f>'VZGTTQ00009363 - Harini Sridhar'!D9</f>
        <v>PCT 090</v>
      </c>
      <c r="E431" s="103" t="str">
        <f>'VZGTTQ00009363 - Harini Sridhar'!E9</f>
        <v>Scrum Master Scrum Master Senior</v>
      </c>
      <c r="F431" s="111" t="s">
        <v>111</v>
      </c>
      <c r="G431" s="111" t="s">
        <v>112</v>
      </c>
      <c r="H431" s="98">
        <v>1000410330</v>
      </c>
      <c r="I431" s="98" t="s">
        <v>113</v>
      </c>
      <c r="J431" s="98" t="s">
        <v>53</v>
      </c>
      <c r="K431" s="15">
        <f>'VZGTTQ00009363 - Harini Sridhar'!F9</f>
        <v>27.787500000000005</v>
      </c>
      <c r="L431" s="15">
        <f>'VZGTTQ00009363 - Harini Sridhar'!G9</f>
        <v>4890.6000000000013</v>
      </c>
      <c r="M431" s="15">
        <f>'VZGTTQ00009363 - Harini Sridhar'!H9</f>
        <v>4890.6000000000013</v>
      </c>
      <c r="N431" s="15">
        <f>'VZGTTQ00009363 - Harini Sridhar'!I9</f>
        <v>4890.6000000000013</v>
      </c>
      <c r="O431" s="15">
        <f>'VZGTTQ00009363 - Harini Sridhar'!J9</f>
        <v>0</v>
      </c>
      <c r="P431" s="15">
        <f>'VZGTTQ00009363 - Harini Sridhar'!K9</f>
        <v>0</v>
      </c>
      <c r="Q431" s="15">
        <f>'VZGTTQ00009363 - Harini Sridhar'!L9</f>
        <v>0</v>
      </c>
      <c r="R431" s="15">
        <f>'VZGTTQ00009363 - Harini Sridhar'!M9</f>
        <v>0</v>
      </c>
      <c r="S431" s="15">
        <f>'VZGTTQ00009363 - Harini Sridhar'!N9</f>
        <v>9781.2000000000025</v>
      </c>
      <c r="T431" s="15">
        <f>'VZGTTQ00009363 - Harini Sridhar'!O9</f>
        <v>0</v>
      </c>
      <c r="U431" s="15">
        <f>'VZGTTQ00009363 - Harini Sridhar'!P9</f>
        <v>9781.2000000000025</v>
      </c>
      <c r="V431" s="98">
        <f>'VZGTTQ00009363 - Harini Sridhar'!Q9</f>
        <v>0</v>
      </c>
    </row>
    <row r="432" spans="1:22" ht="23.15" hidden="1" customHeight="1">
      <c r="A432" s="98">
        <f>'VZGTTQ00009363 - Harini Sridhar'!A10</f>
        <v>224342</v>
      </c>
      <c r="B432" s="103" t="str">
        <f>'VZGTTQ00009363 - Harini Sridhar'!B10</f>
        <v>Ramar,Mangayarkarasi</v>
      </c>
      <c r="C432" s="98" t="str">
        <f>'VZGTTQ00009363 - Harini Sridhar'!C10</f>
        <v xml:space="preserve">Offshore </v>
      </c>
      <c r="D432" s="98" t="str">
        <f>'VZGTTQ00009363 - Harini Sridhar'!D10</f>
        <v>ACT 138</v>
      </c>
      <c r="E432" s="103" t="str">
        <f>'VZGTTQ00009363 - Harini Sridhar'!E10</f>
        <v>Scrum Master Scrum Master Intermediate</v>
      </c>
      <c r="F432" s="111" t="s">
        <v>111</v>
      </c>
      <c r="G432" s="111" t="s">
        <v>112</v>
      </c>
      <c r="H432" s="98">
        <v>1000428977</v>
      </c>
      <c r="I432" s="98" t="s">
        <v>114</v>
      </c>
      <c r="J432" s="98" t="s">
        <v>24</v>
      </c>
      <c r="K432" s="15">
        <f>'VZGTTQ00009363 - Harini Sridhar'!F10</f>
        <v>26.762500000000003</v>
      </c>
      <c r="L432" s="15">
        <f>'VZGTTQ00009363 - Harini Sridhar'!G10</f>
        <v>4710.2000000000007</v>
      </c>
      <c r="M432" s="15">
        <f>'VZGTTQ00009363 - Harini Sridhar'!H10</f>
        <v>4710.2000000000007</v>
      </c>
      <c r="N432" s="15">
        <f>'VZGTTQ00009363 - Harini Sridhar'!I10</f>
        <v>4710.2000000000007</v>
      </c>
      <c r="O432" s="15">
        <f>'VZGTTQ00009363 - Harini Sridhar'!J10</f>
        <v>0</v>
      </c>
      <c r="P432" s="15">
        <f>'VZGTTQ00009363 - Harini Sridhar'!K10</f>
        <v>0</v>
      </c>
      <c r="Q432" s="15">
        <f>'VZGTTQ00009363 - Harini Sridhar'!L10</f>
        <v>0</v>
      </c>
      <c r="R432" s="15">
        <f>'VZGTTQ00009363 - Harini Sridhar'!M10</f>
        <v>0</v>
      </c>
      <c r="S432" s="15">
        <f>'VZGTTQ00009363 - Harini Sridhar'!N10</f>
        <v>9420.4000000000015</v>
      </c>
      <c r="T432" s="15">
        <f>'VZGTTQ00009363 - Harini Sridhar'!O10</f>
        <v>0</v>
      </c>
      <c r="U432" s="15">
        <f>'VZGTTQ00009363 - Harini Sridhar'!P10</f>
        <v>9420.4000000000015</v>
      </c>
      <c r="V432" s="98">
        <f>'VZGTTQ00009363 - Harini Sridhar'!Q10</f>
        <v>0</v>
      </c>
    </row>
    <row r="433" spans="1:22" ht="23.15" hidden="1" customHeight="1">
      <c r="A433" s="98">
        <f>'VZGTTQ00009363 - Harini Sridhar'!A11</f>
        <v>2184200</v>
      </c>
      <c r="B433" s="103" t="str">
        <f>'VZGTTQ00009363 - Harini Sridhar'!B11</f>
        <v>Priya,Anu</v>
      </c>
      <c r="C433" s="98" t="str">
        <f>'VZGTTQ00009363 - Harini Sridhar'!C11</f>
        <v xml:space="preserve">Offshore </v>
      </c>
      <c r="D433" s="98" t="str">
        <f>'VZGTTQ00009363 - Harini Sridhar'!D11</f>
        <v>ACT 148</v>
      </c>
      <c r="E433" s="103" t="str">
        <f>'VZGTTQ00009363 - Harini Sridhar'!E11</f>
        <v>Scrum Master Scrum Master Intermediate</v>
      </c>
      <c r="F433" s="111" t="s">
        <v>111</v>
      </c>
      <c r="G433" s="111" t="s">
        <v>112</v>
      </c>
      <c r="H433" s="98">
        <v>1000428977</v>
      </c>
      <c r="I433" s="98" t="s">
        <v>114</v>
      </c>
      <c r="J433" s="98" t="s">
        <v>33</v>
      </c>
      <c r="K433" s="15">
        <f>'VZGTTQ00009363 - Harini Sridhar'!F11</f>
        <v>26.762500000000003</v>
      </c>
      <c r="L433" s="15">
        <f>'VZGTTQ00009363 - Harini Sridhar'!G11</f>
        <v>4710.2000000000007</v>
      </c>
      <c r="M433" s="15">
        <f>'VZGTTQ00009363 - Harini Sridhar'!H11</f>
        <v>4710.2000000000007</v>
      </c>
      <c r="N433" s="15">
        <f>'VZGTTQ00009363 - Harini Sridhar'!I11</f>
        <v>4710.2000000000007</v>
      </c>
      <c r="O433" s="15">
        <f>'VZGTTQ00009363 - Harini Sridhar'!J11</f>
        <v>0</v>
      </c>
      <c r="P433" s="15">
        <f>'VZGTTQ00009363 - Harini Sridhar'!K11</f>
        <v>0</v>
      </c>
      <c r="Q433" s="15">
        <f>'VZGTTQ00009363 - Harini Sridhar'!L11</f>
        <v>0</v>
      </c>
      <c r="R433" s="15">
        <f>'VZGTTQ00009363 - Harini Sridhar'!M11</f>
        <v>0</v>
      </c>
      <c r="S433" s="15">
        <f>'VZGTTQ00009363 - Harini Sridhar'!N11</f>
        <v>9420.4000000000015</v>
      </c>
      <c r="T433" s="15">
        <f>'VZGTTQ00009363 - Harini Sridhar'!O11</f>
        <v>0</v>
      </c>
      <c r="U433" s="15">
        <f>'VZGTTQ00009363 - Harini Sridhar'!P11</f>
        <v>9420.4000000000015</v>
      </c>
      <c r="V433" s="98">
        <f>'VZGTTQ00009363 - Harini Sridhar'!Q11</f>
        <v>0</v>
      </c>
    </row>
    <row r="434" spans="1:22" ht="23.15" hidden="1" customHeight="1">
      <c r="A434" s="98">
        <f>'VZGTTQ00009363 - Harini Sridhar'!A12</f>
        <v>630083</v>
      </c>
      <c r="B434" s="103" t="str">
        <f>'VZGTTQ00009363 - Harini Sridhar'!B12</f>
        <v>Gnanadurai,Vijayakumar</v>
      </c>
      <c r="C434" s="98" t="str">
        <f>'VZGTTQ00009363 - Harini Sridhar'!C12</f>
        <v xml:space="preserve">Offshore </v>
      </c>
      <c r="D434" s="98" t="str">
        <f>'VZGTTQ00009363 - Harini Sridhar'!D12</f>
        <v>ACT 138</v>
      </c>
      <c r="E434" s="103" t="str">
        <f>'VZGTTQ00009363 - Harini Sridhar'!E12</f>
        <v>Architect ArchitectSenior</v>
      </c>
      <c r="F434" s="111" t="s">
        <v>111</v>
      </c>
      <c r="G434" s="111" t="s">
        <v>112</v>
      </c>
      <c r="H434" s="98">
        <v>1000428977</v>
      </c>
      <c r="I434" s="98" t="s">
        <v>114</v>
      </c>
      <c r="J434" s="98" t="s">
        <v>33</v>
      </c>
      <c r="K434" s="15">
        <f>'VZGTTQ00009363 - Harini Sridhar'!F12</f>
        <v>28.425000000000004</v>
      </c>
      <c r="L434" s="15">
        <f>'VZGTTQ00009363 - Harini Sridhar'!G12</f>
        <v>5002.8000000000011</v>
      </c>
      <c r="M434" s="15">
        <f>'VZGTTQ00009363 - Harini Sridhar'!H12</f>
        <v>5002.8000000000011</v>
      </c>
      <c r="N434" s="15">
        <f>'VZGTTQ00009363 - Harini Sridhar'!I12</f>
        <v>5002.8000000000011</v>
      </c>
      <c r="O434" s="15">
        <f>'VZGTTQ00009363 - Harini Sridhar'!J12</f>
        <v>0</v>
      </c>
      <c r="P434" s="15">
        <f>'VZGTTQ00009363 - Harini Sridhar'!K12</f>
        <v>0</v>
      </c>
      <c r="Q434" s="15">
        <f>'VZGTTQ00009363 - Harini Sridhar'!L12</f>
        <v>0</v>
      </c>
      <c r="R434" s="15">
        <f>'VZGTTQ00009363 - Harini Sridhar'!M12</f>
        <v>0</v>
      </c>
      <c r="S434" s="15">
        <f>'VZGTTQ00009363 - Harini Sridhar'!N12</f>
        <v>10005.600000000002</v>
      </c>
      <c r="T434" s="15">
        <f>'VZGTTQ00009363 - Harini Sridhar'!O12</f>
        <v>0</v>
      </c>
      <c r="U434" s="15">
        <f>'VZGTTQ00009363 - Harini Sridhar'!P12</f>
        <v>10005.600000000002</v>
      </c>
      <c r="V434" s="98">
        <f>'VZGTTQ00009363 - Harini Sridhar'!Q12</f>
        <v>0</v>
      </c>
    </row>
    <row r="435" spans="1:22" ht="23.15" hidden="1" customHeight="1">
      <c r="A435" s="98">
        <f>'VZGTTQ00009363 - Harini Sridhar'!A13</f>
        <v>860221</v>
      </c>
      <c r="B435" s="103" t="str">
        <f>'VZGTTQ00009363 - Harini Sridhar'!B13</f>
        <v>Balaji,Gokul</v>
      </c>
      <c r="C435" s="98" t="str">
        <f>'VZGTTQ00009363 - Harini Sridhar'!C13</f>
        <v xml:space="preserve">Offshore </v>
      </c>
      <c r="D435" s="98" t="str">
        <f>'VZGTTQ00009363 - Harini Sridhar'!D13</f>
        <v>ACT 140</v>
      </c>
      <c r="E435" s="103" t="str">
        <f>'VZGTTQ00009363 - Harini Sridhar'!E13</f>
        <v>Sr. UI Developer DeveloperSenior</v>
      </c>
      <c r="F435" s="111" t="s">
        <v>111</v>
      </c>
      <c r="G435" s="111" t="s">
        <v>112</v>
      </c>
      <c r="H435" s="98">
        <v>1000441057</v>
      </c>
      <c r="I435" s="98" t="s">
        <v>49</v>
      </c>
      <c r="J435" s="98" t="s">
        <v>33</v>
      </c>
      <c r="K435" s="15">
        <f>'VZGTTQ00009363 - Harini Sridhar'!F13</f>
        <v>28.425000000000004</v>
      </c>
      <c r="L435" s="15">
        <f>'VZGTTQ00009363 - Harini Sridhar'!G13</f>
        <v>5002.8000000000011</v>
      </c>
      <c r="M435" s="15">
        <f>'VZGTTQ00009363 - Harini Sridhar'!H13</f>
        <v>5002.8000000000011</v>
      </c>
      <c r="N435" s="15">
        <f>'VZGTTQ00009363 - Harini Sridhar'!I13</f>
        <v>5002.8000000000011</v>
      </c>
      <c r="O435" s="15">
        <f>'VZGTTQ00009363 - Harini Sridhar'!J13</f>
        <v>0</v>
      </c>
      <c r="P435" s="15">
        <f>'VZGTTQ00009363 - Harini Sridhar'!K13</f>
        <v>0</v>
      </c>
      <c r="Q435" s="15">
        <f>'VZGTTQ00009363 - Harini Sridhar'!L13</f>
        <v>0</v>
      </c>
      <c r="R435" s="15">
        <f>'VZGTTQ00009363 - Harini Sridhar'!M13</f>
        <v>0</v>
      </c>
      <c r="S435" s="15">
        <f>'VZGTTQ00009363 - Harini Sridhar'!N13</f>
        <v>10005.600000000002</v>
      </c>
      <c r="T435" s="15">
        <f>'VZGTTQ00009363 - Harini Sridhar'!O13</f>
        <v>0</v>
      </c>
      <c r="U435" s="15">
        <f>'VZGTTQ00009363 - Harini Sridhar'!P13</f>
        <v>10005.600000000002</v>
      </c>
      <c r="V435" s="98">
        <f>'VZGTTQ00009363 - Harini Sridhar'!Q13</f>
        <v>0</v>
      </c>
    </row>
    <row r="436" spans="1:22" ht="23.15" hidden="1" customHeight="1">
      <c r="A436" s="98">
        <f>'VZGTTQ00009363 - Harini Sridhar'!A14</f>
        <v>2328233</v>
      </c>
      <c r="B436" s="103" t="str">
        <f>'VZGTTQ00009363 - Harini Sridhar'!B14</f>
        <v>C,Preethi</v>
      </c>
      <c r="C436" s="98" t="str">
        <f>'VZGTTQ00009363 - Harini Sridhar'!C14</f>
        <v xml:space="preserve">Offshore </v>
      </c>
      <c r="D436" s="98" t="str">
        <f>'VZGTTQ00009363 - Harini Sridhar'!D14</f>
        <v>PCT 090</v>
      </c>
      <c r="E436" s="103" t="str">
        <f>'VZGTTQ00009363 - Harini Sridhar'!E14</f>
        <v>Sr. UI Developer DeveloperSenior</v>
      </c>
      <c r="F436" s="111" t="s">
        <v>111</v>
      </c>
      <c r="G436" s="111" t="s">
        <v>112</v>
      </c>
      <c r="H436" s="98">
        <v>1000428977</v>
      </c>
      <c r="I436" s="98" t="s">
        <v>114</v>
      </c>
      <c r="J436" s="98" t="s">
        <v>33</v>
      </c>
      <c r="K436" s="15">
        <f>'VZGTTQ00009363 - Harini Sridhar'!F14</f>
        <v>28.425000000000004</v>
      </c>
      <c r="L436" s="15">
        <f>'VZGTTQ00009363 - Harini Sridhar'!G14</f>
        <v>5002.8000000000011</v>
      </c>
      <c r="M436" s="15">
        <f>'VZGTTQ00009363 - Harini Sridhar'!H14</f>
        <v>5002.8000000000011</v>
      </c>
      <c r="N436" s="15">
        <f>'VZGTTQ00009363 - Harini Sridhar'!I14</f>
        <v>5002.8000000000011</v>
      </c>
      <c r="O436" s="15">
        <f>'VZGTTQ00009363 - Harini Sridhar'!J14</f>
        <v>0</v>
      </c>
      <c r="P436" s="15">
        <f>'VZGTTQ00009363 - Harini Sridhar'!K14</f>
        <v>0</v>
      </c>
      <c r="Q436" s="15">
        <f>'VZGTTQ00009363 - Harini Sridhar'!L14</f>
        <v>0</v>
      </c>
      <c r="R436" s="15">
        <f>'VZGTTQ00009363 - Harini Sridhar'!M14</f>
        <v>0</v>
      </c>
      <c r="S436" s="15">
        <f>'VZGTTQ00009363 - Harini Sridhar'!N14</f>
        <v>10005.600000000002</v>
      </c>
      <c r="T436" s="15">
        <f>'VZGTTQ00009363 - Harini Sridhar'!O14</f>
        <v>0</v>
      </c>
      <c r="U436" s="15">
        <f>'VZGTTQ00009363 - Harini Sridhar'!P14</f>
        <v>10005.600000000002</v>
      </c>
      <c r="V436" s="98">
        <f>'VZGTTQ00009363 - Harini Sridhar'!Q14</f>
        <v>0</v>
      </c>
    </row>
    <row r="437" spans="1:22" ht="23.15" hidden="1" customHeight="1">
      <c r="A437" s="98">
        <f>'VZGTTQ00009363 - Harini Sridhar'!A15</f>
        <v>912369</v>
      </c>
      <c r="B437" s="103" t="str">
        <f>'VZGTTQ00009363 - Harini Sridhar'!B15</f>
        <v>Allamsetti,Bhavana</v>
      </c>
      <c r="C437" s="98" t="str">
        <f>'VZGTTQ00009363 - Harini Sridhar'!C15</f>
        <v xml:space="preserve">Offshore </v>
      </c>
      <c r="D437" s="98" t="str">
        <f>'VZGTTQ00009363 - Harini Sridhar'!D15</f>
        <v>ACT 141</v>
      </c>
      <c r="E437" s="103" t="str">
        <f>'VZGTTQ00009363 - Harini Sridhar'!E15</f>
        <v>UI Developer DeveloperIntermediate</v>
      </c>
      <c r="F437" s="111" t="s">
        <v>111</v>
      </c>
      <c r="G437" s="111" t="s">
        <v>112</v>
      </c>
      <c r="H437" s="98">
        <v>1000428977</v>
      </c>
      <c r="I437" s="98" t="s">
        <v>114</v>
      </c>
      <c r="J437" s="98" t="s">
        <v>33</v>
      </c>
      <c r="K437" s="15">
        <f>'VZGTTQ00009363 - Harini Sridhar'!F15</f>
        <v>22</v>
      </c>
      <c r="L437" s="15">
        <f>'VZGTTQ00009363 - Harini Sridhar'!G15</f>
        <v>3872</v>
      </c>
      <c r="M437" s="15">
        <f>'VZGTTQ00009363 - Harini Sridhar'!H15</f>
        <v>3872</v>
      </c>
      <c r="N437" s="15">
        <f>'VZGTTQ00009363 - Harini Sridhar'!I15</f>
        <v>3872</v>
      </c>
      <c r="O437" s="15">
        <f>'VZGTTQ00009363 - Harini Sridhar'!J15</f>
        <v>0</v>
      </c>
      <c r="P437" s="15">
        <f>'VZGTTQ00009363 - Harini Sridhar'!K15</f>
        <v>0</v>
      </c>
      <c r="Q437" s="15">
        <f>'VZGTTQ00009363 - Harini Sridhar'!L15</f>
        <v>0</v>
      </c>
      <c r="R437" s="15">
        <f>'VZGTTQ00009363 - Harini Sridhar'!M15</f>
        <v>0</v>
      </c>
      <c r="S437" s="15">
        <f>'VZGTTQ00009363 - Harini Sridhar'!N15</f>
        <v>7744</v>
      </c>
      <c r="T437" s="15">
        <f>'VZGTTQ00009363 - Harini Sridhar'!O15</f>
        <v>0</v>
      </c>
      <c r="U437" s="15">
        <f>'VZGTTQ00009363 - Harini Sridhar'!P15</f>
        <v>7744</v>
      </c>
      <c r="V437" s="98">
        <f>'VZGTTQ00009363 - Harini Sridhar'!Q15</f>
        <v>0</v>
      </c>
    </row>
    <row r="438" spans="1:22" ht="23.15" hidden="1" customHeight="1">
      <c r="A438" s="98">
        <f>'VZGTTQ00009363 - Harini Sridhar'!A16</f>
        <v>2134656</v>
      </c>
      <c r="B438" s="103" t="str">
        <f>'VZGTTQ00009363 - Harini Sridhar'!B16</f>
        <v>M,Sandhiya</v>
      </c>
      <c r="C438" s="98" t="str">
        <f>'VZGTTQ00009363 - Harini Sridhar'!C16</f>
        <v xml:space="preserve">Offshore </v>
      </c>
      <c r="D438" s="98" t="str">
        <f>'VZGTTQ00009363 - Harini Sridhar'!D16</f>
        <v>ACT 145</v>
      </c>
      <c r="E438" s="103" t="str">
        <f>'VZGTTQ00009363 - Harini Sridhar'!E16</f>
        <v>UI Developer DeveloperIntermediate</v>
      </c>
      <c r="F438" s="111" t="s">
        <v>111</v>
      </c>
      <c r="G438" s="111" t="s">
        <v>112</v>
      </c>
      <c r="H438" s="98">
        <v>1000428977</v>
      </c>
      <c r="I438" s="98" t="s">
        <v>114</v>
      </c>
      <c r="J438" s="98" t="s">
        <v>33</v>
      </c>
      <c r="K438" s="15">
        <f>'VZGTTQ00009363 - Harini Sridhar'!F16</f>
        <v>22</v>
      </c>
      <c r="L438" s="15">
        <f>'VZGTTQ00009363 - Harini Sridhar'!G16</f>
        <v>3872</v>
      </c>
      <c r="M438" s="15">
        <f>'VZGTTQ00009363 - Harini Sridhar'!H16</f>
        <v>3872</v>
      </c>
      <c r="N438" s="15">
        <f>'VZGTTQ00009363 - Harini Sridhar'!I16</f>
        <v>3872</v>
      </c>
      <c r="O438" s="15">
        <f>'VZGTTQ00009363 - Harini Sridhar'!J16</f>
        <v>0</v>
      </c>
      <c r="P438" s="15">
        <f>'VZGTTQ00009363 - Harini Sridhar'!K16</f>
        <v>0</v>
      </c>
      <c r="Q438" s="15">
        <f>'VZGTTQ00009363 - Harini Sridhar'!L16</f>
        <v>0</v>
      </c>
      <c r="R438" s="15">
        <f>'VZGTTQ00009363 - Harini Sridhar'!M16</f>
        <v>0</v>
      </c>
      <c r="S438" s="15">
        <f>'VZGTTQ00009363 - Harini Sridhar'!N16</f>
        <v>7744</v>
      </c>
      <c r="T438" s="15">
        <f>'VZGTTQ00009363 - Harini Sridhar'!O16</f>
        <v>0</v>
      </c>
      <c r="U438" s="15">
        <f>'VZGTTQ00009363 - Harini Sridhar'!P16</f>
        <v>7744</v>
      </c>
      <c r="V438" s="98">
        <f>'VZGTTQ00009363 - Harini Sridhar'!Q16</f>
        <v>0</v>
      </c>
    </row>
    <row r="439" spans="1:22" ht="23.15" hidden="1" customHeight="1">
      <c r="A439" s="98">
        <f>'VZGTTQ00009363 - Harini Sridhar'!A17</f>
        <v>2222686</v>
      </c>
      <c r="B439" s="103" t="str">
        <f>'VZGTTQ00009363 - Harini Sridhar'!B17</f>
        <v>Basu,Lahari</v>
      </c>
      <c r="C439" s="98" t="str">
        <f>'VZGTTQ00009363 - Harini Sridhar'!C17</f>
        <v xml:space="preserve">Offshore </v>
      </c>
      <c r="D439" s="98" t="str">
        <f>'VZGTTQ00009363 - Harini Sridhar'!D17</f>
        <v>ACT 149</v>
      </c>
      <c r="E439" s="103" t="str">
        <f>'VZGTTQ00009363 - Harini Sridhar'!E17</f>
        <v>UI Developer DeveloperJunior</v>
      </c>
      <c r="F439" s="111" t="s">
        <v>111</v>
      </c>
      <c r="G439" s="111" t="s">
        <v>112</v>
      </c>
      <c r="H439" s="98">
        <v>1000428977</v>
      </c>
      <c r="I439" s="98" t="s">
        <v>114</v>
      </c>
      <c r="J439" s="98" t="s">
        <v>33</v>
      </c>
      <c r="K439" s="15">
        <f>'VZGTTQ00009363 - Harini Sridhar'!F17</f>
        <v>18.925000000000001</v>
      </c>
      <c r="L439" s="15">
        <f>'VZGTTQ00009363 - Harini Sridhar'!G17</f>
        <v>3330.8</v>
      </c>
      <c r="M439" s="15">
        <f>'VZGTTQ00009363 - Harini Sridhar'!H17</f>
        <v>3330.8</v>
      </c>
      <c r="N439" s="15">
        <f>'VZGTTQ00009363 - Harini Sridhar'!I17</f>
        <v>3330.8</v>
      </c>
      <c r="O439" s="15">
        <f>'VZGTTQ00009363 - Harini Sridhar'!J17</f>
        <v>0</v>
      </c>
      <c r="P439" s="15">
        <f>'VZGTTQ00009363 - Harini Sridhar'!K17</f>
        <v>0</v>
      </c>
      <c r="Q439" s="15">
        <f>'VZGTTQ00009363 - Harini Sridhar'!L17</f>
        <v>0</v>
      </c>
      <c r="R439" s="15">
        <f>'VZGTTQ00009363 - Harini Sridhar'!M17</f>
        <v>0</v>
      </c>
      <c r="S439" s="15">
        <f>'VZGTTQ00009363 - Harini Sridhar'!N17</f>
        <v>6661.6</v>
      </c>
      <c r="T439" s="15">
        <f>'VZGTTQ00009363 - Harini Sridhar'!O17</f>
        <v>0</v>
      </c>
      <c r="U439" s="15">
        <f>'VZGTTQ00009363 - Harini Sridhar'!P17</f>
        <v>6661.6</v>
      </c>
      <c r="V439" s="98">
        <f>'VZGTTQ00009363 - Harini Sridhar'!Q17</f>
        <v>0</v>
      </c>
    </row>
    <row r="440" spans="1:22" ht="23.15" hidden="1" customHeight="1">
      <c r="A440" s="98">
        <f>'VZGTTQ00009363 - Harini Sridhar'!A18</f>
        <v>2263415</v>
      </c>
      <c r="B440" s="103" t="str">
        <f>'VZGTTQ00009363 - Harini Sridhar'!B18</f>
        <v>Chakrabarty,Abhilash</v>
      </c>
      <c r="C440" s="98" t="str">
        <f>'VZGTTQ00009363 - Harini Sridhar'!C18</f>
        <v xml:space="preserve">Offshore </v>
      </c>
      <c r="D440" s="98" t="str">
        <f>'VZGTTQ00009363 - Harini Sridhar'!D18</f>
        <v>ACT 149</v>
      </c>
      <c r="E440" s="103" t="str">
        <f>'VZGTTQ00009363 - Harini Sridhar'!E18</f>
        <v>UI Developer DeveloperJunior</v>
      </c>
      <c r="F440" s="111" t="s">
        <v>111</v>
      </c>
      <c r="G440" s="111" t="s">
        <v>112</v>
      </c>
      <c r="H440" s="98">
        <v>1000428976</v>
      </c>
      <c r="I440" s="98" t="s">
        <v>115</v>
      </c>
      <c r="J440" s="98" t="s">
        <v>33</v>
      </c>
      <c r="K440" s="15">
        <f>'VZGTTQ00009363 - Harini Sridhar'!F18</f>
        <v>18.925000000000001</v>
      </c>
      <c r="L440" s="15">
        <f>'VZGTTQ00009363 - Harini Sridhar'!G18</f>
        <v>3330.8</v>
      </c>
      <c r="M440" s="15">
        <f>'VZGTTQ00009363 - Harini Sridhar'!H18</f>
        <v>3330.8</v>
      </c>
      <c r="N440" s="15">
        <f>'VZGTTQ00009363 - Harini Sridhar'!I18</f>
        <v>3330.8</v>
      </c>
      <c r="O440" s="15">
        <f>'VZGTTQ00009363 - Harini Sridhar'!J18</f>
        <v>0</v>
      </c>
      <c r="P440" s="15">
        <f>'VZGTTQ00009363 - Harini Sridhar'!K18</f>
        <v>0</v>
      </c>
      <c r="Q440" s="15">
        <f>'VZGTTQ00009363 - Harini Sridhar'!L18</f>
        <v>0</v>
      </c>
      <c r="R440" s="15">
        <f>'VZGTTQ00009363 - Harini Sridhar'!M18</f>
        <v>0</v>
      </c>
      <c r="S440" s="15">
        <f>'VZGTTQ00009363 - Harini Sridhar'!N18</f>
        <v>6661.6</v>
      </c>
      <c r="T440" s="15">
        <f>'VZGTTQ00009363 - Harini Sridhar'!O18</f>
        <v>0</v>
      </c>
      <c r="U440" s="15">
        <f>'VZGTTQ00009363 - Harini Sridhar'!P18</f>
        <v>6661.6</v>
      </c>
      <c r="V440" s="98">
        <f>'VZGTTQ00009363 - Harini Sridhar'!Q18</f>
        <v>0</v>
      </c>
    </row>
    <row r="441" spans="1:22" ht="23.15" hidden="1" customHeight="1">
      <c r="A441" s="98">
        <f>'VZGTTQ00009363 - Harini Sridhar'!A19</f>
        <v>2134698</v>
      </c>
      <c r="B441" s="103" t="str">
        <f>'VZGTTQ00009363 - Harini Sridhar'!B19</f>
        <v>E,Sowndariya</v>
      </c>
      <c r="C441" s="98" t="str">
        <f>'VZGTTQ00009363 - Harini Sridhar'!C19</f>
        <v xml:space="preserve">Offshore </v>
      </c>
      <c r="D441" s="98" t="str">
        <f>'VZGTTQ00009363 - Harini Sridhar'!D19</f>
        <v>ACT 145</v>
      </c>
      <c r="E441" s="103" t="str">
        <f>'VZGTTQ00009363 - Harini Sridhar'!E19</f>
        <v>UI Developer DeveloperJunior</v>
      </c>
      <c r="F441" s="111" t="s">
        <v>111</v>
      </c>
      <c r="G441" s="111" t="s">
        <v>112</v>
      </c>
      <c r="H441" s="98">
        <v>1000428976</v>
      </c>
      <c r="I441" s="98" t="s">
        <v>115</v>
      </c>
      <c r="J441" s="98" t="s">
        <v>24</v>
      </c>
      <c r="K441" s="15">
        <f>'VZGTTQ00009363 - Harini Sridhar'!F19</f>
        <v>18.925000000000001</v>
      </c>
      <c r="L441" s="15">
        <f>'VZGTTQ00009363 - Harini Sridhar'!G19</f>
        <v>3330.8</v>
      </c>
      <c r="M441" s="15">
        <f>'VZGTTQ00009363 - Harini Sridhar'!H19</f>
        <v>3330.8</v>
      </c>
      <c r="N441" s="15">
        <f>'VZGTTQ00009363 - Harini Sridhar'!I19</f>
        <v>3330.8</v>
      </c>
      <c r="O441" s="15">
        <f>'VZGTTQ00009363 - Harini Sridhar'!J19</f>
        <v>0</v>
      </c>
      <c r="P441" s="15">
        <f>'VZGTTQ00009363 - Harini Sridhar'!K19</f>
        <v>0</v>
      </c>
      <c r="Q441" s="15">
        <f>'VZGTTQ00009363 - Harini Sridhar'!L19</f>
        <v>0</v>
      </c>
      <c r="R441" s="15">
        <f>'VZGTTQ00009363 - Harini Sridhar'!M19</f>
        <v>0</v>
      </c>
      <c r="S441" s="15">
        <f>'VZGTTQ00009363 - Harini Sridhar'!N19</f>
        <v>6661.6</v>
      </c>
      <c r="T441" s="15">
        <f>'VZGTTQ00009363 - Harini Sridhar'!O19</f>
        <v>0</v>
      </c>
      <c r="U441" s="15">
        <f>'VZGTTQ00009363 - Harini Sridhar'!P19</f>
        <v>6661.6</v>
      </c>
      <c r="V441" s="98">
        <f>'VZGTTQ00009363 - Harini Sridhar'!Q19</f>
        <v>0</v>
      </c>
    </row>
    <row r="442" spans="1:22" ht="23.15" hidden="1" customHeight="1">
      <c r="A442" s="98">
        <f>'VZGTTQ00009363 - Harini Sridhar'!A20</f>
        <v>849289</v>
      </c>
      <c r="B442" s="103" t="str">
        <f>'VZGTTQ00009363 - Harini Sridhar'!B20</f>
        <v>Jonnalagadda,Naveen Singh</v>
      </c>
      <c r="C442" s="98" t="str">
        <f>'VZGTTQ00009363 - Harini Sridhar'!C20</f>
        <v xml:space="preserve">Offshore </v>
      </c>
      <c r="D442" s="98" t="str">
        <f>'VZGTTQ00009363 - Harini Sridhar'!D20</f>
        <v>ACT 140</v>
      </c>
      <c r="E442" s="103" t="str">
        <f>'VZGTTQ00009363 - Harini Sridhar'!E20</f>
        <v>Java Developer Dev Lead DeveloperSenior</v>
      </c>
      <c r="F442" s="111" t="s">
        <v>111</v>
      </c>
      <c r="G442" s="111" t="s">
        <v>112</v>
      </c>
      <c r="H442" s="98">
        <v>1000428977</v>
      </c>
      <c r="I442" s="98" t="s">
        <v>114</v>
      </c>
      <c r="J442" s="98" t="s">
        <v>33</v>
      </c>
      <c r="K442" s="15">
        <f>'VZGTTQ00009363 - Harini Sridhar'!F20</f>
        <v>28.425000000000004</v>
      </c>
      <c r="L442" s="15">
        <f>'VZGTTQ00009363 - Harini Sridhar'!G20</f>
        <v>5002.8000000000011</v>
      </c>
      <c r="M442" s="15">
        <f>'VZGTTQ00009363 - Harini Sridhar'!H20</f>
        <v>5002.8000000000011</v>
      </c>
      <c r="N442" s="15">
        <f>'VZGTTQ00009363 - Harini Sridhar'!I20</f>
        <v>5002.8000000000011</v>
      </c>
      <c r="O442" s="15">
        <f>'VZGTTQ00009363 - Harini Sridhar'!J20</f>
        <v>0</v>
      </c>
      <c r="P442" s="15">
        <f>'VZGTTQ00009363 - Harini Sridhar'!K20</f>
        <v>0</v>
      </c>
      <c r="Q442" s="15">
        <f>'VZGTTQ00009363 - Harini Sridhar'!L20</f>
        <v>0</v>
      </c>
      <c r="R442" s="15">
        <f>'VZGTTQ00009363 - Harini Sridhar'!M20</f>
        <v>0</v>
      </c>
      <c r="S442" s="15">
        <f>'VZGTTQ00009363 - Harini Sridhar'!N20</f>
        <v>10005.600000000002</v>
      </c>
      <c r="T442" s="15">
        <f>'VZGTTQ00009363 - Harini Sridhar'!O20</f>
        <v>0</v>
      </c>
      <c r="U442" s="15">
        <f>'VZGTTQ00009363 - Harini Sridhar'!P20</f>
        <v>10005.600000000002</v>
      </c>
      <c r="V442" s="98">
        <f>'VZGTTQ00009363 - Harini Sridhar'!Q20</f>
        <v>0</v>
      </c>
    </row>
    <row r="443" spans="1:22" ht="23.15" hidden="1" customHeight="1">
      <c r="A443" s="98">
        <f>'VZGTTQ00009363 - Harini Sridhar'!A21</f>
        <v>2066818</v>
      </c>
      <c r="B443" s="103" t="str">
        <f>'VZGTTQ00009363 - Harini Sridhar'!B21</f>
        <v>Kumar,Tangudu Anil</v>
      </c>
      <c r="C443" s="98" t="str">
        <f>'VZGTTQ00009363 - Harini Sridhar'!C21</f>
        <v xml:space="preserve">Offshore </v>
      </c>
      <c r="D443" s="98" t="str">
        <f>'VZGTTQ00009363 - Harini Sridhar'!D21</f>
        <v>ACT 145</v>
      </c>
      <c r="E443" s="103" t="str">
        <f>'VZGTTQ00009363 - Harini Sridhar'!E21</f>
        <v>Java Developer  DeveloperIntermediate</v>
      </c>
      <c r="F443" s="111" t="s">
        <v>111</v>
      </c>
      <c r="G443" s="111" t="s">
        <v>112</v>
      </c>
      <c r="H443" s="98">
        <v>1000428977</v>
      </c>
      <c r="I443" s="98" t="s">
        <v>114</v>
      </c>
      <c r="J443" s="98" t="s">
        <v>24</v>
      </c>
      <c r="K443" s="15">
        <f>'VZGTTQ00009363 - Harini Sridhar'!F21</f>
        <v>21.975000000000005</v>
      </c>
      <c r="L443" s="15">
        <f>'VZGTTQ00009363 - Harini Sridhar'!G21</f>
        <v>3867.6000000000008</v>
      </c>
      <c r="M443" s="15">
        <f>'VZGTTQ00009363 - Harini Sridhar'!H21</f>
        <v>3867.6000000000008</v>
      </c>
      <c r="N443" s="15">
        <f>'VZGTTQ00009363 - Harini Sridhar'!I21</f>
        <v>3867.6000000000008</v>
      </c>
      <c r="O443" s="15">
        <f>'VZGTTQ00009363 - Harini Sridhar'!J21</f>
        <v>0</v>
      </c>
      <c r="P443" s="15">
        <f>'VZGTTQ00009363 - Harini Sridhar'!K21</f>
        <v>0</v>
      </c>
      <c r="Q443" s="15">
        <f>'VZGTTQ00009363 - Harini Sridhar'!L21</f>
        <v>0</v>
      </c>
      <c r="R443" s="15">
        <f>'VZGTTQ00009363 - Harini Sridhar'!M21</f>
        <v>0</v>
      </c>
      <c r="S443" s="15">
        <f>'VZGTTQ00009363 - Harini Sridhar'!N21</f>
        <v>7735.2000000000016</v>
      </c>
      <c r="T443" s="15">
        <f>'VZGTTQ00009363 - Harini Sridhar'!O21</f>
        <v>0</v>
      </c>
      <c r="U443" s="15">
        <f>'VZGTTQ00009363 - Harini Sridhar'!P21</f>
        <v>7735.2000000000016</v>
      </c>
      <c r="V443" s="98">
        <f>'VZGTTQ00009363 - Harini Sridhar'!Q21</f>
        <v>0</v>
      </c>
    </row>
    <row r="444" spans="1:22" ht="23.15" hidden="1" customHeight="1">
      <c r="A444" s="98">
        <f>'VZGTTQ00009363 - Harini Sridhar'!A22</f>
        <v>2101660</v>
      </c>
      <c r="B444" s="103" t="str">
        <f>'VZGTTQ00009363 - Harini Sridhar'!B22</f>
        <v>Singh Chauhan,Prerit</v>
      </c>
      <c r="C444" s="98" t="str">
        <f>'VZGTTQ00009363 - Harini Sridhar'!C22</f>
        <v xml:space="preserve">Offshore </v>
      </c>
      <c r="D444" s="98" t="str">
        <f>'VZGTTQ00009363 - Harini Sridhar'!D22</f>
        <v>ACT 145</v>
      </c>
      <c r="E444" s="103" t="str">
        <f>'VZGTTQ00009363 - Harini Sridhar'!E22</f>
        <v>Java Developer  DeveloperIntermediate</v>
      </c>
      <c r="F444" s="111" t="s">
        <v>111</v>
      </c>
      <c r="G444" s="111" t="s">
        <v>112</v>
      </c>
      <c r="H444" s="98">
        <v>1000428977</v>
      </c>
      <c r="I444" s="98" t="s">
        <v>114</v>
      </c>
      <c r="J444" s="98" t="s">
        <v>33</v>
      </c>
      <c r="K444" s="15">
        <f>'VZGTTQ00009363 - Harini Sridhar'!F22</f>
        <v>21.975000000000005</v>
      </c>
      <c r="L444" s="15">
        <f>'VZGTTQ00009363 - Harini Sridhar'!G22</f>
        <v>3867.6000000000008</v>
      </c>
      <c r="M444" s="15">
        <f>'VZGTTQ00009363 - Harini Sridhar'!H22</f>
        <v>3867.6000000000008</v>
      </c>
      <c r="N444" s="15">
        <f>'VZGTTQ00009363 - Harini Sridhar'!I22</f>
        <v>3867.6000000000008</v>
      </c>
      <c r="O444" s="15">
        <f>'VZGTTQ00009363 - Harini Sridhar'!J22</f>
        <v>0</v>
      </c>
      <c r="P444" s="15">
        <f>'VZGTTQ00009363 - Harini Sridhar'!K22</f>
        <v>0</v>
      </c>
      <c r="Q444" s="15">
        <f>'VZGTTQ00009363 - Harini Sridhar'!L22</f>
        <v>0</v>
      </c>
      <c r="R444" s="15">
        <f>'VZGTTQ00009363 - Harini Sridhar'!M22</f>
        <v>0</v>
      </c>
      <c r="S444" s="15">
        <f>'VZGTTQ00009363 - Harini Sridhar'!N22</f>
        <v>7735.2000000000016</v>
      </c>
      <c r="T444" s="15">
        <f>'VZGTTQ00009363 - Harini Sridhar'!O22</f>
        <v>0</v>
      </c>
      <c r="U444" s="15">
        <f>'VZGTTQ00009363 - Harini Sridhar'!P22</f>
        <v>7735.2000000000016</v>
      </c>
      <c r="V444" s="98">
        <f>'VZGTTQ00009363 - Harini Sridhar'!Q22</f>
        <v>0</v>
      </c>
    </row>
    <row r="445" spans="1:22" ht="23.15" hidden="1" customHeight="1">
      <c r="A445" s="98">
        <f>'VZGTTQ00009363 - Harini Sridhar'!A23</f>
        <v>2168632</v>
      </c>
      <c r="B445" s="103" t="str">
        <f>'VZGTTQ00009363 - Harini Sridhar'!B23</f>
        <v>Mandala,Mahesh</v>
      </c>
      <c r="C445" s="98" t="str">
        <f>'VZGTTQ00009363 - Harini Sridhar'!C23</f>
        <v xml:space="preserve">Offshore </v>
      </c>
      <c r="D445" s="98" t="str">
        <f>'VZGTTQ00009363 - Harini Sridhar'!D23</f>
        <v>ACT 145</v>
      </c>
      <c r="E445" s="103" t="str">
        <f>'VZGTTQ00009363 - Harini Sridhar'!E23</f>
        <v>Java Developer  DeveloperIntermediate</v>
      </c>
      <c r="F445" s="111" t="s">
        <v>111</v>
      </c>
      <c r="G445" s="111" t="s">
        <v>112</v>
      </c>
      <c r="H445" s="98">
        <v>1000430236</v>
      </c>
      <c r="I445" s="98" t="s">
        <v>116</v>
      </c>
      <c r="J445" s="98" t="s">
        <v>33</v>
      </c>
      <c r="K445" s="15">
        <f>'VZGTTQ00009363 - Harini Sridhar'!F23</f>
        <v>21.975000000000005</v>
      </c>
      <c r="L445" s="15">
        <f>'VZGTTQ00009363 - Harini Sridhar'!G23</f>
        <v>3867.6000000000008</v>
      </c>
      <c r="M445" s="15">
        <f>'VZGTTQ00009363 - Harini Sridhar'!H23</f>
        <v>3867.6000000000008</v>
      </c>
      <c r="N445" s="15">
        <f>'VZGTTQ00009363 - Harini Sridhar'!I23</f>
        <v>3867.6000000000008</v>
      </c>
      <c r="O445" s="15">
        <f>'VZGTTQ00009363 - Harini Sridhar'!J23</f>
        <v>0</v>
      </c>
      <c r="P445" s="15">
        <f>'VZGTTQ00009363 - Harini Sridhar'!K23</f>
        <v>0</v>
      </c>
      <c r="Q445" s="15">
        <f>'VZGTTQ00009363 - Harini Sridhar'!L23</f>
        <v>0</v>
      </c>
      <c r="R445" s="15">
        <f>'VZGTTQ00009363 - Harini Sridhar'!M23</f>
        <v>0</v>
      </c>
      <c r="S445" s="15">
        <f>'VZGTTQ00009363 - Harini Sridhar'!N23</f>
        <v>7735.2000000000016</v>
      </c>
      <c r="T445" s="15">
        <f>'VZGTTQ00009363 - Harini Sridhar'!O23</f>
        <v>0</v>
      </c>
      <c r="U445" s="15">
        <f>'VZGTTQ00009363 - Harini Sridhar'!P23</f>
        <v>7735.2000000000016</v>
      </c>
      <c r="V445" s="98">
        <f>'VZGTTQ00009363 - Harini Sridhar'!Q23</f>
        <v>0</v>
      </c>
    </row>
    <row r="446" spans="1:22" ht="23.15" hidden="1" customHeight="1">
      <c r="A446" s="98">
        <f>'VZGTTQ00009363 - Harini Sridhar'!A24</f>
        <v>2048887</v>
      </c>
      <c r="B446" s="103" t="str">
        <f>'VZGTTQ00009363 - Harini Sridhar'!B24</f>
        <v>Barman,Pijush</v>
      </c>
      <c r="C446" s="98" t="str">
        <f>'VZGTTQ00009363 - Harini Sridhar'!C24</f>
        <v xml:space="preserve">Offshore </v>
      </c>
      <c r="D446" s="98" t="str">
        <f>'VZGTTQ00009363 - Harini Sridhar'!D24</f>
        <v>ACT 145</v>
      </c>
      <c r="E446" s="103" t="str">
        <f>'VZGTTQ00009363 - Harini Sridhar'!E24</f>
        <v>Java Developer  DeveloperIntermediate</v>
      </c>
      <c r="F446" s="111" t="s">
        <v>111</v>
      </c>
      <c r="G446" s="111" t="s">
        <v>112</v>
      </c>
      <c r="H446" s="98">
        <v>1000428977</v>
      </c>
      <c r="I446" s="98" t="s">
        <v>114</v>
      </c>
      <c r="J446" s="98" t="s">
        <v>33</v>
      </c>
      <c r="K446" s="15">
        <f>'VZGTTQ00009363 - Harini Sridhar'!F24</f>
        <v>21.975000000000005</v>
      </c>
      <c r="L446" s="15">
        <f>'VZGTTQ00009363 - Harini Sridhar'!G24</f>
        <v>3867.6000000000008</v>
      </c>
      <c r="M446" s="15">
        <f>'VZGTTQ00009363 - Harini Sridhar'!H24</f>
        <v>3867.6000000000008</v>
      </c>
      <c r="N446" s="15">
        <f>'VZGTTQ00009363 - Harini Sridhar'!I24</f>
        <v>3867.6000000000008</v>
      </c>
      <c r="O446" s="15">
        <f>'VZGTTQ00009363 - Harini Sridhar'!J24</f>
        <v>0</v>
      </c>
      <c r="P446" s="15">
        <f>'VZGTTQ00009363 - Harini Sridhar'!K24</f>
        <v>0</v>
      </c>
      <c r="Q446" s="15">
        <f>'VZGTTQ00009363 - Harini Sridhar'!L24</f>
        <v>0</v>
      </c>
      <c r="R446" s="15">
        <f>'VZGTTQ00009363 - Harini Sridhar'!M24</f>
        <v>0</v>
      </c>
      <c r="S446" s="15">
        <f>'VZGTTQ00009363 - Harini Sridhar'!N24</f>
        <v>7735.2000000000016</v>
      </c>
      <c r="T446" s="15">
        <f>'VZGTTQ00009363 - Harini Sridhar'!O24</f>
        <v>0</v>
      </c>
      <c r="U446" s="15">
        <f>'VZGTTQ00009363 - Harini Sridhar'!P24</f>
        <v>7735.2000000000016</v>
      </c>
      <c r="V446" s="98">
        <f>'VZGTTQ00009363 - Harini Sridhar'!Q24</f>
        <v>0</v>
      </c>
    </row>
    <row r="447" spans="1:22" ht="23.15" hidden="1" customHeight="1">
      <c r="A447" s="98">
        <f>'VZGTTQ00009363 - Harini Sridhar'!A25</f>
        <v>922530</v>
      </c>
      <c r="B447" s="103" t="str">
        <f>'VZGTTQ00009363 - Harini Sridhar'!B25</f>
        <v>R,Aravinthan</v>
      </c>
      <c r="C447" s="98" t="str">
        <f>'VZGTTQ00009363 - Harini Sridhar'!C25</f>
        <v xml:space="preserve">Offshore </v>
      </c>
      <c r="D447" s="98" t="str">
        <f>'VZGTTQ00009363 - Harini Sridhar'!D25</f>
        <v>ACT 145</v>
      </c>
      <c r="E447" s="103" t="str">
        <f>'VZGTTQ00009363 - Harini Sridhar'!E25</f>
        <v>Java Developer  DeveloperIntermediate</v>
      </c>
      <c r="F447" s="111" t="s">
        <v>111</v>
      </c>
      <c r="G447" s="111" t="s">
        <v>112</v>
      </c>
      <c r="H447" s="98">
        <v>1000428977</v>
      </c>
      <c r="I447" s="98" t="s">
        <v>114</v>
      </c>
      <c r="J447" s="98" t="s">
        <v>33</v>
      </c>
      <c r="K447" s="15">
        <f>'VZGTTQ00009363 - Harini Sridhar'!F25</f>
        <v>21.975000000000005</v>
      </c>
      <c r="L447" s="15">
        <f>'VZGTTQ00009363 - Harini Sridhar'!G25</f>
        <v>3867.6000000000008</v>
      </c>
      <c r="M447" s="15">
        <f>'VZGTTQ00009363 - Harini Sridhar'!H25</f>
        <v>3867.6000000000008</v>
      </c>
      <c r="N447" s="15">
        <f>'VZGTTQ00009363 - Harini Sridhar'!I25</f>
        <v>3867.6000000000008</v>
      </c>
      <c r="O447" s="15">
        <f>'VZGTTQ00009363 - Harini Sridhar'!J25</f>
        <v>0</v>
      </c>
      <c r="P447" s="15">
        <f>'VZGTTQ00009363 - Harini Sridhar'!K25</f>
        <v>0</v>
      </c>
      <c r="Q447" s="15">
        <f>'VZGTTQ00009363 - Harini Sridhar'!L25</f>
        <v>0</v>
      </c>
      <c r="R447" s="15">
        <f>'VZGTTQ00009363 - Harini Sridhar'!M25</f>
        <v>0</v>
      </c>
      <c r="S447" s="15">
        <f>'VZGTTQ00009363 - Harini Sridhar'!N25</f>
        <v>7735.2000000000016</v>
      </c>
      <c r="T447" s="15">
        <f>'VZGTTQ00009363 - Harini Sridhar'!O25</f>
        <v>0</v>
      </c>
      <c r="U447" s="15">
        <f>'VZGTTQ00009363 - Harini Sridhar'!P25</f>
        <v>7735.2000000000016</v>
      </c>
      <c r="V447" s="98">
        <f>'VZGTTQ00009363 - Harini Sridhar'!Q25</f>
        <v>0</v>
      </c>
    </row>
    <row r="448" spans="1:22" ht="23.15" hidden="1" customHeight="1">
      <c r="A448" s="98">
        <f>'VZGTTQ00009363 - Harini Sridhar'!A26</f>
        <v>2107951</v>
      </c>
      <c r="B448" s="103" t="str">
        <f>'VZGTTQ00009363 - Harini Sridhar'!B26</f>
        <v>Varghese,Ancy Mariya</v>
      </c>
      <c r="C448" s="98" t="str">
        <f>'VZGTTQ00009363 - Harini Sridhar'!C26</f>
        <v xml:space="preserve">Offshore </v>
      </c>
      <c r="D448" s="98" t="str">
        <f>'VZGTTQ00009363 - Harini Sridhar'!D26</f>
        <v>ACT 145</v>
      </c>
      <c r="E448" s="103" t="str">
        <f>'VZGTTQ00009363 - Harini Sridhar'!E26</f>
        <v>Java Developer  DeveloperIntermediate</v>
      </c>
      <c r="F448" s="111" t="s">
        <v>111</v>
      </c>
      <c r="G448" s="111" t="s">
        <v>112</v>
      </c>
      <c r="H448" s="98">
        <v>1000428977</v>
      </c>
      <c r="I448" s="98" t="s">
        <v>114</v>
      </c>
      <c r="J448" s="98" t="s">
        <v>33</v>
      </c>
      <c r="K448" s="15">
        <f>'VZGTTQ00009363 - Harini Sridhar'!F26</f>
        <v>21.975000000000005</v>
      </c>
      <c r="L448" s="15">
        <f>'VZGTTQ00009363 - Harini Sridhar'!G26</f>
        <v>3867.6000000000008</v>
      </c>
      <c r="M448" s="15">
        <f>'VZGTTQ00009363 - Harini Sridhar'!H26</f>
        <v>3867.6000000000008</v>
      </c>
      <c r="N448" s="15">
        <f>'VZGTTQ00009363 - Harini Sridhar'!I26</f>
        <v>3867.6000000000008</v>
      </c>
      <c r="O448" s="15">
        <f>'VZGTTQ00009363 - Harini Sridhar'!J26</f>
        <v>0</v>
      </c>
      <c r="P448" s="15">
        <f>'VZGTTQ00009363 - Harini Sridhar'!K26</f>
        <v>0</v>
      </c>
      <c r="Q448" s="15">
        <f>'VZGTTQ00009363 - Harini Sridhar'!L26</f>
        <v>0</v>
      </c>
      <c r="R448" s="15">
        <f>'VZGTTQ00009363 - Harini Sridhar'!M26</f>
        <v>0</v>
      </c>
      <c r="S448" s="15">
        <f>'VZGTTQ00009363 - Harini Sridhar'!N26</f>
        <v>7735.2000000000016</v>
      </c>
      <c r="T448" s="15">
        <f>'VZGTTQ00009363 - Harini Sridhar'!O26</f>
        <v>0</v>
      </c>
      <c r="U448" s="15">
        <f>'VZGTTQ00009363 - Harini Sridhar'!P26</f>
        <v>7735.2000000000016</v>
      </c>
      <c r="V448" s="98">
        <f>'VZGTTQ00009363 - Harini Sridhar'!Q26</f>
        <v>0</v>
      </c>
    </row>
    <row r="449" spans="1:22" ht="23.15" hidden="1" customHeight="1">
      <c r="A449" s="98">
        <f>'VZGTTQ00009363 - Harini Sridhar'!A27</f>
        <v>2302427</v>
      </c>
      <c r="B449" s="103" t="str">
        <f>'VZGTTQ00009363 - Harini Sridhar'!B27</f>
        <v>Chittineni,Srimannarayana</v>
      </c>
      <c r="C449" s="98" t="str">
        <f>'VZGTTQ00009363 - Harini Sridhar'!C27</f>
        <v xml:space="preserve">Offshore </v>
      </c>
      <c r="D449" s="98" t="str">
        <f>'VZGTTQ00009363 - Harini Sridhar'!D27</f>
        <v>ACT 149</v>
      </c>
      <c r="E449" s="103" t="str">
        <f>'VZGTTQ00009363 - Harini Sridhar'!E27</f>
        <v>Java Developer  DeveloperIntermediate</v>
      </c>
      <c r="F449" s="111" t="s">
        <v>111</v>
      </c>
      <c r="G449" s="111" t="s">
        <v>112</v>
      </c>
      <c r="H449" s="98">
        <v>1000428976</v>
      </c>
      <c r="I449" s="98" t="s">
        <v>115</v>
      </c>
      <c r="J449" s="98" t="s">
        <v>24</v>
      </c>
      <c r="K449" s="15">
        <f>'VZGTTQ00009363 - Harini Sridhar'!F27</f>
        <v>21.975000000000005</v>
      </c>
      <c r="L449" s="15">
        <f>'VZGTTQ00009363 - Harini Sridhar'!G27</f>
        <v>3867.6000000000008</v>
      </c>
      <c r="M449" s="15">
        <f>'VZGTTQ00009363 - Harini Sridhar'!H27</f>
        <v>3867.6000000000008</v>
      </c>
      <c r="N449" s="15">
        <f>'VZGTTQ00009363 - Harini Sridhar'!I27</f>
        <v>3867.6000000000008</v>
      </c>
      <c r="O449" s="15">
        <f>'VZGTTQ00009363 - Harini Sridhar'!J27</f>
        <v>0</v>
      </c>
      <c r="P449" s="15">
        <f>'VZGTTQ00009363 - Harini Sridhar'!K27</f>
        <v>0</v>
      </c>
      <c r="Q449" s="15">
        <f>'VZGTTQ00009363 - Harini Sridhar'!L27</f>
        <v>0</v>
      </c>
      <c r="R449" s="15">
        <f>'VZGTTQ00009363 - Harini Sridhar'!M27</f>
        <v>0</v>
      </c>
      <c r="S449" s="15">
        <f>'VZGTTQ00009363 - Harini Sridhar'!N27</f>
        <v>7735.2000000000016</v>
      </c>
      <c r="T449" s="15">
        <f>'VZGTTQ00009363 - Harini Sridhar'!O27</f>
        <v>0</v>
      </c>
      <c r="U449" s="15">
        <f>'VZGTTQ00009363 - Harini Sridhar'!P27</f>
        <v>7735.2000000000016</v>
      </c>
      <c r="V449" s="98">
        <f>'VZGTTQ00009363 - Harini Sridhar'!Q27</f>
        <v>0</v>
      </c>
    </row>
    <row r="450" spans="1:22" ht="23.15" hidden="1" customHeight="1">
      <c r="A450" s="98">
        <f>'VZGTTQ00009363 - Harini Sridhar'!A28</f>
        <v>2054890</v>
      </c>
      <c r="B450" s="103" t="str">
        <f>'VZGTTQ00009363 - Harini Sridhar'!B28</f>
        <v>Jithendra Kumar,Kattunga</v>
      </c>
      <c r="C450" s="98" t="str">
        <f>'VZGTTQ00009363 - Harini Sridhar'!C28</f>
        <v xml:space="preserve">Offshore </v>
      </c>
      <c r="D450" s="98" t="str">
        <f>'VZGTTQ00009363 - Harini Sridhar'!D28</f>
        <v>ACT 145</v>
      </c>
      <c r="E450" s="103" t="str">
        <f>'VZGTTQ00009363 - Harini Sridhar'!E28</f>
        <v>Java Developer  DeveloperIntermediate</v>
      </c>
      <c r="F450" s="111" t="s">
        <v>111</v>
      </c>
      <c r="G450" s="111" t="s">
        <v>112</v>
      </c>
      <c r="H450" s="98">
        <v>1000428977</v>
      </c>
      <c r="I450" s="98" t="s">
        <v>114</v>
      </c>
      <c r="J450" s="98" t="s">
        <v>33</v>
      </c>
      <c r="K450" s="15">
        <f>'VZGTTQ00009363 - Harini Sridhar'!F28</f>
        <v>21.975000000000005</v>
      </c>
      <c r="L450" s="15">
        <f>'VZGTTQ00009363 - Harini Sridhar'!G28</f>
        <v>3867.6000000000008</v>
      </c>
      <c r="M450" s="15">
        <f>'VZGTTQ00009363 - Harini Sridhar'!H28</f>
        <v>3867.6000000000008</v>
      </c>
      <c r="N450" s="15">
        <f>'VZGTTQ00009363 - Harini Sridhar'!I28</f>
        <v>3867.6000000000008</v>
      </c>
      <c r="O450" s="15">
        <f>'VZGTTQ00009363 - Harini Sridhar'!J28</f>
        <v>0</v>
      </c>
      <c r="P450" s="15">
        <f>'VZGTTQ00009363 - Harini Sridhar'!K28</f>
        <v>0</v>
      </c>
      <c r="Q450" s="15">
        <f>'VZGTTQ00009363 - Harini Sridhar'!L28</f>
        <v>0</v>
      </c>
      <c r="R450" s="15">
        <f>'VZGTTQ00009363 - Harini Sridhar'!M28</f>
        <v>0</v>
      </c>
      <c r="S450" s="15">
        <f>'VZGTTQ00009363 - Harini Sridhar'!N28</f>
        <v>7735.2000000000016</v>
      </c>
      <c r="T450" s="15">
        <f>'VZGTTQ00009363 - Harini Sridhar'!O28</f>
        <v>0</v>
      </c>
      <c r="U450" s="15">
        <f>'VZGTTQ00009363 - Harini Sridhar'!P28</f>
        <v>7735.2000000000016</v>
      </c>
      <c r="V450" s="98">
        <f>'VZGTTQ00009363 - Harini Sridhar'!Q28</f>
        <v>0</v>
      </c>
    </row>
    <row r="451" spans="1:22" ht="23.15" hidden="1" customHeight="1">
      <c r="A451" s="98">
        <f>'VZGTTQ00009363 - Harini Sridhar'!A29</f>
        <v>2102244</v>
      </c>
      <c r="B451" s="103" t="str">
        <f>'VZGTTQ00009363 - Harini Sridhar'!B29</f>
        <v>Sai Phaneendra Kesana,Tejaswini</v>
      </c>
      <c r="C451" s="98" t="str">
        <f>'VZGTTQ00009363 - Harini Sridhar'!C29</f>
        <v xml:space="preserve">Offshore </v>
      </c>
      <c r="D451" s="98" t="str">
        <f>'VZGTTQ00009363 - Harini Sridhar'!D29</f>
        <v>ACT 145</v>
      </c>
      <c r="E451" s="103" t="str">
        <f>'VZGTTQ00009363 - Harini Sridhar'!E29</f>
        <v>Java Developer  DeveloperIntermediate</v>
      </c>
      <c r="F451" s="111" t="s">
        <v>111</v>
      </c>
      <c r="G451" s="111" t="s">
        <v>112</v>
      </c>
      <c r="H451" s="98">
        <v>1000428977</v>
      </c>
      <c r="I451" s="98" t="s">
        <v>114</v>
      </c>
      <c r="J451" s="98" t="s">
        <v>27</v>
      </c>
      <c r="K451" s="15">
        <f>'VZGTTQ00009363 - Harini Sridhar'!F29</f>
        <v>21.975000000000005</v>
      </c>
      <c r="L451" s="15">
        <f>'VZGTTQ00009363 - Harini Sridhar'!G29</f>
        <v>3867.6000000000008</v>
      </c>
      <c r="M451" s="15">
        <f>'VZGTTQ00009363 - Harini Sridhar'!H29</f>
        <v>3867.6000000000008</v>
      </c>
      <c r="N451" s="15">
        <f>'VZGTTQ00009363 - Harini Sridhar'!I29</f>
        <v>3867.6000000000008</v>
      </c>
      <c r="O451" s="15">
        <f>'VZGTTQ00009363 - Harini Sridhar'!J29</f>
        <v>0</v>
      </c>
      <c r="P451" s="15">
        <f>'VZGTTQ00009363 - Harini Sridhar'!K29</f>
        <v>0</v>
      </c>
      <c r="Q451" s="15">
        <f>'VZGTTQ00009363 - Harini Sridhar'!L29</f>
        <v>0</v>
      </c>
      <c r="R451" s="15">
        <f>'VZGTTQ00009363 - Harini Sridhar'!M29</f>
        <v>0</v>
      </c>
      <c r="S451" s="15">
        <f>'VZGTTQ00009363 - Harini Sridhar'!N29</f>
        <v>7735.2000000000016</v>
      </c>
      <c r="T451" s="15">
        <f>'VZGTTQ00009363 - Harini Sridhar'!O29</f>
        <v>0</v>
      </c>
      <c r="U451" s="15">
        <f>'VZGTTQ00009363 - Harini Sridhar'!P29</f>
        <v>7735.2000000000016</v>
      </c>
      <c r="V451" s="98">
        <f>'VZGTTQ00009363 - Harini Sridhar'!Q29</f>
        <v>0</v>
      </c>
    </row>
    <row r="452" spans="1:22" ht="23.15" hidden="1" customHeight="1">
      <c r="A452" s="98">
        <f>'VZGTTQ00009363 - Harini Sridhar'!A30</f>
        <v>2122487</v>
      </c>
      <c r="B452" s="103" t="str">
        <f>'VZGTTQ00009363 - Harini Sridhar'!B30</f>
        <v>Majumdar,Abhilash</v>
      </c>
      <c r="C452" s="98" t="str">
        <f>'VZGTTQ00009363 - Harini Sridhar'!C30</f>
        <v xml:space="preserve">Offshore </v>
      </c>
      <c r="D452" s="98" t="str">
        <f>'VZGTTQ00009363 - Harini Sridhar'!D30</f>
        <v>ACT 145</v>
      </c>
      <c r="E452" s="103" t="str">
        <f>'VZGTTQ00009363 - Harini Sridhar'!E30</f>
        <v>Java Developer  DeveloperIntermediate</v>
      </c>
      <c r="F452" s="111" t="s">
        <v>111</v>
      </c>
      <c r="G452" s="111" t="s">
        <v>112</v>
      </c>
      <c r="H452" s="98">
        <v>1000428977</v>
      </c>
      <c r="I452" s="98" t="s">
        <v>114</v>
      </c>
      <c r="J452" s="98" t="s">
        <v>33</v>
      </c>
      <c r="K452" s="15">
        <f>'VZGTTQ00009363 - Harini Sridhar'!F30</f>
        <v>21.975000000000005</v>
      </c>
      <c r="L452" s="15">
        <f>'VZGTTQ00009363 - Harini Sridhar'!G30</f>
        <v>3867.6000000000008</v>
      </c>
      <c r="M452" s="15">
        <f>'VZGTTQ00009363 - Harini Sridhar'!H30</f>
        <v>3867.6000000000008</v>
      </c>
      <c r="N452" s="15">
        <f>'VZGTTQ00009363 - Harini Sridhar'!I30</f>
        <v>3867.6000000000008</v>
      </c>
      <c r="O452" s="15">
        <f>'VZGTTQ00009363 - Harini Sridhar'!J30</f>
        <v>0</v>
      </c>
      <c r="P452" s="15">
        <f>'VZGTTQ00009363 - Harini Sridhar'!K30</f>
        <v>0</v>
      </c>
      <c r="Q452" s="15">
        <f>'VZGTTQ00009363 - Harini Sridhar'!L30</f>
        <v>0</v>
      </c>
      <c r="R452" s="15">
        <f>'VZGTTQ00009363 - Harini Sridhar'!M30</f>
        <v>0</v>
      </c>
      <c r="S452" s="15">
        <f>'VZGTTQ00009363 - Harini Sridhar'!N30</f>
        <v>7735.2000000000016</v>
      </c>
      <c r="T452" s="15">
        <f>'VZGTTQ00009363 - Harini Sridhar'!O30</f>
        <v>0</v>
      </c>
      <c r="U452" s="15">
        <f>'VZGTTQ00009363 - Harini Sridhar'!P30</f>
        <v>7735.2000000000016</v>
      </c>
      <c r="V452" s="98">
        <f>'VZGTTQ00009363 - Harini Sridhar'!Q30</f>
        <v>0</v>
      </c>
    </row>
    <row r="453" spans="1:22" ht="23.15" hidden="1" customHeight="1">
      <c r="A453" s="98">
        <f>'VZGTTQ00009363 - Harini Sridhar'!A31</f>
        <v>896997</v>
      </c>
      <c r="B453" s="103" t="str">
        <f>'VZGTTQ00009363 - Harini Sridhar'!B31</f>
        <v>Ghosh,Debolina</v>
      </c>
      <c r="C453" s="98" t="str">
        <f>'VZGTTQ00009363 - Harini Sridhar'!C31</f>
        <v xml:space="preserve">Offshore </v>
      </c>
      <c r="D453" s="98" t="str">
        <f>'VZGTTQ00009363 - Harini Sridhar'!D31</f>
        <v>ACT 140</v>
      </c>
      <c r="E453" s="103" t="str">
        <f>'VZGTTQ00009363 - Harini Sridhar'!E31</f>
        <v>Java Developer  DeveloperIntermediate</v>
      </c>
      <c r="F453" s="111" t="s">
        <v>111</v>
      </c>
      <c r="G453" s="111" t="s">
        <v>112</v>
      </c>
      <c r="H453" s="98">
        <v>1000428977</v>
      </c>
      <c r="I453" s="98" t="s">
        <v>114</v>
      </c>
      <c r="J453" s="98" t="s">
        <v>27</v>
      </c>
      <c r="K453" s="15">
        <f>'VZGTTQ00009363 - Harini Sridhar'!F31</f>
        <v>21.975000000000005</v>
      </c>
      <c r="L453" s="15">
        <f>'VZGTTQ00009363 - Harini Sridhar'!G31</f>
        <v>3867.6000000000008</v>
      </c>
      <c r="M453" s="15">
        <f>'VZGTTQ00009363 - Harini Sridhar'!H31</f>
        <v>3867.6000000000008</v>
      </c>
      <c r="N453" s="15">
        <f>'VZGTTQ00009363 - Harini Sridhar'!I31</f>
        <v>3867.6000000000008</v>
      </c>
      <c r="O453" s="15">
        <f>'VZGTTQ00009363 - Harini Sridhar'!J31</f>
        <v>0</v>
      </c>
      <c r="P453" s="15">
        <f>'VZGTTQ00009363 - Harini Sridhar'!K31</f>
        <v>0</v>
      </c>
      <c r="Q453" s="15">
        <f>'VZGTTQ00009363 - Harini Sridhar'!L31</f>
        <v>0</v>
      </c>
      <c r="R453" s="15">
        <f>'VZGTTQ00009363 - Harini Sridhar'!M31</f>
        <v>0</v>
      </c>
      <c r="S453" s="15">
        <f>'VZGTTQ00009363 - Harini Sridhar'!N31</f>
        <v>7735.2000000000016</v>
      </c>
      <c r="T453" s="15">
        <f>'VZGTTQ00009363 - Harini Sridhar'!O31</f>
        <v>0</v>
      </c>
      <c r="U453" s="15">
        <f>'VZGTTQ00009363 - Harini Sridhar'!P31</f>
        <v>7735.2000000000016</v>
      </c>
      <c r="V453" s="98">
        <f>'VZGTTQ00009363 - Harini Sridhar'!Q31</f>
        <v>0</v>
      </c>
    </row>
    <row r="454" spans="1:22" ht="23.15" hidden="1" customHeight="1">
      <c r="A454" s="98">
        <f>'VZGTTQ00009363 - Harini Sridhar'!A32</f>
        <v>919559</v>
      </c>
      <c r="B454" s="103" t="str">
        <f>'VZGTTQ00009363 - Harini Sridhar'!B32</f>
        <v>N,Rahul Sai</v>
      </c>
      <c r="C454" s="98" t="str">
        <f>'VZGTTQ00009363 - Harini Sridhar'!C32</f>
        <v xml:space="preserve">Offshore </v>
      </c>
      <c r="D454" s="98" t="str">
        <f>'VZGTTQ00009363 - Harini Sridhar'!D32</f>
        <v>ACT 141</v>
      </c>
      <c r="E454" s="103" t="str">
        <f>'VZGTTQ00009363 - Harini Sridhar'!E32</f>
        <v>Java Developer  DeveloperIntermediate</v>
      </c>
      <c r="F454" s="111" t="s">
        <v>111</v>
      </c>
      <c r="G454" s="111" t="s">
        <v>112</v>
      </c>
      <c r="H454" s="98">
        <v>1000428976</v>
      </c>
      <c r="I454" s="98" t="s">
        <v>115</v>
      </c>
      <c r="J454" s="98" t="s">
        <v>27</v>
      </c>
      <c r="K454" s="15">
        <f>'VZGTTQ00009363 - Harini Sridhar'!F32</f>
        <v>21.975000000000005</v>
      </c>
      <c r="L454" s="15">
        <f>'VZGTTQ00009363 - Harini Sridhar'!G32</f>
        <v>3867.6000000000008</v>
      </c>
      <c r="M454" s="15">
        <f>'VZGTTQ00009363 - Harini Sridhar'!H32</f>
        <v>3867.6000000000008</v>
      </c>
      <c r="N454" s="15">
        <f>'VZGTTQ00009363 - Harini Sridhar'!I32</f>
        <v>3867.6000000000008</v>
      </c>
      <c r="O454" s="15">
        <f>'VZGTTQ00009363 - Harini Sridhar'!J32</f>
        <v>0</v>
      </c>
      <c r="P454" s="15">
        <f>'VZGTTQ00009363 - Harini Sridhar'!K32</f>
        <v>0</v>
      </c>
      <c r="Q454" s="15">
        <f>'VZGTTQ00009363 - Harini Sridhar'!L32</f>
        <v>0</v>
      </c>
      <c r="R454" s="15">
        <f>'VZGTTQ00009363 - Harini Sridhar'!M32</f>
        <v>0</v>
      </c>
      <c r="S454" s="15">
        <f>'VZGTTQ00009363 - Harini Sridhar'!N32</f>
        <v>7735.2000000000016</v>
      </c>
      <c r="T454" s="15">
        <f>'VZGTTQ00009363 - Harini Sridhar'!O32</f>
        <v>0</v>
      </c>
      <c r="U454" s="15">
        <f>'VZGTTQ00009363 - Harini Sridhar'!P32</f>
        <v>7735.2000000000016</v>
      </c>
      <c r="V454" s="98">
        <f>'VZGTTQ00009363 - Harini Sridhar'!Q32</f>
        <v>0</v>
      </c>
    </row>
    <row r="455" spans="1:22" ht="23.15" hidden="1" customHeight="1">
      <c r="A455" s="98">
        <f>'VZGTTQ00009363 - Harini Sridhar'!A33</f>
        <v>772043</v>
      </c>
      <c r="B455" s="103" t="str">
        <f>'VZGTTQ00009363 - Harini Sridhar'!B33</f>
        <v>Paramasivam,Karthick</v>
      </c>
      <c r="C455" s="98" t="str">
        <f>'VZGTTQ00009363 - Harini Sridhar'!C33</f>
        <v xml:space="preserve">Offshore </v>
      </c>
      <c r="D455" s="98" t="str">
        <f>'VZGTTQ00009363 - Harini Sridhar'!D33</f>
        <v>ACT 140</v>
      </c>
      <c r="E455" s="103" t="str">
        <f>'VZGTTQ00009363 - Harini Sridhar'!E33</f>
        <v>Java Developer  DeveloperIntermediate</v>
      </c>
      <c r="F455" s="111" t="s">
        <v>111</v>
      </c>
      <c r="G455" s="111" t="s">
        <v>112</v>
      </c>
      <c r="H455" s="98">
        <v>1000428976</v>
      </c>
      <c r="I455" s="98" t="s">
        <v>115</v>
      </c>
      <c r="J455" s="98" t="s">
        <v>33</v>
      </c>
      <c r="K455" s="15">
        <f>'VZGTTQ00009363 - Harini Sridhar'!F33</f>
        <v>21.975000000000005</v>
      </c>
      <c r="L455" s="15">
        <f>'VZGTTQ00009363 - Harini Sridhar'!G33</f>
        <v>3867.6000000000008</v>
      </c>
      <c r="M455" s="15">
        <f>'VZGTTQ00009363 - Harini Sridhar'!H33</f>
        <v>3867.6000000000008</v>
      </c>
      <c r="N455" s="15">
        <f>'VZGTTQ00009363 - Harini Sridhar'!I33</f>
        <v>3867.6000000000008</v>
      </c>
      <c r="O455" s="15">
        <f>'VZGTTQ00009363 - Harini Sridhar'!J33</f>
        <v>0</v>
      </c>
      <c r="P455" s="15">
        <f>'VZGTTQ00009363 - Harini Sridhar'!K33</f>
        <v>0</v>
      </c>
      <c r="Q455" s="15">
        <f>'VZGTTQ00009363 - Harini Sridhar'!L33</f>
        <v>0</v>
      </c>
      <c r="R455" s="15">
        <f>'VZGTTQ00009363 - Harini Sridhar'!M33</f>
        <v>0</v>
      </c>
      <c r="S455" s="15">
        <f>'VZGTTQ00009363 - Harini Sridhar'!N33</f>
        <v>7735.2000000000016</v>
      </c>
      <c r="T455" s="15">
        <f>'VZGTTQ00009363 - Harini Sridhar'!O33</f>
        <v>0</v>
      </c>
      <c r="U455" s="15">
        <f>'VZGTTQ00009363 - Harini Sridhar'!P33</f>
        <v>7735.2000000000016</v>
      </c>
      <c r="V455" s="98">
        <f>'VZGTTQ00009363 - Harini Sridhar'!Q33</f>
        <v>0</v>
      </c>
    </row>
    <row r="456" spans="1:22" ht="23.15" hidden="1" customHeight="1">
      <c r="A456" s="98">
        <f>'VZGTTQ00009363 - Harini Sridhar'!A34</f>
        <v>295052</v>
      </c>
      <c r="B456" s="103" t="str">
        <f>'VZGTTQ00009363 - Harini Sridhar'!B34</f>
        <v>Dwarakanatha Reddy</v>
      </c>
      <c r="C456" s="98" t="str">
        <f>'VZGTTQ00009363 - Harini Sridhar'!C34</f>
        <v xml:space="preserve">Offshore </v>
      </c>
      <c r="D456" s="98" t="str">
        <f>'VZGTTQ00009363 - Harini Sridhar'!D34</f>
        <v>ACT 138</v>
      </c>
      <c r="E456" s="103" t="str">
        <f>'VZGTTQ00009363 - Harini Sridhar'!E34</f>
        <v>Java Developer  DeveloperIntermediate</v>
      </c>
      <c r="F456" s="111" t="s">
        <v>111</v>
      </c>
      <c r="G456" s="111" t="s">
        <v>112</v>
      </c>
      <c r="H456" s="98">
        <v>1000428977</v>
      </c>
      <c r="I456" s="98" t="s">
        <v>114</v>
      </c>
      <c r="J456" s="98" t="s">
        <v>26</v>
      </c>
      <c r="K456" s="15">
        <f>'VZGTTQ00009363 - Harini Sridhar'!F34</f>
        <v>21.975000000000005</v>
      </c>
      <c r="L456" s="15">
        <f>'VZGTTQ00009363 - Harini Sridhar'!G34</f>
        <v>3867.6000000000008</v>
      </c>
      <c r="M456" s="15">
        <f>'VZGTTQ00009363 - Harini Sridhar'!H34</f>
        <v>3867.6000000000008</v>
      </c>
      <c r="N456" s="15">
        <f>'VZGTTQ00009363 - Harini Sridhar'!I34</f>
        <v>3867.6000000000008</v>
      </c>
      <c r="O456" s="15">
        <f>'VZGTTQ00009363 - Harini Sridhar'!J34</f>
        <v>0</v>
      </c>
      <c r="P456" s="15">
        <f>'VZGTTQ00009363 - Harini Sridhar'!K34</f>
        <v>0</v>
      </c>
      <c r="Q456" s="15">
        <f>'VZGTTQ00009363 - Harini Sridhar'!L34</f>
        <v>0</v>
      </c>
      <c r="R456" s="15">
        <f>'VZGTTQ00009363 - Harini Sridhar'!M34</f>
        <v>0</v>
      </c>
      <c r="S456" s="15">
        <f>'VZGTTQ00009363 - Harini Sridhar'!N34</f>
        <v>7735.2000000000016</v>
      </c>
      <c r="T456" s="15">
        <f>'VZGTTQ00009363 - Harini Sridhar'!O34</f>
        <v>0</v>
      </c>
      <c r="U456" s="15">
        <f>'VZGTTQ00009363 - Harini Sridhar'!P34</f>
        <v>7735.2000000000016</v>
      </c>
      <c r="V456" s="98">
        <f>'VZGTTQ00009363 - Harini Sridhar'!Q34</f>
        <v>0</v>
      </c>
    </row>
    <row r="457" spans="1:22" ht="23.15" hidden="1" customHeight="1">
      <c r="A457" s="98">
        <f>'VZGTTQ00009363 - Harini Sridhar'!A35</f>
        <v>2276027</v>
      </c>
      <c r="B457" s="103" t="str">
        <f>'VZGTTQ00009363 - Harini Sridhar'!B35</f>
        <v>Kumar,Abhimanyu</v>
      </c>
      <c r="C457" s="98" t="str">
        <f>'VZGTTQ00009363 - Harini Sridhar'!C35</f>
        <v xml:space="preserve">Offshore </v>
      </c>
      <c r="D457" s="98" t="str">
        <f>'VZGTTQ00009363 - Harini Sridhar'!D35</f>
        <v>ACT 149</v>
      </c>
      <c r="E457" s="103" t="str">
        <f>'VZGTTQ00009363 - Harini Sridhar'!E35</f>
        <v>Automation Tester Automation Tester Intermediate</v>
      </c>
      <c r="F457" s="111" t="s">
        <v>111</v>
      </c>
      <c r="G457" s="111" t="s">
        <v>112</v>
      </c>
      <c r="H457" s="98">
        <v>1000428977</v>
      </c>
      <c r="I457" s="98" t="s">
        <v>114</v>
      </c>
      <c r="J457" s="98" t="s">
        <v>26</v>
      </c>
      <c r="K457" s="15">
        <f>'VZGTTQ00009363 - Harini Sridhar'!F35</f>
        <v>22.162500000000001</v>
      </c>
      <c r="L457" s="15">
        <f>'VZGTTQ00009363 - Harini Sridhar'!G35</f>
        <v>3900.6000000000004</v>
      </c>
      <c r="M457" s="15">
        <f>'VZGTTQ00009363 - Harini Sridhar'!H35</f>
        <v>3900.6000000000004</v>
      </c>
      <c r="N457" s="15">
        <f>'VZGTTQ00009363 - Harini Sridhar'!I35</f>
        <v>3900.6000000000004</v>
      </c>
      <c r="O457" s="15">
        <f>'VZGTTQ00009363 - Harini Sridhar'!J35</f>
        <v>0</v>
      </c>
      <c r="P457" s="15">
        <f>'VZGTTQ00009363 - Harini Sridhar'!K35</f>
        <v>0</v>
      </c>
      <c r="Q457" s="15">
        <f>'VZGTTQ00009363 - Harini Sridhar'!L35</f>
        <v>0</v>
      </c>
      <c r="R457" s="15">
        <f>'VZGTTQ00009363 - Harini Sridhar'!M35</f>
        <v>0</v>
      </c>
      <c r="S457" s="15">
        <f>'VZGTTQ00009363 - Harini Sridhar'!N35</f>
        <v>7801.2000000000007</v>
      </c>
      <c r="T457" s="15">
        <f>'VZGTTQ00009363 - Harini Sridhar'!O35</f>
        <v>0</v>
      </c>
      <c r="U457" s="15">
        <f>'VZGTTQ00009363 - Harini Sridhar'!P35</f>
        <v>7801.2000000000007</v>
      </c>
      <c r="V457" s="98">
        <f>'VZGTTQ00009363 - Harini Sridhar'!Q35</f>
        <v>0</v>
      </c>
    </row>
    <row r="458" spans="1:22" ht="23.15" hidden="1" customHeight="1">
      <c r="A458" s="98">
        <f>'VZGTTQ00009363 - Harini Sridhar'!A36</f>
        <v>835284</v>
      </c>
      <c r="B458" s="103" t="str">
        <f>'VZGTTQ00009363 - Harini Sridhar'!B36</f>
        <v>Chitti Babu,Usha</v>
      </c>
      <c r="C458" s="98" t="str">
        <f>'VZGTTQ00009363 - Harini Sridhar'!C36</f>
        <v xml:space="preserve">Offshore </v>
      </c>
      <c r="D458" s="98" t="str">
        <f>'VZGTTQ00009363 - Harini Sridhar'!D36</f>
        <v>ACT 140</v>
      </c>
      <c r="E458" s="103" t="str">
        <f>'VZGTTQ00009363 - Harini Sridhar'!E36</f>
        <v>Automation Tester Automation Tester Intermediate</v>
      </c>
      <c r="F458" s="111" t="s">
        <v>111</v>
      </c>
      <c r="G458" s="111" t="s">
        <v>112</v>
      </c>
      <c r="H458" s="98">
        <v>1000428977</v>
      </c>
      <c r="I458" s="98" t="s">
        <v>114</v>
      </c>
      <c r="J458" s="98" t="s">
        <v>26</v>
      </c>
      <c r="K458" s="15">
        <f>'VZGTTQ00009363 - Harini Sridhar'!F36</f>
        <v>22.162500000000001</v>
      </c>
      <c r="L458" s="15">
        <f>'VZGTTQ00009363 - Harini Sridhar'!G36</f>
        <v>3900.6000000000004</v>
      </c>
      <c r="M458" s="15">
        <f>'VZGTTQ00009363 - Harini Sridhar'!H36</f>
        <v>3900.6000000000004</v>
      </c>
      <c r="N458" s="15">
        <f>'VZGTTQ00009363 - Harini Sridhar'!I36</f>
        <v>3900.6000000000004</v>
      </c>
      <c r="O458" s="15">
        <f>'VZGTTQ00009363 - Harini Sridhar'!J36</f>
        <v>0</v>
      </c>
      <c r="P458" s="15">
        <f>'VZGTTQ00009363 - Harini Sridhar'!K36</f>
        <v>0</v>
      </c>
      <c r="Q458" s="15">
        <f>'VZGTTQ00009363 - Harini Sridhar'!L36</f>
        <v>0</v>
      </c>
      <c r="R458" s="15">
        <f>'VZGTTQ00009363 - Harini Sridhar'!M36</f>
        <v>0</v>
      </c>
      <c r="S458" s="15">
        <f>'VZGTTQ00009363 - Harini Sridhar'!N36</f>
        <v>7801.2000000000007</v>
      </c>
      <c r="T458" s="15">
        <f>'VZGTTQ00009363 - Harini Sridhar'!O36</f>
        <v>0</v>
      </c>
      <c r="U458" s="15">
        <f>'VZGTTQ00009363 - Harini Sridhar'!P36</f>
        <v>7801.2000000000007</v>
      </c>
      <c r="V458" s="98">
        <f>'VZGTTQ00009363 - Harini Sridhar'!Q36</f>
        <v>0</v>
      </c>
    </row>
    <row r="459" spans="1:22" ht="23.15" hidden="1" customHeight="1">
      <c r="A459" s="98">
        <f>'VZGTTQ00009363 - Harini Sridhar'!A37</f>
        <v>2273002</v>
      </c>
      <c r="B459" s="103" t="str">
        <f>'VZGTTQ00009363 - Harini Sridhar'!B37</f>
        <v>Thirumani,Paulraj</v>
      </c>
      <c r="C459" s="98" t="str">
        <f>'VZGTTQ00009363 - Harini Sridhar'!C37</f>
        <v xml:space="preserve">Offshore </v>
      </c>
      <c r="D459" s="98" t="str">
        <f>'VZGTTQ00009363 - Harini Sridhar'!D37</f>
        <v>ACT 149</v>
      </c>
      <c r="E459" s="103" t="str">
        <f>'VZGTTQ00009363 - Harini Sridhar'!E37</f>
        <v>Automation Tester Automation Tester Intermediate</v>
      </c>
      <c r="F459" s="111" t="s">
        <v>111</v>
      </c>
      <c r="G459" s="111" t="s">
        <v>112</v>
      </c>
      <c r="H459" s="98">
        <v>1000428977</v>
      </c>
      <c r="I459" s="98" t="s">
        <v>114</v>
      </c>
      <c r="J459" s="98" t="s">
        <v>26</v>
      </c>
      <c r="K459" s="15">
        <f>'VZGTTQ00009363 - Harini Sridhar'!F37</f>
        <v>22.162500000000001</v>
      </c>
      <c r="L459" s="15">
        <f>'VZGTTQ00009363 - Harini Sridhar'!G37</f>
        <v>3900.6000000000004</v>
      </c>
      <c r="M459" s="15">
        <f>'VZGTTQ00009363 - Harini Sridhar'!H37</f>
        <v>3900.6000000000004</v>
      </c>
      <c r="N459" s="15">
        <f>'VZGTTQ00009363 - Harini Sridhar'!I37</f>
        <v>3900.6000000000004</v>
      </c>
      <c r="O459" s="15">
        <f>'VZGTTQ00009363 - Harini Sridhar'!J37</f>
        <v>0</v>
      </c>
      <c r="P459" s="15">
        <f>'VZGTTQ00009363 - Harini Sridhar'!K37</f>
        <v>0</v>
      </c>
      <c r="Q459" s="15">
        <f>'VZGTTQ00009363 - Harini Sridhar'!L37</f>
        <v>0</v>
      </c>
      <c r="R459" s="15">
        <f>'VZGTTQ00009363 - Harini Sridhar'!M37</f>
        <v>0</v>
      </c>
      <c r="S459" s="15">
        <f>'VZGTTQ00009363 - Harini Sridhar'!N37</f>
        <v>7801.2000000000007</v>
      </c>
      <c r="T459" s="15">
        <f>'VZGTTQ00009363 - Harini Sridhar'!O37</f>
        <v>0</v>
      </c>
      <c r="U459" s="15">
        <f>'VZGTTQ00009363 - Harini Sridhar'!P37</f>
        <v>7801.2000000000007</v>
      </c>
      <c r="V459" s="98">
        <f>'VZGTTQ00009363 - Harini Sridhar'!Q37</f>
        <v>0</v>
      </c>
    </row>
    <row r="460" spans="1:22" ht="23.15" hidden="1" customHeight="1">
      <c r="A460" s="98">
        <f>'VZGTTQ00009363 - Harini Sridhar'!A38</f>
        <v>896816</v>
      </c>
      <c r="B460" s="103" t="str">
        <f>'VZGTTQ00009363 - Harini Sridhar'!B38</f>
        <v>Madhuri,D P</v>
      </c>
      <c r="C460" s="98" t="str">
        <f>'VZGTTQ00009363 - Harini Sridhar'!C38</f>
        <v xml:space="preserve">Offshore </v>
      </c>
      <c r="D460" s="98" t="str">
        <f>'VZGTTQ00009363 - Harini Sridhar'!D38</f>
        <v>ACT 140</v>
      </c>
      <c r="E460" s="103" t="str">
        <f>'VZGTTQ00009363 - Harini Sridhar'!E38</f>
        <v>Automation Tester Automation Tester Intermediate</v>
      </c>
      <c r="F460" s="111" t="s">
        <v>111</v>
      </c>
      <c r="G460" s="111" t="s">
        <v>112</v>
      </c>
      <c r="H460" s="98">
        <v>1000428977</v>
      </c>
      <c r="I460" s="98" t="s">
        <v>114</v>
      </c>
      <c r="J460" s="98" t="s">
        <v>26</v>
      </c>
      <c r="K460" s="15">
        <f>'VZGTTQ00009363 - Harini Sridhar'!F38</f>
        <v>22.162500000000001</v>
      </c>
      <c r="L460" s="15">
        <f>'VZGTTQ00009363 - Harini Sridhar'!G38</f>
        <v>3900.6000000000004</v>
      </c>
      <c r="M460" s="15">
        <f>'VZGTTQ00009363 - Harini Sridhar'!H38</f>
        <v>3900.6000000000004</v>
      </c>
      <c r="N460" s="15">
        <f>'VZGTTQ00009363 - Harini Sridhar'!I38</f>
        <v>3900.6000000000004</v>
      </c>
      <c r="O460" s="15">
        <f>'VZGTTQ00009363 - Harini Sridhar'!J38</f>
        <v>0</v>
      </c>
      <c r="P460" s="15">
        <f>'VZGTTQ00009363 - Harini Sridhar'!K38</f>
        <v>0</v>
      </c>
      <c r="Q460" s="15">
        <f>'VZGTTQ00009363 - Harini Sridhar'!L38</f>
        <v>0</v>
      </c>
      <c r="R460" s="15">
        <f>'VZGTTQ00009363 - Harini Sridhar'!M38</f>
        <v>0</v>
      </c>
      <c r="S460" s="15">
        <f>'VZGTTQ00009363 - Harini Sridhar'!N38</f>
        <v>7801.2000000000007</v>
      </c>
      <c r="T460" s="15">
        <f>'VZGTTQ00009363 - Harini Sridhar'!O38</f>
        <v>0</v>
      </c>
      <c r="U460" s="15">
        <f>'VZGTTQ00009363 - Harini Sridhar'!P38</f>
        <v>7801.2000000000007</v>
      </c>
      <c r="V460" s="98">
        <f>'VZGTTQ00009363 - Harini Sridhar'!Q38</f>
        <v>0</v>
      </c>
    </row>
    <row r="461" spans="1:22" ht="23.15" hidden="1" customHeight="1">
      <c r="A461" s="98">
        <f>'VZGTTQ00009363 - Harini Sridhar'!A39</f>
        <v>2183562</v>
      </c>
      <c r="B461" s="103" t="str">
        <f>'VZGTTQ00009363 - Harini Sridhar'!B39</f>
        <v>Paluri,Gopi</v>
      </c>
      <c r="C461" s="98" t="str">
        <f>'VZGTTQ00009363 - Harini Sridhar'!C39</f>
        <v xml:space="preserve">Offshore </v>
      </c>
      <c r="D461" s="98" t="str">
        <f>'VZGTTQ00009363 - Harini Sridhar'!D39</f>
        <v>ACT 148</v>
      </c>
      <c r="E461" s="103" t="str">
        <f>'VZGTTQ00009363 - Harini Sridhar'!E39</f>
        <v>Automation Tester Automation Tester Intermediate</v>
      </c>
      <c r="F461" s="111" t="s">
        <v>111</v>
      </c>
      <c r="G461" s="111" t="s">
        <v>112</v>
      </c>
      <c r="H461" s="98">
        <v>1000428977</v>
      </c>
      <c r="I461" s="98" t="s">
        <v>114</v>
      </c>
      <c r="J461" s="98" t="s">
        <v>26</v>
      </c>
      <c r="K461" s="15">
        <f>'VZGTTQ00009363 - Harini Sridhar'!F39</f>
        <v>22.162500000000001</v>
      </c>
      <c r="L461" s="15">
        <f>'VZGTTQ00009363 - Harini Sridhar'!G39</f>
        <v>3900.6000000000004</v>
      </c>
      <c r="M461" s="15">
        <f>'VZGTTQ00009363 - Harini Sridhar'!H39</f>
        <v>3900.6000000000004</v>
      </c>
      <c r="N461" s="15">
        <f>'VZGTTQ00009363 - Harini Sridhar'!I39</f>
        <v>3900.6000000000004</v>
      </c>
      <c r="O461" s="15">
        <f>'VZGTTQ00009363 - Harini Sridhar'!J39</f>
        <v>0</v>
      </c>
      <c r="P461" s="15">
        <f>'VZGTTQ00009363 - Harini Sridhar'!K39</f>
        <v>0</v>
      </c>
      <c r="Q461" s="15">
        <f>'VZGTTQ00009363 - Harini Sridhar'!L39</f>
        <v>0</v>
      </c>
      <c r="R461" s="15">
        <f>'VZGTTQ00009363 - Harini Sridhar'!M39</f>
        <v>0</v>
      </c>
      <c r="S461" s="15">
        <f>'VZGTTQ00009363 - Harini Sridhar'!N39</f>
        <v>7801.2000000000007</v>
      </c>
      <c r="T461" s="15">
        <f>'VZGTTQ00009363 - Harini Sridhar'!O39</f>
        <v>0</v>
      </c>
      <c r="U461" s="15">
        <f>'VZGTTQ00009363 - Harini Sridhar'!P39</f>
        <v>7801.2000000000007</v>
      </c>
      <c r="V461" s="98">
        <f>'VZGTTQ00009363 - Harini Sridhar'!Q39</f>
        <v>0</v>
      </c>
    </row>
    <row r="462" spans="1:22" ht="23.15" hidden="1" customHeight="1">
      <c r="A462" s="98">
        <f>'VZGTTQ00009363 - Harini Sridhar'!A40</f>
        <v>2335164</v>
      </c>
      <c r="B462" s="103" t="str">
        <f>'VZGTTQ00009363 - Harini Sridhar'!B40</f>
        <v>G,Nagasundareswaran</v>
      </c>
      <c r="C462" s="98" t="str">
        <f>'VZGTTQ00009363 - Harini Sridhar'!C40</f>
        <v xml:space="preserve">Offshore </v>
      </c>
      <c r="D462" s="98" t="str">
        <f>'VZGTTQ00009363 - Harini Sridhar'!D40</f>
        <v>PCT 090</v>
      </c>
      <c r="E462" s="103" t="str">
        <f>'VZGTTQ00009363 - Harini Sridhar'!E40</f>
        <v>Tester Manual TesterIntermediate</v>
      </c>
      <c r="F462" s="111" t="s">
        <v>111</v>
      </c>
      <c r="G462" s="111" t="s">
        <v>112</v>
      </c>
      <c r="H462" s="98">
        <v>1000428977</v>
      </c>
      <c r="I462" s="98" t="s">
        <v>114</v>
      </c>
      <c r="J462" s="98" t="s">
        <v>26</v>
      </c>
      <c r="K462" s="15">
        <f>'VZGTTQ00009363 - Harini Sridhar'!F40</f>
        <v>20.137499999999999</v>
      </c>
      <c r="L462" s="15">
        <f>'VZGTTQ00009363 - Harini Sridhar'!G40</f>
        <v>3544.2</v>
      </c>
      <c r="M462" s="15">
        <f>'VZGTTQ00009363 - Harini Sridhar'!H40</f>
        <v>3544.2</v>
      </c>
      <c r="N462" s="15">
        <f>'VZGTTQ00009363 - Harini Sridhar'!I40</f>
        <v>3544.2</v>
      </c>
      <c r="O462" s="15">
        <f>'VZGTTQ00009363 - Harini Sridhar'!J40</f>
        <v>0</v>
      </c>
      <c r="P462" s="15">
        <f>'VZGTTQ00009363 - Harini Sridhar'!K40</f>
        <v>0</v>
      </c>
      <c r="Q462" s="15">
        <f>'VZGTTQ00009363 - Harini Sridhar'!L40</f>
        <v>0</v>
      </c>
      <c r="R462" s="15">
        <f>'VZGTTQ00009363 - Harini Sridhar'!M40</f>
        <v>0</v>
      </c>
      <c r="S462" s="15">
        <f>'VZGTTQ00009363 - Harini Sridhar'!N40</f>
        <v>7088.4</v>
      </c>
      <c r="T462" s="15">
        <f>'VZGTTQ00009363 - Harini Sridhar'!O40</f>
        <v>0</v>
      </c>
      <c r="U462" s="15">
        <f>'VZGTTQ00009363 - Harini Sridhar'!P40</f>
        <v>7088.4</v>
      </c>
      <c r="V462" s="98">
        <f>'VZGTTQ00009363 - Harini Sridhar'!Q40</f>
        <v>0</v>
      </c>
    </row>
    <row r="463" spans="1:22" ht="23.15" hidden="1" customHeight="1">
      <c r="A463" s="98">
        <f>'VZGTTQ00009363 - Harini Sridhar'!A41</f>
        <v>2160556</v>
      </c>
      <c r="B463" s="103" t="str">
        <f>'VZGTTQ00009363 - Harini Sridhar'!B41</f>
        <v>Joshi Nagendra Chennamsetti</v>
      </c>
      <c r="C463" s="98" t="str">
        <f>'VZGTTQ00009363 - Harini Sridhar'!C41</f>
        <v xml:space="preserve">Offshore </v>
      </c>
      <c r="D463" s="98" t="str">
        <f>'VZGTTQ00009363 - Harini Sridhar'!D41</f>
        <v>ACT 145</v>
      </c>
      <c r="E463" s="103" t="str">
        <f>'VZGTTQ00009363 - Harini Sridhar'!E41</f>
        <v>Tester Manual TesterIntermediate</v>
      </c>
      <c r="F463" s="111" t="s">
        <v>111</v>
      </c>
      <c r="G463" s="111" t="s">
        <v>112</v>
      </c>
      <c r="H463" s="98">
        <v>1000428977</v>
      </c>
      <c r="I463" s="98" t="s">
        <v>114</v>
      </c>
      <c r="J463" s="98" t="s">
        <v>26</v>
      </c>
      <c r="K463" s="15">
        <f>'VZGTTQ00009363 - Harini Sridhar'!F41</f>
        <v>20.137499999999999</v>
      </c>
      <c r="L463" s="15">
        <f>'VZGTTQ00009363 - Harini Sridhar'!G41</f>
        <v>3544.2</v>
      </c>
      <c r="M463" s="15">
        <f>'VZGTTQ00009363 - Harini Sridhar'!H41</f>
        <v>3544.2</v>
      </c>
      <c r="N463" s="15">
        <f>'VZGTTQ00009363 - Harini Sridhar'!I41</f>
        <v>3544.2</v>
      </c>
      <c r="O463" s="15">
        <f>'VZGTTQ00009363 - Harini Sridhar'!J41</f>
        <v>0</v>
      </c>
      <c r="P463" s="15">
        <f>'VZGTTQ00009363 - Harini Sridhar'!K41</f>
        <v>0</v>
      </c>
      <c r="Q463" s="15">
        <f>'VZGTTQ00009363 - Harini Sridhar'!L41</f>
        <v>0</v>
      </c>
      <c r="R463" s="15">
        <f>'VZGTTQ00009363 - Harini Sridhar'!M41</f>
        <v>0</v>
      </c>
      <c r="S463" s="15">
        <f>'VZGTTQ00009363 - Harini Sridhar'!N41</f>
        <v>7088.4</v>
      </c>
      <c r="T463" s="15">
        <f>'VZGTTQ00009363 - Harini Sridhar'!O41</f>
        <v>0</v>
      </c>
      <c r="U463" s="15">
        <f>'VZGTTQ00009363 - Harini Sridhar'!P41</f>
        <v>7088.4</v>
      </c>
      <c r="V463" s="98">
        <f>'VZGTTQ00009363 - Harini Sridhar'!Q41</f>
        <v>0</v>
      </c>
    </row>
    <row r="464" spans="1:22" ht="23.15" hidden="1" customHeight="1">
      <c r="A464" s="98">
        <f>'VZGTTQ00009363 - Harini Sridhar'!A42</f>
        <v>2123675</v>
      </c>
      <c r="B464" s="103" t="str">
        <f>'VZGTTQ00009363 - Harini Sridhar'!B42</f>
        <v>Mashetty,Videsh</v>
      </c>
      <c r="C464" s="98" t="str">
        <f>'VZGTTQ00009363 - Harini Sridhar'!C42</f>
        <v xml:space="preserve">Offshore </v>
      </c>
      <c r="D464" s="98" t="str">
        <f>'VZGTTQ00009363 - Harini Sridhar'!D42</f>
        <v>ACT 145</v>
      </c>
      <c r="E464" s="103" t="str">
        <f>'VZGTTQ00009363 - Harini Sridhar'!E42</f>
        <v>Tester Manual TesterIntermediate</v>
      </c>
      <c r="F464" s="111" t="s">
        <v>111</v>
      </c>
      <c r="G464" s="111" t="s">
        <v>112</v>
      </c>
      <c r="H464" s="98">
        <v>1000428977</v>
      </c>
      <c r="I464" s="98" t="s">
        <v>114</v>
      </c>
      <c r="J464" s="98" t="s">
        <v>26</v>
      </c>
      <c r="K464" s="15">
        <f>'VZGTTQ00009363 - Harini Sridhar'!F42</f>
        <v>20.137499999999999</v>
      </c>
      <c r="L464" s="15">
        <f>'VZGTTQ00009363 - Harini Sridhar'!G42</f>
        <v>3544.2</v>
      </c>
      <c r="M464" s="15">
        <f>'VZGTTQ00009363 - Harini Sridhar'!H42</f>
        <v>3544.2</v>
      </c>
      <c r="N464" s="15">
        <f>'VZGTTQ00009363 - Harini Sridhar'!I42</f>
        <v>3544.2</v>
      </c>
      <c r="O464" s="15">
        <f>'VZGTTQ00009363 - Harini Sridhar'!J42</f>
        <v>0</v>
      </c>
      <c r="P464" s="15">
        <f>'VZGTTQ00009363 - Harini Sridhar'!K42</f>
        <v>0</v>
      </c>
      <c r="Q464" s="15">
        <f>'VZGTTQ00009363 - Harini Sridhar'!L42</f>
        <v>0</v>
      </c>
      <c r="R464" s="15">
        <f>'VZGTTQ00009363 - Harini Sridhar'!M42</f>
        <v>0</v>
      </c>
      <c r="S464" s="15">
        <f>'VZGTTQ00009363 - Harini Sridhar'!N42</f>
        <v>7088.4</v>
      </c>
      <c r="T464" s="15">
        <f>'VZGTTQ00009363 - Harini Sridhar'!O42</f>
        <v>0</v>
      </c>
      <c r="U464" s="15">
        <f>'VZGTTQ00009363 - Harini Sridhar'!P42</f>
        <v>7088.4</v>
      </c>
      <c r="V464" s="98">
        <f>'VZGTTQ00009363 - Harini Sridhar'!Q42</f>
        <v>0</v>
      </c>
    </row>
    <row r="465" spans="1:22" ht="23.15" hidden="1" customHeight="1">
      <c r="A465" s="98">
        <f>'VZGTTQ00009363 - Harini Sridhar'!A43</f>
        <v>2145738</v>
      </c>
      <c r="B465" s="103" t="str">
        <f>'VZGTTQ00009363 - Harini Sridhar'!B43</f>
        <v>Magar,Omkar Pramod</v>
      </c>
      <c r="C465" s="98" t="str">
        <f>'VZGTTQ00009363 - Harini Sridhar'!C43</f>
        <v xml:space="preserve">Offshore </v>
      </c>
      <c r="D465" s="98" t="str">
        <f>'VZGTTQ00009363 - Harini Sridhar'!D43</f>
        <v>ACT 145</v>
      </c>
      <c r="E465" s="103" t="str">
        <f>'VZGTTQ00009363 - Harini Sridhar'!E43</f>
        <v>Tester Manual TesterIntermediate</v>
      </c>
      <c r="F465" s="111" t="s">
        <v>111</v>
      </c>
      <c r="G465" s="111" t="s">
        <v>112</v>
      </c>
      <c r="H465" s="98">
        <v>1000428977</v>
      </c>
      <c r="I465" s="98" t="s">
        <v>114</v>
      </c>
      <c r="J465" s="98" t="s">
        <v>26</v>
      </c>
      <c r="K465" s="15">
        <f>'VZGTTQ00009363 - Harini Sridhar'!F43</f>
        <v>20.137499999999999</v>
      </c>
      <c r="L465" s="15">
        <f>'VZGTTQ00009363 - Harini Sridhar'!G43</f>
        <v>3544.2</v>
      </c>
      <c r="M465" s="15">
        <f>'VZGTTQ00009363 - Harini Sridhar'!H43</f>
        <v>3544.2</v>
      </c>
      <c r="N465" s="15">
        <f>'VZGTTQ00009363 - Harini Sridhar'!I43</f>
        <v>3544.2</v>
      </c>
      <c r="O465" s="15">
        <f>'VZGTTQ00009363 - Harini Sridhar'!J43</f>
        <v>0</v>
      </c>
      <c r="P465" s="15">
        <f>'VZGTTQ00009363 - Harini Sridhar'!K43</f>
        <v>0</v>
      </c>
      <c r="Q465" s="15">
        <f>'VZGTTQ00009363 - Harini Sridhar'!L43</f>
        <v>0</v>
      </c>
      <c r="R465" s="15">
        <f>'VZGTTQ00009363 - Harini Sridhar'!M43</f>
        <v>0</v>
      </c>
      <c r="S465" s="15">
        <f>'VZGTTQ00009363 - Harini Sridhar'!N43</f>
        <v>7088.4</v>
      </c>
      <c r="T465" s="15">
        <f>'VZGTTQ00009363 - Harini Sridhar'!O43</f>
        <v>0</v>
      </c>
      <c r="U465" s="15">
        <f>'VZGTTQ00009363 - Harini Sridhar'!P43</f>
        <v>7088.4</v>
      </c>
      <c r="V465" s="98">
        <f>'VZGTTQ00009363 - Harini Sridhar'!Q43</f>
        <v>0</v>
      </c>
    </row>
    <row r="466" spans="1:22" ht="23.15" hidden="1" customHeight="1">
      <c r="A466" s="98">
        <f>'VZGTTQ00009363 - Harini Sridhar'!A44</f>
        <v>2229265</v>
      </c>
      <c r="B466" s="103" t="str">
        <f>'VZGTTQ00009363 - Harini Sridhar'!B44</f>
        <v>Palli,Bhanu Prakash</v>
      </c>
      <c r="C466" s="98" t="str">
        <f>'VZGTTQ00009363 - Harini Sridhar'!C44</f>
        <v xml:space="preserve">Offshore </v>
      </c>
      <c r="D466" s="98" t="str">
        <f>'VZGTTQ00009363 - Harini Sridhar'!D44</f>
        <v>ACT 149</v>
      </c>
      <c r="E466" s="103" t="str">
        <f>'VZGTTQ00009363 - Harini Sridhar'!E44</f>
        <v>Tester Manual TesterIntermediate</v>
      </c>
      <c r="F466" s="111" t="s">
        <v>111</v>
      </c>
      <c r="G466" s="111" t="s">
        <v>112</v>
      </c>
      <c r="H466" s="98">
        <v>1000428977</v>
      </c>
      <c r="I466" s="98" t="s">
        <v>114</v>
      </c>
      <c r="J466" s="98" t="s">
        <v>26</v>
      </c>
      <c r="K466" s="15">
        <f>'VZGTTQ00009363 - Harini Sridhar'!F44</f>
        <v>20.137499999999999</v>
      </c>
      <c r="L466" s="15">
        <f>'VZGTTQ00009363 - Harini Sridhar'!G44</f>
        <v>3544.2</v>
      </c>
      <c r="M466" s="15">
        <f>'VZGTTQ00009363 - Harini Sridhar'!H44</f>
        <v>3544.2</v>
      </c>
      <c r="N466" s="15">
        <f>'VZGTTQ00009363 - Harini Sridhar'!I44</f>
        <v>3544.2</v>
      </c>
      <c r="O466" s="15">
        <f>'VZGTTQ00009363 - Harini Sridhar'!J44</f>
        <v>0</v>
      </c>
      <c r="P466" s="15">
        <f>'VZGTTQ00009363 - Harini Sridhar'!K44</f>
        <v>0</v>
      </c>
      <c r="Q466" s="15">
        <f>'VZGTTQ00009363 - Harini Sridhar'!L44</f>
        <v>0</v>
      </c>
      <c r="R466" s="15">
        <f>'VZGTTQ00009363 - Harini Sridhar'!M44</f>
        <v>0</v>
      </c>
      <c r="S466" s="15">
        <f>'VZGTTQ00009363 - Harini Sridhar'!N44</f>
        <v>7088.4</v>
      </c>
      <c r="T466" s="15">
        <f>'VZGTTQ00009363 - Harini Sridhar'!O44</f>
        <v>0</v>
      </c>
      <c r="U466" s="15">
        <f>'VZGTTQ00009363 - Harini Sridhar'!P44</f>
        <v>7088.4</v>
      </c>
      <c r="V466" s="98">
        <f>'VZGTTQ00009363 - Harini Sridhar'!Q44</f>
        <v>0</v>
      </c>
    </row>
    <row r="467" spans="1:22" ht="23.15" hidden="1" customHeight="1">
      <c r="A467" s="98">
        <f>'VZGTTQ00009363 - Harini Sridhar'!A45</f>
        <v>2160890</v>
      </c>
      <c r="B467" s="103" t="str">
        <f>'VZGTTQ00009363 - Harini Sridhar'!B45</f>
        <v>Venkatesh,Sai Aishwarya Lakshmi</v>
      </c>
      <c r="C467" s="98" t="str">
        <f>'VZGTTQ00009363 - Harini Sridhar'!C45</f>
        <v xml:space="preserve">Offshore </v>
      </c>
      <c r="D467" s="98" t="str">
        <f>'VZGTTQ00009363 - Harini Sridhar'!D45</f>
        <v>ACT 145</v>
      </c>
      <c r="E467" s="103" t="str">
        <f>'VZGTTQ00009363 - Harini Sridhar'!E45</f>
        <v>Tester Manual TesterIntermediate</v>
      </c>
      <c r="F467" s="111" t="s">
        <v>111</v>
      </c>
      <c r="G467" s="111" t="s">
        <v>112</v>
      </c>
      <c r="H467" s="98">
        <v>1000428977</v>
      </c>
      <c r="I467" s="98" t="s">
        <v>114</v>
      </c>
      <c r="J467" s="98" t="s">
        <v>26</v>
      </c>
      <c r="K467" s="15">
        <f>'VZGTTQ00009363 - Harini Sridhar'!F45</f>
        <v>20.137499999999999</v>
      </c>
      <c r="L467" s="15">
        <f>'VZGTTQ00009363 - Harini Sridhar'!G45</f>
        <v>3544.2</v>
      </c>
      <c r="M467" s="15">
        <f>'VZGTTQ00009363 - Harini Sridhar'!H45</f>
        <v>3544.2</v>
      </c>
      <c r="N467" s="15">
        <f>'VZGTTQ00009363 - Harini Sridhar'!I45</f>
        <v>3544.2</v>
      </c>
      <c r="O467" s="15">
        <f>'VZGTTQ00009363 - Harini Sridhar'!J45</f>
        <v>0</v>
      </c>
      <c r="P467" s="15">
        <f>'VZGTTQ00009363 - Harini Sridhar'!K45</f>
        <v>0</v>
      </c>
      <c r="Q467" s="15">
        <f>'VZGTTQ00009363 - Harini Sridhar'!L45</f>
        <v>0</v>
      </c>
      <c r="R467" s="15">
        <f>'VZGTTQ00009363 - Harini Sridhar'!M45</f>
        <v>0</v>
      </c>
      <c r="S467" s="15">
        <f>'VZGTTQ00009363 - Harini Sridhar'!N45</f>
        <v>7088.4</v>
      </c>
      <c r="T467" s="15">
        <f>'VZGTTQ00009363 - Harini Sridhar'!O45</f>
        <v>0</v>
      </c>
      <c r="U467" s="15">
        <f>'VZGTTQ00009363 - Harini Sridhar'!P45</f>
        <v>7088.4</v>
      </c>
      <c r="V467" s="98">
        <f>'VZGTTQ00009363 - Harini Sridhar'!Q45</f>
        <v>0</v>
      </c>
    </row>
    <row r="468" spans="1:22" ht="23.15" hidden="1" customHeight="1">
      <c r="A468" s="98">
        <f>'VZGTTQ00009363 - Harini Sridhar'!A46</f>
        <v>2117817</v>
      </c>
      <c r="B468" s="103" t="str">
        <f>'VZGTTQ00009363 - Harini Sridhar'!B46</f>
        <v>Kolar,Shruthi</v>
      </c>
      <c r="C468" s="98" t="str">
        <f>'VZGTTQ00009363 - Harini Sridhar'!C46</f>
        <v xml:space="preserve">Offshore </v>
      </c>
      <c r="D468" s="98" t="str">
        <f>'VZGTTQ00009363 - Harini Sridhar'!D46</f>
        <v>ACT 145</v>
      </c>
      <c r="E468" s="103" t="str">
        <f>'VZGTTQ00009363 - Harini Sridhar'!E46</f>
        <v>Tester Manual TesterSenior</v>
      </c>
      <c r="F468" s="111" t="s">
        <v>111</v>
      </c>
      <c r="G468" s="111" t="s">
        <v>112</v>
      </c>
      <c r="H468" s="98">
        <v>1000428977</v>
      </c>
      <c r="I468" s="98" t="s">
        <v>114</v>
      </c>
      <c r="J468" s="98" t="s">
        <v>26</v>
      </c>
      <c r="K468" s="15">
        <f>'VZGTTQ00009363 - Harini Sridhar'!F46</f>
        <v>23.537500000000001</v>
      </c>
      <c r="L468" s="15">
        <f>'VZGTTQ00009363 - Harini Sridhar'!G46</f>
        <v>4142.6000000000004</v>
      </c>
      <c r="M468" s="15">
        <f>'VZGTTQ00009363 - Harini Sridhar'!H46</f>
        <v>4142.6000000000004</v>
      </c>
      <c r="N468" s="15">
        <f>'VZGTTQ00009363 - Harini Sridhar'!I46</f>
        <v>4142.6000000000004</v>
      </c>
      <c r="O468" s="15">
        <f>'VZGTTQ00009363 - Harini Sridhar'!J46</f>
        <v>0</v>
      </c>
      <c r="P468" s="15">
        <f>'VZGTTQ00009363 - Harini Sridhar'!K46</f>
        <v>0</v>
      </c>
      <c r="Q468" s="15">
        <f>'VZGTTQ00009363 - Harini Sridhar'!L46</f>
        <v>0</v>
      </c>
      <c r="R468" s="15">
        <f>'VZGTTQ00009363 - Harini Sridhar'!M46</f>
        <v>0</v>
      </c>
      <c r="S468" s="15">
        <f>'VZGTTQ00009363 - Harini Sridhar'!N46</f>
        <v>8285.2000000000007</v>
      </c>
      <c r="T468" s="15">
        <f>'VZGTTQ00009363 - Harini Sridhar'!O46</f>
        <v>0</v>
      </c>
      <c r="U468" s="15">
        <f>'VZGTTQ00009363 - Harini Sridhar'!P46</f>
        <v>8285.2000000000007</v>
      </c>
      <c r="V468" s="98">
        <f>'VZGTTQ00009363 - Harini Sridhar'!Q46</f>
        <v>0</v>
      </c>
    </row>
    <row r="469" spans="1:22" ht="23.15" hidden="1" customHeight="1">
      <c r="A469" s="98">
        <f>'VZGTTQ00009363 - Harini Sridhar'!A54</f>
        <v>2168632</v>
      </c>
      <c r="B469" s="103" t="str">
        <f>'VZGTTQ00009363 - Harini Sridhar'!B54</f>
        <v>Mandala,Mahesh</v>
      </c>
      <c r="C469" s="98" t="str">
        <f>'VZGTTQ00009363 - Harini Sridhar'!C54</f>
        <v xml:space="preserve">Offshore </v>
      </c>
      <c r="D469" s="98">
        <f>'VZGTTQ00009363 - Harini Sridhar'!D54</f>
        <v>0</v>
      </c>
      <c r="E469" s="103" t="str">
        <f>'VZGTTQ00009363 - Harini Sridhar'!E54</f>
        <v>UI Developer-Level 2</v>
      </c>
      <c r="F469" s="111" t="s">
        <v>111</v>
      </c>
      <c r="G469" s="111" t="s">
        <v>112</v>
      </c>
      <c r="H469" s="98">
        <v>1000428977</v>
      </c>
      <c r="I469" s="98" t="s">
        <v>114</v>
      </c>
      <c r="J469" s="98" t="s">
        <v>33</v>
      </c>
      <c r="K469" s="15">
        <f>'VZGTTQ00009363 - Harini Sridhar'!F54</f>
        <v>21.512195121951219</v>
      </c>
      <c r="L469" s="15">
        <f>'VZGTTQ00009363 - Harini Sridhar'!G54</f>
        <v>3786.1463414634145</v>
      </c>
      <c r="M469" s="15">
        <f>'VZGTTQ00009363 - Harini Sridhar'!H54</f>
        <v>0</v>
      </c>
      <c r="N469" s="15">
        <f>'VZGTTQ00009363 - Harini Sridhar'!I54</f>
        <v>0</v>
      </c>
      <c r="O469" s="15">
        <f>'VZGTTQ00009363 - Harini Sridhar'!J54</f>
        <v>3786.1463414634145</v>
      </c>
      <c r="P469" s="15">
        <f>'VZGTTQ00009363 - Harini Sridhar'!K54</f>
        <v>3786.1463414634145</v>
      </c>
      <c r="Q469" s="15">
        <f>'VZGTTQ00009363 - Harini Sridhar'!L54</f>
        <v>3786.1463414634145</v>
      </c>
      <c r="R469" s="15">
        <f>'VZGTTQ00009363 - Harini Sridhar'!M54</f>
        <v>3786.1463414634145</v>
      </c>
      <c r="S469" s="15">
        <f>'VZGTTQ00009363 - Harini Sridhar'!N54</f>
        <v>3786.1463414634145</v>
      </c>
      <c r="T469" s="15">
        <f>'VZGTTQ00009363 - Harini Sridhar'!O54</f>
        <v>11358.439024390244</v>
      </c>
      <c r="U469" s="15">
        <f>'VZGTTQ00009363 - Harini Sridhar'!P54</f>
        <v>15144.585365853658</v>
      </c>
      <c r="V469" s="98">
        <f>'VZGTTQ00009363 - Harini Sridhar'!Q54</f>
        <v>0</v>
      </c>
    </row>
    <row r="470" spans="1:22" ht="23.15" hidden="1" customHeight="1">
      <c r="A470" s="98">
        <f>'VZGTTQ00009363 - Harini Sridhar'!A63</f>
        <v>912369</v>
      </c>
      <c r="B470" s="103" t="str">
        <f>'VZGTTQ00009363 - Harini Sridhar'!B63</f>
        <v>Allamsetti,Bhavana</v>
      </c>
      <c r="C470" s="98" t="str">
        <f>'VZGTTQ00009363 - Harini Sridhar'!C63</f>
        <v xml:space="preserve">Offshore </v>
      </c>
      <c r="D470" s="98">
        <f>'VZGTTQ00009363 - Harini Sridhar'!D63</f>
        <v>0</v>
      </c>
      <c r="E470" s="103" t="str">
        <f>'VZGTTQ00009363 - Harini Sridhar'!E63</f>
        <v>Java MS Developer -Level 2</v>
      </c>
      <c r="F470" s="111" t="s">
        <v>111</v>
      </c>
      <c r="G470" s="111" t="s">
        <v>112</v>
      </c>
      <c r="H470" s="98">
        <v>1000428977</v>
      </c>
      <c r="I470" s="98" t="s">
        <v>114</v>
      </c>
      <c r="J470" s="98" t="s">
        <v>33</v>
      </c>
      <c r="K470" s="15">
        <f>'VZGTTQ00009363 - Harini Sridhar'!F63</f>
        <v>21.512195121951219</v>
      </c>
      <c r="L470" s="15">
        <f>'VZGTTQ00009363 - Harini Sridhar'!G63</f>
        <v>3786.1463414634145</v>
      </c>
      <c r="M470" s="15">
        <f>'VZGTTQ00009363 - Harini Sridhar'!H63</f>
        <v>0</v>
      </c>
      <c r="N470" s="15">
        <f>'VZGTTQ00009363 - Harini Sridhar'!I63</f>
        <v>0</v>
      </c>
      <c r="O470" s="15">
        <f>'VZGTTQ00009363 - Harini Sridhar'!J63</f>
        <v>3786.1463414634145</v>
      </c>
      <c r="P470" s="15">
        <f>'VZGTTQ00009363 - Harini Sridhar'!K63</f>
        <v>3786.1463414634145</v>
      </c>
      <c r="Q470" s="15">
        <f>'VZGTTQ00009363 - Harini Sridhar'!L63</f>
        <v>3786.1463414634145</v>
      </c>
      <c r="R470" s="15">
        <f>'VZGTTQ00009363 - Harini Sridhar'!M63</f>
        <v>3786.1463414634145</v>
      </c>
      <c r="S470" s="15">
        <f>'VZGTTQ00009363 - Harini Sridhar'!N63</f>
        <v>3786.1463414634145</v>
      </c>
      <c r="T470" s="15">
        <f>'VZGTTQ00009363 - Harini Sridhar'!O63</f>
        <v>11358.439024390244</v>
      </c>
      <c r="U470" s="15">
        <f>'VZGTTQ00009363 - Harini Sridhar'!P63</f>
        <v>15144.585365853658</v>
      </c>
      <c r="V470" s="98">
        <f>'VZGTTQ00009363 - Harini Sridhar'!Q63</f>
        <v>0</v>
      </c>
    </row>
    <row r="471" spans="1:22" ht="23.15" hidden="1" customHeight="1">
      <c r="A471" s="98">
        <f>'VZGTTQ00009363 - Harini Sridhar'!A64</f>
        <v>922530</v>
      </c>
      <c r="B471" s="103" t="str">
        <f>'VZGTTQ00009363 - Harini Sridhar'!B64</f>
        <v>R,Aravinthan</v>
      </c>
      <c r="C471" s="98" t="str">
        <f>'VZGTTQ00009363 - Harini Sridhar'!C64</f>
        <v xml:space="preserve">Offshore </v>
      </c>
      <c r="D471" s="98">
        <f>'VZGTTQ00009363 - Harini Sridhar'!D64</f>
        <v>0</v>
      </c>
      <c r="E471" s="103" t="str">
        <f>'VZGTTQ00009363 - Harini Sridhar'!E64</f>
        <v>Java MS Developer -Level 2</v>
      </c>
      <c r="F471" s="111" t="s">
        <v>111</v>
      </c>
      <c r="G471" s="111" t="s">
        <v>112</v>
      </c>
      <c r="H471" s="98">
        <v>1000428977</v>
      </c>
      <c r="I471" s="98" t="s">
        <v>114</v>
      </c>
      <c r="J471" s="98" t="s">
        <v>24</v>
      </c>
      <c r="K471" s="15">
        <f>'VZGTTQ00009363 - Harini Sridhar'!F64</f>
        <v>19.365853658536587</v>
      </c>
      <c r="L471" s="15">
        <f>'VZGTTQ00009363 - Harini Sridhar'!G64</f>
        <v>3408.3902439024391</v>
      </c>
      <c r="M471" s="15">
        <f>'VZGTTQ00009363 - Harini Sridhar'!H64</f>
        <v>0</v>
      </c>
      <c r="N471" s="15">
        <f>'VZGTTQ00009363 - Harini Sridhar'!I64</f>
        <v>0</v>
      </c>
      <c r="O471" s="15">
        <f>'VZGTTQ00009363 - Harini Sridhar'!J64</f>
        <v>3408.3902439024391</v>
      </c>
      <c r="P471" s="15">
        <f>'VZGTTQ00009363 - Harini Sridhar'!K64</f>
        <v>3408.3902439024391</v>
      </c>
      <c r="Q471" s="15">
        <f>'VZGTTQ00009363 - Harini Sridhar'!L64</f>
        <v>3408.3902439024391</v>
      </c>
      <c r="R471" s="15">
        <f>'VZGTTQ00009363 - Harini Sridhar'!M64</f>
        <v>3408.3902439024391</v>
      </c>
      <c r="S471" s="15">
        <f>'VZGTTQ00009363 - Harini Sridhar'!N64</f>
        <v>3408.3902439024391</v>
      </c>
      <c r="T471" s="15">
        <f>'VZGTTQ00009363 - Harini Sridhar'!O64</f>
        <v>10225.170731707318</v>
      </c>
      <c r="U471" s="15">
        <f>'VZGTTQ00009363 - Harini Sridhar'!P64</f>
        <v>13633.560975609756</v>
      </c>
      <c r="V471" s="98">
        <f>'VZGTTQ00009363 - Harini Sridhar'!Q64</f>
        <v>0</v>
      </c>
    </row>
    <row r="472" spans="1:22" ht="23.15" hidden="1" customHeight="1">
      <c r="A472" s="98">
        <f>'VZGTTQ00009363 - Harini Sridhar'!A65</f>
        <v>2102244</v>
      </c>
      <c r="B472" s="103" t="str">
        <f>'VZGTTQ00009363 - Harini Sridhar'!B65</f>
        <v>Sai Phaneendra Kesana,Tejaswini</v>
      </c>
      <c r="C472" s="98" t="str">
        <f>'VZGTTQ00009363 - Harini Sridhar'!C65</f>
        <v xml:space="preserve">Offshore </v>
      </c>
      <c r="D472" s="98">
        <f>'VZGTTQ00009363 - Harini Sridhar'!D65</f>
        <v>0</v>
      </c>
      <c r="E472" s="103" t="str">
        <f>'VZGTTQ00009363 - Harini Sridhar'!E65</f>
        <v>Java MS Developer -Level 3</v>
      </c>
      <c r="F472" s="111" t="s">
        <v>111</v>
      </c>
      <c r="G472" s="111" t="s">
        <v>112</v>
      </c>
      <c r="H472" s="98">
        <v>1000428977</v>
      </c>
      <c r="I472" s="98" t="s">
        <v>114</v>
      </c>
      <c r="J472" s="98" t="s">
        <v>33</v>
      </c>
      <c r="K472" s="15">
        <f>'VZGTTQ00009363 - Harini Sridhar'!F65</f>
        <v>25.048780487804876</v>
      </c>
      <c r="L472" s="15">
        <f>'VZGTTQ00009363 - Harini Sridhar'!G65</f>
        <v>4408.585365853658</v>
      </c>
      <c r="M472" s="15">
        <f>'VZGTTQ00009363 - Harini Sridhar'!H65</f>
        <v>0</v>
      </c>
      <c r="N472" s="15">
        <f>'VZGTTQ00009363 - Harini Sridhar'!I65</f>
        <v>0</v>
      </c>
      <c r="O472" s="15">
        <f>'VZGTTQ00009363 - Harini Sridhar'!J65</f>
        <v>4408.585365853658</v>
      </c>
      <c r="P472" s="15">
        <f>'VZGTTQ00009363 - Harini Sridhar'!K65</f>
        <v>4408.585365853658</v>
      </c>
      <c r="Q472" s="15">
        <f>'VZGTTQ00009363 - Harini Sridhar'!L65</f>
        <v>4408.585365853658</v>
      </c>
      <c r="R472" s="15">
        <f>'VZGTTQ00009363 - Harini Sridhar'!M65</f>
        <v>4408.585365853658</v>
      </c>
      <c r="S472" s="15">
        <f>'VZGTTQ00009363 - Harini Sridhar'!N65</f>
        <v>4408.585365853658</v>
      </c>
      <c r="T472" s="15">
        <f>'VZGTTQ00009363 - Harini Sridhar'!O65</f>
        <v>13225.756097560974</v>
      </c>
      <c r="U472" s="15">
        <f>'VZGTTQ00009363 - Harini Sridhar'!P65</f>
        <v>17634.341463414632</v>
      </c>
      <c r="V472" s="98">
        <f>'VZGTTQ00009363 - Harini Sridhar'!Q65</f>
        <v>0</v>
      </c>
    </row>
    <row r="473" spans="1:22" ht="23.15" hidden="1" customHeight="1">
      <c r="A473" s="98">
        <f>'VZGTTQ00009363 - Harini Sridhar'!A66</f>
        <v>896997</v>
      </c>
      <c r="B473" s="103" t="str">
        <f>'VZGTTQ00009363 - Harini Sridhar'!B66</f>
        <v>Ghosh,Debolina</v>
      </c>
      <c r="C473" s="98" t="str">
        <f>'VZGTTQ00009363 - Harini Sridhar'!C66</f>
        <v xml:space="preserve">Offshore </v>
      </c>
      <c r="D473" s="98">
        <f>'VZGTTQ00009363 - Harini Sridhar'!D66</f>
        <v>0</v>
      </c>
      <c r="E473" s="103" t="str">
        <f>'VZGTTQ00009363 - Harini Sridhar'!E66</f>
        <v>Java MS Developer -Level 3</v>
      </c>
      <c r="F473" s="111" t="s">
        <v>111</v>
      </c>
      <c r="G473" s="111" t="s">
        <v>112</v>
      </c>
      <c r="H473" s="98">
        <v>1000428977</v>
      </c>
      <c r="I473" s="98" t="s">
        <v>114</v>
      </c>
      <c r="J473" s="98" t="s">
        <v>33</v>
      </c>
      <c r="K473" s="15">
        <f>'VZGTTQ00009363 - Harini Sridhar'!F66</f>
        <v>25.048780487804876</v>
      </c>
      <c r="L473" s="15">
        <f>'VZGTTQ00009363 - Harini Sridhar'!G66</f>
        <v>4408.585365853658</v>
      </c>
      <c r="M473" s="15">
        <f>'VZGTTQ00009363 - Harini Sridhar'!H66</f>
        <v>0</v>
      </c>
      <c r="N473" s="15">
        <f>'VZGTTQ00009363 - Harini Sridhar'!I66</f>
        <v>0</v>
      </c>
      <c r="O473" s="15">
        <f>'VZGTTQ00009363 - Harini Sridhar'!J66</f>
        <v>4408.585365853658</v>
      </c>
      <c r="P473" s="15">
        <f>'VZGTTQ00009363 - Harini Sridhar'!K66</f>
        <v>4408.585365853658</v>
      </c>
      <c r="Q473" s="15">
        <f>'VZGTTQ00009363 - Harini Sridhar'!L66</f>
        <v>4408.585365853658</v>
      </c>
      <c r="R473" s="15">
        <f>'VZGTTQ00009363 - Harini Sridhar'!M66</f>
        <v>4408.585365853658</v>
      </c>
      <c r="S473" s="15">
        <f>'VZGTTQ00009363 - Harini Sridhar'!N66</f>
        <v>4408.585365853658</v>
      </c>
      <c r="T473" s="15">
        <f>'VZGTTQ00009363 - Harini Sridhar'!O66</f>
        <v>13225.756097560974</v>
      </c>
      <c r="U473" s="15">
        <f>'VZGTTQ00009363 - Harini Sridhar'!P66</f>
        <v>17634.341463414632</v>
      </c>
      <c r="V473" s="98">
        <f>'VZGTTQ00009363 - Harini Sridhar'!Q66</f>
        <v>0</v>
      </c>
    </row>
    <row r="474" spans="1:22" ht="23.15" hidden="1" customHeight="1">
      <c r="A474" s="98">
        <f>'VZGTTQ00009363 - Harini Sridhar'!A67</f>
        <v>210843</v>
      </c>
      <c r="B474" s="103" t="str">
        <f>'VZGTTQ00009363 - Harini Sridhar'!B67</f>
        <v>K,Muthuvel</v>
      </c>
      <c r="C474" s="98" t="str">
        <f>'VZGTTQ00009363 - Harini Sridhar'!C67</f>
        <v xml:space="preserve">Offshore </v>
      </c>
      <c r="D474" s="98">
        <f>'VZGTTQ00009363 - Harini Sridhar'!D67</f>
        <v>0</v>
      </c>
      <c r="E474" s="103" t="str">
        <f>'VZGTTQ00009363 - Harini Sridhar'!E67</f>
        <v>Java MS Developer -Level 3</v>
      </c>
      <c r="F474" s="111" t="s">
        <v>111</v>
      </c>
      <c r="G474" s="111" t="s">
        <v>112</v>
      </c>
      <c r="H474" s="98">
        <v>1000428977</v>
      </c>
      <c r="I474" s="98" t="s">
        <v>114</v>
      </c>
      <c r="J474" s="98" t="s">
        <v>33</v>
      </c>
      <c r="K474" s="15">
        <f>'VZGTTQ00009363 - Harini Sridhar'!F67</f>
        <v>25.048780487804876</v>
      </c>
      <c r="L474" s="15">
        <f>'VZGTTQ00009363 - Harini Sridhar'!G67</f>
        <v>4408.585365853658</v>
      </c>
      <c r="M474" s="15">
        <f>'VZGTTQ00009363 - Harini Sridhar'!H67</f>
        <v>0</v>
      </c>
      <c r="N474" s="15">
        <f>'VZGTTQ00009363 - Harini Sridhar'!I67</f>
        <v>0</v>
      </c>
      <c r="O474" s="15">
        <f>'VZGTTQ00009363 - Harini Sridhar'!J67</f>
        <v>4408.585365853658</v>
      </c>
      <c r="P474" s="15">
        <f>'VZGTTQ00009363 - Harini Sridhar'!K67</f>
        <v>4408.585365853658</v>
      </c>
      <c r="Q474" s="15">
        <f>'VZGTTQ00009363 - Harini Sridhar'!L67</f>
        <v>4408.585365853658</v>
      </c>
      <c r="R474" s="15">
        <f>'VZGTTQ00009363 - Harini Sridhar'!M67</f>
        <v>4408.585365853658</v>
      </c>
      <c r="S474" s="15">
        <f>'VZGTTQ00009363 - Harini Sridhar'!N67</f>
        <v>4408.585365853658</v>
      </c>
      <c r="T474" s="15">
        <f>'VZGTTQ00009363 - Harini Sridhar'!O67</f>
        <v>13225.756097560974</v>
      </c>
      <c r="U474" s="15">
        <f>'VZGTTQ00009363 - Harini Sridhar'!P67</f>
        <v>17634.341463414632</v>
      </c>
      <c r="V474" s="98">
        <f>'VZGTTQ00009363 - Harini Sridhar'!Q67</f>
        <v>0</v>
      </c>
    </row>
    <row r="475" spans="1:22" ht="23.15" hidden="1" customHeight="1">
      <c r="A475" s="98">
        <f>'VZGTTQ00009363 - Harini Sridhar'!A68</f>
        <v>2222549</v>
      </c>
      <c r="B475" s="103" t="str">
        <f>'VZGTTQ00009363 - Harini Sridhar'!B68</f>
        <v>Kumari,Anu</v>
      </c>
      <c r="C475" s="98" t="str">
        <f>'VZGTTQ00009363 - Harini Sridhar'!C68</f>
        <v xml:space="preserve">Offshore </v>
      </c>
      <c r="D475" s="98">
        <f>'VZGTTQ00009363 - Harini Sridhar'!D68</f>
        <v>0</v>
      </c>
      <c r="E475" s="103" t="str">
        <f>'VZGTTQ00009363 - Harini Sridhar'!E68</f>
        <v>Java MS Developer -Level 3</v>
      </c>
      <c r="F475" s="111" t="s">
        <v>111</v>
      </c>
      <c r="G475" s="111" t="s">
        <v>112</v>
      </c>
      <c r="H475" s="98">
        <v>1000428977</v>
      </c>
      <c r="I475" s="98" t="s">
        <v>114</v>
      </c>
      <c r="J475" s="98" t="s">
        <v>33</v>
      </c>
      <c r="K475" s="15">
        <f>'VZGTTQ00009363 - Harini Sridhar'!F68</f>
        <v>25.048780487804876</v>
      </c>
      <c r="L475" s="15">
        <f>'VZGTTQ00009363 - Harini Sridhar'!G68</f>
        <v>4408.585365853658</v>
      </c>
      <c r="M475" s="15">
        <f>'VZGTTQ00009363 - Harini Sridhar'!H68</f>
        <v>0</v>
      </c>
      <c r="N475" s="15">
        <f>'VZGTTQ00009363 - Harini Sridhar'!I68</f>
        <v>0</v>
      </c>
      <c r="O475" s="15">
        <f>'VZGTTQ00009363 - Harini Sridhar'!J68</f>
        <v>4408.585365853658</v>
      </c>
      <c r="P475" s="15">
        <f>'VZGTTQ00009363 - Harini Sridhar'!K68</f>
        <v>4408.585365853658</v>
      </c>
      <c r="Q475" s="15">
        <f>'VZGTTQ00009363 - Harini Sridhar'!L68</f>
        <v>4408.585365853658</v>
      </c>
      <c r="R475" s="15">
        <f>'VZGTTQ00009363 - Harini Sridhar'!M68</f>
        <v>4408.585365853658</v>
      </c>
      <c r="S475" s="15">
        <f>'VZGTTQ00009363 - Harini Sridhar'!N68</f>
        <v>4408.585365853658</v>
      </c>
      <c r="T475" s="15">
        <f>'VZGTTQ00009363 - Harini Sridhar'!O68</f>
        <v>13225.756097560974</v>
      </c>
      <c r="U475" s="15">
        <f>'VZGTTQ00009363 - Harini Sridhar'!P68</f>
        <v>17634.341463414632</v>
      </c>
      <c r="V475" s="98">
        <f>'VZGTTQ00009363 - Harini Sridhar'!Q68</f>
        <v>0</v>
      </c>
    </row>
    <row r="476" spans="1:22" ht="23.15" hidden="1" customHeight="1">
      <c r="A476" s="98">
        <f>'VZGTTQ00009363 - Harini Sridhar'!A69</f>
        <v>2222571</v>
      </c>
      <c r="B476" s="103" t="str">
        <f>'VZGTTQ00009363 - Harini Sridhar'!B69</f>
        <v>Nikhil Maneesh,Kale</v>
      </c>
      <c r="C476" s="98" t="str">
        <f>'VZGTTQ00009363 - Harini Sridhar'!C69</f>
        <v xml:space="preserve">Offshore </v>
      </c>
      <c r="D476" s="98">
        <f>'VZGTTQ00009363 - Harini Sridhar'!D69</f>
        <v>0</v>
      </c>
      <c r="E476" s="103" t="str">
        <f>'VZGTTQ00009363 - Harini Sridhar'!E69</f>
        <v>Java MS Developer -Level 3</v>
      </c>
      <c r="F476" s="111" t="s">
        <v>111</v>
      </c>
      <c r="G476" s="111" t="s">
        <v>112</v>
      </c>
      <c r="H476" s="98">
        <v>1000430236</v>
      </c>
      <c r="I476" s="98" t="s">
        <v>116</v>
      </c>
      <c r="J476" s="98" t="s">
        <v>33</v>
      </c>
      <c r="K476" s="15">
        <f>'VZGTTQ00009363 - Harini Sridhar'!F69</f>
        <v>25.048780487804876</v>
      </c>
      <c r="L476" s="15">
        <f>'VZGTTQ00009363 - Harini Sridhar'!G69</f>
        <v>4408.585365853658</v>
      </c>
      <c r="M476" s="15">
        <f>'VZGTTQ00009363 - Harini Sridhar'!H69</f>
        <v>0</v>
      </c>
      <c r="N476" s="15">
        <f>'VZGTTQ00009363 - Harini Sridhar'!I69</f>
        <v>0</v>
      </c>
      <c r="O476" s="15">
        <f>'VZGTTQ00009363 - Harini Sridhar'!J69</f>
        <v>4408.585365853658</v>
      </c>
      <c r="P476" s="15">
        <f>'VZGTTQ00009363 - Harini Sridhar'!K69</f>
        <v>4408.585365853658</v>
      </c>
      <c r="Q476" s="15">
        <f>'VZGTTQ00009363 - Harini Sridhar'!L69</f>
        <v>4408.585365853658</v>
      </c>
      <c r="R476" s="15">
        <f>'VZGTTQ00009363 - Harini Sridhar'!M69</f>
        <v>4408.585365853658</v>
      </c>
      <c r="S476" s="15">
        <f>'VZGTTQ00009363 - Harini Sridhar'!N69</f>
        <v>4408.585365853658</v>
      </c>
      <c r="T476" s="15">
        <f>'VZGTTQ00009363 - Harini Sridhar'!O69</f>
        <v>13225.756097560974</v>
      </c>
      <c r="U476" s="15">
        <f>'VZGTTQ00009363 - Harini Sridhar'!P69</f>
        <v>17634.341463414632</v>
      </c>
      <c r="V476" s="98">
        <f>'VZGTTQ00009363 - Harini Sridhar'!Q69</f>
        <v>0</v>
      </c>
    </row>
    <row r="477" spans="1:22" ht="23.15" hidden="1" customHeight="1">
      <c r="A477" s="98">
        <f>'VZGTTQ00009363 - Harini Sridhar'!A70</f>
        <v>2117817</v>
      </c>
      <c r="B477" s="103" t="str">
        <f>'VZGTTQ00009363 - Harini Sridhar'!B70</f>
        <v>Kolar,Shruthi</v>
      </c>
      <c r="C477" s="98" t="str">
        <f>'VZGTTQ00009363 - Harini Sridhar'!C70</f>
        <v xml:space="preserve">Offshore </v>
      </c>
      <c r="D477" s="98">
        <f>'VZGTTQ00009363 - Harini Sridhar'!D70</f>
        <v>0</v>
      </c>
      <c r="E477" s="103" t="str">
        <f>'VZGTTQ00009363 - Harini Sridhar'!E70</f>
        <v>Java MS Developer -Level 3</v>
      </c>
      <c r="F477" s="111" t="s">
        <v>111</v>
      </c>
      <c r="G477" s="111" t="s">
        <v>112</v>
      </c>
      <c r="H477" s="98">
        <v>1000428977</v>
      </c>
      <c r="I477" s="98" t="s">
        <v>114</v>
      </c>
      <c r="J477" s="98" t="s">
        <v>33</v>
      </c>
      <c r="K477" s="15">
        <f>'VZGTTQ00009363 - Harini Sridhar'!F70</f>
        <v>25.048780487804876</v>
      </c>
      <c r="L477" s="15">
        <f>'VZGTTQ00009363 - Harini Sridhar'!G70</f>
        <v>4408.585365853658</v>
      </c>
      <c r="M477" s="15">
        <f>'VZGTTQ00009363 - Harini Sridhar'!H70</f>
        <v>0</v>
      </c>
      <c r="N477" s="15">
        <f>'VZGTTQ00009363 - Harini Sridhar'!I70</f>
        <v>0</v>
      </c>
      <c r="O477" s="15">
        <f>'VZGTTQ00009363 - Harini Sridhar'!J70</f>
        <v>4408.585365853658</v>
      </c>
      <c r="P477" s="15">
        <f>'VZGTTQ00009363 - Harini Sridhar'!K70</f>
        <v>4408.585365853658</v>
      </c>
      <c r="Q477" s="15">
        <f>'VZGTTQ00009363 - Harini Sridhar'!L70</f>
        <v>4408.585365853658</v>
      </c>
      <c r="R477" s="15">
        <f>'VZGTTQ00009363 - Harini Sridhar'!M70</f>
        <v>4408.585365853658</v>
      </c>
      <c r="S477" s="15">
        <f>'VZGTTQ00009363 - Harini Sridhar'!N70</f>
        <v>4408.585365853658</v>
      </c>
      <c r="T477" s="15">
        <f>'VZGTTQ00009363 - Harini Sridhar'!O70</f>
        <v>13225.756097560974</v>
      </c>
      <c r="U477" s="15">
        <f>'VZGTTQ00009363 - Harini Sridhar'!P70</f>
        <v>17634.341463414632</v>
      </c>
      <c r="V477" s="98">
        <f>'VZGTTQ00009363 - Harini Sridhar'!Q70</f>
        <v>0</v>
      </c>
    </row>
    <row r="478" spans="1:22" ht="23.15" hidden="1" customHeight="1">
      <c r="A478" s="98">
        <f>'VZGTTQ00009363 - Harini Sridhar'!A71</f>
        <v>2123675</v>
      </c>
      <c r="B478" s="103" t="str">
        <f>'VZGTTQ00009363 - Harini Sridhar'!B71</f>
        <v>Mashetty,Videsh</v>
      </c>
      <c r="C478" s="98" t="str">
        <f>'VZGTTQ00009363 - Harini Sridhar'!C71</f>
        <v xml:space="preserve">Offshore </v>
      </c>
      <c r="D478" s="98">
        <f>'VZGTTQ00009363 - Harini Sridhar'!D71</f>
        <v>0</v>
      </c>
      <c r="E478" s="103" t="str">
        <f>'VZGTTQ00009363 - Harini Sridhar'!E71</f>
        <v>Java MS Developer -Level 3</v>
      </c>
      <c r="F478" s="111" t="s">
        <v>111</v>
      </c>
      <c r="G478" s="111" t="s">
        <v>112</v>
      </c>
      <c r="H478" s="98">
        <v>1000428977</v>
      </c>
      <c r="I478" s="98" t="s">
        <v>114</v>
      </c>
      <c r="J478" s="98" t="s">
        <v>33</v>
      </c>
      <c r="K478" s="15">
        <f>'VZGTTQ00009363 - Harini Sridhar'!F71</f>
        <v>25.048780487804876</v>
      </c>
      <c r="L478" s="15">
        <f>'VZGTTQ00009363 - Harini Sridhar'!G71</f>
        <v>4408.585365853658</v>
      </c>
      <c r="M478" s="15">
        <f>'VZGTTQ00009363 - Harini Sridhar'!H71</f>
        <v>0</v>
      </c>
      <c r="N478" s="15">
        <f>'VZGTTQ00009363 - Harini Sridhar'!I71</f>
        <v>0</v>
      </c>
      <c r="O478" s="15">
        <f>'VZGTTQ00009363 - Harini Sridhar'!J71</f>
        <v>4408.585365853658</v>
      </c>
      <c r="P478" s="15">
        <f>'VZGTTQ00009363 - Harini Sridhar'!K71</f>
        <v>4408.585365853658</v>
      </c>
      <c r="Q478" s="15">
        <f>'VZGTTQ00009363 - Harini Sridhar'!L71</f>
        <v>4408.585365853658</v>
      </c>
      <c r="R478" s="15">
        <f>'VZGTTQ00009363 - Harini Sridhar'!M71</f>
        <v>4408.585365853658</v>
      </c>
      <c r="S478" s="15">
        <f>'VZGTTQ00009363 - Harini Sridhar'!N71</f>
        <v>4408.585365853658</v>
      </c>
      <c r="T478" s="15">
        <f>'VZGTTQ00009363 - Harini Sridhar'!O71</f>
        <v>13225.756097560974</v>
      </c>
      <c r="U478" s="15">
        <f>'VZGTTQ00009363 - Harini Sridhar'!P71</f>
        <v>17634.341463414632</v>
      </c>
      <c r="V478" s="98">
        <f>'VZGTTQ00009363 - Harini Sridhar'!Q71</f>
        <v>0</v>
      </c>
    </row>
    <row r="479" spans="1:22" ht="23.15" hidden="1" customHeight="1">
      <c r="A479" s="98">
        <f>'VZGTTQ00009363 - Harini Sridhar'!A72</f>
        <v>2145738</v>
      </c>
      <c r="B479" s="103" t="str">
        <f>'VZGTTQ00009363 - Harini Sridhar'!B72</f>
        <v>Magar,Omkar Pramod</v>
      </c>
      <c r="C479" s="98" t="str">
        <f>'VZGTTQ00009363 - Harini Sridhar'!C72</f>
        <v xml:space="preserve">Offshore </v>
      </c>
      <c r="D479" s="98">
        <f>'VZGTTQ00009363 - Harini Sridhar'!D72</f>
        <v>0</v>
      </c>
      <c r="E479" s="103" t="str">
        <f>'VZGTTQ00009363 - Harini Sridhar'!E72</f>
        <v>Java MS Developer -Level 3</v>
      </c>
      <c r="F479" s="111" t="s">
        <v>111</v>
      </c>
      <c r="G479" s="111" t="s">
        <v>112</v>
      </c>
      <c r="H479" s="98">
        <v>1000428977</v>
      </c>
      <c r="I479" s="98" t="s">
        <v>114</v>
      </c>
      <c r="J479" s="98" t="s">
        <v>33</v>
      </c>
      <c r="K479" s="15">
        <f>'VZGTTQ00009363 - Harini Sridhar'!F72</f>
        <v>25.048780487804876</v>
      </c>
      <c r="L479" s="15">
        <f>'VZGTTQ00009363 - Harini Sridhar'!G72</f>
        <v>4408.585365853658</v>
      </c>
      <c r="M479" s="15">
        <f>'VZGTTQ00009363 - Harini Sridhar'!H72</f>
        <v>0</v>
      </c>
      <c r="N479" s="15">
        <f>'VZGTTQ00009363 - Harini Sridhar'!I72</f>
        <v>0</v>
      </c>
      <c r="O479" s="15">
        <f>'VZGTTQ00009363 - Harini Sridhar'!J72</f>
        <v>4408.585365853658</v>
      </c>
      <c r="P479" s="15">
        <f>'VZGTTQ00009363 - Harini Sridhar'!K72</f>
        <v>4408.585365853658</v>
      </c>
      <c r="Q479" s="15">
        <f>'VZGTTQ00009363 - Harini Sridhar'!L72</f>
        <v>4408.585365853658</v>
      </c>
      <c r="R479" s="15">
        <f>'VZGTTQ00009363 - Harini Sridhar'!M72</f>
        <v>4408.585365853658</v>
      </c>
      <c r="S479" s="15">
        <f>'VZGTTQ00009363 - Harini Sridhar'!N72</f>
        <v>4408.585365853658</v>
      </c>
      <c r="T479" s="15">
        <f>'VZGTTQ00009363 - Harini Sridhar'!O72</f>
        <v>13225.756097560974</v>
      </c>
      <c r="U479" s="15">
        <f>'VZGTTQ00009363 - Harini Sridhar'!P72</f>
        <v>17634.341463414632</v>
      </c>
      <c r="V479" s="98">
        <f>'VZGTTQ00009363 - Harini Sridhar'!Q72</f>
        <v>0</v>
      </c>
    </row>
    <row r="480" spans="1:22" ht="23.15" hidden="1" customHeight="1">
      <c r="A480" s="98">
        <f>'VZGTTQ00009363 - Harini Sridhar'!A73</f>
        <v>2160556</v>
      </c>
      <c r="B480" s="103" t="str">
        <f>'VZGTTQ00009363 - Harini Sridhar'!B73</f>
        <v>Chennamsetti,Joshi Nagendra</v>
      </c>
      <c r="C480" s="98" t="str">
        <f>'VZGTTQ00009363 - Harini Sridhar'!C73</f>
        <v xml:space="preserve">Offshore </v>
      </c>
      <c r="D480" s="98">
        <f>'VZGTTQ00009363 - Harini Sridhar'!D73</f>
        <v>0</v>
      </c>
      <c r="E480" s="103" t="str">
        <f>'VZGTTQ00009363 - Harini Sridhar'!E73</f>
        <v>Automation Tester-Level 2</v>
      </c>
      <c r="F480" s="111" t="s">
        <v>111</v>
      </c>
      <c r="G480" s="111" t="s">
        <v>112</v>
      </c>
      <c r="H480" s="98">
        <v>1000428977</v>
      </c>
      <c r="I480" s="98" t="s">
        <v>114</v>
      </c>
      <c r="J480" s="98" t="s">
        <v>24</v>
      </c>
      <c r="K480" s="15">
        <f>'VZGTTQ00009363 - Harini Sridhar'!F73</f>
        <v>20.195121951219512</v>
      </c>
      <c r="L480" s="15">
        <f>'VZGTTQ00009363 - Harini Sridhar'!G73</f>
        <v>3554.3414634146343</v>
      </c>
      <c r="M480" s="15">
        <f>'VZGTTQ00009363 - Harini Sridhar'!H73</f>
        <v>0</v>
      </c>
      <c r="N480" s="15">
        <f>'VZGTTQ00009363 - Harini Sridhar'!I73</f>
        <v>0</v>
      </c>
      <c r="O480" s="15">
        <f>'VZGTTQ00009363 - Harini Sridhar'!J73</f>
        <v>3554.3414634146343</v>
      </c>
      <c r="P480" s="15">
        <f>'VZGTTQ00009363 - Harini Sridhar'!K73</f>
        <v>3554.3414634146343</v>
      </c>
      <c r="Q480" s="15">
        <f>'VZGTTQ00009363 - Harini Sridhar'!L73</f>
        <v>3554.3414634146343</v>
      </c>
      <c r="R480" s="15">
        <f>'VZGTTQ00009363 - Harini Sridhar'!M73</f>
        <v>3554.3414634146343</v>
      </c>
      <c r="S480" s="15">
        <f>'VZGTTQ00009363 - Harini Sridhar'!N73</f>
        <v>3554.3414634146343</v>
      </c>
      <c r="T480" s="15">
        <f>'VZGTTQ00009363 - Harini Sridhar'!O73</f>
        <v>10663.024390243903</v>
      </c>
      <c r="U480" s="15">
        <f>'VZGTTQ00009363 - Harini Sridhar'!P73</f>
        <v>14217.365853658537</v>
      </c>
      <c r="V480" s="98">
        <f>'VZGTTQ00009363 - Harini Sridhar'!Q73</f>
        <v>0</v>
      </c>
    </row>
    <row r="481" spans="1:22" ht="23.15" hidden="1" customHeight="1">
      <c r="A481" s="98">
        <f>'VZGTTQ00009363 - Harini Sridhar'!A74</f>
        <v>2160890</v>
      </c>
      <c r="B481" s="103" t="str">
        <f>'VZGTTQ00009363 - Harini Sridhar'!B74</f>
        <v>Venkatesh,Sai Aishwarya Lakshmi</v>
      </c>
      <c r="C481" s="98" t="str">
        <f>'VZGTTQ00009363 - Harini Sridhar'!C74</f>
        <v xml:space="preserve">Offshore </v>
      </c>
      <c r="D481" s="98">
        <f>'VZGTTQ00009363 - Harini Sridhar'!D74</f>
        <v>0</v>
      </c>
      <c r="E481" s="103" t="str">
        <f>'VZGTTQ00009363 - Harini Sridhar'!E74</f>
        <v>Automation Tester-Level 2</v>
      </c>
      <c r="F481" s="111" t="s">
        <v>111</v>
      </c>
      <c r="G481" s="111" t="s">
        <v>112</v>
      </c>
      <c r="H481" s="98">
        <v>1000428977</v>
      </c>
      <c r="I481" s="98" t="s">
        <v>114</v>
      </c>
      <c r="J481" s="98" t="s">
        <v>33</v>
      </c>
      <c r="K481" s="15">
        <f>'VZGTTQ00009363 - Harini Sridhar'!F74</f>
        <v>20.195121951219512</v>
      </c>
      <c r="L481" s="15">
        <f>'VZGTTQ00009363 - Harini Sridhar'!G74</f>
        <v>3554.3414634146343</v>
      </c>
      <c r="M481" s="15">
        <f>'VZGTTQ00009363 - Harini Sridhar'!H74</f>
        <v>0</v>
      </c>
      <c r="N481" s="15">
        <f>'VZGTTQ00009363 - Harini Sridhar'!I74</f>
        <v>0</v>
      </c>
      <c r="O481" s="15">
        <f>'VZGTTQ00009363 - Harini Sridhar'!J74</f>
        <v>3554.3414634146343</v>
      </c>
      <c r="P481" s="15">
        <f>'VZGTTQ00009363 - Harini Sridhar'!K74</f>
        <v>3554.3414634146343</v>
      </c>
      <c r="Q481" s="15">
        <f>'VZGTTQ00009363 - Harini Sridhar'!L74</f>
        <v>3554.3414634146343</v>
      </c>
      <c r="R481" s="15">
        <f>'VZGTTQ00009363 - Harini Sridhar'!M74</f>
        <v>3554.3414634146343</v>
      </c>
      <c r="S481" s="15">
        <f>'VZGTTQ00009363 - Harini Sridhar'!N74</f>
        <v>3554.3414634146343</v>
      </c>
      <c r="T481" s="15">
        <f>'VZGTTQ00009363 - Harini Sridhar'!O74</f>
        <v>10663.024390243903</v>
      </c>
      <c r="U481" s="15">
        <f>'VZGTTQ00009363 - Harini Sridhar'!P74</f>
        <v>14217.365853658537</v>
      </c>
      <c r="V481" s="98">
        <f>'VZGTTQ00009363 - Harini Sridhar'!Q74</f>
        <v>0</v>
      </c>
    </row>
    <row r="482" spans="1:22" ht="23.15" hidden="1" customHeight="1">
      <c r="A482" s="98">
        <f>'VZGTTQ00009363 - Harini Sridhar'!A75</f>
        <v>2183562</v>
      </c>
      <c r="B482" s="103" t="str">
        <f>'VZGTTQ00009363 - Harini Sridhar'!B75</f>
        <v>Paluri,Gopi</v>
      </c>
      <c r="C482" s="98" t="str">
        <f>'VZGTTQ00009363 - Harini Sridhar'!C75</f>
        <v xml:space="preserve">Offshore </v>
      </c>
      <c r="D482" s="98">
        <f>'VZGTTQ00009363 - Harini Sridhar'!D75</f>
        <v>0</v>
      </c>
      <c r="E482" s="103" t="str">
        <f>'VZGTTQ00009363 - Harini Sridhar'!E75</f>
        <v>Automation Tester-Level 2</v>
      </c>
      <c r="F482" s="111" t="s">
        <v>111</v>
      </c>
      <c r="G482" s="111" t="s">
        <v>112</v>
      </c>
      <c r="H482" s="98">
        <v>1000428977</v>
      </c>
      <c r="I482" s="98" t="s">
        <v>114</v>
      </c>
      <c r="J482" s="98" t="s">
        <v>33</v>
      </c>
      <c r="K482" s="15">
        <f>'VZGTTQ00009363 - Harini Sridhar'!F75</f>
        <v>20.195121951219512</v>
      </c>
      <c r="L482" s="15">
        <f>'VZGTTQ00009363 - Harini Sridhar'!G75</f>
        <v>3554.3414634146343</v>
      </c>
      <c r="M482" s="15">
        <f>'VZGTTQ00009363 - Harini Sridhar'!H75</f>
        <v>0</v>
      </c>
      <c r="N482" s="15">
        <f>'VZGTTQ00009363 - Harini Sridhar'!I75</f>
        <v>0</v>
      </c>
      <c r="O482" s="15">
        <f>'VZGTTQ00009363 - Harini Sridhar'!J75</f>
        <v>3554.3414634146343</v>
      </c>
      <c r="P482" s="15">
        <f>'VZGTTQ00009363 - Harini Sridhar'!K75</f>
        <v>3554.3414634146343</v>
      </c>
      <c r="Q482" s="15">
        <f>'VZGTTQ00009363 - Harini Sridhar'!L75</f>
        <v>3554.3414634146343</v>
      </c>
      <c r="R482" s="15">
        <f>'VZGTTQ00009363 - Harini Sridhar'!M75</f>
        <v>3554.3414634146343</v>
      </c>
      <c r="S482" s="15">
        <f>'VZGTTQ00009363 - Harini Sridhar'!N75</f>
        <v>3554.3414634146343</v>
      </c>
      <c r="T482" s="15">
        <f>'VZGTTQ00009363 - Harini Sridhar'!O75</f>
        <v>10663.024390243903</v>
      </c>
      <c r="U482" s="15">
        <f>'VZGTTQ00009363 - Harini Sridhar'!P75</f>
        <v>14217.365853658537</v>
      </c>
      <c r="V482" s="98">
        <f>'VZGTTQ00009363 - Harini Sridhar'!Q75</f>
        <v>0</v>
      </c>
    </row>
    <row r="483" spans="1:22" ht="23.15" hidden="1" customHeight="1">
      <c r="A483" s="98">
        <f>'VZGTTQ00009363 - Harini Sridhar'!A76</f>
        <v>2229265</v>
      </c>
      <c r="B483" s="103" t="str">
        <f>'VZGTTQ00009363 - Harini Sridhar'!B76</f>
        <v>Palli,Bhanu Prakash</v>
      </c>
      <c r="C483" s="98" t="str">
        <f>'VZGTTQ00009363 - Harini Sridhar'!C76</f>
        <v xml:space="preserve">Offshore </v>
      </c>
      <c r="D483" s="98">
        <f>'VZGTTQ00009363 - Harini Sridhar'!D76</f>
        <v>0</v>
      </c>
      <c r="E483" s="103" t="str">
        <f>'VZGTTQ00009363 - Harini Sridhar'!E76</f>
        <v>Automation Tester-Level 2</v>
      </c>
      <c r="F483" s="111" t="s">
        <v>111</v>
      </c>
      <c r="G483" s="111" t="s">
        <v>112</v>
      </c>
      <c r="H483" s="98">
        <v>1000428977</v>
      </c>
      <c r="I483" s="98" t="s">
        <v>114</v>
      </c>
      <c r="J483" s="98" t="s">
        <v>33</v>
      </c>
      <c r="K483" s="15">
        <f>'VZGTTQ00009363 - Harini Sridhar'!F76</f>
        <v>20.195121951219512</v>
      </c>
      <c r="L483" s="15">
        <f>'VZGTTQ00009363 - Harini Sridhar'!G76</f>
        <v>3554.3414634146343</v>
      </c>
      <c r="M483" s="15">
        <f>'VZGTTQ00009363 - Harini Sridhar'!H76</f>
        <v>0</v>
      </c>
      <c r="N483" s="15">
        <f>'VZGTTQ00009363 - Harini Sridhar'!I76</f>
        <v>0</v>
      </c>
      <c r="O483" s="15">
        <f>'VZGTTQ00009363 - Harini Sridhar'!J76</f>
        <v>3554.3414634146343</v>
      </c>
      <c r="P483" s="15">
        <f>'VZGTTQ00009363 - Harini Sridhar'!K76</f>
        <v>3554.3414634146343</v>
      </c>
      <c r="Q483" s="15">
        <f>'VZGTTQ00009363 - Harini Sridhar'!L76</f>
        <v>3554.3414634146343</v>
      </c>
      <c r="R483" s="15">
        <f>'VZGTTQ00009363 - Harini Sridhar'!M76</f>
        <v>3554.3414634146343</v>
      </c>
      <c r="S483" s="15">
        <f>'VZGTTQ00009363 - Harini Sridhar'!N76</f>
        <v>3554.3414634146343</v>
      </c>
      <c r="T483" s="15">
        <f>'VZGTTQ00009363 - Harini Sridhar'!O76</f>
        <v>10663.024390243903</v>
      </c>
      <c r="U483" s="15">
        <f>'VZGTTQ00009363 - Harini Sridhar'!P76</f>
        <v>14217.365853658537</v>
      </c>
      <c r="V483" s="98">
        <f>'VZGTTQ00009363 - Harini Sridhar'!Q76</f>
        <v>0</v>
      </c>
    </row>
    <row r="484" spans="1:22" ht="23.15" hidden="1" customHeight="1">
      <c r="A484" s="98">
        <f>'VZGTTQ00009363 - Harini Sridhar'!A77</f>
        <v>2230404</v>
      </c>
      <c r="B484" s="103" t="str">
        <f>'VZGTTQ00009363 - Harini Sridhar'!B77</f>
        <v>Sayyad,Shabana Rahim</v>
      </c>
      <c r="C484" s="98" t="str">
        <f>'VZGTTQ00009363 - Harini Sridhar'!C77</f>
        <v xml:space="preserve">Offshore </v>
      </c>
      <c r="D484" s="98">
        <f>'VZGTTQ00009363 - Harini Sridhar'!D77</f>
        <v>0</v>
      </c>
      <c r="E484" s="103" t="str">
        <f>'VZGTTQ00009363 - Harini Sridhar'!E77</f>
        <v>Automation Tester-Level 2</v>
      </c>
      <c r="F484" s="111" t="s">
        <v>111</v>
      </c>
      <c r="G484" s="111" t="s">
        <v>112</v>
      </c>
      <c r="H484" s="98">
        <v>1000441057</v>
      </c>
      <c r="I484" s="98" t="s">
        <v>49</v>
      </c>
      <c r="J484" s="98" t="s">
        <v>33</v>
      </c>
      <c r="K484" s="15">
        <f>'VZGTTQ00009363 - Harini Sridhar'!F77</f>
        <v>20.195121951219512</v>
      </c>
      <c r="L484" s="15">
        <f>'VZGTTQ00009363 - Harini Sridhar'!G77</f>
        <v>3554.3414634146343</v>
      </c>
      <c r="M484" s="15">
        <f>'VZGTTQ00009363 - Harini Sridhar'!H77</f>
        <v>0</v>
      </c>
      <c r="N484" s="15">
        <f>'VZGTTQ00009363 - Harini Sridhar'!I77</f>
        <v>0</v>
      </c>
      <c r="O484" s="15">
        <f>'VZGTTQ00009363 - Harini Sridhar'!J77</f>
        <v>3554.3414634146343</v>
      </c>
      <c r="P484" s="15">
        <f>'VZGTTQ00009363 - Harini Sridhar'!K77</f>
        <v>3554.3414634146343</v>
      </c>
      <c r="Q484" s="15">
        <f>'VZGTTQ00009363 - Harini Sridhar'!L77</f>
        <v>3554.3414634146343</v>
      </c>
      <c r="R484" s="15">
        <f>'VZGTTQ00009363 - Harini Sridhar'!M77</f>
        <v>3554.3414634146343</v>
      </c>
      <c r="S484" s="15">
        <f>'VZGTTQ00009363 - Harini Sridhar'!N77</f>
        <v>3554.3414634146343</v>
      </c>
      <c r="T484" s="15">
        <f>'VZGTTQ00009363 - Harini Sridhar'!O77</f>
        <v>10663.024390243903</v>
      </c>
      <c r="U484" s="15">
        <f>'VZGTTQ00009363 - Harini Sridhar'!P77</f>
        <v>14217.365853658537</v>
      </c>
      <c r="V484" s="98">
        <f>'VZGTTQ00009363 - Harini Sridhar'!Q77</f>
        <v>0</v>
      </c>
    </row>
    <row r="485" spans="1:22" ht="23.15" hidden="1" customHeight="1">
      <c r="A485" s="98">
        <f>'VZGTTQ00009363 - Harini Sridhar'!A78</f>
        <v>2273002</v>
      </c>
      <c r="B485" s="103" t="str">
        <f>'VZGTTQ00009363 - Harini Sridhar'!B78</f>
        <v>Thirumani,Paulraj</v>
      </c>
      <c r="C485" s="98" t="str">
        <f>'VZGTTQ00009363 - Harini Sridhar'!C78</f>
        <v xml:space="preserve">Offshore </v>
      </c>
      <c r="D485" s="98">
        <f>'VZGTTQ00009363 - Harini Sridhar'!D78</f>
        <v>0</v>
      </c>
      <c r="E485" s="103" t="str">
        <f>'VZGTTQ00009363 - Harini Sridhar'!E78</f>
        <v>Tester-Level 2</v>
      </c>
      <c r="F485" s="111" t="s">
        <v>111</v>
      </c>
      <c r="G485" s="111" t="s">
        <v>112</v>
      </c>
      <c r="H485" s="98">
        <v>1000428977</v>
      </c>
      <c r="I485" s="98" t="s">
        <v>114</v>
      </c>
      <c r="J485" s="98" t="s">
        <v>33</v>
      </c>
      <c r="K485" s="15">
        <f>'VZGTTQ00009363 - Harini Sridhar'!F78</f>
        <v>20.195121951219512</v>
      </c>
      <c r="L485" s="15">
        <f>'VZGTTQ00009363 - Harini Sridhar'!G78</f>
        <v>3554.3414634146343</v>
      </c>
      <c r="M485" s="15">
        <f>'VZGTTQ00009363 - Harini Sridhar'!H78</f>
        <v>0</v>
      </c>
      <c r="N485" s="15">
        <f>'VZGTTQ00009363 - Harini Sridhar'!I78</f>
        <v>0</v>
      </c>
      <c r="O485" s="15">
        <f>'VZGTTQ00009363 - Harini Sridhar'!J78</f>
        <v>3554.3414634146343</v>
      </c>
      <c r="P485" s="15">
        <f>'VZGTTQ00009363 - Harini Sridhar'!K78</f>
        <v>3554.3414634146343</v>
      </c>
      <c r="Q485" s="15">
        <f>'VZGTTQ00009363 - Harini Sridhar'!L78</f>
        <v>3554.3414634146343</v>
      </c>
      <c r="R485" s="15">
        <f>'VZGTTQ00009363 - Harini Sridhar'!M78</f>
        <v>3554.3414634146343</v>
      </c>
      <c r="S485" s="15">
        <f>'VZGTTQ00009363 - Harini Sridhar'!N78</f>
        <v>3554.3414634146343</v>
      </c>
      <c r="T485" s="15">
        <f>'VZGTTQ00009363 - Harini Sridhar'!O78</f>
        <v>10663.024390243903</v>
      </c>
      <c r="U485" s="15">
        <f>'VZGTTQ00009363 - Harini Sridhar'!P78</f>
        <v>14217.365853658537</v>
      </c>
      <c r="V485" s="98">
        <f>'VZGTTQ00009363 - Harini Sridhar'!Q78</f>
        <v>0</v>
      </c>
    </row>
    <row r="486" spans="1:22" ht="23.15" hidden="1" customHeight="1">
      <c r="A486" s="98">
        <f>'VZGTTQ00009363 - Harini Sridhar'!A79</f>
        <v>2276027</v>
      </c>
      <c r="B486" s="103" t="str">
        <f>'VZGTTQ00009363 - Harini Sridhar'!B79</f>
        <v>Kumar,Abhimanyu</v>
      </c>
      <c r="C486" s="98" t="str">
        <f>'VZGTTQ00009363 - Harini Sridhar'!C79</f>
        <v xml:space="preserve">Offshore </v>
      </c>
      <c r="D486" s="98">
        <f>'VZGTTQ00009363 - Harini Sridhar'!D79</f>
        <v>0</v>
      </c>
      <c r="E486" s="103" t="str">
        <f>'VZGTTQ00009363 - Harini Sridhar'!E79</f>
        <v>Tester-Level 2</v>
      </c>
      <c r="F486" s="111" t="s">
        <v>111</v>
      </c>
      <c r="G486" s="111" t="s">
        <v>112</v>
      </c>
      <c r="H486" s="98">
        <v>1000428977</v>
      </c>
      <c r="I486" s="98" t="s">
        <v>114</v>
      </c>
      <c r="J486" s="98" t="s">
        <v>33</v>
      </c>
      <c r="K486" s="15">
        <f>'VZGTTQ00009363 - Harini Sridhar'!F79</f>
        <v>20.195121951219512</v>
      </c>
      <c r="L486" s="15">
        <f>'VZGTTQ00009363 - Harini Sridhar'!G79</f>
        <v>3554.3414634146343</v>
      </c>
      <c r="M486" s="15">
        <f>'VZGTTQ00009363 - Harini Sridhar'!H79</f>
        <v>0</v>
      </c>
      <c r="N486" s="15">
        <f>'VZGTTQ00009363 - Harini Sridhar'!I79</f>
        <v>0</v>
      </c>
      <c r="O486" s="15">
        <f>'VZGTTQ00009363 - Harini Sridhar'!J79</f>
        <v>3554.3414634146343</v>
      </c>
      <c r="P486" s="15">
        <f>'VZGTTQ00009363 - Harini Sridhar'!K79</f>
        <v>3554.3414634146343</v>
      </c>
      <c r="Q486" s="15">
        <f>'VZGTTQ00009363 - Harini Sridhar'!L79</f>
        <v>3554.3414634146343</v>
      </c>
      <c r="R486" s="15">
        <f>'VZGTTQ00009363 - Harini Sridhar'!M79</f>
        <v>3554.3414634146343</v>
      </c>
      <c r="S486" s="15">
        <f>'VZGTTQ00009363 - Harini Sridhar'!N79</f>
        <v>3554.3414634146343</v>
      </c>
      <c r="T486" s="15">
        <f>'VZGTTQ00009363 - Harini Sridhar'!O79</f>
        <v>10663.024390243903</v>
      </c>
      <c r="U486" s="15">
        <f>'VZGTTQ00009363 - Harini Sridhar'!P79</f>
        <v>14217.365853658537</v>
      </c>
      <c r="V486" s="98">
        <f>'VZGTTQ00009363 - Harini Sridhar'!Q79</f>
        <v>0</v>
      </c>
    </row>
    <row r="487" spans="1:22" ht="23.15" hidden="1" customHeight="1">
      <c r="A487" s="98">
        <f>'VZGTTQ00009363 - Harini Sridhar'!A80</f>
        <v>2303877</v>
      </c>
      <c r="B487" s="103" t="str">
        <f>'VZGTTQ00009363 - Harini Sridhar'!B80</f>
        <v>K,Lavanya</v>
      </c>
      <c r="C487" s="98" t="str">
        <f>'VZGTTQ00009363 - Harini Sridhar'!C80</f>
        <v xml:space="preserve">Offshore </v>
      </c>
      <c r="D487" s="98">
        <f>'VZGTTQ00009363 - Harini Sridhar'!D80</f>
        <v>0</v>
      </c>
      <c r="E487" s="103" t="str">
        <f>'VZGTTQ00009363 - Harini Sridhar'!E80</f>
        <v>Tester-Level 2</v>
      </c>
      <c r="F487" s="111" t="s">
        <v>111</v>
      </c>
      <c r="G487" s="111" t="s">
        <v>112</v>
      </c>
      <c r="H487" s="98">
        <v>1000428977</v>
      </c>
      <c r="I487" s="98" t="s">
        <v>114</v>
      </c>
      <c r="J487" s="98" t="s">
        <v>27</v>
      </c>
      <c r="K487" s="15">
        <f>'VZGTTQ00009363 - Harini Sridhar'!F80</f>
        <v>20.195121951219512</v>
      </c>
      <c r="L487" s="15">
        <f>'VZGTTQ00009363 - Harini Sridhar'!G80</f>
        <v>3554.3414634146343</v>
      </c>
      <c r="M487" s="15">
        <f>'VZGTTQ00009363 - Harini Sridhar'!H80</f>
        <v>0</v>
      </c>
      <c r="N487" s="15">
        <f>'VZGTTQ00009363 - Harini Sridhar'!I80</f>
        <v>0</v>
      </c>
      <c r="O487" s="15">
        <f>'VZGTTQ00009363 - Harini Sridhar'!J80</f>
        <v>3554.3414634146343</v>
      </c>
      <c r="P487" s="15">
        <f>'VZGTTQ00009363 - Harini Sridhar'!K80</f>
        <v>3554.3414634146343</v>
      </c>
      <c r="Q487" s="15">
        <f>'VZGTTQ00009363 - Harini Sridhar'!L80</f>
        <v>3554.3414634146343</v>
      </c>
      <c r="R487" s="15">
        <f>'VZGTTQ00009363 - Harini Sridhar'!M80</f>
        <v>3554.3414634146343</v>
      </c>
      <c r="S487" s="15">
        <f>'VZGTTQ00009363 - Harini Sridhar'!N80</f>
        <v>3554.3414634146343</v>
      </c>
      <c r="T487" s="15">
        <f>'VZGTTQ00009363 - Harini Sridhar'!O80</f>
        <v>10663.024390243903</v>
      </c>
      <c r="U487" s="15">
        <f>'VZGTTQ00009363 - Harini Sridhar'!P80</f>
        <v>14217.365853658537</v>
      </c>
      <c r="V487" s="98">
        <f>'VZGTTQ00009363 - Harini Sridhar'!Q80</f>
        <v>0</v>
      </c>
    </row>
    <row r="488" spans="1:22" ht="23.15" hidden="1" customHeight="1">
      <c r="A488" s="98">
        <f>'VZGTTQ00009363 - Harini Sridhar'!A81</f>
        <v>2335164</v>
      </c>
      <c r="B488" s="103" t="str">
        <f>'VZGTTQ00009363 - Harini Sridhar'!B81</f>
        <v>G,Nagasundareswaran</v>
      </c>
      <c r="C488" s="98" t="str">
        <f>'VZGTTQ00009363 - Harini Sridhar'!C81</f>
        <v xml:space="preserve">Offshore </v>
      </c>
      <c r="D488" s="98">
        <f>'VZGTTQ00009363 - Harini Sridhar'!D81</f>
        <v>0</v>
      </c>
      <c r="E488" s="103" t="str">
        <f>'VZGTTQ00009363 - Harini Sridhar'!E81</f>
        <v>Tester-Level 2</v>
      </c>
      <c r="F488" s="111" t="s">
        <v>111</v>
      </c>
      <c r="G488" s="111" t="s">
        <v>112</v>
      </c>
      <c r="H488" s="98">
        <v>1000428977</v>
      </c>
      <c r="I488" s="98" t="s">
        <v>114</v>
      </c>
      <c r="J488" s="98" t="s">
        <v>27</v>
      </c>
      <c r="K488" s="15">
        <f>'VZGTTQ00009363 - Harini Sridhar'!F81</f>
        <v>20.195121951219512</v>
      </c>
      <c r="L488" s="15">
        <f>'VZGTTQ00009363 - Harini Sridhar'!G81</f>
        <v>3554.3414634146343</v>
      </c>
      <c r="M488" s="15">
        <f>'VZGTTQ00009363 - Harini Sridhar'!H81</f>
        <v>0</v>
      </c>
      <c r="N488" s="15">
        <f>'VZGTTQ00009363 - Harini Sridhar'!I81</f>
        <v>0</v>
      </c>
      <c r="O488" s="15">
        <f>'VZGTTQ00009363 - Harini Sridhar'!J81</f>
        <v>3554.3414634146343</v>
      </c>
      <c r="P488" s="15">
        <f>'VZGTTQ00009363 - Harini Sridhar'!K81</f>
        <v>3554.3414634146343</v>
      </c>
      <c r="Q488" s="15">
        <f>'VZGTTQ00009363 - Harini Sridhar'!L81</f>
        <v>3554.3414634146343</v>
      </c>
      <c r="R488" s="15">
        <f>'VZGTTQ00009363 - Harini Sridhar'!M81</f>
        <v>3554.3414634146343</v>
      </c>
      <c r="S488" s="15">
        <f>'VZGTTQ00009363 - Harini Sridhar'!N81</f>
        <v>3554.3414634146343</v>
      </c>
      <c r="T488" s="15">
        <f>'VZGTTQ00009363 - Harini Sridhar'!O81</f>
        <v>10663.024390243903</v>
      </c>
      <c r="U488" s="15">
        <f>'VZGTTQ00009363 - Harini Sridhar'!P81</f>
        <v>14217.365853658537</v>
      </c>
      <c r="V488" s="98">
        <f>'VZGTTQ00009363 - Harini Sridhar'!Q81</f>
        <v>0</v>
      </c>
    </row>
    <row r="489" spans="1:22" ht="23.15" hidden="1" customHeight="1">
      <c r="A489" s="98">
        <f>'VZGTTQ00009363 - Harini Sridhar'!A82</f>
        <v>295052</v>
      </c>
      <c r="B489" s="103" t="str">
        <f>'VZGTTQ00009363 - Harini Sridhar'!B82</f>
        <v>Reddy,Dwarakanatha</v>
      </c>
      <c r="C489" s="98" t="str">
        <f>'VZGTTQ00009363 - Harini Sridhar'!C82</f>
        <v xml:space="preserve">Offshore </v>
      </c>
      <c r="D489" s="98">
        <f>'VZGTTQ00009363 - Harini Sridhar'!D82</f>
        <v>0</v>
      </c>
      <c r="E489" s="103" t="str">
        <f>'VZGTTQ00009363 - Harini Sridhar'!E82</f>
        <v>Tester-Level 2</v>
      </c>
      <c r="F489" s="111" t="s">
        <v>111</v>
      </c>
      <c r="G489" s="111" t="s">
        <v>112</v>
      </c>
      <c r="H489" s="98" t="e">
        <v>#N/A</v>
      </c>
      <c r="I489" s="98" t="e">
        <v>#N/A</v>
      </c>
      <c r="J489" s="98" t="e">
        <v>#N/A</v>
      </c>
      <c r="K489" s="15">
        <f>'VZGTTQ00009363 - Harini Sridhar'!F82</f>
        <v>20.195121951219512</v>
      </c>
      <c r="L489" s="15">
        <f>'VZGTTQ00009363 - Harini Sridhar'!G82</f>
        <v>3554.3414634146343</v>
      </c>
      <c r="M489" s="15">
        <f>'VZGTTQ00009363 - Harini Sridhar'!H82</f>
        <v>0</v>
      </c>
      <c r="N489" s="15">
        <f>'VZGTTQ00009363 - Harini Sridhar'!I82</f>
        <v>0</v>
      </c>
      <c r="O489" s="15">
        <f>'VZGTTQ00009363 - Harini Sridhar'!J82</f>
        <v>3554.3414634146343</v>
      </c>
      <c r="P489" s="15">
        <f>'VZGTTQ00009363 - Harini Sridhar'!K82</f>
        <v>3554.3414634146343</v>
      </c>
      <c r="Q489" s="15">
        <f>'VZGTTQ00009363 - Harini Sridhar'!L82</f>
        <v>3554.3414634146343</v>
      </c>
      <c r="R489" s="15">
        <f>'VZGTTQ00009363 - Harini Sridhar'!M82</f>
        <v>3554.3414634146343</v>
      </c>
      <c r="S489" s="15">
        <f>'VZGTTQ00009363 - Harini Sridhar'!N82</f>
        <v>3554.3414634146343</v>
      </c>
      <c r="T489" s="15">
        <f>'VZGTTQ00009363 - Harini Sridhar'!O82</f>
        <v>10663.024390243903</v>
      </c>
      <c r="U489" s="15">
        <f>'VZGTTQ00009363 - Harini Sridhar'!P82</f>
        <v>14217.365853658537</v>
      </c>
      <c r="V489" s="98">
        <f>'VZGTTQ00009363 - Harini Sridhar'!Q82</f>
        <v>0</v>
      </c>
    </row>
    <row r="490" spans="1:22" ht="23.15" hidden="1" customHeight="1">
      <c r="A490" s="98">
        <f>'VZGTTQ00009363 - Harini Sridhar'!A83</f>
        <v>835284</v>
      </c>
      <c r="B490" s="103" t="str">
        <f>'VZGTTQ00009363 - Harini Sridhar'!B83</f>
        <v>Chitti Babu,Usha</v>
      </c>
      <c r="C490" s="98" t="str">
        <f>'VZGTTQ00009363 - Harini Sridhar'!C83</f>
        <v xml:space="preserve">Offshore </v>
      </c>
      <c r="D490" s="98">
        <f>'VZGTTQ00009363 - Harini Sridhar'!D83</f>
        <v>0</v>
      </c>
      <c r="E490" s="103" t="str">
        <f>'VZGTTQ00009363 - Harini Sridhar'!E83</f>
        <v>Tester-Level 2</v>
      </c>
      <c r="F490" s="111" t="s">
        <v>111</v>
      </c>
      <c r="G490" s="111" t="s">
        <v>112</v>
      </c>
      <c r="H490" s="98">
        <v>1000428977</v>
      </c>
      <c r="I490" s="98" t="s">
        <v>114</v>
      </c>
      <c r="J490" s="98" t="s">
        <v>33</v>
      </c>
      <c r="K490" s="15">
        <f>'VZGTTQ00009363 - Harini Sridhar'!F83</f>
        <v>20.195121951219512</v>
      </c>
      <c r="L490" s="15">
        <f>'VZGTTQ00009363 - Harini Sridhar'!G83</f>
        <v>3554.3414634146343</v>
      </c>
      <c r="M490" s="15">
        <f>'VZGTTQ00009363 - Harini Sridhar'!H83</f>
        <v>0</v>
      </c>
      <c r="N490" s="15">
        <f>'VZGTTQ00009363 - Harini Sridhar'!I83</f>
        <v>0</v>
      </c>
      <c r="O490" s="15">
        <f>'VZGTTQ00009363 - Harini Sridhar'!J83</f>
        <v>3554.3414634146343</v>
      </c>
      <c r="P490" s="15">
        <f>'VZGTTQ00009363 - Harini Sridhar'!K83</f>
        <v>3554.3414634146343</v>
      </c>
      <c r="Q490" s="15">
        <f>'VZGTTQ00009363 - Harini Sridhar'!L83</f>
        <v>3554.3414634146343</v>
      </c>
      <c r="R490" s="15">
        <f>'VZGTTQ00009363 - Harini Sridhar'!M83</f>
        <v>3554.3414634146343</v>
      </c>
      <c r="S490" s="15">
        <f>'VZGTTQ00009363 - Harini Sridhar'!N83</f>
        <v>3554.3414634146343</v>
      </c>
      <c r="T490" s="15">
        <f>'VZGTTQ00009363 - Harini Sridhar'!O83</f>
        <v>10663.024390243903</v>
      </c>
      <c r="U490" s="15">
        <f>'VZGTTQ00009363 - Harini Sridhar'!P83</f>
        <v>14217.365853658537</v>
      </c>
      <c r="V490" s="98">
        <f>'VZGTTQ00009363 - Harini Sridhar'!Q83</f>
        <v>0</v>
      </c>
    </row>
    <row r="491" spans="1:22" ht="23.15" hidden="1" customHeight="1">
      <c r="A491" s="98">
        <f>'VZGTTQ00009363 - Harini Sridhar'!A84</f>
        <v>896816</v>
      </c>
      <c r="B491" s="103" t="str">
        <f>'VZGTTQ00009363 - Harini Sridhar'!B84</f>
        <v>Madhuri,D P</v>
      </c>
      <c r="C491" s="98" t="str">
        <f>'VZGTTQ00009363 - Harini Sridhar'!C84</f>
        <v xml:space="preserve">Offshore </v>
      </c>
      <c r="D491" s="98">
        <f>'VZGTTQ00009363 - Harini Sridhar'!D84</f>
        <v>0</v>
      </c>
      <c r="E491" s="103" t="str">
        <f>'VZGTTQ00009363 - Harini Sridhar'!E84</f>
        <v>Tester-Level 3</v>
      </c>
      <c r="F491" s="111" t="s">
        <v>111</v>
      </c>
      <c r="G491" s="111" t="s">
        <v>112</v>
      </c>
      <c r="H491" s="98">
        <v>1000428977</v>
      </c>
      <c r="I491" s="98" t="s">
        <v>114</v>
      </c>
      <c r="J491" s="98" t="s">
        <v>33</v>
      </c>
      <c r="K491" s="15">
        <f>'VZGTTQ00009363 - Harini Sridhar'!F84</f>
        <v>23.134146341463413</v>
      </c>
      <c r="L491" s="15">
        <f>'VZGTTQ00009363 - Harini Sridhar'!G84</f>
        <v>4071.6097560975609</v>
      </c>
      <c r="M491" s="15">
        <f>'VZGTTQ00009363 - Harini Sridhar'!H84</f>
        <v>0</v>
      </c>
      <c r="N491" s="15">
        <f>'VZGTTQ00009363 - Harini Sridhar'!I84</f>
        <v>0</v>
      </c>
      <c r="O491" s="15">
        <f>'VZGTTQ00009363 - Harini Sridhar'!J84</f>
        <v>4071.6097560975609</v>
      </c>
      <c r="P491" s="15">
        <f>'VZGTTQ00009363 - Harini Sridhar'!K84</f>
        <v>4071.6097560975609</v>
      </c>
      <c r="Q491" s="15">
        <f>'VZGTTQ00009363 - Harini Sridhar'!L84</f>
        <v>4071.6097560975609</v>
      </c>
      <c r="R491" s="15">
        <f>'VZGTTQ00009363 - Harini Sridhar'!M84</f>
        <v>4071.6097560975609</v>
      </c>
      <c r="S491" s="15">
        <f>'VZGTTQ00009363 - Harini Sridhar'!N84</f>
        <v>4071.6097560975609</v>
      </c>
      <c r="T491" s="15">
        <f>'VZGTTQ00009363 - Harini Sridhar'!O84</f>
        <v>12214.829268292682</v>
      </c>
      <c r="U491" s="15">
        <f>'VZGTTQ00009363 - Harini Sridhar'!P84</f>
        <v>16286.439024390244</v>
      </c>
      <c r="V491" s="98">
        <f>'VZGTTQ00009363 - Harini Sridhar'!Q84</f>
        <v>0</v>
      </c>
    </row>
    <row r="492" spans="1:22" ht="23.15" hidden="1" customHeight="1">
      <c r="A492" s="98">
        <f>'VZGTTQ00009363 - Harini Sridhar'!A85</f>
        <v>480084</v>
      </c>
      <c r="B492" s="103" t="str">
        <f>'VZGTTQ00009363 - Harini Sridhar'!B85</f>
        <v>Bandla,Reddy lakshmi</v>
      </c>
      <c r="C492" s="98" t="str">
        <f>'VZGTTQ00009363 - Harini Sridhar'!C85</f>
        <v xml:space="preserve">Offshore </v>
      </c>
      <c r="D492" s="98">
        <f>'VZGTTQ00009363 - Harini Sridhar'!D85</f>
        <v>0</v>
      </c>
      <c r="E492" s="103" t="str">
        <f>'VZGTTQ00009363 - Harini Sridhar'!E85</f>
        <v>MS SQL DB Developer-Level 2</v>
      </c>
      <c r="F492" s="111" t="s">
        <v>111</v>
      </c>
      <c r="G492" s="111" t="s">
        <v>112</v>
      </c>
      <c r="H492" s="98">
        <v>1000428977</v>
      </c>
      <c r="I492" s="98" t="s">
        <v>114</v>
      </c>
      <c r="J492" s="98" t="s">
        <v>26</v>
      </c>
      <c r="K492" s="15">
        <f>'VZGTTQ00009363 - Harini Sridhar'!F85</f>
        <v>20.195121951219512</v>
      </c>
      <c r="L492" s="15">
        <f>'VZGTTQ00009363 - Harini Sridhar'!G85</f>
        <v>3554.3414634146343</v>
      </c>
      <c r="M492" s="15">
        <f>'VZGTTQ00009363 - Harini Sridhar'!H85</f>
        <v>0</v>
      </c>
      <c r="N492" s="15">
        <f>'VZGTTQ00009363 - Harini Sridhar'!I85</f>
        <v>0</v>
      </c>
      <c r="O492" s="15">
        <f>'VZGTTQ00009363 - Harini Sridhar'!J85</f>
        <v>3554.3414634146343</v>
      </c>
      <c r="P492" s="15">
        <f>'VZGTTQ00009363 - Harini Sridhar'!K85</f>
        <v>3554.3414634146343</v>
      </c>
      <c r="Q492" s="15">
        <f>'VZGTTQ00009363 - Harini Sridhar'!L85</f>
        <v>3554.3414634146343</v>
      </c>
      <c r="R492" s="15">
        <f>'VZGTTQ00009363 - Harini Sridhar'!M85</f>
        <v>3554.3414634146343</v>
      </c>
      <c r="S492" s="15">
        <f>'VZGTTQ00009363 - Harini Sridhar'!N85</f>
        <v>3554.3414634146343</v>
      </c>
      <c r="T492" s="15">
        <f>'VZGTTQ00009363 - Harini Sridhar'!O85</f>
        <v>10663.024390243903</v>
      </c>
      <c r="U492" s="15">
        <f>'VZGTTQ00009363 - Harini Sridhar'!P85</f>
        <v>14217.365853658537</v>
      </c>
      <c r="V492" s="98">
        <f>'VZGTTQ00009363 - Harini Sridhar'!Q85</f>
        <v>0</v>
      </c>
    </row>
    <row r="493" spans="1:22" ht="23.15" hidden="1" customHeight="1">
      <c r="A493" s="98">
        <f>'VZGTTQ00009363 - Harini Sridhar'!A86</f>
        <v>2117540</v>
      </c>
      <c r="B493" s="103" t="str">
        <f>'VZGTTQ00009363 - Harini Sridhar'!B86</f>
        <v>R.,Sangeetha</v>
      </c>
      <c r="C493" s="98" t="str">
        <f>'VZGTTQ00009363 - Harini Sridhar'!C86</f>
        <v xml:space="preserve">Offshore </v>
      </c>
      <c r="D493" s="98">
        <f>'VZGTTQ00009363 - Harini Sridhar'!D86</f>
        <v>0</v>
      </c>
      <c r="E493" s="103" t="str">
        <f>'VZGTTQ00009363 - Harini Sridhar'!E86</f>
        <v>MS SQL DB Developer-Level 2</v>
      </c>
      <c r="F493" s="111" t="s">
        <v>111</v>
      </c>
      <c r="G493" s="111" t="s">
        <v>112</v>
      </c>
      <c r="H493" s="98">
        <v>1000428977</v>
      </c>
      <c r="I493" s="98" t="s">
        <v>114</v>
      </c>
      <c r="J493" s="98" t="s">
        <v>26</v>
      </c>
      <c r="K493" s="15">
        <f>'VZGTTQ00009363 - Harini Sridhar'!F86</f>
        <v>20.195121951219512</v>
      </c>
      <c r="L493" s="15">
        <f>'VZGTTQ00009363 - Harini Sridhar'!G86</f>
        <v>3554.3414634146343</v>
      </c>
      <c r="M493" s="15">
        <f>'VZGTTQ00009363 - Harini Sridhar'!H86</f>
        <v>0</v>
      </c>
      <c r="N493" s="15">
        <f>'VZGTTQ00009363 - Harini Sridhar'!I86</f>
        <v>0</v>
      </c>
      <c r="O493" s="15">
        <f>'VZGTTQ00009363 - Harini Sridhar'!J86</f>
        <v>3554.3414634146343</v>
      </c>
      <c r="P493" s="15">
        <f>'VZGTTQ00009363 - Harini Sridhar'!K86</f>
        <v>3554.3414634146343</v>
      </c>
      <c r="Q493" s="15">
        <f>'VZGTTQ00009363 - Harini Sridhar'!L86</f>
        <v>3554.3414634146343</v>
      </c>
      <c r="R493" s="15">
        <f>'VZGTTQ00009363 - Harini Sridhar'!M86</f>
        <v>3554.3414634146343</v>
      </c>
      <c r="S493" s="15">
        <f>'VZGTTQ00009363 - Harini Sridhar'!N86</f>
        <v>3554.3414634146343</v>
      </c>
      <c r="T493" s="15">
        <f>'VZGTTQ00009363 - Harini Sridhar'!O86</f>
        <v>10663.024390243903</v>
      </c>
      <c r="U493" s="15">
        <f>'VZGTTQ00009363 - Harini Sridhar'!P86</f>
        <v>14217.365853658537</v>
      </c>
      <c r="V493" s="98">
        <f>'VZGTTQ00009363 - Harini Sridhar'!Q86</f>
        <v>0</v>
      </c>
    </row>
    <row r="494" spans="1:22" ht="23.15" hidden="1" customHeight="1">
      <c r="A494" s="98">
        <f>'VZGTTQ00009363 - Harini Sridhar'!A87</f>
        <v>2135862</v>
      </c>
      <c r="B494" s="103" t="str">
        <f>'VZGTTQ00009363 - Harini Sridhar'!B87</f>
        <v>Sahithi,Dharur</v>
      </c>
      <c r="C494" s="98" t="str">
        <f>'VZGTTQ00009363 - Harini Sridhar'!C87</f>
        <v xml:space="preserve">Offshore </v>
      </c>
      <c r="D494" s="98">
        <f>'VZGTTQ00009363 - Harini Sridhar'!D87</f>
        <v>0</v>
      </c>
      <c r="E494" s="103" t="str">
        <f>'VZGTTQ00009363 - Harini Sridhar'!E87</f>
        <v>MS SQL DB Developer-Level 2</v>
      </c>
      <c r="F494" s="111" t="s">
        <v>111</v>
      </c>
      <c r="G494" s="111" t="s">
        <v>112</v>
      </c>
      <c r="H494" s="98">
        <v>1000428977</v>
      </c>
      <c r="I494" s="98" t="s">
        <v>114</v>
      </c>
      <c r="J494" s="98" t="s">
        <v>26</v>
      </c>
      <c r="K494" s="15">
        <f>'VZGTTQ00009363 - Harini Sridhar'!F87</f>
        <v>20.195121951219512</v>
      </c>
      <c r="L494" s="15">
        <f>'VZGTTQ00009363 - Harini Sridhar'!G87</f>
        <v>3554.3414634146343</v>
      </c>
      <c r="M494" s="15">
        <f>'VZGTTQ00009363 - Harini Sridhar'!H87</f>
        <v>0</v>
      </c>
      <c r="N494" s="15">
        <f>'VZGTTQ00009363 - Harini Sridhar'!I87</f>
        <v>0</v>
      </c>
      <c r="O494" s="15">
        <f>'VZGTTQ00009363 - Harini Sridhar'!J87</f>
        <v>3554.3414634146343</v>
      </c>
      <c r="P494" s="15">
        <f>'VZGTTQ00009363 - Harini Sridhar'!K87</f>
        <v>3554.3414634146343</v>
      </c>
      <c r="Q494" s="15">
        <f>'VZGTTQ00009363 - Harini Sridhar'!L87</f>
        <v>3554.3414634146343</v>
      </c>
      <c r="R494" s="15">
        <f>'VZGTTQ00009363 - Harini Sridhar'!M87</f>
        <v>3554.3414634146343</v>
      </c>
      <c r="S494" s="15">
        <f>'VZGTTQ00009363 - Harini Sridhar'!N87</f>
        <v>3554.3414634146343</v>
      </c>
      <c r="T494" s="15">
        <f>'VZGTTQ00009363 - Harini Sridhar'!O87</f>
        <v>10663.024390243903</v>
      </c>
      <c r="U494" s="15">
        <f>'VZGTTQ00009363 - Harini Sridhar'!P87</f>
        <v>14217.365853658537</v>
      </c>
      <c r="V494" s="98">
        <f>'VZGTTQ00009363 - Harini Sridhar'!Q87</f>
        <v>0</v>
      </c>
    </row>
    <row r="495" spans="1:22" ht="23.15" hidden="1" customHeight="1">
      <c r="A495" s="98">
        <f>'VZGTTQ00009363 - Harini Sridhar'!A88</f>
        <v>2155167</v>
      </c>
      <c r="B495" s="103" t="str">
        <f>'VZGTTQ00009363 - Harini Sridhar'!B88</f>
        <v>Gupta,Shubham</v>
      </c>
      <c r="C495" s="98" t="str">
        <f>'VZGTTQ00009363 - Harini Sridhar'!C88</f>
        <v xml:space="preserve">Offshore </v>
      </c>
      <c r="D495" s="98">
        <f>'VZGTTQ00009363 - Harini Sridhar'!D88</f>
        <v>0</v>
      </c>
      <c r="E495" s="103" t="str">
        <f>'VZGTTQ00009363 - Harini Sridhar'!E88</f>
        <v>MS SQL DB Developer-Level 2</v>
      </c>
      <c r="F495" s="111" t="s">
        <v>111</v>
      </c>
      <c r="G495" s="111" t="s">
        <v>112</v>
      </c>
      <c r="H495" s="98">
        <v>1000428977</v>
      </c>
      <c r="I495" s="98" t="s">
        <v>114</v>
      </c>
      <c r="J495" s="98" t="s">
        <v>26</v>
      </c>
      <c r="K495" s="15">
        <f>'VZGTTQ00009363 - Harini Sridhar'!F88</f>
        <v>18.182926829268293</v>
      </c>
      <c r="L495" s="15">
        <f>'VZGTTQ00009363 - Harini Sridhar'!G88</f>
        <v>3200.1951219512198</v>
      </c>
      <c r="M495" s="15">
        <f>'VZGTTQ00009363 - Harini Sridhar'!H88</f>
        <v>0</v>
      </c>
      <c r="N495" s="15">
        <f>'VZGTTQ00009363 - Harini Sridhar'!I88</f>
        <v>0</v>
      </c>
      <c r="O495" s="15">
        <f>'VZGTTQ00009363 - Harini Sridhar'!J88</f>
        <v>3200.1951219512198</v>
      </c>
      <c r="P495" s="15">
        <f>'VZGTTQ00009363 - Harini Sridhar'!K88</f>
        <v>3200.1951219512198</v>
      </c>
      <c r="Q495" s="15">
        <f>'VZGTTQ00009363 - Harini Sridhar'!L88</f>
        <v>3200.1951219512198</v>
      </c>
      <c r="R495" s="15">
        <f>'VZGTTQ00009363 - Harini Sridhar'!M88</f>
        <v>3200.1951219512198</v>
      </c>
      <c r="S495" s="15">
        <f>'VZGTTQ00009363 - Harini Sridhar'!N88</f>
        <v>3200.1951219512198</v>
      </c>
      <c r="T495" s="15">
        <f>'VZGTTQ00009363 - Harini Sridhar'!O88</f>
        <v>9600.5853658536598</v>
      </c>
      <c r="U495" s="15">
        <f>'VZGTTQ00009363 - Harini Sridhar'!P88</f>
        <v>12800.780487804879</v>
      </c>
      <c r="V495" s="98">
        <f>'VZGTTQ00009363 - Harini Sridhar'!Q88</f>
        <v>0</v>
      </c>
    </row>
    <row r="496" spans="1:22" ht="23.15" hidden="1" customHeight="1">
      <c r="A496" s="98">
        <f>'VZGTTQ00009363 - Harini Sridhar'!A89</f>
        <v>2162817</v>
      </c>
      <c r="B496" s="103" t="str">
        <f>'VZGTTQ00009363 - Harini Sridhar'!B89</f>
        <v>Kotha,Praveen</v>
      </c>
      <c r="C496" s="98" t="str">
        <f>'VZGTTQ00009363 - Harini Sridhar'!C89</f>
        <v xml:space="preserve">Offshore </v>
      </c>
      <c r="D496" s="98">
        <f>'VZGTTQ00009363 - Harini Sridhar'!D89</f>
        <v>0</v>
      </c>
      <c r="E496" s="103" t="str">
        <f>'VZGTTQ00009363 - Harini Sridhar'!E89</f>
        <v>MS SQL DB Developer-Level 2</v>
      </c>
      <c r="F496" s="111" t="s">
        <v>111</v>
      </c>
      <c r="G496" s="111" t="s">
        <v>112</v>
      </c>
      <c r="H496" s="98">
        <v>1000428977</v>
      </c>
      <c r="I496" s="98" t="s">
        <v>114</v>
      </c>
      <c r="J496" s="98" t="s">
        <v>26</v>
      </c>
      <c r="K496" s="15">
        <f>'VZGTTQ00009363 - Harini Sridhar'!F89</f>
        <v>18.182926829268293</v>
      </c>
      <c r="L496" s="15">
        <f>'VZGTTQ00009363 - Harini Sridhar'!G89</f>
        <v>3200.1951219512198</v>
      </c>
      <c r="M496" s="15">
        <f>'VZGTTQ00009363 - Harini Sridhar'!H89</f>
        <v>0</v>
      </c>
      <c r="N496" s="15">
        <f>'VZGTTQ00009363 - Harini Sridhar'!I89</f>
        <v>0</v>
      </c>
      <c r="O496" s="15">
        <f>'VZGTTQ00009363 - Harini Sridhar'!J89</f>
        <v>3200.1951219512198</v>
      </c>
      <c r="P496" s="15">
        <f>'VZGTTQ00009363 - Harini Sridhar'!K89</f>
        <v>3200.1951219512198</v>
      </c>
      <c r="Q496" s="15">
        <f>'VZGTTQ00009363 - Harini Sridhar'!L89</f>
        <v>3200.1951219512198</v>
      </c>
      <c r="R496" s="15">
        <f>'VZGTTQ00009363 - Harini Sridhar'!M89</f>
        <v>3200.1951219512198</v>
      </c>
      <c r="S496" s="15">
        <f>'VZGTTQ00009363 - Harini Sridhar'!N89</f>
        <v>3200.1951219512198</v>
      </c>
      <c r="T496" s="15">
        <f>'VZGTTQ00009363 - Harini Sridhar'!O89</f>
        <v>9600.5853658536598</v>
      </c>
      <c r="U496" s="15">
        <f>'VZGTTQ00009363 - Harini Sridhar'!P89</f>
        <v>12800.780487804879</v>
      </c>
      <c r="V496" s="98">
        <f>'VZGTTQ00009363 - Harini Sridhar'!Q89</f>
        <v>0</v>
      </c>
    </row>
    <row r="497" spans="1:22" ht="23.15" hidden="1" customHeight="1">
      <c r="A497" s="98">
        <f>'VZGTTQ00009363 - Harini Sridhar'!A90</f>
        <v>2257902</v>
      </c>
      <c r="B497" s="103" t="str">
        <f>'VZGTTQ00009363 - Harini Sridhar'!B90</f>
        <v>Natarajan,Sukumar</v>
      </c>
      <c r="C497" s="98" t="str">
        <f>'VZGTTQ00009363 - Harini Sridhar'!C90</f>
        <v xml:space="preserve">Offshore </v>
      </c>
      <c r="D497" s="98">
        <f>'VZGTTQ00009363 - Harini Sridhar'!D90</f>
        <v>0</v>
      </c>
      <c r="E497" s="103" t="str">
        <f>'VZGTTQ00009363 - Harini Sridhar'!E90</f>
        <v>Angular UI Developer-Level 2</v>
      </c>
      <c r="F497" s="111" t="s">
        <v>111</v>
      </c>
      <c r="G497" s="111" t="s">
        <v>112</v>
      </c>
      <c r="H497" s="98">
        <v>1000428977</v>
      </c>
      <c r="I497" s="98" t="s">
        <v>114</v>
      </c>
      <c r="J497" s="98" t="s">
        <v>26</v>
      </c>
      <c r="K497" s="15">
        <f>'VZGTTQ00009363 - Harini Sridhar'!F90</f>
        <v>21.512195121951219</v>
      </c>
      <c r="L497" s="15">
        <f>'VZGTTQ00009363 - Harini Sridhar'!G90</f>
        <v>3786.1463414634145</v>
      </c>
      <c r="M497" s="15">
        <f>'VZGTTQ00009363 - Harini Sridhar'!H90</f>
        <v>0</v>
      </c>
      <c r="N497" s="15">
        <f>'VZGTTQ00009363 - Harini Sridhar'!I90</f>
        <v>0</v>
      </c>
      <c r="O497" s="15">
        <f>'VZGTTQ00009363 - Harini Sridhar'!J90</f>
        <v>3786.1463414634145</v>
      </c>
      <c r="P497" s="15">
        <f>'VZGTTQ00009363 - Harini Sridhar'!K90</f>
        <v>3786.1463414634145</v>
      </c>
      <c r="Q497" s="15">
        <f>'VZGTTQ00009363 - Harini Sridhar'!L90</f>
        <v>3786.1463414634145</v>
      </c>
      <c r="R497" s="15">
        <f>'VZGTTQ00009363 - Harini Sridhar'!M90</f>
        <v>3786.1463414634145</v>
      </c>
      <c r="S497" s="15">
        <f>'VZGTTQ00009363 - Harini Sridhar'!N90</f>
        <v>3786.1463414634145</v>
      </c>
      <c r="T497" s="15">
        <f>'VZGTTQ00009363 - Harini Sridhar'!O90</f>
        <v>11358.439024390244</v>
      </c>
      <c r="U497" s="15">
        <f>'VZGTTQ00009363 - Harini Sridhar'!P90</f>
        <v>15144.585365853658</v>
      </c>
      <c r="V497" s="98">
        <f>'VZGTTQ00009363 - Harini Sridhar'!Q90</f>
        <v>0</v>
      </c>
    </row>
    <row r="498" spans="1:22" ht="23.15" hidden="1" customHeight="1">
      <c r="A498" s="98">
        <f>'VZGTTQ00009363 - Harini Sridhar'!A91</f>
        <v>2273259</v>
      </c>
      <c r="B498" s="103" t="str">
        <f>'VZGTTQ00009363 - Harini Sridhar'!B91</f>
        <v>Sharma,Hari</v>
      </c>
      <c r="C498" s="98" t="str">
        <f>'VZGTTQ00009363 - Harini Sridhar'!C91</f>
        <v xml:space="preserve">Offshore </v>
      </c>
      <c r="D498" s="98">
        <f>'VZGTTQ00009363 - Harini Sridhar'!D91</f>
        <v>0</v>
      </c>
      <c r="E498" s="103" t="str">
        <f>'VZGTTQ00009363 - Harini Sridhar'!E91</f>
        <v>Angular UI Developer-Level 2</v>
      </c>
      <c r="F498" s="111" t="s">
        <v>111</v>
      </c>
      <c r="G498" s="111" t="s">
        <v>112</v>
      </c>
      <c r="H498" s="98">
        <v>1000428977</v>
      </c>
      <c r="I498" s="98" t="s">
        <v>114</v>
      </c>
      <c r="J498" s="98" t="s">
        <v>26</v>
      </c>
      <c r="K498" s="15">
        <f>'VZGTTQ00009363 - Harini Sridhar'!F91</f>
        <v>21.512195121951219</v>
      </c>
      <c r="L498" s="15">
        <f>'VZGTTQ00009363 - Harini Sridhar'!G91</f>
        <v>3786.1463414634145</v>
      </c>
      <c r="M498" s="15">
        <f>'VZGTTQ00009363 - Harini Sridhar'!H91</f>
        <v>0</v>
      </c>
      <c r="N498" s="15">
        <f>'VZGTTQ00009363 - Harini Sridhar'!I91</f>
        <v>0</v>
      </c>
      <c r="O498" s="15">
        <f>'VZGTTQ00009363 - Harini Sridhar'!J91</f>
        <v>3786.1463414634145</v>
      </c>
      <c r="P498" s="15">
        <f>'VZGTTQ00009363 - Harini Sridhar'!K91</f>
        <v>3786.1463414634145</v>
      </c>
      <c r="Q498" s="15">
        <f>'VZGTTQ00009363 - Harini Sridhar'!L91</f>
        <v>3786.1463414634145</v>
      </c>
      <c r="R498" s="15">
        <f>'VZGTTQ00009363 - Harini Sridhar'!M91</f>
        <v>3786.1463414634145</v>
      </c>
      <c r="S498" s="15">
        <f>'VZGTTQ00009363 - Harini Sridhar'!N91</f>
        <v>3786.1463414634145</v>
      </c>
      <c r="T498" s="15">
        <f>'VZGTTQ00009363 - Harini Sridhar'!O91</f>
        <v>11358.439024390244</v>
      </c>
      <c r="U498" s="15">
        <f>'VZGTTQ00009363 - Harini Sridhar'!P91</f>
        <v>15144.585365853658</v>
      </c>
      <c r="V498" s="98">
        <f>'VZGTTQ00009363 - Harini Sridhar'!Q91</f>
        <v>0</v>
      </c>
    </row>
    <row r="499" spans="1:22" ht="23.15" hidden="1" customHeight="1">
      <c r="A499" s="98">
        <f>'VZGTTQ00009363 - Harini Sridhar'!A92</f>
        <v>2312624</v>
      </c>
      <c r="B499" s="103" t="str">
        <f>'VZGTTQ00009363 - Harini Sridhar'!B92</f>
        <v>Sunil,K</v>
      </c>
      <c r="C499" s="98" t="str">
        <f>'VZGTTQ00009363 - Harini Sridhar'!C92</f>
        <v xml:space="preserve">Offshore </v>
      </c>
      <c r="D499" s="98">
        <f>'VZGTTQ00009363 - Harini Sridhar'!D92</f>
        <v>0</v>
      </c>
      <c r="E499" s="103" t="str">
        <f>'VZGTTQ00009363 - Harini Sridhar'!E92</f>
        <v>React UI Developer-Level 2</v>
      </c>
      <c r="F499" s="111" t="s">
        <v>111</v>
      </c>
      <c r="G499" s="111" t="s">
        <v>112</v>
      </c>
      <c r="H499" s="98">
        <v>1000428977</v>
      </c>
      <c r="I499" s="98" t="s">
        <v>114</v>
      </c>
      <c r="J499" s="98" t="s">
        <v>26</v>
      </c>
      <c r="K499" s="15">
        <f>'VZGTTQ00009363 - Harini Sridhar'!F92</f>
        <v>21.512195121951219</v>
      </c>
      <c r="L499" s="15">
        <f>'VZGTTQ00009363 - Harini Sridhar'!G92</f>
        <v>3786.1463414634145</v>
      </c>
      <c r="M499" s="15">
        <f>'VZGTTQ00009363 - Harini Sridhar'!H92</f>
        <v>0</v>
      </c>
      <c r="N499" s="15">
        <f>'VZGTTQ00009363 - Harini Sridhar'!I92</f>
        <v>0</v>
      </c>
      <c r="O499" s="15">
        <f>'VZGTTQ00009363 - Harini Sridhar'!J92</f>
        <v>3786.1463414634145</v>
      </c>
      <c r="P499" s="15">
        <f>'VZGTTQ00009363 - Harini Sridhar'!K92</f>
        <v>3786.1463414634145</v>
      </c>
      <c r="Q499" s="15">
        <f>'VZGTTQ00009363 - Harini Sridhar'!L92</f>
        <v>3786.1463414634145</v>
      </c>
      <c r="R499" s="15">
        <f>'VZGTTQ00009363 - Harini Sridhar'!M92</f>
        <v>3786.1463414634145</v>
      </c>
      <c r="S499" s="15">
        <f>'VZGTTQ00009363 - Harini Sridhar'!N92</f>
        <v>3786.1463414634145</v>
      </c>
      <c r="T499" s="15">
        <f>'VZGTTQ00009363 - Harini Sridhar'!O92</f>
        <v>11358.439024390244</v>
      </c>
      <c r="U499" s="15">
        <f>'VZGTTQ00009363 - Harini Sridhar'!P92</f>
        <v>15144.585365853658</v>
      </c>
      <c r="V499" s="98">
        <f>'VZGTTQ00009363 - Harini Sridhar'!Q92</f>
        <v>0</v>
      </c>
    </row>
    <row r="500" spans="1:22" ht="23.15" hidden="1" customHeight="1">
      <c r="A500" s="98">
        <f>'VZGTTQ00009363 - Harini Sridhar'!A93</f>
        <v>2312867</v>
      </c>
      <c r="B500" s="103" t="str">
        <f>'VZGTTQ00009363 - Harini Sridhar'!B93</f>
        <v>Yadav,Bipin Shivbachan</v>
      </c>
      <c r="C500" s="98" t="str">
        <f>'VZGTTQ00009363 - Harini Sridhar'!C93</f>
        <v xml:space="preserve">Offshore </v>
      </c>
      <c r="D500" s="98">
        <f>'VZGTTQ00009363 - Harini Sridhar'!D93</f>
        <v>0</v>
      </c>
      <c r="E500" s="103" t="str">
        <f>'VZGTTQ00009363 - Harini Sridhar'!E93</f>
        <v>React UI Developer-Level 2</v>
      </c>
      <c r="F500" s="111" t="s">
        <v>111</v>
      </c>
      <c r="G500" s="111" t="s">
        <v>112</v>
      </c>
      <c r="H500" s="98">
        <v>1000428977</v>
      </c>
      <c r="I500" s="98" t="s">
        <v>114</v>
      </c>
      <c r="J500" s="98" t="s">
        <v>26</v>
      </c>
      <c r="K500" s="15">
        <f>'VZGTTQ00009363 - Harini Sridhar'!F93</f>
        <v>21.512195121951219</v>
      </c>
      <c r="L500" s="15">
        <f>'VZGTTQ00009363 - Harini Sridhar'!G93</f>
        <v>3786.1463414634145</v>
      </c>
      <c r="M500" s="15">
        <f>'VZGTTQ00009363 - Harini Sridhar'!H93</f>
        <v>0</v>
      </c>
      <c r="N500" s="15">
        <f>'VZGTTQ00009363 - Harini Sridhar'!I93</f>
        <v>0</v>
      </c>
      <c r="O500" s="15">
        <f>'VZGTTQ00009363 - Harini Sridhar'!J93</f>
        <v>3786.1463414634145</v>
      </c>
      <c r="P500" s="15">
        <f>'VZGTTQ00009363 - Harini Sridhar'!K93</f>
        <v>3786.1463414634145</v>
      </c>
      <c r="Q500" s="15">
        <f>'VZGTTQ00009363 - Harini Sridhar'!L93</f>
        <v>3786.1463414634145</v>
      </c>
      <c r="R500" s="15">
        <f>'VZGTTQ00009363 - Harini Sridhar'!M93</f>
        <v>3786.1463414634145</v>
      </c>
      <c r="S500" s="15">
        <f>'VZGTTQ00009363 - Harini Sridhar'!N93</f>
        <v>3786.1463414634145</v>
      </c>
      <c r="T500" s="15">
        <f>'VZGTTQ00009363 - Harini Sridhar'!O93</f>
        <v>11358.439024390244</v>
      </c>
      <c r="U500" s="15">
        <f>'VZGTTQ00009363 - Harini Sridhar'!P93</f>
        <v>15144.585365853658</v>
      </c>
      <c r="V500" s="98">
        <f>'VZGTTQ00009363 - Harini Sridhar'!Q93</f>
        <v>0</v>
      </c>
    </row>
    <row r="501" spans="1:22" ht="23.15" hidden="1" customHeight="1">
      <c r="A501" s="98">
        <f>'VZGTTQ00009363 - Harini Sridhar'!A94</f>
        <v>2322364</v>
      </c>
      <c r="B501" s="103" t="str">
        <f>'VZGTTQ00009363 - Harini Sridhar'!B94</f>
        <v>V C,Rudhresh</v>
      </c>
      <c r="C501" s="98" t="str">
        <f>'VZGTTQ00009363 - Harini Sridhar'!C94</f>
        <v xml:space="preserve">Offshore </v>
      </c>
      <c r="D501" s="98">
        <f>'VZGTTQ00009363 - Harini Sridhar'!D94</f>
        <v>0</v>
      </c>
      <c r="E501" s="103" t="str">
        <f>'VZGTTQ00009363 - Harini Sridhar'!E94</f>
        <v>Java MS Developer -Level 2</v>
      </c>
      <c r="F501" s="111" t="s">
        <v>111</v>
      </c>
      <c r="G501" s="111" t="s">
        <v>112</v>
      </c>
      <c r="H501" s="98">
        <v>1000428977</v>
      </c>
      <c r="I501" s="98" t="s">
        <v>114</v>
      </c>
      <c r="J501" s="98" t="s">
        <v>26</v>
      </c>
      <c r="K501" s="15">
        <f>'VZGTTQ00009363 - Harini Sridhar'!F94</f>
        <v>19.365853658536587</v>
      </c>
      <c r="L501" s="15">
        <f>'VZGTTQ00009363 - Harini Sridhar'!G94</f>
        <v>3408.3902439024391</v>
      </c>
      <c r="M501" s="15">
        <f>'VZGTTQ00009363 - Harini Sridhar'!H94</f>
        <v>0</v>
      </c>
      <c r="N501" s="15">
        <f>'VZGTTQ00009363 - Harini Sridhar'!I94</f>
        <v>0</v>
      </c>
      <c r="O501" s="15">
        <f>'VZGTTQ00009363 - Harini Sridhar'!J94</f>
        <v>3408.3902439024391</v>
      </c>
      <c r="P501" s="15">
        <f>'VZGTTQ00009363 - Harini Sridhar'!K94</f>
        <v>3408.3902439024391</v>
      </c>
      <c r="Q501" s="15">
        <f>'VZGTTQ00009363 - Harini Sridhar'!L94</f>
        <v>3408.3902439024391</v>
      </c>
      <c r="R501" s="15">
        <f>'VZGTTQ00009363 - Harini Sridhar'!M94</f>
        <v>3408.3902439024391</v>
      </c>
      <c r="S501" s="15">
        <f>'VZGTTQ00009363 - Harini Sridhar'!N94</f>
        <v>3408.3902439024391</v>
      </c>
      <c r="T501" s="15">
        <f>'VZGTTQ00009363 - Harini Sridhar'!O94</f>
        <v>10225.170731707318</v>
      </c>
      <c r="U501" s="15">
        <f>'VZGTTQ00009363 - Harini Sridhar'!P94</f>
        <v>13633.560975609756</v>
      </c>
      <c r="V501" s="98">
        <f>'VZGTTQ00009363 - Harini Sridhar'!Q94</f>
        <v>0</v>
      </c>
    </row>
    <row r="502" spans="1:22" ht="23.15" hidden="1" customHeight="1">
      <c r="A502" s="98">
        <f>'VZGTTQ00009363 - Harini Sridhar'!A95</f>
        <v>2322378</v>
      </c>
      <c r="B502" s="103" t="str">
        <f>'VZGTTQ00009363 - Harini Sridhar'!B95</f>
        <v>Kanoujiya,Prince Kumar</v>
      </c>
      <c r="C502" s="98" t="str">
        <f>'VZGTTQ00009363 - Harini Sridhar'!C95</f>
        <v xml:space="preserve">Offshore </v>
      </c>
      <c r="D502" s="98">
        <f>'VZGTTQ00009363 - Harini Sridhar'!D95</f>
        <v>0</v>
      </c>
      <c r="E502" s="103" t="str">
        <f>'VZGTTQ00009363 - Harini Sridhar'!E95</f>
        <v>Java MS Developer -Level 2</v>
      </c>
      <c r="F502" s="111" t="s">
        <v>111</v>
      </c>
      <c r="G502" s="111" t="s">
        <v>112</v>
      </c>
      <c r="H502" s="98">
        <v>1000428977</v>
      </c>
      <c r="I502" s="98" t="s">
        <v>114</v>
      </c>
      <c r="J502" s="98" t="s">
        <v>26</v>
      </c>
      <c r="K502" s="15">
        <f>'VZGTTQ00009363 - Harini Sridhar'!F95</f>
        <v>19.365853658536587</v>
      </c>
      <c r="L502" s="15">
        <f>'VZGTTQ00009363 - Harini Sridhar'!G95</f>
        <v>3408.3902439024391</v>
      </c>
      <c r="M502" s="15">
        <f>'VZGTTQ00009363 - Harini Sridhar'!H95</f>
        <v>0</v>
      </c>
      <c r="N502" s="15">
        <f>'VZGTTQ00009363 - Harini Sridhar'!I95</f>
        <v>0</v>
      </c>
      <c r="O502" s="15">
        <f>'VZGTTQ00009363 - Harini Sridhar'!J95</f>
        <v>3408.3902439024391</v>
      </c>
      <c r="P502" s="15">
        <f>'VZGTTQ00009363 - Harini Sridhar'!K95</f>
        <v>3408.3902439024391</v>
      </c>
      <c r="Q502" s="15">
        <f>'VZGTTQ00009363 - Harini Sridhar'!L95</f>
        <v>3408.3902439024391</v>
      </c>
      <c r="R502" s="15">
        <f>'VZGTTQ00009363 - Harini Sridhar'!M95</f>
        <v>3408.3902439024391</v>
      </c>
      <c r="S502" s="15">
        <f>'VZGTTQ00009363 - Harini Sridhar'!N95</f>
        <v>3408.3902439024391</v>
      </c>
      <c r="T502" s="15">
        <f>'VZGTTQ00009363 - Harini Sridhar'!O95</f>
        <v>10225.170731707318</v>
      </c>
      <c r="U502" s="15">
        <f>'VZGTTQ00009363 - Harini Sridhar'!P95</f>
        <v>13633.560975609756</v>
      </c>
      <c r="V502" s="98">
        <f>'VZGTTQ00009363 - Harini Sridhar'!Q95</f>
        <v>0</v>
      </c>
    </row>
    <row r="503" spans="1:22" ht="23.15" hidden="1" customHeight="1">
      <c r="A503" s="98">
        <f>'VZGTTQ00009363 - Harini Sridhar'!A96</f>
        <v>2324236</v>
      </c>
      <c r="B503" s="103" t="str">
        <f>'VZGTTQ00009363 - Harini Sridhar'!B96</f>
        <v>Gunasekar,V</v>
      </c>
      <c r="C503" s="98" t="str">
        <f>'VZGTTQ00009363 - Harini Sridhar'!C96</f>
        <v xml:space="preserve">Offshore </v>
      </c>
      <c r="D503" s="98">
        <f>'VZGTTQ00009363 - Harini Sridhar'!D96</f>
        <v>0</v>
      </c>
      <c r="E503" s="103" t="str">
        <f>'VZGTTQ00009363 - Harini Sridhar'!E96</f>
        <v>Devops Developer-Level 2</v>
      </c>
      <c r="F503" s="111" t="s">
        <v>111</v>
      </c>
      <c r="G503" s="111" t="s">
        <v>112</v>
      </c>
      <c r="H503" s="98">
        <v>1000428977</v>
      </c>
      <c r="I503" s="98" t="s">
        <v>114</v>
      </c>
      <c r="J503" s="98" t="s">
        <v>26</v>
      </c>
      <c r="K503" s="15">
        <f>'VZGTTQ00009363 - Harini Sridhar'!F96</f>
        <v>18.182926829268293</v>
      </c>
      <c r="L503" s="15">
        <f>'VZGTTQ00009363 - Harini Sridhar'!G96</f>
        <v>3200.1951219512198</v>
      </c>
      <c r="M503" s="15">
        <f>'VZGTTQ00009363 - Harini Sridhar'!H96</f>
        <v>0</v>
      </c>
      <c r="N503" s="15">
        <f>'VZGTTQ00009363 - Harini Sridhar'!I96</f>
        <v>0</v>
      </c>
      <c r="O503" s="15">
        <f>'VZGTTQ00009363 - Harini Sridhar'!J96</f>
        <v>3200.1951219512198</v>
      </c>
      <c r="P503" s="15">
        <f>'VZGTTQ00009363 - Harini Sridhar'!K96</f>
        <v>3200.1951219512198</v>
      </c>
      <c r="Q503" s="15">
        <f>'VZGTTQ00009363 - Harini Sridhar'!L96</f>
        <v>3200.1951219512198</v>
      </c>
      <c r="R503" s="15">
        <f>'VZGTTQ00009363 - Harini Sridhar'!M96</f>
        <v>3200.1951219512198</v>
      </c>
      <c r="S503" s="15">
        <f>'VZGTTQ00009363 - Harini Sridhar'!N96</f>
        <v>3200.1951219512198</v>
      </c>
      <c r="T503" s="15">
        <f>'VZGTTQ00009363 - Harini Sridhar'!O96</f>
        <v>9600.5853658536598</v>
      </c>
      <c r="U503" s="15">
        <f>'VZGTTQ00009363 - Harini Sridhar'!P96</f>
        <v>12800.780487804879</v>
      </c>
      <c r="V503" s="98">
        <f>'VZGTTQ00009363 - Harini Sridhar'!Q96</f>
        <v>0</v>
      </c>
    </row>
    <row r="504" spans="1:22" ht="23.15" hidden="1" customHeight="1">
      <c r="A504" s="98">
        <f>'VZGTTQ00009363 - Harini Sridhar'!A97</f>
        <v>2218369</v>
      </c>
      <c r="B504" s="103" t="str">
        <f>'VZGTTQ00009363 - Harini Sridhar'!B97</f>
        <v>Bandarupalli,Jyothirmai</v>
      </c>
      <c r="C504" s="98" t="str">
        <f>'VZGTTQ00009363 - Harini Sridhar'!C97</f>
        <v xml:space="preserve">Offshore </v>
      </c>
      <c r="D504" s="98">
        <f>'VZGTTQ00009363 - Harini Sridhar'!D97</f>
        <v>0</v>
      </c>
      <c r="E504" s="103" t="str">
        <f>'VZGTTQ00009363 - Harini Sridhar'!E97</f>
        <v>Tester-Level 1</v>
      </c>
      <c r="F504" s="111" t="s">
        <v>111</v>
      </c>
      <c r="G504" s="111" t="s">
        <v>112</v>
      </c>
      <c r="H504" s="98">
        <v>1000428977</v>
      </c>
      <c r="I504" s="98" t="s">
        <v>114</v>
      </c>
      <c r="J504" s="98" t="s">
        <v>26</v>
      </c>
      <c r="K504" s="15">
        <f>'VZGTTQ00009363 - Harini Sridhar'!F97</f>
        <v>17.073170731707318</v>
      </c>
      <c r="L504" s="15">
        <f>'VZGTTQ00009363 - Harini Sridhar'!G97</f>
        <v>3004.8780487804879</v>
      </c>
      <c r="M504" s="15">
        <f>'VZGTTQ00009363 - Harini Sridhar'!H97</f>
        <v>0</v>
      </c>
      <c r="N504" s="15">
        <f>'VZGTTQ00009363 - Harini Sridhar'!I97</f>
        <v>0</v>
      </c>
      <c r="O504" s="15">
        <f>'VZGTTQ00009363 - Harini Sridhar'!J97</f>
        <v>3004.8780487804879</v>
      </c>
      <c r="P504" s="15">
        <f>'VZGTTQ00009363 - Harini Sridhar'!K97</f>
        <v>3004.8780487804879</v>
      </c>
      <c r="Q504" s="15">
        <f>'VZGTTQ00009363 - Harini Sridhar'!L97</f>
        <v>3004.8780487804879</v>
      </c>
      <c r="R504" s="15">
        <f>'VZGTTQ00009363 - Harini Sridhar'!M97</f>
        <v>3004.8780487804879</v>
      </c>
      <c r="S504" s="15">
        <f>'VZGTTQ00009363 - Harini Sridhar'!N97</f>
        <v>3004.8780487804879</v>
      </c>
      <c r="T504" s="15">
        <f>'VZGTTQ00009363 - Harini Sridhar'!O97</f>
        <v>9014.6341463414647</v>
      </c>
      <c r="U504" s="15">
        <f>'VZGTTQ00009363 - Harini Sridhar'!P97</f>
        <v>12019.512195121952</v>
      </c>
      <c r="V504" s="98">
        <f>'VZGTTQ00009363 - Harini Sridhar'!Q97</f>
        <v>0</v>
      </c>
    </row>
    <row r="505" spans="1:22" ht="23.15" hidden="1" customHeight="1">
      <c r="A505" s="98">
        <f>'VZGTTQ00009363 - Harini Sridhar'!A98</f>
        <v>2216501</v>
      </c>
      <c r="B505" s="103" t="str">
        <f>'VZGTTQ00009363 - Harini Sridhar'!B98</f>
        <v>K V,Vidhya</v>
      </c>
      <c r="C505" s="98" t="str">
        <f>'VZGTTQ00009363 - Harini Sridhar'!C98</f>
        <v xml:space="preserve">Offshore </v>
      </c>
      <c r="D505" s="98">
        <f>'VZGTTQ00009363 - Harini Sridhar'!D98</f>
        <v>0</v>
      </c>
      <c r="E505" s="103" t="str">
        <f>'VZGTTQ00009363 - Harini Sridhar'!E98</f>
        <v>Automation Tester-Level 3</v>
      </c>
      <c r="F505" s="111" t="s">
        <v>111</v>
      </c>
      <c r="G505" s="111" t="s">
        <v>112</v>
      </c>
      <c r="H505" s="98">
        <v>1000428977</v>
      </c>
      <c r="I505" s="98" t="s">
        <v>114</v>
      </c>
      <c r="J505" s="98" t="s">
        <v>26</v>
      </c>
      <c r="K505" s="15">
        <f>'VZGTTQ00009363 - Harini Sridhar'!F98</f>
        <v>23.134146341463413</v>
      </c>
      <c r="L505" s="15">
        <f>'VZGTTQ00009363 - Harini Sridhar'!G98</f>
        <v>4071.6097560975609</v>
      </c>
      <c r="M505" s="15">
        <f>'VZGTTQ00009363 - Harini Sridhar'!H98</f>
        <v>0</v>
      </c>
      <c r="N505" s="15">
        <f>'VZGTTQ00009363 - Harini Sridhar'!I98</f>
        <v>0</v>
      </c>
      <c r="O505" s="15">
        <f>'VZGTTQ00009363 - Harini Sridhar'!J98</f>
        <v>4071.6097560975609</v>
      </c>
      <c r="P505" s="15">
        <f>'VZGTTQ00009363 - Harini Sridhar'!K98</f>
        <v>4071.6097560975609</v>
      </c>
      <c r="Q505" s="15">
        <f>'VZGTTQ00009363 - Harini Sridhar'!L98</f>
        <v>4071.6097560975609</v>
      </c>
      <c r="R505" s="15">
        <f>'VZGTTQ00009363 - Harini Sridhar'!M98</f>
        <v>4071.6097560975609</v>
      </c>
      <c r="S505" s="15">
        <f>'VZGTTQ00009363 - Harini Sridhar'!N98</f>
        <v>4071.6097560975609</v>
      </c>
      <c r="T505" s="15">
        <f>'VZGTTQ00009363 - Harini Sridhar'!O98</f>
        <v>12214.829268292682</v>
      </c>
      <c r="U505" s="15">
        <f>'VZGTTQ00009363 - Harini Sridhar'!P98</f>
        <v>16286.439024390244</v>
      </c>
      <c r="V505" s="98">
        <f>'VZGTTQ00009363 - Harini Sridhar'!Q98</f>
        <v>0</v>
      </c>
    </row>
    <row r="506" spans="1:22" ht="23.15" hidden="1" customHeight="1">
      <c r="A506" s="98">
        <f>'VZGTTQ00009363 - Harini Sridhar'!A99</f>
        <v>688458</v>
      </c>
      <c r="B506" s="103" t="str">
        <f>'VZGTTQ00009363 - Harini Sridhar'!B99</f>
        <v>Mari Srinivasan,Ganeshpathi</v>
      </c>
      <c r="C506" s="98" t="str">
        <f>'VZGTTQ00009363 - Harini Sridhar'!C99</f>
        <v xml:space="preserve">Offshore </v>
      </c>
      <c r="D506" s="98">
        <f>'VZGTTQ00009363 - Harini Sridhar'!D99</f>
        <v>0</v>
      </c>
      <c r="E506" s="103" t="str">
        <f>'VZGTTQ00009363 - Harini Sridhar'!E99</f>
        <v>Java MS  Developer Dev Lead-Level 3</v>
      </c>
      <c r="F506" s="111" t="s">
        <v>111</v>
      </c>
      <c r="G506" s="111" t="s">
        <v>112</v>
      </c>
      <c r="H506" s="98">
        <v>1000428977</v>
      </c>
      <c r="I506" s="98" t="s">
        <v>114</v>
      </c>
      <c r="J506" s="98" t="s">
        <v>26</v>
      </c>
      <c r="K506" s="15">
        <f>'VZGTTQ00009363 - Harini Sridhar'!F99</f>
        <v>25.048780487804876</v>
      </c>
      <c r="L506" s="15">
        <f>'VZGTTQ00009363 - Harini Sridhar'!G99</f>
        <v>4408.585365853658</v>
      </c>
      <c r="M506" s="15">
        <f>'VZGTTQ00009363 - Harini Sridhar'!H99</f>
        <v>0</v>
      </c>
      <c r="N506" s="15">
        <f>'VZGTTQ00009363 - Harini Sridhar'!I99</f>
        <v>0</v>
      </c>
      <c r="O506" s="15">
        <f>'VZGTTQ00009363 - Harini Sridhar'!J99</f>
        <v>4408.585365853658</v>
      </c>
      <c r="P506" s="15">
        <f>'VZGTTQ00009363 - Harini Sridhar'!K99</f>
        <v>4408.585365853658</v>
      </c>
      <c r="Q506" s="15">
        <f>'VZGTTQ00009363 - Harini Sridhar'!L99</f>
        <v>4408.585365853658</v>
      </c>
      <c r="R506" s="15">
        <f>'VZGTTQ00009363 - Harini Sridhar'!M99</f>
        <v>4408.585365853658</v>
      </c>
      <c r="S506" s="15">
        <f>'VZGTTQ00009363 - Harini Sridhar'!N99</f>
        <v>4408.585365853658</v>
      </c>
      <c r="T506" s="15">
        <f>'VZGTTQ00009363 - Harini Sridhar'!O99</f>
        <v>13225.756097560974</v>
      </c>
      <c r="U506" s="15">
        <f>'VZGTTQ00009363 - Harini Sridhar'!P99</f>
        <v>17634.341463414632</v>
      </c>
      <c r="V506" s="98">
        <f>'VZGTTQ00009363 - Harini Sridhar'!Q99</f>
        <v>0</v>
      </c>
    </row>
    <row r="507" spans="1:22" ht="23.15" hidden="1" customHeight="1">
      <c r="A507" s="98">
        <f>'VZGTTQ00009363 - Harini Sridhar'!A100</f>
        <v>2062979</v>
      </c>
      <c r="B507" s="103" t="str">
        <f>'VZGTTQ00009363 - Harini Sridhar'!B100</f>
        <v>Venkata Vinith,Pothuru</v>
      </c>
      <c r="C507" s="98" t="str">
        <f>'VZGTTQ00009363 - Harini Sridhar'!C100</f>
        <v xml:space="preserve">Offshore </v>
      </c>
      <c r="D507" s="98">
        <f>'VZGTTQ00009363 - Harini Sridhar'!D100</f>
        <v>0</v>
      </c>
      <c r="E507" s="103" t="str">
        <f>'VZGTTQ00009363 - Harini Sridhar'!E100</f>
        <v>Java MS  Developer Dev Lead-Level 3</v>
      </c>
      <c r="F507" s="111" t="s">
        <v>111</v>
      </c>
      <c r="G507" s="111" t="s">
        <v>112</v>
      </c>
      <c r="H507" s="98">
        <v>1000428977</v>
      </c>
      <c r="I507" s="98" t="s">
        <v>114</v>
      </c>
      <c r="J507" s="98" t="s">
        <v>26</v>
      </c>
      <c r="K507" s="15">
        <f>'VZGTTQ00009363 - Harini Sridhar'!F100</f>
        <v>25.048780487804876</v>
      </c>
      <c r="L507" s="15">
        <f>'VZGTTQ00009363 - Harini Sridhar'!G100</f>
        <v>4408.585365853658</v>
      </c>
      <c r="M507" s="15">
        <f>'VZGTTQ00009363 - Harini Sridhar'!H100</f>
        <v>0</v>
      </c>
      <c r="N507" s="15">
        <f>'VZGTTQ00009363 - Harini Sridhar'!I100</f>
        <v>0</v>
      </c>
      <c r="O507" s="15">
        <f>'VZGTTQ00009363 - Harini Sridhar'!J100</f>
        <v>4408.585365853658</v>
      </c>
      <c r="P507" s="15">
        <f>'VZGTTQ00009363 - Harini Sridhar'!K100</f>
        <v>4408.585365853658</v>
      </c>
      <c r="Q507" s="15">
        <f>'VZGTTQ00009363 - Harini Sridhar'!L100</f>
        <v>4408.585365853658</v>
      </c>
      <c r="R507" s="15">
        <f>'VZGTTQ00009363 - Harini Sridhar'!M100</f>
        <v>4408.585365853658</v>
      </c>
      <c r="S507" s="15">
        <f>'VZGTTQ00009363 - Harini Sridhar'!N100</f>
        <v>4408.585365853658</v>
      </c>
      <c r="T507" s="15">
        <f>'VZGTTQ00009363 - Harini Sridhar'!O100</f>
        <v>13225.756097560974</v>
      </c>
      <c r="U507" s="15">
        <f>'VZGTTQ00009363 - Harini Sridhar'!P100</f>
        <v>17634.341463414632</v>
      </c>
      <c r="V507" s="98">
        <f>'VZGTTQ00009363 - Harini Sridhar'!Q100</f>
        <v>0</v>
      </c>
    </row>
    <row r="508" spans="1:22" ht="23.15" hidden="1" customHeight="1">
      <c r="A508" s="98">
        <f>'VZGTTQ00009363 - Harini Sridhar'!A101</f>
        <v>2333285</v>
      </c>
      <c r="B508" s="103" t="str">
        <f>'VZGTTQ00009363 - Harini Sridhar'!B101</f>
        <v>David,S Vino</v>
      </c>
      <c r="C508" s="98" t="str">
        <f>'VZGTTQ00009363 - Harini Sridhar'!C101</f>
        <v xml:space="preserve">Offshore </v>
      </c>
      <c r="D508" s="98">
        <f>'VZGTTQ00009363 - Harini Sridhar'!D101</f>
        <v>0</v>
      </c>
      <c r="E508" s="103" t="str">
        <f>'VZGTTQ00009363 - Harini Sridhar'!E101</f>
        <v>Java MS  Developer Dev Lead-Level 3</v>
      </c>
      <c r="F508" s="111" t="s">
        <v>111</v>
      </c>
      <c r="G508" s="111" t="s">
        <v>112</v>
      </c>
      <c r="H508" s="98">
        <v>1000425267</v>
      </c>
      <c r="I508" s="98" t="s">
        <v>117</v>
      </c>
      <c r="J508" s="98" t="s">
        <v>24</v>
      </c>
      <c r="K508" s="15">
        <f>'VZGTTQ00009363 - Harini Sridhar'!F101</f>
        <v>25.048780487804876</v>
      </c>
      <c r="L508" s="15">
        <f>'VZGTTQ00009363 - Harini Sridhar'!G101</f>
        <v>4408.585365853658</v>
      </c>
      <c r="M508" s="15">
        <f>'VZGTTQ00009363 - Harini Sridhar'!H101</f>
        <v>0</v>
      </c>
      <c r="N508" s="15">
        <f>'VZGTTQ00009363 - Harini Sridhar'!I101</f>
        <v>0</v>
      </c>
      <c r="O508" s="15">
        <f>'VZGTTQ00009363 - Harini Sridhar'!J101</f>
        <v>4408.585365853658</v>
      </c>
      <c r="P508" s="15">
        <f>'VZGTTQ00009363 - Harini Sridhar'!K101</f>
        <v>4408.585365853658</v>
      </c>
      <c r="Q508" s="15">
        <f>'VZGTTQ00009363 - Harini Sridhar'!L101</f>
        <v>4408.585365853658</v>
      </c>
      <c r="R508" s="15">
        <f>'VZGTTQ00009363 - Harini Sridhar'!M101</f>
        <v>4408.585365853658</v>
      </c>
      <c r="S508" s="15">
        <f>'VZGTTQ00009363 - Harini Sridhar'!N101</f>
        <v>4408.585365853658</v>
      </c>
      <c r="T508" s="15">
        <f>'VZGTTQ00009363 - Harini Sridhar'!O101</f>
        <v>13225.756097560974</v>
      </c>
      <c r="U508" s="15">
        <f>'VZGTTQ00009363 - Harini Sridhar'!P101</f>
        <v>17634.341463414632</v>
      </c>
      <c r="V508" s="98">
        <f>'VZGTTQ00009363 - Harini Sridhar'!Q101</f>
        <v>0</v>
      </c>
    </row>
    <row r="509" spans="1:22" ht="23.15" hidden="1" customHeight="1">
      <c r="A509" s="98">
        <f>'VZGTTQ00009363 - Harini Sridhar'!A102</f>
        <v>666194</v>
      </c>
      <c r="B509" s="103" t="str">
        <f>'VZGTTQ00009363 - Harini Sridhar'!B102</f>
        <v>Thejasree,M</v>
      </c>
      <c r="C509" s="98" t="str">
        <f>'VZGTTQ00009363 - Harini Sridhar'!C102</f>
        <v xml:space="preserve">Offshore </v>
      </c>
      <c r="D509" s="98">
        <f>'VZGTTQ00009363 - Harini Sridhar'!D102</f>
        <v>0</v>
      </c>
      <c r="E509" s="103" t="str">
        <f>'VZGTTQ00009363 - Harini Sridhar'!E102</f>
        <v>Java MS  Developer Dev Lead-Level 3</v>
      </c>
      <c r="F509" s="111" t="s">
        <v>111</v>
      </c>
      <c r="G509" s="111" t="s">
        <v>112</v>
      </c>
      <c r="H509" s="98">
        <v>1000425267</v>
      </c>
      <c r="I509" s="98" t="s">
        <v>117</v>
      </c>
      <c r="J509" s="98" t="s">
        <v>24</v>
      </c>
      <c r="K509" s="15">
        <f>'VZGTTQ00009363 - Harini Sridhar'!F102</f>
        <v>25.048780487804876</v>
      </c>
      <c r="L509" s="15">
        <f>'VZGTTQ00009363 - Harini Sridhar'!G102</f>
        <v>4408.585365853658</v>
      </c>
      <c r="M509" s="15">
        <f>'VZGTTQ00009363 - Harini Sridhar'!H102</f>
        <v>0</v>
      </c>
      <c r="N509" s="15">
        <f>'VZGTTQ00009363 - Harini Sridhar'!I102</f>
        <v>0</v>
      </c>
      <c r="O509" s="15">
        <f>'VZGTTQ00009363 - Harini Sridhar'!J102</f>
        <v>4408.585365853658</v>
      </c>
      <c r="P509" s="15">
        <f>'VZGTTQ00009363 - Harini Sridhar'!K102</f>
        <v>4408.585365853658</v>
      </c>
      <c r="Q509" s="15">
        <f>'VZGTTQ00009363 - Harini Sridhar'!L102</f>
        <v>4408.585365853658</v>
      </c>
      <c r="R509" s="15">
        <f>'VZGTTQ00009363 - Harini Sridhar'!M102</f>
        <v>4408.585365853658</v>
      </c>
      <c r="S509" s="15">
        <f>'VZGTTQ00009363 - Harini Sridhar'!N102</f>
        <v>4408.585365853658</v>
      </c>
      <c r="T509" s="15">
        <f>'VZGTTQ00009363 - Harini Sridhar'!O102</f>
        <v>13225.756097560974</v>
      </c>
      <c r="U509" s="15">
        <f>'VZGTTQ00009363 - Harini Sridhar'!P102</f>
        <v>17634.341463414632</v>
      </c>
      <c r="V509" s="98">
        <f>'VZGTTQ00009363 - Harini Sridhar'!Q102</f>
        <v>0</v>
      </c>
    </row>
    <row r="510" spans="1:22" ht="23.15" hidden="1" customHeight="1">
      <c r="A510" s="98">
        <f>'VZGTTQ00009363 - Harini Sridhar'!A103</f>
        <v>2036078</v>
      </c>
      <c r="B510" s="103" t="str">
        <f>'VZGTTQ00009363 - Harini Sridhar'!B103</f>
        <v>Jafar,Bushra Rahilahmad</v>
      </c>
      <c r="C510" s="98" t="str">
        <f>'VZGTTQ00009363 - Harini Sridhar'!C103</f>
        <v xml:space="preserve">Offshore </v>
      </c>
      <c r="D510" s="98">
        <f>'VZGTTQ00009363 - Harini Sridhar'!D103</f>
        <v>0</v>
      </c>
      <c r="E510" s="103" t="str">
        <f>'VZGTTQ00009363 - Harini Sridhar'!E103</f>
        <v>Business Analyst - Level 2</v>
      </c>
      <c r="F510" s="111" t="s">
        <v>111</v>
      </c>
      <c r="G510" s="111" t="s">
        <v>112</v>
      </c>
      <c r="H510" s="98">
        <v>1000425267</v>
      </c>
      <c r="I510" s="98" t="s">
        <v>117</v>
      </c>
      <c r="J510" s="98" t="s">
        <v>24</v>
      </c>
      <c r="K510" s="15">
        <f>'VZGTTQ00009363 - Harini Sridhar'!F103</f>
        <v>20.195121951219512</v>
      </c>
      <c r="L510" s="15">
        <f>'VZGTTQ00009363 - Harini Sridhar'!G103</f>
        <v>3554.3414634146343</v>
      </c>
      <c r="M510" s="15">
        <f>'VZGTTQ00009363 - Harini Sridhar'!H103</f>
        <v>0</v>
      </c>
      <c r="N510" s="15">
        <f>'VZGTTQ00009363 - Harini Sridhar'!I103</f>
        <v>0</v>
      </c>
      <c r="O510" s="15">
        <f>'VZGTTQ00009363 - Harini Sridhar'!J103</f>
        <v>3554.3414634146343</v>
      </c>
      <c r="P510" s="15">
        <f>'VZGTTQ00009363 - Harini Sridhar'!K103</f>
        <v>3554.3414634146343</v>
      </c>
      <c r="Q510" s="15">
        <f>'VZGTTQ00009363 - Harini Sridhar'!L103</f>
        <v>3554.3414634146343</v>
      </c>
      <c r="R510" s="15">
        <f>'VZGTTQ00009363 - Harini Sridhar'!M103</f>
        <v>3554.3414634146343</v>
      </c>
      <c r="S510" s="15">
        <f>'VZGTTQ00009363 - Harini Sridhar'!N103</f>
        <v>3554.3414634146343</v>
      </c>
      <c r="T510" s="15">
        <f>'VZGTTQ00009363 - Harini Sridhar'!O103</f>
        <v>10663.024390243903</v>
      </c>
      <c r="U510" s="15">
        <f>'VZGTTQ00009363 - Harini Sridhar'!P103</f>
        <v>14217.365853658537</v>
      </c>
      <c r="V510" s="98">
        <f>'VZGTTQ00009363 - Harini Sridhar'!Q103</f>
        <v>0</v>
      </c>
    </row>
    <row r="511" spans="1:22" ht="23.15" hidden="1" customHeight="1">
      <c r="A511" s="98">
        <f>'VZGTTQ00009363 - Harini Sridhar'!A104</f>
        <v>2073959</v>
      </c>
      <c r="B511" s="103" t="str">
        <f>'VZGTTQ00009363 - Harini Sridhar'!B104</f>
        <v>A,Naveenkumar</v>
      </c>
      <c r="C511" s="98" t="str">
        <f>'VZGTTQ00009363 - Harini Sridhar'!C104</f>
        <v xml:space="preserve">Offshore </v>
      </c>
      <c r="D511" s="98">
        <f>'VZGTTQ00009363 - Harini Sridhar'!D104</f>
        <v>0</v>
      </c>
      <c r="E511" s="103" t="str">
        <f>'VZGTTQ00009363 - Harini Sridhar'!E104</f>
        <v>Business Analyst - Level 2</v>
      </c>
      <c r="F511" s="111" t="s">
        <v>111</v>
      </c>
      <c r="G511" s="111" t="s">
        <v>112</v>
      </c>
      <c r="H511" s="98">
        <v>1000425267</v>
      </c>
      <c r="I511" s="98" t="s">
        <v>117</v>
      </c>
      <c r="J511" s="98" t="s">
        <v>24</v>
      </c>
      <c r="K511" s="15">
        <f>'VZGTTQ00009363 - Harini Sridhar'!F104</f>
        <v>20.195121951219512</v>
      </c>
      <c r="L511" s="15">
        <f>'VZGTTQ00009363 - Harini Sridhar'!G104</f>
        <v>3554.3414634146343</v>
      </c>
      <c r="M511" s="15">
        <f>'VZGTTQ00009363 - Harini Sridhar'!H104</f>
        <v>0</v>
      </c>
      <c r="N511" s="15">
        <f>'VZGTTQ00009363 - Harini Sridhar'!I104</f>
        <v>0</v>
      </c>
      <c r="O511" s="15">
        <f>'VZGTTQ00009363 - Harini Sridhar'!J104</f>
        <v>3554.3414634146343</v>
      </c>
      <c r="P511" s="15">
        <f>'VZGTTQ00009363 - Harini Sridhar'!K104</f>
        <v>3554.3414634146343</v>
      </c>
      <c r="Q511" s="15">
        <f>'VZGTTQ00009363 - Harini Sridhar'!L104</f>
        <v>3554.3414634146343</v>
      </c>
      <c r="R511" s="15">
        <f>'VZGTTQ00009363 - Harini Sridhar'!M104</f>
        <v>3554.3414634146343</v>
      </c>
      <c r="S511" s="15">
        <f>'VZGTTQ00009363 - Harini Sridhar'!N104</f>
        <v>3554.3414634146343</v>
      </c>
      <c r="T511" s="15">
        <f>'VZGTTQ00009363 - Harini Sridhar'!O104</f>
        <v>10663.024390243903</v>
      </c>
      <c r="U511" s="15">
        <f>'VZGTTQ00009363 - Harini Sridhar'!P104</f>
        <v>14217.365853658537</v>
      </c>
      <c r="V511" s="98">
        <f>'VZGTTQ00009363 - Harini Sridhar'!Q104</f>
        <v>0</v>
      </c>
    </row>
    <row r="512" spans="1:22" ht="23.15" hidden="1" customHeight="1">
      <c r="A512" s="98">
        <f>'VZGTTQ00009363 - Harini Sridhar'!A105</f>
        <v>2078834</v>
      </c>
      <c r="B512" s="103" t="str">
        <f>'VZGTTQ00009363 - Harini Sridhar'!B105</f>
        <v>Arjun,M</v>
      </c>
      <c r="C512" s="98" t="str">
        <f>'VZGTTQ00009363 - Harini Sridhar'!C105</f>
        <v xml:space="preserve">Offshore </v>
      </c>
      <c r="D512" s="98">
        <f>'VZGTTQ00009363 - Harini Sridhar'!D105</f>
        <v>0</v>
      </c>
      <c r="E512" s="103" t="str">
        <f>'VZGTTQ00009363 - Harini Sridhar'!E105</f>
        <v>Java MS  Developer -Level 2</v>
      </c>
      <c r="F512" s="111" t="s">
        <v>111</v>
      </c>
      <c r="G512" s="111" t="s">
        <v>112</v>
      </c>
      <c r="H512" s="98">
        <v>1000425267</v>
      </c>
      <c r="I512" s="98" t="s">
        <v>117</v>
      </c>
      <c r="J512" s="98" t="s">
        <v>24</v>
      </c>
      <c r="K512" s="15">
        <f>'VZGTTQ00009363 - Harini Sridhar'!F105</f>
        <v>19.365853658536587</v>
      </c>
      <c r="L512" s="15">
        <f>'VZGTTQ00009363 - Harini Sridhar'!G105</f>
        <v>3408.3902439024391</v>
      </c>
      <c r="M512" s="15">
        <f>'VZGTTQ00009363 - Harini Sridhar'!H105</f>
        <v>0</v>
      </c>
      <c r="N512" s="15">
        <f>'VZGTTQ00009363 - Harini Sridhar'!I105</f>
        <v>0</v>
      </c>
      <c r="O512" s="15">
        <f>'VZGTTQ00009363 - Harini Sridhar'!J105</f>
        <v>3408.3902439024391</v>
      </c>
      <c r="P512" s="15">
        <f>'VZGTTQ00009363 - Harini Sridhar'!K105</f>
        <v>3408.3902439024391</v>
      </c>
      <c r="Q512" s="15">
        <f>'VZGTTQ00009363 - Harini Sridhar'!L105</f>
        <v>3408.3902439024391</v>
      </c>
      <c r="R512" s="15">
        <f>'VZGTTQ00009363 - Harini Sridhar'!M105</f>
        <v>3408.3902439024391</v>
      </c>
      <c r="S512" s="15">
        <f>'VZGTTQ00009363 - Harini Sridhar'!N105</f>
        <v>3408.3902439024391</v>
      </c>
      <c r="T512" s="15">
        <f>'VZGTTQ00009363 - Harini Sridhar'!O105</f>
        <v>10225.170731707318</v>
      </c>
      <c r="U512" s="15">
        <f>'VZGTTQ00009363 - Harini Sridhar'!P105</f>
        <v>13633.560975609756</v>
      </c>
      <c r="V512" s="98">
        <f>'VZGTTQ00009363 - Harini Sridhar'!Q105</f>
        <v>0</v>
      </c>
    </row>
    <row r="513" spans="1:22" ht="23.15" hidden="1" customHeight="1">
      <c r="A513" s="98">
        <f>'VZGTTQ00009363 - Harini Sridhar'!A106</f>
        <v>2101406</v>
      </c>
      <c r="B513" s="103" t="str">
        <f>'VZGTTQ00009363 - Harini Sridhar'!B106</f>
        <v>Challagulla,Rajesh</v>
      </c>
      <c r="C513" s="98" t="str">
        <f>'VZGTTQ00009363 - Harini Sridhar'!C106</f>
        <v xml:space="preserve">Offshore </v>
      </c>
      <c r="D513" s="98">
        <f>'VZGTTQ00009363 - Harini Sridhar'!D106</f>
        <v>0</v>
      </c>
      <c r="E513" s="103" t="str">
        <f>'VZGTTQ00009363 - Harini Sridhar'!E106</f>
        <v>Java MS  Developer -Level 2</v>
      </c>
      <c r="F513" s="111" t="s">
        <v>111</v>
      </c>
      <c r="G513" s="111" t="s">
        <v>112</v>
      </c>
      <c r="H513" s="98">
        <v>1000425267</v>
      </c>
      <c r="I513" s="98" t="s">
        <v>117</v>
      </c>
      <c r="J513" s="98" t="s">
        <v>24</v>
      </c>
      <c r="K513" s="15">
        <f>'VZGTTQ00009363 - Harini Sridhar'!F106</f>
        <v>21.512195121951219</v>
      </c>
      <c r="L513" s="15">
        <f>'VZGTTQ00009363 - Harini Sridhar'!G106</f>
        <v>3786.1463414634145</v>
      </c>
      <c r="M513" s="15">
        <f>'VZGTTQ00009363 - Harini Sridhar'!H106</f>
        <v>0</v>
      </c>
      <c r="N513" s="15">
        <f>'VZGTTQ00009363 - Harini Sridhar'!I106</f>
        <v>0</v>
      </c>
      <c r="O513" s="15">
        <f>'VZGTTQ00009363 - Harini Sridhar'!J106</f>
        <v>3786.1463414634145</v>
      </c>
      <c r="P513" s="15">
        <f>'VZGTTQ00009363 - Harini Sridhar'!K106</f>
        <v>3786.1463414634145</v>
      </c>
      <c r="Q513" s="15">
        <f>'VZGTTQ00009363 - Harini Sridhar'!L106</f>
        <v>3786.1463414634145</v>
      </c>
      <c r="R513" s="15">
        <f>'VZGTTQ00009363 - Harini Sridhar'!M106</f>
        <v>3786.1463414634145</v>
      </c>
      <c r="S513" s="15">
        <f>'VZGTTQ00009363 - Harini Sridhar'!N106</f>
        <v>3786.1463414634145</v>
      </c>
      <c r="T513" s="15">
        <f>'VZGTTQ00009363 - Harini Sridhar'!O106</f>
        <v>11358.439024390244</v>
      </c>
      <c r="U513" s="15">
        <f>'VZGTTQ00009363 - Harini Sridhar'!P106</f>
        <v>15144.585365853658</v>
      </c>
      <c r="V513" s="98">
        <f>'VZGTTQ00009363 - Harini Sridhar'!Q106</f>
        <v>0</v>
      </c>
    </row>
    <row r="514" spans="1:22" ht="23.15" hidden="1" customHeight="1">
      <c r="A514" s="98">
        <f>'VZGTTQ00009363 - Harini Sridhar'!A107</f>
        <v>2290046</v>
      </c>
      <c r="B514" s="103" t="str">
        <f>'VZGTTQ00009363 - Harini Sridhar'!B107</f>
        <v>Eluri,Nageswararao</v>
      </c>
      <c r="C514" s="98" t="str">
        <f>'VZGTTQ00009363 - Harini Sridhar'!C107</f>
        <v xml:space="preserve">Offshore </v>
      </c>
      <c r="D514" s="98">
        <f>'VZGTTQ00009363 - Harini Sridhar'!D107</f>
        <v>0</v>
      </c>
      <c r="E514" s="103" t="str">
        <f>'VZGTTQ00009363 - Harini Sridhar'!E107</f>
        <v>Java MS  Developer -Level 2</v>
      </c>
      <c r="F514" s="111" t="s">
        <v>111</v>
      </c>
      <c r="G514" s="111" t="s">
        <v>112</v>
      </c>
      <c r="H514" s="98">
        <v>1000425267</v>
      </c>
      <c r="I514" s="98" t="s">
        <v>117</v>
      </c>
      <c r="J514" s="98" t="s">
        <v>24</v>
      </c>
      <c r="K514" s="15">
        <f>'VZGTTQ00009363 - Harini Sridhar'!F107</f>
        <v>21.512195121951219</v>
      </c>
      <c r="L514" s="15">
        <f>'VZGTTQ00009363 - Harini Sridhar'!G107</f>
        <v>3786.1463414634145</v>
      </c>
      <c r="M514" s="15">
        <f>'VZGTTQ00009363 - Harini Sridhar'!H107</f>
        <v>0</v>
      </c>
      <c r="N514" s="15">
        <f>'VZGTTQ00009363 - Harini Sridhar'!I107</f>
        <v>0</v>
      </c>
      <c r="O514" s="15">
        <f>'VZGTTQ00009363 - Harini Sridhar'!J107</f>
        <v>3786.1463414634145</v>
      </c>
      <c r="P514" s="15">
        <f>'VZGTTQ00009363 - Harini Sridhar'!K107</f>
        <v>3786.1463414634145</v>
      </c>
      <c r="Q514" s="15">
        <f>'VZGTTQ00009363 - Harini Sridhar'!L107</f>
        <v>3786.1463414634145</v>
      </c>
      <c r="R514" s="15">
        <f>'VZGTTQ00009363 - Harini Sridhar'!M107</f>
        <v>3786.1463414634145</v>
      </c>
      <c r="S514" s="15">
        <f>'VZGTTQ00009363 - Harini Sridhar'!N107</f>
        <v>3786.1463414634145</v>
      </c>
      <c r="T514" s="15">
        <f>'VZGTTQ00009363 - Harini Sridhar'!O107</f>
        <v>11358.439024390244</v>
      </c>
      <c r="U514" s="15">
        <f>'VZGTTQ00009363 - Harini Sridhar'!P107</f>
        <v>15144.585365853658</v>
      </c>
      <c r="V514" s="98">
        <f>'VZGTTQ00009363 - Harini Sridhar'!Q107</f>
        <v>0</v>
      </c>
    </row>
    <row r="515" spans="1:22" ht="23.15" hidden="1" customHeight="1">
      <c r="A515" s="98">
        <f>'VZGTTQ00009363 - Harini Sridhar'!A108</f>
        <v>2293100</v>
      </c>
      <c r="B515" s="103" t="str">
        <f>'VZGTTQ00009363 - Harini Sridhar'!B108</f>
        <v>Sahu,Anil Kumar</v>
      </c>
      <c r="C515" s="98" t="str">
        <f>'VZGTTQ00009363 - Harini Sridhar'!C108</f>
        <v xml:space="preserve">Offshore </v>
      </c>
      <c r="D515" s="98">
        <f>'VZGTTQ00009363 - Harini Sridhar'!D108</f>
        <v>0</v>
      </c>
      <c r="E515" s="103" t="str">
        <f>'VZGTTQ00009363 - Harini Sridhar'!E108</f>
        <v>Java MS  Developer -Level 2</v>
      </c>
      <c r="F515" s="111" t="s">
        <v>111</v>
      </c>
      <c r="G515" s="111" t="s">
        <v>112</v>
      </c>
      <c r="H515" s="98">
        <v>1000425267</v>
      </c>
      <c r="I515" s="98" t="s">
        <v>117</v>
      </c>
      <c r="J515" s="98" t="s">
        <v>24</v>
      </c>
      <c r="K515" s="15">
        <f>'VZGTTQ00009363 - Harini Sridhar'!F108</f>
        <v>21.512195121951219</v>
      </c>
      <c r="L515" s="15">
        <f>'VZGTTQ00009363 - Harini Sridhar'!G108</f>
        <v>3786.1463414634145</v>
      </c>
      <c r="M515" s="15">
        <f>'VZGTTQ00009363 - Harini Sridhar'!H108</f>
        <v>0</v>
      </c>
      <c r="N515" s="15">
        <f>'VZGTTQ00009363 - Harini Sridhar'!I108</f>
        <v>0</v>
      </c>
      <c r="O515" s="15">
        <f>'VZGTTQ00009363 - Harini Sridhar'!J108</f>
        <v>3786.1463414634145</v>
      </c>
      <c r="P515" s="15">
        <f>'VZGTTQ00009363 - Harini Sridhar'!K108</f>
        <v>3786.1463414634145</v>
      </c>
      <c r="Q515" s="15">
        <f>'VZGTTQ00009363 - Harini Sridhar'!L108</f>
        <v>3786.1463414634145</v>
      </c>
      <c r="R515" s="15">
        <f>'VZGTTQ00009363 - Harini Sridhar'!M108</f>
        <v>3786.1463414634145</v>
      </c>
      <c r="S515" s="15">
        <f>'VZGTTQ00009363 - Harini Sridhar'!N108</f>
        <v>3786.1463414634145</v>
      </c>
      <c r="T515" s="15">
        <f>'VZGTTQ00009363 - Harini Sridhar'!O108</f>
        <v>11358.439024390244</v>
      </c>
      <c r="U515" s="15">
        <f>'VZGTTQ00009363 - Harini Sridhar'!P108</f>
        <v>15144.585365853658</v>
      </c>
      <c r="V515" s="98">
        <f>'VZGTTQ00009363 - Harini Sridhar'!Q108</f>
        <v>0</v>
      </c>
    </row>
    <row r="516" spans="1:22" ht="23.15" hidden="1" customHeight="1">
      <c r="A516" s="98">
        <f>'VZGTTQ00009363 - Harini Sridhar'!A109</f>
        <v>2326129</v>
      </c>
      <c r="B516" s="103" t="str">
        <f>'VZGTTQ00009363 - Harini Sridhar'!B109</f>
        <v>A,Ponmalar</v>
      </c>
      <c r="C516" s="98" t="str">
        <f>'VZGTTQ00009363 - Harini Sridhar'!C109</f>
        <v xml:space="preserve">Offshore </v>
      </c>
      <c r="D516" s="98">
        <f>'VZGTTQ00009363 - Harini Sridhar'!D109</f>
        <v>0</v>
      </c>
      <c r="E516" s="103" t="str">
        <f>'VZGTTQ00009363 - Harini Sridhar'!E109</f>
        <v>Java MS  Developer -Level 1</v>
      </c>
      <c r="F516" s="111" t="s">
        <v>111</v>
      </c>
      <c r="G516" s="111" t="s">
        <v>112</v>
      </c>
      <c r="H516" s="98">
        <v>1000425267</v>
      </c>
      <c r="I516" s="98" t="s">
        <v>117</v>
      </c>
      <c r="J516" s="98" t="s">
        <v>24</v>
      </c>
      <c r="K516" s="15">
        <f>'VZGTTQ00009363 - Harini Sridhar'!F109</f>
        <v>17.670731707317074</v>
      </c>
      <c r="L516" s="15">
        <f>'VZGTTQ00009363 - Harini Sridhar'!G109</f>
        <v>3110.0487804878048</v>
      </c>
      <c r="M516" s="15">
        <f>'VZGTTQ00009363 - Harini Sridhar'!H109</f>
        <v>0</v>
      </c>
      <c r="N516" s="15">
        <f>'VZGTTQ00009363 - Harini Sridhar'!I109</f>
        <v>0</v>
      </c>
      <c r="O516" s="15">
        <f>'VZGTTQ00009363 - Harini Sridhar'!J109</f>
        <v>3110.0487804878048</v>
      </c>
      <c r="P516" s="15">
        <f>'VZGTTQ00009363 - Harini Sridhar'!K109</f>
        <v>3110.0487804878048</v>
      </c>
      <c r="Q516" s="15">
        <f>'VZGTTQ00009363 - Harini Sridhar'!L109</f>
        <v>3110.0487804878048</v>
      </c>
      <c r="R516" s="15">
        <f>'VZGTTQ00009363 - Harini Sridhar'!M109</f>
        <v>3110.0487804878048</v>
      </c>
      <c r="S516" s="15">
        <f>'VZGTTQ00009363 - Harini Sridhar'!N109</f>
        <v>3110.0487804878048</v>
      </c>
      <c r="T516" s="15">
        <f>'VZGTTQ00009363 - Harini Sridhar'!O109</f>
        <v>9330.1463414634145</v>
      </c>
      <c r="U516" s="15">
        <f>'VZGTTQ00009363 - Harini Sridhar'!P109</f>
        <v>12440.195121951219</v>
      </c>
      <c r="V516" s="98">
        <f>'VZGTTQ00009363 - Harini Sridhar'!Q109</f>
        <v>0</v>
      </c>
    </row>
    <row r="517" spans="1:22" ht="23.15" hidden="1" customHeight="1">
      <c r="A517" s="98">
        <f>'VZGTTQ00009363 - Harini Sridhar'!A110</f>
        <v>2347315</v>
      </c>
      <c r="B517" s="103" t="str">
        <f>'VZGTTQ00009363 - Harini Sridhar'!B110</f>
        <v>Karunakaran,Cauvery</v>
      </c>
      <c r="C517" s="98" t="str">
        <f>'VZGTTQ00009363 - Harini Sridhar'!C110</f>
        <v xml:space="preserve">Offshore </v>
      </c>
      <c r="D517" s="98">
        <f>'VZGTTQ00009363 - Harini Sridhar'!D110</f>
        <v>0</v>
      </c>
      <c r="E517" s="103" t="str">
        <f>'VZGTTQ00009363 - Harini Sridhar'!E110</f>
        <v>Java MS  Developer -Level 1</v>
      </c>
      <c r="F517" s="111" t="s">
        <v>111</v>
      </c>
      <c r="G517" s="111" t="s">
        <v>112</v>
      </c>
      <c r="H517" s="98">
        <v>1000425267</v>
      </c>
      <c r="I517" s="98" t="s">
        <v>117</v>
      </c>
      <c r="J517" s="98" t="s">
        <v>24</v>
      </c>
      <c r="K517" s="15">
        <f>'VZGTTQ00009363 - Harini Sridhar'!F110</f>
        <v>17.670731707317074</v>
      </c>
      <c r="L517" s="15">
        <f>'VZGTTQ00009363 - Harini Sridhar'!G110</f>
        <v>3110.0487804878048</v>
      </c>
      <c r="M517" s="15">
        <f>'VZGTTQ00009363 - Harini Sridhar'!H110</f>
        <v>0</v>
      </c>
      <c r="N517" s="15">
        <f>'VZGTTQ00009363 - Harini Sridhar'!I110</f>
        <v>0</v>
      </c>
      <c r="O517" s="15">
        <f>'VZGTTQ00009363 - Harini Sridhar'!J110</f>
        <v>3110.0487804878048</v>
      </c>
      <c r="P517" s="15">
        <f>'VZGTTQ00009363 - Harini Sridhar'!K110</f>
        <v>3110.0487804878048</v>
      </c>
      <c r="Q517" s="15">
        <f>'VZGTTQ00009363 - Harini Sridhar'!L110</f>
        <v>3110.0487804878048</v>
      </c>
      <c r="R517" s="15">
        <f>'VZGTTQ00009363 - Harini Sridhar'!M110</f>
        <v>3110.0487804878048</v>
      </c>
      <c r="S517" s="15">
        <f>'VZGTTQ00009363 - Harini Sridhar'!N110</f>
        <v>3110.0487804878048</v>
      </c>
      <c r="T517" s="15">
        <f>'VZGTTQ00009363 - Harini Sridhar'!O110</f>
        <v>9330.1463414634145</v>
      </c>
      <c r="U517" s="15">
        <f>'VZGTTQ00009363 - Harini Sridhar'!P110</f>
        <v>12440.195121951219</v>
      </c>
      <c r="V517" s="98">
        <f>'VZGTTQ00009363 - Harini Sridhar'!Q110</f>
        <v>0</v>
      </c>
    </row>
    <row r="518" spans="1:22" ht="23.15" hidden="1" customHeight="1">
      <c r="A518" s="98">
        <f>'VZGTTQ00009363 - Harini Sridhar'!A111</f>
        <v>797589</v>
      </c>
      <c r="B518" s="103" t="str">
        <f>'VZGTTQ00009363 - Harini Sridhar'!B111</f>
        <v>S,Rajaguru</v>
      </c>
      <c r="C518" s="98" t="str">
        <f>'VZGTTQ00009363 - Harini Sridhar'!C111</f>
        <v xml:space="preserve">Offshore </v>
      </c>
      <c r="D518" s="98">
        <f>'VZGTTQ00009363 - Harini Sridhar'!D111</f>
        <v>0</v>
      </c>
      <c r="E518" s="103" t="str">
        <f>'VZGTTQ00009363 - Harini Sridhar'!E111</f>
        <v>Java MS  Developer -Level 1</v>
      </c>
      <c r="F518" s="111" t="s">
        <v>111</v>
      </c>
      <c r="G518" s="111" t="s">
        <v>112</v>
      </c>
      <c r="H518" s="98">
        <v>1000425267</v>
      </c>
      <c r="I518" s="98" t="s">
        <v>117</v>
      </c>
      <c r="J518" s="98" t="s">
        <v>24</v>
      </c>
      <c r="K518" s="15">
        <f>'VZGTTQ00009363 - Harini Sridhar'!F111</f>
        <v>17.670731707317074</v>
      </c>
      <c r="L518" s="15">
        <f>'VZGTTQ00009363 - Harini Sridhar'!G111</f>
        <v>3110.0487804878048</v>
      </c>
      <c r="M518" s="15">
        <f>'VZGTTQ00009363 - Harini Sridhar'!H111</f>
        <v>0</v>
      </c>
      <c r="N518" s="15">
        <f>'VZGTTQ00009363 - Harini Sridhar'!I111</f>
        <v>0</v>
      </c>
      <c r="O518" s="15">
        <f>'VZGTTQ00009363 - Harini Sridhar'!J111</f>
        <v>3110.0487804878048</v>
      </c>
      <c r="P518" s="15">
        <f>'VZGTTQ00009363 - Harini Sridhar'!K111</f>
        <v>3110.0487804878048</v>
      </c>
      <c r="Q518" s="15">
        <f>'VZGTTQ00009363 - Harini Sridhar'!L111</f>
        <v>3110.0487804878048</v>
      </c>
      <c r="R518" s="15">
        <f>'VZGTTQ00009363 - Harini Sridhar'!M111</f>
        <v>3110.0487804878048</v>
      </c>
      <c r="S518" s="15">
        <f>'VZGTTQ00009363 - Harini Sridhar'!N111</f>
        <v>3110.0487804878048</v>
      </c>
      <c r="T518" s="15">
        <f>'VZGTTQ00009363 - Harini Sridhar'!O111</f>
        <v>9330.1463414634145</v>
      </c>
      <c r="U518" s="15">
        <f>'VZGTTQ00009363 - Harini Sridhar'!P111</f>
        <v>12440.195121951219</v>
      </c>
      <c r="V518" s="98">
        <f>'VZGTTQ00009363 - Harini Sridhar'!Q111</f>
        <v>0</v>
      </c>
    </row>
    <row r="519" spans="1:22" ht="23.15" hidden="1" customHeight="1">
      <c r="A519" s="98">
        <f>'VZGTTQ00009363 - Harini Sridhar'!A112</f>
        <v>801839</v>
      </c>
      <c r="B519" s="103" t="str">
        <f>'VZGTTQ00009363 - Harini Sridhar'!B112</f>
        <v>Marikanti,Ramesh</v>
      </c>
      <c r="C519" s="98" t="str">
        <f>'VZGTTQ00009363 - Harini Sridhar'!C112</f>
        <v xml:space="preserve">Offshore </v>
      </c>
      <c r="D519" s="98">
        <f>'VZGTTQ00009363 - Harini Sridhar'!D112</f>
        <v>0</v>
      </c>
      <c r="E519" s="103" t="str">
        <f>'VZGTTQ00009363 - Harini Sridhar'!E112</f>
        <v>Java MS  Developer -Level 1</v>
      </c>
      <c r="F519" s="111" t="s">
        <v>111</v>
      </c>
      <c r="G519" s="111" t="s">
        <v>112</v>
      </c>
      <c r="H519" s="98">
        <v>1000428977</v>
      </c>
      <c r="I519" s="98" t="s">
        <v>114</v>
      </c>
      <c r="J519" s="98" t="s">
        <v>26</v>
      </c>
      <c r="K519" s="15">
        <f>'VZGTTQ00009363 - Harini Sridhar'!F112</f>
        <v>17.670731707317074</v>
      </c>
      <c r="L519" s="15">
        <f>'VZGTTQ00009363 - Harini Sridhar'!G112</f>
        <v>3110.0487804878048</v>
      </c>
      <c r="M519" s="15">
        <f>'VZGTTQ00009363 - Harini Sridhar'!H112</f>
        <v>0</v>
      </c>
      <c r="N519" s="15">
        <f>'VZGTTQ00009363 - Harini Sridhar'!I112</f>
        <v>0</v>
      </c>
      <c r="O519" s="15">
        <f>'VZGTTQ00009363 - Harini Sridhar'!J112</f>
        <v>3110.0487804878048</v>
      </c>
      <c r="P519" s="15">
        <f>'VZGTTQ00009363 - Harini Sridhar'!K112</f>
        <v>3110.0487804878048</v>
      </c>
      <c r="Q519" s="15">
        <f>'VZGTTQ00009363 - Harini Sridhar'!L112</f>
        <v>3110.0487804878048</v>
      </c>
      <c r="R519" s="15">
        <f>'VZGTTQ00009363 - Harini Sridhar'!M112</f>
        <v>3110.0487804878048</v>
      </c>
      <c r="S519" s="15">
        <f>'VZGTTQ00009363 - Harini Sridhar'!N112</f>
        <v>3110.0487804878048</v>
      </c>
      <c r="T519" s="15">
        <f>'VZGTTQ00009363 - Harini Sridhar'!O112</f>
        <v>9330.1463414634145</v>
      </c>
      <c r="U519" s="15">
        <f>'VZGTTQ00009363 - Harini Sridhar'!P112</f>
        <v>12440.195121951219</v>
      </c>
      <c r="V519" s="98">
        <f>'VZGTTQ00009363 - Harini Sridhar'!Q112</f>
        <v>0</v>
      </c>
    </row>
    <row r="520" spans="1:22" ht="23.15" hidden="1" customHeight="1">
      <c r="A520" s="98">
        <f>'VZGTTQ00009363 - Harini Sridhar'!A113</f>
        <v>909428</v>
      </c>
      <c r="B520" s="103" t="str">
        <f>'VZGTTQ00009363 - Harini Sridhar'!B113</f>
        <v>Singh,Sanjay Kumar</v>
      </c>
      <c r="C520" s="98" t="str">
        <f>'VZGTTQ00009363 - Harini Sridhar'!C113</f>
        <v xml:space="preserve">Offshore </v>
      </c>
      <c r="D520" s="98">
        <f>'VZGTTQ00009363 - Harini Sridhar'!D113</f>
        <v>0</v>
      </c>
      <c r="E520" s="103" t="str">
        <f>'VZGTTQ00009363 - Harini Sridhar'!E113</f>
        <v>Java MS  Developer -Level 2</v>
      </c>
      <c r="F520" s="111" t="s">
        <v>111</v>
      </c>
      <c r="G520" s="111" t="s">
        <v>112</v>
      </c>
      <c r="H520" s="98">
        <v>1000425267</v>
      </c>
      <c r="I520" s="98" t="s">
        <v>117</v>
      </c>
      <c r="J520" s="98" t="s">
        <v>26</v>
      </c>
      <c r="K520" s="15">
        <f>'VZGTTQ00009363 - Harini Sridhar'!F113</f>
        <v>19.365853658536587</v>
      </c>
      <c r="L520" s="15">
        <f>'VZGTTQ00009363 - Harini Sridhar'!G113</f>
        <v>3408.3902439024391</v>
      </c>
      <c r="M520" s="15">
        <f>'VZGTTQ00009363 - Harini Sridhar'!H113</f>
        <v>0</v>
      </c>
      <c r="N520" s="15">
        <f>'VZGTTQ00009363 - Harini Sridhar'!I113</f>
        <v>0</v>
      </c>
      <c r="O520" s="15">
        <f>'VZGTTQ00009363 - Harini Sridhar'!J113</f>
        <v>3408.3902439024391</v>
      </c>
      <c r="P520" s="15">
        <f>'VZGTTQ00009363 - Harini Sridhar'!K113</f>
        <v>3408.3902439024391</v>
      </c>
      <c r="Q520" s="15">
        <f>'VZGTTQ00009363 - Harini Sridhar'!L113</f>
        <v>3408.3902439024391</v>
      </c>
      <c r="R520" s="15">
        <f>'VZGTTQ00009363 - Harini Sridhar'!M113</f>
        <v>3408.3902439024391</v>
      </c>
      <c r="S520" s="15">
        <f>'VZGTTQ00009363 - Harini Sridhar'!N113</f>
        <v>3408.3902439024391</v>
      </c>
      <c r="T520" s="15">
        <f>'VZGTTQ00009363 - Harini Sridhar'!O113</f>
        <v>10225.170731707318</v>
      </c>
      <c r="U520" s="15">
        <f>'VZGTTQ00009363 - Harini Sridhar'!P113</f>
        <v>13633.560975609756</v>
      </c>
      <c r="V520" s="98">
        <f>'VZGTTQ00009363 - Harini Sridhar'!Q113</f>
        <v>0</v>
      </c>
    </row>
    <row r="521" spans="1:22" ht="23.15" hidden="1" customHeight="1">
      <c r="A521" s="98">
        <f>'VZGTTQ00009363 - Harini Sridhar'!A114</f>
        <v>940053</v>
      </c>
      <c r="B521" s="103" t="str">
        <f>'VZGTTQ00009363 - Harini Sridhar'!B114</f>
        <v>Damarla,Vijay Kumar</v>
      </c>
      <c r="C521" s="98" t="str">
        <f>'VZGTTQ00009363 - Harini Sridhar'!C114</f>
        <v xml:space="preserve">Offshore </v>
      </c>
      <c r="D521" s="98">
        <f>'VZGTTQ00009363 - Harini Sridhar'!D114</f>
        <v>0</v>
      </c>
      <c r="E521" s="103" t="str">
        <f>'VZGTTQ00009363 - Harini Sridhar'!E114</f>
        <v>Java MS  Developer -Level 2</v>
      </c>
      <c r="F521" s="111" t="s">
        <v>111</v>
      </c>
      <c r="G521" s="111" t="s">
        <v>112</v>
      </c>
      <c r="H521" s="98">
        <v>1000425267</v>
      </c>
      <c r="I521" s="98" t="s">
        <v>117</v>
      </c>
      <c r="J521" s="98" t="s">
        <v>24</v>
      </c>
      <c r="K521" s="15">
        <f>'VZGTTQ00009363 - Harini Sridhar'!F114</f>
        <v>19.365853658536587</v>
      </c>
      <c r="L521" s="15">
        <f>'VZGTTQ00009363 - Harini Sridhar'!G114</f>
        <v>3408.3902439024391</v>
      </c>
      <c r="M521" s="15">
        <f>'VZGTTQ00009363 - Harini Sridhar'!H114</f>
        <v>0</v>
      </c>
      <c r="N521" s="15">
        <f>'VZGTTQ00009363 - Harini Sridhar'!I114</f>
        <v>0</v>
      </c>
      <c r="O521" s="15">
        <f>'VZGTTQ00009363 - Harini Sridhar'!J114</f>
        <v>3408.3902439024391</v>
      </c>
      <c r="P521" s="15">
        <f>'VZGTTQ00009363 - Harini Sridhar'!K114</f>
        <v>3408.3902439024391</v>
      </c>
      <c r="Q521" s="15">
        <f>'VZGTTQ00009363 - Harini Sridhar'!L114</f>
        <v>3408.3902439024391</v>
      </c>
      <c r="R521" s="15">
        <f>'VZGTTQ00009363 - Harini Sridhar'!M114</f>
        <v>3408.3902439024391</v>
      </c>
      <c r="S521" s="15">
        <f>'VZGTTQ00009363 - Harini Sridhar'!N114</f>
        <v>3408.3902439024391</v>
      </c>
      <c r="T521" s="15">
        <f>'VZGTTQ00009363 - Harini Sridhar'!O114</f>
        <v>10225.170731707318</v>
      </c>
      <c r="U521" s="15">
        <f>'VZGTTQ00009363 - Harini Sridhar'!P114</f>
        <v>13633.560975609756</v>
      </c>
      <c r="V521" s="98">
        <f>'VZGTTQ00009363 - Harini Sridhar'!Q114</f>
        <v>0</v>
      </c>
    </row>
    <row r="522" spans="1:22" ht="23.15" hidden="1" customHeight="1">
      <c r="A522" s="98">
        <f>'VZGTTQ00009363 - Harini Sridhar'!A115</f>
        <v>206141</v>
      </c>
      <c r="B522" s="103" t="str">
        <f>'VZGTTQ00009363 - Harini Sridhar'!B115</f>
        <v>Subramanian,Devi</v>
      </c>
      <c r="C522" s="98" t="str">
        <f>'VZGTTQ00009363 - Harini Sridhar'!C115</f>
        <v xml:space="preserve">Offshore </v>
      </c>
      <c r="D522" s="98">
        <f>'VZGTTQ00009363 - Harini Sridhar'!D115</f>
        <v>0</v>
      </c>
      <c r="E522" s="103" t="str">
        <f>'VZGTTQ00009363 - Harini Sridhar'!E115</f>
        <v>Tester-Level 1</v>
      </c>
      <c r="F522" s="111" t="s">
        <v>111</v>
      </c>
      <c r="G522" s="111" t="s">
        <v>112</v>
      </c>
      <c r="H522" s="98">
        <v>1000428977</v>
      </c>
      <c r="I522" s="98" t="s">
        <v>114</v>
      </c>
      <c r="J522" s="98" t="s">
        <v>26</v>
      </c>
      <c r="K522" s="15">
        <f>'VZGTTQ00009363 - Harini Sridhar'!F115</f>
        <v>17.073170731707318</v>
      </c>
      <c r="L522" s="15">
        <f>'VZGTTQ00009363 - Harini Sridhar'!G115</f>
        <v>3004.8780487804879</v>
      </c>
      <c r="M522" s="15">
        <f>'VZGTTQ00009363 - Harini Sridhar'!H115</f>
        <v>0</v>
      </c>
      <c r="N522" s="15">
        <f>'VZGTTQ00009363 - Harini Sridhar'!I115</f>
        <v>0</v>
      </c>
      <c r="O522" s="15">
        <f>'VZGTTQ00009363 - Harini Sridhar'!J115</f>
        <v>3004.8780487804879</v>
      </c>
      <c r="P522" s="15">
        <f>'VZGTTQ00009363 - Harini Sridhar'!K115</f>
        <v>3004.8780487804879</v>
      </c>
      <c r="Q522" s="15">
        <f>'VZGTTQ00009363 - Harini Sridhar'!L115</f>
        <v>3004.8780487804879</v>
      </c>
      <c r="R522" s="15">
        <f>'VZGTTQ00009363 - Harini Sridhar'!M115</f>
        <v>3004.8780487804879</v>
      </c>
      <c r="S522" s="15">
        <f>'VZGTTQ00009363 - Harini Sridhar'!N115</f>
        <v>3004.8780487804879</v>
      </c>
      <c r="T522" s="15">
        <f>'VZGTTQ00009363 - Harini Sridhar'!O115</f>
        <v>9014.6341463414647</v>
      </c>
      <c r="U522" s="15">
        <f>'VZGTTQ00009363 - Harini Sridhar'!P115</f>
        <v>12019.512195121952</v>
      </c>
      <c r="V522" s="98">
        <f>'VZGTTQ00009363 - Harini Sridhar'!Q115</f>
        <v>0</v>
      </c>
    </row>
    <row r="523" spans="1:22" ht="23.15" hidden="1" customHeight="1">
      <c r="A523" s="98">
        <f>'VZGTTQ00009363 - Harini Sridhar'!A116</f>
        <v>484985</v>
      </c>
      <c r="B523" s="103" t="str">
        <f>'VZGTTQ00009363 - Harini Sridhar'!B116</f>
        <v>Murugasamy,Senthilkumar</v>
      </c>
      <c r="C523" s="98" t="str">
        <f>'VZGTTQ00009363 - Harini Sridhar'!C116</f>
        <v xml:space="preserve">Offshore </v>
      </c>
      <c r="D523" s="98">
        <f>'VZGTTQ00009363 - Harini Sridhar'!D116</f>
        <v>0</v>
      </c>
      <c r="E523" s="103" t="str">
        <f>'VZGTTQ00009363 - Harini Sridhar'!E116</f>
        <v>Tester-Level 1</v>
      </c>
      <c r="F523" s="111" t="s">
        <v>111</v>
      </c>
      <c r="G523" s="111" t="s">
        <v>112</v>
      </c>
      <c r="H523" s="98">
        <v>1000425267</v>
      </c>
      <c r="I523" s="98" t="s">
        <v>117</v>
      </c>
      <c r="J523" s="98" t="s">
        <v>24</v>
      </c>
      <c r="K523" s="15">
        <f>'VZGTTQ00009363 - Harini Sridhar'!F116</f>
        <v>17.073170731707318</v>
      </c>
      <c r="L523" s="15">
        <f>'VZGTTQ00009363 - Harini Sridhar'!G116</f>
        <v>3004.8780487804879</v>
      </c>
      <c r="M523" s="15">
        <f>'VZGTTQ00009363 - Harini Sridhar'!H116</f>
        <v>0</v>
      </c>
      <c r="N523" s="15">
        <f>'VZGTTQ00009363 - Harini Sridhar'!I116</f>
        <v>0</v>
      </c>
      <c r="O523" s="15">
        <f>'VZGTTQ00009363 - Harini Sridhar'!J116</f>
        <v>3004.8780487804879</v>
      </c>
      <c r="P523" s="15">
        <f>'VZGTTQ00009363 - Harini Sridhar'!K116</f>
        <v>3004.8780487804879</v>
      </c>
      <c r="Q523" s="15">
        <f>'VZGTTQ00009363 - Harini Sridhar'!L116</f>
        <v>3004.8780487804879</v>
      </c>
      <c r="R523" s="15">
        <f>'VZGTTQ00009363 - Harini Sridhar'!M116</f>
        <v>3004.8780487804879</v>
      </c>
      <c r="S523" s="15">
        <f>'VZGTTQ00009363 - Harini Sridhar'!N116</f>
        <v>3004.8780487804879</v>
      </c>
      <c r="T523" s="15">
        <f>'VZGTTQ00009363 - Harini Sridhar'!O116</f>
        <v>9014.6341463414647</v>
      </c>
      <c r="U523" s="15">
        <f>'VZGTTQ00009363 - Harini Sridhar'!P116</f>
        <v>12019.512195121952</v>
      </c>
      <c r="V523" s="98">
        <f>'VZGTTQ00009363 - Harini Sridhar'!Q116</f>
        <v>0</v>
      </c>
    </row>
    <row r="524" spans="1:22" ht="23.15" hidden="1" customHeight="1">
      <c r="A524" s="98" t="e">
        <f>'VZGTTQ00009363 - Harini Sridhar'!#REF!</f>
        <v>#REF!</v>
      </c>
      <c r="B524" s="103"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3.15" hidden="1" customHeight="1">
      <c r="A525" s="98" t="e">
        <f>'VZGTTQ00009363 - Harini Sridhar'!#REF!</f>
        <v>#REF!</v>
      </c>
      <c r="B525" s="103"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3.15" hidden="1" customHeight="1">
      <c r="A526" s="98" t="e">
        <f>'VZGTTQ00009363 - Harini Sridhar'!#REF!</f>
        <v>#REF!</v>
      </c>
      <c r="B526" s="103"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24</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3.15" hidden="1" customHeight="1">
      <c r="A527" s="98" t="e">
        <f>'VZGTTQ00009363 - Harini Sridhar'!#REF!</f>
        <v>#REF!</v>
      </c>
      <c r="B527" s="103"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24</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3.15" hidden="1" customHeight="1">
      <c r="A528" s="98" t="e">
        <f>'VZGTTQ00009363 - Harini Sridhar'!#REF!</f>
        <v>#REF!</v>
      </c>
      <c r="B528" s="103"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41</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3.15" hidden="1" customHeight="1">
      <c r="A529" s="98" t="e">
        <f>'VZGTTQ00009363 - Harini Sridhar'!#REF!</f>
        <v>#REF!</v>
      </c>
      <c r="B529" s="103"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118</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3.15" hidden="1" customHeight="1">
      <c r="A530" s="98" t="e">
        <f>'VZGTTQ00009363 - Harini Sridhar'!#REF!</f>
        <v>#REF!</v>
      </c>
      <c r="B530" s="103"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24</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3.15" hidden="1" customHeight="1">
      <c r="A531" s="98" t="e">
        <f>'VZGTTQ00009363 - Harini Sridhar'!#REF!</f>
        <v>#REF!</v>
      </c>
      <c r="B531" s="103"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41</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3.15" hidden="1" customHeight="1">
      <c r="A532" s="98" t="e">
        <f>'VZGTTQ00009363 - Harini Sridhar'!#REF!</f>
        <v>#REF!</v>
      </c>
      <c r="B532" s="103"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3.15" hidden="1" customHeight="1">
      <c r="A533" s="98" t="e">
        <f>'VZGTTQ00009363 - Harini Sridhar'!#REF!</f>
        <v>#REF!</v>
      </c>
      <c r="B533" s="103"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33</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3.15" hidden="1" customHeight="1">
      <c r="A534" s="98" t="e">
        <f>'VZGTTQ00009363 - Harini Sridhar'!#REF!</f>
        <v>#REF!</v>
      </c>
      <c r="B534" s="103"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41</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3.15" hidden="1" customHeight="1">
      <c r="A535" s="98" t="e">
        <f>'VZGTTQ00009363 - Harini Sridhar'!#REF!</f>
        <v>#REF!</v>
      </c>
      <c r="B535" s="103"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41</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3.15" hidden="1" customHeight="1">
      <c r="A536" s="98" t="e">
        <f>'VZGTTQ00009363 - Harini Sridhar'!#REF!</f>
        <v>#REF!</v>
      </c>
      <c r="B536" s="103"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1000425267</v>
      </c>
      <c r="I536" s="98" t="s">
        <v>117</v>
      </c>
      <c r="J536" s="98" t="s">
        <v>24</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3.15" hidden="1" customHeight="1">
      <c r="A537" s="98" t="e">
        <f>'VZGTTQ00009363 - Harini Sridhar'!#REF!</f>
        <v>#REF!</v>
      </c>
      <c r="B537" s="103" t="e">
        <f>'VZGTTQ00009363 - Harini Sridhar'!#REF!</f>
        <v>#REF!</v>
      </c>
      <c r="C537" s="98" t="e">
        <f>'VZGTTQ00009363 - Harini Sridhar'!#REF!</f>
        <v>#REF!</v>
      </c>
      <c r="D537" s="98" t="e">
        <f>'VZGTTQ00009363 - Harini Sridhar'!#REF!</f>
        <v>#REF!</v>
      </c>
      <c r="E537" s="103" t="e">
        <f>'VZGTTQ00009363 - Harini Sridhar'!#REF!</f>
        <v>#REF!</v>
      </c>
      <c r="F537" s="111" t="s">
        <v>111</v>
      </c>
      <c r="G537" s="111" t="s">
        <v>112</v>
      </c>
      <c r="H537" s="98">
        <v>1000425267</v>
      </c>
      <c r="I537" s="98" t="s">
        <v>117</v>
      </c>
      <c r="J537" s="98" t="s">
        <v>26</v>
      </c>
      <c r="K537" s="15" t="e">
        <f>'VZGTTQ00009363 - Harini Sridhar'!#REF!</f>
        <v>#REF!</v>
      </c>
      <c r="L537" s="15" t="e">
        <f>'VZGTTQ00009363 - Harini Sridhar'!#REF!</f>
        <v>#REF!</v>
      </c>
      <c r="M537" s="15" t="e">
        <f>'VZGTTQ00009363 - Harini Sridhar'!#REF!</f>
        <v>#REF!</v>
      </c>
      <c r="N537" s="15" t="e">
        <f>'VZGTTQ00009363 - Harini Sridhar'!#REF!</f>
        <v>#REF!</v>
      </c>
      <c r="O537" s="15" t="e">
        <f>'VZGTTQ00009363 - Harini Sridhar'!#REF!</f>
        <v>#REF!</v>
      </c>
      <c r="P537" s="15" t="e">
        <f>'VZGTTQ00009363 - Harini Sridhar'!#REF!</f>
        <v>#REF!</v>
      </c>
      <c r="Q537" s="15" t="e">
        <f>'VZGTTQ00009363 - Harini Sridhar'!#REF!</f>
        <v>#REF!</v>
      </c>
      <c r="R537" s="15" t="e">
        <f>'VZGTTQ00009363 - Harini Sridhar'!#REF!</f>
        <v>#REF!</v>
      </c>
      <c r="S537" s="15" t="e">
        <f>'VZGTTQ00009363 - Harini Sridhar'!#REF!</f>
        <v>#REF!</v>
      </c>
      <c r="T537" s="15" t="e">
        <f>'VZGTTQ00009363 - Harini Sridhar'!#REF!</f>
        <v>#REF!</v>
      </c>
      <c r="U537" s="15" t="e">
        <f>'VZGTTQ00009363 - Harini Sridhar'!#REF!</f>
        <v>#REF!</v>
      </c>
      <c r="V537" s="98" t="e">
        <f>'VZGTTQ00009363 - Harini Sridhar'!#REF!</f>
        <v>#REF!</v>
      </c>
    </row>
    <row r="538" spans="1:22" ht="23.15" hidden="1" customHeight="1">
      <c r="A538" s="98" t="e">
        <f>'VZGTTQ00009363 - Harini Sridhar'!#REF!</f>
        <v>#REF!</v>
      </c>
      <c r="B538" s="103" t="e">
        <f>'VZGTTQ00009363 - Harini Sridhar'!#REF!</f>
        <v>#REF!</v>
      </c>
      <c r="C538" s="98" t="e">
        <f>'VZGTTQ00009363 - Harini Sridhar'!#REF!</f>
        <v>#REF!</v>
      </c>
      <c r="D538" s="98" t="e">
        <f>'VZGTTQ00009363 - Harini Sridhar'!#REF!</f>
        <v>#REF!</v>
      </c>
      <c r="E538" s="103" t="e">
        <f>'VZGTTQ00009363 - Harini Sridhar'!#REF!</f>
        <v>#REF!</v>
      </c>
      <c r="F538" s="111" t="s">
        <v>111</v>
      </c>
      <c r="G538" s="111" t="s">
        <v>112</v>
      </c>
      <c r="H538" s="98">
        <v>1000428977</v>
      </c>
      <c r="I538" s="98" t="s">
        <v>114</v>
      </c>
      <c r="J538" s="98" t="s">
        <v>33</v>
      </c>
      <c r="K538" s="15" t="e">
        <f>'VZGTTQ00009363 - Harini Sridhar'!#REF!</f>
        <v>#REF!</v>
      </c>
      <c r="L538" s="15" t="e">
        <f>'VZGTTQ00009363 - Harini Sridhar'!#REF!</f>
        <v>#REF!</v>
      </c>
      <c r="M538" s="15" t="e">
        <f>'VZGTTQ00009363 - Harini Sridhar'!#REF!</f>
        <v>#REF!</v>
      </c>
      <c r="N538" s="15" t="e">
        <f>'VZGTTQ00009363 - Harini Sridhar'!#REF!</f>
        <v>#REF!</v>
      </c>
      <c r="O538" s="15" t="e">
        <f>'VZGTTQ00009363 - Harini Sridhar'!#REF!</f>
        <v>#REF!</v>
      </c>
      <c r="P538" s="15" t="e">
        <f>'VZGTTQ00009363 - Harini Sridhar'!#REF!</f>
        <v>#REF!</v>
      </c>
      <c r="Q538" s="15" t="e">
        <f>'VZGTTQ00009363 - Harini Sridhar'!#REF!</f>
        <v>#REF!</v>
      </c>
      <c r="R538" s="15" t="e">
        <f>'VZGTTQ00009363 - Harini Sridhar'!#REF!</f>
        <v>#REF!</v>
      </c>
      <c r="S538" s="15" t="e">
        <f>'VZGTTQ00009363 - Harini Sridhar'!#REF!</f>
        <v>#REF!</v>
      </c>
      <c r="T538" s="15" t="e">
        <f>'VZGTTQ00009363 - Harini Sridhar'!#REF!</f>
        <v>#REF!</v>
      </c>
      <c r="U538" s="15" t="e">
        <f>'VZGTTQ00009363 - Harini Sridhar'!#REF!</f>
        <v>#REF!</v>
      </c>
      <c r="V538" s="98" t="e">
        <f>'VZGTTQ00009363 - Harini Sridhar'!#REF!</f>
        <v>#REF!</v>
      </c>
    </row>
    <row r="539" spans="1:22" ht="23.15" hidden="1" customHeight="1">
      <c r="A539" s="98">
        <f>'VZGTTQ00009364 - Harini Sridhar'!A9</f>
        <v>281641</v>
      </c>
      <c r="B539" s="103" t="str">
        <f>'VZGTTQ00009364 - Harini Sridhar'!B9</f>
        <v>Periyakaruppan,Kannan</v>
      </c>
      <c r="C539" s="98" t="str">
        <f>'VZGTTQ00009364 - Harini Sridhar'!C9</f>
        <v xml:space="preserve">Offshore </v>
      </c>
      <c r="D539" s="98" t="str">
        <f>'VZGTTQ00009364 - Harini Sridhar'!D9</f>
        <v>ACT 138</v>
      </c>
      <c r="E539" s="103" t="str">
        <f>'VZGTTQ00009364 - Harini Sridhar'!E9</f>
        <v>Scrum Master Senior</v>
      </c>
      <c r="F539" s="111" t="s">
        <v>119</v>
      </c>
      <c r="G539" s="111" t="s">
        <v>120</v>
      </c>
      <c r="H539" s="98">
        <v>1000428976</v>
      </c>
      <c r="I539" s="98" t="s">
        <v>115</v>
      </c>
      <c r="J539" s="98" t="s">
        <v>33</v>
      </c>
      <c r="K539" s="15">
        <f>'VZGTTQ00009364 - Harini Sridhar'!F9</f>
        <v>27.787500000000005</v>
      </c>
      <c r="L539" s="15">
        <f>'VZGTTQ00009364 - Harini Sridhar'!G9</f>
        <v>4890.6000000000013</v>
      </c>
      <c r="M539" s="15">
        <f>'VZGTTQ00009364 - Harini Sridhar'!H9</f>
        <v>4890.6000000000013</v>
      </c>
      <c r="N539" s="15">
        <f>'VZGTTQ00009364 - Harini Sridhar'!I9</f>
        <v>4890.6000000000013</v>
      </c>
      <c r="O539" s="15">
        <f>'VZGTTQ00009364 - Harini Sridhar'!J9</f>
        <v>0</v>
      </c>
      <c r="P539" s="15">
        <f>'VZGTTQ00009364 - Harini Sridhar'!K9</f>
        <v>0</v>
      </c>
      <c r="Q539" s="15">
        <f>'VZGTTQ00009364 - Harini Sridhar'!L9</f>
        <v>0</v>
      </c>
      <c r="R539" s="15">
        <f>'VZGTTQ00009364 - Harini Sridhar'!M9</f>
        <v>0</v>
      </c>
      <c r="S539" s="15">
        <f>'VZGTTQ00009364 - Harini Sridhar'!N9</f>
        <v>9781.2000000000025</v>
      </c>
      <c r="T539" s="15">
        <f>'VZGTTQ00009364 - Harini Sridhar'!O9</f>
        <v>0</v>
      </c>
      <c r="U539" s="15">
        <f>'VZGTTQ00009364 - Harini Sridhar'!P9</f>
        <v>9781.2000000000025</v>
      </c>
      <c r="V539" s="98">
        <f>'VZGTTQ00009364 - Harini Sridhar'!Q9</f>
        <v>0</v>
      </c>
    </row>
    <row r="540" spans="1:22" ht="23.15" customHeight="1">
      <c r="A540" s="98">
        <f>'VZGTTQ00009364 - Harini Sridhar'!A10</f>
        <v>2341207</v>
      </c>
      <c r="B540" s="103" t="str">
        <f>'VZGTTQ00009364 - Harini Sridhar'!B10</f>
        <v>S,Ranjith Kumar</v>
      </c>
      <c r="C540" s="98" t="str">
        <f>'VZGTTQ00009364 - Harini Sridhar'!C10</f>
        <v xml:space="preserve">Offshore </v>
      </c>
      <c r="D540" s="98" t="str">
        <f>'VZGTTQ00009364 - Harini Sridhar'!D10</f>
        <v>PCT 090</v>
      </c>
      <c r="E540" s="103" t="str">
        <f>'VZGTTQ00009364 - Harini Sridhar'!E10</f>
        <v>Scrum Master Intermediate</v>
      </c>
      <c r="F540" s="111" t="s">
        <v>119</v>
      </c>
      <c r="G540" s="111" t="s">
        <v>120</v>
      </c>
      <c r="H540" s="98">
        <v>1000428976</v>
      </c>
      <c r="I540" s="98" t="s">
        <v>115</v>
      </c>
      <c r="J540" s="98" t="s">
        <v>53</v>
      </c>
      <c r="K540" s="15">
        <f>'VZGTTQ00009364 - Harini Sridhar'!F10</f>
        <v>26.762500000000003</v>
      </c>
      <c r="L540" s="15">
        <f>'VZGTTQ00009364 - Harini Sridhar'!G10</f>
        <v>4710.2000000000007</v>
      </c>
      <c r="M540" s="15">
        <f>'VZGTTQ00009364 - Harini Sridhar'!H10</f>
        <v>4710.2000000000007</v>
      </c>
      <c r="N540" s="15">
        <f>'VZGTTQ00009364 - Harini Sridhar'!I10</f>
        <v>4710.2000000000007</v>
      </c>
      <c r="O540" s="15">
        <f>'VZGTTQ00009364 - Harini Sridhar'!J10</f>
        <v>0</v>
      </c>
      <c r="P540" s="15">
        <f>'VZGTTQ00009364 - Harini Sridhar'!K10</f>
        <v>0</v>
      </c>
      <c r="Q540" s="15">
        <f>'VZGTTQ00009364 - Harini Sridhar'!L10</f>
        <v>0</v>
      </c>
      <c r="R540" s="15">
        <f>'VZGTTQ00009364 - Harini Sridhar'!M10</f>
        <v>0</v>
      </c>
      <c r="S540" s="15">
        <f>'VZGTTQ00009364 - Harini Sridhar'!N10</f>
        <v>9420.4000000000015</v>
      </c>
      <c r="T540" s="15">
        <f>'VZGTTQ00009364 - Harini Sridhar'!O10</f>
        <v>0</v>
      </c>
      <c r="U540" s="15">
        <f>'VZGTTQ00009364 - Harini Sridhar'!P10</f>
        <v>9420.4000000000015</v>
      </c>
      <c r="V540" s="98">
        <f>'VZGTTQ00009364 - Harini Sridhar'!Q10</f>
        <v>0</v>
      </c>
    </row>
    <row r="541" spans="1:22" ht="23.15" customHeight="1">
      <c r="A541" s="98">
        <f>'VZGTTQ00009364 - Harini Sridhar'!A11</f>
        <v>2275000</v>
      </c>
      <c r="B541" s="103" t="str">
        <f>'VZGTTQ00009364 - Harini Sridhar'!B11</f>
        <v>R,Akil</v>
      </c>
      <c r="C541" s="98" t="str">
        <f>'VZGTTQ00009364 - Harini Sridhar'!C11</f>
        <v xml:space="preserve">Offshore </v>
      </c>
      <c r="D541" s="98" t="str">
        <f>'VZGTTQ00009364 - Harini Sridhar'!D11</f>
        <v>ACT 149</v>
      </c>
      <c r="E541" s="103" t="str">
        <f>'VZGTTQ00009364 - Harini Sridhar'!E11</f>
        <v>Scrum Master Intermediate</v>
      </c>
      <c r="F541" s="111" t="s">
        <v>119</v>
      </c>
      <c r="G541" s="111" t="s">
        <v>120</v>
      </c>
      <c r="H541" s="98">
        <v>1000428976</v>
      </c>
      <c r="I541" s="98" t="s">
        <v>115</v>
      </c>
      <c r="J541" s="98" t="s">
        <v>53</v>
      </c>
      <c r="K541" s="15">
        <f>'VZGTTQ00009364 - Harini Sridhar'!F11</f>
        <v>26.762500000000003</v>
      </c>
      <c r="L541" s="15">
        <f>'VZGTTQ00009364 - Harini Sridhar'!G11</f>
        <v>4710.2000000000007</v>
      </c>
      <c r="M541" s="15">
        <f>'VZGTTQ00009364 - Harini Sridhar'!H11</f>
        <v>4710.2000000000007</v>
      </c>
      <c r="N541" s="15">
        <f>'VZGTTQ00009364 - Harini Sridhar'!I11</f>
        <v>4710.2000000000007</v>
      </c>
      <c r="O541" s="15">
        <f>'VZGTTQ00009364 - Harini Sridhar'!J11</f>
        <v>0</v>
      </c>
      <c r="P541" s="15">
        <f>'VZGTTQ00009364 - Harini Sridhar'!K11</f>
        <v>0</v>
      </c>
      <c r="Q541" s="15">
        <f>'VZGTTQ00009364 - Harini Sridhar'!L11</f>
        <v>0</v>
      </c>
      <c r="R541" s="15">
        <f>'VZGTTQ00009364 - Harini Sridhar'!M11</f>
        <v>0</v>
      </c>
      <c r="S541" s="15">
        <f>'VZGTTQ00009364 - Harini Sridhar'!N11</f>
        <v>9420.4000000000015</v>
      </c>
      <c r="T541" s="15">
        <f>'VZGTTQ00009364 - Harini Sridhar'!O11</f>
        <v>0</v>
      </c>
      <c r="U541" s="15">
        <f>'VZGTTQ00009364 - Harini Sridhar'!P11</f>
        <v>9420.4000000000015</v>
      </c>
      <c r="V541" s="98">
        <f>'VZGTTQ00009364 - Harini Sridhar'!Q11</f>
        <v>0</v>
      </c>
    </row>
    <row r="542" spans="1:22" ht="23.15" hidden="1" customHeight="1">
      <c r="A542" s="98">
        <f>'VZGTTQ00009364 - Harini Sridhar'!A12</f>
        <v>596567</v>
      </c>
      <c r="B542" s="103" t="str">
        <f>'VZGTTQ00009364 - Harini Sridhar'!B12</f>
        <v>S K,Liyakath Ali</v>
      </c>
      <c r="C542" s="98" t="str">
        <f>'VZGTTQ00009364 - Harini Sridhar'!C12</f>
        <v xml:space="preserve">Offshore </v>
      </c>
      <c r="D542" s="98" t="str">
        <f>'VZGTTQ00009364 - Harini Sridhar'!D12</f>
        <v>ACT 138</v>
      </c>
      <c r="E542" s="103" t="str">
        <f>'VZGTTQ00009364 - Harini Sridhar'!E12</f>
        <v>Scrum Master Intermediate</v>
      </c>
      <c r="F542" s="111" t="s">
        <v>119</v>
      </c>
      <c r="G542" s="111" t="s">
        <v>120</v>
      </c>
      <c r="H542" s="98">
        <v>1000428976</v>
      </c>
      <c r="I542" s="98" t="s">
        <v>115</v>
      </c>
      <c r="J542" s="98" t="s">
        <v>33</v>
      </c>
      <c r="K542" s="15">
        <f>'VZGTTQ00009364 - Harini Sridhar'!F12</f>
        <v>26.762500000000003</v>
      </c>
      <c r="L542" s="15">
        <f>'VZGTTQ00009364 - Harini Sridhar'!G12</f>
        <v>4710.2000000000007</v>
      </c>
      <c r="M542" s="15">
        <f>'VZGTTQ00009364 - Harini Sridhar'!H12</f>
        <v>4710.2000000000007</v>
      </c>
      <c r="N542" s="15">
        <f>'VZGTTQ00009364 - Harini Sridhar'!I12</f>
        <v>4710.2000000000007</v>
      </c>
      <c r="O542" s="15">
        <f>'VZGTTQ00009364 - Harini Sridhar'!J12</f>
        <v>0</v>
      </c>
      <c r="P542" s="15">
        <f>'VZGTTQ00009364 - Harini Sridhar'!K12</f>
        <v>0</v>
      </c>
      <c r="Q542" s="15">
        <f>'VZGTTQ00009364 - Harini Sridhar'!L12</f>
        <v>0</v>
      </c>
      <c r="R542" s="15">
        <f>'VZGTTQ00009364 - Harini Sridhar'!M12</f>
        <v>0</v>
      </c>
      <c r="S542" s="15">
        <f>'VZGTTQ00009364 - Harini Sridhar'!N12</f>
        <v>9420.4000000000015</v>
      </c>
      <c r="T542" s="15">
        <f>'VZGTTQ00009364 - Harini Sridhar'!O12</f>
        <v>0</v>
      </c>
      <c r="U542" s="15">
        <f>'VZGTTQ00009364 - Harini Sridhar'!P12</f>
        <v>9420.4000000000015</v>
      </c>
      <c r="V542" s="98">
        <f>'VZGTTQ00009364 - Harini Sridhar'!Q12</f>
        <v>0</v>
      </c>
    </row>
    <row r="543" spans="1:22" ht="23.15" hidden="1" customHeight="1">
      <c r="A543" s="98">
        <f>'VZGTTQ00009364 - Harini Sridhar'!A13</f>
        <v>2202180</v>
      </c>
      <c r="B543" s="103" t="str">
        <f>'VZGTTQ00009364 - Harini Sridhar'!B13</f>
        <v>Kolla,Suneetha</v>
      </c>
      <c r="C543" s="98" t="str">
        <f>'VZGTTQ00009364 - Harini Sridhar'!C13</f>
        <v xml:space="preserve">Offshore </v>
      </c>
      <c r="D543" s="98" t="str">
        <f>'VZGTTQ00009364 - Harini Sridhar'!D13</f>
        <v>ACT 149</v>
      </c>
      <c r="E543" s="103" t="str">
        <f>'VZGTTQ00009364 - Harini Sridhar'!E13</f>
        <v>Scrum Master Intermediate</v>
      </c>
      <c r="F543" s="111" t="s">
        <v>119</v>
      </c>
      <c r="G543" s="111" t="s">
        <v>120</v>
      </c>
      <c r="H543" s="98">
        <v>1000428976</v>
      </c>
      <c r="I543" s="98" t="s">
        <v>115</v>
      </c>
      <c r="J543" s="98" t="s">
        <v>33</v>
      </c>
      <c r="K543" s="15">
        <f>'VZGTTQ00009364 - Harini Sridhar'!F13</f>
        <v>26.762500000000003</v>
      </c>
      <c r="L543" s="15">
        <f>'VZGTTQ00009364 - Harini Sridhar'!G13</f>
        <v>4710.2000000000007</v>
      </c>
      <c r="M543" s="15">
        <f>'VZGTTQ00009364 - Harini Sridhar'!H13</f>
        <v>4710.2000000000007</v>
      </c>
      <c r="N543" s="15">
        <f>'VZGTTQ00009364 - Harini Sridhar'!I13</f>
        <v>4710.2000000000007</v>
      </c>
      <c r="O543" s="15">
        <f>'VZGTTQ00009364 - Harini Sridhar'!J13</f>
        <v>0</v>
      </c>
      <c r="P543" s="15">
        <f>'VZGTTQ00009364 - Harini Sridhar'!K13</f>
        <v>0</v>
      </c>
      <c r="Q543" s="15">
        <f>'VZGTTQ00009364 - Harini Sridhar'!L13</f>
        <v>0</v>
      </c>
      <c r="R543" s="15">
        <f>'VZGTTQ00009364 - Harini Sridhar'!M13</f>
        <v>0</v>
      </c>
      <c r="S543" s="15">
        <f>'VZGTTQ00009364 - Harini Sridhar'!N13</f>
        <v>9420.4000000000015</v>
      </c>
      <c r="T543" s="15">
        <f>'VZGTTQ00009364 - Harini Sridhar'!O13</f>
        <v>0</v>
      </c>
      <c r="U543" s="15">
        <f>'VZGTTQ00009364 - Harini Sridhar'!P13</f>
        <v>9420.4000000000015</v>
      </c>
      <c r="V543" s="98">
        <f>'VZGTTQ00009364 - Harini Sridhar'!Q13</f>
        <v>0</v>
      </c>
    </row>
    <row r="544" spans="1:22" ht="23.15" hidden="1" customHeight="1">
      <c r="A544" s="98">
        <f>'VZGTTQ00009364 - Harini Sridhar'!A14</f>
        <v>456292</v>
      </c>
      <c r="B544" s="103" t="str">
        <f>'VZGTTQ00009364 - Harini Sridhar'!B14</f>
        <v>Dixon,Divya Esther</v>
      </c>
      <c r="C544" s="98" t="str">
        <f>'VZGTTQ00009364 - Harini Sridhar'!C14</f>
        <v xml:space="preserve">Offshore </v>
      </c>
      <c r="D544" s="98" t="str">
        <f>'VZGTTQ00009364 - Harini Sridhar'!D14</f>
        <v>ACT 138</v>
      </c>
      <c r="E544" s="103" t="str">
        <f>'VZGTTQ00009364 - Harini Sridhar'!E14</f>
        <v>Scrum Master Intermediate</v>
      </c>
      <c r="F544" s="111" t="s">
        <v>119</v>
      </c>
      <c r="G544" s="111" t="s">
        <v>120</v>
      </c>
      <c r="H544" s="98">
        <v>1000428976</v>
      </c>
      <c r="I544" s="98" t="s">
        <v>115</v>
      </c>
      <c r="J544" s="98" t="s">
        <v>33</v>
      </c>
      <c r="K544" s="15">
        <f>'VZGTTQ00009364 - Harini Sridhar'!F14</f>
        <v>26.762500000000003</v>
      </c>
      <c r="L544" s="15">
        <f>'VZGTTQ00009364 - Harini Sridhar'!G14</f>
        <v>4710.2000000000007</v>
      </c>
      <c r="M544" s="15">
        <f>'VZGTTQ00009364 - Harini Sridhar'!H14</f>
        <v>4710.2000000000007</v>
      </c>
      <c r="N544" s="15">
        <f>'VZGTTQ00009364 - Harini Sridhar'!I14</f>
        <v>4710.2000000000007</v>
      </c>
      <c r="O544" s="15">
        <f>'VZGTTQ00009364 - Harini Sridhar'!J14</f>
        <v>0</v>
      </c>
      <c r="P544" s="15">
        <f>'VZGTTQ00009364 - Harini Sridhar'!K14</f>
        <v>0</v>
      </c>
      <c r="Q544" s="15">
        <f>'VZGTTQ00009364 - Harini Sridhar'!L14</f>
        <v>0</v>
      </c>
      <c r="R544" s="15">
        <f>'VZGTTQ00009364 - Harini Sridhar'!M14</f>
        <v>0</v>
      </c>
      <c r="S544" s="15">
        <f>'VZGTTQ00009364 - Harini Sridhar'!N14</f>
        <v>9420.4000000000015</v>
      </c>
      <c r="T544" s="15">
        <f>'VZGTTQ00009364 - Harini Sridhar'!O14</f>
        <v>0</v>
      </c>
      <c r="U544" s="15">
        <f>'VZGTTQ00009364 - Harini Sridhar'!P14</f>
        <v>9420.4000000000015</v>
      </c>
      <c r="V544" s="98">
        <f>'VZGTTQ00009364 - Harini Sridhar'!Q14</f>
        <v>0</v>
      </c>
    </row>
    <row r="545" spans="1:22" ht="23.15" hidden="1" customHeight="1">
      <c r="A545" s="98">
        <f>'VZGTTQ00009364 - Harini Sridhar'!A15</f>
        <v>2331791</v>
      </c>
      <c r="B545" s="103" t="str">
        <f>'VZGTTQ00009364 - Harini Sridhar'!B15</f>
        <v>Sankaran,Rajesh</v>
      </c>
      <c r="C545" s="98" t="str">
        <f>'VZGTTQ00009364 - Harini Sridhar'!C15</f>
        <v xml:space="preserve">Offshore </v>
      </c>
      <c r="D545" s="98" t="str">
        <f>'VZGTTQ00009364 - Harini Sridhar'!D15</f>
        <v>PCT 090</v>
      </c>
      <c r="E545" s="103" t="str">
        <f>'VZGTTQ00009364 - Harini Sridhar'!E15</f>
        <v>Sr. UI Developer UI (React JS) Senior</v>
      </c>
      <c r="F545" s="111" t="s">
        <v>119</v>
      </c>
      <c r="G545" s="111" t="s">
        <v>120</v>
      </c>
      <c r="H545" s="98">
        <v>1000428976</v>
      </c>
      <c r="I545" s="98" t="s">
        <v>115</v>
      </c>
      <c r="J545" s="98" t="s">
        <v>33</v>
      </c>
      <c r="K545" s="15">
        <f>'VZGTTQ00009364 - Harini Sridhar'!F15</f>
        <v>28.425000000000004</v>
      </c>
      <c r="L545" s="15">
        <f>'VZGTTQ00009364 - Harini Sridhar'!G15</f>
        <v>5002.8000000000011</v>
      </c>
      <c r="M545" s="15">
        <f>'VZGTTQ00009364 - Harini Sridhar'!H15</f>
        <v>5002.8000000000011</v>
      </c>
      <c r="N545" s="15">
        <f>'VZGTTQ00009364 - Harini Sridhar'!I15</f>
        <v>5002.8000000000011</v>
      </c>
      <c r="O545" s="15">
        <f>'VZGTTQ00009364 - Harini Sridhar'!J15</f>
        <v>0</v>
      </c>
      <c r="P545" s="15">
        <f>'VZGTTQ00009364 - Harini Sridhar'!K15</f>
        <v>0</v>
      </c>
      <c r="Q545" s="15">
        <f>'VZGTTQ00009364 - Harini Sridhar'!L15</f>
        <v>0</v>
      </c>
      <c r="R545" s="15">
        <f>'VZGTTQ00009364 - Harini Sridhar'!M15</f>
        <v>0</v>
      </c>
      <c r="S545" s="15">
        <f>'VZGTTQ00009364 - Harini Sridhar'!N15</f>
        <v>10005.600000000002</v>
      </c>
      <c r="T545" s="15">
        <f>'VZGTTQ00009364 - Harini Sridhar'!O15</f>
        <v>0</v>
      </c>
      <c r="U545" s="15">
        <f>'VZGTTQ00009364 - Harini Sridhar'!P15</f>
        <v>10005.600000000002</v>
      </c>
      <c r="V545" s="98">
        <f>'VZGTTQ00009364 - Harini Sridhar'!Q15</f>
        <v>0</v>
      </c>
    </row>
    <row r="546" spans="1:22" ht="23.15" hidden="1" customHeight="1">
      <c r="A546" s="98">
        <f>'VZGTTQ00009364 - Harini Sridhar'!A16</f>
        <v>425957</v>
      </c>
      <c r="B546" s="103" t="str">
        <f>'VZGTTQ00009364 - Harini Sridhar'!B16</f>
        <v>T,Arunjunai katha pandieswari</v>
      </c>
      <c r="C546" s="98" t="str">
        <f>'VZGTTQ00009364 - Harini Sridhar'!C16</f>
        <v xml:space="preserve">Offshore </v>
      </c>
      <c r="D546" s="98" t="str">
        <f>'VZGTTQ00009364 - Harini Sridhar'!D16</f>
        <v>ACT 138</v>
      </c>
      <c r="E546" s="103" t="str">
        <f>'VZGTTQ00009364 - Harini Sridhar'!E16</f>
        <v>Sr. UI Developer UI (React JS) Senior</v>
      </c>
      <c r="F546" s="111" t="s">
        <v>119</v>
      </c>
      <c r="G546" s="111" t="s">
        <v>120</v>
      </c>
      <c r="H546" s="98">
        <v>1000428977</v>
      </c>
      <c r="I546" s="98" t="s">
        <v>114</v>
      </c>
      <c r="J546" s="98" t="s">
        <v>33</v>
      </c>
      <c r="K546" s="15">
        <f>'VZGTTQ00009364 - Harini Sridhar'!F16</f>
        <v>28.425000000000004</v>
      </c>
      <c r="L546" s="15">
        <f>'VZGTTQ00009364 - Harini Sridhar'!G16</f>
        <v>5002.8000000000011</v>
      </c>
      <c r="M546" s="15">
        <f>'VZGTTQ00009364 - Harini Sridhar'!H16</f>
        <v>5002.8000000000011</v>
      </c>
      <c r="N546" s="15">
        <f>'VZGTTQ00009364 - Harini Sridhar'!I16</f>
        <v>5002.8000000000011</v>
      </c>
      <c r="O546" s="15">
        <f>'VZGTTQ00009364 - Harini Sridhar'!J16</f>
        <v>0</v>
      </c>
      <c r="P546" s="15">
        <f>'VZGTTQ00009364 - Harini Sridhar'!K16</f>
        <v>0</v>
      </c>
      <c r="Q546" s="15">
        <f>'VZGTTQ00009364 - Harini Sridhar'!L16</f>
        <v>0</v>
      </c>
      <c r="R546" s="15">
        <f>'VZGTTQ00009364 - Harini Sridhar'!M16</f>
        <v>0</v>
      </c>
      <c r="S546" s="15">
        <f>'VZGTTQ00009364 - Harini Sridhar'!N16</f>
        <v>10005.600000000002</v>
      </c>
      <c r="T546" s="15">
        <f>'VZGTTQ00009364 - Harini Sridhar'!O16</f>
        <v>0</v>
      </c>
      <c r="U546" s="15">
        <f>'VZGTTQ00009364 - Harini Sridhar'!P16</f>
        <v>10005.600000000002</v>
      </c>
      <c r="V546" s="98">
        <f>'VZGTTQ00009364 - Harini Sridhar'!Q16</f>
        <v>0</v>
      </c>
    </row>
    <row r="547" spans="1:22" ht="23.15" hidden="1" customHeight="1">
      <c r="A547" s="98">
        <f>'VZGTTQ00009364 - Harini Sridhar'!A17</f>
        <v>2200071</v>
      </c>
      <c r="B547" s="103" t="str">
        <f>'VZGTTQ00009364 - Harini Sridhar'!B17</f>
        <v>Bahadure,Prerana Prashant</v>
      </c>
      <c r="C547" s="98" t="str">
        <f>'VZGTTQ00009364 - Harini Sridhar'!C17</f>
        <v xml:space="preserve">Offshore </v>
      </c>
      <c r="D547" s="98" t="str">
        <f>'VZGTTQ00009364 - Harini Sridhar'!D17</f>
        <v>ACT 149</v>
      </c>
      <c r="E547" s="103" t="str">
        <f>'VZGTTQ00009364 - Harini Sridhar'!E17</f>
        <v>UI Developer UI (React JS) Intermediate</v>
      </c>
      <c r="F547" s="111" t="s">
        <v>119</v>
      </c>
      <c r="G547" s="111" t="s">
        <v>120</v>
      </c>
      <c r="H547" s="98">
        <v>1000428976</v>
      </c>
      <c r="I547" s="98" t="s">
        <v>115</v>
      </c>
      <c r="J547" s="98" t="s">
        <v>33</v>
      </c>
      <c r="K547" s="15">
        <f>'VZGTTQ00009364 - Harini Sridhar'!F17</f>
        <v>22</v>
      </c>
      <c r="L547" s="15">
        <f>'VZGTTQ00009364 - Harini Sridhar'!G17</f>
        <v>3872</v>
      </c>
      <c r="M547" s="15">
        <f>'VZGTTQ00009364 - Harini Sridhar'!H17</f>
        <v>3872</v>
      </c>
      <c r="N547" s="15">
        <f>'VZGTTQ00009364 - Harini Sridhar'!I17</f>
        <v>3872</v>
      </c>
      <c r="O547" s="15">
        <f>'VZGTTQ00009364 - Harini Sridhar'!J17</f>
        <v>0</v>
      </c>
      <c r="P547" s="15">
        <f>'VZGTTQ00009364 - Harini Sridhar'!K17</f>
        <v>0</v>
      </c>
      <c r="Q547" s="15">
        <f>'VZGTTQ00009364 - Harini Sridhar'!L17</f>
        <v>0</v>
      </c>
      <c r="R547" s="15">
        <f>'VZGTTQ00009364 - Harini Sridhar'!M17</f>
        <v>0</v>
      </c>
      <c r="S547" s="15">
        <f>'VZGTTQ00009364 - Harini Sridhar'!N17</f>
        <v>7744</v>
      </c>
      <c r="T547" s="15">
        <f>'VZGTTQ00009364 - Harini Sridhar'!O17</f>
        <v>0</v>
      </c>
      <c r="U547" s="15">
        <f>'VZGTTQ00009364 - Harini Sridhar'!P17</f>
        <v>7744</v>
      </c>
      <c r="V547" s="98">
        <f>'VZGTTQ00009364 - Harini Sridhar'!Q17</f>
        <v>0</v>
      </c>
    </row>
    <row r="548" spans="1:22" ht="23.15" hidden="1" customHeight="1">
      <c r="A548" s="98">
        <f>'VZGTTQ00009364 - Harini Sridhar'!A18</f>
        <v>544514</v>
      </c>
      <c r="B548" s="103" t="str">
        <f>'VZGTTQ00009364 - Harini Sridhar'!B18</f>
        <v>J,Arunkumar</v>
      </c>
      <c r="C548" s="98" t="str">
        <f>'VZGTTQ00009364 - Harini Sridhar'!C18</f>
        <v xml:space="preserve">Offshore </v>
      </c>
      <c r="D548" s="98" t="str">
        <f>'VZGTTQ00009364 - Harini Sridhar'!D18</f>
        <v>ACT 138</v>
      </c>
      <c r="E548" s="103" t="str">
        <f>'VZGTTQ00009364 - Harini Sridhar'!E18</f>
        <v>UI Developer UI (React JS) Intermediate</v>
      </c>
      <c r="F548" s="111" t="s">
        <v>119</v>
      </c>
      <c r="G548" s="111" t="s">
        <v>120</v>
      </c>
      <c r="H548" s="98">
        <v>1000428976</v>
      </c>
      <c r="I548" s="98" t="s">
        <v>115</v>
      </c>
      <c r="J548" s="98" t="s">
        <v>33</v>
      </c>
      <c r="K548" s="15">
        <f>'VZGTTQ00009364 - Harini Sridhar'!F18</f>
        <v>22</v>
      </c>
      <c r="L548" s="15">
        <f>'VZGTTQ00009364 - Harini Sridhar'!G18</f>
        <v>3872</v>
      </c>
      <c r="M548" s="15">
        <f>'VZGTTQ00009364 - Harini Sridhar'!H18</f>
        <v>3872</v>
      </c>
      <c r="N548" s="15">
        <f>'VZGTTQ00009364 - Harini Sridhar'!I18</f>
        <v>3872</v>
      </c>
      <c r="O548" s="15">
        <f>'VZGTTQ00009364 - Harini Sridhar'!J18</f>
        <v>0</v>
      </c>
      <c r="P548" s="15">
        <f>'VZGTTQ00009364 - Harini Sridhar'!K18</f>
        <v>0</v>
      </c>
      <c r="Q548" s="15">
        <f>'VZGTTQ00009364 - Harini Sridhar'!L18</f>
        <v>0</v>
      </c>
      <c r="R548" s="15">
        <f>'VZGTTQ00009364 - Harini Sridhar'!M18</f>
        <v>0</v>
      </c>
      <c r="S548" s="15">
        <f>'VZGTTQ00009364 - Harini Sridhar'!N18</f>
        <v>7744</v>
      </c>
      <c r="T548" s="15">
        <f>'VZGTTQ00009364 - Harini Sridhar'!O18</f>
        <v>0</v>
      </c>
      <c r="U548" s="15">
        <f>'VZGTTQ00009364 - Harini Sridhar'!P18</f>
        <v>7744</v>
      </c>
      <c r="V548" s="98">
        <f>'VZGTTQ00009364 - Harini Sridhar'!Q18</f>
        <v>0</v>
      </c>
    </row>
    <row r="549" spans="1:22" ht="23.15" hidden="1" customHeight="1">
      <c r="A549" s="98">
        <f>'VZGTTQ00009364 - Harini Sridhar'!A19</f>
        <v>834850</v>
      </c>
      <c r="B549" s="103" t="str">
        <f>'VZGTTQ00009364 - Harini Sridhar'!B19</f>
        <v>K,Balasubramaniyam</v>
      </c>
      <c r="C549" s="98" t="str">
        <f>'VZGTTQ00009364 - Harini Sridhar'!C19</f>
        <v xml:space="preserve">Offshore </v>
      </c>
      <c r="D549" s="98" t="str">
        <f>'VZGTTQ00009364 - Harini Sridhar'!D19</f>
        <v>ACT 140</v>
      </c>
      <c r="E549" s="103" t="str">
        <f>'VZGTTQ00009364 - Harini Sridhar'!E19</f>
        <v>UI Developer UI (React JS) Intermediate</v>
      </c>
      <c r="F549" s="111" t="s">
        <v>119</v>
      </c>
      <c r="G549" s="111" t="s">
        <v>120</v>
      </c>
      <c r="H549" s="98">
        <v>1000428977</v>
      </c>
      <c r="I549" s="98" t="s">
        <v>114</v>
      </c>
      <c r="J549" s="98" t="s">
        <v>33</v>
      </c>
      <c r="K549" s="15">
        <f>'VZGTTQ00009364 - Harini Sridhar'!F19</f>
        <v>22</v>
      </c>
      <c r="L549" s="15">
        <f>'VZGTTQ00009364 - Harini Sridhar'!G19</f>
        <v>3872</v>
      </c>
      <c r="M549" s="15">
        <f>'VZGTTQ00009364 - Harini Sridhar'!H19</f>
        <v>3872</v>
      </c>
      <c r="N549" s="15">
        <f>'VZGTTQ00009364 - Harini Sridhar'!I19</f>
        <v>3872</v>
      </c>
      <c r="O549" s="15">
        <f>'VZGTTQ00009364 - Harini Sridhar'!J19</f>
        <v>0</v>
      </c>
      <c r="P549" s="15">
        <f>'VZGTTQ00009364 - Harini Sridhar'!K19</f>
        <v>0</v>
      </c>
      <c r="Q549" s="15">
        <f>'VZGTTQ00009364 - Harini Sridhar'!L19</f>
        <v>0</v>
      </c>
      <c r="R549" s="15">
        <f>'VZGTTQ00009364 - Harini Sridhar'!M19</f>
        <v>0</v>
      </c>
      <c r="S549" s="15">
        <f>'VZGTTQ00009364 - Harini Sridhar'!N19</f>
        <v>7744</v>
      </c>
      <c r="T549" s="15">
        <f>'VZGTTQ00009364 - Harini Sridhar'!O19</f>
        <v>0</v>
      </c>
      <c r="U549" s="15">
        <f>'VZGTTQ00009364 - Harini Sridhar'!P19</f>
        <v>7744</v>
      </c>
      <c r="V549" s="98">
        <f>'VZGTTQ00009364 - Harini Sridhar'!Q19</f>
        <v>0</v>
      </c>
    </row>
    <row r="550" spans="1:22" ht="23.15" hidden="1" customHeight="1">
      <c r="A550" s="98">
        <f>'VZGTTQ00009364 - Harini Sridhar'!A20</f>
        <v>2227156</v>
      </c>
      <c r="B550" s="103" t="str">
        <f>'VZGTTQ00009364 - Harini Sridhar'!B20</f>
        <v>Mevegar,Muzamil</v>
      </c>
      <c r="C550" s="98" t="str">
        <f>'VZGTTQ00009364 - Harini Sridhar'!C20</f>
        <v xml:space="preserve">Offshore </v>
      </c>
      <c r="D550" s="98" t="str">
        <f>'VZGTTQ00009364 - Harini Sridhar'!D20</f>
        <v>ACT 149</v>
      </c>
      <c r="E550" s="103" t="str">
        <f>'VZGTTQ00009364 - Harini Sridhar'!E20</f>
        <v>UI Developer UI (React JS) Intermediate</v>
      </c>
      <c r="F550" s="111" t="s">
        <v>119</v>
      </c>
      <c r="G550" s="111" t="s">
        <v>120</v>
      </c>
      <c r="H550" s="98">
        <v>1000428976</v>
      </c>
      <c r="I550" s="98" t="s">
        <v>115</v>
      </c>
      <c r="J550" s="98" t="s">
        <v>33</v>
      </c>
      <c r="K550" s="15">
        <f>'VZGTTQ00009364 - Harini Sridhar'!F20</f>
        <v>22</v>
      </c>
      <c r="L550" s="15">
        <f>'VZGTTQ00009364 - Harini Sridhar'!G20</f>
        <v>3872</v>
      </c>
      <c r="M550" s="15">
        <f>'VZGTTQ00009364 - Harini Sridhar'!H20</f>
        <v>3872</v>
      </c>
      <c r="N550" s="15">
        <f>'VZGTTQ00009364 - Harini Sridhar'!I20</f>
        <v>3872</v>
      </c>
      <c r="O550" s="15">
        <f>'VZGTTQ00009364 - Harini Sridhar'!J20</f>
        <v>0</v>
      </c>
      <c r="P550" s="15">
        <f>'VZGTTQ00009364 - Harini Sridhar'!K20</f>
        <v>0</v>
      </c>
      <c r="Q550" s="15">
        <f>'VZGTTQ00009364 - Harini Sridhar'!L20</f>
        <v>0</v>
      </c>
      <c r="R550" s="15">
        <f>'VZGTTQ00009364 - Harini Sridhar'!M20</f>
        <v>0</v>
      </c>
      <c r="S550" s="15">
        <f>'VZGTTQ00009364 - Harini Sridhar'!N20</f>
        <v>7744</v>
      </c>
      <c r="T550" s="15">
        <f>'VZGTTQ00009364 - Harini Sridhar'!O20</f>
        <v>0</v>
      </c>
      <c r="U550" s="15">
        <f>'VZGTTQ00009364 - Harini Sridhar'!P20</f>
        <v>7744</v>
      </c>
      <c r="V550" s="98">
        <f>'VZGTTQ00009364 - Harini Sridhar'!Q20</f>
        <v>0</v>
      </c>
    </row>
    <row r="551" spans="1:22" ht="23.15" hidden="1" customHeight="1">
      <c r="A551" s="98">
        <f>'VZGTTQ00009364 - Harini Sridhar'!A21</f>
        <v>910204</v>
      </c>
      <c r="B551" s="103" t="str">
        <f>'VZGTTQ00009364 - Harini Sridhar'!B21</f>
        <v>Shinde,Priyanka Mohan</v>
      </c>
      <c r="C551" s="98" t="str">
        <f>'VZGTTQ00009364 - Harini Sridhar'!C21</f>
        <v xml:space="preserve">Offshore </v>
      </c>
      <c r="D551" s="98" t="str">
        <f>'VZGTTQ00009364 - Harini Sridhar'!D21</f>
        <v>ACT 141</v>
      </c>
      <c r="E551" s="103" t="str">
        <f>'VZGTTQ00009364 - Harini Sridhar'!E21</f>
        <v>UI Developer UI (React JS) Intermediate</v>
      </c>
      <c r="F551" s="111" t="s">
        <v>119</v>
      </c>
      <c r="G551" s="111" t="s">
        <v>120</v>
      </c>
      <c r="H551" s="98">
        <v>1000428976</v>
      </c>
      <c r="I551" s="98" t="s">
        <v>115</v>
      </c>
      <c r="J551" s="98" t="s">
        <v>33</v>
      </c>
      <c r="K551" s="15">
        <f>'VZGTTQ00009364 - Harini Sridhar'!F21</f>
        <v>22</v>
      </c>
      <c r="L551" s="15">
        <f>'VZGTTQ00009364 - Harini Sridhar'!G21</f>
        <v>3872</v>
      </c>
      <c r="M551" s="15">
        <f>'VZGTTQ00009364 - Harini Sridhar'!H21</f>
        <v>3872</v>
      </c>
      <c r="N551" s="15">
        <f>'VZGTTQ00009364 - Harini Sridhar'!I21</f>
        <v>3872</v>
      </c>
      <c r="O551" s="15">
        <f>'VZGTTQ00009364 - Harini Sridhar'!J21</f>
        <v>0</v>
      </c>
      <c r="P551" s="15">
        <f>'VZGTTQ00009364 - Harini Sridhar'!K21</f>
        <v>0</v>
      </c>
      <c r="Q551" s="15">
        <f>'VZGTTQ00009364 - Harini Sridhar'!L21</f>
        <v>0</v>
      </c>
      <c r="R551" s="15">
        <f>'VZGTTQ00009364 - Harini Sridhar'!M21</f>
        <v>0</v>
      </c>
      <c r="S551" s="15">
        <f>'VZGTTQ00009364 - Harini Sridhar'!N21</f>
        <v>7744</v>
      </c>
      <c r="T551" s="15">
        <f>'VZGTTQ00009364 - Harini Sridhar'!O21</f>
        <v>0</v>
      </c>
      <c r="U551" s="15">
        <f>'VZGTTQ00009364 - Harini Sridhar'!P21</f>
        <v>7744</v>
      </c>
      <c r="V551" s="98">
        <f>'VZGTTQ00009364 - Harini Sridhar'!Q21</f>
        <v>0</v>
      </c>
    </row>
    <row r="552" spans="1:22" ht="23.15" hidden="1" customHeight="1">
      <c r="A552" s="98">
        <f>'VZGTTQ00009364 - Harini Sridhar'!A22</f>
        <v>2154601</v>
      </c>
      <c r="B552" s="103" t="str">
        <f>'VZGTTQ00009364 - Harini Sridhar'!B22</f>
        <v>Gadamsetti,Sai Kiran</v>
      </c>
      <c r="C552" s="98" t="str">
        <f>'VZGTTQ00009364 - Harini Sridhar'!C22</f>
        <v xml:space="preserve">Offshore </v>
      </c>
      <c r="D552" s="98" t="str">
        <f>'VZGTTQ00009364 - Harini Sridhar'!D22</f>
        <v>ACT 145</v>
      </c>
      <c r="E552" s="103" t="str">
        <f>'VZGTTQ00009364 - Harini Sridhar'!E22</f>
        <v>UI Developer UI (React JS) Intermediate</v>
      </c>
      <c r="F552" s="111" t="s">
        <v>119</v>
      </c>
      <c r="G552" s="111" t="s">
        <v>120</v>
      </c>
      <c r="H552" s="98">
        <v>1000428976</v>
      </c>
      <c r="I552" s="98" t="s">
        <v>115</v>
      </c>
      <c r="J552" s="98" t="s">
        <v>33</v>
      </c>
      <c r="K552" s="15">
        <f>'VZGTTQ00009364 - Harini Sridhar'!F22</f>
        <v>22</v>
      </c>
      <c r="L552" s="15">
        <f>'VZGTTQ00009364 - Harini Sridhar'!G22</f>
        <v>3872</v>
      </c>
      <c r="M552" s="15">
        <f>'VZGTTQ00009364 - Harini Sridhar'!H22</f>
        <v>3872</v>
      </c>
      <c r="N552" s="15">
        <f>'VZGTTQ00009364 - Harini Sridhar'!I22</f>
        <v>3872</v>
      </c>
      <c r="O552" s="15">
        <f>'VZGTTQ00009364 - Harini Sridhar'!J22</f>
        <v>0</v>
      </c>
      <c r="P552" s="15">
        <f>'VZGTTQ00009364 - Harini Sridhar'!K22</f>
        <v>0</v>
      </c>
      <c r="Q552" s="15">
        <f>'VZGTTQ00009364 - Harini Sridhar'!L22</f>
        <v>0</v>
      </c>
      <c r="R552" s="15">
        <f>'VZGTTQ00009364 - Harini Sridhar'!M22</f>
        <v>0</v>
      </c>
      <c r="S552" s="15">
        <f>'VZGTTQ00009364 - Harini Sridhar'!N22</f>
        <v>7744</v>
      </c>
      <c r="T552" s="15">
        <f>'VZGTTQ00009364 - Harini Sridhar'!O22</f>
        <v>0</v>
      </c>
      <c r="U552" s="15">
        <f>'VZGTTQ00009364 - Harini Sridhar'!P22</f>
        <v>7744</v>
      </c>
      <c r="V552" s="98">
        <f>'VZGTTQ00009364 - Harini Sridhar'!Q22</f>
        <v>0</v>
      </c>
    </row>
    <row r="553" spans="1:22" ht="23.15" hidden="1" customHeight="1">
      <c r="A553" s="98">
        <f>'VZGTTQ00009364 - Harini Sridhar'!A23</f>
        <v>2298758</v>
      </c>
      <c r="B553" s="103" t="str">
        <f>'VZGTTQ00009364 - Harini Sridhar'!B23</f>
        <v>Sagadevan,Arun</v>
      </c>
      <c r="C553" s="98" t="str">
        <f>'VZGTTQ00009364 - Harini Sridhar'!C23</f>
        <v xml:space="preserve">Offshore </v>
      </c>
      <c r="D553" s="98" t="str">
        <f>'VZGTTQ00009364 - Harini Sridhar'!D23</f>
        <v>ACT 149</v>
      </c>
      <c r="E553" s="103" t="str">
        <f>'VZGTTQ00009364 - Harini Sridhar'!E23</f>
        <v>UI Developer UI (React JS) Junior</v>
      </c>
      <c r="F553" s="111" t="s">
        <v>119</v>
      </c>
      <c r="G553" s="111" t="s">
        <v>120</v>
      </c>
      <c r="H553" s="98">
        <v>1000428977</v>
      </c>
      <c r="I553" s="98" t="s">
        <v>114</v>
      </c>
      <c r="J553" s="98" t="s">
        <v>24</v>
      </c>
      <c r="K553" s="15">
        <f>'VZGTTQ00009364 - Harini Sridhar'!F23</f>
        <v>18.925000000000001</v>
      </c>
      <c r="L553" s="15">
        <f>'VZGTTQ00009364 - Harini Sridhar'!G23</f>
        <v>3330.8</v>
      </c>
      <c r="M553" s="15">
        <f>'VZGTTQ00009364 - Harini Sridhar'!H23</f>
        <v>3330.8</v>
      </c>
      <c r="N553" s="15">
        <f>'VZGTTQ00009364 - Harini Sridhar'!I23</f>
        <v>3330.8</v>
      </c>
      <c r="O553" s="15">
        <f>'VZGTTQ00009364 - Harini Sridhar'!J23</f>
        <v>0</v>
      </c>
      <c r="P553" s="15">
        <f>'VZGTTQ00009364 - Harini Sridhar'!K23</f>
        <v>0</v>
      </c>
      <c r="Q553" s="15">
        <f>'VZGTTQ00009364 - Harini Sridhar'!L23</f>
        <v>0</v>
      </c>
      <c r="R553" s="15">
        <f>'VZGTTQ00009364 - Harini Sridhar'!M23</f>
        <v>0</v>
      </c>
      <c r="S553" s="15">
        <f>'VZGTTQ00009364 - Harini Sridhar'!N23</f>
        <v>6661.6</v>
      </c>
      <c r="T553" s="15">
        <f>'VZGTTQ00009364 - Harini Sridhar'!O23</f>
        <v>0</v>
      </c>
      <c r="U553" s="15">
        <f>'VZGTTQ00009364 - Harini Sridhar'!P23</f>
        <v>6661.6</v>
      </c>
      <c r="V553" s="98">
        <f>'VZGTTQ00009364 - Harini Sridhar'!Q23</f>
        <v>0</v>
      </c>
    </row>
    <row r="554" spans="1:22" ht="23.15" hidden="1" customHeight="1">
      <c r="A554" s="98">
        <f>'VZGTTQ00009364 - Harini Sridhar'!A24</f>
        <v>856838</v>
      </c>
      <c r="B554" s="103" t="str">
        <f>'VZGTTQ00009364 - Harini Sridhar'!B24</f>
        <v>Iqbal,Tauseef</v>
      </c>
      <c r="C554" s="98" t="str">
        <f>'VZGTTQ00009364 - Harini Sridhar'!C24</f>
        <v xml:space="preserve">Offshore </v>
      </c>
      <c r="D554" s="98" t="str">
        <f>'VZGTTQ00009364 - Harini Sridhar'!D24</f>
        <v>ACT 140</v>
      </c>
      <c r="E554" s="103" t="str">
        <f>'VZGTTQ00009364 - Harini Sridhar'!E24</f>
        <v>UI Developer UI (React JS) Junior</v>
      </c>
      <c r="F554" s="111" t="s">
        <v>119</v>
      </c>
      <c r="G554" s="111" t="s">
        <v>120</v>
      </c>
      <c r="H554" s="98">
        <v>1000428976</v>
      </c>
      <c r="I554" s="98" t="s">
        <v>115</v>
      </c>
      <c r="J554" s="98" t="s">
        <v>33</v>
      </c>
      <c r="K554" s="15">
        <f>'VZGTTQ00009364 - Harini Sridhar'!F24</f>
        <v>18.925000000000001</v>
      </c>
      <c r="L554" s="15">
        <f>'VZGTTQ00009364 - Harini Sridhar'!G24</f>
        <v>3330.8</v>
      </c>
      <c r="M554" s="15">
        <f>'VZGTTQ00009364 - Harini Sridhar'!H24</f>
        <v>3330.8</v>
      </c>
      <c r="N554" s="15">
        <f>'VZGTTQ00009364 - Harini Sridhar'!I24</f>
        <v>3330.8</v>
      </c>
      <c r="O554" s="15">
        <f>'VZGTTQ00009364 - Harini Sridhar'!J24</f>
        <v>0</v>
      </c>
      <c r="P554" s="15">
        <f>'VZGTTQ00009364 - Harini Sridhar'!K24</f>
        <v>0</v>
      </c>
      <c r="Q554" s="15">
        <f>'VZGTTQ00009364 - Harini Sridhar'!L24</f>
        <v>0</v>
      </c>
      <c r="R554" s="15">
        <f>'VZGTTQ00009364 - Harini Sridhar'!M24</f>
        <v>0</v>
      </c>
      <c r="S554" s="15">
        <f>'VZGTTQ00009364 - Harini Sridhar'!N24</f>
        <v>6661.6</v>
      </c>
      <c r="T554" s="15">
        <f>'VZGTTQ00009364 - Harini Sridhar'!O24</f>
        <v>0</v>
      </c>
      <c r="U554" s="15">
        <f>'VZGTTQ00009364 - Harini Sridhar'!P24</f>
        <v>6661.6</v>
      </c>
      <c r="V554" s="98">
        <f>'VZGTTQ00009364 - Harini Sridhar'!Q24</f>
        <v>0</v>
      </c>
    </row>
    <row r="555" spans="1:22" ht="23.15" hidden="1" customHeight="1">
      <c r="A555" s="98">
        <f>'VZGTTQ00009364 - Harini Sridhar'!A25</f>
        <v>2139599</v>
      </c>
      <c r="B555" s="103" t="str">
        <f>'VZGTTQ00009364 - Harini Sridhar'!B25</f>
        <v>G,Kavithasan</v>
      </c>
      <c r="C555" s="98" t="str">
        <f>'VZGTTQ00009364 - Harini Sridhar'!C25</f>
        <v xml:space="preserve">Offshore </v>
      </c>
      <c r="D555" s="98" t="str">
        <f>'VZGTTQ00009364 - Harini Sridhar'!D25</f>
        <v>ACT 145</v>
      </c>
      <c r="E555" s="103" t="str">
        <f>'VZGTTQ00009364 - Harini Sridhar'!E25</f>
        <v>UI Developer UI (React JS) Junior</v>
      </c>
      <c r="F555" s="111" t="s">
        <v>119</v>
      </c>
      <c r="G555" s="111" t="s">
        <v>120</v>
      </c>
      <c r="H555" s="98">
        <v>1000441057</v>
      </c>
      <c r="I555" s="98" t="s">
        <v>49</v>
      </c>
      <c r="J555" s="98" t="s">
        <v>33</v>
      </c>
      <c r="K555" s="15">
        <f>'VZGTTQ00009364 - Harini Sridhar'!F25</f>
        <v>18.925000000000001</v>
      </c>
      <c r="L555" s="15">
        <f>'VZGTTQ00009364 - Harini Sridhar'!G25</f>
        <v>3330.8</v>
      </c>
      <c r="M555" s="15">
        <f>'VZGTTQ00009364 - Harini Sridhar'!H25</f>
        <v>3330.8</v>
      </c>
      <c r="N555" s="15">
        <f>'VZGTTQ00009364 - Harini Sridhar'!I25</f>
        <v>3330.8</v>
      </c>
      <c r="O555" s="15">
        <f>'VZGTTQ00009364 - Harini Sridhar'!J25</f>
        <v>0</v>
      </c>
      <c r="P555" s="15">
        <f>'VZGTTQ00009364 - Harini Sridhar'!K25</f>
        <v>0</v>
      </c>
      <c r="Q555" s="15">
        <f>'VZGTTQ00009364 - Harini Sridhar'!L25</f>
        <v>0</v>
      </c>
      <c r="R555" s="15">
        <f>'VZGTTQ00009364 - Harini Sridhar'!M25</f>
        <v>0</v>
      </c>
      <c r="S555" s="15">
        <f>'VZGTTQ00009364 - Harini Sridhar'!N25</f>
        <v>6661.6</v>
      </c>
      <c r="T555" s="15">
        <f>'VZGTTQ00009364 - Harini Sridhar'!O25</f>
        <v>0</v>
      </c>
      <c r="U555" s="15">
        <f>'VZGTTQ00009364 - Harini Sridhar'!P25</f>
        <v>6661.6</v>
      </c>
      <c r="V555" s="98">
        <f>'VZGTTQ00009364 - Harini Sridhar'!Q25</f>
        <v>0</v>
      </c>
    </row>
    <row r="556" spans="1:22" ht="23.15" hidden="1" customHeight="1">
      <c r="A556" s="98">
        <f>'VZGTTQ00009364 - Harini Sridhar'!A26</f>
        <v>2073135</v>
      </c>
      <c r="B556" s="103" t="str">
        <f>'VZGTTQ00009364 - Harini Sridhar'!B26</f>
        <v>Mahalakshmi Vijayakumar</v>
      </c>
      <c r="C556" s="98" t="str">
        <f>'VZGTTQ00009364 - Harini Sridhar'!C26</f>
        <v xml:space="preserve">Offshore </v>
      </c>
      <c r="D556" s="98" t="str">
        <f>'VZGTTQ00009364 - Harini Sridhar'!D26</f>
        <v>ACT 145</v>
      </c>
      <c r="E556" s="103" t="str">
        <f>'VZGTTQ00009364 - Harini Sridhar'!E26</f>
        <v>UI Developer UI (React JS) Junior</v>
      </c>
      <c r="F556" s="111" t="s">
        <v>119</v>
      </c>
      <c r="G556" s="111" t="s">
        <v>120</v>
      </c>
      <c r="H556" s="98">
        <v>1000428977</v>
      </c>
      <c r="I556" s="98" t="s">
        <v>114</v>
      </c>
      <c r="J556" s="98" t="s">
        <v>33</v>
      </c>
      <c r="K556" s="15">
        <f>'VZGTTQ00009364 - Harini Sridhar'!F26</f>
        <v>18.925000000000001</v>
      </c>
      <c r="L556" s="15">
        <f>'VZGTTQ00009364 - Harini Sridhar'!G26</f>
        <v>3330.8</v>
      </c>
      <c r="M556" s="15">
        <f>'VZGTTQ00009364 - Harini Sridhar'!H26</f>
        <v>3330.8</v>
      </c>
      <c r="N556" s="15">
        <f>'VZGTTQ00009364 - Harini Sridhar'!I26</f>
        <v>3330.8</v>
      </c>
      <c r="O556" s="15">
        <f>'VZGTTQ00009364 - Harini Sridhar'!J26</f>
        <v>0</v>
      </c>
      <c r="P556" s="15">
        <f>'VZGTTQ00009364 - Harini Sridhar'!K26</f>
        <v>0</v>
      </c>
      <c r="Q556" s="15">
        <f>'VZGTTQ00009364 - Harini Sridhar'!L26</f>
        <v>0</v>
      </c>
      <c r="R556" s="15">
        <f>'VZGTTQ00009364 - Harini Sridhar'!M26</f>
        <v>0</v>
      </c>
      <c r="S556" s="15">
        <f>'VZGTTQ00009364 - Harini Sridhar'!N26</f>
        <v>6661.6</v>
      </c>
      <c r="T556" s="15">
        <f>'VZGTTQ00009364 - Harini Sridhar'!O26</f>
        <v>0</v>
      </c>
      <c r="U556" s="15">
        <f>'VZGTTQ00009364 - Harini Sridhar'!P26</f>
        <v>6661.6</v>
      </c>
      <c r="V556" s="98">
        <f>'VZGTTQ00009364 - Harini Sridhar'!Q26</f>
        <v>0</v>
      </c>
    </row>
    <row r="557" spans="1:22" ht="23.15" hidden="1" customHeight="1">
      <c r="A557" s="98">
        <f>'VZGTTQ00009364 - Harini Sridhar'!A27</f>
        <v>2124484</v>
      </c>
      <c r="B557" s="103" t="str">
        <f>'VZGTTQ00009364 - Harini Sridhar'!B27</f>
        <v>K G,Subashini</v>
      </c>
      <c r="C557" s="98" t="str">
        <f>'VZGTTQ00009364 - Harini Sridhar'!C27</f>
        <v xml:space="preserve">Offshore </v>
      </c>
      <c r="D557" s="98" t="str">
        <f>'VZGTTQ00009364 - Harini Sridhar'!D27</f>
        <v>ACT 145</v>
      </c>
      <c r="E557" s="103" t="str">
        <f>'VZGTTQ00009364 - Harini Sridhar'!E27</f>
        <v>UI Developer UI (React JS) Junior</v>
      </c>
      <c r="F557" s="111" t="s">
        <v>119</v>
      </c>
      <c r="G557" s="111" t="s">
        <v>120</v>
      </c>
      <c r="H557" s="98">
        <v>1000428976</v>
      </c>
      <c r="I557" s="98" t="s">
        <v>115</v>
      </c>
      <c r="J557" s="98" t="s">
        <v>33</v>
      </c>
      <c r="K557" s="15">
        <f>'VZGTTQ00009364 - Harini Sridhar'!F27</f>
        <v>18.925000000000001</v>
      </c>
      <c r="L557" s="15">
        <f>'VZGTTQ00009364 - Harini Sridhar'!G27</f>
        <v>3330.8</v>
      </c>
      <c r="M557" s="15">
        <f>'VZGTTQ00009364 - Harini Sridhar'!H27</f>
        <v>3330.8</v>
      </c>
      <c r="N557" s="15">
        <f>'VZGTTQ00009364 - Harini Sridhar'!I27</f>
        <v>3330.8</v>
      </c>
      <c r="O557" s="15">
        <f>'VZGTTQ00009364 - Harini Sridhar'!J27</f>
        <v>0</v>
      </c>
      <c r="P557" s="15">
        <f>'VZGTTQ00009364 - Harini Sridhar'!K27</f>
        <v>0</v>
      </c>
      <c r="Q557" s="15">
        <f>'VZGTTQ00009364 - Harini Sridhar'!L27</f>
        <v>0</v>
      </c>
      <c r="R557" s="15">
        <f>'VZGTTQ00009364 - Harini Sridhar'!M27</f>
        <v>0</v>
      </c>
      <c r="S557" s="15">
        <f>'VZGTTQ00009364 - Harini Sridhar'!N27</f>
        <v>6661.6</v>
      </c>
      <c r="T557" s="15">
        <f>'VZGTTQ00009364 - Harini Sridhar'!O27</f>
        <v>0</v>
      </c>
      <c r="U557" s="15">
        <f>'VZGTTQ00009364 - Harini Sridhar'!P27</f>
        <v>6661.6</v>
      </c>
      <c r="V557" s="98">
        <f>'VZGTTQ00009364 - Harini Sridhar'!Q27</f>
        <v>0</v>
      </c>
    </row>
    <row r="558" spans="1:22" ht="23.15" hidden="1" customHeight="1">
      <c r="A558" s="98">
        <f>'VZGTTQ00009364 - Harini Sridhar'!A28</f>
        <v>2166940</v>
      </c>
      <c r="B558" s="103" t="str">
        <f>'VZGTTQ00009364 - Harini Sridhar'!B28</f>
        <v>Dond,Aditya Vasant</v>
      </c>
      <c r="C558" s="98" t="str">
        <f>'VZGTTQ00009364 - Harini Sridhar'!C28</f>
        <v xml:space="preserve">Offshore </v>
      </c>
      <c r="D558" s="98" t="str">
        <f>'VZGTTQ00009364 - Harini Sridhar'!D28</f>
        <v>ACT 145</v>
      </c>
      <c r="E558" s="103" t="str">
        <f>'VZGTTQ00009364 - Harini Sridhar'!E28</f>
        <v>UI Developer UI (React JS) Junior</v>
      </c>
      <c r="F558" s="111" t="s">
        <v>119</v>
      </c>
      <c r="G558" s="111" t="s">
        <v>120</v>
      </c>
      <c r="H558" s="98">
        <v>1000428976</v>
      </c>
      <c r="I558" s="98" t="s">
        <v>115</v>
      </c>
      <c r="J558" s="98" t="s">
        <v>33</v>
      </c>
      <c r="K558" s="15">
        <f>'VZGTTQ00009364 - Harini Sridhar'!F28</f>
        <v>18.925000000000001</v>
      </c>
      <c r="L558" s="15">
        <f>'VZGTTQ00009364 - Harini Sridhar'!G28</f>
        <v>3330.8</v>
      </c>
      <c r="M558" s="15">
        <f>'VZGTTQ00009364 - Harini Sridhar'!H28</f>
        <v>3330.8</v>
      </c>
      <c r="N558" s="15">
        <f>'VZGTTQ00009364 - Harini Sridhar'!I28</f>
        <v>3330.8</v>
      </c>
      <c r="O558" s="15">
        <f>'VZGTTQ00009364 - Harini Sridhar'!J28</f>
        <v>0</v>
      </c>
      <c r="P558" s="15">
        <f>'VZGTTQ00009364 - Harini Sridhar'!K28</f>
        <v>0</v>
      </c>
      <c r="Q558" s="15">
        <f>'VZGTTQ00009364 - Harini Sridhar'!L28</f>
        <v>0</v>
      </c>
      <c r="R558" s="15">
        <f>'VZGTTQ00009364 - Harini Sridhar'!M28</f>
        <v>0</v>
      </c>
      <c r="S558" s="15">
        <f>'VZGTTQ00009364 - Harini Sridhar'!N28</f>
        <v>6661.6</v>
      </c>
      <c r="T558" s="15">
        <f>'VZGTTQ00009364 - Harini Sridhar'!O28</f>
        <v>0</v>
      </c>
      <c r="U558" s="15">
        <f>'VZGTTQ00009364 - Harini Sridhar'!P28</f>
        <v>6661.6</v>
      </c>
      <c r="V558" s="98">
        <f>'VZGTTQ00009364 - Harini Sridhar'!Q28</f>
        <v>0</v>
      </c>
    </row>
    <row r="559" spans="1:22" ht="23.15" hidden="1" customHeight="1">
      <c r="A559" s="98">
        <f>'VZGTTQ00009364 - Harini Sridhar'!A29</f>
        <v>906847</v>
      </c>
      <c r="B559" s="103" t="str">
        <f>'VZGTTQ00009364 - Harini Sridhar'!B29</f>
        <v>Jeyanth,Sai</v>
      </c>
      <c r="C559" s="98" t="str">
        <f>'VZGTTQ00009364 - Harini Sridhar'!C29</f>
        <v xml:space="preserve">Offshore </v>
      </c>
      <c r="D559" s="98" t="str">
        <f>'VZGTTQ00009364 - Harini Sridhar'!D29</f>
        <v>ACT 140</v>
      </c>
      <c r="E559" s="103" t="str">
        <f>'VZGTTQ00009364 - Harini Sridhar'!E29</f>
        <v>UI Developer UI (React JS) Junior</v>
      </c>
      <c r="F559" s="111" t="s">
        <v>119</v>
      </c>
      <c r="G559" s="111" t="s">
        <v>120</v>
      </c>
      <c r="H559" s="98">
        <v>1000430236</v>
      </c>
      <c r="I559" s="98" t="s">
        <v>116</v>
      </c>
      <c r="J559" s="98" t="s">
        <v>33</v>
      </c>
      <c r="K559" s="15">
        <f>'VZGTTQ00009364 - Harini Sridhar'!F29</f>
        <v>18.925000000000001</v>
      </c>
      <c r="L559" s="15">
        <f>'VZGTTQ00009364 - Harini Sridhar'!G29</f>
        <v>3330.8</v>
      </c>
      <c r="M559" s="15">
        <f>'VZGTTQ00009364 - Harini Sridhar'!H29</f>
        <v>3330.8</v>
      </c>
      <c r="N559" s="15">
        <f>'VZGTTQ00009364 - Harini Sridhar'!I29</f>
        <v>3330.8</v>
      </c>
      <c r="O559" s="15">
        <f>'VZGTTQ00009364 - Harini Sridhar'!J29</f>
        <v>0</v>
      </c>
      <c r="P559" s="15">
        <f>'VZGTTQ00009364 - Harini Sridhar'!K29</f>
        <v>0</v>
      </c>
      <c r="Q559" s="15">
        <f>'VZGTTQ00009364 - Harini Sridhar'!L29</f>
        <v>0</v>
      </c>
      <c r="R559" s="15">
        <f>'VZGTTQ00009364 - Harini Sridhar'!M29</f>
        <v>0</v>
      </c>
      <c r="S559" s="15">
        <f>'VZGTTQ00009364 - Harini Sridhar'!N29</f>
        <v>6661.6</v>
      </c>
      <c r="T559" s="15">
        <f>'VZGTTQ00009364 - Harini Sridhar'!O29</f>
        <v>0</v>
      </c>
      <c r="U559" s="15">
        <f>'VZGTTQ00009364 - Harini Sridhar'!P29</f>
        <v>6661.6</v>
      </c>
      <c r="V559" s="98">
        <f>'VZGTTQ00009364 - Harini Sridhar'!Q29</f>
        <v>0</v>
      </c>
    </row>
    <row r="560" spans="1:22" ht="23.15" hidden="1" customHeight="1">
      <c r="A560" s="98">
        <f>'VZGTTQ00009364 - Harini Sridhar'!A30</f>
        <v>2220095</v>
      </c>
      <c r="B560" s="103" t="str">
        <f>'VZGTTQ00009364 - Harini Sridhar'!B30</f>
        <v>Yadav,Sunil Kumar</v>
      </c>
      <c r="C560" s="98" t="str">
        <f>'VZGTTQ00009364 - Harini Sridhar'!C30</f>
        <v xml:space="preserve">Offshore </v>
      </c>
      <c r="D560" s="98" t="str">
        <f>'VZGTTQ00009364 - Harini Sridhar'!D30</f>
        <v>ACT 149</v>
      </c>
      <c r="E560" s="103" t="str">
        <f>'VZGTTQ00009364 - Harini Sridhar'!E30</f>
        <v>Java Developer Dev Lead Java with Spring Boot(Reactive) Senior</v>
      </c>
      <c r="F560" s="111" t="s">
        <v>119</v>
      </c>
      <c r="G560" s="111" t="s">
        <v>120</v>
      </c>
      <c r="H560" s="98">
        <v>1000410330</v>
      </c>
      <c r="I560" s="98" t="s">
        <v>113</v>
      </c>
      <c r="J560" s="98" t="s">
        <v>33</v>
      </c>
      <c r="K560" s="15">
        <f>'VZGTTQ00009364 - Harini Sridhar'!F30</f>
        <v>28.425000000000004</v>
      </c>
      <c r="L560" s="15">
        <f>'VZGTTQ00009364 - Harini Sridhar'!G30</f>
        <v>5002.8000000000011</v>
      </c>
      <c r="M560" s="15">
        <f>'VZGTTQ00009364 - Harini Sridhar'!H30</f>
        <v>5002.8000000000011</v>
      </c>
      <c r="N560" s="15">
        <f>'VZGTTQ00009364 - Harini Sridhar'!I30</f>
        <v>5002.8000000000011</v>
      </c>
      <c r="O560" s="15">
        <f>'VZGTTQ00009364 - Harini Sridhar'!J30</f>
        <v>0</v>
      </c>
      <c r="P560" s="15">
        <f>'VZGTTQ00009364 - Harini Sridhar'!K30</f>
        <v>0</v>
      </c>
      <c r="Q560" s="15">
        <f>'VZGTTQ00009364 - Harini Sridhar'!L30</f>
        <v>0</v>
      </c>
      <c r="R560" s="15">
        <f>'VZGTTQ00009364 - Harini Sridhar'!M30</f>
        <v>0</v>
      </c>
      <c r="S560" s="15">
        <f>'VZGTTQ00009364 - Harini Sridhar'!N30</f>
        <v>10005.600000000002</v>
      </c>
      <c r="T560" s="15">
        <f>'VZGTTQ00009364 - Harini Sridhar'!O30</f>
        <v>0</v>
      </c>
      <c r="U560" s="15">
        <f>'VZGTTQ00009364 - Harini Sridhar'!P30</f>
        <v>10005.600000000002</v>
      </c>
      <c r="V560" s="98">
        <f>'VZGTTQ00009364 - Harini Sridhar'!Q30</f>
        <v>0</v>
      </c>
    </row>
    <row r="561" spans="1:22" ht="23.15" hidden="1" customHeight="1">
      <c r="A561" s="98">
        <f>'VZGTTQ00009364 - Harini Sridhar'!A31</f>
        <v>856822</v>
      </c>
      <c r="B561" s="103" t="str">
        <f>'VZGTTQ00009364 - Harini Sridhar'!B31</f>
        <v>Kumar,Shubham</v>
      </c>
      <c r="C561" s="98" t="str">
        <f>'VZGTTQ00009364 - Harini Sridhar'!C31</f>
        <v xml:space="preserve">Offshore </v>
      </c>
      <c r="D561" s="98" t="str">
        <f>'VZGTTQ00009364 - Harini Sridhar'!D31</f>
        <v>ACT 140</v>
      </c>
      <c r="E561" s="103" t="str">
        <f>'VZGTTQ00009364 - Harini Sridhar'!E31</f>
        <v>Java Developer  Java with Spring Boot(Reactive) Intermediate</v>
      </c>
      <c r="F561" s="111" t="s">
        <v>119</v>
      </c>
      <c r="G561" s="111" t="s">
        <v>120</v>
      </c>
      <c r="H561" s="98">
        <v>1000428976</v>
      </c>
      <c r="I561" s="98" t="s">
        <v>115</v>
      </c>
      <c r="J561" s="98" t="s">
        <v>33</v>
      </c>
      <c r="K561" s="15">
        <f>'VZGTTQ00009364 - Harini Sridhar'!F31</f>
        <v>21.975000000000005</v>
      </c>
      <c r="L561" s="15">
        <f>'VZGTTQ00009364 - Harini Sridhar'!G31</f>
        <v>3867.6000000000008</v>
      </c>
      <c r="M561" s="15">
        <f>'VZGTTQ00009364 - Harini Sridhar'!H31</f>
        <v>3867.6000000000008</v>
      </c>
      <c r="N561" s="15">
        <f>'VZGTTQ00009364 - Harini Sridhar'!I31</f>
        <v>3867.6000000000008</v>
      </c>
      <c r="O561" s="15">
        <f>'VZGTTQ00009364 - Harini Sridhar'!J31</f>
        <v>0</v>
      </c>
      <c r="P561" s="15">
        <f>'VZGTTQ00009364 - Harini Sridhar'!K31</f>
        <v>0</v>
      </c>
      <c r="Q561" s="15">
        <f>'VZGTTQ00009364 - Harini Sridhar'!L31</f>
        <v>0</v>
      </c>
      <c r="R561" s="15">
        <f>'VZGTTQ00009364 - Harini Sridhar'!M31</f>
        <v>0</v>
      </c>
      <c r="S561" s="15">
        <f>'VZGTTQ00009364 - Harini Sridhar'!N31</f>
        <v>7735.2000000000016</v>
      </c>
      <c r="T561" s="15">
        <f>'VZGTTQ00009364 - Harini Sridhar'!O31</f>
        <v>0</v>
      </c>
      <c r="U561" s="15">
        <f>'VZGTTQ00009364 - Harini Sridhar'!P31</f>
        <v>7735.2000000000016</v>
      </c>
      <c r="V561" s="98">
        <f>'VZGTTQ00009364 - Harini Sridhar'!Q31</f>
        <v>0</v>
      </c>
    </row>
    <row r="562" spans="1:22" ht="23.15" hidden="1" customHeight="1">
      <c r="A562" s="98">
        <f>'VZGTTQ00009364 - Harini Sridhar'!A32</f>
        <v>2007058</v>
      </c>
      <c r="B562" s="103" t="str">
        <f>'VZGTTQ00009364 - Harini Sridhar'!B32</f>
        <v>R,Manasadevi</v>
      </c>
      <c r="C562" s="98" t="str">
        <f>'VZGTTQ00009364 - Harini Sridhar'!C32</f>
        <v xml:space="preserve">Offshore </v>
      </c>
      <c r="D562" s="98" t="str">
        <f>'VZGTTQ00009364 - Harini Sridhar'!D32</f>
        <v>ACT 145</v>
      </c>
      <c r="E562" s="103" t="str">
        <f>'VZGTTQ00009364 - Harini Sridhar'!E32</f>
        <v>Java Developer  Java with Spring Boot(Reactive) Intermediate</v>
      </c>
      <c r="F562" s="111" t="s">
        <v>119</v>
      </c>
      <c r="G562" s="111" t="s">
        <v>120</v>
      </c>
      <c r="H562" s="98">
        <v>1000428977</v>
      </c>
      <c r="I562" s="98" t="s">
        <v>114</v>
      </c>
      <c r="J562" s="98" t="s">
        <v>33</v>
      </c>
      <c r="K562" s="15">
        <f>'VZGTTQ00009364 - Harini Sridhar'!F32</f>
        <v>21.975000000000005</v>
      </c>
      <c r="L562" s="15">
        <f>'VZGTTQ00009364 - Harini Sridhar'!G32</f>
        <v>3867.6000000000008</v>
      </c>
      <c r="M562" s="15">
        <f>'VZGTTQ00009364 - Harini Sridhar'!H32</f>
        <v>3867.6000000000008</v>
      </c>
      <c r="N562" s="15">
        <f>'VZGTTQ00009364 - Harini Sridhar'!I32</f>
        <v>3867.6000000000008</v>
      </c>
      <c r="O562" s="15">
        <f>'VZGTTQ00009364 - Harini Sridhar'!J32</f>
        <v>0</v>
      </c>
      <c r="P562" s="15">
        <f>'VZGTTQ00009364 - Harini Sridhar'!K32</f>
        <v>0</v>
      </c>
      <c r="Q562" s="15">
        <f>'VZGTTQ00009364 - Harini Sridhar'!L32</f>
        <v>0</v>
      </c>
      <c r="R562" s="15">
        <f>'VZGTTQ00009364 - Harini Sridhar'!M32</f>
        <v>0</v>
      </c>
      <c r="S562" s="15">
        <f>'VZGTTQ00009364 - Harini Sridhar'!N32</f>
        <v>7735.2000000000016</v>
      </c>
      <c r="T562" s="15">
        <f>'VZGTTQ00009364 - Harini Sridhar'!O32</f>
        <v>0</v>
      </c>
      <c r="U562" s="15">
        <f>'VZGTTQ00009364 - Harini Sridhar'!P32</f>
        <v>7735.2000000000016</v>
      </c>
      <c r="V562" s="98">
        <f>'VZGTTQ00009364 - Harini Sridhar'!Q32</f>
        <v>0</v>
      </c>
    </row>
    <row r="563" spans="1:22" ht="23.15" hidden="1" customHeight="1">
      <c r="A563" s="98">
        <f>'VZGTTQ00009364 - Harini Sridhar'!A33</f>
        <v>2005041</v>
      </c>
      <c r="B563" s="103" t="str">
        <f>'VZGTTQ00009364 - Harini Sridhar'!B33</f>
        <v>V,Shailaja</v>
      </c>
      <c r="C563" s="98" t="str">
        <f>'VZGTTQ00009364 - Harini Sridhar'!C33</f>
        <v xml:space="preserve">Offshore </v>
      </c>
      <c r="D563" s="98" t="str">
        <f>'VZGTTQ00009364 - Harini Sridhar'!D33</f>
        <v>ACT 145</v>
      </c>
      <c r="E563" s="103" t="str">
        <f>'VZGTTQ00009364 - Harini Sridhar'!E33</f>
        <v>Java Developer  Java with Spring Boot(Reactive) Intermediate</v>
      </c>
      <c r="F563" s="111" t="s">
        <v>119</v>
      </c>
      <c r="G563" s="111" t="s">
        <v>120</v>
      </c>
      <c r="H563" s="98">
        <v>1000441057</v>
      </c>
      <c r="I563" s="98" t="s">
        <v>49</v>
      </c>
      <c r="J563" s="98" t="s">
        <v>33</v>
      </c>
      <c r="K563" s="15">
        <f>'VZGTTQ00009364 - Harini Sridhar'!F33</f>
        <v>21.975000000000005</v>
      </c>
      <c r="L563" s="15">
        <f>'VZGTTQ00009364 - Harini Sridhar'!G33</f>
        <v>3867.6000000000008</v>
      </c>
      <c r="M563" s="15">
        <f>'VZGTTQ00009364 - Harini Sridhar'!H33</f>
        <v>3867.6000000000008</v>
      </c>
      <c r="N563" s="15">
        <f>'VZGTTQ00009364 - Harini Sridhar'!I33</f>
        <v>3867.6000000000008</v>
      </c>
      <c r="O563" s="15">
        <f>'VZGTTQ00009364 - Harini Sridhar'!J33</f>
        <v>0</v>
      </c>
      <c r="P563" s="15">
        <f>'VZGTTQ00009364 - Harini Sridhar'!K33</f>
        <v>0</v>
      </c>
      <c r="Q563" s="15">
        <f>'VZGTTQ00009364 - Harini Sridhar'!L33</f>
        <v>0</v>
      </c>
      <c r="R563" s="15">
        <f>'VZGTTQ00009364 - Harini Sridhar'!M33</f>
        <v>0</v>
      </c>
      <c r="S563" s="15">
        <f>'VZGTTQ00009364 - Harini Sridhar'!N33</f>
        <v>7735.2000000000016</v>
      </c>
      <c r="T563" s="15">
        <f>'VZGTTQ00009364 - Harini Sridhar'!O33</f>
        <v>0</v>
      </c>
      <c r="U563" s="15">
        <f>'VZGTTQ00009364 - Harini Sridhar'!P33</f>
        <v>7735.2000000000016</v>
      </c>
      <c r="V563" s="98">
        <f>'VZGTTQ00009364 - Harini Sridhar'!Q33</f>
        <v>0</v>
      </c>
    </row>
    <row r="564" spans="1:22" ht="23.15" hidden="1" customHeight="1">
      <c r="A564" s="98">
        <f>'VZGTTQ00009364 - Harini Sridhar'!A34</f>
        <v>936704</v>
      </c>
      <c r="B564" s="103" t="str">
        <f>'VZGTTQ00009364 - Harini Sridhar'!B34</f>
        <v>Vellingiri,Gomathi</v>
      </c>
      <c r="C564" s="98" t="str">
        <f>'VZGTTQ00009364 - Harini Sridhar'!C34</f>
        <v xml:space="preserve">Offshore </v>
      </c>
      <c r="D564" s="98" t="str">
        <f>'VZGTTQ00009364 - Harini Sridhar'!D34</f>
        <v>ACT 145</v>
      </c>
      <c r="E564" s="103" t="str">
        <f>'VZGTTQ00009364 - Harini Sridhar'!E34</f>
        <v>Java Developer  Java with Spring Boot(Reactive) Intermediate</v>
      </c>
      <c r="F564" s="111" t="s">
        <v>119</v>
      </c>
      <c r="G564" s="111" t="s">
        <v>120</v>
      </c>
      <c r="H564" s="98">
        <v>1000428976</v>
      </c>
      <c r="I564" s="98" t="s">
        <v>115</v>
      </c>
      <c r="J564" s="98" t="s">
        <v>33</v>
      </c>
      <c r="K564" s="15">
        <f>'VZGTTQ00009364 - Harini Sridhar'!F34</f>
        <v>21.975000000000005</v>
      </c>
      <c r="L564" s="15">
        <f>'VZGTTQ00009364 - Harini Sridhar'!G34</f>
        <v>3867.6000000000008</v>
      </c>
      <c r="M564" s="15">
        <f>'VZGTTQ00009364 - Harini Sridhar'!H34</f>
        <v>3867.6000000000008</v>
      </c>
      <c r="N564" s="15">
        <f>'VZGTTQ00009364 - Harini Sridhar'!I34</f>
        <v>3867.6000000000008</v>
      </c>
      <c r="O564" s="15">
        <f>'VZGTTQ00009364 - Harini Sridhar'!J34</f>
        <v>0</v>
      </c>
      <c r="P564" s="15">
        <f>'VZGTTQ00009364 - Harini Sridhar'!K34</f>
        <v>0</v>
      </c>
      <c r="Q564" s="15">
        <f>'VZGTTQ00009364 - Harini Sridhar'!L34</f>
        <v>0</v>
      </c>
      <c r="R564" s="15">
        <f>'VZGTTQ00009364 - Harini Sridhar'!M34</f>
        <v>0</v>
      </c>
      <c r="S564" s="15">
        <f>'VZGTTQ00009364 - Harini Sridhar'!N34</f>
        <v>7735.2000000000016</v>
      </c>
      <c r="T564" s="15">
        <f>'VZGTTQ00009364 - Harini Sridhar'!O34</f>
        <v>0</v>
      </c>
      <c r="U564" s="15">
        <f>'VZGTTQ00009364 - Harini Sridhar'!P34</f>
        <v>7735.2000000000016</v>
      </c>
      <c r="V564" s="98">
        <f>'VZGTTQ00009364 - Harini Sridhar'!Q34</f>
        <v>0</v>
      </c>
    </row>
    <row r="565" spans="1:22" ht="23.15" hidden="1" customHeight="1">
      <c r="A565" s="98">
        <f>'VZGTTQ00009364 - Harini Sridhar'!A35</f>
        <v>2152205</v>
      </c>
      <c r="B565" s="103" t="str">
        <f>'VZGTTQ00009364 - Harini Sridhar'!B35</f>
        <v>Chinta,Prasanna Nagasai</v>
      </c>
      <c r="C565" s="98" t="str">
        <f>'VZGTTQ00009364 - Harini Sridhar'!C35</f>
        <v xml:space="preserve">Offshore </v>
      </c>
      <c r="D565" s="98" t="str">
        <f>'VZGTTQ00009364 - Harini Sridhar'!D35</f>
        <v>ACT 145</v>
      </c>
      <c r="E565" s="103" t="str">
        <f>'VZGTTQ00009364 - Harini Sridhar'!E35</f>
        <v>Java Developer  Java with Spring Boot(Reactive) Intermediate</v>
      </c>
      <c r="F565" s="111" t="s">
        <v>119</v>
      </c>
      <c r="G565" s="111" t="s">
        <v>120</v>
      </c>
      <c r="H565" s="98">
        <v>1000428976</v>
      </c>
      <c r="I565" s="98" t="s">
        <v>115</v>
      </c>
      <c r="J565" s="98" t="s">
        <v>33</v>
      </c>
      <c r="K565" s="15">
        <f>'VZGTTQ00009364 - Harini Sridhar'!F35</f>
        <v>21.975000000000005</v>
      </c>
      <c r="L565" s="15">
        <f>'VZGTTQ00009364 - Harini Sridhar'!G35</f>
        <v>3867.6000000000008</v>
      </c>
      <c r="M565" s="15">
        <f>'VZGTTQ00009364 - Harini Sridhar'!H35</f>
        <v>3867.6000000000008</v>
      </c>
      <c r="N565" s="15">
        <f>'VZGTTQ00009364 - Harini Sridhar'!I35</f>
        <v>3867.6000000000008</v>
      </c>
      <c r="O565" s="15">
        <f>'VZGTTQ00009364 - Harini Sridhar'!J35</f>
        <v>0</v>
      </c>
      <c r="P565" s="15">
        <f>'VZGTTQ00009364 - Harini Sridhar'!K35</f>
        <v>0</v>
      </c>
      <c r="Q565" s="15">
        <f>'VZGTTQ00009364 - Harini Sridhar'!L35</f>
        <v>0</v>
      </c>
      <c r="R565" s="15">
        <f>'VZGTTQ00009364 - Harini Sridhar'!M35</f>
        <v>0</v>
      </c>
      <c r="S565" s="15">
        <f>'VZGTTQ00009364 - Harini Sridhar'!N35</f>
        <v>7735.2000000000016</v>
      </c>
      <c r="T565" s="15">
        <f>'VZGTTQ00009364 - Harini Sridhar'!O35</f>
        <v>0</v>
      </c>
      <c r="U565" s="15">
        <f>'VZGTTQ00009364 - Harini Sridhar'!P35</f>
        <v>7735.2000000000016</v>
      </c>
      <c r="V565" s="98">
        <f>'VZGTTQ00009364 - Harini Sridhar'!Q35</f>
        <v>0</v>
      </c>
    </row>
    <row r="566" spans="1:22" ht="23.15" hidden="1" customHeight="1">
      <c r="A566" s="98">
        <f>'VZGTTQ00009364 - Harini Sridhar'!A36</f>
        <v>919882</v>
      </c>
      <c r="B566" s="103" t="str">
        <f>'VZGTTQ00009364 - Harini Sridhar'!B36</f>
        <v>Sai Priya,Kaminwar</v>
      </c>
      <c r="C566" s="98" t="str">
        <f>'VZGTTQ00009364 - Harini Sridhar'!C36</f>
        <v xml:space="preserve">Offshore </v>
      </c>
      <c r="D566" s="98" t="str">
        <f>'VZGTTQ00009364 - Harini Sridhar'!D36</f>
        <v>ACT 145</v>
      </c>
      <c r="E566" s="103" t="str">
        <f>'VZGTTQ00009364 - Harini Sridhar'!E36</f>
        <v>Java Developer  Java with Spring Boot(Reactive) Intermediate</v>
      </c>
      <c r="F566" s="111" t="s">
        <v>119</v>
      </c>
      <c r="G566" s="111" t="s">
        <v>120</v>
      </c>
      <c r="H566" s="98">
        <v>1000428976</v>
      </c>
      <c r="I566" s="98" t="s">
        <v>115</v>
      </c>
      <c r="J566" s="98" t="s">
        <v>33</v>
      </c>
      <c r="K566" s="15">
        <f>'VZGTTQ00009364 - Harini Sridhar'!F36</f>
        <v>21.975000000000005</v>
      </c>
      <c r="L566" s="15">
        <f>'VZGTTQ00009364 - Harini Sridhar'!G36</f>
        <v>3867.6000000000008</v>
      </c>
      <c r="M566" s="15">
        <f>'VZGTTQ00009364 - Harini Sridhar'!H36</f>
        <v>3867.6000000000008</v>
      </c>
      <c r="N566" s="15">
        <f>'VZGTTQ00009364 - Harini Sridhar'!I36</f>
        <v>3867.6000000000008</v>
      </c>
      <c r="O566" s="15">
        <f>'VZGTTQ00009364 - Harini Sridhar'!J36</f>
        <v>0</v>
      </c>
      <c r="P566" s="15">
        <f>'VZGTTQ00009364 - Harini Sridhar'!K36</f>
        <v>0</v>
      </c>
      <c r="Q566" s="15">
        <f>'VZGTTQ00009364 - Harini Sridhar'!L36</f>
        <v>0</v>
      </c>
      <c r="R566" s="15">
        <f>'VZGTTQ00009364 - Harini Sridhar'!M36</f>
        <v>0</v>
      </c>
      <c r="S566" s="15">
        <f>'VZGTTQ00009364 - Harini Sridhar'!N36</f>
        <v>7735.2000000000016</v>
      </c>
      <c r="T566" s="15">
        <f>'VZGTTQ00009364 - Harini Sridhar'!O36</f>
        <v>0</v>
      </c>
      <c r="U566" s="15">
        <f>'VZGTTQ00009364 - Harini Sridhar'!P36</f>
        <v>7735.2000000000016</v>
      </c>
      <c r="V566" s="98">
        <f>'VZGTTQ00009364 - Harini Sridhar'!Q36</f>
        <v>0</v>
      </c>
    </row>
    <row r="567" spans="1:22" ht="23.15" hidden="1" customHeight="1">
      <c r="A567" s="98">
        <f>'VZGTTQ00009364 - Harini Sridhar'!A37</f>
        <v>2040212</v>
      </c>
      <c r="B567" s="103" t="str">
        <f>'VZGTTQ00009364 - Harini Sridhar'!B37</f>
        <v>Krishna Moorthy,Vignesh Kumar</v>
      </c>
      <c r="C567" s="98" t="str">
        <f>'VZGTTQ00009364 - Harini Sridhar'!C37</f>
        <v xml:space="preserve">Offshore </v>
      </c>
      <c r="D567" s="98" t="str">
        <f>'VZGTTQ00009364 - Harini Sridhar'!D37</f>
        <v>ACT 145</v>
      </c>
      <c r="E567" s="103" t="str">
        <f>'VZGTTQ00009364 - Harini Sridhar'!E37</f>
        <v>Java Developer  Java with Spring Boot(Reactive) Intermediate</v>
      </c>
      <c r="F567" s="111" t="s">
        <v>119</v>
      </c>
      <c r="G567" s="111" t="s">
        <v>120</v>
      </c>
      <c r="H567" s="98">
        <v>1000410330</v>
      </c>
      <c r="I567" s="98" t="s">
        <v>113</v>
      </c>
      <c r="J567" s="98" t="s">
        <v>33</v>
      </c>
      <c r="K567" s="15">
        <f>'VZGTTQ00009364 - Harini Sridhar'!F37</f>
        <v>21.975000000000005</v>
      </c>
      <c r="L567" s="15">
        <f>'VZGTTQ00009364 - Harini Sridhar'!G37</f>
        <v>3867.6000000000008</v>
      </c>
      <c r="M567" s="15">
        <f>'VZGTTQ00009364 - Harini Sridhar'!H37</f>
        <v>3867.6000000000008</v>
      </c>
      <c r="N567" s="15">
        <f>'VZGTTQ00009364 - Harini Sridhar'!I37</f>
        <v>3867.6000000000008</v>
      </c>
      <c r="O567" s="15">
        <f>'VZGTTQ00009364 - Harini Sridhar'!J37</f>
        <v>0</v>
      </c>
      <c r="P567" s="15">
        <f>'VZGTTQ00009364 - Harini Sridhar'!K37</f>
        <v>0</v>
      </c>
      <c r="Q567" s="15">
        <f>'VZGTTQ00009364 - Harini Sridhar'!L37</f>
        <v>0</v>
      </c>
      <c r="R567" s="15">
        <f>'VZGTTQ00009364 - Harini Sridhar'!M37</f>
        <v>0</v>
      </c>
      <c r="S567" s="15">
        <f>'VZGTTQ00009364 - Harini Sridhar'!N37</f>
        <v>7735.2000000000016</v>
      </c>
      <c r="T567" s="15">
        <f>'VZGTTQ00009364 - Harini Sridhar'!O37</f>
        <v>0</v>
      </c>
      <c r="U567" s="15">
        <f>'VZGTTQ00009364 - Harini Sridhar'!P37</f>
        <v>7735.2000000000016</v>
      </c>
      <c r="V567" s="98">
        <f>'VZGTTQ00009364 - Harini Sridhar'!Q37</f>
        <v>0</v>
      </c>
    </row>
    <row r="568" spans="1:22" ht="23.15" hidden="1" customHeight="1">
      <c r="A568" s="98">
        <f>'VZGTTQ00009364 - Harini Sridhar'!A38</f>
        <v>581702</v>
      </c>
      <c r="B568" s="103" t="str">
        <f>'VZGTTQ00009364 - Harini Sridhar'!B38</f>
        <v>Manikandan,Radhai</v>
      </c>
      <c r="C568" s="98" t="str">
        <f>'VZGTTQ00009364 - Harini Sridhar'!C38</f>
        <v xml:space="preserve">Offshore </v>
      </c>
      <c r="D568" s="98" t="str">
        <f>'VZGTTQ00009364 - Harini Sridhar'!D38</f>
        <v>ACT 138</v>
      </c>
      <c r="E568" s="103" t="str">
        <f>'VZGTTQ00009364 - Harini Sridhar'!E38</f>
        <v>Java Developer  Java with Spring Boot(Reactive) Intermediate</v>
      </c>
      <c r="F568" s="111" t="s">
        <v>119</v>
      </c>
      <c r="G568" s="111" t="s">
        <v>120</v>
      </c>
      <c r="H568" s="98">
        <v>1000428976</v>
      </c>
      <c r="I568" s="98" t="s">
        <v>115</v>
      </c>
      <c r="J568" s="98" t="s">
        <v>33</v>
      </c>
      <c r="K568" s="15">
        <f>'VZGTTQ00009364 - Harini Sridhar'!F38</f>
        <v>21.975000000000005</v>
      </c>
      <c r="L568" s="15">
        <f>'VZGTTQ00009364 - Harini Sridhar'!G38</f>
        <v>3867.6000000000008</v>
      </c>
      <c r="M568" s="15">
        <f>'VZGTTQ00009364 - Harini Sridhar'!H38</f>
        <v>3867.6000000000008</v>
      </c>
      <c r="N568" s="15">
        <f>'VZGTTQ00009364 - Harini Sridhar'!I38</f>
        <v>3867.6000000000008</v>
      </c>
      <c r="O568" s="15">
        <f>'VZGTTQ00009364 - Harini Sridhar'!J38</f>
        <v>0</v>
      </c>
      <c r="P568" s="15">
        <f>'VZGTTQ00009364 - Harini Sridhar'!K38</f>
        <v>0</v>
      </c>
      <c r="Q568" s="15">
        <f>'VZGTTQ00009364 - Harini Sridhar'!L38</f>
        <v>0</v>
      </c>
      <c r="R568" s="15">
        <f>'VZGTTQ00009364 - Harini Sridhar'!M38</f>
        <v>0</v>
      </c>
      <c r="S568" s="15">
        <f>'VZGTTQ00009364 - Harini Sridhar'!N38</f>
        <v>7735.2000000000016</v>
      </c>
      <c r="T568" s="15">
        <f>'VZGTTQ00009364 - Harini Sridhar'!O38</f>
        <v>0</v>
      </c>
      <c r="U568" s="15">
        <f>'VZGTTQ00009364 - Harini Sridhar'!P38</f>
        <v>7735.2000000000016</v>
      </c>
      <c r="V568" s="98">
        <f>'VZGTTQ00009364 - Harini Sridhar'!Q38</f>
        <v>0</v>
      </c>
    </row>
    <row r="569" spans="1:22" ht="23.15" hidden="1" customHeight="1">
      <c r="A569" s="98">
        <f>'VZGTTQ00009364 - Harini Sridhar'!A39</f>
        <v>905287</v>
      </c>
      <c r="B569" s="103" t="str">
        <f>'VZGTTQ00009364 - Harini Sridhar'!B39</f>
        <v>Mrudula,Manchi</v>
      </c>
      <c r="C569" s="98" t="str">
        <f>'VZGTTQ00009364 - Harini Sridhar'!C39</f>
        <v xml:space="preserve">Offshore </v>
      </c>
      <c r="D569" s="98" t="str">
        <f>'VZGTTQ00009364 - Harini Sridhar'!D39</f>
        <v>ACT 140</v>
      </c>
      <c r="E569" s="103" t="str">
        <f>'VZGTTQ00009364 - Harini Sridhar'!E39</f>
        <v>Java Developer  Java with Spring Boot(Reactive) Junior</v>
      </c>
      <c r="F569" s="111" t="s">
        <v>119</v>
      </c>
      <c r="G569" s="111" t="s">
        <v>120</v>
      </c>
      <c r="H569" s="98">
        <v>1000428976</v>
      </c>
      <c r="I569" s="98" t="s">
        <v>115</v>
      </c>
      <c r="J569" s="98" t="s">
        <v>33</v>
      </c>
      <c r="K569" s="15">
        <f>'VZGTTQ00009364 - Harini Sridhar'!F39</f>
        <v>21.212499999999999</v>
      </c>
      <c r="L569" s="15">
        <f>'VZGTTQ00009364 - Harini Sridhar'!G39</f>
        <v>3733.3999999999996</v>
      </c>
      <c r="M569" s="15">
        <f>'VZGTTQ00009364 - Harini Sridhar'!H39</f>
        <v>3733.3999999999996</v>
      </c>
      <c r="N569" s="15">
        <f>'VZGTTQ00009364 - Harini Sridhar'!I39</f>
        <v>3733.3999999999996</v>
      </c>
      <c r="O569" s="15">
        <f>'VZGTTQ00009364 - Harini Sridhar'!J39</f>
        <v>0</v>
      </c>
      <c r="P569" s="15">
        <f>'VZGTTQ00009364 - Harini Sridhar'!K39</f>
        <v>0</v>
      </c>
      <c r="Q569" s="15">
        <f>'VZGTTQ00009364 - Harini Sridhar'!L39</f>
        <v>0</v>
      </c>
      <c r="R569" s="15">
        <f>'VZGTTQ00009364 - Harini Sridhar'!M39</f>
        <v>0</v>
      </c>
      <c r="S569" s="15">
        <f>'VZGTTQ00009364 - Harini Sridhar'!N39</f>
        <v>7466.7999999999993</v>
      </c>
      <c r="T569" s="15">
        <f>'VZGTTQ00009364 - Harini Sridhar'!O39</f>
        <v>0</v>
      </c>
      <c r="U569" s="15">
        <f>'VZGTTQ00009364 - Harini Sridhar'!P39</f>
        <v>7466.7999999999993</v>
      </c>
      <c r="V569" s="98">
        <f>'VZGTTQ00009364 - Harini Sridhar'!Q39</f>
        <v>0</v>
      </c>
    </row>
    <row r="570" spans="1:22" ht="23.15" hidden="1" customHeight="1">
      <c r="A570" s="98">
        <f>'VZGTTQ00009364 - Harini Sridhar'!A40</f>
        <v>2136226</v>
      </c>
      <c r="B570" s="103" t="str">
        <f>'VZGTTQ00009364 - Harini Sridhar'!B40</f>
        <v>Nagalakshmi,Bolagoni</v>
      </c>
      <c r="C570" s="98" t="str">
        <f>'VZGTTQ00009364 - Harini Sridhar'!C40</f>
        <v xml:space="preserve">Offshore </v>
      </c>
      <c r="D570" s="98" t="str">
        <f>'VZGTTQ00009364 - Harini Sridhar'!D40</f>
        <v>ACT 145</v>
      </c>
      <c r="E570" s="103" t="str">
        <f>'VZGTTQ00009364 - Harini Sridhar'!E40</f>
        <v>Java Developer  Java with Spring Boot(Reactive) Junior</v>
      </c>
      <c r="F570" s="111" t="s">
        <v>119</v>
      </c>
      <c r="G570" s="111" t="s">
        <v>120</v>
      </c>
      <c r="H570" s="98">
        <v>1000428976</v>
      </c>
      <c r="I570" s="98" t="s">
        <v>115</v>
      </c>
      <c r="J570" s="98" t="s">
        <v>24</v>
      </c>
      <c r="K570" s="15">
        <f>'VZGTTQ00009364 - Harini Sridhar'!F40</f>
        <v>21.212499999999999</v>
      </c>
      <c r="L570" s="15">
        <f>'VZGTTQ00009364 - Harini Sridhar'!G40</f>
        <v>3733.3999999999996</v>
      </c>
      <c r="M570" s="15">
        <f>'VZGTTQ00009364 - Harini Sridhar'!H40</f>
        <v>3733.3999999999996</v>
      </c>
      <c r="N570" s="15">
        <f>'VZGTTQ00009364 - Harini Sridhar'!I40</f>
        <v>3733.3999999999996</v>
      </c>
      <c r="O570" s="15">
        <f>'VZGTTQ00009364 - Harini Sridhar'!J40</f>
        <v>0</v>
      </c>
      <c r="P570" s="15">
        <f>'VZGTTQ00009364 - Harini Sridhar'!K40</f>
        <v>0</v>
      </c>
      <c r="Q570" s="15">
        <f>'VZGTTQ00009364 - Harini Sridhar'!L40</f>
        <v>0</v>
      </c>
      <c r="R570" s="15">
        <f>'VZGTTQ00009364 - Harini Sridhar'!M40</f>
        <v>0</v>
      </c>
      <c r="S570" s="15">
        <f>'VZGTTQ00009364 - Harini Sridhar'!N40</f>
        <v>7466.7999999999993</v>
      </c>
      <c r="T570" s="15">
        <f>'VZGTTQ00009364 - Harini Sridhar'!O40</f>
        <v>0</v>
      </c>
      <c r="U570" s="15">
        <f>'VZGTTQ00009364 - Harini Sridhar'!P40</f>
        <v>7466.7999999999993</v>
      </c>
      <c r="V570" s="98">
        <f>'VZGTTQ00009364 - Harini Sridhar'!Q40</f>
        <v>0</v>
      </c>
    </row>
    <row r="571" spans="1:22" ht="23.15" hidden="1" customHeight="1">
      <c r="A571" s="98">
        <f>'VZGTTQ00009364 - Harini Sridhar'!A41</f>
        <v>2083108</v>
      </c>
      <c r="B571" s="103" t="str">
        <f>'VZGTTQ00009364 - Harini Sridhar'!B41</f>
        <v>K S,Kavitha</v>
      </c>
      <c r="C571" s="98" t="str">
        <f>'VZGTTQ00009364 - Harini Sridhar'!C41</f>
        <v xml:space="preserve">Offshore </v>
      </c>
      <c r="D571" s="98" t="str">
        <f>'VZGTTQ00009364 - Harini Sridhar'!D41</f>
        <v>ACT 145</v>
      </c>
      <c r="E571" s="103" t="str">
        <f>'VZGTTQ00009364 - Harini Sridhar'!E41</f>
        <v>Java Developer  Java with Spring Boot(Reactive) Junior</v>
      </c>
      <c r="F571" s="111" t="s">
        <v>119</v>
      </c>
      <c r="G571" s="111" t="s">
        <v>120</v>
      </c>
      <c r="H571" s="98" t="e">
        <v>#N/A</v>
      </c>
      <c r="I571" s="98" t="e">
        <v>#N/A</v>
      </c>
      <c r="J571" s="98" t="e">
        <v>#N/A</v>
      </c>
      <c r="K571" s="15">
        <f>'VZGTTQ00009364 - Harini Sridhar'!F41</f>
        <v>21.212499999999999</v>
      </c>
      <c r="L571" s="15">
        <f>'VZGTTQ00009364 - Harini Sridhar'!G41</f>
        <v>3733.3999999999996</v>
      </c>
      <c r="M571" s="15">
        <f>'VZGTTQ00009364 - Harini Sridhar'!H41</f>
        <v>3733.3999999999996</v>
      </c>
      <c r="N571" s="15">
        <f>'VZGTTQ00009364 - Harini Sridhar'!I41</f>
        <v>3733.3999999999996</v>
      </c>
      <c r="O571" s="15">
        <f>'VZGTTQ00009364 - Harini Sridhar'!J41</f>
        <v>0</v>
      </c>
      <c r="P571" s="15">
        <f>'VZGTTQ00009364 - Harini Sridhar'!K41</f>
        <v>0</v>
      </c>
      <c r="Q571" s="15">
        <f>'VZGTTQ00009364 - Harini Sridhar'!L41</f>
        <v>0</v>
      </c>
      <c r="R571" s="15">
        <f>'VZGTTQ00009364 - Harini Sridhar'!M41</f>
        <v>0</v>
      </c>
      <c r="S571" s="15">
        <f>'VZGTTQ00009364 - Harini Sridhar'!N41</f>
        <v>7466.7999999999993</v>
      </c>
      <c r="T571" s="15">
        <f>'VZGTTQ00009364 - Harini Sridhar'!O41</f>
        <v>0</v>
      </c>
      <c r="U571" s="15">
        <f>'VZGTTQ00009364 - Harini Sridhar'!P41</f>
        <v>7466.7999999999993</v>
      </c>
      <c r="V571" s="98">
        <f>'VZGTTQ00009364 - Harini Sridhar'!Q41</f>
        <v>0</v>
      </c>
    </row>
    <row r="572" spans="1:22" ht="23.15" hidden="1" customHeight="1">
      <c r="A572" s="98">
        <f>'VZGTTQ00009364 - Harini Sridhar'!A42</f>
        <v>2101057</v>
      </c>
      <c r="B572" s="103" t="str">
        <f>'VZGTTQ00009364 - Harini Sridhar'!B42</f>
        <v>Babu,Bini</v>
      </c>
      <c r="C572" s="98" t="str">
        <f>'VZGTTQ00009364 - Harini Sridhar'!C42</f>
        <v xml:space="preserve">Offshore </v>
      </c>
      <c r="D572" s="98" t="str">
        <f>'VZGTTQ00009364 - Harini Sridhar'!D42</f>
        <v>ACT 145</v>
      </c>
      <c r="E572" s="103" t="str">
        <f>'VZGTTQ00009364 - Harini Sridhar'!E42</f>
        <v>Java Developer  Java with Spring Boot(Reactive) Junior</v>
      </c>
      <c r="F572" s="111" t="s">
        <v>119</v>
      </c>
      <c r="G572" s="111" t="s">
        <v>120</v>
      </c>
      <c r="H572" s="98">
        <v>1000428976</v>
      </c>
      <c r="I572" s="98" t="s">
        <v>115</v>
      </c>
      <c r="J572" s="98" t="s">
        <v>33</v>
      </c>
      <c r="K572" s="15">
        <f>'VZGTTQ00009364 - Harini Sridhar'!F42</f>
        <v>21.212499999999999</v>
      </c>
      <c r="L572" s="15">
        <f>'VZGTTQ00009364 - Harini Sridhar'!G42</f>
        <v>3733.3999999999996</v>
      </c>
      <c r="M572" s="15">
        <f>'VZGTTQ00009364 - Harini Sridhar'!H42</f>
        <v>3733.3999999999996</v>
      </c>
      <c r="N572" s="15">
        <f>'VZGTTQ00009364 - Harini Sridhar'!I42</f>
        <v>3733.3999999999996</v>
      </c>
      <c r="O572" s="15">
        <f>'VZGTTQ00009364 - Harini Sridhar'!J42</f>
        <v>0</v>
      </c>
      <c r="P572" s="15">
        <f>'VZGTTQ00009364 - Harini Sridhar'!K42</f>
        <v>0</v>
      </c>
      <c r="Q572" s="15">
        <f>'VZGTTQ00009364 - Harini Sridhar'!L42</f>
        <v>0</v>
      </c>
      <c r="R572" s="15">
        <f>'VZGTTQ00009364 - Harini Sridhar'!M42</f>
        <v>0</v>
      </c>
      <c r="S572" s="15">
        <f>'VZGTTQ00009364 - Harini Sridhar'!N42</f>
        <v>7466.7999999999993</v>
      </c>
      <c r="T572" s="15">
        <f>'VZGTTQ00009364 - Harini Sridhar'!O42</f>
        <v>0</v>
      </c>
      <c r="U572" s="15">
        <f>'VZGTTQ00009364 - Harini Sridhar'!P42</f>
        <v>7466.7999999999993</v>
      </c>
      <c r="V572" s="98">
        <f>'VZGTTQ00009364 - Harini Sridhar'!Q42</f>
        <v>0</v>
      </c>
    </row>
    <row r="573" spans="1:22" ht="23.15" hidden="1" customHeight="1">
      <c r="A573" s="98">
        <f>'VZGTTQ00009364 - Harini Sridhar'!A43</f>
        <v>2126604</v>
      </c>
      <c r="B573" s="103" t="str">
        <f>'VZGTTQ00009364 - Harini Sridhar'!B43</f>
        <v>Boolchandani,Sankalp</v>
      </c>
      <c r="C573" s="98" t="str">
        <f>'VZGTTQ00009364 - Harini Sridhar'!C43</f>
        <v xml:space="preserve">Offshore </v>
      </c>
      <c r="D573" s="98" t="str">
        <f>'VZGTTQ00009364 - Harini Sridhar'!D43</f>
        <v>ACT 145</v>
      </c>
      <c r="E573" s="103" t="str">
        <f>'VZGTTQ00009364 - Harini Sridhar'!E43</f>
        <v>Java Developer  Java with Spring Boot(Reactive) Junior</v>
      </c>
      <c r="F573" s="111" t="s">
        <v>119</v>
      </c>
      <c r="G573" s="111" t="s">
        <v>120</v>
      </c>
      <c r="H573" s="98">
        <v>1000428976</v>
      </c>
      <c r="I573" s="98" t="s">
        <v>115</v>
      </c>
      <c r="J573" s="98" t="s">
        <v>33</v>
      </c>
      <c r="K573" s="15">
        <f>'VZGTTQ00009364 - Harini Sridhar'!F43</f>
        <v>21.212499999999999</v>
      </c>
      <c r="L573" s="15">
        <f>'VZGTTQ00009364 - Harini Sridhar'!G43</f>
        <v>3733.3999999999996</v>
      </c>
      <c r="M573" s="15">
        <f>'VZGTTQ00009364 - Harini Sridhar'!H43</f>
        <v>3733.3999999999996</v>
      </c>
      <c r="N573" s="15">
        <f>'VZGTTQ00009364 - Harini Sridhar'!I43</f>
        <v>3733.3999999999996</v>
      </c>
      <c r="O573" s="15">
        <f>'VZGTTQ00009364 - Harini Sridhar'!J43</f>
        <v>0</v>
      </c>
      <c r="P573" s="15">
        <f>'VZGTTQ00009364 - Harini Sridhar'!K43</f>
        <v>0</v>
      </c>
      <c r="Q573" s="15">
        <f>'VZGTTQ00009364 - Harini Sridhar'!L43</f>
        <v>0</v>
      </c>
      <c r="R573" s="15">
        <f>'VZGTTQ00009364 - Harini Sridhar'!M43</f>
        <v>0</v>
      </c>
      <c r="S573" s="15">
        <f>'VZGTTQ00009364 - Harini Sridhar'!N43</f>
        <v>7466.7999999999993</v>
      </c>
      <c r="T573" s="15">
        <f>'VZGTTQ00009364 - Harini Sridhar'!O43</f>
        <v>0</v>
      </c>
      <c r="U573" s="15">
        <f>'VZGTTQ00009364 - Harini Sridhar'!P43</f>
        <v>7466.7999999999993</v>
      </c>
      <c r="V573" s="98">
        <f>'VZGTTQ00009364 - Harini Sridhar'!Q43</f>
        <v>0</v>
      </c>
    </row>
    <row r="574" spans="1:22" ht="23.15" hidden="1" customHeight="1">
      <c r="A574" s="98">
        <f>'VZGTTQ00009364 - Harini Sridhar'!A44</f>
        <v>2314354</v>
      </c>
      <c r="B574" s="103" t="str">
        <f>'VZGTTQ00009364 - Harini Sridhar'!B44</f>
        <v>Pravinkumar, Ramesh</v>
      </c>
      <c r="C574" s="98" t="str">
        <f>'VZGTTQ00009364 - Harini Sridhar'!C44</f>
        <v xml:space="preserve">Offshore </v>
      </c>
      <c r="D574" s="98" t="str">
        <f>'VZGTTQ00009364 - Harini Sridhar'!D44</f>
        <v>ACT 149</v>
      </c>
      <c r="E574" s="103" t="str">
        <f>'VZGTTQ00009364 - Harini Sridhar'!E44</f>
        <v>Automation Tester Automation Tester Intermediate</v>
      </c>
      <c r="F574" s="111" t="s">
        <v>119</v>
      </c>
      <c r="G574" s="111" t="s">
        <v>120</v>
      </c>
      <c r="H574" s="98">
        <v>1000428976</v>
      </c>
      <c r="I574" s="98" t="s">
        <v>115</v>
      </c>
      <c r="J574" s="98" t="s">
        <v>26</v>
      </c>
      <c r="K574" s="15">
        <f>'VZGTTQ00009364 - Harini Sridhar'!F44</f>
        <v>22.162500000000005</v>
      </c>
      <c r="L574" s="15">
        <f>'VZGTTQ00009364 - Harini Sridhar'!G44</f>
        <v>3900.6000000000008</v>
      </c>
      <c r="M574" s="15">
        <f>'VZGTTQ00009364 - Harini Sridhar'!H44</f>
        <v>3900.6000000000008</v>
      </c>
      <c r="N574" s="15">
        <f>'VZGTTQ00009364 - Harini Sridhar'!I44</f>
        <v>3900.6000000000008</v>
      </c>
      <c r="O574" s="15">
        <f>'VZGTTQ00009364 - Harini Sridhar'!J44</f>
        <v>0</v>
      </c>
      <c r="P574" s="15">
        <f>'VZGTTQ00009364 - Harini Sridhar'!K44</f>
        <v>0</v>
      </c>
      <c r="Q574" s="15">
        <f>'VZGTTQ00009364 - Harini Sridhar'!L44</f>
        <v>0</v>
      </c>
      <c r="R574" s="15">
        <f>'VZGTTQ00009364 - Harini Sridhar'!M44</f>
        <v>0</v>
      </c>
      <c r="S574" s="15">
        <f>'VZGTTQ00009364 - Harini Sridhar'!N44</f>
        <v>7801.2000000000016</v>
      </c>
      <c r="T574" s="15">
        <f>'VZGTTQ00009364 - Harini Sridhar'!O44</f>
        <v>0</v>
      </c>
      <c r="U574" s="15">
        <f>'VZGTTQ00009364 - Harini Sridhar'!P44</f>
        <v>7801.2000000000016</v>
      </c>
      <c r="V574" s="98">
        <f>'VZGTTQ00009364 - Harini Sridhar'!Q44</f>
        <v>0</v>
      </c>
    </row>
    <row r="575" spans="1:22" ht="23.15" hidden="1" customHeight="1">
      <c r="A575" s="98">
        <f>'VZGTTQ00009364 - Harini Sridhar'!A45</f>
        <v>902120</v>
      </c>
      <c r="B575" s="103" t="str">
        <f>'VZGTTQ00009364 - Harini Sridhar'!B45</f>
        <v>V,Balaaji Varun</v>
      </c>
      <c r="C575" s="98" t="str">
        <f>'VZGTTQ00009364 - Harini Sridhar'!C45</f>
        <v xml:space="preserve">Offshore </v>
      </c>
      <c r="D575" s="98" t="str">
        <f>'VZGTTQ00009364 - Harini Sridhar'!D45</f>
        <v>ACT 140</v>
      </c>
      <c r="E575" s="103" t="str">
        <f>'VZGTTQ00009364 - Harini Sridhar'!E45</f>
        <v>Automation Tester Automation Tester Intermediate</v>
      </c>
      <c r="F575" s="111" t="s">
        <v>119</v>
      </c>
      <c r="G575" s="111" t="s">
        <v>120</v>
      </c>
      <c r="H575" s="98">
        <v>1000428976</v>
      </c>
      <c r="I575" s="98" t="s">
        <v>115</v>
      </c>
      <c r="J575" s="98" t="s">
        <v>26</v>
      </c>
      <c r="K575" s="15">
        <f>'VZGTTQ00009364 - Harini Sridhar'!F45</f>
        <v>22.162500000000005</v>
      </c>
      <c r="L575" s="15">
        <f>'VZGTTQ00009364 - Harini Sridhar'!G45</f>
        <v>3900.6000000000008</v>
      </c>
      <c r="M575" s="15">
        <f>'VZGTTQ00009364 - Harini Sridhar'!H45</f>
        <v>3900.6000000000008</v>
      </c>
      <c r="N575" s="15">
        <f>'VZGTTQ00009364 - Harini Sridhar'!I45</f>
        <v>3900.6000000000008</v>
      </c>
      <c r="O575" s="15">
        <f>'VZGTTQ00009364 - Harini Sridhar'!J45</f>
        <v>0</v>
      </c>
      <c r="P575" s="15">
        <f>'VZGTTQ00009364 - Harini Sridhar'!K45</f>
        <v>0</v>
      </c>
      <c r="Q575" s="15">
        <f>'VZGTTQ00009364 - Harini Sridhar'!L45</f>
        <v>0</v>
      </c>
      <c r="R575" s="15">
        <f>'VZGTTQ00009364 - Harini Sridhar'!M45</f>
        <v>0</v>
      </c>
      <c r="S575" s="15">
        <f>'VZGTTQ00009364 - Harini Sridhar'!N45</f>
        <v>7801.2000000000016</v>
      </c>
      <c r="T575" s="15">
        <f>'VZGTTQ00009364 - Harini Sridhar'!O45</f>
        <v>0</v>
      </c>
      <c r="U575" s="15">
        <f>'VZGTTQ00009364 - Harini Sridhar'!P45</f>
        <v>7801.2000000000016</v>
      </c>
      <c r="V575" s="98">
        <f>'VZGTTQ00009364 - Harini Sridhar'!Q45</f>
        <v>0</v>
      </c>
    </row>
    <row r="576" spans="1:22" ht="23.15" hidden="1" customHeight="1">
      <c r="A576" s="98">
        <f>'VZGTTQ00009364 - Harini Sridhar'!A46</f>
        <v>2270122</v>
      </c>
      <c r="B576" s="103" t="str">
        <f>'VZGTTQ00009364 - Harini Sridhar'!B46</f>
        <v>Chaubey,Akhilesh</v>
      </c>
      <c r="C576" s="98" t="str">
        <f>'VZGTTQ00009364 - Harini Sridhar'!C46</f>
        <v xml:space="preserve">Offshore </v>
      </c>
      <c r="D576" s="98" t="str">
        <f>'VZGTTQ00009364 - Harini Sridhar'!D46</f>
        <v>ACT 149</v>
      </c>
      <c r="E576" s="103" t="str">
        <f>'VZGTTQ00009364 - Harini Sridhar'!E46</f>
        <v>Automation Tester Automation Tester Intermediate</v>
      </c>
      <c r="F576" s="111" t="s">
        <v>119</v>
      </c>
      <c r="G576" s="111" t="s">
        <v>120</v>
      </c>
      <c r="H576" s="98">
        <v>1000428976</v>
      </c>
      <c r="I576" s="98" t="s">
        <v>115</v>
      </c>
      <c r="J576" s="98" t="s">
        <v>26</v>
      </c>
      <c r="K576" s="15">
        <f>'VZGTTQ00009364 - Harini Sridhar'!F46</f>
        <v>22.162500000000005</v>
      </c>
      <c r="L576" s="15">
        <f>'VZGTTQ00009364 - Harini Sridhar'!G46</f>
        <v>3900.6000000000008</v>
      </c>
      <c r="M576" s="15">
        <f>'VZGTTQ00009364 - Harini Sridhar'!H46</f>
        <v>3900.6000000000008</v>
      </c>
      <c r="N576" s="15">
        <f>'VZGTTQ00009364 - Harini Sridhar'!I46</f>
        <v>3900.6000000000008</v>
      </c>
      <c r="O576" s="15">
        <f>'VZGTTQ00009364 - Harini Sridhar'!J46</f>
        <v>0</v>
      </c>
      <c r="P576" s="15">
        <f>'VZGTTQ00009364 - Harini Sridhar'!K46</f>
        <v>0</v>
      </c>
      <c r="Q576" s="15">
        <f>'VZGTTQ00009364 - Harini Sridhar'!L46</f>
        <v>0</v>
      </c>
      <c r="R576" s="15">
        <f>'VZGTTQ00009364 - Harini Sridhar'!M46</f>
        <v>0</v>
      </c>
      <c r="S576" s="15">
        <f>'VZGTTQ00009364 - Harini Sridhar'!N46</f>
        <v>7801.2000000000016</v>
      </c>
      <c r="T576" s="15">
        <f>'VZGTTQ00009364 - Harini Sridhar'!O46</f>
        <v>0</v>
      </c>
      <c r="U576" s="15">
        <f>'VZGTTQ00009364 - Harini Sridhar'!P46</f>
        <v>7801.2000000000016</v>
      </c>
      <c r="V576" s="98">
        <f>'VZGTTQ00009364 - Harini Sridhar'!Q46</f>
        <v>0</v>
      </c>
    </row>
    <row r="577" spans="1:22" ht="23.15" hidden="1" customHeight="1">
      <c r="A577" s="98">
        <f>'VZGTTQ00009364 - Harini Sridhar'!A47</f>
        <v>2144398</v>
      </c>
      <c r="B577" s="103" t="str">
        <f>'VZGTTQ00009364 - Harini Sridhar'!B47</f>
        <v>Putta,Vineeth</v>
      </c>
      <c r="C577" s="98" t="str">
        <f>'VZGTTQ00009364 - Harini Sridhar'!C47</f>
        <v xml:space="preserve">Offshore </v>
      </c>
      <c r="D577" s="98" t="str">
        <f>'VZGTTQ00009364 - Harini Sridhar'!D47</f>
        <v>ACT 145</v>
      </c>
      <c r="E577" s="103" t="str">
        <f>'VZGTTQ00009364 - Harini Sridhar'!E47</f>
        <v>Automation Tester Automation Tester Intermediate</v>
      </c>
      <c r="F577" s="111" t="s">
        <v>119</v>
      </c>
      <c r="G577" s="111" t="s">
        <v>120</v>
      </c>
      <c r="H577" s="98">
        <v>1000428976</v>
      </c>
      <c r="I577" s="98" t="s">
        <v>115</v>
      </c>
      <c r="J577" s="98" t="s">
        <v>26</v>
      </c>
      <c r="K577" s="15">
        <f>'VZGTTQ00009364 - Harini Sridhar'!F47</f>
        <v>22.162500000000005</v>
      </c>
      <c r="L577" s="15">
        <f>'VZGTTQ00009364 - Harini Sridhar'!G47</f>
        <v>3900.6000000000008</v>
      </c>
      <c r="M577" s="15">
        <f>'VZGTTQ00009364 - Harini Sridhar'!H47</f>
        <v>3900.6000000000008</v>
      </c>
      <c r="N577" s="15">
        <f>'VZGTTQ00009364 - Harini Sridhar'!I47</f>
        <v>3900.6000000000008</v>
      </c>
      <c r="O577" s="15">
        <f>'VZGTTQ00009364 - Harini Sridhar'!J47</f>
        <v>0</v>
      </c>
      <c r="P577" s="15">
        <f>'VZGTTQ00009364 - Harini Sridhar'!K47</f>
        <v>0</v>
      </c>
      <c r="Q577" s="15">
        <f>'VZGTTQ00009364 - Harini Sridhar'!L47</f>
        <v>0</v>
      </c>
      <c r="R577" s="15">
        <f>'VZGTTQ00009364 - Harini Sridhar'!M47</f>
        <v>0</v>
      </c>
      <c r="S577" s="15">
        <f>'VZGTTQ00009364 - Harini Sridhar'!N47</f>
        <v>7801.2000000000016</v>
      </c>
      <c r="T577" s="15">
        <f>'VZGTTQ00009364 - Harini Sridhar'!O47</f>
        <v>0</v>
      </c>
      <c r="U577" s="15">
        <f>'VZGTTQ00009364 - Harini Sridhar'!P47</f>
        <v>7801.2000000000016</v>
      </c>
      <c r="V577" s="98">
        <f>'VZGTTQ00009364 - Harini Sridhar'!Q47</f>
        <v>0</v>
      </c>
    </row>
    <row r="578" spans="1:22" ht="23.15" hidden="1" customHeight="1">
      <c r="A578" s="98">
        <f>'VZGTTQ00009364 - Harini Sridhar'!A48</f>
        <v>2117817</v>
      </c>
      <c r="B578" s="103" t="str">
        <f>'VZGTTQ00009364 - Harini Sridhar'!B48</f>
        <v>Shruthi Kolar</v>
      </c>
      <c r="C578" s="98" t="str">
        <f>'VZGTTQ00009364 - Harini Sridhar'!C48</f>
        <v xml:space="preserve">Offshore </v>
      </c>
      <c r="D578" s="98" t="str">
        <f>'VZGTTQ00009364 - Harini Sridhar'!D48</f>
        <v>ACT 145</v>
      </c>
      <c r="E578" s="103" t="str">
        <f>'VZGTTQ00009364 - Harini Sridhar'!E48</f>
        <v>Tester Fucntional Tester Intermediate</v>
      </c>
      <c r="F578" s="111" t="s">
        <v>119</v>
      </c>
      <c r="G578" s="111" t="s">
        <v>120</v>
      </c>
      <c r="H578" s="98">
        <v>1000428977</v>
      </c>
      <c r="I578" s="98" t="s">
        <v>114</v>
      </c>
      <c r="J578" s="98" t="s">
        <v>26</v>
      </c>
      <c r="K578" s="15">
        <f>'VZGTTQ00009364 - Harini Sridhar'!F48</f>
        <v>20.137499999999999</v>
      </c>
      <c r="L578" s="15">
        <f>'VZGTTQ00009364 - Harini Sridhar'!G48</f>
        <v>3544.2</v>
      </c>
      <c r="M578" s="15">
        <f>'VZGTTQ00009364 - Harini Sridhar'!H48</f>
        <v>3544.2</v>
      </c>
      <c r="N578" s="15">
        <f>'VZGTTQ00009364 - Harini Sridhar'!I48</f>
        <v>3544.2</v>
      </c>
      <c r="O578" s="15">
        <f>'VZGTTQ00009364 - Harini Sridhar'!J48</f>
        <v>0</v>
      </c>
      <c r="P578" s="15">
        <f>'VZGTTQ00009364 - Harini Sridhar'!K48</f>
        <v>0</v>
      </c>
      <c r="Q578" s="15">
        <f>'VZGTTQ00009364 - Harini Sridhar'!L48</f>
        <v>0</v>
      </c>
      <c r="R578" s="15">
        <f>'VZGTTQ00009364 - Harini Sridhar'!M48</f>
        <v>0</v>
      </c>
      <c r="S578" s="15">
        <f>'VZGTTQ00009364 - Harini Sridhar'!N48</f>
        <v>7088.4</v>
      </c>
      <c r="T578" s="15">
        <f>'VZGTTQ00009364 - Harini Sridhar'!O48</f>
        <v>0</v>
      </c>
      <c r="U578" s="15">
        <f>'VZGTTQ00009364 - Harini Sridhar'!P48</f>
        <v>7088.4</v>
      </c>
      <c r="V578" s="98">
        <f>'VZGTTQ00009364 - Harini Sridhar'!Q48</f>
        <v>0</v>
      </c>
    </row>
    <row r="579" spans="1:22" ht="23.15" hidden="1" customHeight="1">
      <c r="A579" s="98">
        <f>'VZGTTQ00009364 - Harini Sridhar'!A49</f>
        <v>545968</v>
      </c>
      <c r="B579" s="103" t="str">
        <f>'VZGTTQ00009364 - Harini Sridhar'!B49</f>
        <v>Chandran,Nirmala</v>
      </c>
      <c r="C579" s="98" t="str">
        <f>'VZGTTQ00009364 - Harini Sridhar'!C49</f>
        <v xml:space="preserve">Offshore </v>
      </c>
      <c r="D579" s="98" t="str">
        <f>'VZGTTQ00009364 - Harini Sridhar'!D49</f>
        <v>ACT 138</v>
      </c>
      <c r="E579" s="103" t="str">
        <f>'VZGTTQ00009364 - Harini Sridhar'!E49</f>
        <v>Tester Fucntional Tester Intermediate</v>
      </c>
      <c r="F579" s="111" t="s">
        <v>119</v>
      </c>
      <c r="G579" s="111" t="s">
        <v>120</v>
      </c>
      <c r="H579" s="98">
        <v>1000428976</v>
      </c>
      <c r="I579" s="98" t="s">
        <v>115</v>
      </c>
      <c r="J579" s="98" t="s">
        <v>26</v>
      </c>
      <c r="K579" s="15">
        <f>'VZGTTQ00009364 - Harini Sridhar'!F49</f>
        <v>20.137499999999999</v>
      </c>
      <c r="L579" s="15">
        <f>'VZGTTQ00009364 - Harini Sridhar'!G49</f>
        <v>3544.2</v>
      </c>
      <c r="M579" s="15">
        <f>'VZGTTQ00009364 - Harini Sridhar'!H49</f>
        <v>3544.2</v>
      </c>
      <c r="N579" s="15">
        <f>'VZGTTQ00009364 - Harini Sridhar'!I49</f>
        <v>3544.2</v>
      </c>
      <c r="O579" s="15">
        <f>'VZGTTQ00009364 - Harini Sridhar'!J49</f>
        <v>0</v>
      </c>
      <c r="P579" s="15">
        <f>'VZGTTQ00009364 - Harini Sridhar'!K49</f>
        <v>0</v>
      </c>
      <c r="Q579" s="15">
        <f>'VZGTTQ00009364 - Harini Sridhar'!L49</f>
        <v>0</v>
      </c>
      <c r="R579" s="15">
        <f>'VZGTTQ00009364 - Harini Sridhar'!M49</f>
        <v>0</v>
      </c>
      <c r="S579" s="15">
        <f>'VZGTTQ00009364 - Harini Sridhar'!N49</f>
        <v>7088.4</v>
      </c>
      <c r="T579" s="15">
        <f>'VZGTTQ00009364 - Harini Sridhar'!O49</f>
        <v>0</v>
      </c>
      <c r="U579" s="15">
        <f>'VZGTTQ00009364 - Harini Sridhar'!P49</f>
        <v>7088.4</v>
      </c>
      <c r="V579" s="98">
        <f>'VZGTTQ00009364 - Harini Sridhar'!Q49</f>
        <v>0</v>
      </c>
    </row>
    <row r="580" spans="1:22" ht="23.15" hidden="1" customHeight="1">
      <c r="A580" s="98">
        <f>'VZGTTQ00009364 - Harini Sridhar'!A50</f>
        <v>2218369</v>
      </c>
      <c r="B580" s="103" t="str">
        <f>'VZGTTQ00009364 - Harini Sridhar'!B50</f>
        <v>Bandarupalli,Jyothirmai</v>
      </c>
      <c r="C580" s="98" t="str">
        <f>'VZGTTQ00009364 - Harini Sridhar'!C50</f>
        <v xml:space="preserve">Offshore </v>
      </c>
      <c r="D580" s="98" t="str">
        <f>'VZGTTQ00009364 - Harini Sridhar'!D50</f>
        <v>ACT 149</v>
      </c>
      <c r="E580" s="103" t="str">
        <f>'VZGTTQ00009364 - Harini Sridhar'!E50</f>
        <v>Tester Fucntional Tester Intermediate</v>
      </c>
      <c r="F580" s="111" t="s">
        <v>119</v>
      </c>
      <c r="G580" s="111" t="s">
        <v>120</v>
      </c>
      <c r="H580" s="98">
        <v>1000428977</v>
      </c>
      <c r="I580" s="98" t="s">
        <v>114</v>
      </c>
      <c r="J580" s="98" t="s">
        <v>26</v>
      </c>
      <c r="K580" s="15">
        <f>'VZGTTQ00009364 - Harini Sridhar'!F50</f>
        <v>20.137499999999999</v>
      </c>
      <c r="L580" s="15">
        <f>'VZGTTQ00009364 - Harini Sridhar'!G50</f>
        <v>3544.2</v>
      </c>
      <c r="M580" s="15">
        <f>'VZGTTQ00009364 - Harini Sridhar'!H50</f>
        <v>3544.2</v>
      </c>
      <c r="N580" s="15">
        <f>'VZGTTQ00009364 - Harini Sridhar'!I50</f>
        <v>3544.2</v>
      </c>
      <c r="O580" s="15">
        <f>'VZGTTQ00009364 - Harini Sridhar'!J50</f>
        <v>0</v>
      </c>
      <c r="P580" s="15">
        <f>'VZGTTQ00009364 - Harini Sridhar'!K50</f>
        <v>0</v>
      </c>
      <c r="Q580" s="15">
        <f>'VZGTTQ00009364 - Harini Sridhar'!L50</f>
        <v>0</v>
      </c>
      <c r="R580" s="15">
        <f>'VZGTTQ00009364 - Harini Sridhar'!M50</f>
        <v>0</v>
      </c>
      <c r="S580" s="15">
        <f>'VZGTTQ00009364 - Harini Sridhar'!N50</f>
        <v>7088.4</v>
      </c>
      <c r="T580" s="15">
        <f>'VZGTTQ00009364 - Harini Sridhar'!O50</f>
        <v>0</v>
      </c>
      <c r="U580" s="15">
        <f>'VZGTTQ00009364 - Harini Sridhar'!P50</f>
        <v>7088.4</v>
      </c>
      <c r="V580" s="98">
        <f>'VZGTTQ00009364 - Harini Sridhar'!Q50</f>
        <v>0</v>
      </c>
    </row>
    <row r="581" spans="1:22" ht="23.15" hidden="1" customHeight="1">
      <c r="A581" s="98">
        <f>'VZGTTQ00009364 - Harini Sridhar'!A51</f>
        <v>2271050</v>
      </c>
      <c r="B581" s="103" t="str">
        <f>'VZGTTQ00009364 - Harini Sridhar'!B51</f>
        <v>K A,Pradeep</v>
      </c>
      <c r="C581" s="98" t="str">
        <f>'VZGTTQ00009364 - Harini Sridhar'!C51</f>
        <v xml:space="preserve">Offshore </v>
      </c>
      <c r="D581" s="98" t="str">
        <f>'VZGTTQ00009364 - Harini Sridhar'!D51</f>
        <v>ACT 149</v>
      </c>
      <c r="E581" s="103" t="str">
        <f>'VZGTTQ00009364 - Harini Sridhar'!E51</f>
        <v>Tester Fucntional Tester Intermediate</v>
      </c>
      <c r="F581" s="111" t="s">
        <v>119</v>
      </c>
      <c r="G581" s="111" t="s">
        <v>120</v>
      </c>
      <c r="H581" s="98">
        <v>1000428976</v>
      </c>
      <c r="I581" s="98" t="s">
        <v>115</v>
      </c>
      <c r="J581" s="98" t="s">
        <v>26</v>
      </c>
      <c r="K581" s="15">
        <f>'VZGTTQ00009364 - Harini Sridhar'!F51</f>
        <v>20.137499999999999</v>
      </c>
      <c r="L581" s="15">
        <f>'VZGTTQ00009364 - Harini Sridhar'!G51</f>
        <v>3544.2</v>
      </c>
      <c r="M581" s="15">
        <f>'VZGTTQ00009364 - Harini Sridhar'!H51</f>
        <v>3544.2</v>
      </c>
      <c r="N581" s="15">
        <f>'VZGTTQ00009364 - Harini Sridhar'!I51</f>
        <v>3544.2</v>
      </c>
      <c r="O581" s="15">
        <f>'VZGTTQ00009364 - Harini Sridhar'!J51</f>
        <v>0</v>
      </c>
      <c r="P581" s="15">
        <f>'VZGTTQ00009364 - Harini Sridhar'!K51</f>
        <v>0</v>
      </c>
      <c r="Q581" s="15">
        <f>'VZGTTQ00009364 - Harini Sridhar'!L51</f>
        <v>0</v>
      </c>
      <c r="R581" s="15">
        <f>'VZGTTQ00009364 - Harini Sridhar'!M51</f>
        <v>0</v>
      </c>
      <c r="S581" s="15">
        <f>'VZGTTQ00009364 - Harini Sridhar'!N51</f>
        <v>7088.4</v>
      </c>
      <c r="T581" s="15">
        <f>'VZGTTQ00009364 - Harini Sridhar'!O51</f>
        <v>0</v>
      </c>
      <c r="U581" s="15">
        <f>'VZGTTQ00009364 - Harini Sridhar'!P51</f>
        <v>7088.4</v>
      </c>
      <c r="V581" s="98">
        <f>'VZGTTQ00009364 - Harini Sridhar'!Q51</f>
        <v>0</v>
      </c>
    </row>
    <row r="582" spans="1:22" ht="23.15" hidden="1" customHeight="1">
      <c r="A582" s="98">
        <f>'VZGTTQ00009364 - Harini Sridhar'!A52</f>
        <v>2041116</v>
      </c>
      <c r="B582" s="103" t="str">
        <f>'VZGTTQ00009364 - Harini Sridhar'!B52</f>
        <v>Rajeswari,Bejjala</v>
      </c>
      <c r="C582" s="98" t="str">
        <f>'VZGTTQ00009364 - Harini Sridhar'!C52</f>
        <v xml:space="preserve">Offshore </v>
      </c>
      <c r="D582" s="98" t="str">
        <f>'VZGTTQ00009364 - Harini Sridhar'!D52</f>
        <v>ACT 145</v>
      </c>
      <c r="E582" s="103" t="str">
        <f>'VZGTTQ00009364 - Harini Sridhar'!E52</f>
        <v>Tester Fucntional Tester Intermediate</v>
      </c>
      <c r="F582" s="111" t="s">
        <v>119</v>
      </c>
      <c r="G582" s="111" t="s">
        <v>120</v>
      </c>
      <c r="H582" s="98">
        <v>1000428976</v>
      </c>
      <c r="I582" s="98" t="s">
        <v>115</v>
      </c>
      <c r="J582" s="98" t="s">
        <v>26</v>
      </c>
      <c r="K582" s="15">
        <f>'VZGTTQ00009364 - Harini Sridhar'!F52</f>
        <v>20.137499999999999</v>
      </c>
      <c r="L582" s="15">
        <f>'VZGTTQ00009364 - Harini Sridhar'!G52</f>
        <v>3544.2</v>
      </c>
      <c r="M582" s="15">
        <f>'VZGTTQ00009364 - Harini Sridhar'!H52</f>
        <v>3544.2</v>
      </c>
      <c r="N582" s="15">
        <f>'VZGTTQ00009364 - Harini Sridhar'!I52</f>
        <v>3544.2</v>
      </c>
      <c r="O582" s="15">
        <f>'VZGTTQ00009364 - Harini Sridhar'!J52</f>
        <v>0</v>
      </c>
      <c r="P582" s="15">
        <f>'VZGTTQ00009364 - Harini Sridhar'!K52</f>
        <v>0</v>
      </c>
      <c r="Q582" s="15">
        <f>'VZGTTQ00009364 - Harini Sridhar'!L52</f>
        <v>0</v>
      </c>
      <c r="R582" s="15">
        <f>'VZGTTQ00009364 - Harini Sridhar'!M52</f>
        <v>0</v>
      </c>
      <c r="S582" s="15">
        <f>'VZGTTQ00009364 - Harini Sridhar'!N52</f>
        <v>7088.4</v>
      </c>
      <c r="T582" s="15">
        <f>'VZGTTQ00009364 - Harini Sridhar'!O52</f>
        <v>0</v>
      </c>
      <c r="U582" s="15">
        <f>'VZGTTQ00009364 - Harini Sridhar'!P52</f>
        <v>7088.4</v>
      </c>
      <c r="V582" s="98">
        <f>'VZGTTQ00009364 - Harini Sridhar'!Q52</f>
        <v>0</v>
      </c>
    </row>
    <row r="583" spans="1:22" ht="23.15" hidden="1" customHeight="1">
      <c r="A583" s="98">
        <f>'VZGTTQ00009364 - Harini Sridhar'!A53</f>
        <v>2199512</v>
      </c>
      <c r="B583" s="103" t="str">
        <f>'VZGTTQ00009364 - Harini Sridhar'!B53</f>
        <v>N,Sathishkumar</v>
      </c>
      <c r="C583" s="98" t="str">
        <f>'VZGTTQ00009364 - Harini Sridhar'!C53</f>
        <v xml:space="preserve">Offshore </v>
      </c>
      <c r="D583" s="98" t="str">
        <f>'VZGTTQ00009364 - Harini Sridhar'!D53</f>
        <v>ACT 149</v>
      </c>
      <c r="E583" s="103" t="str">
        <f>'VZGTTQ00009364 - Harini Sridhar'!E53</f>
        <v>Tester Fucntional Tester Intermediate</v>
      </c>
      <c r="F583" s="111" t="s">
        <v>119</v>
      </c>
      <c r="G583" s="111" t="s">
        <v>120</v>
      </c>
      <c r="H583" s="98">
        <v>1000428976</v>
      </c>
      <c r="I583" s="98" t="s">
        <v>115</v>
      </c>
      <c r="J583" s="98" t="s">
        <v>26</v>
      </c>
      <c r="K583" s="15">
        <f>'VZGTTQ00009364 - Harini Sridhar'!F53</f>
        <v>20.137499999999999</v>
      </c>
      <c r="L583" s="15">
        <f>'VZGTTQ00009364 - Harini Sridhar'!G53</f>
        <v>3544.2</v>
      </c>
      <c r="M583" s="15">
        <f>'VZGTTQ00009364 - Harini Sridhar'!H53</f>
        <v>3544.2</v>
      </c>
      <c r="N583" s="15">
        <f>'VZGTTQ00009364 - Harini Sridhar'!I53</f>
        <v>3544.2</v>
      </c>
      <c r="O583" s="15">
        <f>'VZGTTQ00009364 - Harini Sridhar'!J53</f>
        <v>0</v>
      </c>
      <c r="P583" s="15">
        <f>'VZGTTQ00009364 - Harini Sridhar'!K53</f>
        <v>0</v>
      </c>
      <c r="Q583" s="15">
        <f>'VZGTTQ00009364 - Harini Sridhar'!L53</f>
        <v>0</v>
      </c>
      <c r="R583" s="15">
        <f>'VZGTTQ00009364 - Harini Sridhar'!M53</f>
        <v>0</v>
      </c>
      <c r="S583" s="15">
        <f>'VZGTTQ00009364 - Harini Sridhar'!N53</f>
        <v>7088.4</v>
      </c>
      <c r="T583" s="15">
        <f>'VZGTTQ00009364 - Harini Sridhar'!O53</f>
        <v>0</v>
      </c>
      <c r="U583" s="15">
        <f>'VZGTTQ00009364 - Harini Sridhar'!P53</f>
        <v>7088.4</v>
      </c>
      <c r="V583" s="98">
        <f>'VZGTTQ00009364 - Harini Sridhar'!Q53</f>
        <v>0</v>
      </c>
    </row>
    <row r="584" spans="1:22" ht="23.15" hidden="1" customHeight="1">
      <c r="A584" s="98">
        <f>'VZGTTQ00009364 - Harini Sridhar'!A54</f>
        <v>2163758</v>
      </c>
      <c r="B584" s="103" t="str">
        <f>'VZGTTQ00009364 - Harini Sridhar'!B54</f>
        <v>Reddy Yamini,Korapati</v>
      </c>
      <c r="C584" s="98" t="str">
        <f>'VZGTTQ00009364 - Harini Sridhar'!C54</f>
        <v xml:space="preserve">Offshore </v>
      </c>
      <c r="D584" s="98" t="str">
        <f>'VZGTTQ00009364 - Harini Sridhar'!D54</f>
        <v>ACT 145</v>
      </c>
      <c r="E584" s="103" t="str">
        <f>'VZGTTQ00009364 - Harini Sridhar'!E54</f>
        <v>Tester Fucntional Tester Intermediate</v>
      </c>
      <c r="F584" s="111" t="s">
        <v>119</v>
      </c>
      <c r="G584" s="111" t="s">
        <v>120</v>
      </c>
      <c r="H584" s="98">
        <v>1000428976</v>
      </c>
      <c r="I584" s="98" t="s">
        <v>115</v>
      </c>
      <c r="J584" s="98" t="s">
        <v>26</v>
      </c>
      <c r="K584" s="15">
        <f>'VZGTTQ00009364 - Harini Sridhar'!F54</f>
        <v>20.137499999999999</v>
      </c>
      <c r="L584" s="15">
        <f>'VZGTTQ00009364 - Harini Sridhar'!G54</f>
        <v>3544.2</v>
      </c>
      <c r="M584" s="15">
        <f>'VZGTTQ00009364 - Harini Sridhar'!H54</f>
        <v>3544.2</v>
      </c>
      <c r="N584" s="15">
        <f>'VZGTTQ00009364 - Harini Sridhar'!I54</f>
        <v>3544.2</v>
      </c>
      <c r="O584" s="15">
        <f>'VZGTTQ00009364 - Harini Sridhar'!J54</f>
        <v>0</v>
      </c>
      <c r="P584" s="15">
        <f>'VZGTTQ00009364 - Harini Sridhar'!K54</f>
        <v>0</v>
      </c>
      <c r="Q584" s="15">
        <f>'VZGTTQ00009364 - Harini Sridhar'!L54</f>
        <v>0</v>
      </c>
      <c r="R584" s="15">
        <f>'VZGTTQ00009364 - Harini Sridhar'!M54</f>
        <v>0</v>
      </c>
      <c r="S584" s="15">
        <f>'VZGTTQ00009364 - Harini Sridhar'!N54</f>
        <v>7088.4</v>
      </c>
      <c r="T584" s="15">
        <f>'VZGTTQ00009364 - Harini Sridhar'!O54</f>
        <v>0</v>
      </c>
      <c r="U584" s="15">
        <f>'VZGTTQ00009364 - Harini Sridhar'!P54</f>
        <v>7088.4</v>
      </c>
      <c r="V584" s="98">
        <f>'VZGTTQ00009364 - Harini Sridhar'!Q54</f>
        <v>0</v>
      </c>
    </row>
    <row r="585" spans="1:22" ht="23.15" hidden="1" customHeight="1">
      <c r="A585" s="98">
        <f>'VZGTTQ00009364 - Harini Sridhar'!A55</f>
        <v>2019872</v>
      </c>
      <c r="B585" s="103" t="str">
        <f>'VZGTTQ00009364 - Harini Sridhar'!B55</f>
        <v>Shivaraja G</v>
      </c>
      <c r="C585" s="98" t="str">
        <f>'VZGTTQ00009364 - Harini Sridhar'!C55</f>
        <v xml:space="preserve">Offshore </v>
      </c>
      <c r="D585" s="98" t="str">
        <f>'VZGTTQ00009364 - Harini Sridhar'!D55</f>
        <v>ACT 145</v>
      </c>
      <c r="E585" s="103" t="str">
        <f>'VZGTTQ00009364 - Harini Sridhar'!E55</f>
        <v>Tester Fucntional Tester Intermediate</v>
      </c>
      <c r="F585" s="111" t="s">
        <v>119</v>
      </c>
      <c r="G585" s="111" t="s">
        <v>120</v>
      </c>
      <c r="H585" s="98">
        <v>1000428976</v>
      </c>
      <c r="I585" s="98" t="s">
        <v>115</v>
      </c>
      <c r="J585" s="98" t="s">
        <v>26</v>
      </c>
      <c r="K585" s="15">
        <f>'VZGTTQ00009364 - Harini Sridhar'!F55</f>
        <v>20.137499999999999</v>
      </c>
      <c r="L585" s="15">
        <f>'VZGTTQ00009364 - Harini Sridhar'!G55</f>
        <v>3544.2</v>
      </c>
      <c r="M585" s="15">
        <f>'VZGTTQ00009364 - Harini Sridhar'!H55</f>
        <v>3544.2</v>
      </c>
      <c r="N585" s="15">
        <f>'VZGTTQ00009364 - Harini Sridhar'!I55</f>
        <v>3544.2</v>
      </c>
      <c r="O585" s="15">
        <f>'VZGTTQ00009364 - Harini Sridhar'!J55</f>
        <v>0</v>
      </c>
      <c r="P585" s="15">
        <f>'VZGTTQ00009364 - Harini Sridhar'!K55</f>
        <v>0</v>
      </c>
      <c r="Q585" s="15">
        <f>'VZGTTQ00009364 - Harini Sridhar'!L55</f>
        <v>0</v>
      </c>
      <c r="R585" s="15">
        <f>'VZGTTQ00009364 - Harini Sridhar'!M55</f>
        <v>0</v>
      </c>
      <c r="S585" s="15">
        <f>'VZGTTQ00009364 - Harini Sridhar'!N55</f>
        <v>7088.4</v>
      </c>
      <c r="T585" s="15">
        <f>'VZGTTQ00009364 - Harini Sridhar'!O55</f>
        <v>0</v>
      </c>
      <c r="U585" s="15">
        <f>'VZGTTQ00009364 - Harini Sridhar'!P55</f>
        <v>7088.4</v>
      </c>
      <c r="V585" s="98">
        <f>'VZGTTQ00009364 - Harini Sridhar'!Q55</f>
        <v>0</v>
      </c>
    </row>
    <row r="586" spans="1:22" ht="23.15" hidden="1" customHeight="1">
      <c r="A586" s="98">
        <f>'VZGTTQ00009364 - Harini Sridhar'!A56</f>
        <v>2073263</v>
      </c>
      <c r="B586" s="103" t="str">
        <f>'VZGTTQ00009364 - Harini Sridhar'!B56</f>
        <v>B,Suresh</v>
      </c>
      <c r="C586" s="98" t="str">
        <f>'VZGTTQ00009364 - Harini Sridhar'!C56</f>
        <v xml:space="preserve">Offshore </v>
      </c>
      <c r="D586" s="98" t="str">
        <f>'VZGTTQ00009364 - Harini Sridhar'!D56</f>
        <v>ACT 145</v>
      </c>
      <c r="E586" s="103" t="str">
        <f>'VZGTTQ00009364 - Harini Sridhar'!E56</f>
        <v>Tester Fucntional Tester Intermediate</v>
      </c>
      <c r="F586" s="111" t="s">
        <v>119</v>
      </c>
      <c r="G586" s="111" t="s">
        <v>120</v>
      </c>
      <c r="H586" s="98">
        <v>1000428976</v>
      </c>
      <c r="I586" s="98" t="s">
        <v>115</v>
      </c>
      <c r="J586" s="98" t="s">
        <v>26</v>
      </c>
      <c r="K586" s="15">
        <f>'VZGTTQ00009364 - Harini Sridhar'!F56</f>
        <v>20.137499999999999</v>
      </c>
      <c r="L586" s="15">
        <f>'VZGTTQ00009364 - Harini Sridhar'!G56</f>
        <v>3544.2</v>
      </c>
      <c r="M586" s="15">
        <f>'VZGTTQ00009364 - Harini Sridhar'!H56</f>
        <v>3544.2</v>
      </c>
      <c r="N586" s="15">
        <f>'VZGTTQ00009364 - Harini Sridhar'!I56</f>
        <v>3544.2</v>
      </c>
      <c r="O586" s="15">
        <f>'VZGTTQ00009364 - Harini Sridhar'!J56</f>
        <v>0</v>
      </c>
      <c r="P586" s="15">
        <f>'VZGTTQ00009364 - Harini Sridhar'!K56</f>
        <v>0</v>
      </c>
      <c r="Q586" s="15">
        <f>'VZGTTQ00009364 - Harini Sridhar'!L56</f>
        <v>0</v>
      </c>
      <c r="R586" s="15">
        <f>'VZGTTQ00009364 - Harini Sridhar'!M56</f>
        <v>0</v>
      </c>
      <c r="S586" s="15">
        <f>'VZGTTQ00009364 - Harini Sridhar'!N56</f>
        <v>7088.4</v>
      </c>
      <c r="T586" s="15">
        <f>'VZGTTQ00009364 - Harini Sridhar'!O56</f>
        <v>0</v>
      </c>
      <c r="U586" s="15">
        <f>'VZGTTQ00009364 - Harini Sridhar'!P56</f>
        <v>7088.4</v>
      </c>
      <c r="V586" s="98">
        <f>'VZGTTQ00009364 - Harini Sridhar'!Q56</f>
        <v>0</v>
      </c>
    </row>
    <row r="587" spans="1:22" ht="23.15" hidden="1" customHeight="1">
      <c r="A587" s="98">
        <f>'VZGTTQ00009364 - Harini Sridhar'!A57</f>
        <v>2333294</v>
      </c>
      <c r="B587" s="103" t="str">
        <f>'VZGTTQ00009364 - Harini Sridhar'!B57</f>
        <v>Ganguru,Harsha Vardhan</v>
      </c>
      <c r="C587" s="98" t="str">
        <f>'VZGTTQ00009364 - Harini Sridhar'!C57</f>
        <v xml:space="preserve">Offshore </v>
      </c>
      <c r="D587" s="98" t="str">
        <f>'VZGTTQ00009364 - Harini Sridhar'!D57</f>
        <v>PCT 090</v>
      </c>
      <c r="E587" s="103" t="str">
        <f>'VZGTTQ00009364 - Harini Sridhar'!E57</f>
        <v>Tester Fucntional Tester Intermediate</v>
      </c>
      <c r="F587" s="111" t="s">
        <v>119</v>
      </c>
      <c r="G587" s="111" t="s">
        <v>120</v>
      </c>
      <c r="H587" s="98">
        <v>1000428976</v>
      </c>
      <c r="I587" s="98" t="s">
        <v>115</v>
      </c>
      <c r="J587" s="98" t="s">
        <v>26</v>
      </c>
      <c r="K587" s="15">
        <f>'VZGTTQ00009364 - Harini Sridhar'!F57</f>
        <v>20.137499999999999</v>
      </c>
      <c r="L587" s="15">
        <f>'VZGTTQ00009364 - Harini Sridhar'!G57</f>
        <v>3544.2</v>
      </c>
      <c r="M587" s="15">
        <f>'VZGTTQ00009364 - Harini Sridhar'!H57</f>
        <v>3544.2</v>
      </c>
      <c r="N587" s="15">
        <f>'VZGTTQ00009364 - Harini Sridhar'!I57</f>
        <v>3544.2</v>
      </c>
      <c r="O587" s="15">
        <f>'VZGTTQ00009364 - Harini Sridhar'!J57</f>
        <v>0</v>
      </c>
      <c r="P587" s="15">
        <f>'VZGTTQ00009364 - Harini Sridhar'!K57</f>
        <v>0</v>
      </c>
      <c r="Q587" s="15">
        <f>'VZGTTQ00009364 - Harini Sridhar'!L57</f>
        <v>0</v>
      </c>
      <c r="R587" s="15">
        <f>'VZGTTQ00009364 - Harini Sridhar'!M57</f>
        <v>0</v>
      </c>
      <c r="S587" s="15">
        <f>'VZGTTQ00009364 - Harini Sridhar'!N57</f>
        <v>7088.4</v>
      </c>
      <c r="T587" s="15">
        <f>'VZGTTQ00009364 - Harini Sridhar'!O57</f>
        <v>0</v>
      </c>
      <c r="U587" s="15">
        <f>'VZGTTQ00009364 - Harini Sridhar'!P57</f>
        <v>7088.4</v>
      </c>
      <c r="V587" s="98">
        <f>'VZGTTQ00009364 - Harini Sridhar'!Q57</f>
        <v>0</v>
      </c>
    </row>
    <row r="588" spans="1:22" ht="23.15" hidden="1" customHeight="1">
      <c r="A588" s="98">
        <f>'VZGTTQ00009364 - Harini Sridhar'!A58</f>
        <v>177349</v>
      </c>
      <c r="B588" s="103" t="str">
        <f>'VZGTTQ00009364 - Harini Sridhar'!B58</f>
        <v>A, Sarala Devi</v>
      </c>
      <c r="C588" s="98" t="str">
        <f>'VZGTTQ00009364 - Harini Sridhar'!C58</f>
        <v xml:space="preserve">Offshore </v>
      </c>
      <c r="D588" s="98" t="str">
        <f>'VZGTTQ00009364 - Harini Sridhar'!D58</f>
        <v>ACT 135</v>
      </c>
      <c r="E588" s="103" t="str">
        <f>'VZGTTQ00009364 - Harini Sridhar'!E58</f>
        <v>Tester Fucntional Tester Senior</v>
      </c>
      <c r="F588" s="111" t="s">
        <v>119</v>
      </c>
      <c r="G588" s="111" t="s">
        <v>120</v>
      </c>
      <c r="H588" s="98">
        <v>1000428977</v>
      </c>
      <c r="I588" s="98" t="s">
        <v>114</v>
      </c>
      <c r="J588" s="98" t="s">
        <v>26</v>
      </c>
      <c r="K588" s="15">
        <f>'VZGTTQ00009364 - Harini Sridhar'!F58</f>
        <v>23.537500000000005</v>
      </c>
      <c r="L588" s="15">
        <f>'VZGTTQ00009364 - Harini Sridhar'!G58</f>
        <v>4142.6000000000013</v>
      </c>
      <c r="M588" s="15">
        <f>'VZGTTQ00009364 - Harini Sridhar'!H58</f>
        <v>4142.6000000000013</v>
      </c>
      <c r="N588" s="15">
        <f>'VZGTTQ00009364 - Harini Sridhar'!I58</f>
        <v>4142.6000000000013</v>
      </c>
      <c r="O588" s="15">
        <f>'VZGTTQ00009364 - Harini Sridhar'!J58</f>
        <v>0</v>
      </c>
      <c r="P588" s="15">
        <f>'VZGTTQ00009364 - Harini Sridhar'!K58</f>
        <v>0</v>
      </c>
      <c r="Q588" s="15">
        <f>'VZGTTQ00009364 - Harini Sridhar'!L58</f>
        <v>0</v>
      </c>
      <c r="R588" s="15">
        <f>'VZGTTQ00009364 - Harini Sridhar'!M58</f>
        <v>0</v>
      </c>
      <c r="S588" s="15">
        <f>'VZGTTQ00009364 - Harini Sridhar'!N58</f>
        <v>8285.2000000000025</v>
      </c>
      <c r="T588" s="15">
        <f>'VZGTTQ00009364 - Harini Sridhar'!O58</f>
        <v>0</v>
      </c>
      <c r="U588" s="15">
        <f>'VZGTTQ00009364 - Harini Sridhar'!P58</f>
        <v>8285.2000000000025</v>
      </c>
      <c r="V588" s="98">
        <f>'VZGTTQ00009364 - Harini Sridhar'!Q58</f>
        <v>0</v>
      </c>
    </row>
    <row r="589" spans="1:22" ht="23.15" hidden="1" customHeight="1">
      <c r="A589" s="98">
        <f>'VZGTTQ00009364 - Harini Sridhar'!A59</f>
        <v>2298324</v>
      </c>
      <c r="B589" s="103" t="str">
        <f>'VZGTTQ00009364 - Harini Sridhar'!B59</f>
        <v>S,Ganga Lakshmi</v>
      </c>
      <c r="C589" s="98" t="str">
        <f>'VZGTTQ00009364 - Harini Sridhar'!C59</f>
        <v xml:space="preserve">Offshore </v>
      </c>
      <c r="D589" s="98" t="str">
        <f>'VZGTTQ00009364 - Harini Sridhar'!D59</f>
        <v>ACT 149</v>
      </c>
      <c r="E589" s="103" t="str">
        <f>'VZGTTQ00009364 - Harini Sridhar'!E59</f>
        <v>Tester Fucntional Tester Senior</v>
      </c>
      <c r="F589" s="111" t="s">
        <v>119</v>
      </c>
      <c r="G589" s="111" t="s">
        <v>120</v>
      </c>
      <c r="H589" s="98">
        <v>1000428976</v>
      </c>
      <c r="I589" s="98" t="s">
        <v>115</v>
      </c>
      <c r="J589" s="98" t="s">
        <v>26</v>
      </c>
      <c r="K589" s="15">
        <f>'VZGTTQ00009364 - Harini Sridhar'!F59</f>
        <v>23.537500000000005</v>
      </c>
      <c r="L589" s="15">
        <f>'VZGTTQ00009364 - Harini Sridhar'!G59</f>
        <v>4142.6000000000013</v>
      </c>
      <c r="M589" s="15">
        <f>'VZGTTQ00009364 - Harini Sridhar'!H59</f>
        <v>4142.6000000000013</v>
      </c>
      <c r="N589" s="15">
        <f>'VZGTTQ00009364 - Harini Sridhar'!I59</f>
        <v>4142.6000000000013</v>
      </c>
      <c r="O589" s="15">
        <f>'VZGTTQ00009364 - Harini Sridhar'!J59</f>
        <v>0</v>
      </c>
      <c r="P589" s="15">
        <f>'VZGTTQ00009364 - Harini Sridhar'!K59</f>
        <v>0</v>
      </c>
      <c r="Q589" s="15">
        <f>'VZGTTQ00009364 - Harini Sridhar'!L59</f>
        <v>0</v>
      </c>
      <c r="R589" s="15">
        <f>'VZGTTQ00009364 - Harini Sridhar'!M59</f>
        <v>0</v>
      </c>
      <c r="S589" s="15">
        <f>'VZGTTQ00009364 - Harini Sridhar'!N59</f>
        <v>8285.2000000000025</v>
      </c>
      <c r="T589" s="15">
        <f>'VZGTTQ00009364 - Harini Sridhar'!O59</f>
        <v>0</v>
      </c>
      <c r="U589" s="15">
        <f>'VZGTTQ00009364 - Harini Sridhar'!P59</f>
        <v>8285.2000000000025</v>
      </c>
      <c r="V589" s="98">
        <f>'VZGTTQ00009364 - Harini Sridhar'!Q59</f>
        <v>0</v>
      </c>
    </row>
    <row r="590" spans="1:22" ht="23.15" hidden="1" customHeight="1">
      <c r="A590" s="98">
        <f>'VZGTTQ00009364 - Harini Sridhar'!A60</f>
        <v>907221</v>
      </c>
      <c r="B590" s="103" t="str">
        <f>'VZGTTQ00009364 - Harini Sridhar'!B60</f>
        <v>K,Nithish</v>
      </c>
      <c r="C590" s="98" t="str">
        <f>'VZGTTQ00009364 - Harini Sridhar'!C60</f>
        <v xml:space="preserve">Offshore </v>
      </c>
      <c r="D590" s="98" t="str">
        <f>'VZGTTQ00009364 - Harini Sridhar'!D60</f>
        <v>ACT 140</v>
      </c>
      <c r="E590" s="103" t="str">
        <f>'VZGTTQ00009364 - Harini Sridhar'!E60</f>
        <v>Tester Fucntional Tester Junior</v>
      </c>
      <c r="F590" s="111" t="s">
        <v>119</v>
      </c>
      <c r="G590" s="111" t="s">
        <v>120</v>
      </c>
      <c r="H590" s="98">
        <v>1000428976</v>
      </c>
      <c r="I590" s="98" t="s">
        <v>115</v>
      </c>
      <c r="J590" s="98" t="s">
        <v>26</v>
      </c>
      <c r="K590" s="15">
        <f>'VZGTTQ00009364 - Harini Sridhar'!F60</f>
        <v>18.337499999999999</v>
      </c>
      <c r="L590" s="15">
        <f>'VZGTTQ00009364 - Harini Sridhar'!G60</f>
        <v>3227.3999999999996</v>
      </c>
      <c r="M590" s="15">
        <f>'VZGTTQ00009364 - Harini Sridhar'!H60</f>
        <v>3227.3999999999996</v>
      </c>
      <c r="N590" s="15">
        <f>'VZGTTQ00009364 - Harini Sridhar'!I60</f>
        <v>3227.3999999999996</v>
      </c>
      <c r="O590" s="15">
        <f>'VZGTTQ00009364 - Harini Sridhar'!J60</f>
        <v>0</v>
      </c>
      <c r="P590" s="15">
        <f>'VZGTTQ00009364 - Harini Sridhar'!K60</f>
        <v>0</v>
      </c>
      <c r="Q590" s="15">
        <f>'VZGTTQ00009364 - Harini Sridhar'!L60</f>
        <v>0</v>
      </c>
      <c r="R590" s="15">
        <f>'VZGTTQ00009364 - Harini Sridhar'!M60</f>
        <v>0</v>
      </c>
      <c r="S590" s="15">
        <f>'VZGTTQ00009364 - Harini Sridhar'!N60</f>
        <v>6454.7999999999993</v>
      </c>
      <c r="T590" s="15">
        <f>'VZGTTQ00009364 - Harini Sridhar'!O60</f>
        <v>0</v>
      </c>
      <c r="U590" s="15">
        <f>'VZGTTQ00009364 - Harini Sridhar'!P60</f>
        <v>6454.7999999999993</v>
      </c>
      <c r="V590" s="98">
        <f>'VZGTTQ00009364 - Harini Sridhar'!Q60</f>
        <v>0</v>
      </c>
    </row>
    <row r="591" spans="1:22" ht="23.15" hidden="1" customHeight="1">
      <c r="A591" s="98">
        <f>'VZGTTQ00009364 - Harini Sridhar'!A61</f>
        <v>2163759</v>
      </c>
      <c r="B591" s="103" t="str">
        <f>'VZGTTQ00009364 - Harini Sridhar'!B61</f>
        <v>S Y,Ravi Rajan</v>
      </c>
      <c r="C591" s="98" t="str">
        <f>'VZGTTQ00009364 - Harini Sridhar'!C61</f>
        <v xml:space="preserve">Offshore </v>
      </c>
      <c r="D591" s="98" t="str">
        <f>'VZGTTQ00009364 - Harini Sridhar'!D61</f>
        <v>ACT 145</v>
      </c>
      <c r="E591" s="103" t="str">
        <f>'VZGTTQ00009364 - Harini Sridhar'!E61</f>
        <v>Tester Fucntional Tester Junior</v>
      </c>
      <c r="F591" s="111" t="s">
        <v>119</v>
      </c>
      <c r="G591" s="111" t="s">
        <v>120</v>
      </c>
      <c r="H591" s="98">
        <v>1000428976</v>
      </c>
      <c r="I591" s="98" t="s">
        <v>115</v>
      </c>
      <c r="J591" s="98" t="s">
        <v>26</v>
      </c>
      <c r="K591" s="15">
        <f>'VZGTTQ00009364 - Harini Sridhar'!F61</f>
        <v>18.337499999999999</v>
      </c>
      <c r="L591" s="15">
        <f>'VZGTTQ00009364 - Harini Sridhar'!G61</f>
        <v>3227.3999999999996</v>
      </c>
      <c r="M591" s="15">
        <f>'VZGTTQ00009364 - Harini Sridhar'!H61</f>
        <v>3227.3999999999996</v>
      </c>
      <c r="N591" s="15">
        <f>'VZGTTQ00009364 - Harini Sridhar'!I61</f>
        <v>3227.3999999999996</v>
      </c>
      <c r="O591" s="15">
        <f>'VZGTTQ00009364 - Harini Sridhar'!J61</f>
        <v>0</v>
      </c>
      <c r="P591" s="15">
        <f>'VZGTTQ00009364 - Harini Sridhar'!K61</f>
        <v>0</v>
      </c>
      <c r="Q591" s="15">
        <f>'VZGTTQ00009364 - Harini Sridhar'!L61</f>
        <v>0</v>
      </c>
      <c r="R591" s="15">
        <f>'VZGTTQ00009364 - Harini Sridhar'!M61</f>
        <v>0</v>
      </c>
      <c r="S591" s="15">
        <f>'VZGTTQ00009364 - Harini Sridhar'!N61</f>
        <v>6454.7999999999993</v>
      </c>
      <c r="T591" s="15">
        <f>'VZGTTQ00009364 - Harini Sridhar'!O61</f>
        <v>0</v>
      </c>
      <c r="U591" s="15">
        <f>'VZGTTQ00009364 - Harini Sridhar'!P61</f>
        <v>6454.7999999999993</v>
      </c>
      <c r="V591" s="98">
        <f>'VZGTTQ00009364 - Harini Sridhar'!Q61</f>
        <v>0</v>
      </c>
    </row>
    <row r="592" spans="1:22" ht="23.15" hidden="1" customHeight="1">
      <c r="A592" s="98">
        <f>'VZGTTQ00009364 - Harini Sridhar'!A62</f>
        <v>2041437</v>
      </c>
      <c r="B592" s="103" t="str">
        <f>'VZGTTQ00009364 - Harini Sridhar'!B62</f>
        <v>Santhosh Kumar Siddeswara</v>
      </c>
      <c r="C592" s="98" t="str">
        <f>'VZGTTQ00009364 - Harini Sridhar'!C62</f>
        <v xml:space="preserve">Offshore </v>
      </c>
      <c r="D592" s="98" t="str">
        <f>'VZGTTQ00009364 - Harini Sridhar'!D62</f>
        <v>ACT 145</v>
      </c>
      <c r="E592" s="103" t="str">
        <f>'VZGTTQ00009364 - Harini Sridhar'!E62</f>
        <v>Tester Fucntional Tester Junior</v>
      </c>
      <c r="F592" s="111" t="s">
        <v>119</v>
      </c>
      <c r="G592" s="111" t="s">
        <v>120</v>
      </c>
      <c r="H592" s="98">
        <v>1000428976</v>
      </c>
      <c r="I592" s="98" t="s">
        <v>115</v>
      </c>
      <c r="J592" s="98" t="s">
        <v>26</v>
      </c>
      <c r="K592" s="15">
        <f>'VZGTTQ00009364 - Harini Sridhar'!F62</f>
        <v>18.337499999999999</v>
      </c>
      <c r="L592" s="15">
        <f>'VZGTTQ00009364 - Harini Sridhar'!G62</f>
        <v>3227.3999999999996</v>
      </c>
      <c r="M592" s="15">
        <f>'VZGTTQ00009364 - Harini Sridhar'!H62</f>
        <v>3227.3999999999996</v>
      </c>
      <c r="N592" s="15">
        <f>'VZGTTQ00009364 - Harini Sridhar'!I62</f>
        <v>3227.3999999999996</v>
      </c>
      <c r="O592" s="15">
        <f>'VZGTTQ00009364 - Harini Sridhar'!J62</f>
        <v>0</v>
      </c>
      <c r="P592" s="15">
        <f>'VZGTTQ00009364 - Harini Sridhar'!K62</f>
        <v>0</v>
      </c>
      <c r="Q592" s="15">
        <f>'VZGTTQ00009364 - Harini Sridhar'!L62</f>
        <v>0</v>
      </c>
      <c r="R592" s="15">
        <f>'VZGTTQ00009364 - Harini Sridhar'!M62</f>
        <v>0</v>
      </c>
      <c r="S592" s="15">
        <f>'VZGTTQ00009364 - Harini Sridhar'!N62</f>
        <v>6454.7999999999993</v>
      </c>
      <c r="T592" s="15">
        <f>'VZGTTQ00009364 - Harini Sridhar'!O62</f>
        <v>0</v>
      </c>
      <c r="U592" s="15">
        <f>'VZGTTQ00009364 - Harini Sridhar'!P62</f>
        <v>6454.7999999999993</v>
      </c>
      <c r="V592" s="98">
        <f>'VZGTTQ00009364 - Harini Sridhar'!Q62</f>
        <v>0</v>
      </c>
    </row>
    <row r="593" spans="1:22" ht="23.15" hidden="1" customHeight="1">
      <c r="A593" s="98">
        <f>'VZGTTQ00009364 - Harini Sridhar'!A63</f>
        <v>2126881</v>
      </c>
      <c r="B593" s="103" t="str">
        <f>'VZGTTQ00009364 - Harini Sridhar'!B63</f>
        <v>Yogesh M</v>
      </c>
      <c r="C593" s="98" t="str">
        <f>'VZGTTQ00009364 - Harini Sridhar'!C63</f>
        <v xml:space="preserve">Offshore </v>
      </c>
      <c r="D593" s="98" t="str">
        <f>'VZGTTQ00009364 - Harini Sridhar'!D63</f>
        <v>ACT 145</v>
      </c>
      <c r="E593" s="103" t="str">
        <f>'VZGTTQ00009364 - Harini Sridhar'!E63</f>
        <v>Tester Fucntional Tester Junior</v>
      </c>
      <c r="F593" s="111" t="s">
        <v>119</v>
      </c>
      <c r="G593" s="111" t="s">
        <v>120</v>
      </c>
      <c r="H593" s="98">
        <v>1000428976</v>
      </c>
      <c r="I593" s="98" t="s">
        <v>115</v>
      </c>
      <c r="J593" s="98" t="s">
        <v>26</v>
      </c>
      <c r="K593" s="15">
        <f>'VZGTTQ00009364 - Harini Sridhar'!F63</f>
        <v>18.337499999999999</v>
      </c>
      <c r="L593" s="15">
        <f>'VZGTTQ00009364 - Harini Sridhar'!G63</f>
        <v>3227.3999999999996</v>
      </c>
      <c r="M593" s="15">
        <f>'VZGTTQ00009364 - Harini Sridhar'!H63</f>
        <v>3227.3999999999996</v>
      </c>
      <c r="N593" s="15">
        <f>'VZGTTQ00009364 - Harini Sridhar'!I63</f>
        <v>3227.3999999999996</v>
      </c>
      <c r="O593" s="15">
        <f>'VZGTTQ00009364 - Harini Sridhar'!J63</f>
        <v>0</v>
      </c>
      <c r="P593" s="15">
        <f>'VZGTTQ00009364 - Harini Sridhar'!K63</f>
        <v>0</v>
      </c>
      <c r="Q593" s="15">
        <f>'VZGTTQ00009364 - Harini Sridhar'!L63</f>
        <v>0</v>
      </c>
      <c r="R593" s="15">
        <f>'VZGTTQ00009364 - Harini Sridhar'!M63</f>
        <v>0</v>
      </c>
      <c r="S593" s="15">
        <f>'VZGTTQ00009364 - Harini Sridhar'!N63</f>
        <v>6454.7999999999993</v>
      </c>
      <c r="T593" s="15">
        <f>'VZGTTQ00009364 - Harini Sridhar'!O63</f>
        <v>0</v>
      </c>
      <c r="U593" s="15">
        <f>'VZGTTQ00009364 - Harini Sridhar'!P63</f>
        <v>6454.7999999999993</v>
      </c>
      <c r="V593" s="98">
        <f>'VZGTTQ00009364 - Harini Sridhar'!Q63</f>
        <v>0</v>
      </c>
    </row>
    <row r="594" spans="1:22" ht="23.15" hidden="1" customHeight="1">
      <c r="A594" s="98">
        <f>'VZGTTQ00009364 - Harini Sridhar'!A64</f>
        <v>2303879</v>
      </c>
      <c r="B594" s="103" t="str">
        <f>'VZGTTQ00009364 - Harini Sridhar'!B64</f>
        <v>Shanjay V</v>
      </c>
      <c r="C594" s="98" t="str">
        <f>'VZGTTQ00009364 - Harini Sridhar'!C64</f>
        <v xml:space="preserve">Offshore </v>
      </c>
      <c r="D594" s="98" t="str">
        <f>'VZGTTQ00009364 - Harini Sridhar'!D64</f>
        <v>ACT 149</v>
      </c>
      <c r="E594" s="103" t="str">
        <f>'VZGTTQ00009364 - Harini Sridhar'!E64</f>
        <v>Tester Fucntional Tester Junior</v>
      </c>
      <c r="F594" s="111" t="s">
        <v>119</v>
      </c>
      <c r="G594" s="111" t="s">
        <v>120</v>
      </c>
      <c r="H594" s="98">
        <v>1000428977</v>
      </c>
      <c r="I594" s="98" t="s">
        <v>114</v>
      </c>
      <c r="J594" s="98" t="s">
        <v>26</v>
      </c>
      <c r="K594" s="15">
        <f>'VZGTTQ00009364 - Harini Sridhar'!F64</f>
        <v>18.337499999999999</v>
      </c>
      <c r="L594" s="15">
        <f>'VZGTTQ00009364 - Harini Sridhar'!G64</f>
        <v>3227.3999999999996</v>
      </c>
      <c r="M594" s="15">
        <f>'VZGTTQ00009364 - Harini Sridhar'!H64</f>
        <v>3227.3999999999996</v>
      </c>
      <c r="N594" s="15">
        <f>'VZGTTQ00009364 - Harini Sridhar'!I64</f>
        <v>3227.3999999999996</v>
      </c>
      <c r="O594" s="15">
        <f>'VZGTTQ00009364 - Harini Sridhar'!J64</f>
        <v>0</v>
      </c>
      <c r="P594" s="15">
        <f>'VZGTTQ00009364 - Harini Sridhar'!K64</f>
        <v>0</v>
      </c>
      <c r="Q594" s="15">
        <f>'VZGTTQ00009364 - Harini Sridhar'!L64</f>
        <v>0</v>
      </c>
      <c r="R594" s="15">
        <f>'VZGTTQ00009364 - Harini Sridhar'!M64</f>
        <v>0</v>
      </c>
      <c r="S594" s="15">
        <f>'VZGTTQ00009364 - Harini Sridhar'!N64</f>
        <v>6454.7999999999993</v>
      </c>
      <c r="T594" s="15">
        <f>'VZGTTQ00009364 - Harini Sridhar'!O64</f>
        <v>0</v>
      </c>
      <c r="U594" s="15">
        <f>'VZGTTQ00009364 - Harini Sridhar'!P64</f>
        <v>6454.7999999999993</v>
      </c>
      <c r="V594" s="98">
        <f>'VZGTTQ00009364 - Harini Sridhar'!Q64</f>
        <v>0</v>
      </c>
    </row>
    <row r="595" spans="1:22" ht="23.15" hidden="1" customHeight="1">
      <c r="A595" s="98">
        <f>'VZGTTQ00009364 - Harini Sridhar'!A65</f>
        <v>2108228</v>
      </c>
      <c r="B595" s="103" t="str">
        <f>'VZGTTQ00009364 - Harini Sridhar'!B65</f>
        <v>Sonu, Kumar</v>
      </c>
      <c r="C595" s="98" t="str">
        <f>'VZGTTQ00009364 - Harini Sridhar'!C65</f>
        <v xml:space="preserve">Offshore </v>
      </c>
      <c r="D595" s="98" t="str">
        <f>'VZGTTQ00009364 - Harini Sridhar'!D65</f>
        <v>ACT 145</v>
      </c>
      <c r="E595" s="103" t="str">
        <f>'VZGTTQ00009364 - Harini Sridhar'!E65</f>
        <v>Tester Fucntional Tester Junior</v>
      </c>
      <c r="F595" s="111" t="s">
        <v>119</v>
      </c>
      <c r="G595" s="111" t="s">
        <v>120</v>
      </c>
      <c r="H595" s="98">
        <v>1000430236</v>
      </c>
      <c r="I595" s="98" t="s">
        <v>116</v>
      </c>
      <c r="J595" s="98" t="s">
        <v>26</v>
      </c>
      <c r="K595" s="15">
        <f>'VZGTTQ00009364 - Harini Sridhar'!F65</f>
        <v>18.337499999999999</v>
      </c>
      <c r="L595" s="15">
        <f>'VZGTTQ00009364 - Harini Sridhar'!G65</f>
        <v>3227.3999999999996</v>
      </c>
      <c r="M595" s="15">
        <f>'VZGTTQ00009364 - Harini Sridhar'!H65</f>
        <v>3227.3999999999996</v>
      </c>
      <c r="N595" s="15">
        <f>'VZGTTQ00009364 - Harini Sridhar'!I65</f>
        <v>3227.3999999999996</v>
      </c>
      <c r="O595" s="15">
        <f>'VZGTTQ00009364 - Harini Sridhar'!J65</f>
        <v>0</v>
      </c>
      <c r="P595" s="15">
        <f>'VZGTTQ00009364 - Harini Sridhar'!K65</f>
        <v>0</v>
      </c>
      <c r="Q595" s="15">
        <f>'VZGTTQ00009364 - Harini Sridhar'!L65</f>
        <v>0</v>
      </c>
      <c r="R595" s="15">
        <f>'VZGTTQ00009364 - Harini Sridhar'!M65</f>
        <v>0</v>
      </c>
      <c r="S595" s="15">
        <f>'VZGTTQ00009364 - Harini Sridhar'!N65</f>
        <v>6454.7999999999993</v>
      </c>
      <c r="T595" s="15">
        <f>'VZGTTQ00009364 - Harini Sridhar'!O65</f>
        <v>0</v>
      </c>
      <c r="U595" s="15">
        <f>'VZGTTQ00009364 - Harini Sridhar'!P65</f>
        <v>6454.7999999999993</v>
      </c>
      <c r="V595" s="98">
        <f>'VZGTTQ00009364 - Harini Sridhar'!Q65</f>
        <v>0</v>
      </c>
    </row>
    <row r="596" spans="1:22" ht="23.15" hidden="1" customHeight="1">
      <c r="A596" s="98">
        <f>'VZGTTQ00009364 - Harini Sridhar'!A66</f>
        <v>2276503</v>
      </c>
      <c r="B596" s="103" t="str">
        <f>'VZGTTQ00009364 - Harini Sridhar'!B66</f>
        <v>Vamsi Krishna,Nakka</v>
      </c>
      <c r="C596" s="98" t="str">
        <f>'VZGTTQ00009364 - Harini Sridhar'!C66</f>
        <v xml:space="preserve">Offshore </v>
      </c>
      <c r="D596" s="98" t="str">
        <f>'VZGTTQ00009364 - Harini Sridhar'!D66</f>
        <v>ACT 149</v>
      </c>
      <c r="E596" s="103" t="str">
        <f>'VZGTTQ00009364 - Harini Sridhar'!E66</f>
        <v>Pega Developer Pega,NBX Junior</v>
      </c>
      <c r="F596" s="111" t="s">
        <v>119</v>
      </c>
      <c r="G596" s="111" t="s">
        <v>120</v>
      </c>
      <c r="H596" s="98">
        <v>1000428976</v>
      </c>
      <c r="I596" s="98" t="s">
        <v>115</v>
      </c>
      <c r="J596" s="98" t="s">
        <v>27</v>
      </c>
      <c r="K596" s="15">
        <f>'VZGTTQ00009364 - Harini Sridhar'!F66</f>
        <v>22.475000000000005</v>
      </c>
      <c r="L596" s="15">
        <f>'VZGTTQ00009364 - Harini Sridhar'!G66</f>
        <v>3955.6000000000008</v>
      </c>
      <c r="M596" s="15">
        <f>'VZGTTQ00009364 - Harini Sridhar'!H66</f>
        <v>3955.6000000000008</v>
      </c>
      <c r="N596" s="15">
        <f>'VZGTTQ00009364 - Harini Sridhar'!I66</f>
        <v>3955.6000000000008</v>
      </c>
      <c r="O596" s="15">
        <f>'VZGTTQ00009364 - Harini Sridhar'!J66</f>
        <v>0</v>
      </c>
      <c r="P596" s="15">
        <f>'VZGTTQ00009364 - Harini Sridhar'!K66</f>
        <v>0</v>
      </c>
      <c r="Q596" s="15">
        <f>'VZGTTQ00009364 - Harini Sridhar'!L66</f>
        <v>0</v>
      </c>
      <c r="R596" s="15">
        <f>'VZGTTQ00009364 - Harini Sridhar'!M66</f>
        <v>0</v>
      </c>
      <c r="S596" s="15">
        <f>'VZGTTQ00009364 - Harini Sridhar'!N66</f>
        <v>7911.2000000000016</v>
      </c>
      <c r="T596" s="15">
        <f>'VZGTTQ00009364 - Harini Sridhar'!O66</f>
        <v>0</v>
      </c>
      <c r="U596" s="15">
        <f>'VZGTTQ00009364 - Harini Sridhar'!P66</f>
        <v>7911.2000000000016</v>
      </c>
      <c r="V596" s="98">
        <f>'VZGTTQ00009364 - Harini Sridhar'!Q66</f>
        <v>0</v>
      </c>
    </row>
    <row r="597" spans="1:22" ht="23.15" hidden="1" customHeight="1">
      <c r="A597" s="98">
        <f>'VZGTTQ00009364 - Harini Sridhar'!A67</f>
        <v>2079528</v>
      </c>
      <c r="B597" s="103" t="str">
        <f>'VZGTTQ00009364 - Harini Sridhar'!B67</f>
        <v>G,Pradeep Kumar</v>
      </c>
      <c r="C597" s="98" t="str">
        <f>'VZGTTQ00009364 - Harini Sridhar'!C67</f>
        <v xml:space="preserve">Offshore </v>
      </c>
      <c r="D597" s="98" t="str">
        <f>'VZGTTQ00009364 - Harini Sridhar'!D67</f>
        <v>ACT 145</v>
      </c>
      <c r="E597" s="103" t="str">
        <f>'VZGTTQ00009364 - Harini Sridhar'!E67</f>
        <v>Pega Developer Pega,NBX Intermediate</v>
      </c>
      <c r="F597" s="111" t="s">
        <v>119</v>
      </c>
      <c r="G597" s="111" t="s">
        <v>120</v>
      </c>
      <c r="H597" s="98">
        <v>1000428976</v>
      </c>
      <c r="I597" s="98" t="s">
        <v>115</v>
      </c>
      <c r="J597" s="98" t="s">
        <v>27</v>
      </c>
      <c r="K597" s="15">
        <f>'VZGTTQ00009364 - Harini Sridhar'!F67</f>
        <v>29.425000000000004</v>
      </c>
      <c r="L597" s="15">
        <f>'VZGTTQ00009364 - Harini Sridhar'!G67</f>
        <v>5178.8000000000011</v>
      </c>
      <c r="M597" s="15">
        <f>'VZGTTQ00009364 - Harini Sridhar'!H67</f>
        <v>5178.8000000000011</v>
      </c>
      <c r="N597" s="15">
        <f>'VZGTTQ00009364 - Harini Sridhar'!I67</f>
        <v>5178.8000000000011</v>
      </c>
      <c r="O597" s="15">
        <f>'VZGTTQ00009364 - Harini Sridhar'!J67</f>
        <v>0</v>
      </c>
      <c r="P597" s="15">
        <f>'VZGTTQ00009364 - Harini Sridhar'!K67</f>
        <v>0</v>
      </c>
      <c r="Q597" s="15">
        <f>'VZGTTQ00009364 - Harini Sridhar'!L67</f>
        <v>0</v>
      </c>
      <c r="R597" s="15">
        <f>'VZGTTQ00009364 - Harini Sridhar'!M67</f>
        <v>0</v>
      </c>
      <c r="S597" s="15">
        <f>'VZGTTQ00009364 - Harini Sridhar'!N67</f>
        <v>10357.600000000002</v>
      </c>
      <c r="T597" s="15">
        <f>'VZGTTQ00009364 - Harini Sridhar'!O67</f>
        <v>0</v>
      </c>
      <c r="U597" s="15">
        <f>'VZGTTQ00009364 - Harini Sridhar'!P67</f>
        <v>10357.600000000002</v>
      </c>
      <c r="V597" s="98">
        <f>'VZGTTQ00009364 - Harini Sridhar'!Q67</f>
        <v>0</v>
      </c>
    </row>
    <row r="598" spans="1:22" ht="23.15" hidden="1" customHeight="1">
      <c r="A598" s="98">
        <f>'VZGTTQ00009364 - Harini Sridhar'!A68</f>
        <v>2344709</v>
      </c>
      <c r="B598" s="103" t="str">
        <f>'VZGTTQ00009364 - Harini Sridhar'!B68</f>
        <v>Narahari,Sai Anurag Santhosh</v>
      </c>
      <c r="C598" s="98" t="str">
        <f>'VZGTTQ00009364 - Harini Sridhar'!C68</f>
        <v xml:space="preserve">Offshore </v>
      </c>
      <c r="D598" s="98" t="str">
        <f>'VZGTTQ00009364 - Harini Sridhar'!D68</f>
        <v>PCT 090</v>
      </c>
      <c r="E598" s="103" t="str">
        <f>'VZGTTQ00009364 - Harini Sridhar'!E68</f>
        <v>Pega Developer Pega,NBX Intermediate</v>
      </c>
      <c r="F598" s="111" t="s">
        <v>119</v>
      </c>
      <c r="G598" s="111" t="s">
        <v>120</v>
      </c>
      <c r="H598" s="98">
        <v>1000428976</v>
      </c>
      <c r="I598" s="98" t="s">
        <v>115</v>
      </c>
      <c r="J598" s="98" t="s">
        <v>27</v>
      </c>
      <c r="K598" s="15">
        <f>'VZGTTQ00009364 - Harini Sridhar'!F68</f>
        <v>29.425000000000004</v>
      </c>
      <c r="L598" s="15">
        <f>'VZGTTQ00009364 - Harini Sridhar'!G68</f>
        <v>5178.8000000000011</v>
      </c>
      <c r="M598" s="15">
        <f>'VZGTTQ00009364 - Harini Sridhar'!H68</f>
        <v>5178.8000000000011</v>
      </c>
      <c r="N598" s="15">
        <f>'VZGTTQ00009364 - Harini Sridhar'!I68</f>
        <v>5178.8000000000011</v>
      </c>
      <c r="O598" s="15">
        <f>'VZGTTQ00009364 - Harini Sridhar'!J68</f>
        <v>0</v>
      </c>
      <c r="P598" s="15">
        <f>'VZGTTQ00009364 - Harini Sridhar'!K68</f>
        <v>0</v>
      </c>
      <c r="Q598" s="15">
        <f>'VZGTTQ00009364 - Harini Sridhar'!L68</f>
        <v>0</v>
      </c>
      <c r="R598" s="15">
        <f>'VZGTTQ00009364 - Harini Sridhar'!M68</f>
        <v>0</v>
      </c>
      <c r="S598" s="15">
        <f>'VZGTTQ00009364 - Harini Sridhar'!N68</f>
        <v>10357.600000000002</v>
      </c>
      <c r="T598" s="15">
        <f>'VZGTTQ00009364 - Harini Sridhar'!O68</f>
        <v>0</v>
      </c>
      <c r="U598" s="15">
        <f>'VZGTTQ00009364 - Harini Sridhar'!P68</f>
        <v>10357.600000000002</v>
      </c>
      <c r="V598" s="98">
        <f>'VZGTTQ00009364 - Harini Sridhar'!Q68</f>
        <v>0</v>
      </c>
    </row>
    <row r="599" spans="1:22" ht="23.15" hidden="1" customHeight="1">
      <c r="A599" s="98">
        <f>'VZGTTQ00009364 - Harini Sridhar'!A69</f>
        <v>2165999</v>
      </c>
      <c r="B599" s="103" t="str">
        <f>'VZGTTQ00009364 - Harini Sridhar'!B69</f>
        <v>Azharuddin,Mohammad</v>
      </c>
      <c r="C599" s="98" t="str">
        <f>'VZGTTQ00009364 - Harini Sridhar'!C69</f>
        <v xml:space="preserve">Offshore </v>
      </c>
      <c r="D599" s="98" t="str">
        <f>'VZGTTQ00009364 - Harini Sridhar'!D69</f>
        <v>ACT 145</v>
      </c>
      <c r="E599" s="103" t="str">
        <f>'VZGTTQ00009364 - Harini Sridhar'!E69</f>
        <v>Pega Developer Pega,NBX Intermediate</v>
      </c>
      <c r="F599" s="111" t="s">
        <v>119</v>
      </c>
      <c r="G599" s="111" t="s">
        <v>120</v>
      </c>
      <c r="H599" s="98">
        <v>1000428977</v>
      </c>
      <c r="I599" s="98" t="s">
        <v>114</v>
      </c>
      <c r="J599" s="98" t="s">
        <v>27</v>
      </c>
      <c r="K599" s="15">
        <f>'VZGTTQ00009364 - Harini Sridhar'!F69</f>
        <v>29.425000000000004</v>
      </c>
      <c r="L599" s="15">
        <f>'VZGTTQ00009364 - Harini Sridhar'!G69</f>
        <v>5178.8000000000011</v>
      </c>
      <c r="M599" s="15">
        <f>'VZGTTQ00009364 - Harini Sridhar'!H69</f>
        <v>5178.8000000000011</v>
      </c>
      <c r="N599" s="15">
        <f>'VZGTTQ00009364 - Harini Sridhar'!I69</f>
        <v>5178.8000000000011</v>
      </c>
      <c r="O599" s="15">
        <f>'VZGTTQ00009364 - Harini Sridhar'!J69</f>
        <v>0</v>
      </c>
      <c r="P599" s="15">
        <f>'VZGTTQ00009364 - Harini Sridhar'!K69</f>
        <v>0</v>
      </c>
      <c r="Q599" s="15">
        <f>'VZGTTQ00009364 - Harini Sridhar'!L69</f>
        <v>0</v>
      </c>
      <c r="R599" s="15">
        <f>'VZGTTQ00009364 - Harini Sridhar'!M69</f>
        <v>0</v>
      </c>
      <c r="S599" s="15">
        <f>'VZGTTQ00009364 - Harini Sridhar'!N69</f>
        <v>10357.600000000002</v>
      </c>
      <c r="T599" s="15">
        <f>'VZGTTQ00009364 - Harini Sridhar'!O69</f>
        <v>0</v>
      </c>
      <c r="U599" s="15">
        <f>'VZGTTQ00009364 - Harini Sridhar'!P69</f>
        <v>10357.600000000002</v>
      </c>
      <c r="V599" s="98">
        <f>'VZGTTQ00009364 - Harini Sridhar'!Q69</f>
        <v>0</v>
      </c>
    </row>
    <row r="600" spans="1:22" ht="23.15" hidden="1" customHeight="1">
      <c r="A600" s="98">
        <f>'VZGTTQ00009364 - Harini Sridhar'!A70</f>
        <v>2091027</v>
      </c>
      <c r="B600" s="103" t="str">
        <f>'VZGTTQ00009364 - Harini Sridhar'!B70</f>
        <v>Sakina,Arjumand</v>
      </c>
      <c r="C600" s="98" t="str">
        <f>'VZGTTQ00009364 - Harini Sridhar'!C70</f>
        <v xml:space="preserve">Offshore </v>
      </c>
      <c r="D600" s="98" t="str">
        <f>'VZGTTQ00009364 - Harini Sridhar'!D70</f>
        <v>ACT 145</v>
      </c>
      <c r="E600" s="103" t="str">
        <f>'VZGTTQ00009364 - Harini Sridhar'!E70</f>
        <v>Pega Developer Pega,NBX Intermediate</v>
      </c>
      <c r="F600" s="111" t="s">
        <v>119</v>
      </c>
      <c r="G600" s="111" t="s">
        <v>120</v>
      </c>
      <c r="H600" s="98">
        <v>1000428976</v>
      </c>
      <c r="I600" s="98" t="s">
        <v>115</v>
      </c>
      <c r="J600" s="98" t="s">
        <v>27</v>
      </c>
      <c r="K600" s="15">
        <f>'VZGTTQ00009364 - Harini Sridhar'!F70</f>
        <v>29.425000000000004</v>
      </c>
      <c r="L600" s="15">
        <f>'VZGTTQ00009364 - Harini Sridhar'!G70</f>
        <v>5178.8000000000011</v>
      </c>
      <c r="M600" s="15">
        <f>'VZGTTQ00009364 - Harini Sridhar'!H70</f>
        <v>5178.8000000000011</v>
      </c>
      <c r="N600" s="15">
        <f>'VZGTTQ00009364 - Harini Sridhar'!I70</f>
        <v>5178.8000000000011</v>
      </c>
      <c r="O600" s="15">
        <f>'VZGTTQ00009364 - Harini Sridhar'!J70</f>
        <v>0</v>
      </c>
      <c r="P600" s="15">
        <f>'VZGTTQ00009364 - Harini Sridhar'!K70</f>
        <v>0</v>
      </c>
      <c r="Q600" s="15">
        <f>'VZGTTQ00009364 - Harini Sridhar'!L70</f>
        <v>0</v>
      </c>
      <c r="R600" s="15">
        <f>'VZGTTQ00009364 - Harini Sridhar'!M70</f>
        <v>0</v>
      </c>
      <c r="S600" s="15">
        <f>'VZGTTQ00009364 - Harini Sridhar'!N70</f>
        <v>10357.600000000002</v>
      </c>
      <c r="T600" s="15">
        <f>'VZGTTQ00009364 - Harini Sridhar'!O70</f>
        <v>0</v>
      </c>
      <c r="U600" s="15">
        <f>'VZGTTQ00009364 - Harini Sridhar'!P70</f>
        <v>10357.600000000002</v>
      </c>
      <c r="V600" s="98">
        <f>'VZGTTQ00009364 - Harini Sridhar'!Q70</f>
        <v>0</v>
      </c>
    </row>
    <row r="601" spans="1:22" ht="23.15" hidden="1" customHeight="1">
      <c r="A601" s="98">
        <f>'VZGTTQ00009364 - Harini Sridhar'!A71</f>
        <v>2331791</v>
      </c>
      <c r="B601" s="103" t="str">
        <f>'VZGTTQ00009364 - Harini Sridhar'!B71</f>
        <v>Sankaran,Rajesh</v>
      </c>
      <c r="C601" s="98" t="str">
        <f>'VZGTTQ00009364 - Harini Sridhar'!C71</f>
        <v xml:space="preserve">Offshore </v>
      </c>
      <c r="D601" s="98">
        <f>'VZGTTQ00009364 - Harini Sridhar'!D71</f>
        <v>0</v>
      </c>
      <c r="E601" s="103" t="str">
        <f>'VZGTTQ00009364 - Harini Sridhar'!E71</f>
        <v>Scrum Master-Senior</v>
      </c>
      <c r="F601" s="111" t="s">
        <v>119</v>
      </c>
      <c r="G601" s="111" t="s">
        <v>120</v>
      </c>
      <c r="H601" s="98">
        <v>1000428976</v>
      </c>
      <c r="I601" s="98" t="s">
        <v>115</v>
      </c>
      <c r="J601" s="98" t="s">
        <v>33</v>
      </c>
      <c r="K601" s="15">
        <f>'VZGTTQ00009364 - Harini Sridhar'!F71</f>
        <v>23.134146341463413</v>
      </c>
      <c r="L601" s="15">
        <f>'VZGTTQ00009364 - Harini Sridhar'!G71</f>
        <v>4071.6097560975609</v>
      </c>
      <c r="M601" s="15">
        <f>'VZGTTQ00009364 - Harini Sridhar'!H71</f>
        <v>0</v>
      </c>
      <c r="N601" s="15">
        <f>'VZGTTQ00009364 - Harini Sridhar'!I71</f>
        <v>0</v>
      </c>
      <c r="O601" s="15">
        <f>'VZGTTQ00009364 - Harini Sridhar'!J71</f>
        <v>4071.6097560975609</v>
      </c>
      <c r="P601" s="15">
        <f>'VZGTTQ00009364 - Harini Sridhar'!K71</f>
        <v>4071.6097560975609</v>
      </c>
      <c r="Q601" s="15">
        <f>'VZGTTQ00009364 - Harini Sridhar'!L71</f>
        <v>4071.6097560975609</v>
      </c>
      <c r="R601" s="15">
        <f>'VZGTTQ00009364 - Harini Sridhar'!M71</f>
        <v>4071.6097560975609</v>
      </c>
      <c r="S601" s="15">
        <f>'VZGTTQ00009364 - Harini Sridhar'!N71</f>
        <v>4071.6097560975609</v>
      </c>
      <c r="T601" s="15">
        <f>'VZGTTQ00009364 - Harini Sridhar'!O71</f>
        <v>12214.829268292682</v>
      </c>
      <c r="U601" s="15">
        <f>'VZGTTQ00009364 - Harini Sridhar'!P71</f>
        <v>16286.439024390244</v>
      </c>
      <c r="V601" s="98">
        <f>'VZGTTQ00009364 - Harini Sridhar'!Q71</f>
        <v>0</v>
      </c>
    </row>
    <row r="602" spans="1:22" ht="23.15" hidden="1" customHeight="1">
      <c r="A602" s="98">
        <f>'VZGTTQ00009364 - Harini Sridhar'!A72</f>
        <v>281641</v>
      </c>
      <c r="B602" s="103" t="str">
        <f>'VZGTTQ00009364 - Harini Sridhar'!B72</f>
        <v>Periyakaruppan,Kannan</v>
      </c>
      <c r="C602" s="98" t="str">
        <f>'VZGTTQ00009364 - Harini Sridhar'!C72</f>
        <v xml:space="preserve">Offshore </v>
      </c>
      <c r="D602" s="98">
        <f>'VZGTTQ00009364 - Harini Sridhar'!D72</f>
        <v>0</v>
      </c>
      <c r="E602" s="103" t="str">
        <f>'VZGTTQ00009364 - Harini Sridhar'!E72</f>
        <v>Scrum Master-Senior</v>
      </c>
      <c r="F602" s="111" t="s">
        <v>119</v>
      </c>
      <c r="G602" s="111" t="s">
        <v>120</v>
      </c>
      <c r="H602" s="98">
        <v>1000428976</v>
      </c>
      <c r="I602" s="98" t="s">
        <v>115</v>
      </c>
      <c r="J602" s="98" t="s">
        <v>33</v>
      </c>
      <c r="K602" s="15">
        <f>'VZGTTQ00009364 - Harini Sridhar'!F72</f>
        <v>23.134146341463413</v>
      </c>
      <c r="L602" s="15">
        <f>'VZGTTQ00009364 - Harini Sridhar'!G72</f>
        <v>4071.6097560975609</v>
      </c>
      <c r="M602" s="15">
        <f>'VZGTTQ00009364 - Harini Sridhar'!H72</f>
        <v>0</v>
      </c>
      <c r="N602" s="15">
        <f>'VZGTTQ00009364 - Harini Sridhar'!I72</f>
        <v>0</v>
      </c>
      <c r="O602" s="15">
        <f>'VZGTTQ00009364 - Harini Sridhar'!J72</f>
        <v>4071.6097560975609</v>
      </c>
      <c r="P602" s="15">
        <f>'VZGTTQ00009364 - Harini Sridhar'!K72</f>
        <v>4071.6097560975609</v>
      </c>
      <c r="Q602" s="15">
        <f>'VZGTTQ00009364 - Harini Sridhar'!L72</f>
        <v>4071.6097560975609</v>
      </c>
      <c r="R602" s="15">
        <f>'VZGTTQ00009364 - Harini Sridhar'!M72</f>
        <v>4071.6097560975609</v>
      </c>
      <c r="S602" s="15">
        <f>'VZGTTQ00009364 - Harini Sridhar'!N72</f>
        <v>4071.6097560975609</v>
      </c>
      <c r="T602" s="15">
        <f>'VZGTTQ00009364 - Harini Sridhar'!O72</f>
        <v>12214.829268292682</v>
      </c>
      <c r="U602" s="15">
        <f>'VZGTTQ00009364 - Harini Sridhar'!P72</f>
        <v>16286.439024390244</v>
      </c>
      <c r="V602" s="98">
        <f>'VZGTTQ00009364 - Harini Sridhar'!Q72</f>
        <v>0</v>
      </c>
    </row>
    <row r="603" spans="1:22" ht="23.15" hidden="1" customHeight="1">
      <c r="A603" s="98">
        <f>'VZGTTQ00009364 - Harini Sridhar'!A73</f>
        <v>2202180</v>
      </c>
      <c r="B603" s="103" t="str">
        <f>'VZGTTQ00009364 - Harini Sridhar'!B73</f>
        <v>Kolla,Suneetha</v>
      </c>
      <c r="C603" s="98" t="str">
        <f>'VZGTTQ00009364 - Harini Sridhar'!C73</f>
        <v xml:space="preserve">Offshore </v>
      </c>
      <c r="D603" s="98">
        <f>'VZGTTQ00009364 - Harini Sridhar'!D73</f>
        <v>0</v>
      </c>
      <c r="E603" s="103" t="str">
        <f>'VZGTTQ00009364 - Harini Sridhar'!E73</f>
        <v>Scrum Master-Senior</v>
      </c>
      <c r="F603" s="111" t="s">
        <v>119</v>
      </c>
      <c r="G603" s="111" t="s">
        <v>120</v>
      </c>
      <c r="H603" s="98">
        <v>1000428976</v>
      </c>
      <c r="I603" s="98" t="s">
        <v>115</v>
      </c>
      <c r="J603" s="98" t="s">
        <v>33</v>
      </c>
      <c r="K603" s="15">
        <f>'VZGTTQ00009364 - Harini Sridhar'!F73</f>
        <v>23.134146341463413</v>
      </c>
      <c r="L603" s="15">
        <f>'VZGTTQ00009364 - Harini Sridhar'!G73</f>
        <v>4071.6097560975609</v>
      </c>
      <c r="M603" s="15">
        <f>'VZGTTQ00009364 - Harini Sridhar'!H73</f>
        <v>0</v>
      </c>
      <c r="N603" s="15">
        <f>'VZGTTQ00009364 - Harini Sridhar'!I73</f>
        <v>0</v>
      </c>
      <c r="O603" s="15">
        <f>'VZGTTQ00009364 - Harini Sridhar'!J73</f>
        <v>4071.6097560975609</v>
      </c>
      <c r="P603" s="15">
        <f>'VZGTTQ00009364 - Harini Sridhar'!K73</f>
        <v>4071.6097560975609</v>
      </c>
      <c r="Q603" s="15">
        <f>'VZGTTQ00009364 - Harini Sridhar'!L73</f>
        <v>4071.6097560975609</v>
      </c>
      <c r="R603" s="15">
        <f>'VZGTTQ00009364 - Harini Sridhar'!M73</f>
        <v>4071.6097560975609</v>
      </c>
      <c r="S603" s="15">
        <f>'VZGTTQ00009364 - Harini Sridhar'!N73</f>
        <v>4071.6097560975609</v>
      </c>
      <c r="T603" s="15">
        <f>'VZGTTQ00009364 - Harini Sridhar'!O73</f>
        <v>12214.829268292682</v>
      </c>
      <c r="U603" s="15">
        <f>'VZGTTQ00009364 - Harini Sridhar'!P73</f>
        <v>16286.439024390244</v>
      </c>
      <c r="V603" s="98">
        <f>'VZGTTQ00009364 - Harini Sridhar'!Q73</f>
        <v>0</v>
      </c>
    </row>
    <row r="604" spans="1:22" ht="23.15" hidden="1" customHeight="1">
      <c r="A604" s="98">
        <f>'VZGTTQ00009364 - Harini Sridhar'!A74</f>
        <v>425957</v>
      </c>
      <c r="B604" s="103" t="str">
        <f>'VZGTTQ00009364 - Harini Sridhar'!B74</f>
        <v>T,Arunjunai katha pandieswari</v>
      </c>
      <c r="C604" s="98" t="str">
        <f>'VZGTTQ00009364 - Harini Sridhar'!C74</f>
        <v xml:space="preserve">Offshore </v>
      </c>
      <c r="D604" s="98">
        <f>'VZGTTQ00009364 - Harini Sridhar'!D74</f>
        <v>0</v>
      </c>
      <c r="E604" s="103" t="str">
        <f>'VZGTTQ00009364 - Harini Sridhar'!E74</f>
        <v>Scrum Master-Senior</v>
      </c>
      <c r="F604" s="111" t="s">
        <v>119</v>
      </c>
      <c r="G604" s="111" t="s">
        <v>120</v>
      </c>
      <c r="H604" s="98">
        <v>1000428977</v>
      </c>
      <c r="I604" s="98" t="s">
        <v>114</v>
      </c>
      <c r="J604" s="98" t="s">
        <v>33</v>
      </c>
      <c r="K604" s="15">
        <f>'VZGTTQ00009364 - Harini Sridhar'!F74</f>
        <v>23.134146341463413</v>
      </c>
      <c r="L604" s="15">
        <f>'VZGTTQ00009364 - Harini Sridhar'!G74</f>
        <v>4071.6097560975609</v>
      </c>
      <c r="M604" s="15">
        <f>'VZGTTQ00009364 - Harini Sridhar'!H74</f>
        <v>0</v>
      </c>
      <c r="N604" s="15">
        <f>'VZGTTQ00009364 - Harini Sridhar'!I74</f>
        <v>0</v>
      </c>
      <c r="O604" s="15">
        <f>'VZGTTQ00009364 - Harini Sridhar'!J74</f>
        <v>4071.6097560975609</v>
      </c>
      <c r="P604" s="15">
        <f>'VZGTTQ00009364 - Harini Sridhar'!K74</f>
        <v>4071.6097560975609</v>
      </c>
      <c r="Q604" s="15">
        <f>'VZGTTQ00009364 - Harini Sridhar'!L74</f>
        <v>4071.6097560975609</v>
      </c>
      <c r="R604" s="15">
        <f>'VZGTTQ00009364 - Harini Sridhar'!M74</f>
        <v>4071.6097560975609</v>
      </c>
      <c r="S604" s="15">
        <f>'VZGTTQ00009364 - Harini Sridhar'!N74</f>
        <v>4071.6097560975609</v>
      </c>
      <c r="T604" s="15">
        <f>'VZGTTQ00009364 - Harini Sridhar'!O74</f>
        <v>12214.829268292682</v>
      </c>
      <c r="U604" s="15">
        <f>'VZGTTQ00009364 - Harini Sridhar'!P74</f>
        <v>16286.439024390244</v>
      </c>
      <c r="V604" s="98">
        <f>'VZGTTQ00009364 - Harini Sridhar'!Q74</f>
        <v>0</v>
      </c>
    </row>
    <row r="605" spans="1:22" ht="23.15" hidden="1" customHeight="1">
      <c r="A605" s="98">
        <f>'VZGTTQ00009364 - Harini Sridhar'!A75</f>
        <v>456292</v>
      </c>
      <c r="B605" s="103" t="str">
        <f>'VZGTTQ00009364 - Harini Sridhar'!B75</f>
        <v>Dixon,Divya Esther</v>
      </c>
      <c r="C605" s="98" t="str">
        <f>'VZGTTQ00009364 - Harini Sridhar'!C75</f>
        <v xml:space="preserve">Offshore </v>
      </c>
      <c r="D605" s="98">
        <f>'VZGTTQ00009364 - Harini Sridhar'!D75</f>
        <v>0</v>
      </c>
      <c r="E605" s="103" t="str">
        <f>'VZGTTQ00009364 - Harini Sridhar'!E75</f>
        <v>Scrum Master-Senior</v>
      </c>
      <c r="F605" s="111" t="s">
        <v>119</v>
      </c>
      <c r="G605" s="111" t="s">
        <v>120</v>
      </c>
      <c r="H605" s="98">
        <v>1000428976</v>
      </c>
      <c r="I605" s="98" t="s">
        <v>115</v>
      </c>
      <c r="J605" s="98" t="s">
        <v>33</v>
      </c>
      <c r="K605" s="15">
        <f>'VZGTTQ00009364 - Harini Sridhar'!F75</f>
        <v>23.134146341463413</v>
      </c>
      <c r="L605" s="15">
        <f>'VZGTTQ00009364 - Harini Sridhar'!G75</f>
        <v>4071.6097560975609</v>
      </c>
      <c r="M605" s="15">
        <f>'VZGTTQ00009364 - Harini Sridhar'!H75</f>
        <v>0</v>
      </c>
      <c r="N605" s="15">
        <f>'VZGTTQ00009364 - Harini Sridhar'!I75</f>
        <v>0</v>
      </c>
      <c r="O605" s="15">
        <f>'VZGTTQ00009364 - Harini Sridhar'!J75</f>
        <v>4071.6097560975609</v>
      </c>
      <c r="P605" s="15">
        <f>'VZGTTQ00009364 - Harini Sridhar'!K75</f>
        <v>4071.6097560975609</v>
      </c>
      <c r="Q605" s="15">
        <f>'VZGTTQ00009364 - Harini Sridhar'!L75</f>
        <v>4071.6097560975609</v>
      </c>
      <c r="R605" s="15">
        <f>'VZGTTQ00009364 - Harini Sridhar'!M75</f>
        <v>4071.6097560975609</v>
      </c>
      <c r="S605" s="15">
        <f>'VZGTTQ00009364 - Harini Sridhar'!N75</f>
        <v>4071.6097560975609</v>
      </c>
      <c r="T605" s="15">
        <f>'VZGTTQ00009364 - Harini Sridhar'!O75</f>
        <v>12214.829268292682</v>
      </c>
      <c r="U605" s="15">
        <f>'VZGTTQ00009364 - Harini Sridhar'!P75</f>
        <v>16286.439024390244</v>
      </c>
      <c r="V605" s="98">
        <f>'VZGTTQ00009364 - Harini Sridhar'!Q75</f>
        <v>0</v>
      </c>
    </row>
    <row r="606" spans="1:22" ht="23.15" customHeight="1">
      <c r="A606" s="98">
        <f>'VZGTTQ00009364 - Harini Sridhar'!A76</f>
        <v>2275000</v>
      </c>
      <c r="B606" s="103" t="str">
        <f>'VZGTTQ00009364 - Harini Sridhar'!B76</f>
        <v>R,Akil</v>
      </c>
      <c r="C606" s="98" t="str">
        <f>'VZGTTQ00009364 - Harini Sridhar'!C76</f>
        <v xml:space="preserve">Offshore </v>
      </c>
      <c r="D606" s="98">
        <f>'VZGTTQ00009364 - Harini Sridhar'!D76</f>
        <v>0</v>
      </c>
      <c r="E606" s="103" t="str">
        <f>'VZGTTQ00009364 - Harini Sridhar'!E76</f>
        <v>Scrum Master-Intermediate</v>
      </c>
      <c r="F606" s="111" t="s">
        <v>119</v>
      </c>
      <c r="G606" s="111" t="s">
        <v>120</v>
      </c>
      <c r="H606" s="98">
        <v>1000428976</v>
      </c>
      <c r="I606" s="98" t="s">
        <v>115</v>
      </c>
      <c r="J606" s="98" t="s">
        <v>53</v>
      </c>
      <c r="K606" s="15">
        <f>'VZGTTQ00009364 - Harini Sridhar'!F76</f>
        <v>20.195121951219512</v>
      </c>
      <c r="L606" s="15">
        <f>'VZGTTQ00009364 - Harini Sridhar'!G76</f>
        <v>3554.3414634146343</v>
      </c>
      <c r="M606" s="15">
        <f>'VZGTTQ00009364 - Harini Sridhar'!H76</f>
        <v>0</v>
      </c>
      <c r="N606" s="15">
        <f>'VZGTTQ00009364 - Harini Sridhar'!I76</f>
        <v>0</v>
      </c>
      <c r="O606" s="15">
        <f>'VZGTTQ00009364 - Harini Sridhar'!J76</f>
        <v>3554.3414634146343</v>
      </c>
      <c r="P606" s="15">
        <f>'VZGTTQ00009364 - Harini Sridhar'!K76</f>
        <v>3554.3414634146343</v>
      </c>
      <c r="Q606" s="15">
        <f>'VZGTTQ00009364 - Harini Sridhar'!L76</f>
        <v>3554.3414634146343</v>
      </c>
      <c r="R606" s="15">
        <f>'VZGTTQ00009364 - Harini Sridhar'!M76</f>
        <v>3554.3414634146343</v>
      </c>
      <c r="S606" s="15">
        <f>'VZGTTQ00009364 - Harini Sridhar'!N76</f>
        <v>3554.3414634146343</v>
      </c>
      <c r="T606" s="15">
        <f>'VZGTTQ00009364 - Harini Sridhar'!O76</f>
        <v>10663.024390243903</v>
      </c>
      <c r="U606" s="15">
        <f>'VZGTTQ00009364 - Harini Sridhar'!P76</f>
        <v>14217.365853658537</v>
      </c>
      <c r="V606" s="98">
        <f>'VZGTTQ00009364 - Harini Sridhar'!Q76</f>
        <v>0</v>
      </c>
    </row>
    <row r="607" spans="1:22" ht="23.15" hidden="1" customHeight="1">
      <c r="A607" s="98">
        <f>'VZGTTQ00009364 - Harini Sridhar'!A77</f>
        <v>2298758</v>
      </c>
      <c r="B607" s="103" t="str">
        <f>'VZGTTQ00009364 - Harini Sridhar'!B77</f>
        <v>Sagadevan,Arun</v>
      </c>
      <c r="C607" s="98" t="str">
        <f>'VZGTTQ00009364 - Harini Sridhar'!C77</f>
        <v xml:space="preserve">Offshore </v>
      </c>
      <c r="D607" s="98">
        <f>'VZGTTQ00009364 - Harini Sridhar'!D77</f>
        <v>0</v>
      </c>
      <c r="E607" s="103" t="str">
        <f>'VZGTTQ00009364 - Harini Sridhar'!E77</f>
        <v>Scrum Master-Intermediate</v>
      </c>
      <c r="F607" s="111" t="s">
        <v>119</v>
      </c>
      <c r="G607" s="111" t="s">
        <v>120</v>
      </c>
      <c r="H607" s="98">
        <v>1000428977</v>
      </c>
      <c r="I607" s="98" t="s">
        <v>114</v>
      </c>
      <c r="J607" s="98" t="s">
        <v>24</v>
      </c>
      <c r="K607" s="15">
        <f>'VZGTTQ00009364 - Harini Sridhar'!F77</f>
        <v>20.195121951219512</v>
      </c>
      <c r="L607" s="15">
        <f>'VZGTTQ00009364 - Harini Sridhar'!G77</f>
        <v>3554.3414634146343</v>
      </c>
      <c r="M607" s="15">
        <f>'VZGTTQ00009364 - Harini Sridhar'!H77</f>
        <v>0</v>
      </c>
      <c r="N607" s="15">
        <f>'VZGTTQ00009364 - Harini Sridhar'!I77</f>
        <v>0</v>
      </c>
      <c r="O607" s="15">
        <f>'VZGTTQ00009364 - Harini Sridhar'!J77</f>
        <v>3554.3414634146343</v>
      </c>
      <c r="P607" s="15">
        <f>'VZGTTQ00009364 - Harini Sridhar'!K77</f>
        <v>3554.3414634146343</v>
      </c>
      <c r="Q607" s="15">
        <f>'VZGTTQ00009364 - Harini Sridhar'!L77</f>
        <v>3554.3414634146343</v>
      </c>
      <c r="R607" s="15">
        <f>'VZGTTQ00009364 - Harini Sridhar'!M77</f>
        <v>3554.3414634146343</v>
      </c>
      <c r="S607" s="15">
        <f>'VZGTTQ00009364 - Harini Sridhar'!N77</f>
        <v>3554.3414634146343</v>
      </c>
      <c r="T607" s="15">
        <f>'VZGTTQ00009364 - Harini Sridhar'!O77</f>
        <v>10663.024390243903</v>
      </c>
      <c r="U607" s="15">
        <f>'VZGTTQ00009364 - Harini Sridhar'!P77</f>
        <v>14217.365853658537</v>
      </c>
      <c r="V607" s="98">
        <f>'VZGTTQ00009364 - Harini Sridhar'!Q77</f>
        <v>0</v>
      </c>
    </row>
    <row r="608" spans="1:22" ht="23.15" hidden="1" customHeight="1">
      <c r="A608" s="98">
        <f>'VZGTTQ00009364 - Harini Sridhar'!A78</f>
        <v>2005041</v>
      </c>
      <c r="B608" s="103" t="str">
        <f>'VZGTTQ00009364 - Harini Sridhar'!B78</f>
        <v>V,Shailaja</v>
      </c>
      <c r="C608" s="98" t="str">
        <f>'VZGTTQ00009364 - Harini Sridhar'!C78</f>
        <v xml:space="preserve">Offshore </v>
      </c>
      <c r="D608" s="98">
        <f>'VZGTTQ00009364 - Harini Sridhar'!D78</f>
        <v>0</v>
      </c>
      <c r="E608" s="103" t="str">
        <f>'VZGTTQ00009364 - Harini Sridhar'!E78</f>
        <v>Scrum Master-Intermediate</v>
      </c>
      <c r="F608" s="111" t="s">
        <v>119</v>
      </c>
      <c r="G608" s="111" t="s">
        <v>120</v>
      </c>
      <c r="H608" s="98">
        <v>1000441057</v>
      </c>
      <c r="I608" s="98" t="s">
        <v>49</v>
      </c>
      <c r="J608" s="98" t="s">
        <v>33</v>
      </c>
      <c r="K608" s="15">
        <f>'VZGTTQ00009364 - Harini Sridhar'!F78</f>
        <v>20.195121951219512</v>
      </c>
      <c r="L608" s="15">
        <f>'VZGTTQ00009364 - Harini Sridhar'!G78</f>
        <v>3554.3414634146343</v>
      </c>
      <c r="M608" s="15">
        <f>'VZGTTQ00009364 - Harini Sridhar'!H78</f>
        <v>0</v>
      </c>
      <c r="N608" s="15">
        <f>'VZGTTQ00009364 - Harini Sridhar'!I78</f>
        <v>0</v>
      </c>
      <c r="O608" s="15">
        <f>'VZGTTQ00009364 - Harini Sridhar'!J78</f>
        <v>3554.3414634146343</v>
      </c>
      <c r="P608" s="15">
        <f>'VZGTTQ00009364 - Harini Sridhar'!K78</f>
        <v>3554.3414634146343</v>
      </c>
      <c r="Q608" s="15">
        <f>'VZGTTQ00009364 - Harini Sridhar'!L78</f>
        <v>3554.3414634146343</v>
      </c>
      <c r="R608" s="15">
        <f>'VZGTTQ00009364 - Harini Sridhar'!M78</f>
        <v>3554.3414634146343</v>
      </c>
      <c r="S608" s="15">
        <f>'VZGTTQ00009364 - Harini Sridhar'!N78</f>
        <v>3554.3414634146343</v>
      </c>
      <c r="T608" s="15">
        <f>'VZGTTQ00009364 - Harini Sridhar'!O78</f>
        <v>10663.024390243903</v>
      </c>
      <c r="U608" s="15">
        <f>'VZGTTQ00009364 - Harini Sridhar'!P78</f>
        <v>14217.365853658537</v>
      </c>
      <c r="V608" s="98">
        <f>'VZGTTQ00009364 - Harini Sridhar'!Q78</f>
        <v>0</v>
      </c>
    </row>
    <row r="609" spans="1:22" ht="23.15" hidden="1" customHeight="1">
      <c r="A609" s="98">
        <f>'VZGTTQ00009364 - Harini Sridhar'!A79</f>
        <v>2007058</v>
      </c>
      <c r="B609" s="103" t="str">
        <f>'VZGTTQ00009364 - Harini Sridhar'!B79</f>
        <v>R,Manasadevi</v>
      </c>
      <c r="C609" s="98" t="str">
        <f>'VZGTTQ00009364 - Harini Sridhar'!C79</f>
        <v xml:space="preserve">Offshore </v>
      </c>
      <c r="D609" s="98">
        <f>'VZGTTQ00009364 - Harini Sridhar'!D79</f>
        <v>0</v>
      </c>
      <c r="E609" s="103" t="str">
        <f>'VZGTTQ00009364 - Harini Sridhar'!E79</f>
        <v>Scrum Master-Intermediate</v>
      </c>
      <c r="F609" s="111" t="s">
        <v>119</v>
      </c>
      <c r="G609" s="111" t="s">
        <v>120</v>
      </c>
      <c r="H609" s="98">
        <v>1000428977</v>
      </c>
      <c r="I609" s="98" t="s">
        <v>114</v>
      </c>
      <c r="J609" s="98" t="s">
        <v>33</v>
      </c>
      <c r="K609" s="15">
        <f>'VZGTTQ00009364 - Harini Sridhar'!F79</f>
        <v>20.195121951219512</v>
      </c>
      <c r="L609" s="15">
        <f>'VZGTTQ00009364 - Harini Sridhar'!G79</f>
        <v>3554.3414634146343</v>
      </c>
      <c r="M609" s="15">
        <f>'VZGTTQ00009364 - Harini Sridhar'!H79</f>
        <v>0</v>
      </c>
      <c r="N609" s="15">
        <f>'VZGTTQ00009364 - Harini Sridhar'!I79</f>
        <v>0</v>
      </c>
      <c r="O609" s="15">
        <f>'VZGTTQ00009364 - Harini Sridhar'!J79</f>
        <v>3554.3414634146343</v>
      </c>
      <c r="P609" s="15">
        <f>'VZGTTQ00009364 - Harini Sridhar'!K79</f>
        <v>3554.3414634146343</v>
      </c>
      <c r="Q609" s="15">
        <f>'VZGTTQ00009364 - Harini Sridhar'!L79</f>
        <v>3554.3414634146343</v>
      </c>
      <c r="R609" s="15">
        <f>'VZGTTQ00009364 - Harini Sridhar'!M79</f>
        <v>3554.3414634146343</v>
      </c>
      <c r="S609" s="15">
        <f>'VZGTTQ00009364 - Harini Sridhar'!N79</f>
        <v>3554.3414634146343</v>
      </c>
      <c r="T609" s="15">
        <f>'VZGTTQ00009364 - Harini Sridhar'!O79</f>
        <v>10663.024390243903</v>
      </c>
      <c r="U609" s="15">
        <f>'VZGTTQ00009364 - Harini Sridhar'!P79</f>
        <v>14217.365853658537</v>
      </c>
      <c r="V609" s="98">
        <f>'VZGTTQ00009364 - Harini Sridhar'!Q79</f>
        <v>0</v>
      </c>
    </row>
    <row r="610" spans="1:22" ht="23.15" hidden="1" customHeight="1">
      <c r="A610" s="98">
        <f>'VZGTTQ00009364 - Harini Sridhar'!A80</f>
        <v>2154601</v>
      </c>
      <c r="B610" s="103" t="str">
        <f>'VZGTTQ00009364 - Harini Sridhar'!B80</f>
        <v>Gadamsetti,Sai Kiran</v>
      </c>
      <c r="C610" s="98" t="str">
        <f>'VZGTTQ00009364 - Harini Sridhar'!C80</f>
        <v xml:space="preserve">Offshore </v>
      </c>
      <c r="D610" s="98">
        <f>'VZGTTQ00009364 - Harini Sridhar'!D80</f>
        <v>0</v>
      </c>
      <c r="E610" s="103" t="str">
        <f>'VZGTTQ00009364 - Harini Sridhar'!E80</f>
        <v>Sr. UI Developer-Senior</v>
      </c>
      <c r="F610" s="111" t="s">
        <v>119</v>
      </c>
      <c r="G610" s="111" t="s">
        <v>120</v>
      </c>
      <c r="H610" s="98">
        <v>1000428976</v>
      </c>
      <c r="I610" s="98" t="s">
        <v>115</v>
      </c>
      <c r="J610" s="98" t="s">
        <v>33</v>
      </c>
      <c r="K610" s="15">
        <f>'VZGTTQ00009364 - Harini Sridhar'!F80</f>
        <v>23.134146341463413</v>
      </c>
      <c r="L610" s="15">
        <f>'VZGTTQ00009364 - Harini Sridhar'!G80</f>
        <v>4071.6097560975609</v>
      </c>
      <c r="M610" s="15">
        <f>'VZGTTQ00009364 - Harini Sridhar'!H80</f>
        <v>0</v>
      </c>
      <c r="N610" s="15">
        <f>'VZGTTQ00009364 - Harini Sridhar'!I80</f>
        <v>0</v>
      </c>
      <c r="O610" s="15">
        <f>'VZGTTQ00009364 - Harini Sridhar'!J80</f>
        <v>4071.6097560975609</v>
      </c>
      <c r="P610" s="15">
        <f>'VZGTTQ00009364 - Harini Sridhar'!K80</f>
        <v>4071.6097560975609</v>
      </c>
      <c r="Q610" s="15">
        <f>'VZGTTQ00009364 - Harini Sridhar'!L80</f>
        <v>4071.6097560975609</v>
      </c>
      <c r="R610" s="15">
        <f>'VZGTTQ00009364 - Harini Sridhar'!M80</f>
        <v>4071.6097560975609</v>
      </c>
      <c r="S610" s="15">
        <f>'VZGTTQ00009364 - Harini Sridhar'!N80</f>
        <v>4071.6097560975609</v>
      </c>
      <c r="T610" s="15">
        <f>'VZGTTQ00009364 - Harini Sridhar'!O80</f>
        <v>12214.829268292682</v>
      </c>
      <c r="U610" s="15">
        <f>'VZGTTQ00009364 - Harini Sridhar'!P80</f>
        <v>16286.439024390244</v>
      </c>
      <c r="V610" s="98">
        <f>'VZGTTQ00009364 - Harini Sridhar'!Q80</f>
        <v>0</v>
      </c>
    </row>
    <row r="611" spans="1:22" ht="23.15" hidden="1" customHeight="1">
      <c r="A611" s="98">
        <f>'VZGTTQ00009364 - Harini Sridhar'!A81</f>
        <v>2200071</v>
      </c>
      <c r="B611" s="103" t="str">
        <f>'VZGTTQ00009364 - Harini Sridhar'!B81</f>
        <v>Bahadure,Prerana Prashant</v>
      </c>
      <c r="C611" s="98" t="str">
        <f>'VZGTTQ00009364 - Harini Sridhar'!C81</f>
        <v xml:space="preserve">Offshore </v>
      </c>
      <c r="D611" s="98">
        <f>'VZGTTQ00009364 - Harini Sridhar'!D81</f>
        <v>0</v>
      </c>
      <c r="E611" s="103" t="str">
        <f>'VZGTTQ00009364 - Harini Sridhar'!E81</f>
        <v>Sr. UI Developer-Senior</v>
      </c>
      <c r="F611" s="111" t="s">
        <v>119</v>
      </c>
      <c r="G611" s="111" t="s">
        <v>120</v>
      </c>
      <c r="H611" s="98">
        <v>1000428976</v>
      </c>
      <c r="I611" s="98" t="s">
        <v>115</v>
      </c>
      <c r="J611" s="98" t="s">
        <v>33</v>
      </c>
      <c r="K611" s="15">
        <f>'VZGTTQ00009364 - Harini Sridhar'!F81</f>
        <v>23.134146341463413</v>
      </c>
      <c r="L611" s="15">
        <f>'VZGTTQ00009364 - Harini Sridhar'!G81</f>
        <v>4071.6097560975609</v>
      </c>
      <c r="M611" s="15">
        <f>'VZGTTQ00009364 - Harini Sridhar'!H81</f>
        <v>0</v>
      </c>
      <c r="N611" s="15">
        <f>'VZGTTQ00009364 - Harini Sridhar'!I81</f>
        <v>0</v>
      </c>
      <c r="O611" s="15">
        <f>'VZGTTQ00009364 - Harini Sridhar'!J81</f>
        <v>4071.6097560975609</v>
      </c>
      <c r="P611" s="15">
        <f>'VZGTTQ00009364 - Harini Sridhar'!K81</f>
        <v>4071.6097560975609</v>
      </c>
      <c r="Q611" s="15">
        <f>'VZGTTQ00009364 - Harini Sridhar'!L81</f>
        <v>4071.6097560975609</v>
      </c>
      <c r="R611" s="15">
        <f>'VZGTTQ00009364 - Harini Sridhar'!M81</f>
        <v>4071.6097560975609</v>
      </c>
      <c r="S611" s="15">
        <f>'VZGTTQ00009364 - Harini Sridhar'!N81</f>
        <v>4071.6097560975609</v>
      </c>
      <c r="T611" s="15">
        <f>'VZGTTQ00009364 - Harini Sridhar'!O81</f>
        <v>12214.829268292682</v>
      </c>
      <c r="U611" s="15">
        <f>'VZGTTQ00009364 - Harini Sridhar'!P81</f>
        <v>16286.439024390244</v>
      </c>
      <c r="V611" s="98">
        <f>'VZGTTQ00009364 - Harini Sridhar'!Q81</f>
        <v>0</v>
      </c>
    </row>
    <row r="612" spans="1:22" ht="23.15" hidden="1" customHeight="1">
      <c r="A612" s="98">
        <f>'VZGTTQ00009364 - Harini Sridhar'!A82</f>
        <v>2227156</v>
      </c>
      <c r="B612" s="103" t="str">
        <f>'VZGTTQ00009364 - Harini Sridhar'!B82</f>
        <v>Mevegar,Muzamil</v>
      </c>
      <c r="C612" s="98" t="str">
        <f>'VZGTTQ00009364 - Harini Sridhar'!C82</f>
        <v xml:space="preserve">Offshore </v>
      </c>
      <c r="D612" s="98">
        <f>'VZGTTQ00009364 - Harini Sridhar'!D82</f>
        <v>0</v>
      </c>
      <c r="E612" s="103" t="str">
        <f>'VZGTTQ00009364 - Harini Sridhar'!E82</f>
        <v>Sr. UI Developer-Senior</v>
      </c>
      <c r="F612" s="111" t="s">
        <v>119</v>
      </c>
      <c r="G612" s="111" t="s">
        <v>120</v>
      </c>
      <c r="H612" s="98">
        <v>1000428976</v>
      </c>
      <c r="I612" s="98" t="s">
        <v>115</v>
      </c>
      <c r="J612" s="98" t="s">
        <v>33</v>
      </c>
      <c r="K612" s="15">
        <f>'VZGTTQ00009364 - Harini Sridhar'!F82</f>
        <v>23.134146341463413</v>
      </c>
      <c r="L612" s="15">
        <f>'VZGTTQ00009364 - Harini Sridhar'!G82</f>
        <v>4071.6097560975609</v>
      </c>
      <c r="M612" s="15">
        <f>'VZGTTQ00009364 - Harini Sridhar'!H82</f>
        <v>0</v>
      </c>
      <c r="N612" s="15">
        <f>'VZGTTQ00009364 - Harini Sridhar'!I82</f>
        <v>0</v>
      </c>
      <c r="O612" s="15">
        <f>'VZGTTQ00009364 - Harini Sridhar'!J82</f>
        <v>4071.6097560975609</v>
      </c>
      <c r="P612" s="15">
        <f>'VZGTTQ00009364 - Harini Sridhar'!K82</f>
        <v>4071.6097560975609</v>
      </c>
      <c r="Q612" s="15">
        <f>'VZGTTQ00009364 - Harini Sridhar'!L82</f>
        <v>4071.6097560975609</v>
      </c>
      <c r="R612" s="15">
        <f>'VZGTTQ00009364 - Harini Sridhar'!M82</f>
        <v>4071.6097560975609</v>
      </c>
      <c r="S612" s="15">
        <f>'VZGTTQ00009364 - Harini Sridhar'!N82</f>
        <v>4071.6097560975609</v>
      </c>
      <c r="T612" s="15">
        <f>'VZGTTQ00009364 - Harini Sridhar'!O82</f>
        <v>12214.829268292682</v>
      </c>
      <c r="U612" s="15">
        <f>'VZGTTQ00009364 - Harini Sridhar'!P82</f>
        <v>16286.439024390244</v>
      </c>
      <c r="V612" s="98">
        <f>'VZGTTQ00009364 - Harini Sridhar'!Q82</f>
        <v>0</v>
      </c>
    </row>
    <row r="613" spans="1:22" ht="23.15" hidden="1" customHeight="1">
      <c r="A613" s="98">
        <f>'VZGTTQ00009364 - Harini Sridhar'!A83</f>
        <v>2302427</v>
      </c>
      <c r="B613" s="103" t="str">
        <f>'VZGTTQ00009364 - Harini Sridhar'!B83</f>
        <v>Chittineni,Srimannarayana</v>
      </c>
      <c r="C613" s="98" t="str">
        <f>'VZGTTQ00009364 - Harini Sridhar'!C83</f>
        <v xml:space="preserve">Offshore </v>
      </c>
      <c r="D613" s="98">
        <f>'VZGTTQ00009364 - Harini Sridhar'!D83</f>
        <v>0</v>
      </c>
      <c r="E613" s="103" t="str">
        <f>'VZGTTQ00009364 - Harini Sridhar'!E83</f>
        <v>Sr. UI Developer-Senior</v>
      </c>
      <c r="F613" s="111" t="s">
        <v>119</v>
      </c>
      <c r="G613" s="111" t="s">
        <v>120</v>
      </c>
      <c r="H613" s="98">
        <v>1000428976</v>
      </c>
      <c r="I613" s="98" t="s">
        <v>115</v>
      </c>
      <c r="J613" s="98" t="s">
        <v>24</v>
      </c>
      <c r="K613" s="15">
        <f>'VZGTTQ00009364 - Harini Sridhar'!F83</f>
        <v>23.134146341463413</v>
      </c>
      <c r="L613" s="15">
        <f>'VZGTTQ00009364 - Harini Sridhar'!G83</f>
        <v>4071.6097560975609</v>
      </c>
      <c r="M613" s="15">
        <f>'VZGTTQ00009364 - Harini Sridhar'!H83</f>
        <v>0</v>
      </c>
      <c r="N613" s="15">
        <f>'VZGTTQ00009364 - Harini Sridhar'!I83</f>
        <v>0</v>
      </c>
      <c r="O613" s="15">
        <f>'VZGTTQ00009364 - Harini Sridhar'!J83</f>
        <v>4071.6097560975609</v>
      </c>
      <c r="P613" s="15">
        <f>'VZGTTQ00009364 - Harini Sridhar'!K83</f>
        <v>4071.6097560975609</v>
      </c>
      <c r="Q613" s="15">
        <f>'VZGTTQ00009364 - Harini Sridhar'!L83</f>
        <v>4071.6097560975609</v>
      </c>
      <c r="R613" s="15">
        <f>'VZGTTQ00009364 - Harini Sridhar'!M83</f>
        <v>4071.6097560975609</v>
      </c>
      <c r="S613" s="15">
        <f>'VZGTTQ00009364 - Harini Sridhar'!N83</f>
        <v>4071.6097560975609</v>
      </c>
      <c r="T613" s="15">
        <f>'VZGTTQ00009364 - Harini Sridhar'!O83</f>
        <v>12214.829268292682</v>
      </c>
      <c r="U613" s="15">
        <f>'VZGTTQ00009364 - Harini Sridhar'!P83</f>
        <v>16286.439024390244</v>
      </c>
      <c r="V613" s="98">
        <f>'VZGTTQ00009364 - Harini Sridhar'!Q83</f>
        <v>0</v>
      </c>
    </row>
    <row r="614" spans="1:22" ht="23.15" hidden="1" customHeight="1">
      <c r="A614" s="98">
        <f>'VZGTTQ00009364 - Harini Sridhar'!A84</f>
        <v>544514</v>
      </c>
      <c r="B614" s="103" t="str">
        <f>'VZGTTQ00009364 - Harini Sridhar'!B84</f>
        <v>J,Arunkumar</v>
      </c>
      <c r="C614" s="98" t="str">
        <f>'VZGTTQ00009364 - Harini Sridhar'!C84</f>
        <v xml:space="preserve">Offshore </v>
      </c>
      <c r="D614" s="98">
        <f>'VZGTTQ00009364 - Harini Sridhar'!D84</f>
        <v>0</v>
      </c>
      <c r="E614" s="103" t="str">
        <f>'VZGTTQ00009364 - Harini Sridhar'!E84</f>
        <v>UI Developer-Intermediate</v>
      </c>
      <c r="F614" s="111" t="s">
        <v>119</v>
      </c>
      <c r="G614" s="111" t="s">
        <v>120</v>
      </c>
      <c r="H614" s="98">
        <v>1000428976</v>
      </c>
      <c r="I614" s="98" t="s">
        <v>115</v>
      </c>
      <c r="J614" s="98" t="s">
        <v>33</v>
      </c>
      <c r="K614" s="15">
        <f>'VZGTTQ00009364 - Harini Sridhar'!F84</f>
        <v>21.512195121951219</v>
      </c>
      <c r="L614" s="15">
        <f>'VZGTTQ00009364 - Harini Sridhar'!G84</f>
        <v>3786.1463414634145</v>
      </c>
      <c r="M614" s="15">
        <f>'VZGTTQ00009364 - Harini Sridhar'!H84</f>
        <v>0</v>
      </c>
      <c r="N614" s="15">
        <f>'VZGTTQ00009364 - Harini Sridhar'!I84</f>
        <v>0</v>
      </c>
      <c r="O614" s="15">
        <f>'VZGTTQ00009364 - Harini Sridhar'!J84</f>
        <v>3786.1463414634145</v>
      </c>
      <c r="P614" s="15">
        <f>'VZGTTQ00009364 - Harini Sridhar'!K84</f>
        <v>3786.1463414634145</v>
      </c>
      <c r="Q614" s="15">
        <f>'VZGTTQ00009364 - Harini Sridhar'!L84</f>
        <v>3786.1463414634145</v>
      </c>
      <c r="R614" s="15">
        <f>'VZGTTQ00009364 - Harini Sridhar'!M84</f>
        <v>3786.1463414634145</v>
      </c>
      <c r="S614" s="15">
        <f>'VZGTTQ00009364 - Harini Sridhar'!N84</f>
        <v>3786.1463414634145</v>
      </c>
      <c r="T614" s="15">
        <f>'VZGTTQ00009364 - Harini Sridhar'!O84</f>
        <v>11358.439024390244</v>
      </c>
      <c r="U614" s="15">
        <f>'VZGTTQ00009364 - Harini Sridhar'!P84</f>
        <v>15144.585365853658</v>
      </c>
      <c r="V614" s="98">
        <f>'VZGTTQ00009364 - Harini Sridhar'!Q84</f>
        <v>0</v>
      </c>
    </row>
    <row r="615" spans="1:22" ht="23.15" hidden="1" customHeight="1">
      <c r="A615" s="98">
        <f>'VZGTTQ00009364 - Harini Sridhar'!A85</f>
        <v>581702</v>
      </c>
      <c r="B615" s="103" t="str">
        <f>'VZGTTQ00009364 - Harini Sridhar'!B85</f>
        <v>Manikandan,Radhai</v>
      </c>
      <c r="C615" s="98" t="str">
        <f>'VZGTTQ00009364 - Harini Sridhar'!C85</f>
        <v xml:space="preserve">Offshore </v>
      </c>
      <c r="D615" s="98">
        <f>'VZGTTQ00009364 - Harini Sridhar'!D85</f>
        <v>0</v>
      </c>
      <c r="E615" s="103" t="str">
        <f>'VZGTTQ00009364 - Harini Sridhar'!E85</f>
        <v>UI Developer-Intermediate</v>
      </c>
      <c r="F615" s="111" t="s">
        <v>119</v>
      </c>
      <c r="G615" s="111" t="s">
        <v>120</v>
      </c>
      <c r="H615" s="98">
        <v>1000428976</v>
      </c>
      <c r="I615" s="98" t="s">
        <v>115</v>
      </c>
      <c r="J615" s="98" t="s">
        <v>33</v>
      </c>
      <c r="K615" s="15">
        <f>'VZGTTQ00009364 - Harini Sridhar'!F85</f>
        <v>21.512195121951219</v>
      </c>
      <c r="L615" s="15">
        <f>'VZGTTQ00009364 - Harini Sridhar'!G85</f>
        <v>3786.1463414634145</v>
      </c>
      <c r="M615" s="15">
        <f>'VZGTTQ00009364 - Harini Sridhar'!H85</f>
        <v>0</v>
      </c>
      <c r="N615" s="15">
        <f>'VZGTTQ00009364 - Harini Sridhar'!I85</f>
        <v>0</v>
      </c>
      <c r="O615" s="15">
        <f>'VZGTTQ00009364 - Harini Sridhar'!J85</f>
        <v>3786.1463414634145</v>
      </c>
      <c r="P615" s="15">
        <f>'VZGTTQ00009364 - Harini Sridhar'!K85</f>
        <v>3786.1463414634145</v>
      </c>
      <c r="Q615" s="15">
        <f>'VZGTTQ00009364 - Harini Sridhar'!L85</f>
        <v>3786.1463414634145</v>
      </c>
      <c r="R615" s="15">
        <f>'VZGTTQ00009364 - Harini Sridhar'!M85</f>
        <v>3786.1463414634145</v>
      </c>
      <c r="S615" s="15">
        <f>'VZGTTQ00009364 - Harini Sridhar'!N85</f>
        <v>3786.1463414634145</v>
      </c>
      <c r="T615" s="15">
        <f>'VZGTTQ00009364 - Harini Sridhar'!O85</f>
        <v>11358.439024390244</v>
      </c>
      <c r="U615" s="15">
        <f>'VZGTTQ00009364 - Harini Sridhar'!P85</f>
        <v>15144.585365853658</v>
      </c>
      <c r="V615" s="98">
        <f>'VZGTTQ00009364 - Harini Sridhar'!Q85</f>
        <v>0</v>
      </c>
    </row>
    <row r="616" spans="1:22" ht="23.15" hidden="1" customHeight="1">
      <c r="A616" s="98">
        <f>'VZGTTQ00009364 - Harini Sridhar'!A86</f>
        <v>2118715</v>
      </c>
      <c r="B616" s="103" t="str">
        <f>'VZGTTQ00009364 - Harini Sridhar'!B86</f>
        <v>Tiwari,Vishal</v>
      </c>
      <c r="C616" s="98" t="str">
        <f>'VZGTTQ00009364 - Harini Sridhar'!C86</f>
        <v xml:space="preserve">Offshore </v>
      </c>
      <c r="D616" s="98">
        <f>'VZGTTQ00009364 - Harini Sridhar'!D86</f>
        <v>0</v>
      </c>
      <c r="E616" s="103" t="str">
        <f>'VZGTTQ00009364 - Harini Sridhar'!E86</f>
        <v>UI Developer-Junior</v>
      </c>
      <c r="F616" s="111" t="s">
        <v>119</v>
      </c>
      <c r="G616" s="111" t="s">
        <v>120</v>
      </c>
      <c r="H616" s="98">
        <v>1000428976</v>
      </c>
      <c r="I616" s="98" t="s">
        <v>115</v>
      </c>
      <c r="J616" s="98" t="s">
        <v>33</v>
      </c>
      <c r="K616" s="15">
        <f>'VZGTTQ00009364 - Harini Sridhar'!F86</f>
        <v>17.670731707317074</v>
      </c>
      <c r="L616" s="15">
        <f>'VZGTTQ00009364 - Harini Sridhar'!G86</f>
        <v>3110.0487804878048</v>
      </c>
      <c r="M616" s="15">
        <f>'VZGTTQ00009364 - Harini Sridhar'!H86</f>
        <v>0</v>
      </c>
      <c r="N616" s="15">
        <f>'VZGTTQ00009364 - Harini Sridhar'!I86</f>
        <v>0</v>
      </c>
      <c r="O616" s="15">
        <f>'VZGTTQ00009364 - Harini Sridhar'!J86</f>
        <v>3110.0487804878048</v>
      </c>
      <c r="P616" s="15">
        <f>'VZGTTQ00009364 - Harini Sridhar'!K86</f>
        <v>3110.0487804878048</v>
      </c>
      <c r="Q616" s="15">
        <f>'VZGTTQ00009364 - Harini Sridhar'!L86</f>
        <v>3110.0487804878048</v>
      </c>
      <c r="R616" s="15">
        <f>'VZGTTQ00009364 - Harini Sridhar'!M86</f>
        <v>3110.0487804878048</v>
      </c>
      <c r="S616" s="15">
        <f>'VZGTTQ00009364 - Harini Sridhar'!N86</f>
        <v>3110.0487804878048</v>
      </c>
      <c r="T616" s="15">
        <f>'VZGTTQ00009364 - Harini Sridhar'!O86</f>
        <v>9330.1463414634145</v>
      </c>
      <c r="U616" s="15">
        <f>'VZGTTQ00009364 - Harini Sridhar'!P86</f>
        <v>12440.195121951219</v>
      </c>
      <c r="V616" s="98">
        <f>'VZGTTQ00009364 - Harini Sridhar'!Q86</f>
        <v>0</v>
      </c>
    </row>
    <row r="617" spans="1:22" ht="23.15" hidden="1" customHeight="1">
      <c r="A617" s="98">
        <f>'VZGTTQ00009364 - Harini Sridhar'!A87</f>
        <v>2101057</v>
      </c>
      <c r="B617" s="103" t="str">
        <f>'VZGTTQ00009364 - Harini Sridhar'!B87</f>
        <v>Babu,Bini</v>
      </c>
      <c r="C617" s="98" t="str">
        <f>'VZGTTQ00009364 - Harini Sridhar'!C87</f>
        <v xml:space="preserve">Offshore </v>
      </c>
      <c r="D617" s="98">
        <f>'VZGTTQ00009364 - Harini Sridhar'!D87</f>
        <v>0</v>
      </c>
      <c r="E617" s="103" t="str">
        <f>'VZGTTQ00009364 - Harini Sridhar'!E87</f>
        <v>UI Developer-Junior</v>
      </c>
      <c r="F617" s="111" t="s">
        <v>119</v>
      </c>
      <c r="G617" s="111" t="s">
        <v>120</v>
      </c>
      <c r="H617" s="98">
        <v>1000428976</v>
      </c>
      <c r="I617" s="98" t="s">
        <v>115</v>
      </c>
      <c r="J617" s="98" t="s">
        <v>33</v>
      </c>
      <c r="K617" s="15">
        <f>'VZGTTQ00009364 - Harini Sridhar'!F87</f>
        <v>17.670731707317074</v>
      </c>
      <c r="L617" s="15">
        <f>'VZGTTQ00009364 - Harini Sridhar'!G87</f>
        <v>3110.0487804878048</v>
      </c>
      <c r="M617" s="15">
        <f>'VZGTTQ00009364 - Harini Sridhar'!H87</f>
        <v>0</v>
      </c>
      <c r="N617" s="15">
        <f>'VZGTTQ00009364 - Harini Sridhar'!I87</f>
        <v>0</v>
      </c>
      <c r="O617" s="15">
        <f>'VZGTTQ00009364 - Harini Sridhar'!J87</f>
        <v>3110.0487804878048</v>
      </c>
      <c r="P617" s="15">
        <f>'VZGTTQ00009364 - Harini Sridhar'!K87</f>
        <v>3110.0487804878048</v>
      </c>
      <c r="Q617" s="15">
        <f>'VZGTTQ00009364 - Harini Sridhar'!L87</f>
        <v>3110.0487804878048</v>
      </c>
      <c r="R617" s="15">
        <f>'VZGTTQ00009364 - Harini Sridhar'!M87</f>
        <v>3110.0487804878048</v>
      </c>
      <c r="S617" s="15">
        <f>'VZGTTQ00009364 - Harini Sridhar'!N87</f>
        <v>3110.0487804878048</v>
      </c>
      <c r="T617" s="15">
        <f>'VZGTTQ00009364 - Harini Sridhar'!O87</f>
        <v>9330.1463414634145</v>
      </c>
      <c r="U617" s="15">
        <f>'VZGTTQ00009364 - Harini Sridhar'!P87</f>
        <v>12440.195121951219</v>
      </c>
      <c r="V617" s="98">
        <f>'VZGTTQ00009364 - Harini Sridhar'!Q87</f>
        <v>0</v>
      </c>
    </row>
    <row r="618" spans="1:22" ht="23.15" hidden="1" customHeight="1">
      <c r="A618" s="98">
        <f>'VZGTTQ00009364 - Harini Sridhar'!A88</f>
        <v>2124484</v>
      </c>
      <c r="B618" s="103" t="str">
        <f>'VZGTTQ00009364 - Harini Sridhar'!B88</f>
        <v>K G,Subashini</v>
      </c>
      <c r="C618" s="98" t="str">
        <f>'VZGTTQ00009364 - Harini Sridhar'!C88</f>
        <v xml:space="preserve">Offshore </v>
      </c>
      <c r="D618" s="98">
        <f>'VZGTTQ00009364 - Harini Sridhar'!D88</f>
        <v>0</v>
      </c>
      <c r="E618" s="103" t="str">
        <f>'VZGTTQ00009364 - Harini Sridhar'!E88</f>
        <v>UI Developer-Junior</v>
      </c>
      <c r="F618" s="111" t="s">
        <v>119</v>
      </c>
      <c r="G618" s="111" t="s">
        <v>120</v>
      </c>
      <c r="H618" s="98">
        <v>1000428976</v>
      </c>
      <c r="I618" s="98" t="s">
        <v>115</v>
      </c>
      <c r="J618" s="98" t="s">
        <v>33</v>
      </c>
      <c r="K618" s="15">
        <f>'VZGTTQ00009364 - Harini Sridhar'!F88</f>
        <v>17.670731707317074</v>
      </c>
      <c r="L618" s="15">
        <f>'VZGTTQ00009364 - Harini Sridhar'!G88</f>
        <v>3110.0487804878048</v>
      </c>
      <c r="M618" s="15">
        <f>'VZGTTQ00009364 - Harini Sridhar'!H88</f>
        <v>0</v>
      </c>
      <c r="N618" s="15">
        <f>'VZGTTQ00009364 - Harini Sridhar'!I88</f>
        <v>0</v>
      </c>
      <c r="O618" s="15">
        <f>'VZGTTQ00009364 - Harini Sridhar'!J88</f>
        <v>3110.0487804878048</v>
      </c>
      <c r="P618" s="15">
        <f>'VZGTTQ00009364 - Harini Sridhar'!K88</f>
        <v>3110.0487804878048</v>
      </c>
      <c r="Q618" s="15">
        <f>'VZGTTQ00009364 - Harini Sridhar'!L88</f>
        <v>3110.0487804878048</v>
      </c>
      <c r="R618" s="15">
        <f>'VZGTTQ00009364 - Harini Sridhar'!M88</f>
        <v>3110.0487804878048</v>
      </c>
      <c r="S618" s="15">
        <f>'VZGTTQ00009364 - Harini Sridhar'!N88</f>
        <v>3110.0487804878048</v>
      </c>
      <c r="T618" s="15">
        <f>'VZGTTQ00009364 - Harini Sridhar'!O88</f>
        <v>9330.1463414634145</v>
      </c>
      <c r="U618" s="15">
        <f>'VZGTTQ00009364 - Harini Sridhar'!P88</f>
        <v>12440.195121951219</v>
      </c>
      <c r="V618" s="98">
        <f>'VZGTTQ00009364 - Harini Sridhar'!Q88</f>
        <v>0</v>
      </c>
    </row>
    <row r="619" spans="1:22" ht="23.15" hidden="1" customHeight="1">
      <c r="A619" s="98">
        <f>'VZGTTQ00009364 - Harini Sridhar'!A89</f>
        <v>2139599</v>
      </c>
      <c r="B619" s="103" t="str">
        <f>'VZGTTQ00009364 - Harini Sridhar'!B89</f>
        <v>G,Kavithasan</v>
      </c>
      <c r="C619" s="98" t="str">
        <f>'VZGTTQ00009364 - Harini Sridhar'!C89</f>
        <v xml:space="preserve">Offshore </v>
      </c>
      <c r="D619" s="98">
        <f>'VZGTTQ00009364 - Harini Sridhar'!D89</f>
        <v>0</v>
      </c>
      <c r="E619" s="103" t="str">
        <f>'VZGTTQ00009364 - Harini Sridhar'!E89</f>
        <v>UI Developer-Junior</v>
      </c>
      <c r="F619" s="111" t="s">
        <v>119</v>
      </c>
      <c r="G619" s="111" t="s">
        <v>120</v>
      </c>
      <c r="H619" s="98">
        <v>1000441057</v>
      </c>
      <c r="I619" s="98" t="s">
        <v>49</v>
      </c>
      <c r="J619" s="98" t="s">
        <v>33</v>
      </c>
      <c r="K619" s="15">
        <f>'VZGTTQ00009364 - Harini Sridhar'!F89</f>
        <v>17.670731707317074</v>
      </c>
      <c r="L619" s="15">
        <f>'VZGTTQ00009364 - Harini Sridhar'!G89</f>
        <v>3110.0487804878048</v>
      </c>
      <c r="M619" s="15">
        <f>'VZGTTQ00009364 - Harini Sridhar'!H89</f>
        <v>0</v>
      </c>
      <c r="N619" s="15">
        <f>'VZGTTQ00009364 - Harini Sridhar'!I89</f>
        <v>0</v>
      </c>
      <c r="O619" s="15">
        <f>'VZGTTQ00009364 - Harini Sridhar'!J89</f>
        <v>3110.0487804878048</v>
      </c>
      <c r="P619" s="15">
        <f>'VZGTTQ00009364 - Harini Sridhar'!K89</f>
        <v>3110.0487804878048</v>
      </c>
      <c r="Q619" s="15">
        <f>'VZGTTQ00009364 - Harini Sridhar'!L89</f>
        <v>3110.0487804878048</v>
      </c>
      <c r="R619" s="15">
        <f>'VZGTTQ00009364 - Harini Sridhar'!M89</f>
        <v>3110.0487804878048</v>
      </c>
      <c r="S619" s="15">
        <f>'VZGTTQ00009364 - Harini Sridhar'!N89</f>
        <v>3110.0487804878048</v>
      </c>
      <c r="T619" s="15">
        <f>'VZGTTQ00009364 - Harini Sridhar'!O89</f>
        <v>9330.1463414634145</v>
      </c>
      <c r="U619" s="15">
        <f>'VZGTTQ00009364 - Harini Sridhar'!P89</f>
        <v>12440.195121951219</v>
      </c>
      <c r="V619" s="98">
        <f>'VZGTTQ00009364 - Harini Sridhar'!Q89</f>
        <v>0</v>
      </c>
    </row>
    <row r="620" spans="1:22" ht="23.15" hidden="1" customHeight="1">
      <c r="A620" s="98">
        <f>'VZGTTQ00009364 - Harini Sridhar'!A90</f>
        <v>2166940</v>
      </c>
      <c r="B620" s="103" t="str">
        <f>'VZGTTQ00009364 - Harini Sridhar'!B90</f>
        <v>Dond,Aditya Vasant</v>
      </c>
      <c r="C620" s="98" t="str">
        <f>'VZGTTQ00009364 - Harini Sridhar'!C90</f>
        <v xml:space="preserve">Offshore </v>
      </c>
      <c r="D620" s="98">
        <f>'VZGTTQ00009364 - Harini Sridhar'!D90</f>
        <v>0</v>
      </c>
      <c r="E620" s="103" t="str">
        <f>'VZGTTQ00009364 - Harini Sridhar'!E90</f>
        <v>UI Developer-Junior</v>
      </c>
      <c r="F620" s="111" t="s">
        <v>119</v>
      </c>
      <c r="G620" s="111" t="s">
        <v>120</v>
      </c>
      <c r="H620" s="98">
        <v>1000428976</v>
      </c>
      <c r="I620" s="98" t="s">
        <v>115</v>
      </c>
      <c r="J620" s="98" t="s">
        <v>33</v>
      </c>
      <c r="K620" s="15">
        <f>'VZGTTQ00009364 - Harini Sridhar'!F90</f>
        <v>17.670731707317074</v>
      </c>
      <c r="L620" s="15">
        <f>'VZGTTQ00009364 - Harini Sridhar'!G90</f>
        <v>3110.0487804878048</v>
      </c>
      <c r="M620" s="15">
        <f>'VZGTTQ00009364 - Harini Sridhar'!H90</f>
        <v>0</v>
      </c>
      <c r="N620" s="15">
        <f>'VZGTTQ00009364 - Harini Sridhar'!I90</f>
        <v>0</v>
      </c>
      <c r="O620" s="15">
        <f>'VZGTTQ00009364 - Harini Sridhar'!J90</f>
        <v>3110.0487804878048</v>
      </c>
      <c r="P620" s="15">
        <f>'VZGTTQ00009364 - Harini Sridhar'!K90</f>
        <v>3110.0487804878048</v>
      </c>
      <c r="Q620" s="15">
        <f>'VZGTTQ00009364 - Harini Sridhar'!L90</f>
        <v>3110.0487804878048</v>
      </c>
      <c r="R620" s="15">
        <f>'VZGTTQ00009364 - Harini Sridhar'!M90</f>
        <v>3110.0487804878048</v>
      </c>
      <c r="S620" s="15">
        <f>'VZGTTQ00009364 - Harini Sridhar'!N90</f>
        <v>3110.0487804878048</v>
      </c>
      <c r="T620" s="15">
        <f>'VZGTTQ00009364 - Harini Sridhar'!O90</f>
        <v>9330.1463414634145</v>
      </c>
      <c r="U620" s="15">
        <f>'VZGTTQ00009364 - Harini Sridhar'!P90</f>
        <v>12440.195121951219</v>
      </c>
      <c r="V620" s="98">
        <f>'VZGTTQ00009364 - Harini Sridhar'!Q90</f>
        <v>0</v>
      </c>
    </row>
    <row r="621" spans="1:22" ht="23.15" customHeight="1">
      <c r="A621" s="98">
        <f>'VZGTTQ00009364 - Harini Sridhar'!A91</f>
        <v>2341207</v>
      </c>
      <c r="B621" s="103" t="str">
        <f>'VZGTTQ00009364 - Harini Sridhar'!B91</f>
        <v>S,Ranjith Kumar</v>
      </c>
      <c r="C621" s="98" t="str">
        <f>'VZGTTQ00009364 - Harini Sridhar'!C91</f>
        <v xml:space="preserve">Offshore </v>
      </c>
      <c r="D621" s="98">
        <f>'VZGTTQ00009364 - Harini Sridhar'!D91</f>
        <v>0</v>
      </c>
      <c r="E621" s="103" t="str">
        <f>'VZGTTQ00009364 - Harini Sridhar'!E91</f>
        <v>UI Developer-Junior</v>
      </c>
      <c r="F621" s="111" t="s">
        <v>119</v>
      </c>
      <c r="G621" s="111" t="s">
        <v>120</v>
      </c>
      <c r="H621" s="98">
        <v>1000428976</v>
      </c>
      <c r="I621" s="98" t="s">
        <v>115</v>
      </c>
      <c r="J621" s="98" t="s">
        <v>53</v>
      </c>
      <c r="K621" s="15">
        <f>'VZGTTQ00009364 - Harini Sridhar'!F91</f>
        <v>17.670731707317074</v>
      </c>
      <c r="L621" s="15">
        <f>'VZGTTQ00009364 - Harini Sridhar'!G91</f>
        <v>3110.0487804878048</v>
      </c>
      <c r="M621" s="15">
        <f>'VZGTTQ00009364 - Harini Sridhar'!H91</f>
        <v>0</v>
      </c>
      <c r="N621" s="15">
        <f>'VZGTTQ00009364 - Harini Sridhar'!I91</f>
        <v>0</v>
      </c>
      <c r="O621" s="15">
        <f>'VZGTTQ00009364 - Harini Sridhar'!J91</f>
        <v>3110.0487804878048</v>
      </c>
      <c r="P621" s="15">
        <f>'VZGTTQ00009364 - Harini Sridhar'!K91</f>
        <v>3110.0487804878048</v>
      </c>
      <c r="Q621" s="15">
        <f>'VZGTTQ00009364 - Harini Sridhar'!L91</f>
        <v>3110.0487804878048</v>
      </c>
      <c r="R621" s="15">
        <f>'VZGTTQ00009364 - Harini Sridhar'!M91</f>
        <v>3110.0487804878048</v>
      </c>
      <c r="S621" s="15">
        <f>'VZGTTQ00009364 - Harini Sridhar'!N91</f>
        <v>3110.0487804878048</v>
      </c>
      <c r="T621" s="15">
        <f>'VZGTTQ00009364 - Harini Sridhar'!O91</f>
        <v>9330.1463414634145</v>
      </c>
      <c r="U621" s="15">
        <f>'VZGTTQ00009364 - Harini Sridhar'!P91</f>
        <v>12440.195121951219</v>
      </c>
      <c r="V621" s="98">
        <f>'VZGTTQ00009364 - Harini Sridhar'!Q91</f>
        <v>0</v>
      </c>
    </row>
    <row r="622" spans="1:22" ht="23.15" hidden="1" customHeight="1">
      <c r="A622" s="98">
        <f>'VZGTTQ00009364 - Harini Sridhar'!A92</f>
        <v>835440</v>
      </c>
      <c r="B622" s="103" t="str">
        <f>'VZGTTQ00009364 - Harini Sridhar'!B92</f>
        <v>Palanivel,Nathiya</v>
      </c>
      <c r="C622" s="98" t="str">
        <f>'VZGTTQ00009364 - Harini Sridhar'!C92</f>
        <v xml:space="preserve">Offshore </v>
      </c>
      <c r="D622" s="98">
        <f>'VZGTTQ00009364 - Harini Sridhar'!D92</f>
        <v>0</v>
      </c>
      <c r="E622" s="103" t="str">
        <f>'VZGTTQ00009364 - Harini Sridhar'!E92</f>
        <v>UI Developer-Junior</v>
      </c>
      <c r="F622" s="111" t="s">
        <v>119</v>
      </c>
      <c r="G622" s="111" t="s">
        <v>120</v>
      </c>
      <c r="H622" s="98">
        <v>1000428977</v>
      </c>
      <c r="I622" s="98" t="s">
        <v>114</v>
      </c>
      <c r="J622" s="98" t="s">
        <v>33</v>
      </c>
      <c r="K622" s="15">
        <f>'VZGTTQ00009364 - Harini Sridhar'!F92</f>
        <v>17.670731707317074</v>
      </c>
      <c r="L622" s="15">
        <f>'VZGTTQ00009364 - Harini Sridhar'!G92</f>
        <v>3110.0487804878048</v>
      </c>
      <c r="M622" s="15">
        <f>'VZGTTQ00009364 - Harini Sridhar'!H92</f>
        <v>0</v>
      </c>
      <c r="N622" s="15">
        <f>'VZGTTQ00009364 - Harini Sridhar'!I92</f>
        <v>0</v>
      </c>
      <c r="O622" s="15">
        <f>'VZGTTQ00009364 - Harini Sridhar'!J92</f>
        <v>3110.0487804878048</v>
      </c>
      <c r="P622" s="15">
        <f>'VZGTTQ00009364 - Harini Sridhar'!K92</f>
        <v>3110.0487804878048</v>
      </c>
      <c r="Q622" s="15">
        <f>'VZGTTQ00009364 - Harini Sridhar'!L92</f>
        <v>3110.0487804878048</v>
      </c>
      <c r="R622" s="15">
        <f>'VZGTTQ00009364 - Harini Sridhar'!M92</f>
        <v>3110.0487804878048</v>
      </c>
      <c r="S622" s="15">
        <f>'VZGTTQ00009364 - Harini Sridhar'!N92</f>
        <v>3110.0487804878048</v>
      </c>
      <c r="T622" s="15">
        <f>'VZGTTQ00009364 - Harini Sridhar'!O92</f>
        <v>9330.1463414634145</v>
      </c>
      <c r="U622" s="15">
        <f>'VZGTTQ00009364 - Harini Sridhar'!P92</f>
        <v>12440.195121951219</v>
      </c>
      <c r="V622" s="98">
        <f>'VZGTTQ00009364 - Harini Sridhar'!Q92</f>
        <v>0</v>
      </c>
    </row>
    <row r="623" spans="1:22" ht="23.15" hidden="1" customHeight="1">
      <c r="A623" s="98">
        <f>'VZGTTQ00009364 - Harini Sridhar'!A93</f>
        <v>856822</v>
      </c>
      <c r="B623" s="103" t="str">
        <f>'VZGTTQ00009364 - Harini Sridhar'!B93</f>
        <v>Kumar,Shubham</v>
      </c>
      <c r="C623" s="98" t="str">
        <f>'VZGTTQ00009364 - Harini Sridhar'!C93</f>
        <v xml:space="preserve">Offshore </v>
      </c>
      <c r="D623" s="98">
        <f>'VZGTTQ00009364 - Harini Sridhar'!D93</f>
        <v>0</v>
      </c>
      <c r="E623" s="103" t="str">
        <f>'VZGTTQ00009364 - Harini Sridhar'!E93</f>
        <v>UI Developer-Junior</v>
      </c>
      <c r="F623" s="111" t="s">
        <v>119</v>
      </c>
      <c r="G623" s="111" t="s">
        <v>120</v>
      </c>
      <c r="H623" s="98">
        <v>1000428976</v>
      </c>
      <c r="I623" s="98" t="s">
        <v>115</v>
      </c>
      <c r="J623" s="98" t="s">
        <v>33</v>
      </c>
      <c r="K623" s="15">
        <f>'VZGTTQ00009364 - Harini Sridhar'!F93</f>
        <v>17.670731707317074</v>
      </c>
      <c r="L623" s="15">
        <f>'VZGTTQ00009364 - Harini Sridhar'!G93</f>
        <v>3110.0487804878048</v>
      </c>
      <c r="M623" s="15">
        <f>'VZGTTQ00009364 - Harini Sridhar'!H93</f>
        <v>0</v>
      </c>
      <c r="N623" s="15">
        <f>'VZGTTQ00009364 - Harini Sridhar'!I93</f>
        <v>0</v>
      </c>
      <c r="O623" s="15">
        <f>'VZGTTQ00009364 - Harini Sridhar'!J93</f>
        <v>3110.0487804878048</v>
      </c>
      <c r="P623" s="15">
        <f>'VZGTTQ00009364 - Harini Sridhar'!K93</f>
        <v>3110.0487804878048</v>
      </c>
      <c r="Q623" s="15">
        <f>'VZGTTQ00009364 - Harini Sridhar'!L93</f>
        <v>3110.0487804878048</v>
      </c>
      <c r="R623" s="15">
        <f>'VZGTTQ00009364 - Harini Sridhar'!M93</f>
        <v>3110.0487804878048</v>
      </c>
      <c r="S623" s="15">
        <f>'VZGTTQ00009364 - Harini Sridhar'!N93</f>
        <v>3110.0487804878048</v>
      </c>
      <c r="T623" s="15">
        <f>'VZGTTQ00009364 - Harini Sridhar'!O93</f>
        <v>9330.1463414634145</v>
      </c>
      <c r="U623" s="15">
        <f>'VZGTTQ00009364 - Harini Sridhar'!P93</f>
        <v>12440.195121951219</v>
      </c>
      <c r="V623" s="98">
        <f>'VZGTTQ00009364 - Harini Sridhar'!Q93</f>
        <v>0</v>
      </c>
    </row>
    <row r="624" spans="1:22" ht="23.15" hidden="1" customHeight="1">
      <c r="A624" s="98">
        <f>'VZGTTQ00009364 - Harini Sridhar'!A94</f>
        <v>856838</v>
      </c>
      <c r="B624" s="103" t="str">
        <f>'VZGTTQ00009364 - Harini Sridhar'!B94</f>
        <v>Iqbal,Tauseef</v>
      </c>
      <c r="C624" s="98" t="str">
        <f>'VZGTTQ00009364 - Harini Sridhar'!C94</f>
        <v xml:space="preserve">Offshore </v>
      </c>
      <c r="D624" s="98">
        <f>'VZGTTQ00009364 - Harini Sridhar'!D94</f>
        <v>0</v>
      </c>
      <c r="E624" s="103" t="str">
        <f>'VZGTTQ00009364 - Harini Sridhar'!E94</f>
        <v>UI Developer-Junior</v>
      </c>
      <c r="F624" s="111" t="s">
        <v>119</v>
      </c>
      <c r="G624" s="111" t="s">
        <v>120</v>
      </c>
      <c r="H624" s="98">
        <v>1000428976</v>
      </c>
      <c r="I624" s="98" t="s">
        <v>115</v>
      </c>
      <c r="J624" s="98" t="s">
        <v>33</v>
      </c>
      <c r="K624" s="15">
        <f>'VZGTTQ00009364 - Harini Sridhar'!F94</f>
        <v>17.670731707317074</v>
      </c>
      <c r="L624" s="15">
        <f>'VZGTTQ00009364 - Harini Sridhar'!G94</f>
        <v>3110.0487804878048</v>
      </c>
      <c r="M624" s="15">
        <f>'VZGTTQ00009364 - Harini Sridhar'!H94</f>
        <v>0</v>
      </c>
      <c r="N624" s="15">
        <f>'VZGTTQ00009364 - Harini Sridhar'!I94</f>
        <v>0</v>
      </c>
      <c r="O624" s="15">
        <f>'VZGTTQ00009364 - Harini Sridhar'!J94</f>
        <v>3110.0487804878048</v>
      </c>
      <c r="P624" s="15">
        <f>'VZGTTQ00009364 - Harini Sridhar'!K94</f>
        <v>3110.0487804878048</v>
      </c>
      <c r="Q624" s="15">
        <f>'VZGTTQ00009364 - Harini Sridhar'!L94</f>
        <v>3110.0487804878048</v>
      </c>
      <c r="R624" s="15">
        <f>'VZGTTQ00009364 - Harini Sridhar'!M94</f>
        <v>3110.0487804878048</v>
      </c>
      <c r="S624" s="15">
        <f>'VZGTTQ00009364 - Harini Sridhar'!N94</f>
        <v>3110.0487804878048</v>
      </c>
      <c r="T624" s="15">
        <f>'VZGTTQ00009364 - Harini Sridhar'!O94</f>
        <v>9330.1463414634145</v>
      </c>
      <c r="U624" s="15">
        <f>'VZGTTQ00009364 - Harini Sridhar'!P94</f>
        <v>12440.195121951219</v>
      </c>
      <c r="V624" s="98">
        <f>'VZGTTQ00009364 - Harini Sridhar'!Q94</f>
        <v>0</v>
      </c>
    </row>
    <row r="625" spans="1:22" ht="23.15" hidden="1" customHeight="1">
      <c r="A625" s="98">
        <f>'VZGTTQ00009364 - Harini Sridhar'!A95</f>
        <v>905287</v>
      </c>
      <c r="B625" s="103" t="str">
        <f>'VZGTTQ00009364 - Harini Sridhar'!B95</f>
        <v>Mrudula,Manchi</v>
      </c>
      <c r="C625" s="98" t="str">
        <f>'VZGTTQ00009364 - Harini Sridhar'!C95</f>
        <v xml:space="preserve">Offshore </v>
      </c>
      <c r="D625" s="98">
        <f>'VZGTTQ00009364 - Harini Sridhar'!D95</f>
        <v>0</v>
      </c>
      <c r="E625" s="103" t="str">
        <f>'VZGTTQ00009364 - Harini Sridhar'!E95</f>
        <v>UI Developer-Junior</v>
      </c>
      <c r="F625" s="111" t="s">
        <v>119</v>
      </c>
      <c r="G625" s="111" t="s">
        <v>120</v>
      </c>
      <c r="H625" s="98">
        <v>1000428976</v>
      </c>
      <c r="I625" s="98" t="s">
        <v>115</v>
      </c>
      <c r="J625" s="98" t="s">
        <v>33</v>
      </c>
      <c r="K625" s="15">
        <f>'VZGTTQ00009364 - Harini Sridhar'!F95</f>
        <v>17.670731707317074</v>
      </c>
      <c r="L625" s="15">
        <f>'VZGTTQ00009364 - Harini Sridhar'!G95</f>
        <v>3110.0487804878048</v>
      </c>
      <c r="M625" s="15">
        <f>'VZGTTQ00009364 - Harini Sridhar'!H95</f>
        <v>0</v>
      </c>
      <c r="N625" s="15">
        <f>'VZGTTQ00009364 - Harini Sridhar'!I95</f>
        <v>0</v>
      </c>
      <c r="O625" s="15">
        <f>'VZGTTQ00009364 - Harini Sridhar'!J95</f>
        <v>3110.0487804878048</v>
      </c>
      <c r="P625" s="15">
        <f>'VZGTTQ00009364 - Harini Sridhar'!K95</f>
        <v>3110.0487804878048</v>
      </c>
      <c r="Q625" s="15">
        <f>'VZGTTQ00009364 - Harini Sridhar'!L95</f>
        <v>3110.0487804878048</v>
      </c>
      <c r="R625" s="15">
        <f>'VZGTTQ00009364 - Harini Sridhar'!M95</f>
        <v>3110.0487804878048</v>
      </c>
      <c r="S625" s="15">
        <f>'VZGTTQ00009364 - Harini Sridhar'!N95</f>
        <v>3110.0487804878048</v>
      </c>
      <c r="T625" s="15">
        <f>'VZGTTQ00009364 - Harini Sridhar'!O95</f>
        <v>9330.1463414634145</v>
      </c>
      <c r="U625" s="15">
        <f>'VZGTTQ00009364 - Harini Sridhar'!P95</f>
        <v>12440.195121951219</v>
      </c>
      <c r="V625" s="98">
        <f>'VZGTTQ00009364 - Harini Sridhar'!Q95</f>
        <v>0</v>
      </c>
    </row>
    <row r="626" spans="1:22" ht="23.15" hidden="1" customHeight="1">
      <c r="A626" s="98">
        <f>'VZGTTQ00009364 - Harini Sridhar'!A96</f>
        <v>596567</v>
      </c>
      <c r="B626" s="103" t="str">
        <f>'VZGTTQ00009364 - Harini Sridhar'!B96</f>
        <v>S K,Liyakath Ali</v>
      </c>
      <c r="C626" s="98" t="str">
        <f>'VZGTTQ00009364 - Harini Sridhar'!C96</f>
        <v xml:space="preserve">Offshore </v>
      </c>
      <c r="D626" s="98">
        <f>'VZGTTQ00009364 - Harini Sridhar'!D96</f>
        <v>0</v>
      </c>
      <c r="E626" s="103" t="str">
        <f>'VZGTTQ00009364 - Harini Sridhar'!E96</f>
        <v>Java MS Developer Dev Lead-Senior</v>
      </c>
      <c r="F626" s="111" t="s">
        <v>119</v>
      </c>
      <c r="G626" s="111" t="s">
        <v>120</v>
      </c>
      <c r="H626" s="98">
        <v>1000428976</v>
      </c>
      <c r="I626" s="98" t="s">
        <v>115</v>
      </c>
      <c r="J626" s="98" t="s">
        <v>33</v>
      </c>
      <c r="K626" s="15">
        <f>'VZGTTQ00009364 - Harini Sridhar'!F96</f>
        <v>25.048780487804876</v>
      </c>
      <c r="L626" s="15">
        <f>'VZGTTQ00009364 - Harini Sridhar'!G96</f>
        <v>4408.585365853658</v>
      </c>
      <c r="M626" s="15">
        <f>'VZGTTQ00009364 - Harini Sridhar'!H96</f>
        <v>0</v>
      </c>
      <c r="N626" s="15">
        <f>'VZGTTQ00009364 - Harini Sridhar'!I96</f>
        <v>0</v>
      </c>
      <c r="O626" s="15">
        <f>'VZGTTQ00009364 - Harini Sridhar'!J96</f>
        <v>4408.585365853658</v>
      </c>
      <c r="P626" s="15">
        <f>'VZGTTQ00009364 - Harini Sridhar'!K96</f>
        <v>4408.585365853658</v>
      </c>
      <c r="Q626" s="15">
        <f>'VZGTTQ00009364 - Harini Sridhar'!L96</f>
        <v>4408.585365853658</v>
      </c>
      <c r="R626" s="15">
        <f>'VZGTTQ00009364 - Harini Sridhar'!M96</f>
        <v>4408.585365853658</v>
      </c>
      <c r="S626" s="15">
        <f>'VZGTTQ00009364 - Harini Sridhar'!N96</f>
        <v>4408.585365853658</v>
      </c>
      <c r="T626" s="15">
        <f>'VZGTTQ00009364 - Harini Sridhar'!O96</f>
        <v>13225.756097560974</v>
      </c>
      <c r="U626" s="15">
        <f>'VZGTTQ00009364 - Harini Sridhar'!P96</f>
        <v>17634.341463414632</v>
      </c>
      <c r="V626" s="98">
        <f>'VZGTTQ00009364 - Harini Sridhar'!Q96</f>
        <v>0</v>
      </c>
    </row>
    <row r="627" spans="1:22" ht="23.15" customHeight="1">
      <c r="A627" s="98">
        <f>'VZGTTQ00009364 - Harini Sridhar'!A97</f>
        <v>2382828</v>
      </c>
      <c r="B627" s="103" t="str">
        <f>'VZGTTQ00009364 - Harini Sridhar'!B97</f>
        <v>Mohi Doss,D</v>
      </c>
      <c r="C627" s="98" t="str">
        <f>'VZGTTQ00009364 - Harini Sridhar'!C97</f>
        <v xml:space="preserve">Offshore </v>
      </c>
      <c r="D627" s="98">
        <f>'VZGTTQ00009364 - Harini Sridhar'!D97</f>
        <v>0</v>
      </c>
      <c r="E627" s="103" t="str">
        <f>'VZGTTQ00009364 - Harini Sridhar'!E97</f>
        <v>Java MS Developer Dev Lead-Senior</v>
      </c>
      <c r="F627" s="111" t="s">
        <v>119</v>
      </c>
      <c r="G627" s="111" t="s">
        <v>120</v>
      </c>
      <c r="H627" s="98">
        <v>1000428976</v>
      </c>
      <c r="I627" s="98" t="s">
        <v>115</v>
      </c>
      <c r="J627" s="98" t="s">
        <v>53</v>
      </c>
      <c r="K627" s="15">
        <f>'VZGTTQ00009364 - Harini Sridhar'!F97</f>
        <v>25.048780487804876</v>
      </c>
      <c r="L627" s="15">
        <f>'VZGTTQ00009364 - Harini Sridhar'!G97</f>
        <v>4408.585365853658</v>
      </c>
      <c r="M627" s="15">
        <f>'VZGTTQ00009364 - Harini Sridhar'!H97</f>
        <v>0</v>
      </c>
      <c r="N627" s="15">
        <f>'VZGTTQ00009364 - Harini Sridhar'!I97</f>
        <v>0</v>
      </c>
      <c r="O627" s="15">
        <f>'VZGTTQ00009364 - Harini Sridhar'!J97</f>
        <v>4408.585365853658</v>
      </c>
      <c r="P627" s="15">
        <f>'VZGTTQ00009364 - Harini Sridhar'!K97</f>
        <v>4408.585365853658</v>
      </c>
      <c r="Q627" s="15">
        <f>'VZGTTQ00009364 - Harini Sridhar'!L97</f>
        <v>4408.585365853658</v>
      </c>
      <c r="R627" s="15">
        <f>'VZGTTQ00009364 - Harini Sridhar'!M97</f>
        <v>4408.585365853658</v>
      </c>
      <c r="S627" s="15">
        <f>'VZGTTQ00009364 - Harini Sridhar'!N97</f>
        <v>4408.585365853658</v>
      </c>
      <c r="T627" s="15">
        <f>'VZGTTQ00009364 - Harini Sridhar'!O97</f>
        <v>13225.756097560974</v>
      </c>
      <c r="U627" s="15">
        <f>'VZGTTQ00009364 - Harini Sridhar'!P97</f>
        <v>17634.341463414632</v>
      </c>
      <c r="V627" s="98">
        <f>'VZGTTQ00009364 - Harini Sridhar'!Q97</f>
        <v>0</v>
      </c>
    </row>
    <row r="628" spans="1:22" ht="23.15" hidden="1" customHeight="1">
      <c r="A628" s="98">
        <f>'VZGTTQ00009364 - Harini Sridhar'!A98</f>
        <v>772043</v>
      </c>
      <c r="B628" s="103" t="str">
        <f>'VZGTTQ00009364 - Harini Sridhar'!B98</f>
        <v>Paramasivam,Karthick</v>
      </c>
      <c r="C628" s="98" t="str">
        <f>'VZGTTQ00009364 - Harini Sridhar'!C98</f>
        <v xml:space="preserve">Offshore </v>
      </c>
      <c r="D628" s="98">
        <f>'VZGTTQ00009364 - Harini Sridhar'!D98</f>
        <v>0</v>
      </c>
      <c r="E628" s="103" t="str">
        <f>'VZGTTQ00009364 - Harini Sridhar'!E98</f>
        <v>Java MS Developer Dev Lead-Senior</v>
      </c>
      <c r="F628" s="111" t="s">
        <v>119</v>
      </c>
      <c r="G628" s="111" t="s">
        <v>120</v>
      </c>
      <c r="H628" s="98">
        <v>1000428976</v>
      </c>
      <c r="I628" s="98" t="s">
        <v>115</v>
      </c>
      <c r="J628" s="98" t="s">
        <v>33</v>
      </c>
      <c r="K628" s="15">
        <f>'VZGTTQ00009364 - Harini Sridhar'!F98</f>
        <v>25.048780487804876</v>
      </c>
      <c r="L628" s="15">
        <f>'VZGTTQ00009364 - Harini Sridhar'!G98</f>
        <v>4408.585365853658</v>
      </c>
      <c r="M628" s="15">
        <f>'VZGTTQ00009364 - Harini Sridhar'!H98</f>
        <v>0</v>
      </c>
      <c r="N628" s="15">
        <f>'VZGTTQ00009364 - Harini Sridhar'!I98</f>
        <v>0</v>
      </c>
      <c r="O628" s="15">
        <f>'VZGTTQ00009364 - Harini Sridhar'!J98</f>
        <v>4408.585365853658</v>
      </c>
      <c r="P628" s="15">
        <f>'VZGTTQ00009364 - Harini Sridhar'!K98</f>
        <v>4408.585365853658</v>
      </c>
      <c r="Q628" s="15">
        <f>'VZGTTQ00009364 - Harini Sridhar'!L98</f>
        <v>4408.585365853658</v>
      </c>
      <c r="R628" s="15">
        <f>'VZGTTQ00009364 - Harini Sridhar'!M98</f>
        <v>4408.585365853658</v>
      </c>
      <c r="S628" s="15">
        <f>'VZGTTQ00009364 - Harini Sridhar'!N98</f>
        <v>4408.585365853658</v>
      </c>
      <c r="T628" s="15">
        <f>'VZGTTQ00009364 - Harini Sridhar'!O98</f>
        <v>13225.756097560974</v>
      </c>
      <c r="U628" s="15">
        <f>'VZGTTQ00009364 - Harini Sridhar'!P98</f>
        <v>17634.341463414632</v>
      </c>
      <c r="V628" s="98">
        <f>'VZGTTQ00009364 - Harini Sridhar'!Q98</f>
        <v>0</v>
      </c>
    </row>
    <row r="629" spans="1:22" ht="23.15" hidden="1" customHeight="1">
      <c r="A629" s="98">
        <f>'VZGTTQ00009364 - Harini Sridhar'!A99</f>
        <v>834850</v>
      </c>
      <c r="B629" s="103" t="str">
        <f>'VZGTTQ00009364 - Harini Sridhar'!B99</f>
        <v>K,Balasubramaniyam</v>
      </c>
      <c r="C629" s="98" t="str">
        <f>'VZGTTQ00009364 - Harini Sridhar'!C99</f>
        <v xml:space="preserve">Offshore </v>
      </c>
      <c r="D629" s="98">
        <f>'VZGTTQ00009364 - Harini Sridhar'!D99</f>
        <v>0</v>
      </c>
      <c r="E629" s="103" t="str">
        <f>'VZGTTQ00009364 - Harini Sridhar'!E99</f>
        <v>Java MS Developer -Intermediate</v>
      </c>
      <c r="F629" s="111" t="s">
        <v>119</v>
      </c>
      <c r="G629" s="111" t="s">
        <v>120</v>
      </c>
      <c r="H629" s="98">
        <v>1000428977</v>
      </c>
      <c r="I629" s="98" t="s">
        <v>114</v>
      </c>
      <c r="J629" s="98" t="s">
        <v>33</v>
      </c>
      <c r="K629" s="15">
        <f>'VZGTTQ00009364 - Harini Sridhar'!F99</f>
        <v>21.512195121951219</v>
      </c>
      <c r="L629" s="15">
        <f>'VZGTTQ00009364 - Harini Sridhar'!G99</f>
        <v>3786.1463414634145</v>
      </c>
      <c r="M629" s="15">
        <f>'VZGTTQ00009364 - Harini Sridhar'!H99</f>
        <v>0</v>
      </c>
      <c r="N629" s="15">
        <f>'VZGTTQ00009364 - Harini Sridhar'!I99</f>
        <v>0</v>
      </c>
      <c r="O629" s="15">
        <f>'VZGTTQ00009364 - Harini Sridhar'!J99</f>
        <v>3786.1463414634145</v>
      </c>
      <c r="P629" s="15">
        <f>'VZGTTQ00009364 - Harini Sridhar'!K99</f>
        <v>3786.1463414634145</v>
      </c>
      <c r="Q629" s="15">
        <f>'VZGTTQ00009364 - Harini Sridhar'!L99</f>
        <v>3786.1463414634145</v>
      </c>
      <c r="R629" s="15">
        <f>'VZGTTQ00009364 - Harini Sridhar'!M99</f>
        <v>3786.1463414634145</v>
      </c>
      <c r="S629" s="15">
        <f>'VZGTTQ00009364 - Harini Sridhar'!N99</f>
        <v>3786.1463414634145</v>
      </c>
      <c r="T629" s="15">
        <f>'VZGTTQ00009364 - Harini Sridhar'!O99</f>
        <v>11358.439024390244</v>
      </c>
      <c r="U629" s="15">
        <f>'VZGTTQ00009364 - Harini Sridhar'!P99</f>
        <v>15144.585365853658</v>
      </c>
      <c r="V629" s="98">
        <f>'VZGTTQ00009364 - Harini Sridhar'!Q99</f>
        <v>0</v>
      </c>
    </row>
    <row r="630" spans="1:22" ht="23.15" hidden="1" customHeight="1">
      <c r="A630" s="98">
        <f>'VZGTTQ00009364 - Harini Sridhar'!A100</f>
        <v>910204</v>
      </c>
      <c r="B630" s="103" t="str">
        <f>'VZGTTQ00009364 - Harini Sridhar'!B100</f>
        <v>Shinde,Priyanka Mohan</v>
      </c>
      <c r="C630" s="98" t="str">
        <f>'VZGTTQ00009364 - Harini Sridhar'!C100</f>
        <v xml:space="preserve">Offshore </v>
      </c>
      <c r="D630" s="98">
        <f>'VZGTTQ00009364 - Harini Sridhar'!D100</f>
        <v>0</v>
      </c>
      <c r="E630" s="103" t="str">
        <f>'VZGTTQ00009364 - Harini Sridhar'!E100</f>
        <v>Java MS Developer -Intermediate</v>
      </c>
      <c r="F630" s="111" t="s">
        <v>119</v>
      </c>
      <c r="G630" s="111" t="s">
        <v>120</v>
      </c>
      <c r="H630" s="98">
        <v>1000428976</v>
      </c>
      <c r="I630" s="98" t="s">
        <v>115</v>
      </c>
      <c r="J630" s="98" t="s">
        <v>33</v>
      </c>
      <c r="K630" s="15">
        <f>'VZGTTQ00009364 - Harini Sridhar'!F100</f>
        <v>21.512195121951219</v>
      </c>
      <c r="L630" s="15">
        <f>'VZGTTQ00009364 - Harini Sridhar'!G100</f>
        <v>3786.1463414634145</v>
      </c>
      <c r="M630" s="15">
        <f>'VZGTTQ00009364 - Harini Sridhar'!H100</f>
        <v>0</v>
      </c>
      <c r="N630" s="15">
        <f>'VZGTTQ00009364 - Harini Sridhar'!I100</f>
        <v>0</v>
      </c>
      <c r="O630" s="15">
        <f>'VZGTTQ00009364 - Harini Sridhar'!J100</f>
        <v>3786.1463414634145</v>
      </c>
      <c r="P630" s="15">
        <f>'VZGTTQ00009364 - Harini Sridhar'!K100</f>
        <v>3786.1463414634145</v>
      </c>
      <c r="Q630" s="15">
        <f>'VZGTTQ00009364 - Harini Sridhar'!L100</f>
        <v>3786.1463414634145</v>
      </c>
      <c r="R630" s="15">
        <f>'VZGTTQ00009364 - Harini Sridhar'!M100</f>
        <v>3786.1463414634145</v>
      </c>
      <c r="S630" s="15">
        <f>'VZGTTQ00009364 - Harini Sridhar'!N100</f>
        <v>3786.1463414634145</v>
      </c>
      <c r="T630" s="15">
        <f>'VZGTTQ00009364 - Harini Sridhar'!O100</f>
        <v>11358.439024390244</v>
      </c>
      <c r="U630" s="15">
        <f>'VZGTTQ00009364 - Harini Sridhar'!P100</f>
        <v>15144.585365853658</v>
      </c>
      <c r="V630" s="98">
        <f>'VZGTTQ00009364 - Harini Sridhar'!Q100</f>
        <v>0</v>
      </c>
    </row>
    <row r="631" spans="1:22" ht="23.15" hidden="1" customHeight="1">
      <c r="A631" s="98">
        <f>'VZGTTQ00009364 - Harini Sridhar'!A101</f>
        <v>919882</v>
      </c>
      <c r="B631" s="103" t="str">
        <f>'VZGTTQ00009364 - Harini Sridhar'!B101</f>
        <v>Sai Priya,Kaminwar</v>
      </c>
      <c r="C631" s="98" t="str">
        <f>'VZGTTQ00009364 - Harini Sridhar'!C101</f>
        <v xml:space="preserve">Offshore </v>
      </c>
      <c r="D631" s="98">
        <f>'VZGTTQ00009364 - Harini Sridhar'!D101</f>
        <v>0</v>
      </c>
      <c r="E631" s="103" t="str">
        <f>'VZGTTQ00009364 - Harini Sridhar'!E101</f>
        <v>Java MS Developer -Intermediate</v>
      </c>
      <c r="F631" s="111" t="s">
        <v>119</v>
      </c>
      <c r="G631" s="111" t="s">
        <v>120</v>
      </c>
      <c r="H631" s="98">
        <v>1000428976</v>
      </c>
      <c r="I631" s="98" t="s">
        <v>115</v>
      </c>
      <c r="J631" s="98" t="s">
        <v>33</v>
      </c>
      <c r="K631" s="15">
        <f>'VZGTTQ00009364 - Harini Sridhar'!F101</f>
        <v>21.512195121951219</v>
      </c>
      <c r="L631" s="15">
        <f>'VZGTTQ00009364 - Harini Sridhar'!G101</f>
        <v>3786.1463414634145</v>
      </c>
      <c r="M631" s="15">
        <f>'VZGTTQ00009364 - Harini Sridhar'!H101</f>
        <v>0</v>
      </c>
      <c r="N631" s="15">
        <f>'VZGTTQ00009364 - Harini Sridhar'!I101</f>
        <v>0</v>
      </c>
      <c r="O631" s="15">
        <f>'VZGTTQ00009364 - Harini Sridhar'!J101</f>
        <v>3786.1463414634145</v>
      </c>
      <c r="P631" s="15">
        <f>'VZGTTQ00009364 - Harini Sridhar'!K101</f>
        <v>3786.1463414634145</v>
      </c>
      <c r="Q631" s="15">
        <f>'VZGTTQ00009364 - Harini Sridhar'!L101</f>
        <v>3786.1463414634145</v>
      </c>
      <c r="R631" s="15">
        <f>'VZGTTQ00009364 - Harini Sridhar'!M101</f>
        <v>3786.1463414634145</v>
      </c>
      <c r="S631" s="15">
        <f>'VZGTTQ00009364 - Harini Sridhar'!N101</f>
        <v>3786.1463414634145</v>
      </c>
      <c r="T631" s="15">
        <f>'VZGTTQ00009364 - Harini Sridhar'!O101</f>
        <v>11358.439024390244</v>
      </c>
      <c r="U631" s="15">
        <f>'VZGTTQ00009364 - Harini Sridhar'!P101</f>
        <v>15144.585365853658</v>
      </c>
      <c r="V631" s="98">
        <f>'VZGTTQ00009364 - Harini Sridhar'!Q101</f>
        <v>0</v>
      </c>
    </row>
    <row r="632" spans="1:22" ht="23.15" hidden="1" customHeight="1">
      <c r="A632" s="98">
        <f>'VZGTTQ00009364 - Harini Sridhar'!A102</f>
        <v>936704</v>
      </c>
      <c r="B632" s="103" t="str">
        <f>'VZGTTQ00009364 - Harini Sridhar'!B102</f>
        <v>Vellingiri,Gomathi</v>
      </c>
      <c r="C632" s="98" t="str">
        <f>'VZGTTQ00009364 - Harini Sridhar'!C102</f>
        <v xml:space="preserve">Offshore </v>
      </c>
      <c r="D632" s="98">
        <f>'VZGTTQ00009364 - Harini Sridhar'!D102</f>
        <v>0</v>
      </c>
      <c r="E632" s="103" t="str">
        <f>'VZGTTQ00009364 - Harini Sridhar'!E102</f>
        <v>Java MS Developer -Intermediate</v>
      </c>
      <c r="F632" s="111" t="s">
        <v>119</v>
      </c>
      <c r="G632" s="111" t="s">
        <v>120</v>
      </c>
      <c r="H632" s="98">
        <v>1000428976</v>
      </c>
      <c r="I632" s="98" t="s">
        <v>115</v>
      </c>
      <c r="J632" s="98" t="s">
        <v>33</v>
      </c>
      <c r="K632" s="15">
        <f>'VZGTTQ00009364 - Harini Sridhar'!F102</f>
        <v>21.512195121951219</v>
      </c>
      <c r="L632" s="15">
        <f>'VZGTTQ00009364 - Harini Sridhar'!G102</f>
        <v>3786.1463414634145</v>
      </c>
      <c r="M632" s="15">
        <f>'VZGTTQ00009364 - Harini Sridhar'!H102</f>
        <v>0</v>
      </c>
      <c r="N632" s="15">
        <f>'VZGTTQ00009364 - Harini Sridhar'!I102</f>
        <v>0</v>
      </c>
      <c r="O632" s="15">
        <f>'VZGTTQ00009364 - Harini Sridhar'!J102</f>
        <v>3786.1463414634145</v>
      </c>
      <c r="P632" s="15">
        <f>'VZGTTQ00009364 - Harini Sridhar'!K102</f>
        <v>3786.1463414634145</v>
      </c>
      <c r="Q632" s="15">
        <f>'VZGTTQ00009364 - Harini Sridhar'!L102</f>
        <v>3786.1463414634145</v>
      </c>
      <c r="R632" s="15">
        <f>'VZGTTQ00009364 - Harini Sridhar'!M102</f>
        <v>3786.1463414634145</v>
      </c>
      <c r="S632" s="15">
        <f>'VZGTTQ00009364 - Harini Sridhar'!N102</f>
        <v>3786.1463414634145</v>
      </c>
      <c r="T632" s="15">
        <f>'VZGTTQ00009364 - Harini Sridhar'!O102</f>
        <v>11358.439024390244</v>
      </c>
      <c r="U632" s="15">
        <f>'VZGTTQ00009364 - Harini Sridhar'!P102</f>
        <v>15144.585365853658</v>
      </c>
      <c r="V632" s="98">
        <f>'VZGTTQ00009364 - Harini Sridhar'!Q102</f>
        <v>0</v>
      </c>
    </row>
    <row r="633" spans="1:22" ht="23.15" hidden="1" customHeight="1">
      <c r="A633" s="98">
        <f>'VZGTTQ00009364 - Harini Sridhar'!A103</f>
        <v>2126604</v>
      </c>
      <c r="B633" s="103" t="str">
        <f>'VZGTTQ00009364 - Harini Sridhar'!B103</f>
        <v>Boolchandani,Sankalp</v>
      </c>
      <c r="C633" s="98" t="str">
        <f>'VZGTTQ00009364 - Harini Sridhar'!C103</f>
        <v xml:space="preserve">Offshore </v>
      </c>
      <c r="D633" s="98">
        <f>'VZGTTQ00009364 - Harini Sridhar'!D103</f>
        <v>0</v>
      </c>
      <c r="E633" s="103" t="str">
        <f>'VZGTTQ00009364 - Harini Sridhar'!E103</f>
        <v>Java MS Developer -Intermediate</v>
      </c>
      <c r="F633" s="111" t="s">
        <v>119</v>
      </c>
      <c r="G633" s="111" t="s">
        <v>120</v>
      </c>
      <c r="H633" s="98">
        <v>1000428976</v>
      </c>
      <c r="I633" s="98" t="s">
        <v>115</v>
      </c>
      <c r="J633" s="98" t="s">
        <v>33</v>
      </c>
      <c r="K633" s="15">
        <f>'VZGTTQ00009364 - Harini Sridhar'!F103</f>
        <v>21.512195121951219</v>
      </c>
      <c r="L633" s="15">
        <f>'VZGTTQ00009364 - Harini Sridhar'!G103</f>
        <v>3786.1463414634145</v>
      </c>
      <c r="M633" s="15">
        <f>'VZGTTQ00009364 - Harini Sridhar'!H103</f>
        <v>0</v>
      </c>
      <c r="N633" s="15">
        <f>'VZGTTQ00009364 - Harini Sridhar'!I103</f>
        <v>0</v>
      </c>
      <c r="O633" s="15">
        <f>'VZGTTQ00009364 - Harini Sridhar'!J103</f>
        <v>3786.1463414634145</v>
      </c>
      <c r="P633" s="15">
        <f>'VZGTTQ00009364 - Harini Sridhar'!K103</f>
        <v>3786.1463414634145</v>
      </c>
      <c r="Q633" s="15">
        <f>'VZGTTQ00009364 - Harini Sridhar'!L103</f>
        <v>3786.1463414634145</v>
      </c>
      <c r="R633" s="15">
        <f>'VZGTTQ00009364 - Harini Sridhar'!M103</f>
        <v>3786.1463414634145</v>
      </c>
      <c r="S633" s="15">
        <f>'VZGTTQ00009364 - Harini Sridhar'!N103</f>
        <v>3786.1463414634145</v>
      </c>
      <c r="T633" s="15">
        <f>'VZGTTQ00009364 - Harini Sridhar'!O103</f>
        <v>11358.439024390244</v>
      </c>
      <c r="U633" s="15">
        <f>'VZGTTQ00009364 - Harini Sridhar'!P103</f>
        <v>15144.585365853658</v>
      </c>
      <c r="V633" s="98">
        <f>'VZGTTQ00009364 - Harini Sridhar'!Q103</f>
        <v>0</v>
      </c>
    </row>
    <row r="634" spans="1:22" ht="23.15" hidden="1" customHeight="1">
      <c r="A634" s="98">
        <f>'VZGTTQ00009364 - Harini Sridhar'!A104</f>
        <v>2134698</v>
      </c>
      <c r="B634" s="103" t="str">
        <f>'VZGTTQ00009364 - Harini Sridhar'!B104</f>
        <v>E,Sowndariya</v>
      </c>
      <c r="C634" s="98" t="str">
        <f>'VZGTTQ00009364 - Harini Sridhar'!C104</f>
        <v xml:space="preserve">Offshore </v>
      </c>
      <c r="D634" s="98">
        <f>'VZGTTQ00009364 - Harini Sridhar'!D104</f>
        <v>0</v>
      </c>
      <c r="E634" s="103" t="str">
        <f>'VZGTTQ00009364 - Harini Sridhar'!E104</f>
        <v>Java MS Developer -Intermediate</v>
      </c>
      <c r="F634" s="111" t="s">
        <v>119</v>
      </c>
      <c r="G634" s="111" t="s">
        <v>120</v>
      </c>
      <c r="H634" s="98">
        <v>1000428976</v>
      </c>
      <c r="I634" s="98" t="s">
        <v>115</v>
      </c>
      <c r="J634" s="98" t="s">
        <v>24</v>
      </c>
      <c r="K634" s="15">
        <f>'VZGTTQ00009364 - Harini Sridhar'!F104</f>
        <v>19.365853658536587</v>
      </c>
      <c r="L634" s="15">
        <f>'VZGTTQ00009364 - Harini Sridhar'!G104</f>
        <v>3408.3902439024391</v>
      </c>
      <c r="M634" s="15">
        <f>'VZGTTQ00009364 - Harini Sridhar'!H104</f>
        <v>0</v>
      </c>
      <c r="N634" s="15">
        <f>'VZGTTQ00009364 - Harini Sridhar'!I104</f>
        <v>0</v>
      </c>
      <c r="O634" s="15">
        <f>'VZGTTQ00009364 - Harini Sridhar'!J104</f>
        <v>3408.3902439024391</v>
      </c>
      <c r="P634" s="15">
        <f>'VZGTTQ00009364 - Harini Sridhar'!K104</f>
        <v>3408.3902439024391</v>
      </c>
      <c r="Q634" s="15">
        <f>'VZGTTQ00009364 - Harini Sridhar'!L104</f>
        <v>3408.3902439024391</v>
      </c>
      <c r="R634" s="15">
        <f>'VZGTTQ00009364 - Harini Sridhar'!M104</f>
        <v>3408.3902439024391</v>
      </c>
      <c r="S634" s="15">
        <f>'VZGTTQ00009364 - Harini Sridhar'!N104</f>
        <v>3408.3902439024391</v>
      </c>
      <c r="T634" s="15">
        <f>'VZGTTQ00009364 - Harini Sridhar'!O104</f>
        <v>10225.170731707318</v>
      </c>
      <c r="U634" s="15">
        <f>'VZGTTQ00009364 - Harini Sridhar'!P104</f>
        <v>13633.560975609756</v>
      </c>
      <c r="V634" s="98">
        <f>'VZGTTQ00009364 - Harini Sridhar'!Q104</f>
        <v>0</v>
      </c>
    </row>
    <row r="635" spans="1:22" ht="23.15" hidden="1" customHeight="1">
      <c r="A635" s="98">
        <f>'VZGTTQ00009364 - Harini Sridhar'!A105</f>
        <v>2136226</v>
      </c>
      <c r="B635" s="103" t="str">
        <f>'VZGTTQ00009364 - Harini Sridhar'!B105</f>
        <v>Nagalakshmi,Bolagoni</v>
      </c>
      <c r="C635" s="98" t="str">
        <f>'VZGTTQ00009364 - Harini Sridhar'!C105</f>
        <v xml:space="preserve">Offshore </v>
      </c>
      <c r="D635" s="98">
        <f>'VZGTTQ00009364 - Harini Sridhar'!D105</f>
        <v>0</v>
      </c>
      <c r="E635" s="103" t="str">
        <f>'VZGTTQ00009364 - Harini Sridhar'!E105</f>
        <v>Java MS Developer -Intermediate</v>
      </c>
      <c r="F635" s="111" t="s">
        <v>119</v>
      </c>
      <c r="G635" s="111" t="s">
        <v>120</v>
      </c>
      <c r="H635" s="98">
        <v>1000428976</v>
      </c>
      <c r="I635" s="98" t="s">
        <v>115</v>
      </c>
      <c r="J635" s="98" t="s">
        <v>24</v>
      </c>
      <c r="K635" s="15">
        <f>'VZGTTQ00009364 - Harini Sridhar'!F105</f>
        <v>19.365853658536587</v>
      </c>
      <c r="L635" s="15">
        <f>'VZGTTQ00009364 - Harini Sridhar'!G105</f>
        <v>3408.3902439024391</v>
      </c>
      <c r="M635" s="15">
        <f>'VZGTTQ00009364 - Harini Sridhar'!H105</f>
        <v>0</v>
      </c>
      <c r="N635" s="15">
        <f>'VZGTTQ00009364 - Harini Sridhar'!I105</f>
        <v>0</v>
      </c>
      <c r="O635" s="15">
        <f>'VZGTTQ00009364 - Harini Sridhar'!J105</f>
        <v>3408.3902439024391</v>
      </c>
      <c r="P635" s="15">
        <f>'VZGTTQ00009364 - Harini Sridhar'!K105</f>
        <v>3408.3902439024391</v>
      </c>
      <c r="Q635" s="15">
        <f>'VZGTTQ00009364 - Harini Sridhar'!L105</f>
        <v>3408.3902439024391</v>
      </c>
      <c r="R635" s="15">
        <f>'VZGTTQ00009364 - Harini Sridhar'!M105</f>
        <v>3408.3902439024391</v>
      </c>
      <c r="S635" s="15">
        <f>'VZGTTQ00009364 - Harini Sridhar'!N105</f>
        <v>3408.3902439024391</v>
      </c>
      <c r="T635" s="15">
        <f>'VZGTTQ00009364 - Harini Sridhar'!O105</f>
        <v>10225.170731707318</v>
      </c>
      <c r="U635" s="15">
        <f>'VZGTTQ00009364 - Harini Sridhar'!P105</f>
        <v>13633.560975609756</v>
      </c>
      <c r="V635" s="98">
        <f>'VZGTTQ00009364 - Harini Sridhar'!Q105</f>
        <v>0</v>
      </c>
    </row>
    <row r="636" spans="1:22" ht="23.15" hidden="1" customHeight="1">
      <c r="A636" s="98">
        <f>'VZGTTQ00009364 - Harini Sridhar'!A106</f>
        <v>2152205</v>
      </c>
      <c r="B636" s="103" t="str">
        <f>'VZGTTQ00009364 - Harini Sridhar'!B106</f>
        <v>Chinta,Prasanna Nagasai</v>
      </c>
      <c r="C636" s="98" t="str">
        <f>'VZGTTQ00009364 - Harini Sridhar'!C106</f>
        <v xml:space="preserve">Offshore </v>
      </c>
      <c r="D636" s="98">
        <f>'VZGTTQ00009364 - Harini Sridhar'!D106</f>
        <v>0</v>
      </c>
      <c r="E636" s="103" t="str">
        <f>'VZGTTQ00009364 - Harini Sridhar'!E106</f>
        <v>Java MS Developer -Junior</v>
      </c>
      <c r="F636" s="111" t="s">
        <v>119</v>
      </c>
      <c r="G636" s="111" t="s">
        <v>120</v>
      </c>
      <c r="H636" s="98">
        <v>1000428976</v>
      </c>
      <c r="I636" s="98" t="s">
        <v>115</v>
      </c>
      <c r="J636" s="98" t="s">
        <v>33</v>
      </c>
      <c r="K636" s="15">
        <f>'VZGTTQ00009364 - Harini Sridhar'!F106</f>
        <v>17.670731707317074</v>
      </c>
      <c r="L636" s="15">
        <f>'VZGTTQ00009364 - Harini Sridhar'!G106</f>
        <v>3110.0487804878048</v>
      </c>
      <c r="M636" s="15">
        <f>'VZGTTQ00009364 - Harini Sridhar'!H106</f>
        <v>0</v>
      </c>
      <c r="N636" s="15">
        <f>'VZGTTQ00009364 - Harini Sridhar'!I106</f>
        <v>0</v>
      </c>
      <c r="O636" s="15">
        <f>'VZGTTQ00009364 - Harini Sridhar'!J106</f>
        <v>3110.0487804878048</v>
      </c>
      <c r="P636" s="15">
        <f>'VZGTTQ00009364 - Harini Sridhar'!K106</f>
        <v>3110.0487804878048</v>
      </c>
      <c r="Q636" s="15">
        <f>'VZGTTQ00009364 - Harini Sridhar'!L106</f>
        <v>3110.0487804878048</v>
      </c>
      <c r="R636" s="15">
        <f>'VZGTTQ00009364 - Harini Sridhar'!M106</f>
        <v>3110.0487804878048</v>
      </c>
      <c r="S636" s="15">
        <f>'VZGTTQ00009364 - Harini Sridhar'!N106</f>
        <v>3110.0487804878048</v>
      </c>
      <c r="T636" s="15">
        <f>'VZGTTQ00009364 - Harini Sridhar'!O106</f>
        <v>9330.1463414634145</v>
      </c>
      <c r="U636" s="15">
        <f>'VZGTTQ00009364 - Harini Sridhar'!P106</f>
        <v>12440.195121951219</v>
      </c>
      <c r="V636" s="98">
        <f>'VZGTTQ00009364 - Harini Sridhar'!Q106</f>
        <v>0</v>
      </c>
    </row>
    <row r="637" spans="1:22" ht="23.15" hidden="1" customHeight="1">
      <c r="A637" s="98">
        <f>'VZGTTQ00009364 - Harini Sridhar'!A107</f>
        <v>2263415</v>
      </c>
      <c r="B637" s="103" t="str">
        <f>'VZGTTQ00009364 - Harini Sridhar'!B107</f>
        <v>Chakrabarty,Abhilash</v>
      </c>
      <c r="C637" s="98" t="str">
        <f>'VZGTTQ00009364 - Harini Sridhar'!C107</f>
        <v xml:space="preserve">Offshore </v>
      </c>
      <c r="D637" s="98">
        <f>'VZGTTQ00009364 - Harini Sridhar'!D107</f>
        <v>0</v>
      </c>
      <c r="E637" s="103" t="str">
        <f>'VZGTTQ00009364 - Harini Sridhar'!E107</f>
        <v>Java MS Developer -Junior</v>
      </c>
      <c r="F637" s="111" t="s">
        <v>119</v>
      </c>
      <c r="G637" s="111" t="s">
        <v>120</v>
      </c>
      <c r="H637" s="98">
        <v>1000428976</v>
      </c>
      <c r="I637" s="98" t="s">
        <v>115</v>
      </c>
      <c r="J637" s="98" t="s">
        <v>33</v>
      </c>
      <c r="K637" s="15">
        <f>'VZGTTQ00009364 - Harini Sridhar'!F107</f>
        <v>17.670731707317074</v>
      </c>
      <c r="L637" s="15">
        <f>'VZGTTQ00009364 - Harini Sridhar'!G107</f>
        <v>3110.0487804878048</v>
      </c>
      <c r="M637" s="15">
        <f>'VZGTTQ00009364 - Harini Sridhar'!H107</f>
        <v>0</v>
      </c>
      <c r="N637" s="15">
        <f>'VZGTTQ00009364 - Harini Sridhar'!I107</f>
        <v>0</v>
      </c>
      <c r="O637" s="15">
        <f>'VZGTTQ00009364 - Harini Sridhar'!J107</f>
        <v>3110.0487804878048</v>
      </c>
      <c r="P637" s="15">
        <f>'VZGTTQ00009364 - Harini Sridhar'!K107</f>
        <v>3110.0487804878048</v>
      </c>
      <c r="Q637" s="15">
        <f>'VZGTTQ00009364 - Harini Sridhar'!L107</f>
        <v>3110.0487804878048</v>
      </c>
      <c r="R637" s="15">
        <f>'VZGTTQ00009364 - Harini Sridhar'!M107</f>
        <v>3110.0487804878048</v>
      </c>
      <c r="S637" s="15">
        <f>'VZGTTQ00009364 - Harini Sridhar'!N107</f>
        <v>3110.0487804878048</v>
      </c>
      <c r="T637" s="15">
        <f>'VZGTTQ00009364 - Harini Sridhar'!O107</f>
        <v>9330.1463414634145</v>
      </c>
      <c r="U637" s="15">
        <f>'VZGTTQ00009364 - Harini Sridhar'!P107</f>
        <v>12440.195121951219</v>
      </c>
      <c r="V637" s="98">
        <f>'VZGTTQ00009364 - Harini Sridhar'!Q107</f>
        <v>0</v>
      </c>
    </row>
    <row r="638" spans="1:22" ht="23.15" hidden="1" customHeight="1">
      <c r="A638" s="98">
        <f>'VZGTTQ00009364 - Harini Sridhar'!A108</f>
        <v>896911</v>
      </c>
      <c r="B638" s="103" t="str">
        <f>'VZGTTQ00009364 - Harini Sridhar'!B108</f>
        <v>V P,Gophika</v>
      </c>
      <c r="C638" s="98" t="str">
        <f>'VZGTTQ00009364 - Harini Sridhar'!C108</f>
        <v xml:space="preserve">Offshore </v>
      </c>
      <c r="D638" s="98">
        <f>'VZGTTQ00009364 - Harini Sridhar'!D108</f>
        <v>0</v>
      </c>
      <c r="E638" s="103" t="str">
        <f>'VZGTTQ00009364 - Harini Sridhar'!E108</f>
        <v>Java MS Developer -Junior</v>
      </c>
      <c r="F638" s="111" t="s">
        <v>119</v>
      </c>
      <c r="G638" s="111" t="s">
        <v>120</v>
      </c>
      <c r="H638" s="98">
        <v>1000428977</v>
      </c>
      <c r="I638" s="98" t="s">
        <v>114</v>
      </c>
      <c r="J638" s="98" t="s">
        <v>33</v>
      </c>
      <c r="K638" s="15">
        <f>'VZGTTQ00009364 - Harini Sridhar'!F108</f>
        <v>17.670731707317074</v>
      </c>
      <c r="L638" s="15">
        <f>'VZGTTQ00009364 - Harini Sridhar'!G108</f>
        <v>3110.0487804878048</v>
      </c>
      <c r="M638" s="15">
        <f>'VZGTTQ00009364 - Harini Sridhar'!H108</f>
        <v>0</v>
      </c>
      <c r="N638" s="15">
        <f>'VZGTTQ00009364 - Harini Sridhar'!I108</f>
        <v>0</v>
      </c>
      <c r="O638" s="15">
        <f>'VZGTTQ00009364 - Harini Sridhar'!J108</f>
        <v>3110.0487804878048</v>
      </c>
      <c r="P638" s="15">
        <f>'VZGTTQ00009364 - Harini Sridhar'!K108</f>
        <v>3110.0487804878048</v>
      </c>
      <c r="Q638" s="15">
        <f>'VZGTTQ00009364 - Harini Sridhar'!L108</f>
        <v>3110.0487804878048</v>
      </c>
      <c r="R638" s="15">
        <f>'VZGTTQ00009364 - Harini Sridhar'!M108</f>
        <v>3110.0487804878048</v>
      </c>
      <c r="S638" s="15">
        <f>'VZGTTQ00009364 - Harini Sridhar'!N108</f>
        <v>3110.0487804878048</v>
      </c>
      <c r="T638" s="15">
        <f>'VZGTTQ00009364 - Harini Sridhar'!O108</f>
        <v>9330.1463414634145</v>
      </c>
      <c r="U638" s="15">
        <f>'VZGTTQ00009364 - Harini Sridhar'!P108</f>
        <v>12440.195121951219</v>
      </c>
      <c r="V638" s="98">
        <f>'VZGTTQ00009364 - Harini Sridhar'!Q108</f>
        <v>0</v>
      </c>
    </row>
    <row r="639" spans="1:22" ht="23.15" hidden="1" customHeight="1">
      <c r="A639" s="98">
        <f>'VZGTTQ00009364 - Harini Sridhar'!A109</f>
        <v>2207648</v>
      </c>
      <c r="B639" s="103" t="str">
        <f>'VZGTTQ00009364 - Harini Sridhar'!B109</f>
        <v>Raipatrewar,Arati Avinash</v>
      </c>
      <c r="C639" s="98" t="str">
        <f>'VZGTTQ00009364 - Harini Sridhar'!C109</f>
        <v xml:space="preserve">Offshore </v>
      </c>
      <c r="D639" s="98">
        <f>'VZGTTQ00009364 - Harini Sridhar'!D109</f>
        <v>0</v>
      </c>
      <c r="E639" s="103" t="str">
        <f>'VZGTTQ00009364 - Harini Sridhar'!E109</f>
        <v>Java MS Developer -Junior</v>
      </c>
      <c r="F639" s="111" t="s">
        <v>119</v>
      </c>
      <c r="G639" s="111" t="s">
        <v>120</v>
      </c>
      <c r="H639" s="98">
        <v>1000428977</v>
      </c>
      <c r="I639" s="98" t="s">
        <v>114</v>
      </c>
      <c r="J639" s="98" t="s">
        <v>33</v>
      </c>
      <c r="K639" s="15">
        <f>'VZGTTQ00009364 - Harini Sridhar'!F109</f>
        <v>17.670731707317074</v>
      </c>
      <c r="L639" s="15">
        <f>'VZGTTQ00009364 - Harini Sridhar'!G109</f>
        <v>3110.0487804878048</v>
      </c>
      <c r="M639" s="15">
        <f>'VZGTTQ00009364 - Harini Sridhar'!H109</f>
        <v>0</v>
      </c>
      <c r="N639" s="15">
        <f>'VZGTTQ00009364 - Harini Sridhar'!I109</f>
        <v>0</v>
      </c>
      <c r="O639" s="15">
        <f>'VZGTTQ00009364 - Harini Sridhar'!J109</f>
        <v>3110.0487804878048</v>
      </c>
      <c r="P639" s="15">
        <f>'VZGTTQ00009364 - Harini Sridhar'!K109</f>
        <v>3110.0487804878048</v>
      </c>
      <c r="Q639" s="15">
        <f>'VZGTTQ00009364 - Harini Sridhar'!L109</f>
        <v>3110.0487804878048</v>
      </c>
      <c r="R639" s="15">
        <f>'VZGTTQ00009364 - Harini Sridhar'!M109</f>
        <v>3110.0487804878048</v>
      </c>
      <c r="S639" s="15">
        <f>'VZGTTQ00009364 - Harini Sridhar'!N109</f>
        <v>3110.0487804878048</v>
      </c>
      <c r="T639" s="15">
        <f>'VZGTTQ00009364 - Harini Sridhar'!O109</f>
        <v>9330.1463414634145</v>
      </c>
      <c r="U639" s="15">
        <f>'VZGTTQ00009364 - Harini Sridhar'!P109</f>
        <v>12440.195121951219</v>
      </c>
      <c r="V639" s="98">
        <f>'VZGTTQ00009364 - Harini Sridhar'!Q109</f>
        <v>0</v>
      </c>
    </row>
    <row r="640" spans="1:22" ht="23.15" hidden="1" customHeight="1">
      <c r="A640" s="98">
        <f>'VZGTTQ00009364 - Harini Sridhar'!A110</f>
        <v>2135311</v>
      </c>
      <c r="B640" s="103" t="str">
        <f>'VZGTTQ00009364 - Harini Sridhar'!B110</f>
        <v>Bahukhandi,Rishabh</v>
      </c>
      <c r="C640" s="98" t="str">
        <f>'VZGTTQ00009364 - Harini Sridhar'!C110</f>
        <v xml:space="preserve">Offshore </v>
      </c>
      <c r="D640" s="98">
        <f>'VZGTTQ00009364 - Harini Sridhar'!D110</f>
        <v>0</v>
      </c>
      <c r="E640" s="103" t="str">
        <f>'VZGTTQ00009364 - Harini Sridhar'!E110</f>
        <v>Java MS Developer -Junior</v>
      </c>
      <c r="F640" s="111" t="s">
        <v>119</v>
      </c>
      <c r="G640" s="111" t="s">
        <v>120</v>
      </c>
      <c r="H640" s="98">
        <v>1000428977</v>
      </c>
      <c r="I640" s="98" t="s">
        <v>114</v>
      </c>
      <c r="J640" s="98" t="s">
        <v>33</v>
      </c>
      <c r="K640" s="15">
        <f>'VZGTTQ00009364 - Harini Sridhar'!F110</f>
        <v>17.670731707317074</v>
      </c>
      <c r="L640" s="15">
        <f>'VZGTTQ00009364 - Harini Sridhar'!G110</f>
        <v>3110.0487804878048</v>
      </c>
      <c r="M640" s="15">
        <f>'VZGTTQ00009364 - Harini Sridhar'!H110</f>
        <v>0</v>
      </c>
      <c r="N640" s="15">
        <f>'VZGTTQ00009364 - Harini Sridhar'!I110</f>
        <v>0</v>
      </c>
      <c r="O640" s="15">
        <f>'VZGTTQ00009364 - Harini Sridhar'!J110</f>
        <v>3110.0487804878048</v>
      </c>
      <c r="P640" s="15">
        <f>'VZGTTQ00009364 - Harini Sridhar'!K110</f>
        <v>3110.0487804878048</v>
      </c>
      <c r="Q640" s="15">
        <f>'VZGTTQ00009364 - Harini Sridhar'!L110</f>
        <v>3110.0487804878048</v>
      </c>
      <c r="R640" s="15">
        <f>'VZGTTQ00009364 - Harini Sridhar'!M110</f>
        <v>3110.0487804878048</v>
      </c>
      <c r="S640" s="15">
        <f>'VZGTTQ00009364 - Harini Sridhar'!N110</f>
        <v>3110.0487804878048</v>
      </c>
      <c r="T640" s="15">
        <f>'VZGTTQ00009364 - Harini Sridhar'!O110</f>
        <v>9330.1463414634145</v>
      </c>
      <c r="U640" s="15">
        <f>'VZGTTQ00009364 - Harini Sridhar'!P110</f>
        <v>12440.195121951219</v>
      </c>
      <c r="V640" s="98">
        <f>'VZGTTQ00009364 - Harini Sridhar'!Q110</f>
        <v>0</v>
      </c>
    </row>
    <row r="641" spans="1:22" ht="23.15" hidden="1" customHeight="1">
      <c r="A641" s="98">
        <f>'VZGTTQ00009364 - Harini Sridhar'!A111</f>
        <v>2329772</v>
      </c>
      <c r="B641" s="103" t="str">
        <f>'VZGTTQ00009364 - Harini Sridhar'!B111</f>
        <v>Pilli,Ratna Kumari</v>
      </c>
      <c r="C641" s="98" t="str">
        <f>'VZGTTQ00009364 - Harini Sridhar'!C111</f>
        <v xml:space="preserve">Offshore </v>
      </c>
      <c r="D641" s="98">
        <f>'VZGTTQ00009364 - Harini Sridhar'!D111</f>
        <v>0</v>
      </c>
      <c r="E641" s="103" t="str">
        <f>'VZGTTQ00009364 - Harini Sridhar'!E111</f>
        <v>Java MS Developer -Junior</v>
      </c>
      <c r="F641" s="111" t="s">
        <v>119</v>
      </c>
      <c r="G641" s="111" t="s">
        <v>120</v>
      </c>
      <c r="H641" s="98">
        <v>1000428977</v>
      </c>
      <c r="I641" s="98" t="s">
        <v>114</v>
      </c>
      <c r="J641" s="98" t="s">
        <v>33</v>
      </c>
      <c r="K641" s="15">
        <f>'VZGTTQ00009364 - Harini Sridhar'!F111</f>
        <v>17.670731707317074</v>
      </c>
      <c r="L641" s="15">
        <f>'VZGTTQ00009364 - Harini Sridhar'!G111</f>
        <v>3110.0487804878048</v>
      </c>
      <c r="M641" s="15">
        <f>'VZGTTQ00009364 - Harini Sridhar'!H111</f>
        <v>0</v>
      </c>
      <c r="N641" s="15">
        <f>'VZGTTQ00009364 - Harini Sridhar'!I111</f>
        <v>0</v>
      </c>
      <c r="O641" s="15">
        <f>'VZGTTQ00009364 - Harini Sridhar'!J111</f>
        <v>3110.0487804878048</v>
      </c>
      <c r="P641" s="15">
        <f>'VZGTTQ00009364 - Harini Sridhar'!K111</f>
        <v>3110.0487804878048</v>
      </c>
      <c r="Q641" s="15">
        <f>'VZGTTQ00009364 - Harini Sridhar'!L111</f>
        <v>3110.0487804878048</v>
      </c>
      <c r="R641" s="15">
        <f>'VZGTTQ00009364 - Harini Sridhar'!M111</f>
        <v>3110.0487804878048</v>
      </c>
      <c r="S641" s="15">
        <f>'VZGTTQ00009364 - Harini Sridhar'!N111</f>
        <v>3110.0487804878048</v>
      </c>
      <c r="T641" s="15">
        <f>'VZGTTQ00009364 - Harini Sridhar'!O111</f>
        <v>9330.1463414634145</v>
      </c>
      <c r="U641" s="15">
        <f>'VZGTTQ00009364 - Harini Sridhar'!P111</f>
        <v>12440.195121951219</v>
      </c>
      <c r="V641" s="98">
        <f>'VZGTTQ00009364 - Harini Sridhar'!Q111</f>
        <v>0</v>
      </c>
    </row>
    <row r="642" spans="1:22" ht="23.15" customHeight="1">
      <c r="A642" s="98">
        <f>'VZGTTQ00009364 - Harini Sridhar'!A112</f>
        <v>645969</v>
      </c>
      <c r="B642" s="103" t="str">
        <f>'VZGTTQ00009364 - Harini Sridhar'!B112</f>
        <v>Mohan Raj Thammali</v>
      </c>
      <c r="C642" s="98" t="str">
        <f>'VZGTTQ00009364 - Harini Sridhar'!C112</f>
        <v xml:space="preserve">Offshore </v>
      </c>
      <c r="D642" s="98">
        <f>'VZGTTQ00009364 - Harini Sridhar'!D112</f>
        <v>0</v>
      </c>
      <c r="E642" s="103" t="str">
        <f>'VZGTTQ00009364 - Harini Sridhar'!E112</f>
        <v>Java MS Developer -Junior</v>
      </c>
      <c r="F642" s="111" t="s">
        <v>119</v>
      </c>
      <c r="G642" s="111" t="s">
        <v>120</v>
      </c>
      <c r="H642" s="98">
        <v>1000428977</v>
      </c>
      <c r="I642" s="98" t="s">
        <v>114</v>
      </c>
      <c r="J642" s="98" t="s">
        <v>53</v>
      </c>
      <c r="K642" s="15">
        <f>'VZGTTQ00009364 - Harini Sridhar'!F112</f>
        <v>17.670731707317074</v>
      </c>
      <c r="L642" s="15">
        <f>'VZGTTQ00009364 - Harini Sridhar'!G112</f>
        <v>3110.0487804878048</v>
      </c>
      <c r="M642" s="15">
        <f>'VZGTTQ00009364 - Harini Sridhar'!H112</f>
        <v>0</v>
      </c>
      <c r="N642" s="15">
        <f>'VZGTTQ00009364 - Harini Sridhar'!I112</f>
        <v>0</v>
      </c>
      <c r="O642" s="15">
        <f>'VZGTTQ00009364 - Harini Sridhar'!J112</f>
        <v>3110.0487804878048</v>
      </c>
      <c r="P642" s="15">
        <f>'VZGTTQ00009364 - Harini Sridhar'!K112</f>
        <v>3110.0487804878048</v>
      </c>
      <c r="Q642" s="15">
        <f>'VZGTTQ00009364 - Harini Sridhar'!L112</f>
        <v>3110.0487804878048</v>
      </c>
      <c r="R642" s="15">
        <f>'VZGTTQ00009364 - Harini Sridhar'!M112</f>
        <v>3110.0487804878048</v>
      </c>
      <c r="S642" s="15">
        <f>'VZGTTQ00009364 - Harini Sridhar'!N112</f>
        <v>3110.0487804878048</v>
      </c>
      <c r="T642" s="15">
        <f>'VZGTTQ00009364 - Harini Sridhar'!O112</f>
        <v>9330.1463414634145</v>
      </c>
      <c r="U642" s="15">
        <f>'VZGTTQ00009364 - Harini Sridhar'!P112</f>
        <v>12440.195121951219</v>
      </c>
      <c r="V642" s="98">
        <f>'VZGTTQ00009364 - Harini Sridhar'!Q112</f>
        <v>0</v>
      </c>
    </row>
    <row r="643" spans="1:22" ht="23.15" customHeight="1">
      <c r="A643" s="98">
        <f>'VZGTTQ00009364 - Harini Sridhar'!A113</f>
        <v>775337</v>
      </c>
      <c r="B643" s="103" t="str">
        <f>'VZGTTQ00009364 - Harini Sridhar'!B113</f>
        <v>Ekta Karda</v>
      </c>
      <c r="C643" s="98" t="str">
        <f>'VZGTTQ00009364 - Harini Sridhar'!C113</f>
        <v xml:space="preserve">Offshore </v>
      </c>
      <c r="D643" s="98">
        <f>'VZGTTQ00009364 - Harini Sridhar'!D113</f>
        <v>0</v>
      </c>
      <c r="E643" s="103" t="str">
        <f>'VZGTTQ00009364 - Harini Sridhar'!E113</f>
        <v>Java MS Developer -Junior</v>
      </c>
      <c r="F643" s="111" t="s">
        <v>119</v>
      </c>
      <c r="G643" s="111" t="s">
        <v>120</v>
      </c>
      <c r="H643" s="98">
        <v>1000428976</v>
      </c>
      <c r="I643" s="98" t="s">
        <v>115</v>
      </c>
      <c r="J643" s="98" t="s">
        <v>53</v>
      </c>
      <c r="K643" s="15">
        <f>'VZGTTQ00009364 - Harini Sridhar'!F113</f>
        <v>17.670731707317074</v>
      </c>
      <c r="L643" s="15">
        <f>'VZGTTQ00009364 - Harini Sridhar'!G113</f>
        <v>3110.0487804878048</v>
      </c>
      <c r="M643" s="15">
        <f>'VZGTTQ00009364 - Harini Sridhar'!H113</f>
        <v>0</v>
      </c>
      <c r="N643" s="15">
        <f>'VZGTTQ00009364 - Harini Sridhar'!I113</f>
        <v>0</v>
      </c>
      <c r="O643" s="15">
        <f>'VZGTTQ00009364 - Harini Sridhar'!J113</f>
        <v>3110.0487804878048</v>
      </c>
      <c r="P643" s="15">
        <f>'VZGTTQ00009364 - Harini Sridhar'!K113</f>
        <v>3110.0487804878048</v>
      </c>
      <c r="Q643" s="15">
        <f>'VZGTTQ00009364 - Harini Sridhar'!L113</f>
        <v>3110.0487804878048</v>
      </c>
      <c r="R643" s="15">
        <f>'VZGTTQ00009364 - Harini Sridhar'!M113</f>
        <v>3110.0487804878048</v>
      </c>
      <c r="S643" s="15">
        <f>'VZGTTQ00009364 - Harini Sridhar'!N113</f>
        <v>3110.0487804878048</v>
      </c>
      <c r="T643" s="15">
        <f>'VZGTTQ00009364 - Harini Sridhar'!O113</f>
        <v>9330.1463414634145</v>
      </c>
      <c r="U643" s="15">
        <f>'VZGTTQ00009364 - Harini Sridhar'!P113</f>
        <v>12440.195121951219</v>
      </c>
      <c r="V643" s="98">
        <f>'VZGTTQ00009364 - Harini Sridhar'!Q113</f>
        <v>0</v>
      </c>
    </row>
    <row r="644" spans="1:22" ht="23.15" customHeight="1">
      <c r="A644" s="98">
        <f>'VZGTTQ00009364 - Harini Sridhar'!A114</f>
        <v>2249542</v>
      </c>
      <c r="B644" s="103" t="str">
        <f>'VZGTTQ00009364 - Harini Sridhar'!B114</f>
        <v>Karthikeyan V</v>
      </c>
      <c r="C644" s="98" t="str">
        <f>'VZGTTQ00009364 - Harini Sridhar'!C114</f>
        <v xml:space="preserve">Offshore </v>
      </c>
      <c r="D644" s="98">
        <f>'VZGTTQ00009364 - Harini Sridhar'!D114</f>
        <v>0</v>
      </c>
      <c r="E644" s="103" t="str">
        <f>'VZGTTQ00009364 - Harini Sridhar'!E114</f>
        <v>Java MS Developer -Junior</v>
      </c>
      <c r="F644" s="111" t="s">
        <v>119</v>
      </c>
      <c r="G644" s="111" t="s">
        <v>120</v>
      </c>
      <c r="H644" s="98">
        <v>1000428976</v>
      </c>
      <c r="I644" s="98" t="s">
        <v>115</v>
      </c>
      <c r="J644" s="98" t="s">
        <v>53</v>
      </c>
      <c r="K644" s="15">
        <f>'VZGTTQ00009364 - Harini Sridhar'!F114</f>
        <v>17.670731707317074</v>
      </c>
      <c r="L644" s="15">
        <f>'VZGTTQ00009364 - Harini Sridhar'!G114</f>
        <v>3110.0487804878048</v>
      </c>
      <c r="M644" s="15">
        <f>'VZGTTQ00009364 - Harini Sridhar'!H114</f>
        <v>0</v>
      </c>
      <c r="N644" s="15">
        <f>'VZGTTQ00009364 - Harini Sridhar'!I114</f>
        <v>0</v>
      </c>
      <c r="O644" s="15">
        <f>'VZGTTQ00009364 - Harini Sridhar'!J114</f>
        <v>3110.0487804878048</v>
      </c>
      <c r="P644" s="15">
        <f>'VZGTTQ00009364 - Harini Sridhar'!K114</f>
        <v>3110.0487804878048</v>
      </c>
      <c r="Q644" s="15">
        <f>'VZGTTQ00009364 - Harini Sridhar'!L114</f>
        <v>3110.0487804878048</v>
      </c>
      <c r="R644" s="15">
        <f>'VZGTTQ00009364 - Harini Sridhar'!M114</f>
        <v>3110.0487804878048</v>
      </c>
      <c r="S644" s="15">
        <f>'VZGTTQ00009364 - Harini Sridhar'!N114</f>
        <v>3110.0487804878048</v>
      </c>
      <c r="T644" s="15">
        <f>'VZGTTQ00009364 - Harini Sridhar'!O114</f>
        <v>9330.1463414634145</v>
      </c>
      <c r="U644" s="15">
        <f>'VZGTTQ00009364 - Harini Sridhar'!P114</f>
        <v>12440.195121951219</v>
      </c>
      <c r="V644" s="98">
        <f>'VZGTTQ00009364 - Harini Sridhar'!Q114</f>
        <v>0</v>
      </c>
    </row>
    <row r="645" spans="1:22" ht="23.15" hidden="1" customHeight="1">
      <c r="A645" s="98">
        <f>'VZGTTQ00009364 - Harini Sridhar'!A115</f>
        <v>2152722</v>
      </c>
      <c r="B645" s="103" t="str">
        <f>'VZGTTQ00009364 - Harini Sridhar'!B115</f>
        <v>Barvat,Apurva</v>
      </c>
      <c r="C645" s="98" t="str">
        <f>'VZGTTQ00009364 - Harini Sridhar'!C115</f>
        <v xml:space="preserve">Offshore </v>
      </c>
      <c r="D645" s="98">
        <f>'VZGTTQ00009364 - Harini Sridhar'!D115</f>
        <v>0</v>
      </c>
      <c r="E645" s="103" t="str">
        <f>'VZGTTQ00009364 - Harini Sridhar'!E115</f>
        <v>Java MS Developer -Junior</v>
      </c>
      <c r="F645" s="111" t="s">
        <v>119</v>
      </c>
      <c r="G645" s="111" t="s">
        <v>120</v>
      </c>
      <c r="H645" s="98">
        <v>1000428976</v>
      </c>
      <c r="I645" s="98" t="s">
        <v>115</v>
      </c>
      <c r="J645" s="98" t="s">
        <v>33</v>
      </c>
      <c r="K645" s="15">
        <f>'VZGTTQ00009364 - Harini Sridhar'!F115</f>
        <v>17.670731707317074</v>
      </c>
      <c r="L645" s="15">
        <f>'VZGTTQ00009364 - Harini Sridhar'!G115</f>
        <v>3110.0487804878048</v>
      </c>
      <c r="M645" s="15">
        <f>'VZGTTQ00009364 - Harini Sridhar'!H115</f>
        <v>0</v>
      </c>
      <c r="N645" s="15">
        <f>'VZGTTQ00009364 - Harini Sridhar'!I115</f>
        <v>0</v>
      </c>
      <c r="O645" s="15">
        <f>'VZGTTQ00009364 - Harini Sridhar'!J115</f>
        <v>3110.0487804878048</v>
      </c>
      <c r="P645" s="15">
        <f>'VZGTTQ00009364 - Harini Sridhar'!K115</f>
        <v>3110.0487804878048</v>
      </c>
      <c r="Q645" s="15">
        <f>'VZGTTQ00009364 - Harini Sridhar'!L115</f>
        <v>3110.0487804878048</v>
      </c>
      <c r="R645" s="15">
        <f>'VZGTTQ00009364 - Harini Sridhar'!M115</f>
        <v>3110.0487804878048</v>
      </c>
      <c r="S645" s="15">
        <f>'VZGTTQ00009364 - Harini Sridhar'!N115</f>
        <v>3110.0487804878048</v>
      </c>
      <c r="T645" s="15">
        <f>'VZGTTQ00009364 - Harini Sridhar'!O115</f>
        <v>9330.1463414634145</v>
      </c>
      <c r="U645" s="15">
        <f>'VZGTTQ00009364 - Harini Sridhar'!P115</f>
        <v>12440.195121951219</v>
      </c>
      <c r="V645" s="98">
        <f>'VZGTTQ00009364 - Harini Sridhar'!Q115</f>
        <v>0</v>
      </c>
    </row>
    <row r="646" spans="1:22" ht="23.15" customHeight="1">
      <c r="A646" s="98">
        <f>'VZGTTQ00009364 - Harini Sridhar'!A116</f>
        <v>438282</v>
      </c>
      <c r="B646" s="103" t="str">
        <f>'VZGTTQ00009364 - Harini Sridhar'!B116</f>
        <v>Kolagani,Madhukar</v>
      </c>
      <c r="C646" s="98" t="str">
        <f>'VZGTTQ00009364 - Harini Sridhar'!C116</f>
        <v xml:space="preserve">Offshore </v>
      </c>
      <c r="D646" s="98">
        <f>'VZGTTQ00009364 - Harini Sridhar'!D116</f>
        <v>0</v>
      </c>
      <c r="E646" s="103" t="str">
        <f>'VZGTTQ00009364 - Harini Sridhar'!E116</f>
        <v>Java MS Developer -Junior</v>
      </c>
      <c r="F646" s="111" t="s">
        <v>119</v>
      </c>
      <c r="G646" s="111" t="s">
        <v>120</v>
      </c>
      <c r="H646" s="98">
        <v>1000428976</v>
      </c>
      <c r="I646" s="98" t="s">
        <v>115</v>
      </c>
      <c r="J646" s="98" t="s">
        <v>53</v>
      </c>
      <c r="K646" s="15">
        <f>'VZGTTQ00009364 - Harini Sridhar'!F116</f>
        <v>17.670731707317074</v>
      </c>
      <c r="L646" s="15">
        <f>'VZGTTQ00009364 - Harini Sridhar'!G116</f>
        <v>3110.0487804878048</v>
      </c>
      <c r="M646" s="15">
        <f>'VZGTTQ00009364 - Harini Sridhar'!H116</f>
        <v>0</v>
      </c>
      <c r="N646" s="15">
        <f>'VZGTTQ00009364 - Harini Sridhar'!I116</f>
        <v>0</v>
      </c>
      <c r="O646" s="15">
        <f>'VZGTTQ00009364 - Harini Sridhar'!J116</f>
        <v>3110.0487804878048</v>
      </c>
      <c r="P646" s="15">
        <f>'VZGTTQ00009364 - Harini Sridhar'!K116</f>
        <v>3110.0487804878048</v>
      </c>
      <c r="Q646" s="15">
        <f>'VZGTTQ00009364 - Harini Sridhar'!L116</f>
        <v>3110.0487804878048</v>
      </c>
      <c r="R646" s="15">
        <f>'VZGTTQ00009364 - Harini Sridhar'!M116</f>
        <v>3110.0487804878048</v>
      </c>
      <c r="S646" s="15">
        <f>'VZGTTQ00009364 - Harini Sridhar'!N116</f>
        <v>3110.0487804878048</v>
      </c>
      <c r="T646" s="15">
        <f>'VZGTTQ00009364 - Harini Sridhar'!O116</f>
        <v>9330.1463414634145</v>
      </c>
      <c r="U646" s="15">
        <f>'VZGTTQ00009364 - Harini Sridhar'!P116</f>
        <v>12440.195121951219</v>
      </c>
      <c r="V646" s="98">
        <f>'VZGTTQ00009364 - Harini Sridhar'!Q116</f>
        <v>0</v>
      </c>
    </row>
    <row r="647" spans="1:22" ht="23.15" hidden="1" customHeight="1">
      <c r="A647" s="98">
        <f>'VZGTTQ00009364 - Harini Sridhar'!A117</f>
        <v>919559</v>
      </c>
      <c r="B647" s="103" t="str">
        <f>'VZGTTQ00009364 - Harini Sridhar'!B117</f>
        <v>N,Rahul Sai</v>
      </c>
      <c r="C647" s="98" t="str">
        <f>'VZGTTQ00009364 - Harini Sridhar'!C117</f>
        <v xml:space="preserve">Offshore </v>
      </c>
      <c r="D647" s="98">
        <f>'VZGTTQ00009364 - Harini Sridhar'!D117</f>
        <v>0</v>
      </c>
      <c r="E647" s="103" t="str">
        <f>'VZGTTQ00009364 - Harini Sridhar'!E117</f>
        <v>Java MS Developer -Junior</v>
      </c>
      <c r="F647" s="111" t="s">
        <v>119</v>
      </c>
      <c r="G647" s="111" t="s">
        <v>120</v>
      </c>
      <c r="H647" s="98">
        <v>1000428976</v>
      </c>
      <c r="I647" s="98" t="s">
        <v>115</v>
      </c>
      <c r="J647" s="98" t="s">
        <v>27</v>
      </c>
      <c r="K647" s="15">
        <f>'VZGTTQ00009364 - Harini Sridhar'!F117</f>
        <v>17.670731707317074</v>
      </c>
      <c r="L647" s="15">
        <f>'VZGTTQ00009364 - Harini Sridhar'!G117</f>
        <v>3110.0487804878048</v>
      </c>
      <c r="M647" s="15">
        <f>'VZGTTQ00009364 - Harini Sridhar'!H117</f>
        <v>0</v>
      </c>
      <c r="N647" s="15">
        <f>'VZGTTQ00009364 - Harini Sridhar'!I117</f>
        <v>0</v>
      </c>
      <c r="O647" s="15">
        <f>'VZGTTQ00009364 - Harini Sridhar'!J117</f>
        <v>3110.0487804878048</v>
      </c>
      <c r="P647" s="15">
        <f>'VZGTTQ00009364 - Harini Sridhar'!K117</f>
        <v>3110.0487804878048</v>
      </c>
      <c r="Q647" s="15">
        <f>'VZGTTQ00009364 - Harini Sridhar'!L117</f>
        <v>3110.0487804878048</v>
      </c>
      <c r="R647" s="15">
        <f>'VZGTTQ00009364 - Harini Sridhar'!M117</f>
        <v>3110.0487804878048</v>
      </c>
      <c r="S647" s="15">
        <f>'VZGTTQ00009364 - Harini Sridhar'!N117</f>
        <v>3110.0487804878048</v>
      </c>
      <c r="T647" s="15">
        <f>'VZGTTQ00009364 - Harini Sridhar'!O117</f>
        <v>9330.1463414634145</v>
      </c>
      <c r="U647" s="15">
        <f>'VZGTTQ00009364 - Harini Sridhar'!P117</f>
        <v>12440.195121951219</v>
      </c>
      <c r="V647" s="98">
        <f>'VZGTTQ00009364 - Harini Sridhar'!Q117</f>
        <v>0</v>
      </c>
    </row>
    <row r="648" spans="1:22" ht="23.15" hidden="1" customHeight="1">
      <c r="A648" s="98">
        <f>'VZGTTQ00009364 - Harini Sridhar'!A118</f>
        <v>2192999</v>
      </c>
      <c r="B648" s="103" t="str">
        <f>'VZGTTQ00009364 - Harini Sridhar'!B118</f>
        <v>V,Rohitasva</v>
      </c>
      <c r="C648" s="98" t="str">
        <f>'VZGTTQ00009364 - Harini Sridhar'!C118</f>
        <v xml:space="preserve">Offshore </v>
      </c>
      <c r="D648" s="98">
        <f>'VZGTTQ00009364 - Harini Sridhar'!D118</f>
        <v>0</v>
      </c>
      <c r="E648" s="103" t="str">
        <f>'VZGTTQ00009364 - Harini Sridhar'!E118</f>
        <v>Java MS Developer -Junior</v>
      </c>
      <c r="F648" s="111" t="s">
        <v>119</v>
      </c>
      <c r="G648" s="111" t="s">
        <v>120</v>
      </c>
      <c r="H648" s="98">
        <v>1000428976</v>
      </c>
      <c r="I648" s="98" t="s">
        <v>115</v>
      </c>
      <c r="J648" s="98" t="s">
        <v>33</v>
      </c>
      <c r="K648" s="15">
        <f>'VZGTTQ00009364 - Harini Sridhar'!F118</f>
        <v>17.670731707317074</v>
      </c>
      <c r="L648" s="15">
        <f>'VZGTTQ00009364 - Harini Sridhar'!G118</f>
        <v>3110.0487804878048</v>
      </c>
      <c r="M648" s="15">
        <f>'VZGTTQ00009364 - Harini Sridhar'!H118</f>
        <v>0</v>
      </c>
      <c r="N648" s="15">
        <f>'VZGTTQ00009364 - Harini Sridhar'!I118</f>
        <v>0</v>
      </c>
      <c r="O648" s="15">
        <f>'VZGTTQ00009364 - Harini Sridhar'!J118</f>
        <v>3110.0487804878048</v>
      </c>
      <c r="P648" s="15">
        <f>'VZGTTQ00009364 - Harini Sridhar'!K118</f>
        <v>3110.0487804878048</v>
      </c>
      <c r="Q648" s="15">
        <f>'VZGTTQ00009364 - Harini Sridhar'!L118</f>
        <v>3110.0487804878048</v>
      </c>
      <c r="R648" s="15">
        <f>'VZGTTQ00009364 - Harini Sridhar'!M118</f>
        <v>3110.0487804878048</v>
      </c>
      <c r="S648" s="15">
        <f>'VZGTTQ00009364 - Harini Sridhar'!N118</f>
        <v>3110.0487804878048</v>
      </c>
      <c r="T648" s="15">
        <f>'VZGTTQ00009364 - Harini Sridhar'!O118</f>
        <v>9330.1463414634145</v>
      </c>
      <c r="U648" s="15">
        <f>'VZGTTQ00009364 - Harini Sridhar'!P118</f>
        <v>12440.195121951219</v>
      </c>
      <c r="V648" s="98">
        <f>'VZGTTQ00009364 - Harini Sridhar'!Q118</f>
        <v>0</v>
      </c>
    </row>
    <row r="649" spans="1:22" ht="23.15" hidden="1" customHeight="1">
      <c r="A649" s="98">
        <f>'VZGTTQ00009364 - Harini Sridhar'!A119</f>
        <v>2270122</v>
      </c>
      <c r="B649" s="103" t="str">
        <f>'VZGTTQ00009364 - Harini Sridhar'!B119</f>
        <v>Chaubey,Akhilesh</v>
      </c>
      <c r="C649" s="98" t="str">
        <f>'VZGTTQ00009364 - Harini Sridhar'!C119</f>
        <v xml:space="preserve">Offshore </v>
      </c>
      <c r="D649" s="98">
        <f>'VZGTTQ00009364 - Harini Sridhar'!D119</f>
        <v>0</v>
      </c>
      <c r="E649" s="103" t="str">
        <f>'VZGTTQ00009364 - Harini Sridhar'!E119</f>
        <v>Automation Tester-Intermediate</v>
      </c>
      <c r="F649" s="111" t="s">
        <v>119</v>
      </c>
      <c r="G649" s="111" t="s">
        <v>120</v>
      </c>
      <c r="H649" s="98">
        <v>1000428976</v>
      </c>
      <c r="I649" s="98" t="s">
        <v>115</v>
      </c>
      <c r="J649" s="98" t="s">
        <v>26</v>
      </c>
      <c r="K649" s="15">
        <f>'VZGTTQ00009364 - Harini Sridhar'!F119</f>
        <v>20.195121951219512</v>
      </c>
      <c r="L649" s="15">
        <f>'VZGTTQ00009364 - Harini Sridhar'!G119</f>
        <v>3554.3414634146343</v>
      </c>
      <c r="M649" s="15">
        <f>'VZGTTQ00009364 - Harini Sridhar'!H119</f>
        <v>0</v>
      </c>
      <c r="N649" s="15">
        <f>'VZGTTQ00009364 - Harini Sridhar'!I119</f>
        <v>0</v>
      </c>
      <c r="O649" s="15">
        <f>'VZGTTQ00009364 - Harini Sridhar'!J119</f>
        <v>3554.3414634146343</v>
      </c>
      <c r="P649" s="15">
        <f>'VZGTTQ00009364 - Harini Sridhar'!K119</f>
        <v>3554.3414634146343</v>
      </c>
      <c r="Q649" s="15">
        <f>'VZGTTQ00009364 - Harini Sridhar'!L119</f>
        <v>3554.3414634146343</v>
      </c>
      <c r="R649" s="15">
        <f>'VZGTTQ00009364 - Harini Sridhar'!M119</f>
        <v>3554.3414634146343</v>
      </c>
      <c r="S649" s="15">
        <f>'VZGTTQ00009364 - Harini Sridhar'!N119</f>
        <v>3554.3414634146343</v>
      </c>
      <c r="T649" s="15">
        <f>'VZGTTQ00009364 - Harini Sridhar'!O119</f>
        <v>10663.024390243903</v>
      </c>
      <c r="U649" s="15">
        <f>'VZGTTQ00009364 - Harini Sridhar'!P119</f>
        <v>14217.365853658537</v>
      </c>
      <c r="V649" s="98">
        <f>'VZGTTQ00009364 - Harini Sridhar'!Q119</f>
        <v>0</v>
      </c>
    </row>
    <row r="650" spans="1:22" ht="23.15" hidden="1" customHeight="1">
      <c r="A650" s="98">
        <f>'VZGTTQ00009364 - Harini Sridhar'!A120</f>
        <v>2041437</v>
      </c>
      <c r="B650" s="103" t="str">
        <f>'VZGTTQ00009364 - Harini Sridhar'!B120</f>
        <v>S,Santosh Kumar</v>
      </c>
      <c r="C650" s="98" t="str">
        <f>'VZGTTQ00009364 - Harini Sridhar'!C120</f>
        <v xml:space="preserve">Offshore </v>
      </c>
      <c r="D650" s="98">
        <f>'VZGTTQ00009364 - Harini Sridhar'!D120</f>
        <v>0</v>
      </c>
      <c r="E650" s="103" t="str">
        <f>'VZGTTQ00009364 - Harini Sridhar'!E120</f>
        <v>Automation Tester-Intermediate</v>
      </c>
      <c r="F650" s="111" t="s">
        <v>119</v>
      </c>
      <c r="G650" s="111" t="s">
        <v>120</v>
      </c>
      <c r="H650" s="98">
        <v>1000428976</v>
      </c>
      <c r="I650" s="98" t="s">
        <v>115</v>
      </c>
      <c r="J650" s="98" t="s">
        <v>26</v>
      </c>
      <c r="K650" s="15">
        <f>'VZGTTQ00009364 - Harini Sridhar'!F120</f>
        <v>20.195121951219512</v>
      </c>
      <c r="L650" s="15">
        <f>'VZGTTQ00009364 - Harini Sridhar'!G120</f>
        <v>3554.3414634146343</v>
      </c>
      <c r="M650" s="15">
        <f>'VZGTTQ00009364 - Harini Sridhar'!H120</f>
        <v>0</v>
      </c>
      <c r="N650" s="15">
        <f>'VZGTTQ00009364 - Harini Sridhar'!I120</f>
        <v>0</v>
      </c>
      <c r="O650" s="15">
        <f>'VZGTTQ00009364 - Harini Sridhar'!J120</f>
        <v>3554.3414634146343</v>
      </c>
      <c r="P650" s="15">
        <f>'VZGTTQ00009364 - Harini Sridhar'!K120</f>
        <v>3554.3414634146343</v>
      </c>
      <c r="Q650" s="15">
        <f>'VZGTTQ00009364 - Harini Sridhar'!L120</f>
        <v>3554.3414634146343</v>
      </c>
      <c r="R650" s="15">
        <f>'VZGTTQ00009364 - Harini Sridhar'!M120</f>
        <v>3554.3414634146343</v>
      </c>
      <c r="S650" s="15">
        <f>'VZGTTQ00009364 - Harini Sridhar'!N120</f>
        <v>3554.3414634146343</v>
      </c>
      <c r="T650" s="15">
        <f>'VZGTTQ00009364 - Harini Sridhar'!O120</f>
        <v>10663.024390243903</v>
      </c>
      <c r="U650" s="15">
        <f>'VZGTTQ00009364 - Harini Sridhar'!P120</f>
        <v>14217.365853658537</v>
      </c>
      <c r="V650" s="98">
        <f>'VZGTTQ00009364 - Harini Sridhar'!Q120</f>
        <v>0</v>
      </c>
    </row>
    <row r="651" spans="1:22" ht="23.15" hidden="1" customHeight="1">
      <c r="A651" s="98">
        <f>'VZGTTQ00009364 - Harini Sridhar'!A121</f>
        <v>2019872</v>
      </c>
      <c r="B651" s="103" t="str">
        <f>'VZGTTQ00009364 - Harini Sridhar'!B121</f>
        <v>G,Shivaraja</v>
      </c>
      <c r="C651" s="98" t="str">
        <f>'VZGTTQ00009364 - Harini Sridhar'!C121</f>
        <v xml:space="preserve">Offshore </v>
      </c>
      <c r="D651" s="98">
        <f>'VZGTTQ00009364 - Harini Sridhar'!D121</f>
        <v>0</v>
      </c>
      <c r="E651" s="103" t="str">
        <f>'VZGTTQ00009364 - Harini Sridhar'!E121</f>
        <v>Automation Tester-Intermediate</v>
      </c>
      <c r="F651" s="111" t="s">
        <v>119</v>
      </c>
      <c r="G651" s="111" t="s">
        <v>120</v>
      </c>
      <c r="H651" s="98">
        <v>1000428976</v>
      </c>
      <c r="I651" s="98" t="s">
        <v>115</v>
      </c>
      <c r="J651" s="98" t="s">
        <v>26</v>
      </c>
      <c r="K651" s="15">
        <f>'VZGTTQ00009364 - Harini Sridhar'!F121</f>
        <v>20.195121951219512</v>
      </c>
      <c r="L651" s="15">
        <f>'VZGTTQ00009364 - Harini Sridhar'!G121</f>
        <v>3554.3414634146343</v>
      </c>
      <c r="M651" s="15">
        <f>'VZGTTQ00009364 - Harini Sridhar'!H121</f>
        <v>0</v>
      </c>
      <c r="N651" s="15">
        <f>'VZGTTQ00009364 - Harini Sridhar'!I121</f>
        <v>0</v>
      </c>
      <c r="O651" s="15">
        <f>'VZGTTQ00009364 - Harini Sridhar'!J121</f>
        <v>3554.3414634146343</v>
      </c>
      <c r="P651" s="15">
        <f>'VZGTTQ00009364 - Harini Sridhar'!K121</f>
        <v>3554.3414634146343</v>
      </c>
      <c r="Q651" s="15">
        <f>'VZGTTQ00009364 - Harini Sridhar'!L121</f>
        <v>3554.3414634146343</v>
      </c>
      <c r="R651" s="15">
        <f>'VZGTTQ00009364 - Harini Sridhar'!M121</f>
        <v>3554.3414634146343</v>
      </c>
      <c r="S651" s="15">
        <f>'VZGTTQ00009364 - Harini Sridhar'!N121</f>
        <v>3554.3414634146343</v>
      </c>
      <c r="T651" s="15">
        <f>'VZGTTQ00009364 - Harini Sridhar'!O121</f>
        <v>10663.024390243903</v>
      </c>
      <c r="U651" s="15">
        <f>'VZGTTQ00009364 - Harini Sridhar'!P121</f>
        <v>14217.365853658537</v>
      </c>
      <c r="V651" s="98">
        <f>'VZGTTQ00009364 - Harini Sridhar'!Q121</f>
        <v>0</v>
      </c>
    </row>
    <row r="652" spans="1:22" ht="23.15" hidden="1" customHeight="1">
      <c r="A652" s="98">
        <f>'VZGTTQ00009364 - Harini Sridhar'!A122</f>
        <v>2041116</v>
      </c>
      <c r="B652" s="103" t="str">
        <f>'VZGTTQ00009364 - Harini Sridhar'!B122</f>
        <v>Rajeswari,Bejjala</v>
      </c>
      <c r="C652" s="98" t="str">
        <f>'VZGTTQ00009364 - Harini Sridhar'!C122</f>
        <v xml:space="preserve">Offshore </v>
      </c>
      <c r="D652" s="98">
        <f>'VZGTTQ00009364 - Harini Sridhar'!D122</f>
        <v>0</v>
      </c>
      <c r="E652" s="103" t="str">
        <f>'VZGTTQ00009364 - Harini Sridhar'!E122</f>
        <v>Tester-Intermediate</v>
      </c>
      <c r="F652" s="111" t="s">
        <v>119</v>
      </c>
      <c r="G652" s="111" t="s">
        <v>120</v>
      </c>
      <c r="H652" s="98">
        <v>1000428976</v>
      </c>
      <c r="I652" s="98" t="s">
        <v>115</v>
      </c>
      <c r="J652" s="98" t="s">
        <v>26</v>
      </c>
      <c r="K652" s="15">
        <f>'VZGTTQ00009364 - Harini Sridhar'!F122</f>
        <v>20.195121951219512</v>
      </c>
      <c r="L652" s="15">
        <f>'VZGTTQ00009364 - Harini Sridhar'!G122</f>
        <v>3554.3414634146343</v>
      </c>
      <c r="M652" s="15">
        <f>'VZGTTQ00009364 - Harini Sridhar'!H122</f>
        <v>0</v>
      </c>
      <c r="N652" s="15">
        <f>'VZGTTQ00009364 - Harini Sridhar'!I122</f>
        <v>0</v>
      </c>
      <c r="O652" s="15">
        <f>'VZGTTQ00009364 - Harini Sridhar'!J122</f>
        <v>3554.3414634146343</v>
      </c>
      <c r="P652" s="15">
        <f>'VZGTTQ00009364 - Harini Sridhar'!K122</f>
        <v>3554.3414634146343</v>
      </c>
      <c r="Q652" s="15">
        <f>'VZGTTQ00009364 - Harini Sridhar'!L122</f>
        <v>3554.3414634146343</v>
      </c>
      <c r="R652" s="15">
        <f>'VZGTTQ00009364 - Harini Sridhar'!M122</f>
        <v>3554.3414634146343</v>
      </c>
      <c r="S652" s="15">
        <f>'VZGTTQ00009364 - Harini Sridhar'!N122</f>
        <v>3554.3414634146343</v>
      </c>
      <c r="T652" s="15">
        <f>'VZGTTQ00009364 - Harini Sridhar'!O122</f>
        <v>10663.024390243903</v>
      </c>
      <c r="U652" s="15">
        <f>'VZGTTQ00009364 - Harini Sridhar'!P122</f>
        <v>14217.365853658537</v>
      </c>
      <c r="V652" s="98">
        <f>'VZGTTQ00009364 - Harini Sridhar'!Q122</f>
        <v>0</v>
      </c>
    </row>
    <row r="653" spans="1:22" ht="23.15" hidden="1" customHeight="1">
      <c r="A653" s="98">
        <f>'VZGTTQ00009364 - Harini Sridhar'!A123</f>
        <v>2199512</v>
      </c>
      <c r="B653" s="103" t="str">
        <f>'VZGTTQ00009364 - Harini Sridhar'!B123</f>
        <v>N,Sathishkumar</v>
      </c>
      <c r="C653" s="98" t="str">
        <f>'VZGTTQ00009364 - Harini Sridhar'!C123</f>
        <v xml:space="preserve">Offshore </v>
      </c>
      <c r="D653" s="98">
        <f>'VZGTTQ00009364 - Harini Sridhar'!D123</f>
        <v>0</v>
      </c>
      <c r="E653" s="103" t="str">
        <f>'VZGTTQ00009364 - Harini Sridhar'!E123</f>
        <v>Tester-Intermediate</v>
      </c>
      <c r="F653" s="111" t="s">
        <v>119</v>
      </c>
      <c r="G653" s="111" t="s">
        <v>120</v>
      </c>
      <c r="H653" s="98">
        <v>1000428976</v>
      </c>
      <c r="I653" s="98" t="s">
        <v>115</v>
      </c>
      <c r="J653" s="98" t="s">
        <v>26</v>
      </c>
      <c r="K653" s="15">
        <f>'VZGTTQ00009364 - Harini Sridhar'!F123</f>
        <v>20.195121951219512</v>
      </c>
      <c r="L653" s="15">
        <f>'VZGTTQ00009364 - Harini Sridhar'!G123</f>
        <v>3554.3414634146343</v>
      </c>
      <c r="M653" s="15">
        <f>'VZGTTQ00009364 - Harini Sridhar'!H123</f>
        <v>0</v>
      </c>
      <c r="N653" s="15">
        <f>'VZGTTQ00009364 - Harini Sridhar'!I123</f>
        <v>0</v>
      </c>
      <c r="O653" s="15">
        <f>'VZGTTQ00009364 - Harini Sridhar'!J123</f>
        <v>3554.3414634146343</v>
      </c>
      <c r="P653" s="15">
        <f>'VZGTTQ00009364 - Harini Sridhar'!K123</f>
        <v>3554.3414634146343</v>
      </c>
      <c r="Q653" s="15">
        <f>'VZGTTQ00009364 - Harini Sridhar'!L123</f>
        <v>3554.3414634146343</v>
      </c>
      <c r="R653" s="15">
        <f>'VZGTTQ00009364 - Harini Sridhar'!M123</f>
        <v>3554.3414634146343</v>
      </c>
      <c r="S653" s="15">
        <f>'VZGTTQ00009364 - Harini Sridhar'!N123</f>
        <v>3554.3414634146343</v>
      </c>
      <c r="T653" s="15">
        <f>'VZGTTQ00009364 - Harini Sridhar'!O123</f>
        <v>10663.024390243903</v>
      </c>
      <c r="U653" s="15">
        <f>'VZGTTQ00009364 - Harini Sridhar'!P123</f>
        <v>14217.365853658537</v>
      </c>
      <c r="V653" s="98">
        <f>'VZGTTQ00009364 - Harini Sridhar'!Q123</f>
        <v>0</v>
      </c>
    </row>
    <row r="654" spans="1:22" ht="23.15" hidden="1" customHeight="1">
      <c r="A654" s="98">
        <f>'VZGTTQ00009364 - Harini Sridhar'!A124</f>
        <v>2271050</v>
      </c>
      <c r="B654" s="103" t="str">
        <f>'VZGTTQ00009364 - Harini Sridhar'!B124</f>
        <v>K A,Pradeep</v>
      </c>
      <c r="C654" s="98" t="str">
        <f>'VZGTTQ00009364 - Harini Sridhar'!C124</f>
        <v xml:space="preserve">Offshore </v>
      </c>
      <c r="D654" s="98">
        <f>'VZGTTQ00009364 - Harini Sridhar'!D124</f>
        <v>0</v>
      </c>
      <c r="E654" s="103" t="str">
        <f>'VZGTTQ00009364 - Harini Sridhar'!E124</f>
        <v>Tester-Intermediate</v>
      </c>
      <c r="F654" s="111" t="s">
        <v>119</v>
      </c>
      <c r="G654" s="111" t="s">
        <v>120</v>
      </c>
      <c r="H654" s="98">
        <v>1000428976</v>
      </c>
      <c r="I654" s="98" t="s">
        <v>115</v>
      </c>
      <c r="J654" s="98" t="s">
        <v>26</v>
      </c>
      <c r="K654" s="15">
        <f>'VZGTTQ00009364 - Harini Sridhar'!F124</f>
        <v>20.195121951219512</v>
      </c>
      <c r="L654" s="15">
        <f>'VZGTTQ00009364 - Harini Sridhar'!G124</f>
        <v>3554.3414634146343</v>
      </c>
      <c r="M654" s="15">
        <f>'VZGTTQ00009364 - Harini Sridhar'!H124</f>
        <v>0</v>
      </c>
      <c r="N654" s="15">
        <f>'VZGTTQ00009364 - Harini Sridhar'!I124</f>
        <v>0</v>
      </c>
      <c r="O654" s="15">
        <f>'VZGTTQ00009364 - Harini Sridhar'!J124</f>
        <v>3554.3414634146343</v>
      </c>
      <c r="P654" s="15">
        <f>'VZGTTQ00009364 - Harini Sridhar'!K124</f>
        <v>3554.3414634146343</v>
      </c>
      <c r="Q654" s="15">
        <f>'VZGTTQ00009364 - Harini Sridhar'!L124</f>
        <v>3554.3414634146343</v>
      </c>
      <c r="R654" s="15">
        <f>'VZGTTQ00009364 - Harini Sridhar'!M124</f>
        <v>3554.3414634146343</v>
      </c>
      <c r="S654" s="15">
        <f>'VZGTTQ00009364 - Harini Sridhar'!N124</f>
        <v>3554.3414634146343</v>
      </c>
      <c r="T654" s="15">
        <f>'VZGTTQ00009364 - Harini Sridhar'!O124</f>
        <v>10663.024390243903</v>
      </c>
      <c r="U654" s="15">
        <f>'VZGTTQ00009364 - Harini Sridhar'!P124</f>
        <v>14217.365853658537</v>
      </c>
      <c r="V654" s="98">
        <f>'VZGTTQ00009364 - Harini Sridhar'!Q124</f>
        <v>0</v>
      </c>
    </row>
    <row r="655" spans="1:22" ht="23.15" hidden="1" customHeight="1">
      <c r="A655" s="98">
        <f>'VZGTTQ00009364 - Harini Sridhar'!A125</f>
        <v>545968</v>
      </c>
      <c r="B655" s="103" t="str">
        <f>'VZGTTQ00009364 - Harini Sridhar'!B125</f>
        <v>Chandran,Nirmala</v>
      </c>
      <c r="C655" s="98" t="str">
        <f>'VZGTTQ00009364 - Harini Sridhar'!C125</f>
        <v xml:space="preserve">Offshore </v>
      </c>
      <c r="D655" s="98">
        <f>'VZGTTQ00009364 - Harini Sridhar'!D125</f>
        <v>0</v>
      </c>
      <c r="E655" s="103" t="str">
        <f>'VZGTTQ00009364 - Harini Sridhar'!E125</f>
        <v>Tester-Intermediate</v>
      </c>
      <c r="F655" s="111" t="s">
        <v>119</v>
      </c>
      <c r="G655" s="111" t="s">
        <v>120</v>
      </c>
      <c r="H655" s="98">
        <v>1000428976</v>
      </c>
      <c r="I655" s="98" t="s">
        <v>115</v>
      </c>
      <c r="J655" s="98" t="s">
        <v>26</v>
      </c>
      <c r="K655" s="15">
        <f>'VZGTTQ00009364 - Harini Sridhar'!F125</f>
        <v>20.195121951219512</v>
      </c>
      <c r="L655" s="15">
        <f>'VZGTTQ00009364 - Harini Sridhar'!G125</f>
        <v>3554.3414634146343</v>
      </c>
      <c r="M655" s="15">
        <f>'VZGTTQ00009364 - Harini Sridhar'!H125</f>
        <v>0</v>
      </c>
      <c r="N655" s="15">
        <f>'VZGTTQ00009364 - Harini Sridhar'!I125</f>
        <v>0</v>
      </c>
      <c r="O655" s="15">
        <f>'VZGTTQ00009364 - Harini Sridhar'!J125</f>
        <v>3554.3414634146343</v>
      </c>
      <c r="P655" s="15">
        <f>'VZGTTQ00009364 - Harini Sridhar'!K125</f>
        <v>3554.3414634146343</v>
      </c>
      <c r="Q655" s="15">
        <f>'VZGTTQ00009364 - Harini Sridhar'!L125</f>
        <v>3554.3414634146343</v>
      </c>
      <c r="R655" s="15">
        <f>'VZGTTQ00009364 - Harini Sridhar'!M125</f>
        <v>3554.3414634146343</v>
      </c>
      <c r="S655" s="15">
        <f>'VZGTTQ00009364 - Harini Sridhar'!N125</f>
        <v>3554.3414634146343</v>
      </c>
      <c r="T655" s="15">
        <f>'VZGTTQ00009364 - Harini Sridhar'!O125</f>
        <v>10663.024390243903</v>
      </c>
      <c r="U655" s="15">
        <f>'VZGTTQ00009364 - Harini Sridhar'!P125</f>
        <v>14217.365853658537</v>
      </c>
      <c r="V655" s="98">
        <f>'VZGTTQ00009364 - Harini Sridhar'!Q125</f>
        <v>0</v>
      </c>
    </row>
    <row r="656" spans="1:22" ht="23.15" hidden="1" customHeight="1">
      <c r="A656" s="98">
        <f>'VZGTTQ00009364 - Harini Sridhar'!A126</f>
        <v>2163759</v>
      </c>
      <c r="B656" s="103" t="str">
        <f>'VZGTTQ00009364 - Harini Sridhar'!B126</f>
        <v>S Y,Ravi Rajan</v>
      </c>
      <c r="C656" s="98" t="str">
        <f>'VZGTTQ00009364 - Harini Sridhar'!C126</f>
        <v xml:space="preserve">Offshore </v>
      </c>
      <c r="D656" s="98">
        <f>'VZGTTQ00009364 - Harini Sridhar'!D126</f>
        <v>0</v>
      </c>
      <c r="E656" s="103" t="str">
        <f>'VZGTTQ00009364 - Harini Sridhar'!E126</f>
        <v>Tester-Senior</v>
      </c>
      <c r="F656" s="111" t="s">
        <v>119</v>
      </c>
      <c r="G656" s="111" t="s">
        <v>120</v>
      </c>
      <c r="H656" s="98">
        <v>1000428976</v>
      </c>
      <c r="I656" s="98" t="s">
        <v>115</v>
      </c>
      <c r="J656" s="98" t="s">
        <v>26</v>
      </c>
      <c r="K656" s="15">
        <f>'VZGTTQ00009364 - Harini Sridhar'!F126</f>
        <v>23.134146341463413</v>
      </c>
      <c r="L656" s="15">
        <f>'VZGTTQ00009364 - Harini Sridhar'!G126</f>
        <v>4071.6097560975609</v>
      </c>
      <c r="M656" s="15">
        <f>'VZGTTQ00009364 - Harini Sridhar'!H126</f>
        <v>0</v>
      </c>
      <c r="N656" s="15">
        <f>'VZGTTQ00009364 - Harini Sridhar'!I126</f>
        <v>0</v>
      </c>
      <c r="O656" s="15">
        <f>'VZGTTQ00009364 - Harini Sridhar'!J126</f>
        <v>4071.6097560975609</v>
      </c>
      <c r="P656" s="15">
        <f>'VZGTTQ00009364 - Harini Sridhar'!K126</f>
        <v>4071.6097560975609</v>
      </c>
      <c r="Q656" s="15">
        <f>'VZGTTQ00009364 - Harini Sridhar'!L126</f>
        <v>4071.6097560975609</v>
      </c>
      <c r="R656" s="15">
        <f>'VZGTTQ00009364 - Harini Sridhar'!M126</f>
        <v>4071.6097560975609</v>
      </c>
      <c r="S656" s="15">
        <f>'VZGTTQ00009364 - Harini Sridhar'!N126</f>
        <v>4071.6097560975609</v>
      </c>
      <c r="T656" s="15">
        <f>'VZGTTQ00009364 - Harini Sridhar'!O126</f>
        <v>12214.829268292682</v>
      </c>
      <c r="U656" s="15">
        <f>'VZGTTQ00009364 - Harini Sridhar'!P126</f>
        <v>16286.439024390244</v>
      </c>
      <c r="V656" s="98">
        <f>'VZGTTQ00009364 - Harini Sridhar'!Q126</f>
        <v>0</v>
      </c>
    </row>
    <row r="657" spans="1:22" ht="23.15" hidden="1" customHeight="1">
      <c r="A657" s="98">
        <f>'VZGTTQ00009364 - Harini Sridhar'!A127</f>
        <v>2163758</v>
      </c>
      <c r="B657" s="103" t="str">
        <f>'VZGTTQ00009364 - Harini Sridhar'!B127</f>
        <v>Reddy Yamini,Korapati</v>
      </c>
      <c r="C657" s="98" t="str">
        <f>'VZGTTQ00009364 - Harini Sridhar'!C127</f>
        <v xml:space="preserve">Offshore </v>
      </c>
      <c r="D657" s="98">
        <f>'VZGTTQ00009364 - Harini Sridhar'!D127</f>
        <v>0</v>
      </c>
      <c r="E657" s="103" t="str">
        <f>'VZGTTQ00009364 - Harini Sridhar'!E127</f>
        <v>Tester-Intermediate</v>
      </c>
      <c r="F657" s="111" t="s">
        <v>119</v>
      </c>
      <c r="G657" s="111" t="s">
        <v>120</v>
      </c>
      <c r="H657" s="98">
        <v>1000428976</v>
      </c>
      <c r="I657" s="98" t="s">
        <v>115</v>
      </c>
      <c r="J657" s="98" t="s">
        <v>26</v>
      </c>
      <c r="K657" s="15">
        <f>'VZGTTQ00009364 - Harini Sridhar'!F127</f>
        <v>18.182926829268293</v>
      </c>
      <c r="L657" s="15">
        <f>'VZGTTQ00009364 - Harini Sridhar'!G127</f>
        <v>3200.1951219512198</v>
      </c>
      <c r="M657" s="15">
        <f>'VZGTTQ00009364 - Harini Sridhar'!H127</f>
        <v>0</v>
      </c>
      <c r="N657" s="15">
        <f>'VZGTTQ00009364 - Harini Sridhar'!I127</f>
        <v>0</v>
      </c>
      <c r="O657" s="15">
        <f>'VZGTTQ00009364 - Harini Sridhar'!J127</f>
        <v>3200.1951219512198</v>
      </c>
      <c r="P657" s="15">
        <f>'VZGTTQ00009364 - Harini Sridhar'!K127</f>
        <v>3200.1951219512198</v>
      </c>
      <c r="Q657" s="15">
        <f>'VZGTTQ00009364 - Harini Sridhar'!L127</f>
        <v>3200.1951219512198</v>
      </c>
      <c r="R657" s="15">
        <f>'VZGTTQ00009364 - Harini Sridhar'!M127</f>
        <v>3200.1951219512198</v>
      </c>
      <c r="S657" s="15">
        <f>'VZGTTQ00009364 - Harini Sridhar'!N127</f>
        <v>3200.1951219512198</v>
      </c>
      <c r="T657" s="15">
        <f>'VZGTTQ00009364 - Harini Sridhar'!O127</f>
        <v>9600.5853658536598</v>
      </c>
      <c r="U657" s="15">
        <f>'VZGTTQ00009364 - Harini Sridhar'!P127</f>
        <v>12800.780487804879</v>
      </c>
      <c r="V657" s="98">
        <f>'VZGTTQ00009364 - Harini Sridhar'!Q127</f>
        <v>0</v>
      </c>
    </row>
    <row r="658" spans="1:22" ht="23.15" hidden="1" customHeight="1">
      <c r="A658" s="98">
        <f>'VZGTTQ00009364 - Harini Sridhar'!A128</f>
        <v>2144398</v>
      </c>
      <c r="B658" s="103" t="str">
        <f>'VZGTTQ00009364 - Harini Sridhar'!B128</f>
        <v>Putta,Vineeth</v>
      </c>
      <c r="C658" s="98" t="str">
        <f>'VZGTTQ00009364 - Harini Sridhar'!C128</f>
        <v xml:space="preserve">Offshore </v>
      </c>
      <c r="D658" s="98">
        <f>'VZGTTQ00009364 - Harini Sridhar'!D128</f>
        <v>0</v>
      </c>
      <c r="E658" s="103" t="str">
        <f>'VZGTTQ00009364 - Harini Sridhar'!E128</f>
        <v>Tester-Intermediate</v>
      </c>
      <c r="F658" s="111" t="s">
        <v>119</v>
      </c>
      <c r="G658" s="111" t="s">
        <v>120</v>
      </c>
      <c r="H658" s="98">
        <v>1000428976</v>
      </c>
      <c r="I658" s="98" t="s">
        <v>115</v>
      </c>
      <c r="J658" s="98" t="s">
        <v>26</v>
      </c>
      <c r="K658" s="15">
        <f>'VZGTTQ00009364 - Harini Sridhar'!F128</f>
        <v>18.182926829268293</v>
      </c>
      <c r="L658" s="15">
        <f>'VZGTTQ00009364 - Harini Sridhar'!G128</f>
        <v>3200.1951219512198</v>
      </c>
      <c r="M658" s="15">
        <f>'VZGTTQ00009364 - Harini Sridhar'!H128</f>
        <v>0</v>
      </c>
      <c r="N658" s="15">
        <f>'VZGTTQ00009364 - Harini Sridhar'!I128</f>
        <v>0</v>
      </c>
      <c r="O658" s="15">
        <f>'VZGTTQ00009364 - Harini Sridhar'!J128</f>
        <v>3200.1951219512198</v>
      </c>
      <c r="P658" s="15">
        <f>'VZGTTQ00009364 - Harini Sridhar'!K128</f>
        <v>3200.1951219512198</v>
      </c>
      <c r="Q658" s="15">
        <f>'VZGTTQ00009364 - Harini Sridhar'!L128</f>
        <v>3200.1951219512198</v>
      </c>
      <c r="R658" s="15">
        <f>'VZGTTQ00009364 - Harini Sridhar'!M128</f>
        <v>3200.1951219512198</v>
      </c>
      <c r="S658" s="15">
        <f>'VZGTTQ00009364 - Harini Sridhar'!N128</f>
        <v>3200.1951219512198</v>
      </c>
      <c r="T658" s="15">
        <f>'VZGTTQ00009364 - Harini Sridhar'!O128</f>
        <v>9600.5853658536598</v>
      </c>
      <c r="U658" s="15">
        <f>'VZGTTQ00009364 - Harini Sridhar'!P128</f>
        <v>12800.780487804879</v>
      </c>
      <c r="V658" s="98">
        <f>'VZGTTQ00009364 - Harini Sridhar'!Q128</f>
        <v>0</v>
      </c>
    </row>
    <row r="659" spans="1:22" ht="23.15" hidden="1" customHeight="1">
      <c r="A659" s="98">
        <f>'VZGTTQ00009364 - Harini Sridhar'!A129</f>
        <v>902120</v>
      </c>
      <c r="B659" s="103" t="str">
        <f>'VZGTTQ00009364 - Harini Sridhar'!B129</f>
        <v>V,Balaaji Varun</v>
      </c>
      <c r="C659" s="98" t="str">
        <f>'VZGTTQ00009364 - Harini Sridhar'!C129</f>
        <v xml:space="preserve">Offshore </v>
      </c>
      <c r="D659" s="98">
        <f>'VZGTTQ00009364 - Harini Sridhar'!D129</f>
        <v>0</v>
      </c>
      <c r="E659" s="103" t="str">
        <f>'VZGTTQ00009364 - Harini Sridhar'!E129</f>
        <v>Tester-Intermediate</v>
      </c>
      <c r="F659" s="111" t="s">
        <v>119</v>
      </c>
      <c r="G659" s="111" t="s">
        <v>120</v>
      </c>
      <c r="H659" s="98">
        <v>1000428976</v>
      </c>
      <c r="I659" s="98" t="s">
        <v>115</v>
      </c>
      <c r="J659" s="98" t="s">
        <v>26</v>
      </c>
      <c r="K659" s="15">
        <f>'VZGTTQ00009364 - Harini Sridhar'!F129</f>
        <v>18.182926829268293</v>
      </c>
      <c r="L659" s="15">
        <f>'VZGTTQ00009364 - Harini Sridhar'!G129</f>
        <v>3200.1951219512198</v>
      </c>
      <c r="M659" s="15">
        <f>'VZGTTQ00009364 - Harini Sridhar'!H129</f>
        <v>0</v>
      </c>
      <c r="N659" s="15">
        <f>'VZGTTQ00009364 - Harini Sridhar'!I129</f>
        <v>0</v>
      </c>
      <c r="O659" s="15">
        <f>'VZGTTQ00009364 - Harini Sridhar'!J129</f>
        <v>3200.1951219512198</v>
      </c>
      <c r="P659" s="15">
        <f>'VZGTTQ00009364 - Harini Sridhar'!K129</f>
        <v>3200.1951219512198</v>
      </c>
      <c r="Q659" s="15">
        <f>'VZGTTQ00009364 - Harini Sridhar'!L129</f>
        <v>3200.1951219512198</v>
      </c>
      <c r="R659" s="15">
        <f>'VZGTTQ00009364 - Harini Sridhar'!M129</f>
        <v>3200.1951219512198</v>
      </c>
      <c r="S659" s="15">
        <f>'VZGTTQ00009364 - Harini Sridhar'!N129</f>
        <v>3200.1951219512198</v>
      </c>
      <c r="T659" s="15">
        <f>'VZGTTQ00009364 - Harini Sridhar'!O129</f>
        <v>9600.5853658536598</v>
      </c>
      <c r="U659" s="15">
        <f>'VZGTTQ00009364 - Harini Sridhar'!P129</f>
        <v>12800.780487804879</v>
      </c>
      <c r="V659" s="98">
        <f>'VZGTTQ00009364 - Harini Sridhar'!Q129</f>
        <v>0</v>
      </c>
    </row>
    <row r="660" spans="1:22" ht="23.15" hidden="1" customHeight="1">
      <c r="A660" s="98">
        <f>'VZGTTQ00009364 - Harini Sridhar'!A130</f>
        <v>2025067</v>
      </c>
      <c r="B660" s="103" t="str">
        <f>'VZGTTQ00009364 - Harini Sridhar'!B130</f>
        <v>Reddy,N Jayakumar</v>
      </c>
      <c r="C660" s="98" t="str">
        <f>'VZGTTQ00009364 - Harini Sridhar'!C130</f>
        <v xml:space="preserve">Offshore </v>
      </c>
      <c r="D660" s="98">
        <f>'VZGTTQ00009364 - Harini Sridhar'!D130</f>
        <v>0</v>
      </c>
      <c r="E660" s="103" t="str">
        <f>'VZGTTQ00009364 - Harini Sridhar'!E130</f>
        <v>Tester-Intermediate</v>
      </c>
      <c r="F660" s="111" t="s">
        <v>119</v>
      </c>
      <c r="G660" s="111" t="s">
        <v>120</v>
      </c>
      <c r="H660" s="98">
        <v>1000428977</v>
      </c>
      <c r="I660" s="98" t="s">
        <v>114</v>
      </c>
      <c r="J660" s="98" t="s">
        <v>26</v>
      </c>
      <c r="K660" s="15">
        <f>'VZGTTQ00009364 - Harini Sridhar'!F130</f>
        <v>18.182926829268293</v>
      </c>
      <c r="L660" s="15">
        <f>'VZGTTQ00009364 - Harini Sridhar'!G130</f>
        <v>3200.1951219512198</v>
      </c>
      <c r="M660" s="15">
        <f>'VZGTTQ00009364 - Harini Sridhar'!H130</f>
        <v>0</v>
      </c>
      <c r="N660" s="15">
        <f>'VZGTTQ00009364 - Harini Sridhar'!I130</f>
        <v>0</v>
      </c>
      <c r="O660" s="15">
        <f>'VZGTTQ00009364 - Harini Sridhar'!J130</f>
        <v>3200.1951219512198</v>
      </c>
      <c r="P660" s="15">
        <f>'VZGTTQ00009364 - Harini Sridhar'!K130</f>
        <v>3200.1951219512198</v>
      </c>
      <c r="Q660" s="15">
        <f>'VZGTTQ00009364 - Harini Sridhar'!L130</f>
        <v>3200.1951219512198</v>
      </c>
      <c r="R660" s="15">
        <f>'VZGTTQ00009364 - Harini Sridhar'!M130</f>
        <v>3200.1951219512198</v>
      </c>
      <c r="S660" s="15">
        <f>'VZGTTQ00009364 - Harini Sridhar'!N130</f>
        <v>3200.1951219512198</v>
      </c>
      <c r="T660" s="15">
        <f>'VZGTTQ00009364 - Harini Sridhar'!O130</f>
        <v>9600.5853658536598</v>
      </c>
      <c r="U660" s="15">
        <f>'VZGTTQ00009364 - Harini Sridhar'!P130</f>
        <v>12800.780487804879</v>
      </c>
      <c r="V660" s="98">
        <f>'VZGTTQ00009364 - Harini Sridhar'!Q130</f>
        <v>0</v>
      </c>
    </row>
    <row r="661" spans="1:22" ht="23.15" hidden="1" customHeight="1">
      <c r="A661" s="98">
        <f>'VZGTTQ00009364 - Harini Sridhar'!A131</f>
        <v>2298324</v>
      </c>
      <c r="B661" s="103" t="str">
        <f>'VZGTTQ00009364 - Harini Sridhar'!B131</f>
        <v>S,Ganga Lakshmi</v>
      </c>
      <c r="C661" s="98" t="str">
        <f>'VZGTTQ00009364 - Harini Sridhar'!C131</f>
        <v xml:space="preserve">Offshore </v>
      </c>
      <c r="D661" s="98">
        <f>'VZGTTQ00009364 - Harini Sridhar'!D131</f>
        <v>0</v>
      </c>
      <c r="E661" s="103" t="str">
        <f>'VZGTTQ00009364 - Harini Sridhar'!E131</f>
        <v>Tester-Intermediate</v>
      </c>
      <c r="F661" s="111" t="s">
        <v>119</v>
      </c>
      <c r="G661" s="111" t="s">
        <v>120</v>
      </c>
      <c r="H661" s="98">
        <v>1000428976</v>
      </c>
      <c r="I661" s="98" t="s">
        <v>115</v>
      </c>
      <c r="J661" s="98" t="s">
        <v>26</v>
      </c>
      <c r="K661" s="15">
        <f>'VZGTTQ00009364 - Harini Sridhar'!F131</f>
        <v>18.182926829268293</v>
      </c>
      <c r="L661" s="15">
        <f>'VZGTTQ00009364 - Harini Sridhar'!G131</f>
        <v>3200.1951219512198</v>
      </c>
      <c r="M661" s="15">
        <f>'VZGTTQ00009364 - Harini Sridhar'!H131</f>
        <v>0</v>
      </c>
      <c r="N661" s="15">
        <f>'VZGTTQ00009364 - Harini Sridhar'!I131</f>
        <v>0</v>
      </c>
      <c r="O661" s="15">
        <f>'VZGTTQ00009364 - Harini Sridhar'!J131</f>
        <v>3200.1951219512198</v>
      </c>
      <c r="P661" s="15">
        <f>'VZGTTQ00009364 - Harini Sridhar'!K131</f>
        <v>3200.1951219512198</v>
      </c>
      <c r="Q661" s="15">
        <f>'VZGTTQ00009364 - Harini Sridhar'!L131</f>
        <v>3200.1951219512198</v>
      </c>
      <c r="R661" s="15">
        <f>'VZGTTQ00009364 - Harini Sridhar'!M131</f>
        <v>3200.1951219512198</v>
      </c>
      <c r="S661" s="15">
        <f>'VZGTTQ00009364 - Harini Sridhar'!N131</f>
        <v>3200.1951219512198</v>
      </c>
      <c r="T661" s="15">
        <f>'VZGTTQ00009364 - Harini Sridhar'!O131</f>
        <v>9600.5853658536598</v>
      </c>
      <c r="U661" s="15">
        <f>'VZGTTQ00009364 - Harini Sridhar'!P131</f>
        <v>12800.780487804879</v>
      </c>
      <c r="V661" s="98">
        <f>'VZGTTQ00009364 - Harini Sridhar'!Q131</f>
        <v>0</v>
      </c>
    </row>
    <row r="662" spans="1:22" ht="23.15" hidden="1" customHeight="1">
      <c r="A662" s="98">
        <f>'VZGTTQ00009364 - Harini Sridhar'!A132</f>
        <v>2073263</v>
      </c>
      <c r="B662" s="103" t="str">
        <f>'VZGTTQ00009364 - Harini Sridhar'!B132</f>
        <v>B,Suresh</v>
      </c>
      <c r="C662" s="98" t="str">
        <f>'VZGTTQ00009364 - Harini Sridhar'!C132</f>
        <v xml:space="preserve">Offshore </v>
      </c>
      <c r="D662" s="98">
        <f>'VZGTTQ00009364 - Harini Sridhar'!D132</f>
        <v>0</v>
      </c>
      <c r="E662" s="103" t="str">
        <f>'VZGTTQ00009364 - Harini Sridhar'!E132</f>
        <v>Tester-Junior</v>
      </c>
      <c r="F662" s="111" t="s">
        <v>119</v>
      </c>
      <c r="G662" s="111" t="s">
        <v>120</v>
      </c>
      <c r="H662" s="98">
        <v>1000428976</v>
      </c>
      <c r="I662" s="98" t="s">
        <v>115</v>
      </c>
      <c r="J662" s="98" t="s">
        <v>26</v>
      </c>
      <c r="K662" s="15">
        <f>'VZGTTQ00009364 - Harini Sridhar'!F132</f>
        <v>17.073170731707318</v>
      </c>
      <c r="L662" s="15">
        <f>'VZGTTQ00009364 - Harini Sridhar'!G132</f>
        <v>3004.8780487804879</v>
      </c>
      <c r="M662" s="15">
        <f>'VZGTTQ00009364 - Harini Sridhar'!H132</f>
        <v>0</v>
      </c>
      <c r="N662" s="15">
        <f>'VZGTTQ00009364 - Harini Sridhar'!I132</f>
        <v>0</v>
      </c>
      <c r="O662" s="15">
        <f>'VZGTTQ00009364 - Harini Sridhar'!J132</f>
        <v>3004.8780487804879</v>
      </c>
      <c r="P662" s="15">
        <f>'VZGTTQ00009364 - Harini Sridhar'!K132</f>
        <v>3004.8780487804879</v>
      </c>
      <c r="Q662" s="15">
        <f>'VZGTTQ00009364 - Harini Sridhar'!L132</f>
        <v>3004.8780487804879</v>
      </c>
      <c r="R662" s="15">
        <f>'VZGTTQ00009364 - Harini Sridhar'!M132</f>
        <v>3004.8780487804879</v>
      </c>
      <c r="S662" s="15">
        <f>'VZGTTQ00009364 - Harini Sridhar'!N132</f>
        <v>3004.8780487804879</v>
      </c>
      <c r="T662" s="15">
        <f>'VZGTTQ00009364 - Harini Sridhar'!O132</f>
        <v>9014.6341463414647</v>
      </c>
      <c r="U662" s="15">
        <f>'VZGTTQ00009364 - Harini Sridhar'!P132</f>
        <v>12019.512195121952</v>
      </c>
      <c r="V662" s="98">
        <f>'VZGTTQ00009364 - Harini Sridhar'!Q132</f>
        <v>0</v>
      </c>
    </row>
    <row r="663" spans="1:22" ht="23.15" hidden="1" customHeight="1">
      <c r="A663" s="98">
        <f>'VZGTTQ00009364 - Harini Sridhar'!A133</f>
        <v>907221</v>
      </c>
      <c r="B663" s="103" t="str">
        <f>'VZGTTQ00009364 - Harini Sridhar'!B133</f>
        <v>K,Nithish</v>
      </c>
      <c r="C663" s="98" t="str">
        <f>'VZGTTQ00009364 - Harini Sridhar'!C133</f>
        <v xml:space="preserve">Offshore </v>
      </c>
      <c r="D663" s="98">
        <f>'VZGTTQ00009364 - Harini Sridhar'!D133</f>
        <v>0</v>
      </c>
      <c r="E663" s="103" t="str">
        <f>'VZGTTQ00009364 - Harini Sridhar'!E133</f>
        <v>Tester-Junior</v>
      </c>
      <c r="F663" s="111" t="s">
        <v>119</v>
      </c>
      <c r="G663" s="111" t="s">
        <v>120</v>
      </c>
      <c r="H663" s="98">
        <v>1000428976</v>
      </c>
      <c r="I663" s="98" t="s">
        <v>115</v>
      </c>
      <c r="J663" s="98" t="s">
        <v>26</v>
      </c>
      <c r="K663" s="15">
        <f>'VZGTTQ00009364 - Harini Sridhar'!F133</f>
        <v>17.073170731707318</v>
      </c>
      <c r="L663" s="15">
        <f>'VZGTTQ00009364 - Harini Sridhar'!G133</f>
        <v>3004.8780487804879</v>
      </c>
      <c r="M663" s="15">
        <f>'VZGTTQ00009364 - Harini Sridhar'!H133</f>
        <v>0</v>
      </c>
      <c r="N663" s="15">
        <f>'VZGTTQ00009364 - Harini Sridhar'!I133</f>
        <v>0</v>
      </c>
      <c r="O663" s="15">
        <f>'VZGTTQ00009364 - Harini Sridhar'!J133</f>
        <v>3004.8780487804879</v>
      </c>
      <c r="P663" s="15">
        <f>'VZGTTQ00009364 - Harini Sridhar'!K133</f>
        <v>3004.8780487804879</v>
      </c>
      <c r="Q663" s="15">
        <f>'VZGTTQ00009364 - Harini Sridhar'!L133</f>
        <v>3004.8780487804879</v>
      </c>
      <c r="R663" s="15">
        <f>'VZGTTQ00009364 - Harini Sridhar'!M133</f>
        <v>3004.8780487804879</v>
      </c>
      <c r="S663" s="15">
        <f>'VZGTTQ00009364 - Harini Sridhar'!N133</f>
        <v>3004.8780487804879</v>
      </c>
      <c r="T663" s="15">
        <f>'VZGTTQ00009364 - Harini Sridhar'!O133</f>
        <v>9014.6341463414647</v>
      </c>
      <c r="U663" s="15">
        <f>'VZGTTQ00009364 - Harini Sridhar'!P133</f>
        <v>12019.512195121952</v>
      </c>
      <c r="V663" s="98">
        <f>'VZGTTQ00009364 - Harini Sridhar'!Q133</f>
        <v>0</v>
      </c>
    </row>
    <row r="664" spans="1:22" ht="23.15" hidden="1" customHeight="1">
      <c r="A664" s="98">
        <f>'VZGTTQ00009364 - Harini Sridhar'!A134</f>
        <v>2303879</v>
      </c>
      <c r="B664" s="103" t="str">
        <f>'VZGTTQ00009364 - Harini Sridhar'!B134</f>
        <v>V,Shanjay</v>
      </c>
      <c r="C664" s="98" t="str">
        <f>'VZGTTQ00009364 - Harini Sridhar'!C134</f>
        <v xml:space="preserve">Offshore </v>
      </c>
      <c r="D664" s="98">
        <f>'VZGTTQ00009364 - Harini Sridhar'!D134</f>
        <v>0</v>
      </c>
      <c r="E664" s="103" t="str">
        <f>'VZGTTQ00009364 - Harini Sridhar'!E134</f>
        <v>Tester-Junior</v>
      </c>
      <c r="F664" s="111" t="s">
        <v>119</v>
      </c>
      <c r="G664" s="111" t="s">
        <v>120</v>
      </c>
      <c r="H664" s="98">
        <v>1000428977</v>
      </c>
      <c r="I664" s="98" t="s">
        <v>114</v>
      </c>
      <c r="J664" s="98" t="s">
        <v>26</v>
      </c>
      <c r="K664" s="15">
        <f>'VZGTTQ00009364 - Harini Sridhar'!F134</f>
        <v>17.073170731707318</v>
      </c>
      <c r="L664" s="15">
        <f>'VZGTTQ00009364 - Harini Sridhar'!G134</f>
        <v>3004.8780487804879</v>
      </c>
      <c r="M664" s="15">
        <f>'VZGTTQ00009364 - Harini Sridhar'!H134</f>
        <v>0</v>
      </c>
      <c r="N664" s="15">
        <f>'VZGTTQ00009364 - Harini Sridhar'!I134</f>
        <v>0</v>
      </c>
      <c r="O664" s="15">
        <f>'VZGTTQ00009364 - Harini Sridhar'!J134</f>
        <v>3004.8780487804879</v>
      </c>
      <c r="P664" s="15">
        <f>'VZGTTQ00009364 - Harini Sridhar'!K134</f>
        <v>3004.8780487804879</v>
      </c>
      <c r="Q664" s="15">
        <f>'VZGTTQ00009364 - Harini Sridhar'!L134</f>
        <v>3004.8780487804879</v>
      </c>
      <c r="R664" s="15">
        <f>'VZGTTQ00009364 - Harini Sridhar'!M134</f>
        <v>3004.8780487804879</v>
      </c>
      <c r="S664" s="15">
        <f>'VZGTTQ00009364 - Harini Sridhar'!N134</f>
        <v>3004.8780487804879</v>
      </c>
      <c r="T664" s="15">
        <f>'VZGTTQ00009364 - Harini Sridhar'!O134</f>
        <v>9014.6341463414647</v>
      </c>
      <c r="U664" s="15">
        <f>'VZGTTQ00009364 - Harini Sridhar'!P134</f>
        <v>12019.512195121952</v>
      </c>
      <c r="V664" s="98">
        <f>'VZGTTQ00009364 - Harini Sridhar'!Q134</f>
        <v>0</v>
      </c>
    </row>
    <row r="665" spans="1:22" ht="23.15" hidden="1" customHeight="1">
      <c r="A665" s="98">
        <f>'VZGTTQ00009364 - Harini Sridhar'!A135</f>
        <v>2333294</v>
      </c>
      <c r="B665" s="103" t="str">
        <f>'VZGTTQ00009364 - Harini Sridhar'!B135</f>
        <v>Ganguru,Harsha Vardhan</v>
      </c>
      <c r="C665" s="98" t="str">
        <f>'VZGTTQ00009364 - Harini Sridhar'!C135</f>
        <v xml:space="preserve">Offshore </v>
      </c>
      <c r="D665" s="98">
        <f>'VZGTTQ00009364 - Harini Sridhar'!D135</f>
        <v>0</v>
      </c>
      <c r="E665" s="103" t="str">
        <f>'VZGTTQ00009364 - Harini Sridhar'!E135</f>
        <v>Tester-Junior</v>
      </c>
      <c r="F665" s="111" t="s">
        <v>119</v>
      </c>
      <c r="G665" s="111" t="s">
        <v>120</v>
      </c>
      <c r="H665" s="98">
        <v>1000428976</v>
      </c>
      <c r="I665" s="98" t="s">
        <v>115</v>
      </c>
      <c r="J665" s="98" t="s">
        <v>26</v>
      </c>
      <c r="K665" s="15">
        <f>'VZGTTQ00009364 - Harini Sridhar'!F135</f>
        <v>17.073170731707318</v>
      </c>
      <c r="L665" s="15">
        <f>'VZGTTQ00009364 - Harini Sridhar'!G135</f>
        <v>3004.8780487804879</v>
      </c>
      <c r="M665" s="15">
        <f>'VZGTTQ00009364 - Harini Sridhar'!H135</f>
        <v>0</v>
      </c>
      <c r="N665" s="15">
        <f>'VZGTTQ00009364 - Harini Sridhar'!I135</f>
        <v>0</v>
      </c>
      <c r="O665" s="15">
        <f>'VZGTTQ00009364 - Harini Sridhar'!J135</f>
        <v>3004.8780487804879</v>
      </c>
      <c r="P665" s="15">
        <f>'VZGTTQ00009364 - Harini Sridhar'!K135</f>
        <v>3004.8780487804879</v>
      </c>
      <c r="Q665" s="15">
        <f>'VZGTTQ00009364 - Harini Sridhar'!L135</f>
        <v>3004.8780487804879</v>
      </c>
      <c r="R665" s="15">
        <f>'VZGTTQ00009364 - Harini Sridhar'!M135</f>
        <v>3004.8780487804879</v>
      </c>
      <c r="S665" s="15">
        <f>'VZGTTQ00009364 - Harini Sridhar'!N135</f>
        <v>3004.8780487804879</v>
      </c>
      <c r="T665" s="15">
        <f>'VZGTTQ00009364 - Harini Sridhar'!O135</f>
        <v>9014.6341463414647</v>
      </c>
      <c r="U665" s="15">
        <f>'VZGTTQ00009364 - Harini Sridhar'!P135</f>
        <v>12019.512195121952</v>
      </c>
      <c r="V665" s="98">
        <f>'VZGTTQ00009364 - Harini Sridhar'!Q135</f>
        <v>0</v>
      </c>
    </row>
    <row r="666" spans="1:22" ht="23.15" hidden="1" customHeight="1">
      <c r="A666" s="98">
        <f>'VZGTTQ00009364 - Harini Sridhar'!A136</f>
        <v>2314354</v>
      </c>
      <c r="B666" s="103" t="str">
        <f>'VZGTTQ00009364 - Harini Sridhar'!B136</f>
        <v>Ramesh,Pravinkumar</v>
      </c>
      <c r="C666" s="98" t="str">
        <f>'VZGTTQ00009364 - Harini Sridhar'!C136</f>
        <v xml:space="preserve">Offshore </v>
      </c>
      <c r="D666" s="98">
        <f>'VZGTTQ00009364 - Harini Sridhar'!D136</f>
        <v>0</v>
      </c>
      <c r="E666" s="103" t="str">
        <f>'VZGTTQ00009364 - Harini Sridhar'!E136</f>
        <v>Tester-Junior</v>
      </c>
      <c r="F666" s="111" t="s">
        <v>119</v>
      </c>
      <c r="G666" s="111" t="s">
        <v>120</v>
      </c>
      <c r="H666" s="98">
        <v>1000428976</v>
      </c>
      <c r="I666" s="98" t="s">
        <v>115</v>
      </c>
      <c r="J666" s="98" t="s">
        <v>26</v>
      </c>
      <c r="K666" s="15">
        <f>'VZGTTQ00009364 - Harini Sridhar'!F136</f>
        <v>17.073170731707318</v>
      </c>
      <c r="L666" s="15">
        <f>'VZGTTQ00009364 - Harini Sridhar'!G136</f>
        <v>3004.8780487804879</v>
      </c>
      <c r="M666" s="15">
        <f>'VZGTTQ00009364 - Harini Sridhar'!H136</f>
        <v>0</v>
      </c>
      <c r="N666" s="15">
        <f>'VZGTTQ00009364 - Harini Sridhar'!I136</f>
        <v>0</v>
      </c>
      <c r="O666" s="15">
        <f>'VZGTTQ00009364 - Harini Sridhar'!J136</f>
        <v>3004.8780487804879</v>
      </c>
      <c r="P666" s="15">
        <f>'VZGTTQ00009364 - Harini Sridhar'!K136</f>
        <v>3004.8780487804879</v>
      </c>
      <c r="Q666" s="15">
        <f>'VZGTTQ00009364 - Harini Sridhar'!L136</f>
        <v>3004.8780487804879</v>
      </c>
      <c r="R666" s="15">
        <f>'VZGTTQ00009364 - Harini Sridhar'!M136</f>
        <v>3004.8780487804879</v>
      </c>
      <c r="S666" s="15">
        <f>'VZGTTQ00009364 - Harini Sridhar'!N136</f>
        <v>3004.8780487804879</v>
      </c>
      <c r="T666" s="15">
        <f>'VZGTTQ00009364 - Harini Sridhar'!O136</f>
        <v>9014.6341463414647</v>
      </c>
      <c r="U666" s="15">
        <f>'VZGTTQ00009364 - Harini Sridhar'!P136</f>
        <v>12019.512195121952</v>
      </c>
      <c r="V666" s="98">
        <f>'VZGTTQ00009364 - Harini Sridhar'!Q136</f>
        <v>0</v>
      </c>
    </row>
    <row r="667" spans="1:22" ht="23.15" hidden="1" customHeight="1">
      <c r="A667" s="98">
        <f>'VZGTTQ00009364 - Harini Sridhar'!A137</f>
        <v>2126881</v>
      </c>
      <c r="B667" s="103" t="str">
        <f>'VZGTTQ00009364 - Harini Sridhar'!B137</f>
        <v>M,Yogesh</v>
      </c>
      <c r="C667" s="98" t="str">
        <f>'VZGTTQ00009364 - Harini Sridhar'!C137</f>
        <v xml:space="preserve">Offshore </v>
      </c>
      <c r="D667" s="98">
        <f>'VZGTTQ00009364 - Harini Sridhar'!D137</f>
        <v>0</v>
      </c>
      <c r="E667" s="103" t="str">
        <f>'VZGTTQ00009364 - Harini Sridhar'!E137</f>
        <v>Tester-Junior</v>
      </c>
      <c r="F667" s="111" t="s">
        <v>119</v>
      </c>
      <c r="G667" s="111" t="s">
        <v>120</v>
      </c>
      <c r="H667" s="98">
        <v>1000428976</v>
      </c>
      <c r="I667" s="98" t="s">
        <v>115</v>
      </c>
      <c r="J667" s="98" t="s">
        <v>26</v>
      </c>
      <c r="K667" s="15">
        <f>'VZGTTQ00009364 - Harini Sridhar'!F137</f>
        <v>17.073170731707318</v>
      </c>
      <c r="L667" s="15">
        <f>'VZGTTQ00009364 - Harini Sridhar'!G137</f>
        <v>3004.8780487804879</v>
      </c>
      <c r="M667" s="15">
        <f>'VZGTTQ00009364 - Harini Sridhar'!H137</f>
        <v>0</v>
      </c>
      <c r="N667" s="15">
        <f>'VZGTTQ00009364 - Harini Sridhar'!I137</f>
        <v>0</v>
      </c>
      <c r="O667" s="15">
        <f>'VZGTTQ00009364 - Harini Sridhar'!J137</f>
        <v>3004.8780487804879</v>
      </c>
      <c r="P667" s="15">
        <f>'VZGTTQ00009364 - Harini Sridhar'!K137</f>
        <v>3004.8780487804879</v>
      </c>
      <c r="Q667" s="15">
        <f>'VZGTTQ00009364 - Harini Sridhar'!L137</f>
        <v>3004.8780487804879</v>
      </c>
      <c r="R667" s="15">
        <f>'VZGTTQ00009364 - Harini Sridhar'!M137</f>
        <v>3004.8780487804879</v>
      </c>
      <c r="S667" s="15">
        <f>'VZGTTQ00009364 - Harini Sridhar'!N137</f>
        <v>3004.8780487804879</v>
      </c>
      <c r="T667" s="15">
        <f>'VZGTTQ00009364 - Harini Sridhar'!O137</f>
        <v>9014.6341463414647</v>
      </c>
      <c r="U667" s="15">
        <f>'VZGTTQ00009364 - Harini Sridhar'!P137</f>
        <v>12019.512195121952</v>
      </c>
      <c r="V667" s="98">
        <f>'VZGTTQ00009364 - Harini Sridhar'!Q137</f>
        <v>0</v>
      </c>
    </row>
    <row r="668" spans="1:22" ht="23.15" hidden="1" customHeight="1">
      <c r="A668" s="98">
        <f>'VZGTTQ00009364 - Harini Sridhar'!A138</f>
        <v>177349</v>
      </c>
      <c r="B668" s="103" t="str">
        <f>'VZGTTQ00009364 - Harini Sridhar'!B138</f>
        <v>A,Sarala Devi</v>
      </c>
      <c r="C668" s="98" t="str">
        <f>'VZGTTQ00009364 - Harini Sridhar'!C138</f>
        <v xml:space="preserve">Offshore </v>
      </c>
      <c r="D668" s="98">
        <f>'VZGTTQ00009364 - Harini Sridhar'!D138</f>
        <v>0</v>
      </c>
      <c r="E668" s="103" t="str">
        <f>'VZGTTQ00009364 - Harini Sridhar'!E138</f>
        <v>Tester-Junior</v>
      </c>
      <c r="F668" s="111" t="s">
        <v>119</v>
      </c>
      <c r="G668" s="111" t="s">
        <v>120</v>
      </c>
      <c r="H668" s="98">
        <v>1000428977</v>
      </c>
      <c r="I668" s="98" t="s">
        <v>114</v>
      </c>
      <c r="J668" s="98" t="s">
        <v>26</v>
      </c>
      <c r="K668" s="15">
        <f>'VZGTTQ00009364 - Harini Sridhar'!F138</f>
        <v>17.073170731707318</v>
      </c>
      <c r="L668" s="15">
        <f>'VZGTTQ00009364 - Harini Sridhar'!G138</f>
        <v>3004.8780487804879</v>
      </c>
      <c r="M668" s="15">
        <f>'VZGTTQ00009364 - Harini Sridhar'!H138</f>
        <v>0</v>
      </c>
      <c r="N668" s="15">
        <f>'VZGTTQ00009364 - Harini Sridhar'!I138</f>
        <v>0</v>
      </c>
      <c r="O668" s="15">
        <f>'VZGTTQ00009364 - Harini Sridhar'!J138</f>
        <v>3004.8780487804879</v>
      </c>
      <c r="P668" s="15">
        <f>'VZGTTQ00009364 - Harini Sridhar'!K138</f>
        <v>3004.8780487804879</v>
      </c>
      <c r="Q668" s="15">
        <f>'VZGTTQ00009364 - Harini Sridhar'!L138</f>
        <v>3004.8780487804879</v>
      </c>
      <c r="R668" s="15">
        <f>'VZGTTQ00009364 - Harini Sridhar'!M138</f>
        <v>3004.8780487804879</v>
      </c>
      <c r="S668" s="15">
        <f>'VZGTTQ00009364 - Harini Sridhar'!N138</f>
        <v>3004.8780487804879</v>
      </c>
      <c r="T668" s="15">
        <f>'VZGTTQ00009364 - Harini Sridhar'!O138</f>
        <v>9014.6341463414647</v>
      </c>
      <c r="U668" s="15">
        <f>'VZGTTQ00009364 - Harini Sridhar'!P138</f>
        <v>12019.512195121952</v>
      </c>
      <c r="V668" s="98">
        <f>'VZGTTQ00009364 - Harini Sridhar'!Q138</f>
        <v>0</v>
      </c>
    </row>
    <row r="669" spans="1:22" ht="23.15" hidden="1" customHeight="1">
      <c r="A669" s="98">
        <f>'VZGTTQ00009364 - Harini Sridhar'!A139</f>
        <v>2091027</v>
      </c>
      <c r="B669" s="103" t="str">
        <f>'VZGTTQ00009364 - Harini Sridhar'!B139</f>
        <v>Sakina,Arjumand</v>
      </c>
      <c r="C669" s="98" t="str">
        <f>'VZGTTQ00009364 - Harini Sridhar'!C139</f>
        <v xml:space="preserve">Offshore </v>
      </c>
      <c r="D669" s="98">
        <f>'VZGTTQ00009364 - Harini Sridhar'!D139</f>
        <v>0</v>
      </c>
      <c r="E669" s="103" t="str">
        <f>'VZGTTQ00009364 - Harini Sridhar'!E139</f>
        <v>Pega Developer-Junior</v>
      </c>
      <c r="F669" s="111" t="s">
        <v>119</v>
      </c>
      <c r="G669" s="111" t="s">
        <v>120</v>
      </c>
      <c r="H669" s="98">
        <v>1000428976</v>
      </c>
      <c r="I669" s="98" t="s">
        <v>115</v>
      </c>
      <c r="J669" s="98" t="s">
        <v>27</v>
      </c>
      <c r="K669" s="15">
        <f>'VZGTTQ00009364 - Harini Sridhar'!F139</f>
        <v>19.195121951219512</v>
      </c>
      <c r="L669" s="15">
        <f>'VZGTTQ00009364 - Harini Sridhar'!G139</f>
        <v>3378.3414634146343</v>
      </c>
      <c r="M669" s="15">
        <f>'VZGTTQ00009364 - Harini Sridhar'!H139</f>
        <v>0</v>
      </c>
      <c r="N669" s="15">
        <f>'VZGTTQ00009364 - Harini Sridhar'!I139</f>
        <v>0</v>
      </c>
      <c r="O669" s="15">
        <f>'VZGTTQ00009364 - Harini Sridhar'!J139</f>
        <v>3378.3414634146343</v>
      </c>
      <c r="P669" s="15">
        <f>'VZGTTQ00009364 - Harini Sridhar'!K139</f>
        <v>3378.3414634146343</v>
      </c>
      <c r="Q669" s="15">
        <f>'VZGTTQ00009364 - Harini Sridhar'!L139</f>
        <v>3378.3414634146343</v>
      </c>
      <c r="R669" s="15">
        <f>'VZGTTQ00009364 - Harini Sridhar'!M139</f>
        <v>3378.3414634146343</v>
      </c>
      <c r="S669" s="15">
        <f>'VZGTTQ00009364 - Harini Sridhar'!N139</f>
        <v>3378.3414634146343</v>
      </c>
      <c r="T669" s="15">
        <f>'VZGTTQ00009364 - Harini Sridhar'!O139</f>
        <v>10135.024390243903</v>
      </c>
      <c r="U669" s="15">
        <f>'VZGTTQ00009364 - Harini Sridhar'!P139</f>
        <v>13513.365853658537</v>
      </c>
      <c r="V669" s="98">
        <f>'VZGTTQ00009364 - Harini Sridhar'!Q139</f>
        <v>0</v>
      </c>
    </row>
    <row r="670" spans="1:22" ht="23.15" hidden="1" customHeight="1">
      <c r="A670" s="98" t="e">
        <f>'VZGTTQ00009364 - Harini Sridhar'!#REF!</f>
        <v>#REF!</v>
      </c>
      <c r="B670" s="103"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1000428977</v>
      </c>
      <c r="I670" s="98" t="s">
        <v>114</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3.15" hidden="1" customHeight="1">
      <c r="A671" s="98" t="e">
        <f>'VZGTTQ00009364 - Harini Sridhar'!#REF!</f>
        <v>#REF!</v>
      </c>
      <c r="B671" s="103"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3.15" hidden="1" customHeight="1">
      <c r="A672" s="98" t="e">
        <f>'VZGTTQ00009364 - Harini Sridhar'!#REF!</f>
        <v>#REF!</v>
      </c>
      <c r="B672" s="103"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3.15" hidden="1" customHeight="1">
      <c r="A673" s="98" t="e">
        <f>'VZGTTQ00009364 - Harini Sridhar'!#REF!</f>
        <v>#REF!</v>
      </c>
      <c r="B673" s="103"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1000428976</v>
      </c>
      <c r="I673" s="98" t="s">
        <v>115</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3.15" hidden="1" customHeight="1">
      <c r="A674" s="98" t="e">
        <f>'VZGTTQ00009364 - Harini Sridhar'!#REF!</f>
        <v>#REF!</v>
      </c>
      <c r="B674" s="103"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3.15" hidden="1" customHeight="1">
      <c r="A675" s="98" t="e">
        <f>'VZGTTQ00009364 - Harini Sridhar'!#REF!</f>
        <v>#REF!</v>
      </c>
      <c r="B675" s="103" t="e">
        <f>'VZGTTQ00009364 - Harini Sridhar'!#REF!</f>
        <v>#REF!</v>
      </c>
      <c r="C675" s="98" t="e">
        <f>'VZGTTQ00009364 - Harini Sridhar'!#REF!</f>
        <v>#REF!</v>
      </c>
      <c r="D675" s="98" t="e">
        <f>'VZGTTQ00009364 - Harini Sridhar'!#REF!</f>
        <v>#REF!</v>
      </c>
      <c r="E675" s="103" t="e">
        <f>'VZGTTQ00009364 - Harini Sridhar'!#REF!</f>
        <v>#REF!</v>
      </c>
      <c r="F675" s="111" t="s">
        <v>119</v>
      </c>
      <c r="G675" s="111" t="s">
        <v>120</v>
      </c>
      <c r="H675" s="98">
        <v>1000347921</v>
      </c>
      <c r="I675" s="98" t="s">
        <v>92</v>
      </c>
      <c r="J675" s="98" t="s">
        <v>27</v>
      </c>
      <c r="K675" s="15" t="e">
        <f>'VZGTTQ00009364 - Harini Sridhar'!#REF!</f>
        <v>#REF!</v>
      </c>
      <c r="L675" s="15" t="e">
        <f>'VZGTTQ00009364 - Harini Sridhar'!#REF!</f>
        <v>#REF!</v>
      </c>
      <c r="M675" s="15" t="e">
        <f>'VZGTTQ00009364 - Harini Sridhar'!#REF!</f>
        <v>#REF!</v>
      </c>
      <c r="N675" s="15" t="e">
        <f>'VZGTTQ00009364 - Harini Sridhar'!#REF!</f>
        <v>#REF!</v>
      </c>
      <c r="O675" s="15" t="e">
        <f>'VZGTTQ00009364 - Harini Sridhar'!#REF!</f>
        <v>#REF!</v>
      </c>
      <c r="P675" s="15" t="e">
        <f>'VZGTTQ00009364 - Harini Sridhar'!#REF!</f>
        <v>#REF!</v>
      </c>
      <c r="Q675" s="15" t="e">
        <f>'VZGTTQ00009364 - Harini Sridhar'!#REF!</f>
        <v>#REF!</v>
      </c>
      <c r="R675" s="15" t="e">
        <f>'VZGTTQ00009364 - Harini Sridhar'!#REF!</f>
        <v>#REF!</v>
      </c>
      <c r="S675" s="15" t="e">
        <f>'VZGTTQ00009364 - Harini Sridhar'!#REF!</f>
        <v>#REF!</v>
      </c>
      <c r="T675" s="15" t="e">
        <f>'VZGTTQ00009364 - Harini Sridhar'!#REF!</f>
        <v>#REF!</v>
      </c>
      <c r="U675" s="15" t="e">
        <f>'VZGTTQ00009364 - Harini Sridhar'!#REF!</f>
        <v>#REF!</v>
      </c>
      <c r="V675" s="98" t="e">
        <f>'VZGTTQ00009364 - Harini Sridhar'!#REF!</f>
        <v>#REF!</v>
      </c>
    </row>
    <row r="676" spans="1:22" ht="23.15" hidden="1" customHeight="1">
      <c r="A676" s="98" t="e">
        <f>'VZGTTQ00009364 - Harini Sridhar'!#REF!</f>
        <v>#REF!</v>
      </c>
      <c r="B676" s="103" t="e">
        <f>'VZGTTQ00009364 - Harini Sridhar'!#REF!</f>
        <v>#REF!</v>
      </c>
      <c r="C676" s="98" t="e">
        <f>'VZGTTQ00009364 - Harini Sridhar'!#REF!</f>
        <v>#REF!</v>
      </c>
      <c r="D676" s="98" t="e">
        <f>'VZGTTQ00009364 - Harini Sridhar'!#REF!</f>
        <v>#REF!</v>
      </c>
      <c r="E676" s="103" t="e">
        <f>'VZGTTQ00009364 - Harini Sridhar'!#REF!</f>
        <v>#REF!</v>
      </c>
      <c r="F676" s="111" t="s">
        <v>119</v>
      </c>
      <c r="G676" s="111" t="s">
        <v>120</v>
      </c>
      <c r="H676" s="98">
        <v>1000428976</v>
      </c>
      <c r="I676" s="98" t="s">
        <v>115</v>
      </c>
      <c r="J676" s="98" t="s">
        <v>27</v>
      </c>
      <c r="K676" s="15" t="e">
        <f>'VZGTTQ00009364 - Harini Sridhar'!#REF!</f>
        <v>#REF!</v>
      </c>
      <c r="L676" s="15" t="e">
        <f>'VZGTTQ00009364 - Harini Sridhar'!#REF!</f>
        <v>#REF!</v>
      </c>
      <c r="M676" s="15" t="e">
        <f>'VZGTTQ00009364 - Harini Sridhar'!#REF!</f>
        <v>#REF!</v>
      </c>
      <c r="N676" s="15" t="e">
        <f>'VZGTTQ00009364 - Harini Sridhar'!#REF!</f>
        <v>#REF!</v>
      </c>
      <c r="O676" s="15" t="e">
        <f>'VZGTTQ00009364 - Harini Sridhar'!#REF!</f>
        <v>#REF!</v>
      </c>
      <c r="P676" s="15" t="e">
        <f>'VZGTTQ00009364 - Harini Sridhar'!#REF!</f>
        <v>#REF!</v>
      </c>
      <c r="Q676" s="15" t="e">
        <f>'VZGTTQ00009364 - Harini Sridhar'!#REF!</f>
        <v>#REF!</v>
      </c>
      <c r="R676" s="15" t="e">
        <f>'VZGTTQ00009364 - Harini Sridhar'!#REF!</f>
        <v>#REF!</v>
      </c>
      <c r="S676" s="15" t="e">
        <f>'VZGTTQ00009364 - Harini Sridhar'!#REF!</f>
        <v>#REF!</v>
      </c>
      <c r="T676" s="15" t="e">
        <f>'VZGTTQ00009364 - Harini Sridhar'!#REF!</f>
        <v>#REF!</v>
      </c>
      <c r="U676" s="15" t="e">
        <f>'VZGTTQ00009364 - Harini Sridhar'!#REF!</f>
        <v>#REF!</v>
      </c>
      <c r="V676" s="98" t="e">
        <f>'VZGTTQ00009364 - Harini Sridhar'!#REF!</f>
        <v>#REF!</v>
      </c>
    </row>
    <row r="677" spans="1:22" ht="23.15" customHeight="1">
      <c r="A677" s="98">
        <f>'VZGTTQ00009371 - Anto Giscard'!A9</f>
        <v>645969</v>
      </c>
      <c r="B677" s="103" t="str">
        <f>'VZGTTQ00009371 - Anto Giscard'!B9</f>
        <v>Mohan Raj Thammali</v>
      </c>
      <c r="C677" s="98" t="str">
        <f>'VZGTTQ00009371 - Anto Giscard'!C9</f>
        <v>Offshore</v>
      </c>
      <c r="D677" s="98">
        <f>'VZGTTQ00009371 - Anto Giscard'!D9</f>
        <v>0</v>
      </c>
      <c r="E677" s="103" t="str">
        <f>'VZGTTQ00009371 - Anto Giscard'!E9</f>
        <v>Scrum Master</v>
      </c>
      <c r="F677" s="111" t="s">
        <v>121</v>
      </c>
      <c r="G677" s="111" t="s">
        <v>116</v>
      </c>
      <c r="H677" s="98">
        <v>1000428977</v>
      </c>
      <c r="I677" s="98" t="s">
        <v>114</v>
      </c>
      <c r="J677" s="98" t="s">
        <v>53</v>
      </c>
      <c r="K677" s="15">
        <f>'VZGTTQ00009371 - Anto Giscard'!F9</f>
        <v>27.787500000000005</v>
      </c>
      <c r="L677" s="15">
        <f>'VZGTTQ00009371 - Anto Giscard'!G9</f>
        <v>4890.6000000000013</v>
      </c>
      <c r="M677" s="15">
        <f>'VZGTTQ00009371 - Anto Giscard'!H9</f>
        <v>4890.6000000000013</v>
      </c>
      <c r="N677" s="15">
        <f>'VZGTTQ00009371 - Anto Giscard'!I9</f>
        <v>4890.6000000000013</v>
      </c>
      <c r="O677" s="15">
        <f>'VZGTTQ00009371 - Anto Giscard'!J9</f>
        <v>0</v>
      </c>
      <c r="P677" s="15">
        <f>'VZGTTQ00009371 - Anto Giscard'!K9</f>
        <v>0</v>
      </c>
      <c r="Q677" s="15">
        <f>'VZGTTQ00009371 - Anto Giscard'!L9</f>
        <v>0</v>
      </c>
      <c r="R677" s="15">
        <f>'VZGTTQ00009371 - Anto Giscard'!M9</f>
        <v>0</v>
      </c>
      <c r="S677" s="15">
        <f>'VZGTTQ00009371 - Anto Giscard'!N9</f>
        <v>9781.2000000000025</v>
      </c>
      <c r="T677" s="15">
        <f>'VZGTTQ00009371 - Anto Giscard'!O9</f>
        <v>0</v>
      </c>
      <c r="U677" s="15">
        <f>'VZGTTQ00009371 - Anto Giscard'!P9</f>
        <v>9781.2000000000025</v>
      </c>
      <c r="V677" s="98">
        <f>'VZGTTQ00009371 - Anto Giscard'!Q9</f>
        <v>0</v>
      </c>
    </row>
    <row r="678" spans="1:22" ht="23.15" customHeight="1">
      <c r="A678" s="98">
        <f>'VZGTTQ00009371 - Anto Giscard'!A10</f>
        <v>775337</v>
      </c>
      <c r="B678" s="103" t="str">
        <f>'VZGTTQ00009371 - Anto Giscard'!B10</f>
        <v>Ekta Karda</v>
      </c>
      <c r="C678" s="98" t="str">
        <f>'VZGTTQ00009371 - Anto Giscard'!C10</f>
        <v>Offshore</v>
      </c>
      <c r="D678" s="98">
        <f>'VZGTTQ00009371 - Anto Giscard'!D10</f>
        <v>0</v>
      </c>
      <c r="E678" s="103" t="str">
        <f>'VZGTTQ00009371 - Anto Giscard'!E10</f>
        <v>Scrum Master</v>
      </c>
      <c r="F678" s="111" t="s">
        <v>121</v>
      </c>
      <c r="G678" s="111" t="s">
        <v>116</v>
      </c>
      <c r="H678" s="98">
        <v>1000428976</v>
      </c>
      <c r="I678" s="98" t="s">
        <v>115</v>
      </c>
      <c r="J678" s="98" t="s">
        <v>53</v>
      </c>
      <c r="K678" s="15">
        <f>'VZGTTQ00009371 - Anto Giscard'!F10</f>
        <v>27.787500000000005</v>
      </c>
      <c r="L678" s="15">
        <f>'VZGTTQ00009371 - Anto Giscard'!G10</f>
        <v>4890.6000000000013</v>
      </c>
      <c r="M678" s="15">
        <f>'VZGTTQ00009371 - Anto Giscard'!H10</f>
        <v>4890.6000000000013</v>
      </c>
      <c r="N678" s="15">
        <f>'VZGTTQ00009371 - Anto Giscard'!I10</f>
        <v>4890.6000000000013</v>
      </c>
      <c r="O678" s="15">
        <f>'VZGTTQ00009371 - Anto Giscard'!J10</f>
        <v>0</v>
      </c>
      <c r="P678" s="15">
        <f>'VZGTTQ00009371 - Anto Giscard'!K10</f>
        <v>0</v>
      </c>
      <c r="Q678" s="15">
        <f>'VZGTTQ00009371 - Anto Giscard'!L10</f>
        <v>0</v>
      </c>
      <c r="R678" s="15">
        <f>'VZGTTQ00009371 - Anto Giscard'!M10</f>
        <v>0</v>
      </c>
      <c r="S678" s="15">
        <f>'VZGTTQ00009371 - Anto Giscard'!N10</f>
        <v>9781.2000000000025</v>
      </c>
      <c r="T678" s="15">
        <f>'VZGTTQ00009371 - Anto Giscard'!O10</f>
        <v>0</v>
      </c>
      <c r="U678" s="15">
        <f>'VZGTTQ00009371 - Anto Giscard'!P10</f>
        <v>9781.2000000000025</v>
      </c>
      <c r="V678" s="98">
        <f>'VZGTTQ00009371 - Anto Giscard'!Q10</f>
        <v>0</v>
      </c>
    </row>
    <row r="679" spans="1:22" ht="23.15" customHeight="1">
      <c r="A679" s="98">
        <f>'VZGTTQ00009371 - Anto Giscard'!A11</f>
        <v>2249542</v>
      </c>
      <c r="B679" s="103" t="str">
        <f>'VZGTTQ00009371 - Anto Giscard'!B11</f>
        <v>Karthikeyan V</v>
      </c>
      <c r="C679" s="98" t="str">
        <f>'VZGTTQ00009371 - Anto Giscard'!C11</f>
        <v>Offshore</v>
      </c>
      <c r="D679" s="98">
        <f>'VZGTTQ00009371 - Anto Giscard'!D11</f>
        <v>0</v>
      </c>
      <c r="E679" s="103" t="str">
        <f>'VZGTTQ00009371 - Anto Giscard'!E11</f>
        <v>Scrum Master</v>
      </c>
      <c r="F679" s="111" t="s">
        <v>121</v>
      </c>
      <c r="G679" s="111" t="s">
        <v>116</v>
      </c>
      <c r="H679" s="98">
        <v>1000428976</v>
      </c>
      <c r="I679" s="98" t="s">
        <v>115</v>
      </c>
      <c r="J679" s="98" t="s">
        <v>53</v>
      </c>
      <c r="K679" s="15">
        <f>'VZGTTQ00009371 - Anto Giscard'!F11</f>
        <v>26.762500000000003</v>
      </c>
      <c r="L679" s="15">
        <f>'VZGTTQ00009371 - Anto Giscard'!G11</f>
        <v>4710.2000000000007</v>
      </c>
      <c r="M679" s="15">
        <f>'VZGTTQ00009371 - Anto Giscard'!H11</f>
        <v>4710.2000000000007</v>
      </c>
      <c r="N679" s="15">
        <f>'VZGTTQ00009371 - Anto Giscard'!I11</f>
        <v>4710.2000000000007</v>
      </c>
      <c r="O679" s="15">
        <f>'VZGTTQ00009371 - Anto Giscard'!J11</f>
        <v>0</v>
      </c>
      <c r="P679" s="15">
        <f>'VZGTTQ00009371 - Anto Giscard'!K11</f>
        <v>0</v>
      </c>
      <c r="Q679" s="15">
        <f>'VZGTTQ00009371 - Anto Giscard'!L11</f>
        <v>0</v>
      </c>
      <c r="R679" s="15">
        <f>'VZGTTQ00009371 - Anto Giscard'!M11</f>
        <v>0</v>
      </c>
      <c r="S679" s="15">
        <f>'VZGTTQ00009371 - Anto Giscard'!N11</f>
        <v>9420.4000000000015</v>
      </c>
      <c r="T679" s="15">
        <f>'VZGTTQ00009371 - Anto Giscard'!O11</f>
        <v>0</v>
      </c>
      <c r="U679" s="15">
        <f>'VZGTTQ00009371 - Anto Giscard'!P11</f>
        <v>9420.4000000000015</v>
      </c>
      <c r="V679" s="98">
        <f>'VZGTTQ00009371 - Anto Giscard'!Q11</f>
        <v>0</v>
      </c>
    </row>
    <row r="680" spans="1:22" ht="23.15" customHeight="1">
      <c r="A680" s="98">
        <f>'VZGTTQ00009371 - Anto Giscard'!A12</f>
        <v>2254287</v>
      </c>
      <c r="B680" s="103" t="str">
        <f>'VZGTTQ00009371 - Anto Giscard'!B12</f>
        <v>MANOJ KUMAR G</v>
      </c>
      <c r="C680" s="98" t="str">
        <f>'VZGTTQ00009371 - Anto Giscard'!C12</f>
        <v>Offshore</v>
      </c>
      <c r="D680" s="98" t="str">
        <f>'VZGTTQ00009371 - Anto Giscard'!D12</f>
        <v>ACT 200</v>
      </c>
      <c r="E680" s="103" t="str">
        <f>'VZGTTQ00009371 - Anto Giscard'!E12</f>
        <v>Scrum Master</v>
      </c>
      <c r="F680" s="111" t="s">
        <v>121</v>
      </c>
      <c r="G680" s="111" t="s">
        <v>116</v>
      </c>
      <c r="H680" s="98">
        <v>1000428976</v>
      </c>
      <c r="I680" s="98" t="s">
        <v>115</v>
      </c>
      <c r="J680" s="98" t="s">
        <v>53</v>
      </c>
      <c r="K680" s="15">
        <f>'VZGTTQ00009371 - Anto Giscard'!F12</f>
        <v>26.762500000000003</v>
      </c>
      <c r="L680" s="15">
        <f>'VZGTTQ00009371 - Anto Giscard'!G12</f>
        <v>4710.2000000000007</v>
      </c>
      <c r="M680" s="15">
        <f>'VZGTTQ00009371 - Anto Giscard'!H12</f>
        <v>4710.2000000000007</v>
      </c>
      <c r="N680" s="15">
        <f>'VZGTTQ00009371 - Anto Giscard'!I12</f>
        <v>4710.2000000000007</v>
      </c>
      <c r="O680" s="15">
        <f>'VZGTTQ00009371 - Anto Giscard'!J12</f>
        <v>0</v>
      </c>
      <c r="P680" s="15">
        <f>'VZGTTQ00009371 - Anto Giscard'!K12</f>
        <v>0</v>
      </c>
      <c r="Q680" s="15">
        <f>'VZGTTQ00009371 - Anto Giscard'!L12</f>
        <v>0</v>
      </c>
      <c r="R680" s="15">
        <f>'VZGTTQ00009371 - Anto Giscard'!M12</f>
        <v>0</v>
      </c>
      <c r="S680" s="15">
        <f>'VZGTTQ00009371 - Anto Giscard'!N12</f>
        <v>9420.4000000000015</v>
      </c>
      <c r="T680" s="15">
        <f>'VZGTTQ00009371 - Anto Giscard'!O12</f>
        <v>0</v>
      </c>
      <c r="U680" s="15">
        <f>'VZGTTQ00009371 - Anto Giscard'!P12</f>
        <v>9420.4000000000015</v>
      </c>
      <c r="V680" s="98">
        <f>'VZGTTQ00009371 - Anto Giscard'!Q12</f>
        <v>0</v>
      </c>
    </row>
    <row r="681" spans="1:22" ht="23.15" hidden="1" customHeight="1">
      <c r="A681" s="98">
        <f>'VZGTTQ00009371 - Anto Giscard'!A13</f>
        <v>288101</v>
      </c>
      <c r="B681" s="103" t="str">
        <f>'VZGTTQ00009371 - Anto Giscard'!B13</f>
        <v>Arokiaraj,Victor</v>
      </c>
      <c r="C681" s="98" t="str">
        <f>'VZGTTQ00009371 - Anto Giscard'!C13</f>
        <v>Offshore</v>
      </c>
      <c r="D681" s="98" t="str">
        <f>'VZGTTQ00009371 - Anto Giscard'!D13</f>
        <v>ACT 200</v>
      </c>
      <c r="E681" s="103" t="str">
        <f>'VZGTTQ00009371 - Anto Giscard'!E13</f>
        <v>Release Train Engineer</v>
      </c>
      <c r="F681" s="111" t="s">
        <v>121</v>
      </c>
      <c r="G681" s="111" t="s">
        <v>116</v>
      </c>
      <c r="H681" s="98">
        <v>1000428977</v>
      </c>
      <c r="I681" s="98" t="s">
        <v>114</v>
      </c>
      <c r="J681" s="98" t="s">
        <v>33</v>
      </c>
      <c r="K681" s="15">
        <f>'VZGTTQ00009371 - Anto Giscard'!F13</f>
        <v>28.425000000000004</v>
      </c>
      <c r="L681" s="15">
        <f>'VZGTTQ00009371 - Anto Giscard'!G13</f>
        <v>5002.8000000000011</v>
      </c>
      <c r="M681" s="15">
        <f>'VZGTTQ00009371 - Anto Giscard'!H13</f>
        <v>5002.8000000000011</v>
      </c>
      <c r="N681" s="15">
        <f>'VZGTTQ00009371 - Anto Giscard'!I13</f>
        <v>5002.8000000000011</v>
      </c>
      <c r="O681" s="15">
        <f>'VZGTTQ00009371 - Anto Giscard'!J13</f>
        <v>0</v>
      </c>
      <c r="P681" s="15">
        <f>'VZGTTQ00009371 - Anto Giscard'!K13</f>
        <v>0</v>
      </c>
      <c r="Q681" s="15">
        <f>'VZGTTQ00009371 - Anto Giscard'!L13</f>
        <v>0</v>
      </c>
      <c r="R681" s="15">
        <f>'VZGTTQ00009371 - Anto Giscard'!M13</f>
        <v>0</v>
      </c>
      <c r="S681" s="15">
        <f>'VZGTTQ00009371 - Anto Giscard'!N13</f>
        <v>10005.600000000002</v>
      </c>
      <c r="T681" s="15">
        <f>'VZGTTQ00009371 - Anto Giscard'!O13</f>
        <v>0</v>
      </c>
      <c r="U681" s="15">
        <f>'VZGTTQ00009371 - Anto Giscard'!P13</f>
        <v>10005.600000000002</v>
      </c>
      <c r="V681" s="98">
        <f>'VZGTTQ00009371 - Anto Giscard'!Q13</f>
        <v>0</v>
      </c>
    </row>
    <row r="682" spans="1:22" ht="23.15" hidden="1" customHeight="1">
      <c r="A682" s="98">
        <f>'VZGTTQ00009371 - Anto Giscard'!A14</f>
        <v>188687</v>
      </c>
      <c r="B682" s="103" t="str">
        <f>'VZGTTQ00009371 - Anto Giscard'!B14</f>
        <v>Balachandar, Rajesh</v>
      </c>
      <c r="C682" s="98" t="str">
        <f>'VZGTTQ00009371 - Anto Giscard'!C14</f>
        <v>Offshore</v>
      </c>
      <c r="D682" s="98" t="str">
        <f>'VZGTTQ00009371 - Anto Giscard'!D14</f>
        <v>ACT 195</v>
      </c>
      <c r="E682" s="103" t="str">
        <f>'VZGTTQ00009371 - Anto Giscard'!E14</f>
        <v>Release Train Engineer</v>
      </c>
      <c r="F682" s="111" t="s">
        <v>121</v>
      </c>
      <c r="G682" s="111" t="s">
        <v>116</v>
      </c>
      <c r="H682" s="98">
        <v>1000428977</v>
      </c>
      <c r="I682" s="98" t="s">
        <v>114</v>
      </c>
      <c r="J682" s="98" t="s">
        <v>33</v>
      </c>
      <c r="K682" s="15">
        <f>'VZGTTQ00009371 - Anto Giscard'!F14</f>
        <v>28.425000000000004</v>
      </c>
      <c r="L682" s="15">
        <f>'VZGTTQ00009371 - Anto Giscard'!G14</f>
        <v>5002.8000000000011</v>
      </c>
      <c r="M682" s="15">
        <f>'VZGTTQ00009371 - Anto Giscard'!H14</f>
        <v>5002.8000000000011</v>
      </c>
      <c r="N682" s="15">
        <f>'VZGTTQ00009371 - Anto Giscard'!I14</f>
        <v>5002.8000000000011</v>
      </c>
      <c r="O682" s="15">
        <f>'VZGTTQ00009371 - Anto Giscard'!J14</f>
        <v>0</v>
      </c>
      <c r="P682" s="15">
        <f>'VZGTTQ00009371 - Anto Giscard'!K14</f>
        <v>0</v>
      </c>
      <c r="Q682" s="15">
        <f>'VZGTTQ00009371 - Anto Giscard'!L14</f>
        <v>0</v>
      </c>
      <c r="R682" s="15">
        <f>'VZGTTQ00009371 - Anto Giscard'!M14</f>
        <v>0</v>
      </c>
      <c r="S682" s="15">
        <f>'VZGTTQ00009371 - Anto Giscard'!N14</f>
        <v>10005.600000000002</v>
      </c>
      <c r="T682" s="15">
        <f>'VZGTTQ00009371 - Anto Giscard'!O14</f>
        <v>0</v>
      </c>
      <c r="U682" s="15">
        <f>'VZGTTQ00009371 - Anto Giscard'!P14</f>
        <v>10005.600000000002</v>
      </c>
      <c r="V682" s="98">
        <f>'VZGTTQ00009371 - Anto Giscard'!Q14</f>
        <v>0</v>
      </c>
    </row>
    <row r="683" spans="1:22" ht="23.15" hidden="1" customHeight="1">
      <c r="A683" s="98">
        <f>'VZGTTQ00009371 - Anto Giscard'!A15</f>
        <v>2324686</v>
      </c>
      <c r="B683" s="103" t="str">
        <f>'VZGTTQ00009371 - Anto Giscard'!B15</f>
        <v>Ramachandran, Janani</v>
      </c>
      <c r="C683" s="98" t="str">
        <f>'VZGTTQ00009371 - Anto Giscard'!C15</f>
        <v>Offshore</v>
      </c>
      <c r="D683" s="98" t="str">
        <f>'VZGTTQ00009371 - Anto Giscard'!D15</f>
        <v>ACT 195</v>
      </c>
      <c r="E683" s="103" t="str">
        <f>'VZGTTQ00009371 - Anto Giscard'!E15</f>
        <v>Java Springboot Microservices SpringReactive</v>
      </c>
      <c r="F683" s="111" t="s">
        <v>121</v>
      </c>
      <c r="G683" s="111" t="s">
        <v>116</v>
      </c>
      <c r="H683" s="98">
        <v>1000430236</v>
      </c>
      <c r="I683" s="98" t="s">
        <v>116</v>
      </c>
      <c r="J683" s="98" t="s">
        <v>33</v>
      </c>
      <c r="K683" s="15">
        <f>'VZGTTQ00009371 - Anto Giscard'!F15</f>
        <v>22</v>
      </c>
      <c r="L683" s="15">
        <f>'VZGTTQ00009371 - Anto Giscard'!G15</f>
        <v>3872</v>
      </c>
      <c r="M683" s="15">
        <f>'VZGTTQ00009371 - Anto Giscard'!H15</f>
        <v>3872</v>
      </c>
      <c r="N683" s="15">
        <f>'VZGTTQ00009371 - Anto Giscard'!I15</f>
        <v>3872</v>
      </c>
      <c r="O683" s="15">
        <f>'VZGTTQ00009371 - Anto Giscard'!J15</f>
        <v>0</v>
      </c>
      <c r="P683" s="15">
        <f>'VZGTTQ00009371 - Anto Giscard'!K15</f>
        <v>0</v>
      </c>
      <c r="Q683" s="15">
        <f>'VZGTTQ00009371 - Anto Giscard'!L15</f>
        <v>0</v>
      </c>
      <c r="R683" s="15">
        <f>'VZGTTQ00009371 - Anto Giscard'!M15</f>
        <v>0</v>
      </c>
      <c r="S683" s="15">
        <f>'VZGTTQ00009371 - Anto Giscard'!N15</f>
        <v>7744</v>
      </c>
      <c r="T683" s="15">
        <f>'VZGTTQ00009371 - Anto Giscard'!O15</f>
        <v>0</v>
      </c>
      <c r="U683" s="15">
        <f>'VZGTTQ00009371 - Anto Giscard'!P15</f>
        <v>7744</v>
      </c>
      <c r="V683" s="98">
        <f>'VZGTTQ00009371 - Anto Giscard'!Q15</f>
        <v>0</v>
      </c>
    </row>
    <row r="684" spans="1:22" ht="23.15" hidden="1" customHeight="1">
      <c r="A684" s="98">
        <f>'VZGTTQ00009371 - Anto Giscard'!A16</f>
        <v>904233</v>
      </c>
      <c r="B684" s="103" t="str">
        <f>'VZGTTQ00009371 - Anto Giscard'!B16</f>
        <v>Saksena, Ayush</v>
      </c>
      <c r="C684" s="98" t="str">
        <f>'VZGTTQ00009371 - Anto Giscard'!C16</f>
        <v>Offshore</v>
      </c>
      <c r="D684" s="98" t="str">
        <f>'VZGTTQ00009371 - Anto Giscard'!D16</f>
        <v>ACT 195</v>
      </c>
      <c r="E684" s="103" t="str">
        <f>'VZGTTQ00009371 - Anto Giscard'!E16</f>
        <v>Java Springboot Microservices SpringReactive</v>
      </c>
      <c r="F684" s="111" t="s">
        <v>121</v>
      </c>
      <c r="G684" s="111" t="s">
        <v>116</v>
      </c>
      <c r="H684" s="98">
        <v>1000430236</v>
      </c>
      <c r="I684" s="98" t="s">
        <v>116</v>
      </c>
      <c r="J684" s="98" t="s">
        <v>33</v>
      </c>
      <c r="K684" s="15">
        <f>'VZGTTQ00009371 - Anto Giscard'!F16</f>
        <v>22</v>
      </c>
      <c r="L684" s="15">
        <f>'VZGTTQ00009371 - Anto Giscard'!G16</f>
        <v>3872</v>
      </c>
      <c r="M684" s="15">
        <f>'VZGTTQ00009371 - Anto Giscard'!H16</f>
        <v>3872</v>
      </c>
      <c r="N684" s="15">
        <f>'VZGTTQ00009371 - Anto Giscard'!I16</f>
        <v>3872</v>
      </c>
      <c r="O684" s="15">
        <f>'VZGTTQ00009371 - Anto Giscard'!J16</f>
        <v>0</v>
      </c>
      <c r="P684" s="15">
        <f>'VZGTTQ00009371 - Anto Giscard'!K16</f>
        <v>0</v>
      </c>
      <c r="Q684" s="15">
        <f>'VZGTTQ00009371 - Anto Giscard'!L16</f>
        <v>0</v>
      </c>
      <c r="R684" s="15">
        <f>'VZGTTQ00009371 - Anto Giscard'!M16</f>
        <v>0</v>
      </c>
      <c r="S684" s="15">
        <f>'VZGTTQ00009371 - Anto Giscard'!N16</f>
        <v>7744</v>
      </c>
      <c r="T684" s="15">
        <f>'VZGTTQ00009371 - Anto Giscard'!O16</f>
        <v>0</v>
      </c>
      <c r="U684" s="15">
        <f>'VZGTTQ00009371 - Anto Giscard'!P16</f>
        <v>7744</v>
      </c>
      <c r="V684" s="98">
        <f>'VZGTTQ00009371 - Anto Giscard'!Q16</f>
        <v>0</v>
      </c>
    </row>
    <row r="685" spans="1:22" ht="23.15" hidden="1" customHeight="1">
      <c r="A685" s="98">
        <f>'VZGTTQ00009371 - Anto Giscard'!A17</f>
        <v>2330921</v>
      </c>
      <c r="B685" s="103" t="str">
        <f>'VZGTTQ00009371 - Anto Giscard'!B17</f>
        <v>S, Ramkumar</v>
      </c>
      <c r="C685" s="98" t="str">
        <f>'VZGTTQ00009371 - Anto Giscard'!C17</f>
        <v>Offshore</v>
      </c>
      <c r="D685" s="98" t="str">
        <f>'VZGTTQ00009371 - Anto Giscard'!D17</f>
        <v>ACT 195</v>
      </c>
      <c r="E685" s="103" t="str">
        <f>'VZGTTQ00009371 - Anto Giscard'!E17</f>
        <v>Java Springboot Microservices SpringReactive</v>
      </c>
      <c r="F685" s="111" t="s">
        <v>121</v>
      </c>
      <c r="G685" s="111" t="s">
        <v>116</v>
      </c>
      <c r="H685" s="98">
        <v>1000430236</v>
      </c>
      <c r="I685" s="98" t="s">
        <v>116</v>
      </c>
      <c r="J685" s="98" t="s">
        <v>33</v>
      </c>
      <c r="K685" s="15">
        <f>'VZGTTQ00009371 - Anto Giscard'!F17</f>
        <v>22</v>
      </c>
      <c r="L685" s="15">
        <f>'VZGTTQ00009371 - Anto Giscard'!G17</f>
        <v>3872</v>
      </c>
      <c r="M685" s="15">
        <f>'VZGTTQ00009371 - Anto Giscard'!H17</f>
        <v>3872</v>
      </c>
      <c r="N685" s="15">
        <f>'VZGTTQ00009371 - Anto Giscard'!I17</f>
        <v>3872</v>
      </c>
      <c r="O685" s="15">
        <f>'VZGTTQ00009371 - Anto Giscard'!J17</f>
        <v>0</v>
      </c>
      <c r="P685" s="15">
        <f>'VZGTTQ00009371 - Anto Giscard'!K17</f>
        <v>0</v>
      </c>
      <c r="Q685" s="15">
        <f>'VZGTTQ00009371 - Anto Giscard'!L17</f>
        <v>0</v>
      </c>
      <c r="R685" s="15">
        <f>'VZGTTQ00009371 - Anto Giscard'!M17</f>
        <v>0</v>
      </c>
      <c r="S685" s="15">
        <f>'VZGTTQ00009371 - Anto Giscard'!N17</f>
        <v>7744</v>
      </c>
      <c r="T685" s="15">
        <f>'VZGTTQ00009371 - Anto Giscard'!O17</f>
        <v>0</v>
      </c>
      <c r="U685" s="15">
        <f>'VZGTTQ00009371 - Anto Giscard'!P17</f>
        <v>7744</v>
      </c>
      <c r="V685" s="98">
        <f>'VZGTTQ00009371 - Anto Giscard'!Q17</f>
        <v>0</v>
      </c>
    </row>
    <row r="686" spans="1:22" ht="23.15" customHeight="1">
      <c r="A686" s="98">
        <f>'VZGTTQ00009371 - Anto Giscard'!A18</f>
        <v>438282</v>
      </c>
      <c r="B686" s="103" t="str">
        <f>'VZGTTQ00009371 - Anto Giscard'!B18</f>
        <v>Kolagani Madhukar</v>
      </c>
      <c r="C686" s="98" t="str">
        <f>'VZGTTQ00009371 - Anto Giscard'!C18</f>
        <v>Offshore</v>
      </c>
      <c r="D686" s="98">
        <f>'VZGTTQ00009371 - Anto Giscard'!D18</f>
        <v>0</v>
      </c>
      <c r="E686" s="103" t="str">
        <f>'VZGTTQ00009371 - Anto Giscard'!E18</f>
        <v>Release Train Engineer</v>
      </c>
      <c r="F686" s="111" t="s">
        <v>121</v>
      </c>
      <c r="G686" s="111" t="s">
        <v>116</v>
      </c>
      <c r="H686" s="98">
        <v>1000428976</v>
      </c>
      <c r="I686" s="98" t="s">
        <v>115</v>
      </c>
      <c r="J686" s="98" t="s">
        <v>53</v>
      </c>
      <c r="K686" s="15">
        <f>'VZGTTQ00009371 - Anto Giscard'!F18</f>
        <v>22</v>
      </c>
      <c r="L686" s="15">
        <f>'VZGTTQ00009371 - Anto Giscard'!G18</f>
        <v>3872</v>
      </c>
      <c r="M686" s="15">
        <f>'VZGTTQ00009371 - Anto Giscard'!H18</f>
        <v>3872</v>
      </c>
      <c r="N686" s="15">
        <f>'VZGTTQ00009371 - Anto Giscard'!I18</f>
        <v>3872</v>
      </c>
      <c r="O686" s="15">
        <f>'VZGTTQ00009371 - Anto Giscard'!J18</f>
        <v>0</v>
      </c>
      <c r="P686" s="15">
        <f>'VZGTTQ00009371 - Anto Giscard'!K18</f>
        <v>0</v>
      </c>
      <c r="Q686" s="15">
        <f>'VZGTTQ00009371 - Anto Giscard'!L18</f>
        <v>0</v>
      </c>
      <c r="R686" s="15">
        <f>'VZGTTQ00009371 - Anto Giscard'!M18</f>
        <v>0</v>
      </c>
      <c r="S686" s="15">
        <f>'VZGTTQ00009371 - Anto Giscard'!N18</f>
        <v>7744</v>
      </c>
      <c r="T686" s="15">
        <f>'VZGTTQ00009371 - Anto Giscard'!O18</f>
        <v>0</v>
      </c>
      <c r="U686" s="15">
        <f>'VZGTTQ00009371 - Anto Giscard'!P18</f>
        <v>7744</v>
      </c>
      <c r="V686" s="98">
        <f>'VZGTTQ00009371 - Anto Giscard'!Q18</f>
        <v>0</v>
      </c>
    </row>
    <row r="687" spans="1:22" ht="23.15" hidden="1" customHeight="1">
      <c r="A687" s="98">
        <f>'VZGTTQ00009371 - Anto Giscard'!A19</f>
        <v>560353</v>
      </c>
      <c r="B687" s="103" t="str">
        <f>'VZGTTQ00009371 - Anto Giscard'!B19</f>
        <v>Ramamoorthy,Swetha</v>
      </c>
      <c r="C687" s="98" t="str">
        <f>'VZGTTQ00009371 - Anto Giscard'!C19</f>
        <v>Offshore</v>
      </c>
      <c r="D687" s="98" t="str">
        <f>'VZGTTQ00009371 - Anto Giscard'!D19</f>
        <v>ACT 200</v>
      </c>
      <c r="E687" s="103" t="str">
        <f>'VZGTTQ00009371 - Anto Giscard'!E19</f>
        <v>Java Springboot Microservices SpringReactive</v>
      </c>
      <c r="F687" s="111" t="s">
        <v>121</v>
      </c>
      <c r="G687" s="111" t="s">
        <v>116</v>
      </c>
      <c r="H687" s="98">
        <v>1000410330</v>
      </c>
      <c r="I687" s="98" t="s">
        <v>113</v>
      </c>
      <c r="J687" s="98" t="s">
        <v>33</v>
      </c>
      <c r="K687" s="15">
        <f>'VZGTTQ00009371 - Anto Giscard'!F19</f>
        <v>22</v>
      </c>
      <c r="L687" s="15">
        <f>'VZGTTQ00009371 - Anto Giscard'!G19</f>
        <v>3872</v>
      </c>
      <c r="M687" s="15">
        <f>'VZGTTQ00009371 - Anto Giscard'!H19</f>
        <v>3872</v>
      </c>
      <c r="N687" s="15">
        <f>'VZGTTQ00009371 - Anto Giscard'!I19</f>
        <v>3872</v>
      </c>
      <c r="O687" s="15">
        <f>'VZGTTQ00009371 - Anto Giscard'!J19</f>
        <v>0</v>
      </c>
      <c r="P687" s="15">
        <f>'VZGTTQ00009371 - Anto Giscard'!K19</f>
        <v>0</v>
      </c>
      <c r="Q687" s="15">
        <f>'VZGTTQ00009371 - Anto Giscard'!L19</f>
        <v>0</v>
      </c>
      <c r="R687" s="15">
        <f>'VZGTTQ00009371 - Anto Giscard'!M19</f>
        <v>0</v>
      </c>
      <c r="S687" s="15">
        <f>'VZGTTQ00009371 - Anto Giscard'!N19</f>
        <v>7744</v>
      </c>
      <c r="T687" s="15">
        <f>'VZGTTQ00009371 - Anto Giscard'!O19</f>
        <v>0</v>
      </c>
      <c r="U687" s="15">
        <f>'VZGTTQ00009371 - Anto Giscard'!P19</f>
        <v>7744</v>
      </c>
      <c r="V687" s="98">
        <f>'VZGTTQ00009371 - Anto Giscard'!Q19</f>
        <v>0</v>
      </c>
    </row>
    <row r="688" spans="1:22" ht="23.15" hidden="1" customHeight="1">
      <c r="A688" s="98">
        <f>'VZGTTQ00009371 - Anto Giscard'!A20</f>
        <v>2181397</v>
      </c>
      <c r="B688" s="103" t="str">
        <f>'VZGTTQ00009371 - Anto Giscard'!B20</f>
        <v>S,Vanitha</v>
      </c>
      <c r="C688" s="98" t="str">
        <f>'VZGTTQ00009371 - Anto Giscard'!C20</f>
        <v>Offshore</v>
      </c>
      <c r="D688" s="98" t="str">
        <f>'VZGTTQ00009371 - Anto Giscard'!D20</f>
        <v>ACT 195</v>
      </c>
      <c r="E688" s="103" t="str">
        <f>'VZGTTQ00009371 - Anto Giscard'!E20</f>
        <v>ReactJS</v>
      </c>
      <c r="F688" s="111" t="s">
        <v>121</v>
      </c>
      <c r="G688" s="111" t="s">
        <v>116</v>
      </c>
      <c r="H688" s="98">
        <v>1000430236</v>
      </c>
      <c r="I688" s="98" t="s">
        <v>116</v>
      </c>
      <c r="J688" s="98" t="s">
        <v>33</v>
      </c>
      <c r="K688" s="15">
        <f>'VZGTTQ00009371 - Anto Giscard'!F20</f>
        <v>22</v>
      </c>
      <c r="L688" s="15">
        <f>'VZGTTQ00009371 - Anto Giscard'!G20</f>
        <v>3872</v>
      </c>
      <c r="M688" s="15">
        <f>'VZGTTQ00009371 - Anto Giscard'!H20</f>
        <v>3872</v>
      </c>
      <c r="N688" s="15">
        <f>'VZGTTQ00009371 - Anto Giscard'!I20</f>
        <v>3872</v>
      </c>
      <c r="O688" s="15">
        <f>'VZGTTQ00009371 - Anto Giscard'!J20</f>
        <v>0</v>
      </c>
      <c r="P688" s="15">
        <f>'VZGTTQ00009371 - Anto Giscard'!K20</f>
        <v>0</v>
      </c>
      <c r="Q688" s="15">
        <f>'VZGTTQ00009371 - Anto Giscard'!L20</f>
        <v>0</v>
      </c>
      <c r="R688" s="15">
        <f>'VZGTTQ00009371 - Anto Giscard'!M20</f>
        <v>0</v>
      </c>
      <c r="S688" s="15">
        <f>'VZGTTQ00009371 - Anto Giscard'!N20</f>
        <v>7744</v>
      </c>
      <c r="T688" s="15">
        <f>'VZGTTQ00009371 - Anto Giscard'!O20</f>
        <v>0</v>
      </c>
      <c r="U688" s="15">
        <f>'VZGTTQ00009371 - Anto Giscard'!P20</f>
        <v>7744</v>
      </c>
      <c r="V688" s="98">
        <f>'VZGTTQ00009371 - Anto Giscard'!Q20</f>
        <v>0</v>
      </c>
    </row>
    <row r="689" spans="1:22" ht="23.15" hidden="1" customHeight="1">
      <c r="A689" s="98">
        <f>'VZGTTQ00009371 - Anto Giscard'!A21</f>
        <v>748537</v>
      </c>
      <c r="B689" s="103" t="str">
        <f>'VZGTTQ00009371 - Anto Giscard'!B21</f>
        <v>Madanselvaraj,Gowtaman</v>
      </c>
      <c r="C689" s="98" t="str">
        <f>'VZGTTQ00009371 - Anto Giscard'!C21</f>
        <v>Offshore</v>
      </c>
      <c r="D689" s="98" t="str">
        <f>'VZGTTQ00009371 - Anto Giscard'!D21</f>
        <v>ACT 195</v>
      </c>
      <c r="E689" s="103" t="str">
        <f>'VZGTTQ00009371 - Anto Giscard'!E21</f>
        <v>ReactJS</v>
      </c>
      <c r="F689" s="111" t="s">
        <v>121</v>
      </c>
      <c r="G689" s="111" t="s">
        <v>116</v>
      </c>
      <c r="H689" s="98">
        <v>1000430236</v>
      </c>
      <c r="I689" s="98" t="s">
        <v>116</v>
      </c>
      <c r="J689" s="98" t="s">
        <v>33</v>
      </c>
      <c r="K689" s="15">
        <f>'VZGTTQ00009371 - Anto Giscard'!F21</f>
        <v>22</v>
      </c>
      <c r="L689" s="15">
        <f>'VZGTTQ00009371 - Anto Giscard'!G21</f>
        <v>3872</v>
      </c>
      <c r="M689" s="15">
        <f>'VZGTTQ00009371 - Anto Giscard'!H21</f>
        <v>3872</v>
      </c>
      <c r="N689" s="15">
        <f>'VZGTTQ00009371 - Anto Giscard'!I21</f>
        <v>3872</v>
      </c>
      <c r="O689" s="15">
        <f>'VZGTTQ00009371 - Anto Giscard'!J21</f>
        <v>0</v>
      </c>
      <c r="P689" s="15">
        <f>'VZGTTQ00009371 - Anto Giscard'!K21</f>
        <v>0</v>
      </c>
      <c r="Q689" s="15">
        <f>'VZGTTQ00009371 - Anto Giscard'!L21</f>
        <v>0</v>
      </c>
      <c r="R689" s="15">
        <f>'VZGTTQ00009371 - Anto Giscard'!M21</f>
        <v>0</v>
      </c>
      <c r="S689" s="15">
        <f>'VZGTTQ00009371 - Anto Giscard'!N21</f>
        <v>7744</v>
      </c>
      <c r="T689" s="15">
        <f>'VZGTTQ00009371 - Anto Giscard'!O21</f>
        <v>0</v>
      </c>
      <c r="U689" s="15">
        <f>'VZGTTQ00009371 - Anto Giscard'!P21</f>
        <v>7744</v>
      </c>
      <c r="V689" s="98">
        <f>'VZGTTQ00009371 - Anto Giscard'!Q21</f>
        <v>0</v>
      </c>
    </row>
    <row r="690" spans="1:22" ht="23.15" hidden="1" customHeight="1">
      <c r="A690" s="98">
        <f>'VZGTTQ00009371 - Anto Giscard'!A22</f>
        <v>734466</v>
      </c>
      <c r="B690" s="103" t="str">
        <f>'VZGTTQ00009371 - Anto Giscard'!B22</f>
        <v>Babu,Deepak</v>
      </c>
      <c r="C690" s="98" t="str">
        <f>'VZGTTQ00009371 - Anto Giscard'!C22</f>
        <v>Offshore</v>
      </c>
      <c r="D690" s="98" t="str">
        <f>'VZGTTQ00009371 - Anto Giscard'!D22</f>
        <v>ACT 195</v>
      </c>
      <c r="E690" s="103" t="str">
        <f>'VZGTTQ00009371 - Anto Giscard'!E22</f>
        <v>ReactJS</v>
      </c>
      <c r="F690" s="111" t="s">
        <v>121</v>
      </c>
      <c r="G690" s="111" t="s">
        <v>116</v>
      </c>
      <c r="H690" s="98">
        <v>1000430236</v>
      </c>
      <c r="I690" s="98" t="s">
        <v>116</v>
      </c>
      <c r="J690" s="98" t="s">
        <v>33</v>
      </c>
      <c r="K690" s="15">
        <f>'VZGTTQ00009371 - Anto Giscard'!F22</f>
        <v>22</v>
      </c>
      <c r="L690" s="15">
        <f>'VZGTTQ00009371 - Anto Giscard'!G22</f>
        <v>3872</v>
      </c>
      <c r="M690" s="15">
        <f>'VZGTTQ00009371 - Anto Giscard'!H22</f>
        <v>3872</v>
      </c>
      <c r="N690" s="15">
        <f>'VZGTTQ00009371 - Anto Giscard'!I22</f>
        <v>3872</v>
      </c>
      <c r="O690" s="15">
        <f>'VZGTTQ00009371 - Anto Giscard'!J22</f>
        <v>0</v>
      </c>
      <c r="P690" s="15">
        <f>'VZGTTQ00009371 - Anto Giscard'!K22</f>
        <v>0</v>
      </c>
      <c r="Q690" s="15">
        <f>'VZGTTQ00009371 - Anto Giscard'!L22</f>
        <v>0</v>
      </c>
      <c r="R690" s="15">
        <f>'VZGTTQ00009371 - Anto Giscard'!M22</f>
        <v>0</v>
      </c>
      <c r="S690" s="15">
        <f>'VZGTTQ00009371 - Anto Giscard'!N22</f>
        <v>7744</v>
      </c>
      <c r="T690" s="15">
        <f>'VZGTTQ00009371 - Anto Giscard'!O22</f>
        <v>0</v>
      </c>
      <c r="U690" s="15">
        <f>'VZGTTQ00009371 - Anto Giscard'!P22</f>
        <v>7744</v>
      </c>
      <c r="V690" s="98">
        <f>'VZGTTQ00009371 - Anto Giscard'!Q22</f>
        <v>0</v>
      </c>
    </row>
    <row r="691" spans="1:22" ht="23.15" hidden="1" customHeight="1">
      <c r="A691" s="98">
        <f>'VZGTTQ00009371 - Anto Giscard'!A23</f>
        <v>896911</v>
      </c>
      <c r="B691" s="103" t="str">
        <f>'VZGTTQ00009371 - Anto Giscard'!B23</f>
        <v>V P,Gophika</v>
      </c>
      <c r="C691" s="98" t="str">
        <f>'VZGTTQ00009371 - Anto Giscard'!C23</f>
        <v>Offshore</v>
      </c>
      <c r="D691" s="98" t="str">
        <f>'VZGTTQ00009371 - Anto Giscard'!D23</f>
        <v>ACT 148</v>
      </c>
      <c r="E691" s="103" t="str">
        <f>'VZGTTQ00009371 - Anto Giscard'!E23</f>
        <v>Java Springboot Microservices SpringReactive</v>
      </c>
      <c r="F691" s="111" t="s">
        <v>121</v>
      </c>
      <c r="G691" s="111" t="s">
        <v>116</v>
      </c>
      <c r="H691" s="98">
        <v>1000428977</v>
      </c>
      <c r="I691" s="98" t="s">
        <v>114</v>
      </c>
      <c r="J691" s="98" t="s">
        <v>33</v>
      </c>
      <c r="K691" s="15">
        <f>'VZGTTQ00009371 - Anto Giscard'!F23</f>
        <v>18.925000000000001</v>
      </c>
      <c r="L691" s="15">
        <f>'VZGTTQ00009371 - Anto Giscard'!G23</f>
        <v>3330.8</v>
      </c>
      <c r="M691" s="15">
        <f>'VZGTTQ00009371 - Anto Giscard'!H23</f>
        <v>3330.8</v>
      </c>
      <c r="N691" s="15">
        <f>'VZGTTQ00009371 - Anto Giscard'!I23</f>
        <v>3330.8</v>
      </c>
      <c r="O691" s="15">
        <f>'VZGTTQ00009371 - Anto Giscard'!J23</f>
        <v>0</v>
      </c>
      <c r="P691" s="15">
        <f>'VZGTTQ00009371 - Anto Giscard'!K23</f>
        <v>0</v>
      </c>
      <c r="Q691" s="15">
        <f>'VZGTTQ00009371 - Anto Giscard'!L23</f>
        <v>0</v>
      </c>
      <c r="R691" s="15">
        <f>'VZGTTQ00009371 - Anto Giscard'!M23</f>
        <v>0</v>
      </c>
      <c r="S691" s="15">
        <f>'VZGTTQ00009371 - Anto Giscard'!N23</f>
        <v>6661.6</v>
      </c>
      <c r="T691" s="15">
        <f>'VZGTTQ00009371 - Anto Giscard'!O23</f>
        <v>0</v>
      </c>
      <c r="U691" s="15">
        <f>'VZGTTQ00009371 - Anto Giscard'!P23</f>
        <v>6661.6</v>
      </c>
      <c r="V691" s="98">
        <f>'VZGTTQ00009371 - Anto Giscard'!Q23</f>
        <v>0</v>
      </c>
    </row>
    <row r="692" spans="1:22" ht="23.15" hidden="1" customHeight="1">
      <c r="A692" s="98">
        <f>'VZGTTQ00009371 - Anto Giscard'!A24</f>
        <v>2207648</v>
      </c>
      <c r="B692" s="103" t="str">
        <f>'VZGTTQ00009371 - Anto Giscard'!B24</f>
        <v>Raipatrewar,Arati Avinash</v>
      </c>
      <c r="C692" s="98" t="str">
        <f>'VZGTTQ00009371 - Anto Giscard'!C24</f>
        <v>Offshore</v>
      </c>
      <c r="D692" s="98" t="str">
        <f>'VZGTTQ00009371 - Anto Giscard'!D24</f>
        <v>ACT 148</v>
      </c>
      <c r="E692" s="103" t="str">
        <f>'VZGTTQ00009371 - Anto Giscard'!E24</f>
        <v>Java Springboot Microservices SpringReactive</v>
      </c>
      <c r="F692" s="111" t="s">
        <v>121</v>
      </c>
      <c r="G692" s="111" t="s">
        <v>116</v>
      </c>
      <c r="H692" s="98">
        <v>1000428977</v>
      </c>
      <c r="I692" s="98" t="s">
        <v>114</v>
      </c>
      <c r="J692" s="98" t="s">
        <v>33</v>
      </c>
      <c r="K692" s="15">
        <f>'VZGTTQ00009371 - Anto Giscard'!F24</f>
        <v>18.925000000000001</v>
      </c>
      <c r="L692" s="15">
        <f>'VZGTTQ00009371 - Anto Giscard'!G24</f>
        <v>3330.8</v>
      </c>
      <c r="M692" s="15">
        <f>'VZGTTQ00009371 - Anto Giscard'!H24</f>
        <v>3330.8</v>
      </c>
      <c r="N692" s="15">
        <f>'VZGTTQ00009371 - Anto Giscard'!I24</f>
        <v>3330.8</v>
      </c>
      <c r="O692" s="15">
        <f>'VZGTTQ00009371 - Anto Giscard'!J24</f>
        <v>0</v>
      </c>
      <c r="P692" s="15">
        <f>'VZGTTQ00009371 - Anto Giscard'!K24</f>
        <v>0</v>
      </c>
      <c r="Q692" s="15">
        <f>'VZGTTQ00009371 - Anto Giscard'!L24</f>
        <v>0</v>
      </c>
      <c r="R692" s="15">
        <f>'VZGTTQ00009371 - Anto Giscard'!M24</f>
        <v>0</v>
      </c>
      <c r="S692" s="15">
        <f>'VZGTTQ00009371 - Anto Giscard'!N24</f>
        <v>6661.6</v>
      </c>
      <c r="T692" s="15">
        <f>'VZGTTQ00009371 - Anto Giscard'!O24</f>
        <v>0</v>
      </c>
      <c r="U692" s="15">
        <f>'VZGTTQ00009371 - Anto Giscard'!P24</f>
        <v>6661.6</v>
      </c>
      <c r="V692" s="98">
        <f>'VZGTTQ00009371 - Anto Giscard'!Q24</f>
        <v>0</v>
      </c>
    </row>
    <row r="693" spans="1:22" ht="23.15" hidden="1" customHeight="1">
      <c r="A693" s="98">
        <f>'VZGTTQ00009371 - Anto Giscard'!A25</f>
        <v>2135311</v>
      </c>
      <c r="B693" s="103" t="str">
        <f>'VZGTTQ00009371 - Anto Giscard'!B25</f>
        <v>Bahukhandi,Rishabh</v>
      </c>
      <c r="C693" s="98" t="str">
        <f>'VZGTTQ00009371 - Anto Giscard'!C25</f>
        <v>Offshore</v>
      </c>
      <c r="D693" s="98" t="str">
        <f>'VZGTTQ00009371 - Anto Giscard'!D25</f>
        <v>ACT 148</v>
      </c>
      <c r="E693" s="103" t="str">
        <f>'VZGTTQ00009371 - Anto Giscard'!E25</f>
        <v>Java Springboot Microservices SpringReactive</v>
      </c>
      <c r="F693" s="111" t="s">
        <v>121</v>
      </c>
      <c r="G693" s="111" t="s">
        <v>116</v>
      </c>
      <c r="H693" s="98">
        <v>1000428977</v>
      </c>
      <c r="I693" s="98" t="s">
        <v>114</v>
      </c>
      <c r="J693" s="98" t="s">
        <v>33</v>
      </c>
      <c r="K693" s="15">
        <f>'VZGTTQ00009371 - Anto Giscard'!F25</f>
        <v>18.925000000000001</v>
      </c>
      <c r="L693" s="15">
        <f>'VZGTTQ00009371 - Anto Giscard'!G25</f>
        <v>3330.8</v>
      </c>
      <c r="M693" s="15">
        <f>'VZGTTQ00009371 - Anto Giscard'!H25</f>
        <v>3330.8</v>
      </c>
      <c r="N693" s="15">
        <f>'VZGTTQ00009371 - Anto Giscard'!I25</f>
        <v>3330.8</v>
      </c>
      <c r="O693" s="15">
        <f>'VZGTTQ00009371 - Anto Giscard'!J25</f>
        <v>0</v>
      </c>
      <c r="P693" s="15">
        <f>'VZGTTQ00009371 - Anto Giscard'!K25</f>
        <v>0</v>
      </c>
      <c r="Q693" s="15">
        <f>'VZGTTQ00009371 - Anto Giscard'!L25</f>
        <v>0</v>
      </c>
      <c r="R693" s="15">
        <f>'VZGTTQ00009371 - Anto Giscard'!M25</f>
        <v>0</v>
      </c>
      <c r="S693" s="15">
        <f>'VZGTTQ00009371 - Anto Giscard'!N25</f>
        <v>6661.6</v>
      </c>
      <c r="T693" s="15">
        <f>'VZGTTQ00009371 - Anto Giscard'!O25</f>
        <v>0</v>
      </c>
      <c r="U693" s="15">
        <f>'VZGTTQ00009371 - Anto Giscard'!P25</f>
        <v>6661.6</v>
      </c>
      <c r="V693" s="98">
        <f>'VZGTTQ00009371 - Anto Giscard'!Q25</f>
        <v>0</v>
      </c>
    </row>
    <row r="694" spans="1:22" ht="23.15" hidden="1" customHeight="1">
      <c r="A694" s="98">
        <f>'VZGTTQ00009371 - Anto Giscard'!A26</f>
        <v>2329772</v>
      </c>
      <c r="B694" s="103" t="str">
        <f>'VZGTTQ00009371 - Anto Giscard'!B26</f>
        <v>Pilli,Ratna Kumari</v>
      </c>
      <c r="C694" s="98" t="str">
        <f>'VZGTTQ00009371 - Anto Giscard'!C26</f>
        <v>Offshore</v>
      </c>
      <c r="D694" s="98" t="str">
        <f>'VZGTTQ00009371 - Anto Giscard'!D26</f>
        <v>ACT 148</v>
      </c>
      <c r="E694" s="103" t="str">
        <f>'VZGTTQ00009371 - Anto Giscard'!E26</f>
        <v>Java Springboot Microservices SpringReactive</v>
      </c>
      <c r="F694" s="111" t="s">
        <v>121</v>
      </c>
      <c r="G694" s="111" t="s">
        <v>116</v>
      </c>
      <c r="H694" s="98">
        <v>1000428977</v>
      </c>
      <c r="I694" s="98" t="s">
        <v>114</v>
      </c>
      <c r="J694" s="98" t="s">
        <v>33</v>
      </c>
      <c r="K694" s="15">
        <f>'VZGTTQ00009371 - Anto Giscard'!F26</f>
        <v>18.925000000000001</v>
      </c>
      <c r="L694" s="15">
        <f>'VZGTTQ00009371 - Anto Giscard'!G26</f>
        <v>3330.8</v>
      </c>
      <c r="M694" s="15">
        <f>'VZGTTQ00009371 - Anto Giscard'!H26</f>
        <v>3330.8</v>
      </c>
      <c r="N694" s="15">
        <f>'VZGTTQ00009371 - Anto Giscard'!I26</f>
        <v>3330.8</v>
      </c>
      <c r="O694" s="15">
        <f>'VZGTTQ00009371 - Anto Giscard'!J26</f>
        <v>0</v>
      </c>
      <c r="P694" s="15">
        <f>'VZGTTQ00009371 - Anto Giscard'!K26</f>
        <v>0</v>
      </c>
      <c r="Q694" s="15">
        <f>'VZGTTQ00009371 - Anto Giscard'!L26</f>
        <v>0</v>
      </c>
      <c r="R694" s="15">
        <f>'VZGTTQ00009371 - Anto Giscard'!M26</f>
        <v>0</v>
      </c>
      <c r="S694" s="15">
        <f>'VZGTTQ00009371 - Anto Giscard'!N26</f>
        <v>6661.6</v>
      </c>
      <c r="T694" s="15">
        <f>'VZGTTQ00009371 - Anto Giscard'!O26</f>
        <v>0</v>
      </c>
      <c r="U694" s="15">
        <f>'VZGTTQ00009371 - Anto Giscard'!P26</f>
        <v>6661.6</v>
      </c>
      <c r="V694" s="98">
        <f>'VZGTTQ00009371 - Anto Giscard'!Q26</f>
        <v>0</v>
      </c>
    </row>
    <row r="695" spans="1:22" ht="23.15" hidden="1" customHeight="1">
      <c r="A695" s="98">
        <f>'VZGTTQ00009371 - Anto Giscard'!A27</f>
        <v>2138040</v>
      </c>
      <c r="B695" s="103" t="str">
        <f>'VZGTTQ00009371 - Anto Giscard'!B27</f>
        <v>Bhardwaj,Ashutosh</v>
      </c>
      <c r="C695" s="98" t="str">
        <f>'VZGTTQ00009371 - Anto Giscard'!C27</f>
        <v>Offshore</v>
      </c>
      <c r="D695" s="98" t="str">
        <f>'VZGTTQ00009371 - Anto Giscard'!D27</f>
        <v>ACT 200</v>
      </c>
      <c r="E695" s="103" t="str">
        <f>'VZGTTQ00009371 - Anto Giscard'!E27</f>
        <v>ReactJS</v>
      </c>
      <c r="F695" s="111" t="s">
        <v>121</v>
      </c>
      <c r="G695" s="111" t="s">
        <v>116</v>
      </c>
      <c r="H695" s="98">
        <v>1000430236</v>
      </c>
      <c r="I695" s="98" t="s">
        <v>116</v>
      </c>
      <c r="J695" s="98" t="s">
        <v>33</v>
      </c>
      <c r="K695" s="15">
        <f>'VZGTTQ00009371 - Anto Giscard'!F27</f>
        <v>18.925000000000001</v>
      </c>
      <c r="L695" s="15">
        <f>'VZGTTQ00009371 - Anto Giscard'!G27</f>
        <v>3330.8</v>
      </c>
      <c r="M695" s="15">
        <f>'VZGTTQ00009371 - Anto Giscard'!H27</f>
        <v>3330.8</v>
      </c>
      <c r="N695" s="15">
        <f>'VZGTTQ00009371 - Anto Giscard'!I27</f>
        <v>3330.8</v>
      </c>
      <c r="O695" s="15">
        <f>'VZGTTQ00009371 - Anto Giscard'!J27</f>
        <v>0</v>
      </c>
      <c r="P695" s="15">
        <f>'VZGTTQ00009371 - Anto Giscard'!K27</f>
        <v>0</v>
      </c>
      <c r="Q695" s="15">
        <f>'VZGTTQ00009371 - Anto Giscard'!L27</f>
        <v>0</v>
      </c>
      <c r="R695" s="15">
        <f>'VZGTTQ00009371 - Anto Giscard'!M27</f>
        <v>0</v>
      </c>
      <c r="S695" s="15">
        <f>'VZGTTQ00009371 - Anto Giscard'!N27</f>
        <v>6661.6</v>
      </c>
      <c r="T695" s="15">
        <f>'VZGTTQ00009371 - Anto Giscard'!O27</f>
        <v>0</v>
      </c>
      <c r="U695" s="15">
        <f>'VZGTTQ00009371 - Anto Giscard'!P27</f>
        <v>6661.6</v>
      </c>
      <c r="V695" s="98">
        <f>'VZGTTQ00009371 - Anto Giscard'!Q27</f>
        <v>0</v>
      </c>
    </row>
    <row r="696" spans="1:22" ht="23.15" hidden="1" customHeight="1">
      <c r="A696" s="98">
        <f>'VZGTTQ00009371 - Anto Giscard'!A28</f>
        <v>2134052</v>
      </c>
      <c r="B696" s="103" t="str">
        <f>'VZGTTQ00009371 - Anto Giscard'!B28</f>
        <v>Ghosh, Subajith</v>
      </c>
      <c r="C696" s="98" t="str">
        <f>'VZGTTQ00009371 - Anto Giscard'!C28</f>
        <v>Offshore</v>
      </c>
      <c r="D696" s="98" t="str">
        <f>'VZGTTQ00009371 - Anto Giscard'!D28</f>
        <v>ACT 195</v>
      </c>
      <c r="E696" s="103" t="str">
        <f>'VZGTTQ00009371 - Anto Giscard'!E28</f>
        <v>Java Springboot Microservices SpringReactive</v>
      </c>
      <c r="F696" s="111" t="s">
        <v>121</v>
      </c>
      <c r="G696" s="111" t="s">
        <v>116</v>
      </c>
      <c r="H696" s="98">
        <v>1000430236</v>
      </c>
      <c r="I696" s="98" t="s">
        <v>116</v>
      </c>
      <c r="J696" s="98" t="s">
        <v>63</v>
      </c>
      <c r="K696" s="15">
        <f>'VZGTTQ00009371 - Anto Giscard'!F28</f>
        <v>18.925000000000001</v>
      </c>
      <c r="L696" s="15">
        <f>'VZGTTQ00009371 - Anto Giscard'!G28</f>
        <v>3330.8</v>
      </c>
      <c r="M696" s="15">
        <f>'VZGTTQ00009371 - Anto Giscard'!H28</f>
        <v>3330.8</v>
      </c>
      <c r="N696" s="15">
        <f>'VZGTTQ00009371 - Anto Giscard'!I28</f>
        <v>3330.8</v>
      </c>
      <c r="O696" s="15">
        <f>'VZGTTQ00009371 - Anto Giscard'!J28</f>
        <v>0</v>
      </c>
      <c r="P696" s="15">
        <f>'VZGTTQ00009371 - Anto Giscard'!K28</f>
        <v>0</v>
      </c>
      <c r="Q696" s="15">
        <f>'VZGTTQ00009371 - Anto Giscard'!L28</f>
        <v>0</v>
      </c>
      <c r="R696" s="15">
        <f>'VZGTTQ00009371 - Anto Giscard'!M28</f>
        <v>0</v>
      </c>
      <c r="S696" s="15">
        <f>'VZGTTQ00009371 - Anto Giscard'!N28</f>
        <v>6661.6</v>
      </c>
      <c r="T696" s="15">
        <f>'VZGTTQ00009371 - Anto Giscard'!O28</f>
        <v>0</v>
      </c>
      <c r="U696" s="15">
        <f>'VZGTTQ00009371 - Anto Giscard'!P28</f>
        <v>6661.6</v>
      </c>
      <c r="V696" s="98">
        <f>'VZGTTQ00009371 - Anto Giscard'!Q28</f>
        <v>0</v>
      </c>
    </row>
    <row r="697" spans="1:22" ht="23.15" hidden="1" customHeight="1">
      <c r="A697" s="98">
        <f>'VZGTTQ00009371 - Anto Giscard'!A29</f>
        <v>2048564</v>
      </c>
      <c r="B697" s="103" t="str">
        <f>'VZGTTQ00009371 - Anto Giscard'!B29</f>
        <v>K,Sheryl Jane Priyanka</v>
      </c>
      <c r="C697" s="98" t="str">
        <f>'VZGTTQ00009371 - Anto Giscard'!C29</f>
        <v>Offshore</v>
      </c>
      <c r="D697" s="98" t="str">
        <f>'VZGTTQ00009371 - Anto Giscard'!D29</f>
        <v>ACT 200</v>
      </c>
      <c r="E697" s="103" t="str">
        <f>'VZGTTQ00009371 - Anto Giscard'!E29</f>
        <v>Release Train Engineer</v>
      </c>
      <c r="F697" s="111" t="s">
        <v>121</v>
      </c>
      <c r="G697" s="111" t="s">
        <v>116</v>
      </c>
      <c r="H697" s="98" t="e">
        <v>#N/A</v>
      </c>
      <c r="I697" s="98" t="e">
        <v>#N/A</v>
      </c>
      <c r="J697" s="98" t="e">
        <v>#N/A</v>
      </c>
      <c r="K697" s="15">
        <f>'VZGTTQ00009371 - Anto Giscard'!F29</f>
        <v>18.925000000000001</v>
      </c>
      <c r="L697" s="15">
        <f>'VZGTTQ00009371 - Anto Giscard'!G29</f>
        <v>3330.8</v>
      </c>
      <c r="M697" s="15">
        <f>'VZGTTQ00009371 - Anto Giscard'!H29</f>
        <v>3330.8</v>
      </c>
      <c r="N697" s="15">
        <f>'VZGTTQ00009371 - Anto Giscard'!I29</f>
        <v>3330.8</v>
      </c>
      <c r="O697" s="15">
        <f>'VZGTTQ00009371 - Anto Giscard'!J29</f>
        <v>0</v>
      </c>
      <c r="P697" s="15">
        <f>'VZGTTQ00009371 - Anto Giscard'!K29</f>
        <v>0</v>
      </c>
      <c r="Q697" s="15">
        <f>'VZGTTQ00009371 - Anto Giscard'!L29</f>
        <v>0</v>
      </c>
      <c r="R697" s="15">
        <f>'VZGTTQ00009371 - Anto Giscard'!M29</f>
        <v>0</v>
      </c>
      <c r="S697" s="15">
        <f>'VZGTTQ00009371 - Anto Giscard'!N29</f>
        <v>6661.6</v>
      </c>
      <c r="T697" s="15">
        <f>'VZGTTQ00009371 - Anto Giscard'!O29</f>
        <v>0</v>
      </c>
      <c r="U697" s="15">
        <f>'VZGTTQ00009371 - Anto Giscard'!P29</f>
        <v>6661.6</v>
      </c>
      <c r="V697" s="98">
        <f>'VZGTTQ00009371 - Anto Giscard'!Q29</f>
        <v>0</v>
      </c>
    </row>
    <row r="698" spans="1:22" ht="23.15" hidden="1" customHeight="1">
      <c r="A698" s="98">
        <f>'VZGTTQ00009371 - Anto Giscard'!A30</f>
        <v>2162286</v>
      </c>
      <c r="B698" s="103" t="str">
        <f>'VZGTTQ00009371 - Anto Giscard'!B30</f>
        <v>Singh,Jaswant</v>
      </c>
      <c r="C698" s="98" t="str">
        <f>'VZGTTQ00009371 - Anto Giscard'!C30</f>
        <v>Offshore</v>
      </c>
      <c r="D698" s="98" t="str">
        <f>'VZGTTQ00009371 - Anto Giscard'!D30</f>
        <v>ACT 200</v>
      </c>
      <c r="E698" s="103" t="str">
        <f>'VZGTTQ00009371 - Anto Giscard'!E30</f>
        <v>ReactJS</v>
      </c>
      <c r="F698" s="111" t="s">
        <v>121</v>
      </c>
      <c r="G698" s="111" t="s">
        <v>116</v>
      </c>
      <c r="H698" s="98">
        <v>1000441057</v>
      </c>
      <c r="I698" s="98" t="s">
        <v>49</v>
      </c>
      <c r="J698" s="98" t="s">
        <v>33</v>
      </c>
      <c r="K698" s="15">
        <f>'VZGTTQ00009371 - Anto Giscard'!F30</f>
        <v>18.925000000000001</v>
      </c>
      <c r="L698" s="15">
        <f>'VZGTTQ00009371 - Anto Giscard'!G30</f>
        <v>3330.8</v>
      </c>
      <c r="M698" s="15">
        <f>'VZGTTQ00009371 - Anto Giscard'!H30</f>
        <v>3330.8</v>
      </c>
      <c r="N698" s="15">
        <f>'VZGTTQ00009371 - Anto Giscard'!I30</f>
        <v>3330.8</v>
      </c>
      <c r="O698" s="15">
        <f>'VZGTTQ00009371 - Anto Giscard'!J30</f>
        <v>0</v>
      </c>
      <c r="P698" s="15">
        <f>'VZGTTQ00009371 - Anto Giscard'!K30</f>
        <v>0</v>
      </c>
      <c r="Q698" s="15">
        <f>'VZGTTQ00009371 - Anto Giscard'!L30</f>
        <v>0</v>
      </c>
      <c r="R698" s="15">
        <f>'VZGTTQ00009371 - Anto Giscard'!M30</f>
        <v>0</v>
      </c>
      <c r="S698" s="15">
        <f>'VZGTTQ00009371 - Anto Giscard'!N30</f>
        <v>6661.6</v>
      </c>
      <c r="T698" s="15">
        <f>'VZGTTQ00009371 - Anto Giscard'!O30</f>
        <v>0</v>
      </c>
      <c r="U698" s="15">
        <f>'VZGTTQ00009371 - Anto Giscard'!P30</f>
        <v>6661.6</v>
      </c>
      <c r="V698" s="98">
        <f>'VZGTTQ00009371 - Anto Giscard'!Q30</f>
        <v>0</v>
      </c>
    </row>
    <row r="699" spans="1:22" ht="23.15" hidden="1" customHeight="1">
      <c r="A699" s="98">
        <f>'VZGTTQ00009371 - Anto Giscard'!A31</f>
        <v>2085375</v>
      </c>
      <c r="B699" s="103" t="str">
        <f>'VZGTTQ00009371 - Anto Giscard'!B31</f>
        <v>Hiremath,Sadanand</v>
      </c>
      <c r="C699" s="98" t="str">
        <f>'VZGTTQ00009371 - Anto Giscard'!C31</f>
        <v>Offshore</v>
      </c>
      <c r="D699" s="98" t="str">
        <f>'VZGTTQ00009371 - Anto Giscard'!D31</f>
        <v>ACT 200</v>
      </c>
      <c r="E699" s="103" t="str">
        <f>'VZGTTQ00009371 - Anto Giscard'!E31</f>
        <v>ReactJS</v>
      </c>
      <c r="F699" s="111" t="s">
        <v>121</v>
      </c>
      <c r="G699" s="111" t="s">
        <v>116</v>
      </c>
      <c r="H699" s="98">
        <v>1000430236</v>
      </c>
      <c r="I699" s="98" t="s">
        <v>116</v>
      </c>
      <c r="J699" s="98" t="s">
        <v>33</v>
      </c>
      <c r="K699" s="15">
        <f>'VZGTTQ00009371 - Anto Giscard'!F31</f>
        <v>28.425000000000004</v>
      </c>
      <c r="L699" s="15">
        <f>'VZGTTQ00009371 - Anto Giscard'!G31</f>
        <v>5002.8000000000011</v>
      </c>
      <c r="M699" s="15">
        <f>'VZGTTQ00009371 - Anto Giscard'!H31</f>
        <v>5002.8000000000011</v>
      </c>
      <c r="N699" s="15">
        <f>'VZGTTQ00009371 - Anto Giscard'!I31</f>
        <v>5002.8000000000011</v>
      </c>
      <c r="O699" s="15">
        <f>'VZGTTQ00009371 - Anto Giscard'!J31</f>
        <v>0</v>
      </c>
      <c r="P699" s="15">
        <f>'VZGTTQ00009371 - Anto Giscard'!K31</f>
        <v>0</v>
      </c>
      <c r="Q699" s="15">
        <f>'VZGTTQ00009371 - Anto Giscard'!L31</f>
        <v>0</v>
      </c>
      <c r="R699" s="15">
        <f>'VZGTTQ00009371 - Anto Giscard'!M31</f>
        <v>0</v>
      </c>
      <c r="S699" s="15">
        <f>'VZGTTQ00009371 - Anto Giscard'!N31</f>
        <v>10005.600000000002</v>
      </c>
      <c r="T699" s="15">
        <f>'VZGTTQ00009371 - Anto Giscard'!O31</f>
        <v>0</v>
      </c>
      <c r="U699" s="15">
        <f>'VZGTTQ00009371 - Anto Giscard'!P31</f>
        <v>10005.600000000002</v>
      </c>
      <c r="V699" s="98">
        <f>'VZGTTQ00009371 - Anto Giscard'!Q31</f>
        <v>0</v>
      </c>
    </row>
    <row r="700" spans="1:22" ht="23.15" hidden="1" customHeight="1">
      <c r="A700" s="98">
        <f>'VZGTTQ00009371 - Anto Giscard'!A32</f>
        <v>2102075</v>
      </c>
      <c r="B700" s="103" t="str">
        <f>'VZGTTQ00009371 - Anto Giscard'!B32</f>
        <v>Gautam,Satyam</v>
      </c>
      <c r="C700" s="98" t="str">
        <f>'VZGTTQ00009371 - Anto Giscard'!C32</f>
        <v>Offshore</v>
      </c>
      <c r="D700" s="98" t="str">
        <f>'VZGTTQ00009371 - Anto Giscard'!D32</f>
        <v>ACT 200</v>
      </c>
      <c r="E700" s="103" t="str">
        <f>'VZGTTQ00009371 - Anto Giscard'!E32</f>
        <v>ReactJS</v>
      </c>
      <c r="F700" s="111" t="s">
        <v>121</v>
      </c>
      <c r="G700" s="111" t="s">
        <v>116</v>
      </c>
      <c r="H700" s="98" t="e">
        <v>#N/A</v>
      </c>
      <c r="I700" s="98" t="e">
        <v>#N/A</v>
      </c>
      <c r="J700" s="98" t="e">
        <v>#N/A</v>
      </c>
      <c r="K700" s="15">
        <f>'VZGTTQ00009371 - Anto Giscard'!F32</f>
        <v>21.975000000000005</v>
      </c>
      <c r="L700" s="15">
        <f>'VZGTTQ00009371 - Anto Giscard'!G32</f>
        <v>3867.6000000000008</v>
      </c>
      <c r="M700" s="15">
        <f>'VZGTTQ00009371 - Anto Giscard'!H32</f>
        <v>3867.6000000000008</v>
      </c>
      <c r="N700" s="15">
        <f>'VZGTTQ00009371 - Anto Giscard'!I32</f>
        <v>3867.6000000000008</v>
      </c>
      <c r="O700" s="15">
        <f>'VZGTTQ00009371 - Anto Giscard'!J32</f>
        <v>0</v>
      </c>
      <c r="P700" s="15">
        <f>'VZGTTQ00009371 - Anto Giscard'!K32</f>
        <v>0</v>
      </c>
      <c r="Q700" s="15">
        <f>'VZGTTQ00009371 - Anto Giscard'!L32</f>
        <v>0</v>
      </c>
      <c r="R700" s="15">
        <f>'VZGTTQ00009371 - Anto Giscard'!M32</f>
        <v>0</v>
      </c>
      <c r="S700" s="15">
        <f>'VZGTTQ00009371 - Anto Giscard'!N32</f>
        <v>7735.2000000000016</v>
      </c>
      <c r="T700" s="15">
        <f>'VZGTTQ00009371 - Anto Giscard'!O32</f>
        <v>0</v>
      </c>
      <c r="U700" s="15">
        <f>'VZGTTQ00009371 - Anto Giscard'!P32</f>
        <v>7735.2000000000016</v>
      </c>
      <c r="V700" s="98">
        <f>'VZGTTQ00009371 - Anto Giscard'!Q32</f>
        <v>0</v>
      </c>
    </row>
    <row r="701" spans="1:22" ht="23.15" hidden="1" customHeight="1">
      <c r="A701" s="98">
        <f>'VZGTTQ00009371 - Anto Giscard'!A33</f>
        <v>2310737</v>
      </c>
      <c r="B701" s="103" t="str">
        <f>'VZGTTQ00009371 - Anto Giscard'!B33</f>
        <v>Laxmi,Vijay</v>
      </c>
      <c r="C701" s="98" t="str">
        <f>'VZGTTQ00009371 - Anto Giscard'!C33</f>
        <v>Offshore</v>
      </c>
      <c r="D701" s="98" t="str">
        <f>'VZGTTQ00009371 - Anto Giscard'!D33</f>
        <v>ACT 200</v>
      </c>
      <c r="E701" s="103" t="str">
        <f>'VZGTTQ00009371 - Anto Giscard'!E33</f>
        <v>ReactJS</v>
      </c>
      <c r="F701" s="111" t="s">
        <v>121</v>
      </c>
      <c r="G701" s="111" t="s">
        <v>116</v>
      </c>
      <c r="H701" s="98">
        <v>1000430236</v>
      </c>
      <c r="I701" s="98" t="s">
        <v>116</v>
      </c>
      <c r="J701" s="98" t="s">
        <v>33</v>
      </c>
      <c r="K701" s="15">
        <f>'VZGTTQ00009371 - Anto Giscard'!F33</f>
        <v>21.975000000000005</v>
      </c>
      <c r="L701" s="15">
        <f>'VZGTTQ00009371 - Anto Giscard'!G33</f>
        <v>3867.6000000000008</v>
      </c>
      <c r="M701" s="15">
        <f>'VZGTTQ00009371 - Anto Giscard'!H33</f>
        <v>3867.6000000000008</v>
      </c>
      <c r="N701" s="15">
        <f>'VZGTTQ00009371 - Anto Giscard'!I33</f>
        <v>3867.6000000000008</v>
      </c>
      <c r="O701" s="15">
        <f>'VZGTTQ00009371 - Anto Giscard'!J33</f>
        <v>0</v>
      </c>
      <c r="P701" s="15">
        <f>'VZGTTQ00009371 - Anto Giscard'!K33</f>
        <v>0</v>
      </c>
      <c r="Q701" s="15">
        <f>'VZGTTQ00009371 - Anto Giscard'!L33</f>
        <v>0</v>
      </c>
      <c r="R701" s="15">
        <f>'VZGTTQ00009371 - Anto Giscard'!M33</f>
        <v>0</v>
      </c>
      <c r="S701" s="15">
        <f>'VZGTTQ00009371 - Anto Giscard'!N33</f>
        <v>7735.2000000000016</v>
      </c>
      <c r="T701" s="15">
        <f>'VZGTTQ00009371 - Anto Giscard'!O33</f>
        <v>0</v>
      </c>
      <c r="U701" s="15">
        <f>'VZGTTQ00009371 - Anto Giscard'!P33</f>
        <v>7735.2000000000016</v>
      </c>
      <c r="V701" s="98">
        <f>'VZGTTQ00009371 - Anto Giscard'!Q33</f>
        <v>0</v>
      </c>
    </row>
    <row r="702" spans="1:22" ht="23.15" customHeight="1">
      <c r="A702" s="98">
        <f>'VZGTTQ00009371 - Anto Giscard'!A34</f>
        <v>2170851</v>
      </c>
      <c r="B702" s="103" t="str">
        <f>'VZGTTQ00009371 - Anto Giscard'!B34</f>
        <v>Chowdhary,Ravi</v>
      </c>
      <c r="C702" s="98" t="str">
        <f>'VZGTTQ00009371 - Anto Giscard'!C34</f>
        <v>Offshore</v>
      </c>
      <c r="D702" s="98" t="str">
        <f>'VZGTTQ00009371 - Anto Giscard'!D34</f>
        <v>ACT 200</v>
      </c>
      <c r="E702" s="103" t="str">
        <f>'VZGTTQ00009371 - Anto Giscard'!E34</f>
        <v>Release Train Engineer</v>
      </c>
      <c r="F702" s="111" t="s">
        <v>121</v>
      </c>
      <c r="G702" s="111" t="s">
        <v>116</v>
      </c>
      <c r="H702" s="98">
        <v>1000428977</v>
      </c>
      <c r="I702" s="98" t="s">
        <v>114</v>
      </c>
      <c r="J702" s="98" t="s">
        <v>53</v>
      </c>
      <c r="K702" s="15">
        <f>'VZGTTQ00009371 - Anto Giscard'!F34</f>
        <v>21.975000000000005</v>
      </c>
      <c r="L702" s="15">
        <f>'VZGTTQ00009371 - Anto Giscard'!G34</f>
        <v>3867.6000000000008</v>
      </c>
      <c r="M702" s="15">
        <f>'VZGTTQ00009371 - Anto Giscard'!H34</f>
        <v>3867.6000000000008</v>
      </c>
      <c r="N702" s="15">
        <f>'VZGTTQ00009371 - Anto Giscard'!I34</f>
        <v>3867.6000000000008</v>
      </c>
      <c r="O702" s="15">
        <f>'VZGTTQ00009371 - Anto Giscard'!J34</f>
        <v>0</v>
      </c>
      <c r="P702" s="15">
        <f>'VZGTTQ00009371 - Anto Giscard'!K34</f>
        <v>0</v>
      </c>
      <c r="Q702" s="15">
        <f>'VZGTTQ00009371 - Anto Giscard'!L34</f>
        <v>0</v>
      </c>
      <c r="R702" s="15">
        <f>'VZGTTQ00009371 - Anto Giscard'!M34</f>
        <v>0</v>
      </c>
      <c r="S702" s="15">
        <f>'VZGTTQ00009371 - Anto Giscard'!N34</f>
        <v>7735.2000000000016</v>
      </c>
      <c r="T702" s="15">
        <f>'VZGTTQ00009371 - Anto Giscard'!O34</f>
        <v>0</v>
      </c>
      <c r="U702" s="15">
        <f>'VZGTTQ00009371 - Anto Giscard'!P34</f>
        <v>7735.2000000000016</v>
      </c>
      <c r="V702" s="98">
        <f>'VZGTTQ00009371 - Anto Giscard'!Q34</f>
        <v>0</v>
      </c>
    </row>
    <row r="703" spans="1:22" ht="23.15" hidden="1" customHeight="1">
      <c r="A703" s="98">
        <f>'VZGTTQ00009371 - Anto Giscard'!A35</f>
        <v>2153353</v>
      </c>
      <c r="B703" s="103" t="str">
        <f>'VZGTTQ00009371 - Anto Giscard'!B35</f>
        <v>Srinath,Kalyankar</v>
      </c>
      <c r="C703" s="98" t="str">
        <f>'VZGTTQ00009371 - Anto Giscard'!C35</f>
        <v>Offshore</v>
      </c>
      <c r="D703" s="98" t="str">
        <f>'VZGTTQ00009371 - Anto Giscard'!D35</f>
        <v>ACT 200</v>
      </c>
      <c r="E703" s="103" t="str">
        <f>'VZGTTQ00009371 - Anto Giscard'!E35</f>
        <v>Java Springboot Microservices SpringReactive</v>
      </c>
      <c r="F703" s="111" t="s">
        <v>121</v>
      </c>
      <c r="G703" s="111" t="s">
        <v>116</v>
      </c>
      <c r="H703" s="98">
        <v>1000430236</v>
      </c>
      <c r="I703" s="98" t="s">
        <v>116</v>
      </c>
      <c r="J703" s="98" t="s">
        <v>33</v>
      </c>
      <c r="K703" s="15">
        <f>'VZGTTQ00009371 - Anto Giscard'!F35</f>
        <v>21.975000000000005</v>
      </c>
      <c r="L703" s="15">
        <f>'VZGTTQ00009371 - Anto Giscard'!G35</f>
        <v>3867.6000000000008</v>
      </c>
      <c r="M703" s="15">
        <f>'VZGTTQ00009371 - Anto Giscard'!H35</f>
        <v>3867.6000000000008</v>
      </c>
      <c r="N703" s="15">
        <f>'VZGTTQ00009371 - Anto Giscard'!I35</f>
        <v>3867.6000000000008</v>
      </c>
      <c r="O703" s="15">
        <f>'VZGTTQ00009371 - Anto Giscard'!J35</f>
        <v>0</v>
      </c>
      <c r="P703" s="15">
        <f>'VZGTTQ00009371 - Anto Giscard'!K35</f>
        <v>0</v>
      </c>
      <c r="Q703" s="15">
        <f>'VZGTTQ00009371 - Anto Giscard'!L35</f>
        <v>0</v>
      </c>
      <c r="R703" s="15">
        <f>'VZGTTQ00009371 - Anto Giscard'!M35</f>
        <v>0</v>
      </c>
      <c r="S703" s="15">
        <f>'VZGTTQ00009371 - Anto Giscard'!N35</f>
        <v>7735.2000000000016</v>
      </c>
      <c r="T703" s="15">
        <f>'VZGTTQ00009371 - Anto Giscard'!O35</f>
        <v>0</v>
      </c>
      <c r="U703" s="15">
        <f>'VZGTTQ00009371 - Anto Giscard'!P35</f>
        <v>7735.2000000000016</v>
      </c>
      <c r="V703" s="98">
        <f>'VZGTTQ00009371 - Anto Giscard'!Q35</f>
        <v>0</v>
      </c>
    </row>
    <row r="704" spans="1:22" ht="23.15" hidden="1" customHeight="1">
      <c r="A704" s="98">
        <f>'VZGTTQ00009371 - Anto Giscard'!A36</f>
        <v>2178228</v>
      </c>
      <c r="B704" s="103" t="str">
        <f>'VZGTTQ00009371 - Anto Giscard'!B36</f>
        <v>Leander,Jude</v>
      </c>
      <c r="C704" s="98" t="str">
        <f>'VZGTTQ00009371 - Anto Giscard'!C36</f>
        <v>Offshore</v>
      </c>
      <c r="D704" s="98" t="str">
        <f>'VZGTTQ00009371 - Anto Giscard'!D36</f>
        <v>ACT 148</v>
      </c>
      <c r="E704" s="103" t="str">
        <f>'VZGTTQ00009371 - Anto Giscard'!E36</f>
        <v>Java Springboot Microservices SpringReactive</v>
      </c>
      <c r="F704" s="111" t="s">
        <v>121</v>
      </c>
      <c r="G704" s="111" t="s">
        <v>116</v>
      </c>
      <c r="H704" s="98" t="e">
        <v>#N/A</v>
      </c>
      <c r="I704" s="98" t="e">
        <v>#N/A</v>
      </c>
      <c r="J704" s="98" t="e">
        <v>#N/A</v>
      </c>
      <c r="K704" s="15">
        <f>'VZGTTQ00009371 - Anto Giscard'!F36</f>
        <v>21.975000000000005</v>
      </c>
      <c r="L704" s="15">
        <f>'VZGTTQ00009371 - Anto Giscard'!G36</f>
        <v>3867.6000000000008</v>
      </c>
      <c r="M704" s="15">
        <f>'VZGTTQ00009371 - Anto Giscard'!H36</f>
        <v>3867.6000000000008</v>
      </c>
      <c r="N704" s="15">
        <f>'VZGTTQ00009371 - Anto Giscard'!I36</f>
        <v>3867.6000000000008</v>
      </c>
      <c r="O704" s="15">
        <f>'VZGTTQ00009371 - Anto Giscard'!J36</f>
        <v>0</v>
      </c>
      <c r="P704" s="15">
        <f>'VZGTTQ00009371 - Anto Giscard'!K36</f>
        <v>0</v>
      </c>
      <c r="Q704" s="15">
        <f>'VZGTTQ00009371 - Anto Giscard'!L36</f>
        <v>0</v>
      </c>
      <c r="R704" s="15">
        <f>'VZGTTQ00009371 - Anto Giscard'!M36</f>
        <v>0</v>
      </c>
      <c r="S704" s="15">
        <f>'VZGTTQ00009371 - Anto Giscard'!N36</f>
        <v>7735.2000000000016</v>
      </c>
      <c r="T704" s="15">
        <f>'VZGTTQ00009371 - Anto Giscard'!O36</f>
        <v>0</v>
      </c>
      <c r="U704" s="15">
        <f>'VZGTTQ00009371 - Anto Giscard'!P36</f>
        <v>7735.2000000000016</v>
      </c>
      <c r="V704" s="98">
        <f>'VZGTTQ00009371 - Anto Giscard'!Q36</f>
        <v>0</v>
      </c>
    </row>
    <row r="705" spans="1:22" ht="23.15" hidden="1" customHeight="1">
      <c r="A705" s="98">
        <f>'VZGTTQ00009371 - Anto Giscard'!A37</f>
        <v>2298348</v>
      </c>
      <c r="B705" s="103" t="str">
        <f>'VZGTTQ00009371 - Anto Giscard'!B37</f>
        <v>Ganesan,Kalaiselvan</v>
      </c>
      <c r="C705" s="98" t="str">
        <f>'VZGTTQ00009371 - Anto Giscard'!C37</f>
        <v>Offshore</v>
      </c>
      <c r="D705" s="98" t="str">
        <f>'VZGTTQ00009371 - Anto Giscard'!D37</f>
        <v>ACT 200</v>
      </c>
      <c r="E705" s="103" t="str">
        <f>'VZGTTQ00009371 - Anto Giscard'!E37</f>
        <v>Java Springboot Microservices SpringReactive</v>
      </c>
      <c r="F705" s="111" t="s">
        <v>121</v>
      </c>
      <c r="G705" s="111" t="s">
        <v>116</v>
      </c>
      <c r="H705" s="98">
        <v>1000430236</v>
      </c>
      <c r="I705" s="98" t="s">
        <v>116</v>
      </c>
      <c r="J705" s="98" t="s">
        <v>33</v>
      </c>
      <c r="K705" s="15">
        <f>'VZGTTQ00009371 - Anto Giscard'!F37</f>
        <v>21.975000000000005</v>
      </c>
      <c r="L705" s="15">
        <f>'VZGTTQ00009371 - Anto Giscard'!G37</f>
        <v>3867.6000000000008</v>
      </c>
      <c r="M705" s="15">
        <f>'VZGTTQ00009371 - Anto Giscard'!H37</f>
        <v>3867.6000000000008</v>
      </c>
      <c r="N705" s="15">
        <f>'VZGTTQ00009371 - Anto Giscard'!I37</f>
        <v>3867.6000000000008</v>
      </c>
      <c r="O705" s="15">
        <f>'VZGTTQ00009371 - Anto Giscard'!J37</f>
        <v>0</v>
      </c>
      <c r="P705" s="15">
        <f>'VZGTTQ00009371 - Anto Giscard'!K37</f>
        <v>0</v>
      </c>
      <c r="Q705" s="15">
        <f>'VZGTTQ00009371 - Anto Giscard'!L37</f>
        <v>0</v>
      </c>
      <c r="R705" s="15">
        <f>'VZGTTQ00009371 - Anto Giscard'!M37</f>
        <v>0</v>
      </c>
      <c r="S705" s="15">
        <f>'VZGTTQ00009371 - Anto Giscard'!N37</f>
        <v>7735.2000000000016</v>
      </c>
      <c r="T705" s="15">
        <f>'VZGTTQ00009371 - Anto Giscard'!O37</f>
        <v>0</v>
      </c>
      <c r="U705" s="15">
        <f>'VZGTTQ00009371 - Anto Giscard'!P37</f>
        <v>7735.2000000000016</v>
      </c>
      <c r="V705" s="98">
        <f>'VZGTTQ00009371 - Anto Giscard'!Q37</f>
        <v>0</v>
      </c>
    </row>
    <row r="706" spans="1:22" ht="23.15" hidden="1" customHeight="1">
      <c r="A706" s="98">
        <f>'VZGTTQ00009371 - Anto Giscard'!A38</f>
        <v>835440</v>
      </c>
      <c r="B706" s="103" t="str">
        <f>'VZGTTQ00009371 - Anto Giscard'!B38</f>
        <v>Palanivel,Nathiya</v>
      </c>
      <c r="C706" s="98" t="str">
        <f>'VZGTTQ00009371 - Anto Giscard'!C38</f>
        <v>Offshore</v>
      </c>
      <c r="D706" s="98" t="str">
        <f>'VZGTTQ00009371 - Anto Giscard'!D38</f>
        <v>ACT 200</v>
      </c>
      <c r="E706" s="103" t="str">
        <f>'VZGTTQ00009371 - Anto Giscard'!E38</f>
        <v>ReactJS</v>
      </c>
      <c r="F706" s="111" t="s">
        <v>121</v>
      </c>
      <c r="G706" s="111" t="s">
        <v>116</v>
      </c>
      <c r="H706" s="98">
        <v>1000428977</v>
      </c>
      <c r="I706" s="98" t="s">
        <v>114</v>
      </c>
      <c r="J706" s="98" t="s">
        <v>33</v>
      </c>
      <c r="K706" s="15">
        <f>'VZGTTQ00009371 - Anto Giscard'!F38</f>
        <v>21.975000000000005</v>
      </c>
      <c r="L706" s="15">
        <f>'VZGTTQ00009371 - Anto Giscard'!G38</f>
        <v>3867.6000000000008</v>
      </c>
      <c r="M706" s="15">
        <f>'VZGTTQ00009371 - Anto Giscard'!H38</f>
        <v>3867.6000000000008</v>
      </c>
      <c r="N706" s="15">
        <f>'VZGTTQ00009371 - Anto Giscard'!I38</f>
        <v>3867.6000000000008</v>
      </c>
      <c r="O706" s="15">
        <f>'VZGTTQ00009371 - Anto Giscard'!J38</f>
        <v>0</v>
      </c>
      <c r="P706" s="15">
        <f>'VZGTTQ00009371 - Anto Giscard'!K38</f>
        <v>0</v>
      </c>
      <c r="Q706" s="15">
        <f>'VZGTTQ00009371 - Anto Giscard'!L38</f>
        <v>0</v>
      </c>
      <c r="R706" s="15">
        <f>'VZGTTQ00009371 - Anto Giscard'!M38</f>
        <v>0</v>
      </c>
      <c r="S706" s="15">
        <f>'VZGTTQ00009371 - Anto Giscard'!N38</f>
        <v>7735.2000000000016</v>
      </c>
      <c r="T706" s="15">
        <f>'VZGTTQ00009371 - Anto Giscard'!O38</f>
        <v>0</v>
      </c>
      <c r="U706" s="15">
        <f>'VZGTTQ00009371 - Anto Giscard'!P38</f>
        <v>7735.2000000000016</v>
      </c>
      <c r="V706" s="98">
        <f>'VZGTTQ00009371 - Anto Giscard'!Q38</f>
        <v>0</v>
      </c>
    </row>
    <row r="707" spans="1:22" ht="23.15" hidden="1" customHeight="1">
      <c r="A707" s="98">
        <f>'VZGTTQ00009371 - Anto Giscard'!A39</f>
        <v>2116100</v>
      </c>
      <c r="B707" s="103" t="str">
        <f>'VZGTTQ00009371 - Anto Giscard'!B39</f>
        <v>S,Aarthi</v>
      </c>
      <c r="C707" s="98" t="str">
        <f>'VZGTTQ00009371 - Anto Giscard'!C39</f>
        <v>Offshore</v>
      </c>
      <c r="D707" s="98" t="str">
        <f>'VZGTTQ00009371 - Anto Giscard'!D39</f>
        <v>ACT 200</v>
      </c>
      <c r="E707" s="103" t="str">
        <f>'VZGTTQ00009371 - Anto Giscard'!E39</f>
        <v>Java Springboot Microservices SpringReactive</v>
      </c>
      <c r="F707" s="111" t="s">
        <v>121</v>
      </c>
      <c r="G707" s="111" t="s">
        <v>116</v>
      </c>
      <c r="H707" s="98">
        <v>1000430236</v>
      </c>
      <c r="I707" s="98" t="s">
        <v>116</v>
      </c>
      <c r="J707" s="98" t="s">
        <v>24</v>
      </c>
      <c r="K707" s="15">
        <f>'VZGTTQ00009371 - Anto Giscard'!F39</f>
        <v>21.212499999999999</v>
      </c>
      <c r="L707" s="15">
        <f>'VZGTTQ00009371 - Anto Giscard'!G39</f>
        <v>3733.3999999999996</v>
      </c>
      <c r="M707" s="15">
        <f>'VZGTTQ00009371 - Anto Giscard'!H39</f>
        <v>3733.3999999999996</v>
      </c>
      <c r="N707" s="15">
        <f>'VZGTTQ00009371 - Anto Giscard'!I39</f>
        <v>3733.3999999999996</v>
      </c>
      <c r="O707" s="15">
        <f>'VZGTTQ00009371 - Anto Giscard'!J39</f>
        <v>0</v>
      </c>
      <c r="P707" s="15">
        <f>'VZGTTQ00009371 - Anto Giscard'!K39</f>
        <v>0</v>
      </c>
      <c r="Q707" s="15">
        <f>'VZGTTQ00009371 - Anto Giscard'!L39</f>
        <v>0</v>
      </c>
      <c r="R707" s="15">
        <f>'VZGTTQ00009371 - Anto Giscard'!M39</f>
        <v>0</v>
      </c>
      <c r="S707" s="15">
        <f>'VZGTTQ00009371 - Anto Giscard'!N39</f>
        <v>7466.7999999999993</v>
      </c>
      <c r="T707" s="15">
        <f>'VZGTTQ00009371 - Anto Giscard'!O39</f>
        <v>0</v>
      </c>
      <c r="U707" s="15">
        <f>'VZGTTQ00009371 - Anto Giscard'!P39</f>
        <v>7466.7999999999993</v>
      </c>
      <c r="V707" s="98">
        <f>'VZGTTQ00009371 - Anto Giscard'!Q39</f>
        <v>0</v>
      </c>
    </row>
    <row r="708" spans="1:22" ht="23.15" hidden="1" customHeight="1">
      <c r="A708" s="98">
        <f>'VZGTTQ00009371 - Anto Giscard'!A40</f>
        <v>2063785</v>
      </c>
      <c r="B708" s="103" t="str">
        <f>'VZGTTQ00009371 - Anto Giscard'!B40</f>
        <v>Kankal,Anand</v>
      </c>
      <c r="C708" s="98" t="str">
        <f>'VZGTTQ00009371 - Anto Giscard'!C40</f>
        <v>Offshore</v>
      </c>
      <c r="D708" s="98" t="str">
        <f>'VZGTTQ00009371 - Anto Giscard'!D40</f>
        <v>ACT 195</v>
      </c>
      <c r="E708" s="103" t="str">
        <f>'VZGTTQ00009371 - Anto Giscard'!E40</f>
        <v>Java Springboot Microservices SpringReactive</v>
      </c>
      <c r="F708" s="111" t="s">
        <v>121</v>
      </c>
      <c r="G708" s="111" t="s">
        <v>116</v>
      </c>
      <c r="H708" s="98">
        <v>1000430236</v>
      </c>
      <c r="I708" s="98" t="s">
        <v>116</v>
      </c>
      <c r="J708" s="98" t="s">
        <v>33</v>
      </c>
      <c r="K708" s="15">
        <f>'VZGTTQ00009371 - Anto Giscard'!F40</f>
        <v>21.212499999999999</v>
      </c>
      <c r="L708" s="15">
        <f>'VZGTTQ00009371 - Anto Giscard'!G40</f>
        <v>3733.3999999999996</v>
      </c>
      <c r="M708" s="15">
        <f>'VZGTTQ00009371 - Anto Giscard'!H40</f>
        <v>3733.3999999999996</v>
      </c>
      <c r="N708" s="15">
        <f>'VZGTTQ00009371 - Anto Giscard'!I40</f>
        <v>3733.3999999999996</v>
      </c>
      <c r="O708" s="15">
        <f>'VZGTTQ00009371 - Anto Giscard'!J40</f>
        <v>0</v>
      </c>
      <c r="P708" s="15">
        <f>'VZGTTQ00009371 - Anto Giscard'!K40</f>
        <v>0</v>
      </c>
      <c r="Q708" s="15">
        <f>'VZGTTQ00009371 - Anto Giscard'!L40</f>
        <v>0</v>
      </c>
      <c r="R708" s="15">
        <f>'VZGTTQ00009371 - Anto Giscard'!M40</f>
        <v>0</v>
      </c>
      <c r="S708" s="15">
        <f>'VZGTTQ00009371 - Anto Giscard'!N40</f>
        <v>7466.7999999999993</v>
      </c>
      <c r="T708" s="15">
        <f>'VZGTTQ00009371 - Anto Giscard'!O40</f>
        <v>0</v>
      </c>
      <c r="U708" s="15">
        <f>'VZGTTQ00009371 - Anto Giscard'!P40</f>
        <v>7466.7999999999993</v>
      </c>
      <c r="V708" s="98">
        <f>'VZGTTQ00009371 - Anto Giscard'!Q40</f>
        <v>0</v>
      </c>
    </row>
    <row r="709" spans="1:22" ht="23.15" hidden="1" customHeight="1">
      <c r="A709" s="98">
        <f>'VZGTTQ00009371 - Anto Giscard'!A41</f>
        <v>2226122</v>
      </c>
      <c r="B709" s="103" t="str">
        <f>'VZGTTQ00009371 - Anto Giscard'!B41</f>
        <v>Upadhyay,Abhinay</v>
      </c>
      <c r="C709" s="98" t="str">
        <f>'VZGTTQ00009371 - Anto Giscard'!C41</f>
        <v>Offshore</v>
      </c>
      <c r="D709" s="98" t="str">
        <f>'VZGTTQ00009371 - Anto Giscard'!D41</f>
        <v>ACT 148</v>
      </c>
      <c r="E709" s="103" t="str">
        <f>'VZGTTQ00009371 - Anto Giscard'!E41</f>
        <v>Java Springboot Microservices SpringReactive</v>
      </c>
      <c r="F709" s="111" t="s">
        <v>121</v>
      </c>
      <c r="G709" s="111" t="s">
        <v>116</v>
      </c>
      <c r="H709" s="98" t="e">
        <v>#N/A</v>
      </c>
      <c r="I709" s="98" t="e">
        <v>#N/A</v>
      </c>
      <c r="J709" s="98" t="e">
        <v>#N/A</v>
      </c>
      <c r="K709" s="15">
        <f>'VZGTTQ00009371 - Anto Giscard'!F41</f>
        <v>21.212499999999999</v>
      </c>
      <c r="L709" s="15">
        <f>'VZGTTQ00009371 - Anto Giscard'!G41</f>
        <v>3733.3999999999996</v>
      </c>
      <c r="M709" s="15">
        <f>'VZGTTQ00009371 - Anto Giscard'!H41</f>
        <v>3733.3999999999996</v>
      </c>
      <c r="N709" s="15">
        <f>'VZGTTQ00009371 - Anto Giscard'!I41</f>
        <v>3733.3999999999996</v>
      </c>
      <c r="O709" s="15">
        <f>'VZGTTQ00009371 - Anto Giscard'!J41</f>
        <v>0</v>
      </c>
      <c r="P709" s="15">
        <f>'VZGTTQ00009371 - Anto Giscard'!K41</f>
        <v>0</v>
      </c>
      <c r="Q709" s="15">
        <f>'VZGTTQ00009371 - Anto Giscard'!L41</f>
        <v>0</v>
      </c>
      <c r="R709" s="15">
        <f>'VZGTTQ00009371 - Anto Giscard'!M41</f>
        <v>0</v>
      </c>
      <c r="S709" s="15">
        <f>'VZGTTQ00009371 - Anto Giscard'!N41</f>
        <v>7466.7999999999993</v>
      </c>
      <c r="T709" s="15">
        <f>'VZGTTQ00009371 - Anto Giscard'!O41</f>
        <v>0</v>
      </c>
      <c r="U709" s="15">
        <f>'VZGTTQ00009371 - Anto Giscard'!P41</f>
        <v>7466.7999999999993</v>
      </c>
      <c r="V709" s="98">
        <f>'VZGTTQ00009371 - Anto Giscard'!Q41</f>
        <v>0</v>
      </c>
    </row>
    <row r="710" spans="1:22" ht="23.15" hidden="1" customHeight="1">
      <c r="A710" s="98">
        <f>'VZGTTQ00009371 - Anto Giscard'!A42</f>
        <v>2136732</v>
      </c>
      <c r="B710" s="103" t="str">
        <f>'VZGTTQ00009371 - Anto Giscard'!B42</f>
        <v>Verma,Monika</v>
      </c>
      <c r="C710" s="98" t="str">
        <f>'VZGTTQ00009371 - Anto Giscard'!C42</f>
        <v>Offshore</v>
      </c>
      <c r="D710" s="98" t="str">
        <f>'VZGTTQ00009371 - Anto Giscard'!D42</f>
        <v>ACT 148</v>
      </c>
      <c r="E710" s="103" t="str">
        <f>'VZGTTQ00009371 - Anto Giscard'!E42</f>
        <v>Java Springboot Microservices SpringReactive</v>
      </c>
      <c r="F710" s="111" t="s">
        <v>121</v>
      </c>
      <c r="G710" s="111" t="s">
        <v>116</v>
      </c>
      <c r="H710" s="98" t="e">
        <v>#N/A</v>
      </c>
      <c r="I710" s="98" t="e">
        <v>#N/A</v>
      </c>
      <c r="J710" s="98" t="e">
        <v>#N/A</v>
      </c>
      <c r="K710" s="15">
        <f>'VZGTTQ00009371 - Anto Giscard'!F42</f>
        <v>21.212499999999999</v>
      </c>
      <c r="L710" s="15">
        <f>'VZGTTQ00009371 - Anto Giscard'!G42</f>
        <v>3733.3999999999996</v>
      </c>
      <c r="M710" s="15">
        <f>'VZGTTQ00009371 - Anto Giscard'!H42</f>
        <v>3733.3999999999996</v>
      </c>
      <c r="N710" s="15">
        <f>'VZGTTQ00009371 - Anto Giscard'!I42</f>
        <v>3733.3999999999996</v>
      </c>
      <c r="O710" s="15">
        <f>'VZGTTQ00009371 - Anto Giscard'!J42</f>
        <v>0</v>
      </c>
      <c r="P710" s="15">
        <f>'VZGTTQ00009371 - Anto Giscard'!K42</f>
        <v>0</v>
      </c>
      <c r="Q710" s="15">
        <f>'VZGTTQ00009371 - Anto Giscard'!L42</f>
        <v>0</v>
      </c>
      <c r="R710" s="15">
        <f>'VZGTTQ00009371 - Anto Giscard'!M42</f>
        <v>0</v>
      </c>
      <c r="S710" s="15">
        <f>'VZGTTQ00009371 - Anto Giscard'!N42</f>
        <v>7466.7999999999993</v>
      </c>
      <c r="T710" s="15">
        <f>'VZGTTQ00009371 - Anto Giscard'!O42</f>
        <v>0</v>
      </c>
      <c r="U710" s="15">
        <f>'VZGTTQ00009371 - Anto Giscard'!P42</f>
        <v>7466.7999999999993</v>
      </c>
      <c r="V710" s="98">
        <f>'VZGTTQ00009371 - Anto Giscard'!Q42</f>
        <v>0</v>
      </c>
    </row>
    <row r="711" spans="1:22" ht="23.15" hidden="1" customHeight="1">
      <c r="A711" s="98">
        <f>'VZGTTQ00009371 - Anto Giscard'!A43</f>
        <v>2207351</v>
      </c>
      <c r="B711" s="103" t="str">
        <f>'VZGTTQ00009371 - Anto Giscard'!B43</f>
        <v>Murugesan, Premkumar</v>
      </c>
      <c r="C711" s="98" t="str">
        <f>'VZGTTQ00009371 - Anto Giscard'!C43</f>
        <v>Offshore</v>
      </c>
      <c r="D711" s="98" t="str">
        <f>'VZGTTQ00009371 - Anto Giscard'!D43</f>
        <v>ACT 195</v>
      </c>
      <c r="E711" s="103" t="str">
        <f>'VZGTTQ00009371 - Anto Giscard'!E43</f>
        <v>ReactJS</v>
      </c>
      <c r="F711" s="111" t="s">
        <v>121</v>
      </c>
      <c r="G711" s="111" t="s">
        <v>116</v>
      </c>
      <c r="H711" s="98">
        <v>1000441057</v>
      </c>
      <c r="I711" s="98" t="s">
        <v>49</v>
      </c>
      <c r="J711" s="98" t="s">
        <v>33</v>
      </c>
      <c r="K711" s="15">
        <f>'VZGTTQ00009371 - Anto Giscard'!F43</f>
        <v>21.212499999999999</v>
      </c>
      <c r="L711" s="15">
        <f>'VZGTTQ00009371 - Anto Giscard'!G43</f>
        <v>3733.3999999999996</v>
      </c>
      <c r="M711" s="15">
        <f>'VZGTTQ00009371 - Anto Giscard'!H43</f>
        <v>3733.3999999999996</v>
      </c>
      <c r="N711" s="15">
        <f>'VZGTTQ00009371 - Anto Giscard'!I43</f>
        <v>3733.3999999999996</v>
      </c>
      <c r="O711" s="15">
        <f>'VZGTTQ00009371 - Anto Giscard'!J43</f>
        <v>0</v>
      </c>
      <c r="P711" s="15">
        <f>'VZGTTQ00009371 - Anto Giscard'!K43</f>
        <v>0</v>
      </c>
      <c r="Q711" s="15">
        <f>'VZGTTQ00009371 - Anto Giscard'!L43</f>
        <v>0</v>
      </c>
      <c r="R711" s="15">
        <f>'VZGTTQ00009371 - Anto Giscard'!M43</f>
        <v>0</v>
      </c>
      <c r="S711" s="15">
        <f>'VZGTTQ00009371 - Anto Giscard'!N43</f>
        <v>7466.7999999999993</v>
      </c>
      <c r="T711" s="15">
        <f>'VZGTTQ00009371 - Anto Giscard'!O43</f>
        <v>0</v>
      </c>
      <c r="U711" s="15">
        <f>'VZGTTQ00009371 - Anto Giscard'!P43</f>
        <v>7466.7999999999993</v>
      </c>
      <c r="V711" s="98">
        <f>'VZGTTQ00009371 - Anto Giscard'!Q43</f>
        <v>0</v>
      </c>
    </row>
    <row r="712" spans="1:22" ht="23.15" hidden="1" customHeight="1">
      <c r="A712" s="98">
        <f>'VZGTTQ00009371 - Anto Giscard'!A44</f>
        <v>2178381</v>
      </c>
      <c r="B712" s="103" t="str">
        <f>'VZGTTQ00009371 - Anto Giscard'!B44</f>
        <v>M,Tamil Selvan</v>
      </c>
      <c r="C712" s="98" t="str">
        <f>'VZGTTQ00009371 - Anto Giscard'!C44</f>
        <v>Offshore</v>
      </c>
      <c r="D712" s="98" t="str">
        <f>'VZGTTQ00009371 - Anto Giscard'!D44</f>
        <v>ACT 200</v>
      </c>
      <c r="E712" s="103" t="str">
        <f>'VZGTTQ00009371 - Anto Giscard'!E44</f>
        <v>QA Analyst</v>
      </c>
      <c r="F712" s="111" t="s">
        <v>121</v>
      </c>
      <c r="G712" s="111" t="s">
        <v>116</v>
      </c>
      <c r="H712" s="98">
        <v>1000430236</v>
      </c>
      <c r="I712" s="98" t="s">
        <v>116</v>
      </c>
      <c r="J712" s="98" t="s">
        <v>26</v>
      </c>
      <c r="K712" s="15">
        <f>'VZGTTQ00009371 - Anto Giscard'!F44</f>
        <v>22.162500000000005</v>
      </c>
      <c r="L712" s="15">
        <f>'VZGTTQ00009371 - Anto Giscard'!G44</f>
        <v>3900.6000000000008</v>
      </c>
      <c r="M712" s="15">
        <f>'VZGTTQ00009371 - Anto Giscard'!H44</f>
        <v>3900.6000000000008</v>
      </c>
      <c r="N712" s="15">
        <f>'VZGTTQ00009371 - Anto Giscard'!I44</f>
        <v>3900.6000000000008</v>
      </c>
      <c r="O712" s="15">
        <f>'VZGTTQ00009371 - Anto Giscard'!J44</f>
        <v>0</v>
      </c>
      <c r="P712" s="15">
        <f>'VZGTTQ00009371 - Anto Giscard'!K44</f>
        <v>0</v>
      </c>
      <c r="Q712" s="15">
        <f>'VZGTTQ00009371 - Anto Giscard'!L44</f>
        <v>0</v>
      </c>
      <c r="R712" s="15">
        <f>'VZGTTQ00009371 - Anto Giscard'!M44</f>
        <v>0</v>
      </c>
      <c r="S712" s="15">
        <f>'VZGTTQ00009371 - Anto Giscard'!N44</f>
        <v>7801.2000000000016</v>
      </c>
      <c r="T712" s="15">
        <f>'VZGTTQ00009371 - Anto Giscard'!O44</f>
        <v>0</v>
      </c>
      <c r="U712" s="15">
        <f>'VZGTTQ00009371 - Anto Giscard'!P44</f>
        <v>7801.2000000000016</v>
      </c>
      <c r="V712" s="98">
        <f>'VZGTTQ00009371 - Anto Giscard'!Q44</f>
        <v>0</v>
      </c>
    </row>
    <row r="713" spans="1:22" ht="23.15" hidden="1" customHeight="1">
      <c r="A713" s="98">
        <f>'VZGTTQ00009371 - Anto Giscard'!A45</f>
        <v>912357</v>
      </c>
      <c r="B713" s="103" t="str">
        <f>'VZGTTQ00009371 - Anto Giscard'!B45</f>
        <v>Revanna,Shubhada Dipak</v>
      </c>
      <c r="C713" s="98" t="str">
        <f>'VZGTTQ00009371 - Anto Giscard'!C45</f>
        <v>Offshore</v>
      </c>
      <c r="D713" s="98" t="str">
        <f>'VZGTTQ00009371 - Anto Giscard'!D45</f>
        <v>ACT 200</v>
      </c>
      <c r="E713" s="103" t="str">
        <f>'VZGTTQ00009371 - Anto Giscard'!E45</f>
        <v>QA Analyst</v>
      </c>
      <c r="F713" s="111" t="s">
        <v>121</v>
      </c>
      <c r="G713" s="111" t="s">
        <v>116</v>
      </c>
      <c r="H713" s="98">
        <v>1000430236</v>
      </c>
      <c r="I713" s="98" t="s">
        <v>116</v>
      </c>
      <c r="J713" s="98" t="s">
        <v>26</v>
      </c>
      <c r="K713" s="15">
        <f>'VZGTTQ00009371 - Anto Giscard'!F45</f>
        <v>22.162500000000005</v>
      </c>
      <c r="L713" s="15">
        <f>'VZGTTQ00009371 - Anto Giscard'!G45</f>
        <v>3900.6000000000008</v>
      </c>
      <c r="M713" s="15">
        <f>'VZGTTQ00009371 - Anto Giscard'!H45</f>
        <v>3900.6000000000008</v>
      </c>
      <c r="N713" s="15">
        <f>'VZGTTQ00009371 - Anto Giscard'!I45</f>
        <v>3900.6000000000008</v>
      </c>
      <c r="O713" s="15">
        <f>'VZGTTQ00009371 - Anto Giscard'!J45</f>
        <v>0</v>
      </c>
      <c r="P713" s="15">
        <f>'VZGTTQ00009371 - Anto Giscard'!K45</f>
        <v>0</v>
      </c>
      <c r="Q713" s="15">
        <f>'VZGTTQ00009371 - Anto Giscard'!L45</f>
        <v>0</v>
      </c>
      <c r="R713" s="15">
        <f>'VZGTTQ00009371 - Anto Giscard'!M45</f>
        <v>0</v>
      </c>
      <c r="S713" s="15">
        <f>'VZGTTQ00009371 - Anto Giscard'!N45</f>
        <v>7801.2000000000016</v>
      </c>
      <c r="T713" s="15">
        <f>'VZGTTQ00009371 - Anto Giscard'!O45</f>
        <v>0</v>
      </c>
      <c r="U713" s="15">
        <f>'VZGTTQ00009371 - Anto Giscard'!P45</f>
        <v>7801.2000000000016</v>
      </c>
      <c r="V713" s="98">
        <f>'VZGTTQ00009371 - Anto Giscard'!Q45</f>
        <v>0</v>
      </c>
    </row>
    <row r="714" spans="1:22" ht="23.15" hidden="1" customHeight="1">
      <c r="A714" s="98">
        <f>'VZGTTQ00009371 - Anto Giscard'!A46</f>
        <v>2188220</v>
      </c>
      <c r="B714" s="103" t="str">
        <f>'VZGTTQ00009371 - Anto Giscard'!B46</f>
        <v>B,Divya</v>
      </c>
      <c r="C714" s="98" t="str">
        <f>'VZGTTQ00009371 - Anto Giscard'!C46</f>
        <v>Offshore</v>
      </c>
      <c r="D714" s="98" t="str">
        <f>'VZGTTQ00009371 - Anto Giscard'!D46</f>
        <v>ACT 200</v>
      </c>
      <c r="E714" s="103" t="str">
        <f>'VZGTTQ00009371 - Anto Giscard'!E46</f>
        <v>QA Analyst</v>
      </c>
      <c r="F714" s="111" t="s">
        <v>121</v>
      </c>
      <c r="G714" s="111" t="s">
        <v>116</v>
      </c>
      <c r="H714" s="98">
        <v>1000430236</v>
      </c>
      <c r="I714" s="98" t="s">
        <v>116</v>
      </c>
      <c r="J714" s="98" t="s">
        <v>26</v>
      </c>
      <c r="K714" s="15">
        <f>'VZGTTQ00009371 - Anto Giscard'!F46</f>
        <v>22.162500000000005</v>
      </c>
      <c r="L714" s="15">
        <f>'VZGTTQ00009371 - Anto Giscard'!G46</f>
        <v>3900.6000000000008</v>
      </c>
      <c r="M714" s="15">
        <f>'VZGTTQ00009371 - Anto Giscard'!H46</f>
        <v>3900.6000000000008</v>
      </c>
      <c r="N714" s="15">
        <f>'VZGTTQ00009371 - Anto Giscard'!I46</f>
        <v>3900.6000000000008</v>
      </c>
      <c r="O714" s="15">
        <f>'VZGTTQ00009371 - Anto Giscard'!J46</f>
        <v>0</v>
      </c>
      <c r="P714" s="15">
        <f>'VZGTTQ00009371 - Anto Giscard'!K46</f>
        <v>0</v>
      </c>
      <c r="Q714" s="15">
        <f>'VZGTTQ00009371 - Anto Giscard'!L46</f>
        <v>0</v>
      </c>
      <c r="R714" s="15">
        <f>'VZGTTQ00009371 - Anto Giscard'!M46</f>
        <v>0</v>
      </c>
      <c r="S714" s="15">
        <f>'VZGTTQ00009371 - Anto Giscard'!N46</f>
        <v>7801.2000000000016</v>
      </c>
      <c r="T714" s="15">
        <f>'VZGTTQ00009371 - Anto Giscard'!O46</f>
        <v>0</v>
      </c>
      <c r="U714" s="15">
        <f>'VZGTTQ00009371 - Anto Giscard'!P46</f>
        <v>7801.2000000000016</v>
      </c>
      <c r="V714" s="98">
        <f>'VZGTTQ00009371 - Anto Giscard'!Q46</f>
        <v>0</v>
      </c>
    </row>
    <row r="715" spans="1:22" ht="23.15" hidden="1" customHeight="1">
      <c r="A715" s="98">
        <f>'VZGTTQ00009371 - Anto Giscard'!A47</f>
        <v>2025067</v>
      </c>
      <c r="B715" s="103" t="str">
        <f>'VZGTTQ00009371 - Anto Giscard'!B47</f>
        <v>Reddy,N Jayakumar</v>
      </c>
      <c r="C715" s="98" t="str">
        <f>'VZGTTQ00009371 - Anto Giscard'!C47</f>
        <v>Offshore</v>
      </c>
      <c r="D715" s="98" t="str">
        <f>'VZGTTQ00009371 - Anto Giscard'!D47</f>
        <v>ACT 200</v>
      </c>
      <c r="E715" s="103" t="str">
        <f>'VZGTTQ00009371 - Anto Giscard'!E47</f>
        <v>QA Analyst</v>
      </c>
      <c r="F715" s="111" t="s">
        <v>121</v>
      </c>
      <c r="G715" s="111" t="s">
        <v>116</v>
      </c>
      <c r="H715" s="98">
        <v>1000428977</v>
      </c>
      <c r="I715" s="98" t="s">
        <v>114</v>
      </c>
      <c r="J715" s="98" t="s">
        <v>26</v>
      </c>
      <c r="K715" s="15">
        <f>'VZGTTQ00009371 - Anto Giscard'!F47</f>
        <v>22.162500000000005</v>
      </c>
      <c r="L715" s="15">
        <f>'VZGTTQ00009371 - Anto Giscard'!G47</f>
        <v>3900.6000000000008</v>
      </c>
      <c r="M715" s="15">
        <f>'VZGTTQ00009371 - Anto Giscard'!H47</f>
        <v>3900.6000000000008</v>
      </c>
      <c r="N715" s="15">
        <f>'VZGTTQ00009371 - Anto Giscard'!I47</f>
        <v>3900.6000000000008</v>
      </c>
      <c r="O715" s="15">
        <f>'VZGTTQ00009371 - Anto Giscard'!J47</f>
        <v>0</v>
      </c>
      <c r="P715" s="15">
        <f>'VZGTTQ00009371 - Anto Giscard'!K47</f>
        <v>0</v>
      </c>
      <c r="Q715" s="15">
        <f>'VZGTTQ00009371 - Anto Giscard'!L47</f>
        <v>0</v>
      </c>
      <c r="R715" s="15">
        <f>'VZGTTQ00009371 - Anto Giscard'!M47</f>
        <v>0</v>
      </c>
      <c r="S715" s="15">
        <f>'VZGTTQ00009371 - Anto Giscard'!N47</f>
        <v>7801.2000000000016</v>
      </c>
      <c r="T715" s="15">
        <f>'VZGTTQ00009371 - Anto Giscard'!O47</f>
        <v>0</v>
      </c>
      <c r="U715" s="15">
        <f>'VZGTTQ00009371 - Anto Giscard'!P47</f>
        <v>7801.2000000000016</v>
      </c>
      <c r="V715" s="98">
        <f>'VZGTTQ00009371 - Anto Giscard'!Q47</f>
        <v>0</v>
      </c>
    </row>
    <row r="716" spans="1:22" ht="23.15" hidden="1" customHeight="1">
      <c r="A716" s="98">
        <f>'VZGTTQ00009371 - Anto Giscard'!A48</f>
        <v>2072516</v>
      </c>
      <c r="B716" s="103" t="str">
        <f>'VZGTTQ00009371 - Anto Giscard'!B48</f>
        <v>Deshni, Kiran</v>
      </c>
      <c r="C716" s="98" t="str">
        <f>'VZGTTQ00009371 - Anto Giscard'!C48</f>
        <v>Offshore</v>
      </c>
      <c r="D716" s="98" t="str">
        <f>'VZGTTQ00009371 - Anto Giscard'!D48</f>
        <v>ACT 200</v>
      </c>
      <c r="E716" s="103" t="str">
        <f>'VZGTTQ00009371 - Anto Giscard'!E48</f>
        <v>QA Analyst</v>
      </c>
      <c r="F716" s="111" t="s">
        <v>121</v>
      </c>
      <c r="G716" s="111" t="s">
        <v>116</v>
      </c>
      <c r="H716" s="98">
        <v>1000428977</v>
      </c>
      <c r="I716" s="98" t="s">
        <v>114</v>
      </c>
      <c r="J716" s="98" t="s">
        <v>26</v>
      </c>
      <c r="K716" s="15">
        <f>'VZGTTQ00009371 - Anto Giscard'!F48</f>
        <v>18.337499999999999</v>
      </c>
      <c r="L716" s="15">
        <f>'VZGTTQ00009371 - Anto Giscard'!G48</f>
        <v>3227.3999999999996</v>
      </c>
      <c r="M716" s="15">
        <f>'VZGTTQ00009371 - Anto Giscard'!H48</f>
        <v>3227.3999999999996</v>
      </c>
      <c r="N716" s="15">
        <f>'VZGTTQ00009371 - Anto Giscard'!I48</f>
        <v>3227.3999999999996</v>
      </c>
      <c r="O716" s="15">
        <f>'VZGTTQ00009371 - Anto Giscard'!J48</f>
        <v>0</v>
      </c>
      <c r="P716" s="15">
        <f>'VZGTTQ00009371 - Anto Giscard'!K48</f>
        <v>0</v>
      </c>
      <c r="Q716" s="15">
        <f>'VZGTTQ00009371 - Anto Giscard'!L48</f>
        <v>0</v>
      </c>
      <c r="R716" s="15">
        <f>'VZGTTQ00009371 - Anto Giscard'!M48</f>
        <v>0</v>
      </c>
      <c r="S716" s="15">
        <f>'VZGTTQ00009371 - Anto Giscard'!N48</f>
        <v>6454.7999999999993</v>
      </c>
      <c r="T716" s="15">
        <f>'VZGTTQ00009371 - Anto Giscard'!O48</f>
        <v>0</v>
      </c>
      <c r="U716" s="15">
        <f>'VZGTTQ00009371 - Anto Giscard'!P48</f>
        <v>6454.7999999999993</v>
      </c>
      <c r="V716" s="98">
        <f>'VZGTTQ00009371 - Anto Giscard'!Q48</f>
        <v>0</v>
      </c>
    </row>
    <row r="717" spans="1:22" ht="23.15" hidden="1" customHeight="1">
      <c r="A717" s="98">
        <f>'VZGTTQ00009371 - Anto Giscard'!A49</f>
        <v>630149</v>
      </c>
      <c r="B717" s="103" t="str">
        <f>'VZGTTQ00009371 - Anto Giscard'!B49</f>
        <v>Gattu,Vasu</v>
      </c>
      <c r="C717" s="98" t="str">
        <f>'VZGTTQ00009371 - Anto Giscard'!C49</f>
        <v>Offshore</v>
      </c>
      <c r="D717" s="98" t="str">
        <f>'VZGTTQ00009371 - Anto Giscard'!D49</f>
        <v>ACT 200</v>
      </c>
      <c r="E717" s="103" t="str">
        <f>'VZGTTQ00009371 - Anto Giscard'!E49</f>
        <v>QA Analyst</v>
      </c>
      <c r="F717" s="111" t="s">
        <v>121</v>
      </c>
      <c r="G717" s="111" t="s">
        <v>116</v>
      </c>
      <c r="H717" s="98">
        <v>1000430236</v>
      </c>
      <c r="I717" s="98" t="s">
        <v>116</v>
      </c>
      <c r="J717" s="98" t="s">
        <v>26</v>
      </c>
      <c r="K717" s="15">
        <f>'VZGTTQ00009371 - Anto Giscard'!F49</f>
        <v>18.337499999999999</v>
      </c>
      <c r="L717" s="15">
        <f>'VZGTTQ00009371 - Anto Giscard'!G49</f>
        <v>3227.3999999999996</v>
      </c>
      <c r="M717" s="15">
        <f>'VZGTTQ00009371 - Anto Giscard'!H49</f>
        <v>3227.3999999999996</v>
      </c>
      <c r="N717" s="15">
        <f>'VZGTTQ00009371 - Anto Giscard'!I49</f>
        <v>3227.3999999999996</v>
      </c>
      <c r="O717" s="15">
        <f>'VZGTTQ00009371 - Anto Giscard'!J49</f>
        <v>0</v>
      </c>
      <c r="P717" s="15">
        <f>'VZGTTQ00009371 - Anto Giscard'!K49</f>
        <v>0</v>
      </c>
      <c r="Q717" s="15">
        <f>'VZGTTQ00009371 - Anto Giscard'!L49</f>
        <v>0</v>
      </c>
      <c r="R717" s="15">
        <f>'VZGTTQ00009371 - Anto Giscard'!M49</f>
        <v>0</v>
      </c>
      <c r="S717" s="15">
        <f>'VZGTTQ00009371 - Anto Giscard'!N49</f>
        <v>6454.7999999999993</v>
      </c>
      <c r="T717" s="15">
        <f>'VZGTTQ00009371 - Anto Giscard'!O49</f>
        <v>0</v>
      </c>
      <c r="U717" s="15">
        <f>'VZGTTQ00009371 - Anto Giscard'!P49</f>
        <v>6454.7999999999993</v>
      </c>
      <c r="V717" s="98">
        <f>'VZGTTQ00009371 - Anto Giscard'!Q49</f>
        <v>0</v>
      </c>
    </row>
    <row r="718" spans="1:22" ht="23.15" hidden="1" customHeight="1">
      <c r="A718" s="98">
        <f>'VZGTTQ00009371 - Anto Giscard'!A50</f>
        <v>2102303</v>
      </c>
      <c r="B718" s="103" t="str">
        <f>'VZGTTQ00009371 - Anto Giscard'!B50</f>
        <v>Bhalerao,Shraddha</v>
      </c>
      <c r="C718" s="98" t="str">
        <f>'VZGTTQ00009371 - Anto Giscard'!C50</f>
        <v>Offshore</v>
      </c>
      <c r="D718" s="98" t="str">
        <f>'VZGTTQ00009371 - Anto Giscard'!D50</f>
        <v>ACT 200</v>
      </c>
      <c r="E718" s="103" t="str">
        <f>'VZGTTQ00009371 - Anto Giscard'!E50</f>
        <v>QA Analyst</v>
      </c>
      <c r="F718" s="111" t="s">
        <v>121</v>
      </c>
      <c r="G718" s="111" t="s">
        <v>116</v>
      </c>
      <c r="H718" s="98">
        <v>1000430236</v>
      </c>
      <c r="I718" s="98" t="s">
        <v>116</v>
      </c>
      <c r="J718" s="98" t="s">
        <v>26</v>
      </c>
      <c r="K718" s="15">
        <f>'VZGTTQ00009371 - Anto Giscard'!F50</f>
        <v>18.337499999999999</v>
      </c>
      <c r="L718" s="15">
        <f>'VZGTTQ00009371 - Anto Giscard'!G50</f>
        <v>3227.3999999999996</v>
      </c>
      <c r="M718" s="15">
        <f>'VZGTTQ00009371 - Anto Giscard'!H50</f>
        <v>3227.3999999999996</v>
      </c>
      <c r="N718" s="15">
        <f>'VZGTTQ00009371 - Anto Giscard'!I50</f>
        <v>3227.3999999999996</v>
      </c>
      <c r="O718" s="15">
        <f>'VZGTTQ00009371 - Anto Giscard'!J50</f>
        <v>0</v>
      </c>
      <c r="P718" s="15">
        <f>'VZGTTQ00009371 - Anto Giscard'!K50</f>
        <v>0</v>
      </c>
      <c r="Q718" s="15">
        <f>'VZGTTQ00009371 - Anto Giscard'!L50</f>
        <v>0</v>
      </c>
      <c r="R718" s="15">
        <f>'VZGTTQ00009371 - Anto Giscard'!M50</f>
        <v>0</v>
      </c>
      <c r="S718" s="15">
        <f>'VZGTTQ00009371 - Anto Giscard'!N50</f>
        <v>6454.7999999999993</v>
      </c>
      <c r="T718" s="15">
        <f>'VZGTTQ00009371 - Anto Giscard'!O50</f>
        <v>0</v>
      </c>
      <c r="U718" s="15">
        <f>'VZGTTQ00009371 - Anto Giscard'!P50</f>
        <v>6454.7999999999993</v>
      </c>
      <c r="V718" s="98">
        <f>'VZGTTQ00009371 - Anto Giscard'!Q50</f>
        <v>0</v>
      </c>
    </row>
    <row r="719" spans="1:22" ht="23.15" hidden="1" customHeight="1">
      <c r="A719" s="98">
        <f>'VZGTTQ00009371 - Anto Giscard'!A51</f>
        <v>2015120</v>
      </c>
      <c r="B719" s="103" t="str">
        <f>'VZGTTQ00009371 - Anto Giscard'!B51</f>
        <v>Palanisamy,Guha Prashanthini</v>
      </c>
      <c r="C719" s="98" t="str">
        <f>'VZGTTQ00009371 - Anto Giscard'!C51</f>
        <v>Offshore</v>
      </c>
      <c r="D719" s="98" t="str">
        <f>'VZGTTQ00009371 - Anto Giscard'!D51</f>
        <v>ACT 200</v>
      </c>
      <c r="E719" s="103" t="str">
        <f>'VZGTTQ00009371 - Anto Giscard'!E51</f>
        <v>QA Analyst</v>
      </c>
      <c r="F719" s="111" t="s">
        <v>121</v>
      </c>
      <c r="G719" s="111" t="s">
        <v>116</v>
      </c>
      <c r="H719" s="98">
        <v>1000430236</v>
      </c>
      <c r="I719" s="98" t="s">
        <v>116</v>
      </c>
      <c r="J719" s="98" t="s">
        <v>26</v>
      </c>
      <c r="K719" s="15">
        <f>'VZGTTQ00009371 - Anto Giscard'!F51</f>
        <v>18.337499999999999</v>
      </c>
      <c r="L719" s="15">
        <f>'VZGTTQ00009371 - Anto Giscard'!G51</f>
        <v>3227.3999999999996</v>
      </c>
      <c r="M719" s="15">
        <f>'VZGTTQ00009371 - Anto Giscard'!H51</f>
        <v>3227.3999999999996</v>
      </c>
      <c r="N719" s="15">
        <f>'VZGTTQ00009371 - Anto Giscard'!I51</f>
        <v>3227.3999999999996</v>
      </c>
      <c r="O719" s="15">
        <f>'VZGTTQ00009371 - Anto Giscard'!J51</f>
        <v>0</v>
      </c>
      <c r="P719" s="15">
        <f>'VZGTTQ00009371 - Anto Giscard'!K51</f>
        <v>0</v>
      </c>
      <c r="Q719" s="15">
        <f>'VZGTTQ00009371 - Anto Giscard'!L51</f>
        <v>0</v>
      </c>
      <c r="R719" s="15">
        <f>'VZGTTQ00009371 - Anto Giscard'!M51</f>
        <v>0</v>
      </c>
      <c r="S719" s="15">
        <f>'VZGTTQ00009371 - Anto Giscard'!N51</f>
        <v>6454.7999999999993</v>
      </c>
      <c r="T719" s="15">
        <f>'VZGTTQ00009371 - Anto Giscard'!O51</f>
        <v>0</v>
      </c>
      <c r="U719" s="15">
        <f>'VZGTTQ00009371 - Anto Giscard'!P51</f>
        <v>6454.7999999999993</v>
      </c>
      <c r="V719" s="98">
        <f>'VZGTTQ00009371 - Anto Giscard'!Q51</f>
        <v>0</v>
      </c>
    </row>
    <row r="720" spans="1:22" ht="23.15" hidden="1" customHeight="1">
      <c r="A720" s="98">
        <f>'VZGTTQ00009371 - Anto Giscard'!A52</f>
        <v>2086996</v>
      </c>
      <c r="B720" s="103" t="str">
        <f>'VZGTTQ00009371 - Anto Giscard'!B52</f>
        <v>Yamuna Vasanthavada</v>
      </c>
      <c r="C720" s="98" t="str">
        <f>'VZGTTQ00009371 - Anto Giscard'!C52</f>
        <v>Offshore</v>
      </c>
      <c r="D720" s="98" t="str">
        <f>'VZGTTQ00009371 - Anto Giscard'!D52</f>
        <v>ACT 200</v>
      </c>
      <c r="E720" s="103" t="str">
        <f>'VZGTTQ00009371 - Anto Giscard'!E52</f>
        <v>QA Analyst</v>
      </c>
      <c r="F720" s="111" t="s">
        <v>121</v>
      </c>
      <c r="G720" s="111" t="s">
        <v>116</v>
      </c>
      <c r="H720" s="98">
        <v>1000442860</v>
      </c>
      <c r="I720" s="98" t="s">
        <v>122</v>
      </c>
      <c r="J720" s="98" t="s">
        <v>26</v>
      </c>
      <c r="K720" s="15">
        <f>'VZGTTQ00009371 - Anto Giscard'!F52</f>
        <v>18.337499999999999</v>
      </c>
      <c r="L720" s="15">
        <f>'VZGTTQ00009371 - Anto Giscard'!G52</f>
        <v>3227.3999999999996</v>
      </c>
      <c r="M720" s="15">
        <f>'VZGTTQ00009371 - Anto Giscard'!H52</f>
        <v>3227.3999999999996</v>
      </c>
      <c r="N720" s="15">
        <f>'VZGTTQ00009371 - Anto Giscard'!I52</f>
        <v>3227.3999999999996</v>
      </c>
      <c r="O720" s="15">
        <f>'VZGTTQ00009371 - Anto Giscard'!J52</f>
        <v>0</v>
      </c>
      <c r="P720" s="15">
        <f>'VZGTTQ00009371 - Anto Giscard'!K52</f>
        <v>0</v>
      </c>
      <c r="Q720" s="15">
        <f>'VZGTTQ00009371 - Anto Giscard'!L52</f>
        <v>0</v>
      </c>
      <c r="R720" s="15">
        <f>'VZGTTQ00009371 - Anto Giscard'!M52</f>
        <v>0</v>
      </c>
      <c r="S720" s="15">
        <f>'VZGTTQ00009371 - Anto Giscard'!N52</f>
        <v>6454.7999999999993</v>
      </c>
      <c r="T720" s="15">
        <f>'VZGTTQ00009371 - Anto Giscard'!O52</f>
        <v>0</v>
      </c>
      <c r="U720" s="15">
        <f>'VZGTTQ00009371 - Anto Giscard'!P52</f>
        <v>6454.7999999999993</v>
      </c>
      <c r="V720" s="98">
        <f>'VZGTTQ00009371 - Anto Giscard'!Q52</f>
        <v>0</v>
      </c>
    </row>
    <row r="721" spans="1:22" ht="23.15" hidden="1" customHeight="1">
      <c r="A721" s="98">
        <f>'VZGTTQ00009371 - Anto Giscard'!A53</f>
        <v>480084</v>
      </c>
      <c r="B721" s="103" t="str">
        <f>'VZGTTQ00009371 - Anto Giscard'!B53</f>
        <v>Bandla ReddyLakshmi</v>
      </c>
      <c r="C721" s="98" t="str">
        <f>'VZGTTQ00009371 - Anto Giscard'!C53</f>
        <v>Offshore</v>
      </c>
      <c r="D721" s="98" t="str">
        <f>'VZGTTQ00009371 - Anto Giscard'!D53</f>
        <v>ACT 200</v>
      </c>
      <c r="E721" s="103" t="str">
        <f>'VZGTTQ00009371 - Anto Giscard'!E53</f>
        <v>QA Analyst</v>
      </c>
      <c r="F721" s="111" t="s">
        <v>121</v>
      </c>
      <c r="G721" s="111" t="s">
        <v>116</v>
      </c>
      <c r="H721" s="98">
        <v>1000428977</v>
      </c>
      <c r="I721" s="98" t="s">
        <v>114</v>
      </c>
      <c r="J721" s="98" t="s">
        <v>26</v>
      </c>
      <c r="K721" s="15">
        <f>'VZGTTQ00009371 - Anto Giscard'!F53</f>
        <v>18.337499999999999</v>
      </c>
      <c r="L721" s="15">
        <f>'VZGTTQ00009371 - Anto Giscard'!G53</f>
        <v>3227.3999999999996</v>
      </c>
      <c r="M721" s="15">
        <f>'VZGTTQ00009371 - Anto Giscard'!H53</f>
        <v>3227.3999999999996</v>
      </c>
      <c r="N721" s="15">
        <f>'VZGTTQ00009371 - Anto Giscard'!I53</f>
        <v>3227.3999999999996</v>
      </c>
      <c r="O721" s="15">
        <f>'VZGTTQ00009371 - Anto Giscard'!J53</f>
        <v>0</v>
      </c>
      <c r="P721" s="15">
        <f>'VZGTTQ00009371 - Anto Giscard'!K53</f>
        <v>0</v>
      </c>
      <c r="Q721" s="15">
        <f>'VZGTTQ00009371 - Anto Giscard'!L53</f>
        <v>0</v>
      </c>
      <c r="R721" s="15">
        <f>'VZGTTQ00009371 - Anto Giscard'!M53</f>
        <v>0</v>
      </c>
      <c r="S721" s="15">
        <f>'VZGTTQ00009371 - Anto Giscard'!N53</f>
        <v>6454.7999999999993</v>
      </c>
      <c r="T721" s="15">
        <f>'VZGTTQ00009371 - Anto Giscard'!O53</f>
        <v>0</v>
      </c>
      <c r="U721" s="15">
        <f>'VZGTTQ00009371 - Anto Giscard'!P53</f>
        <v>6454.7999999999993</v>
      </c>
      <c r="V721" s="98">
        <f>'VZGTTQ00009371 - Anto Giscard'!Q53</f>
        <v>0</v>
      </c>
    </row>
    <row r="722" spans="1:22" ht="23.15" hidden="1" customHeight="1">
      <c r="A722" s="98">
        <f>'VZGTTQ00009371 - Anto Giscard'!A54</f>
        <v>2300597</v>
      </c>
      <c r="B722" s="103" t="str">
        <f>'VZGTTQ00009371 - Anto Giscard'!B54</f>
        <v>Gummala,Sravani</v>
      </c>
      <c r="C722" s="98" t="str">
        <f>'VZGTTQ00009371 - Anto Giscard'!C54</f>
        <v>Offshore</v>
      </c>
      <c r="D722" s="98" t="str">
        <f>'VZGTTQ00009371 - Anto Giscard'!D54</f>
        <v>ACT 200</v>
      </c>
      <c r="E722" s="103" t="str">
        <f>'VZGTTQ00009371 - Anto Giscard'!E54</f>
        <v>QA Analyst</v>
      </c>
      <c r="F722" s="111" t="s">
        <v>121</v>
      </c>
      <c r="G722" s="111" t="s">
        <v>116</v>
      </c>
      <c r="H722" s="98">
        <v>1000430236</v>
      </c>
      <c r="I722" s="98" t="s">
        <v>116</v>
      </c>
      <c r="J722" s="98" t="s">
        <v>26</v>
      </c>
      <c r="K722" s="15">
        <f>'VZGTTQ00009371 - Anto Giscard'!F54</f>
        <v>18.337499999999999</v>
      </c>
      <c r="L722" s="15">
        <f>'VZGTTQ00009371 - Anto Giscard'!G54</f>
        <v>3227.3999999999996</v>
      </c>
      <c r="M722" s="15">
        <f>'VZGTTQ00009371 - Anto Giscard'!H54</f>
        <v>3227.3999999999996</v>
      </c>
      <c r="N722" s="15">
        <f>'VZGTTQ00009371 - Anto Giscard'!I54</f>
        <v>3227.3999999999996</v>
      </c>
      <c r="O722" s="15">
        <f>'VZGTTQ00009371 - Anto Giscard'!J54</f>
        <v>0</v>
      </c>
      <c r="P722" s="15">
        <f>'VZGTTQ00009371 - Anto Giscard'!K54</f>
        <v>0</v>
      </c>
      <c r="Q722" s="15">
        <f>'VZGTTQ00009371 - Anto Giscard'!L54</f>
        <v>0</v>
      </c>
      <c r="R722" s="15">
        <f>'VZGTTQ00009371 - Anto Giscard'!M54</f>
        <v>0</v>
      </c>
      <c r="S722" s="15">
        <f>'VZGTTQ00009371 - Anto Giscard'!N54</f>
        <v>6454.7999999999993</v>
      </c>
      <c r="T722" s="15">
        <f>'VZGTTQ00009371 - Anto Giscard'!O54</f>
        <v>0</v>
      </c>
      <c r="U722" s="15">
        <f>'VZGTTQ00009371 - Anto Giscard'!P54</f>
        <v>6454.7999999999993</v>
      </c>
      <c r="V722" s="98">
        <f>'VZGTTQ00009371 - Anto Giscard'!Q54</f>
        <v>0</v>
      </c>
    </row>
    <row r="723" spans="1:22" ht="23.15" hidden="1" customHeight="1">
      <c r="A723" s="98">
        <f>'VZGTTQ00009371 - Anto Giscard'!A55</f>
        <v>2210593</v>
      </c>
      <c r="B723" s="103" t="str">
        <f>'VZGTTQ00009371 - Anto Giscard'!B55</f>
        <v>Lagisetty,Pranitha</v>
      </c>
      <c r="C723" s="98" t="str">
        <f>'VZGTTQ00009371 - Anto Giscard'!C55</f>
        <v>Offshore</v>
      </c>
      <c r="D723" s="98" t="str">
        <f>'VZGTTQ00009371 - Anto Giscard'!D55</f>
        <v>ACT 200</v>
      </c>
      <c r="E723" s="103" t="str">
        <f>'VZGTTQ00009371 - Anto Giscard'!E55</f>
        <v>QA Analyst</v>
      </c>
      <c r="F723" s="111" t="s">
        <v>121</v>
      </c>
      <c r="G723" s="111" t="s">
        <v>116</v>
      </c>
      <c r="H723" s="98">
        <v>1000430236</v>
      </c>
      <c r="I723" s="98" t="s">
        <v>116</v>
      </c>
      <c r="J723" s="98" t="s">
        <v>26</v>
      </c>
      <c r="K723" s="15">
        <f>'VZGTTQ00009371 - Anto Giscard'!F55</f>
        <v>18.337499999999999</v>
      </c>
      <c r="L723" s="15">
        <f>'VZGTTQ00009371 - Anto Giscard'!G55</f>
        <v>3227.3999999999996</v>
      </c>
      <c r="M723" s="15">
        <f>'VZGTTQ00009371 - Anto Giscard'!H55</f>
        <v>3227.3999999999996</v>
      </c>
      <c r="N723" s="15">
        <f>'VZGTTQ00009371 - Anto Giscard'!I55</f>
        <v>3227.3999999999996</v>
      </c>
      <c r="O723" s="15">
        <f>'VZGTTQ00009371 - Anto Giscard'!J55</f>
        <v>0</v>
      </c>
      <c r="P723" s="15">
        <f>'VZGTTQ00009371 - Anto Giscard'!K55</f>
        <v>0</v>
      </c>
      <c r="Q723" s="15">
        <f>'VZGTTQ00009371 - Anto Giscard'!L55</f>
        <v>0</v>
      </c>
      <c r="R723" s="15">
        <f>'VZGTTQ00009371 - Anto Giscard'!M55</f>
        <v>0</v>
      </c>
      <c r="S723" s="15">
        <f>'VZGTTQ00009371 - Anto Giscard'!N55</f>
        <v>6454.7999999999993</v>
      </c>
      <c r="T723" s="15">
        <f>'VZGTTQ00009371 - Anto Giscard'!O55</f>
        <v>0</v>
      </c>
      <c r="U723" s="15">
        <f>'VZGTTQ00009371 - Anto Giscard'!P55</f>
        <v>6454.7999999999993</v>
      </c>
      <c r="V723" s="98">
        <f>'VZGTTQ00009371 - Anto Giscard'!Q55</f>
        <v>0</v>
      </c>
    </row>
    <row r="724" spans="1:22" ht="23.15" hidden="1" customHeight="1">
      <c r="A724" s="98">
        <f>'VZGTTQ00009371 - Anto Giscard'!A56</f>
        <v>2062979</v>
      </c>
      <c r="B724" s="103" t="str">
        <f>'VZGTTQ00009371 - Anto Giscard'!B56</f>
        <v>Venkata Vinith, Pothuru</v>
      </c>
      <c r="C724" s="98" t="str">
        <f>'VZGTTQ00009371 - Anto Giscard'!C56</f>
        <v>Offshore</v>
      </c>
      <c r="D724" s="98" t="str">
        <f>'VZGTTQ00009371 - Anto Giscard'!D56</f>
        <v>ACT 200</v>
      </c>
      <c r="E724" s="103" t="str">
        <f>'VZGTTQ00009371 - Anto Giscard'!E56</f>
        <v>QA Analyst</v>
      </c>
      <c r="F724" s="111" t="s">
        <v>121</v>
      </c>
      <c r="G724" s="111" t="s">
        <v>116</v>
      </c>
      <c r="H724" s="98">
        <v>1000428977</v>
      </c>
      <c r="I724" s="98" t="s">
        <v>114</v>
      </c>
      <c r="J724" s="98" t="s">
        <v>26</v>
      </c>
      <c r="K724" s="15">
        <f>'VZGTTQ00009371 - Anto Giscard'!F56</f>
        <v>20.137499999999999</v>
      </c>
      <c r="L724" s="15">
        <f>'VZGTTQ00009371 - Anto Giscard'!G56</f>
        <v>3544.2</v>
      </c>
      <c r="M724" s="15">
        <f>'VZGTTQ00009371 - Anto Giscard'!H56</f>
        <v>3544.2</v>
      </c>
      <c r="N724" s="15">
        <f>'VZGTTQ00009371 - Anto Giscard'!I56</f>
        <v>3544.2</v>
      </c>
      <c r="O724" s="15">
        <f>'VZGTTQ00009371 - Anto Giscard'!J56</f>
        <v>0</v>
      </c>
      <c r="P724" s="15">
        <f>'VZGTTQ00009371 - Anto Giscard'!K56</f>
        <v>0</v>
      </c>
      <c r="Q724" s="15">
        <f>'VZGTTQ00009371 - Anto Giscard'!L56</f>
        <v>0</v>
      </c>
      <c r="R724" s="15">
        <f>'VZGTTQ00009371 - Anto Giscard'!M56</f>
        <v>0</v>
      </c>
      <c r="S724" s="15">
        <f>'VZGTTQ00009371 - Anto Giscard'!N56</f>
        <v>7088.4</v>
      </c>
      <c r="T724" s="15">
        <f>'VZGTTQ00009371 - Anto Giscard'!O56</f>
        <v>0</v>
      </c>
      <c r="U724" s="15">
        <f>'VZGTTQ00009371 - Anto Giscard'!P56</f>
        <v>7088.4</v>
      </c>
      <c r="V724" s="98">
        <f>'VZGTTQ00009371 - Anto Giscard'!Q56</f>
        <v>0</v>
      </c>
    </row>
    <row r="725" spans="1:22" ht="23.15" hidden="1" customHeight="1">
      <c r="A725" s="98">
        <f>'VZGTTQ00009371 - Anto Giscard'!A57</f>
        <v>833931</v>
      </c>
      <c r="B725" s="103" t="str">
        <f>'VZGTTQ00009371 - Anto Giscard'!B57</f>
        <v>C S,Gowri Shankar</v>
      </c>
      <c r="C725" s="98" t="str">
        <f>'VZGTTQ00009371 - Anto Giscard'!C57</f>
        <v>Offshore</v>
      </c>
      <c r="D725" s="98" t="str">
        <f>'VZGTTQ00009371 - Anto Giscard'!D57</f>
        <v>ACT 200</v>
      </c>
      <c r="E725" s="103" t="str">
        <f>'VZGTTQ00009371 - Anto Giscard'!E57</f>
        <v>QA Analyst</v>
      </c>
      <c r="F725" s="111" t="s">
        <v>121</v>
      </c>
      <c r="G725" s="111" t="s">
        <v>116</v>
      </c>
      <c r="H725" s="98">
        <v>1000430236</v>
      </c>
      <c r="I725" s="98" t="s">
        <v>116</v>
      </c>
      <c r="J725" s="98" t="s">
        <v>26</v>
      </c>
      <c r="K725" s="15">
        <f>'VZGTTQ00009371 - Anto Giscard'!F57</f>
        <v>20.137499999999999</v>
      </c>
      <c r="L725" s="15">
        <f>'VZGTTQ00009371 - Anto Giscard'!G57</f>
        <v>3544.2</v>
      </c>
      <c r="M725" s="15">
        <f>'VZGTTQ00009371 - Anto Giscard'!H57</f>
        <v>3544.2</v>
      </c>
      <c r="N725" s="15">
        <f>'VZGTTQ00009371 - Anto Giscard'!I57</f>
        <v>3544.2</v>
      </c>
      <c r="O725" s="15">
        <f>'VZGTTQ00009371 - Anto Giscard'!J57</f>
        <v>0</v>
      </c>
      <c r="P725" s="15">
        <f>'VZGTTQ00009371 - Anto Giscard'!K57</f>
        <v>0</v>
      </c>
      <c r="Q725" s="15">
        <f>'VZGTTQ00009371 - Anto Giscard'!L57</f>
        <v>0</v>
      </c>
      <c r="R725" s="15">
        <f>'VZGTTQ00009371 - Anto Giscard'!M57</f>
        <v>0</v>
      </c>
      <c r="S725" s="15">
        <f>'VZGTTQ00009371 - Anto Giscard'!N57</f>
        <v>7088.4</v>
      </c>
      <c r="T725" s="15">
        <f>'VZGTTQ00009371 - Anto Giscard'!O57</f>
        <v>0</v>
      </c>
      <c r="U725" s="15">
        <f>'VZGTTQ00009371 - Anto Giscard'!P57</f>
        <v>7088.4</v>
      </c>
      <c r="V725" s="98">
        <f>'VZGTTQ00009371 - Anto Giscard'!Q57</f>
        <v>0</v>
      </c>
    </row>
    <row r="726" spans="1:22" ht="23.15" hidden="1" customHeight="1">
      <c r="A726" s="98">
        <f>'VZGTTQ00009371 - Anto Giscard'!A58</f>
        <v>2164726</v>
      </c>
      <c r="B726" s="103" t="str">
        <f>'VZGTTQ00009371 - Anto Giscard'!B58</f>
        <v>M N,Athmananda</v>
      </c>
      <c r="C726" s="98" t="str">
        <f>'VZGTTQ00009371 - Anto Giscard'!C58</f>
        <v>Offshore</v>
      </c>
      <c r="D726" s="98" t="str">
        <f>'VZGTTQ00009371 - Anto Giscard'!D58</f>
        <v>ACT 200</v>
      </c>
      <c r="E726" s="103" t="str">
        <f>'VZGTTQ00009371 - Anto Giscard'!E58</f>
        <v>QA Analyst</v>
      </c>
      <c r="F726" s="111" t="s">
        <v>121</v>
      </c>
      <c r="G726" s="111" t="s">
        <v>116</v>
      </c>
      <c r="H726" s="98">
        <v>1000430236</v>
      </c>
      <c r="I726" s="98" t="s">
        <v>116</v>
      </c>
      <c r="J726" s="98" t="s">
        <v>26</v>
      </c>
      <c r="K726" s="15">
        <f>'VZGTTQ00009371 - Anto Giscard'!F58</f>
        <v>20.137499999999999</v>
      </c>
      <c r="L726" s="15">
        <f>'VZGTTQ00009371 - Anto Giscard'!G58</f>
        <v>3544.2</v>
      </c>
      <c r="M726" s="15">
        <f>'VZGTTQ00009371 - Anto Giscard'!H58</f>
        <v>3544.2</v>
      </c>
      <c r="N726" s="15">
        <f>'VZGTTQ00009371 - Anto Giscard'!I58</f>
        <v>3544.2</v>
      </c>
      <c r="O726" s="15">
        <f>'VZGTTQ00009371 - Anto Giscard'!J58</f>
        <v>0</v>
      </c>
      <c r="P726" s="15">
        <f>'VZGTTQ00009371 - Anto Giscard'!K58</f>
        <v>0</v>
      </c>
      <c r="Q726" s="15">
        <f>'VZGTTQ00009371 - Anto Giscard'!L58</f>
        <v>0</v>
      </c>
      <c r="R726" s="15">
        <f>'VZGTTQ00009371 - Anto Giscard'!M58</f>
        <v>0</v>
      </c>
      <c r="S726" s="15">
        <f>'VZGTTQ00009371 - Anto Giscard'!N58</f>
        <v>7088.4</v>
      </c>
      <c r="T726" s="15">
        <f>'VZGTTQ00009371 - Anto Giscard'!O58</f>
        <v>0</v>
      </c>
      <c r="U726" s="15">
        <f>'VZGTTQ00009371 - Anto Giscard'!P58</f>
        <v>7088.4</v>
      </c>
      <c r="V726" s="98">
        <f>'VZGTTQ00009371 - Anto Giscard'!Q58</f>
        <v>0</v>
      </c>
    </row>
    <row r="727" spans="1:22" ht="23.15" hidden="1" customHeight="1">
      <c r="A727" s="98">
        <f>'VZGTTQ00009371 - Anto Giscard'!A59</f>
        <v>2073225</v>
      </c>
      <c r="B727" s="103" t="str">
        <f>'VZGTTQ00009371 - Anto Giscard'!B59</f>
        <v>Mounika,Yeddula</v>
      </c>
      <c r="C727" s="98" t="str">
        <f>'VZGTTQ00009371 - Anto Giscard'!C59</f>
        <v>Offshore</v>
      </c>
      <c r="D727" s="98" t="str">
        <f>'VZGTTQ00009371 - Anto Giscard'!D59</f>
        <v>ACT 200</v>
      </c>
      <c r="E727" s="103" t="str">
        <f>'VZGTTQ00009371 - Anto Giscard'!E59</f>
        <v>QA Analyst</v>
      </c>
      <c r="F727" s="111" t="s">
        <v>121</v>
      </c>
      <c r="G727" s="111" t="s">
        <v>116</v>
      </c>
      <c r="H727" s="98">
        <v>1000430236</v>
      </c>
      <c r="I727" s="98" t="s">
        <v>116</v>
      </c>
      <c r="J727" s="98" t="s">
        <v>26</v>
      </c>
      <c r="K727" s="15">
        <f>'VZGTTQ00009371 - Anto Giscard'!F59</f>
        <v>20.137499999999999</v>
      </c>
      <c r="L727" s="15">
        <f>'VZGTTQ00009371 - Anto Giscard'!G59</f>
        <v>3544.2</v>
      </c>
      <c r="M727" s="15">
        <f>'VZGTTQ00009371 - Anto Giscard'!H59</f>
        <v>3544.2</v>
      </c>
      <c r="N727" s="15">
        <f>'VZGTTQ00009371 - Anto Giscard'!I59</f>
        <v>3544.2</v>
      </c>
      <c r="O727" s="15">
        <f>'VZGTTQ00009371 - Anto Giscard'!J59</f>
        <v>0</v>
      </c>
      <c r="P727" s="15">
        <f>'VZGTTQ00009371 - Anto Giscard'!K59</f>
        <v>0</v>
      </c>
      <c r="Q727" s="15">
        <f>'VZGTTQ00009371 - Anto Giscard'!L59</f>
        <v>0</v>
      </c>
      <c r="R727" s="15">
        <f>'VZGTTQ00009371 - Anto Giscard'!M59</f>
        <v>0</v>
      </c>
      <c r="S727" s="15">
        <f>'VZGTTQ00009371 - Anto Giscard'!N59</f>
        <v>7088.4</v>
      </c>
      <c r="T727" s="15">
        <f>'VZGTTQ00009371 - Anto Giscard'!O59</f>
        <v>0</v>
      </c>
      <c r="U727" s="15">
        <f>'VZGTTQ00009371 - Anto Giscard'!P59</f>
        <v>7088.4</v>
      </c>
      <c r="V727" s="98">
        <f>'VZGTTQ00009371 - Anto Giscard'!Q59</f>
        <v>0</v>
      </c>
    </row>
    <row r="728" spans="1:22" ht="23.15" hidden="1" customHeight="1">
      <c r="A728" s="98">
        <f>'VZGTTQ00009371 - Anto Giscard'!A60</f>
        <v>2165448</v>
      </c>
      <c r="B728" s="103" t="str">
        <f>'VZGTTQ00009371 - Anto Giscard'!B60</f>
        <v>B,Manoj</v>
      </c>
      <c r="C728" s="98" t="str">
        <f>'VZGTTQ00009371 - Anto Giscard'!C60</f>
        <v>Offshore</v>
      </c>
      <c r="D728" s="98" t="str">
        <f>'VZGTTQ00009371 - Anto Giscard'!D60</f>
        <v>ACT 200</v>
      </c>
      <c r="E728" s="103" t="str">
        <f>'VZGTTQ00009371 - Anto Giscard'!E60</f>
        <v>QA Analyst</v>
      </c>
      <c r="F728" s="111" t="s">
        <v>121</v>
      </c>
      <c r="G728" s="111" t="s">
        <v>116</v>
      </c>
      <c r="H728" s="98" t="e">
        <v>#N/A</v>
      </c>
      <c r="I728" s="98" t="e">
        <v>#N/A</v>
      </c>
      <c r="J728" s="98" t="e">
        <v>#N/A</v>
      </c>
      <c r="K728" s="15">
        <f>'VZGTTQ00009371 - Anto Giscard'!F60</f>
        <v>20.137499999999999</v>
      </c>
      <c r="L728" s="15">
        <f>'VZGTTQ00009371 - Anto Giscard'!G60</f>
        <v>3544.2</v>
      </c>
      <c r="M728" s="15">
        <f>'VZGTTQ00009371 - Anto Giscard'!H60</f>
        <v>3544.2</v>
      </c>
      <c r="N728" s="15">
        <f>'VZGTTQ00009371 - Anto Giscard'!I60</f>
        <v>3544.2</v>
      </c>
      <c r="O728" s="15">
        <f>'VZGTTQ00009371 - Anto Giscard'!J60</f>
        <v>0</v>
      </c>
      <c r="P728" s="15">
        <f>'VZGTTQ00009371 - Anto Giscard'!K60</f>
        <v>0</v>
      </c>
      <c r="Q728" s="15">
        <f>'VZGTTQ00009371 - Anto Giscard'!L60</f>
        <v>0</v>
      </c>
      <c r="R728" s="15">
        <f>'VZGTTQ00009371 - Anto Giscard'!M60</f>
        <v>0</v>
      </c>
      <c r="S728" s="15">
        <f>'VZGTTQ00009371 - Anto Giscard'!N60</f>
        <v>7088.4</v>
      </c>
      <c r="T728" s="15">
        <f>'VZGTTQ00009371 - Anto Giscard'!O60</f>
        <v>0</v>
      </c>
      <c r="U728" s="15">
        <f>'VZGTTQ00009371 - Anto Giscard'!P60</f>
        <v>7088.4</v>
      </c>
      <c r="V728" s="98">
        <f>'VZGTTQ00009371 - Anto Giscard'!Q60</f>
        <v>0</v>
      </c>
    </row>
    <row r="729" spans="1:22" ht="23.15" hidden="1" customHeight="1">
      <c r="A729" s="98">
        <f>'VZGTTQ00009371 - Anto Giscard'!A61</f>
        <v>2091529</v>
      </c>
      <c r="B729" s="103" t="str">
        <f>'VZGTTQ00009371 - Anto Giscard'!B61</f>
        <v>Seggam,Vasu</v>
      </c>
      <c r="C729" s="98" t="str">
        <f>'VZGTTQ00009371 - Anto Giscard'!C61</f>
        <v>Offshore</v>
      </c>
      <c r="D729" s="98" t="str">
        <f>'VZGTTQ00009371 - Anto Giscard'!D61</f>
        <v>ACT 200</v>
      </c>
      <c r="E729" s="103" t="str">
        <f>'VZGTTQ00009371 - Anto Giscard'!E61</f>
        <v>QA Analyst</v>
      </c>
      <c r="F729" s="111" t="s">
        <v>121</v>
      </c>
      <c r="G729" s="111" t="s">
        <v>116</v>
      </c>
      <c r="H729" s="98">
        <v>1000430236</v>
      </c>
      <c r="I729" s="98" t="s">
        <v>116</v>
      </c>
      <c r="J729" s="98" t="s">
        <v>26</v>
      </c>
      <c r="K729" s="15">
        <f>'VZGTTQ00009371 - Anto Giscard'!F61</f>
        <v>23.537500000000005</v>
      </c>
      <c r="L729" s="15">
        <f>'VZGTTQ00009371 - Anto Giscard'!G61</f>
        <v>4142.6000000000013</v>
      </c>
      <c r="M729" s="15">
        <f>'VZGTTQ00009371 - Anto Giscard'!H61</f>
        <v>4142.6000000000013</v>
      </c>
      <c r="N729" s="15">
        <f>'VZGTTQ00009371 - Anto Giscard'!I61</f>
        <v>4142.6000000000013</v>
      </c>
      <c r="O729" s="15">
        <f>'VZGTTQ00009371 - Anto Giscard'!J61</f>
        <v>0</v>
      </c>
      <c r="P729" s="15">
        <f>'VZGTTQ00009371 - Anto Giscard'!K61</f>
        <v>0</v>
      </c>
      <c r="Q729" s="15">
        <f>'VZGTTQ00009371 - Anto Giscard'!L61</f>
        <v>0</v>
      </c>
      <c r="R729" s="15">
        <f>'VZGTTQ00009371 - Anto Giscard'!M61</f>
        <v>0</v>
      </c>
      <c r="S729" s="15">
        <f>'VZGTTQ00009371 - Anto Giscard'!N61</f>
        <v>8285.2000000000025</v>
      </c>
      <c r="T729" s="15">
        <f>'VZGTTQ00009371 - Anto Giscard'!O61</f>
        <v>0</v>
      </c>
      <c r="U729" s="15">
        <f>'VZGTTQ00009371 - Anto Giscard'!P61</f>
        <v>8285.2000000000025</v>
      </c>
      <c r="V729" s="98">
        <f>'VZGTTQ00009371 - Anto Giscard'!Q61</f>
        <v>0</v>
      </c>
    </row>
    <row r="730" spans="1:22" ht="23.15" hidden="1" customHeight="1">
      <c r="A730" s="98">
        <f>'VZGTTQ00009371 - Anto Giscard'!A62</f>
        <v>2376857</v>
      </c>
      <c r="B730" s="103" t="str">
        <f>'VZGTTQ00009371 - Anto Giscard'!B62</f>
        <v>Krovvidi,Pavan Kumar Siva Naga Sai</v>
      </c>
      <c r="C730" s="98" t="str">
        <f>'VZGTTQ00009371 - Anto Giscard'!C62</f>
        <v>Offshore</v>
      </c>
      <c r="D730" s="98" t="str">
        <f>'VZGTTQ00009371 - Anto Giscard'!D62</f>
        <v>ACT 200</v>
      </c>
      <c r="E730" s="103" t="str">
        <f>'VZGTTQ00009371 - Anto Giscard'!E62</f>
        <v>PEGA</v>
      </c>
      <c r="F730" s="111" t="s">
        <v>121</v>
      </c>
      <c r="G730" s="111" t="s">
        <v>116</v>
      </c>
      <c r="H730" s="98">
        <v>1000428976</v>
      </c>
      <c r="I730" s="98" t="s">
        <v>115</v>
      </c>
      <c r="J730" s="98" t="s">
        <v>27</v>
      </c>
      <c r="K730" s="15">
        <f>'VZGTTQ00009371 - Anto Giscard'!F62</f>
        <v>22.475000000000005</v>
      </c>
      <c r="L730" s="15">
        <f>'VZGTTQ00009371 - Anto Giscard'!G62</f>
        <v>3955.6000000000008</v>
      </c>
      <c r="M730" s="15">
        <f>'VZGTTQ00009371 - Anto Giscard'!H62</f>
        <v>3955.6000000000008</v>
      </c>
      <c r="N730" s="15">
        <f>'VZGTTQ00009371 - Anto Giscard'!I62</f>
        <v>3955.6000000000008</v>
      </c>
      <c r="O730" s="15">
        <f>'VZGTTQ00009371 - Anto Giscard'!J62</f>
        <v>0</v>
      </c>
      <c r="P730" s="15">
        <f>'VZGTTQ00009371 - Anto Giscard'!K62</f>
        <v>0</v>
      </c>
      <c r="Q730" s="15">
        <f>'VZGTTQ00009371 - Anto Giscard'!L62</f>
        <v>0</v>
      </c>
      <c r="R730" s="15">
        <f>'VZGTTQ00009371 - Anto Giscard'!M62</f>
        <v>0</v>
      </c>
      <c r="S730" s="15">
        <f>'VZGTTQ00009371 - Anto Giscard'!N62</f>
        <v>7911.2000000000016</v>
      </c>
      <c r="T730" s="15">
        <f>'VZGTTQ00009371 - Anto Giscard'!O62</f>
        <v>0</v>
      </c>
      <c r="U730" s="15">
        <f>'VZGTTQ00009371 - Anto Giscard'!P62</f>
        <v>7911.2000000000016</v>
      </c>
      <c r="V730" s="98">
        <f>'VZGTTQ00009371 - Anto Giscard'!Q62</f>
        <v>0</v>
      </c>
    </row>
    <row r="731" spans="1:22" ht="23.15" hidden="1" customHeight="1">
      <c r="A731" s="98">
        <f>'VZGTTQ00009371 - Anto Giscard'!A63</f>
        <v>2326541</v>
      </c>
      <c r="B731" s="103" t="str">
        <f>'VZGTTQ00009371 - Anto Giscard'!B63</f>
        <v>Siddavatam,Pavani</v>
      </c>
      <c r="C731" s="98" t="str">
        <f>'VZGTTQ00009371 - Anto Giscard'!C63</f>
        <v>Offshore</v>
      </c>
      <c r="D731" s="98" t="str">
        <f>'VZGTTQ00009371 - Anto Giscard'!D63</f>
        <v>ACT 200</v>
      </c>
      <c r="E731" s="103" t="str">
        <f>'VZGTTQ00009371 - Anto Giscard'!E63</f>
        <v>PEGA</v>
      </c>
      <c r="F731" s="111" t="s">
        <v>121</v>
      </c>
      <c r="G731" s="111" t="s">
        <v>116</v>
      </c>
      <c r="H731" s="98" t="e">
        <v>#N/A</v>
      </c>
      <c r="I731" s="98" t="e">
        <v>#N/A</v>
      </c>
      <c r="J731" s="98" t="e">
        <v>#N/A</v>
      </c>
      <c r="K731" s="15">
        <f>'VZGTTQ00009371 - Anto Giscard'!F63</f>
        <v>22.475000000000005</v>
      </c>
      <c r="L731" s="15">
        <f>'VZGTTQ00009371 - Anto Giscard'!G63</f>
        <v>3955.6000000000008</v>
      </c>
      <c r="M731" s="15">
        <f>'VZGTTQ00009371 - Anto Giscard'!H63</f>
        <v>3955.6000000000008</v>
      </c>
      <c r="N731" s="15">
        <f>'VZGTTQ00009371 - Anto Giscard'!I63</f>
        <v>3955.6000000000008</v>
      </c>
      <c r="O731" s="15">
        <f>'VZGTTQ00009371 - Anto Giscard'!J63</f>
        <v>0</v>
      </c>
      <c r="P731" s="15">
        <f>'VZGTTQ00009371 - Anto Giscard'!K63</f>
        <v>0</v>
      </c>
      <c r="Q731" s="15">
        <f>'VZGTTQ00009371 - Anto Giscard'!L63</f>
        <v>0</v>
      </c>
      <c r="R731" s="15">
        <f>'VZGTTQ00009371 - Anto Giscard'!M63</f>
        <v>0</v>
      </c>
      <c r="S731" s="15">
        <f>'VZGTTQ00009371 - Anto Giscard'!N63</f>
        <v>7911.2000000000016</v>
      </c>
      <c r="T731" s="15">
        <f>'VZGTTQ00009371 - Anto Giscard'!O63</f>
        <v>0</v>
      </c>
      <c r="U731" s="15">
        <f>'VZGTTQ00009371 - Anto Giscard'!P63</f>
        <v>7911.2000000000016</v>
      </c>
      <c r="V731" s="98">
        <f>'VZGTTQ00009371 - Anto Giscard'!Q63</f>
        <v>0</v>
      </c>
    </row>
    <row r="732" spans="1:22" ht="23.15" hidden="1" customHeight="1">
      <c r="A732" s="98">
        <f>'VZGTTQ00009371 - Anto Giscard'!A64</f>
        <v>2193474</v>
      </c>
      <c r="B732" s="103" t="str">
        <f>'VZGTTQ00009371 - Anto Giscard'!B64</f>
        <v>Gadamsetti,Sri Venkata Harshitha</v>
      </c>
      <c r="C732" s="98" t="str">
        <f>'VZGTTQ00009371 - Anto Giscard'!C64</f>
        <v>Offshore</v>
      </c>
      <c r="D732" s="98" t="str">
        <f>'VZGTTQ00009371 - Anto Giscard'!D64</f>
        <v>ACT 200</v>
      </c>
      <c r="E732" s="103" t="str">
        <f>'VZGTTQ00009371 - Anto Giscard'!E64</f>
        <v>PEGA</v>
      </c>
      <c r="F732" s="111" t="s">
        <v>121</v>
      </c>
      <c r="G732" s="111" t="s">
        <v>116</v>
      </c>
      <c r="H732" s="98">
        <v>1000428976</v>
      </c>
      <c r="I732" s="98" t="s">
        <v>115</v>
      </c>
      <c r="J732" s="98" t="s">
        <v>27</v>
      </c>
      <c r="K732" s="15">
        <f>'VZGTTQ00009371 - Anto Giscard'!F64</f>
        <v>22.475000000000005</v>
      </c>
      <c r="L732" s="15">
        <f>'VZGTTQ00009371 - Anto Giscard'!G64</f>
        <v>3955.6000000000008</v>
      </c>
      <c r="M732" s="15">
        <f>'VZGTTQ00009371 - Anto Giscard'!H64</f>
        <v>3955.6000000000008</v>
      </c>
      <c r="N732" s="15">
        <f>'VZGTTQ00009371 - Anto Giscard'!I64</f>
        <v>3955.6000000000008</v>
      </c>
      <c r="O732" s="15">
        <f>'VZGTTQ00009371 - Anto Giscard'!J64</f>
        <v>0</v>
      </c>
      <c r="P732" s="15">
        <f>'VZGTTQ00009371 - Anto Giscard'!K64</f>
        <v>0</v>
      </c>
      <c r="Q732" s="15">
        <f>'VZGTTQ00009371 - Anto Giscard'!L64</f>
        <v>0</v>
      </c>
      <c r="R732" s="15">
        <f>'VZGTTQ00009371 - Anto Giscard'!M64</f>
        <v>0</v>
      </c>
      <c r="S732" s="15">
        <f>'VZGTTQ00009371 - Anto Giscard'!N64</f>
        <v>7911.2000000000016</v>
      </c>
      <c r="T732" s="15">
        <f>'VZGTTQ00009371 - Anto Giscard'!O64</f>
        <v>0</v>
      </c>
      <c r="U732" s="15">
        <f>'VZGTTQ00009371 - Anto Giscard'!P64</f>
        <v>7911.2000000000016</v>
      </c>
      <c r="V732" s="98">
        <f>'VZGTTQ00009371 - Anto Giscard'!Q64</f>
        <v>0</v>
      </c>
    </row>
    <row r="733" spans="1:22" ht="23.15" hidden="1" customHeight="1">
      <c r="A733" s="98">
        <f>'VZGTTQ00009371 - Anto Giscard'!A65</f>
        <v>2253998</v>
      </c>
      <c r="B733" s="103" t="str">
        <f>'VZGTTQ00009371 - Anto Giscard'!B65</f>
        <v>Anand,Neelabh</v>
      </c>
      <c r="C733" s="98" t="str">
        <f>'VZGTTQ00009371 - Anto Giscard'!C65</f>
        <v>Offshore</v>
      </c>
      <c r="D733" s="98" t="str">
        <f>'VZGTTQ00009371 - Anto Giscard'!D65</f>
        <v>ACT 200</v>
      </c>
      <c r="E733" s="103" t="str">
        <f>'VZGTTQ00009371 - Anto Giscard'!E65</f>
        <v>PEGA</v>
      </c>
      <c r="F733" s="111" t="s">
        <v>121</v>
      </c>
      <c r="G733" s="111" t="s">
        <v>116</v>
      </c>
      <c r="H733" s="98">
        <v>1000410330</v>
      </c>
      <c r="I733" s="98" t="s">
        <v>113</v>
      </c>
      <c r="J733" s="98" t="s">
        <v>27</v>
      </c>
      <c r="K733" s="15">
        <f>'VZGTTQ00009371 - Anto Giscard'!F65</f>
        <v>29.425000000000004</v>
      </c>
      <c r="L733" s="15">
        <f>'VZGTTQ00009371 - Anto Giscard'!G65</f>
        <v>5178.8000000000011</v>
      </c>
      <c r="M733" s="15">
        <f>'VZGTTQ00009371 - Anto Giscard'!H65</f>
        <v>5178.8000000000011</v>
      </c>
      <c r="N733" s="15">
        <f>'VZGTTQ00009371 - Anto Giscard'!I65</f>
        <v>5178.8000000000011</v>
      </c>
      <c r="O733" s="15">
        <f>'VZGTTQ00009371 - Anto Giscard'!J65</f>
        <v>0</v>
      </c>
      <c r="P733" s="15">
        <f>'VZGTTQ00009371 - Anto Giscard'!K65</f>
        <v>0</v>
      </c>
      <c r="Q733" s="15">
        <f>'VZGTTQ00009371 - Anto Giscard'!L65</f>
        <v>0</v>
      </c>
      <c r="R733" s="15">
        <f>'VZGTTQ00009371 - Anto Giscard'!M65</f>
        <v>0</v>
      </c>
      <c r="S733" s="15">
        <f>'VZGTTQ00009371 - Anto Giscard'!N65</f>
        <v>10357.600000000002</v>
      </c>
      <c r="T733" s="15">
        <f>'VZGTTQ00009371 - Anto Giscard'!O65</f>
        <v>0</v>
      </c>
      <c r="U733" s="15">
        <f>'VZGTTQ00009371 - Anto Giscard'!P65</f>
        <v>10357.600000000002</v>
      </c>
      <c r="V733" s="98">
        <f>'VZGTTQ00009371 - Anto Giscard'!Q65</f>
        <v>0</v>
      </c>
    </row>
    <row r="734" spans="1:22" ht="23.15" hidden="1" customHeight="1">
      <c r="A734" s="98">
        <f>'VZGTTQ00009371 - Anto Giscard'!A66</f>
        <v>823296</v>
      </c>
      <c r="B734" s="103" t="str">
        <f>'VZGTTQ00009371 - Anto Giscard'!B66</f>
        <v>Chatterjee,Rudranil</v>
      </c>
      <c r="C734" s="98" t="str">
        <f>'VZGTTQ00009371 - Anto Giscard'!C66</f>
        <v>Offshore</v>
      </c>
      <c r="D734" s="98" t="str">
        <f>'VZGTTQ00009371 - Anto Giscard'!D66</f>
        <v>ACT 200</v>
      </c>
      <c r="E734" s="103" t="str">
        <f>'VZGTTQ00009371 - Anto Giscard'!E66</f>
        <v>PEGA</v>
      </c>
      <c r="F734" s="111" t="s">
        <v>121</v>
      </c>
      <c r="G734" s="111" t="s">
        <v>116</v>
      </c>
      <c r="H734" s="98">
        <v>1000347921</v>
      </c>
      <c r="I734" s="98" t="s">
        <v>92</v>
      </c>
      <c r="J734" s="98" t="s">
        <v>27</v>
      </c>
      <c r="K734" s="15">
        <f>'VZGTTQ00009371 - Anto Giscard'!F66</f>
        <v>33.287500000000009</v>
      </c>
      <c r="L734" s="15">
        <f>'VZGTTQ00009371 - Anto Giscard'!G66</f>
        <v>5858.6000000000013</v>
      </c>
      <c r="M734" s="15">
        <f>'VZGTTQ00009371 - Anto Giscard'!H66</f>
        <v>5858.6000000000013</v>
      </c>
      <c r="N734" s="15">
        <f>'VZGTTQ00009371 - Anto Giscard'!I66</f>
        <v>5858.6000000000013</v>
      </c>
      <c r="O734" s="15">
        <f>'VZGTTQ00009371 - Anto Giscard'!J66</f>
        <v>0</v>
      </c>
      <c r="P734" s="15">
        <f>'VZGTTQ00009371 - Anto Giscard'!K66</f>
        <v>0</v>
      </c>
      <c r="Q734" s="15">
        <f>'VZGTTQ00009371 - Anto Giscard'!L66</f>
        <v>0</v>
      </c>
      <c r="R734" s="15">
        <f>'VZGTTQ00009371 - Anto Giscard'!M66</f>
        <v>0</v>
      </c>
      <c r="S734" s="15">
        <f>'VZGTTQ00009371 - Anto Giscard'!N66</f>
        <v>11717.200000000003</v>
      </c>
      <c r="T734" s="15">
        <f>'VZGTTQ00009371 - Anto Giscard'!O66</f>
        <v>0</v>
      </c>
      <c r="U734" s="15">
        <f>'VZGTTQ00009371 - Anto Giscard'!P66</f>
        <v>11717.200000000003</v>
      </c>
      <c r="V734" s="98">
        <f>'VZGTTQ00009371 - Anto Giscard'!Q66</f>
        <v>0</v>
      </c>
    </row>
    <row r="735" spans="1:22" ht="23.15" hidden="1" customHeight="1">
      <c r="A735" s="98">
        <f>'VZGTTQ00009371 - Anto Giscard'!A67</f>
        <v>288101</v>
      </c>
      <c r="B735" s="103" t="str">
        <f>'VZGTTQ00009371 - Anto Giscard'!B67</f>
        <v xml:space="preserve">R, Victor Arokiaraj </v>
      </c>
      <c r="C735" s="98" t="str">
        <f>'VZGTTQ00009371 - Anto Giscard'!C67</f>
        <v>Offshore</v>
      </c>
      <c r="D735" s="98" t="str">
        <f>'VZGTTQ00009371 - Anto Giscard'!D67</f>
        <v>ACT 200</v>
      </c>
      <c r="E735" s="103" t="str">
        <f>'VZGTTQ00009371 - Anto Giscard'!E67</f>
        <v>Release Train Engineer</v>
      </c>
      <c r="F735" s="111" t="s">
        <v>121</v>
      </c>
      <c r="G735" s="111" t="s">
        <v>116</v>
      </c>
      <c r="H735" s="98">
        <v>1000428977</v>
      </c>
      <c r="I735" s="98" t="s">
        <v>114</v>
      </c>
      <c r="J735" s="98" t="s">
        <v>33</v>
      </c>
      <c r="K735" s="15">
        <f>'VZGTTQ00009371 - Anto Giscard'!F67</f>
        <v>23.13</v>
      </c>
      <c r="L735" s="15">
        <f>'VZGTTQ00009371 - Anto Giscard'!G67</f>
        <v>4070.8799999999997</v>
      </c>
      <c r="M735" s="15">
        <f>'VZGTTQ00009371 - Anto Giscard'!H67</f>
        <v>0</v>
      </c>
      <c r="N735" s="15">
        <f>'VZGTTQ00009371 - Anto Giscard'!I67</f>
        <v>0</v>
      </c>
      <c r="O735" s="15">
        <f>'VZGTTQ00009371 - Anto Giscard'!J67</f>
        <v>4070.8799999999997</v>
      </c>
      <c r="P735" s="15">
        <f>'VZGTTQ00009371 - Anto Giscard'!K67</f>
        <v>4070.8799999999997</v>
      </c>
      <c r="Q735" s="15">
        <f>'VZGTTQ00009371 - Anto Giscard'!L67</f>
        <v>4070.8799999999997</v>
      </c>
      <c r="R735" s="15">
        <f>'VZGTTQ00009371 - Anto Giscard'!M67</f>
        <v>4070.8799999999997</v>
      </c>
      <c r="S735" s="15">
        <f>'VZGTTQ00009371 - Anto Giscard'!N67</f>
        <v>4070.8799999999997</v>
      </c>
      <c r="T735" s="15">
        <f>'VZGTTQ00009371 - Anto Giscard'!O67</f>
        <v>12212.64</v>
      </c>
      <c r="U735" s="15">
        <f>'VZGTTQ00009371 - Anto Giscard'!P67</f>
        <v>16283.519999999999</v>
      </c>
      <c r="V735" s="98">
        <f>'VZGTTQ00009371 - Anto Giscard'!Q67</f>
        <v>0</v>
      </c>
    </row>
    <row r="736" spans="1:22" ht="23.15" hidden="1" customHeight="1">
      <c r="A736" s="98">
        <f>'VZGTTQ00009371 - Anto Giscard'!A68</f>
        <v>2399282</v>
      </c>
      <c r="B736" s="103" t="str">
        <f>'VZGTTQ00009371 - Anto Giscard'!B68</f>
        <v xml:space="preserve">Rajendran, Prabhu </v>
      </c>
      <c r="C736" s="98" t="str">
        <f>'VZGTTQ00009371 - Anto Giscard'!C68</f>
        <v>Offshore</v>
      </c>
      <c r="D736" s="98" t="str">
        <f>'VZGTTQ00009371 - Anto Giscard'!D68</f>
        <v>ACT 200</v>
      </c>
      <c r="E736" s="103" t="str">
        <f>'VZGTTQ00009371 - Anto Giscard'!E68</f>
        <v>Architect</v>
      </c>
      <c r="F736" s="111" t="s">
        <v>121</v>
      </c>
      <c r="G736" s="111" t="s">
        <v>116</v>
      </c>
      <c r="H736" s="98">
        <v>1000410331</v>
      </c>
      <c r="I736" s="98" t="s">
        <v>28</v>
      </c>
      <c r="J736" s="98" t="s">
        <v>55</v>
      </c>
      <c r="K736" s="15">
        <f>'VZGTTQ00009371 - Anto Giscard'!F68</f>
        <v>25.05</v>
      </c>
      <c r="L736" s="15">
        <f>'VZGTTQ00009371 - Anto Giscard'!G68</f>
        <v>4408.8</v>
      </c>
      <c r="M736" s="15">
        <f>'VZGTTQ00009371 - Anto Giscard'!H68</f>
        <v>0</v>
      </c>
      <c r="N736" s="15">
        <f>'VZGTTQ00009371 - Anto Giscard'!I68</f>
        <v>0</v>
      </c>
      <c r="O736" s="15">
        <f>'VZGTTQ00009371 - Anto Giscard'!J68</f>
        <v>0</v>
      </c>
      <c r="P736" s="15">
        <f>'VZGTTQ00009371 - Anto Giscard'!K68</f>
        <v>2204.4</v>
      </c>
      <c r="Q736" s="15">
        <f>'VZGTTQ00009371 - Anto Giscard'!L68</f>
        <v>4408.8</v>
      </c>
      <c r="R736" s="15">
        <f>'VZGTTQ00009371 - Anto Giscard'!M68</f>
        <v>4408.8</v>
      </c>
      <c r="S736" s="15">
        <f>'VZGTTQ00009371 - Anto Giscard'!N68</f>
        <v>0</v>
      </c>
      <c r="T736" s="15">
        <f>'VZGTTQ00009371 - Anto Giscard'!O68</f>
        <v>11022</v>
      </c>
      <c r="U736" s="15">
        <f>'VZGTTQ00009371 - Anto Giscard'!P68</f>
        <v>11022</v>
      </c>
      <c r="V736" s="98">
        <f>'VZGTTQ00009371 - Anto Giscard'!Q68</f>
        <v>0</v>
      </c>
    </row>
    <row r="737" spans="1:22" ht="23.15" hidden="1" customHeight="1">
      <c r="A737" s="98">
        <f>'VZGTTQ00009371 - Anto Giscard'!A69</f>
        <v>2048564</v>
      </c>
      <c r="B737" s="103" t="str">
        <f>'VZGTTQ00009371 - Anto Giscard'!B69</f>
        <v>Manoj Kumar G</v>
      </c>
      <c r="C737" s="98" t="str">
        <f>'VZGTTQ00009371 - Anto Giscard'!C69</f>
        <v>Offshore</v>
      </c>
      <c r="D737" s="98" t="str">
        <f>'VZGTTQ00009371 - Anto Giscard'!D69</f>
        <v>ACT 200</v>
      </c>
      <c r="E737" s="103" t="str">
        <f>'VZGTTQ00009371 - Anto Giscard'!E69</f>
        <v>Release Train Engineer</v>
      </c>
      <c r="F737" s="111" t="s">
        <v>121</v>
      </c>
      <c r="G737" s="111" t="s">
        <v>116</v>
      </c>
      <c r="H737" s="98" t="e">
        <v>#N/A</v>
      </c>
      <c r="I737" s="98" t="e">
        <v>#N/A</v>
      </c>
      <c r="J737" s="98" t="e">
        <v>#N/A</v>
      </c>
      <c r="K737" s="15">
        <f>'VZGTTQ00009371 - Anto Giscard'!F69</f>
        <v>23.13</v>
      </c>
      <c r="L737" s="15">
        <f>'VZGTTQ00009371 - Anto Giscard'!G69</f>
        <v>4070.8799999999997</v>
      </c>
      <c r="M737" s="15">
        <f>'VZGTTQ00009371 - Anto Giscard'!H69</f>
        <v>0</v>
      </c>
      <c r="N737" s="15">
        <f>'VZGTTQ00009371 - Anto Giscard'!I69</f>
        <v>0</v>
      </c>
      <c r="O737" s="15">
        <f>'VZGTTQ00009371 - Anto Giscard'!J69</f>
        <v>4070.8799999999997</v>
      </c>
      <c r="P737" s="15">
        <f>'VZGTTQ00009371 - Anto Giscard'!K69</f>
        <v>4070.8799999999997</v>
      </c>
      <c r="Q737" s="15">
        <f>'VZGTTQ00009371 - Anto Giscard'!L69</f>
        <v>4070.8799999999997</v>
      </c>
      <c r="R737" s="15">
        <f>'VZGTTQ00009371 - Anto Giscard'!M69</f>
        <v>4070.8799999999997</v>
      </c>
      <c r="S737" s="15">
        <f>'VZGTTQ00009371 - Anto Giscard'!N69</f>
        <v>4070.8799999999997</v>
      </c>
      <c r="T737" s="15">
        <f>'VZGTTQ00009371 - Anto Giscard'!O69</f>
        <v>12212.64</v>
      </c>
      <c r="U737" s="15">
        <f>'VZGTTQ00009371 - Anto Giscard'!P69</f>
        <v>16283.519999999999</v>
      </c>
      <c r="V737" s="98">
        <f>'VZGTTQ00009371 - Anto Giscard'!Q69</f>
        <v>0</v>
      </c>
    </row>
    <row r="738" spans="1:22" ht="23.15" customHeight="1">
      <c r="A738" s="98">
        <f>'VZGTTQ00009371 - Anto Giscard'!A70</f>
        <v>2170851</v>
      </c>
      <c r="B738" s="103" t="str">
        <f>'VZGTTQ00009371 - Anto Giscard'!B70</f>
        <v xml:space="preserve">Chowdhary, Ravi </v>
      </c>
      <c r="C738" s="98" t="str">
        <f>'VZGTTQ00009371 - Anto Giscard'!C70</f>
        <v>Offshore</v>
      </c>
      <c r="D738" s="98" t="str">
        <f>'VZGTTQ00009371 - Anto Giscard'!D70</f>
        <v>ACT 200</v>
      </c>
      <c r="E738" s="103" t="str">
        <f>'VZGTTQ00009371 - Anto Giscard'!E70</f>
        <v>Release Train Engineer</v>
      </c>
      <c r="F738" s="111" t="s">
        <v>121</v>
      </c>
      <c r="G738" s="111" t="s">
        <v>116</v>
      </c>
      <c r="H738" s="98">
        <v>1000428977</v>
      </c>
      <c r="I738" s="98" t="s">
        <v>114</v>
      </c>
      <c r="J738" s="98" t="s">
        <v>53</v>
      </c>
      <c r="K738" s="15">
        <f>'VZGTTQ00009371 - Anto Giscard'!F70</f>
        <v>23.13</v>
      </c>
      <c r="L738" s="15">
        <f>'VZGTTQ00009371 - Anto Giscard'!G70</f>
        <v>4070.8799999999997</v>
      </c>
      <c r="M738" s="15">
        <f>'VZGTTQ00009371 - Anto Giscard'!H70</f>
        <v>0</v>
      </c>
      <c r="N738" s="15">
        <f>'VZGTTQ00009371 - Anto Giscard'!I70</f>
        <v>0</v>
      </c>
      <c r="O738" s="15">
        <f>'VZGTTQ00009371 - Anto Giscard'!J70</f>
        <v>4070.8799999999997</v>
      </c>
      <c r="P738" s="15">
        <f>'VZGTTQ00009371 - Anto Giscard'!K70</f>
        <v>4070.8799999999997</v>
      </c>
      <c r="Q738" s="15">
        <f>'VZGTTQ00009371 - Anto Giscard'!L70</f>
        <v>4070.8799999999997</v>
      </c>
      <c r="R738" s="15">
        <f>'VZGTTQ00009371 - Anto Giscard'!M70</f>
        <v>4070.8799999999997</v>
      </c>
      <c r="S738" s="15">
        <f>'VZGTTQ00009371 - Anto Giscard'!N70</f>
        <v>4070.8799999999997</v>
      </c>
      <c r="T738" s="15">
        <f>'VZGTTQ00009371 - Anto Giscard'!O70</f>
        <v>12212.64</v>
      </c>
      <c r="U738" s="15">
        <f>'VZGTTQ00009371 - Anto Giscard'!P70</f>
        <v>16283.519999999999</v>
      </c>
      <c r="V738" s="98">
        <f>'VZGTTQ00009371 - Anto Giscard'!Q70</f>
        <v>0</v>
      </c>
    </row>
    <row r="739" spans="1:22" ht="23.15" hidden="1" customHeight="1">
      <c r="A739" s="98">
        <f>'VZGTTQ00009371 - Anto Giscard'!A71</f>
        <v>215138</v>
      </c>
      <c r="B739" s="103" t="str">
        <f>'VZGTTQ00009371 - Anto Giscard'!B71</f>
        <v>Koushik Mukherjee</v>
      </c>
      <c r="C739" s="98" t="str">
        <f>'VZGTTQ00009371 - Anto Giscard'!C71</f>
        <v>Offshore</v>
      </c>
      <c r="D739" s="98" t="str">
        <f>'VZGTTQ00009371 - Anto Giscard'!D71</f>
        <v>ACT 200</v>
      </c>
      <c r="E739" s="103" t="str">
        <f>'VZGTTQ00009371 - Anto Giscard'!E71</f>
        <v>PEGA</v>
      </c>
      <c r="F739" s="111" t="s">
        <v>121</v>
      </c>
      <c r="G739" s="111" t="s">
        <v>116</v>
      </c>
      <c r="H739" s="98" t="e">
        <v>#N/A</v>
      </c>
      <c r="I739" s="98" t="e">
        <v>#N/A</v>
      </c>
      <c r="J739" s="98" t="e">
        <v>#N/A</v>
      </c>
      <c r="K739" s="15">
        <f>'VZGTTQ00009371 - Anto Giscard'!F71</f>
        <v>27.78</v>
      </c>
      <c r="L739" s="15">
        <f>'VZGTTQ00009371 - Anto Giscard'!G71</f>
        <v>4889.2800000000007</v>
      </c>
      <c r="M739" s="15">
        <f>'VZGTTQ00009371 - Anto Giscard'!H71</f>
        <v>0</v>
      </c>
      <c r="N739" s="15">
        <f>'VZGTTQ00009371 - Anto Giscard'!I71</f>
        <v>0</v>
      </c>
      <c r="O739" s="15">
        <f>'VZGTTQ00009371 - Anto Giscard'!J71</f>
        <v>4889.2800000000007</v>
      </c>
      <c r="P739" s="15">
        <f>'VZGTTQ00009371 - Anto Giscard'!K71</f>
        <v>4889.2800000000007</v>
      </c>
      <c r="Q739" s="15">
        <f>'VZGTTQ00009371 - Anto Giscard'!L71</f>
        <v>4889.2800000000007</v>
      </c>
      <c r="R739" s="15">
        <f>'VZGTTQ00009371 - Anto Giscard'!M71</f>
        <v>4889.2800000000007</v>
      </c>
      <c r="S739" s="15">
        <f>'VZGTTQ00009371 - Anto Giscard'!N71</f>
        <v>4889.2800000000007</v>
      </c>
      <c r="T739" s="15">
        <f>'VZGTTQ00009371 - Anto Giscard'!O71</f>
        <v>14667.840000000002</v>
      </c>
      <c r="U739" s="15">
        <f>'VZGTTQ00009371 - Anto Giscard'!P71</f>
        <v>19557.120000000003</v>
      </c>
      <c r="V739" s="98">
        <f>'VZGTTQ00009371 - Anto Giscard'!Q71</f>
        <v>0</v>
      </c>
    </row>
    <row r="740" spans="1:22" ht="23.15" hidden="1" customHeight="1">
      <c r="A740" s="98">
        <f>'VZGTTQ00009371 - Anto Giscard'!A72</f>
        <v>2391433</v>
      </c>
      <c r="B740" s="103" t="str">
        <f>'VZGTTQ00009371 - Anto Giscard'!B72</f>
        <v>Pavan Kumar Dhulipala naga veera</v>
      </c>
      <c r="C740" s="98" t="str">
        <f>'VZGTTQ00009371 - Anto Giscard'!C72</f>
        <v>Offshore</v>
      </c>
      <c r="D740" s="98" t="str">
        <f>'VZGTTQ00009371 - Anto Giscard'!D72</f>
        <v>ACT 200</v>
      </c>
      <c r="E740" s="103" t="str">
        <f>'VZGTTQ00009371 - Anto Giscard'!E72</f>
        <v>PEGA</v>
      </c>
      <c r="F740" s="111" t="s">
        <v>121</v>
      </c>
      <c r="G740" s="111" t="s">
        <v>116</v>
      </c>
      <c r="H740" s="98">
        <v>1000410330</v>
      </c>
      <c r="I740" s="98" t="s">
        <v>113</v>
      </c>
      <c r="J740" s="98" t="s">
        <v>27</v>
      </c>
      <c r="K740" s="15">
        <f>'VZGTTQ00009371 - Anto Giscard'!F72</f>
        <v>23.02</v>
      </c>
      <c r="L740" s="15">
        <f>'VZGTTQ00009371 - Anto Giscard'!G72</f>
        <v>4051.52</v>
      </c>
      <c r="M740" s="15">
        <f>'VZGTTQ00009371 - Anto Giscard'!H72</f>
        <v>0</v>
      </c>
      <c r="N740" s="15">
        <f>'VZGTTQ00009371 - Anto Giscard'!I72</f>
        <v>0</v>
      </c>
      <c r="O740" s="15">
        <f>'VZGTTQ00009371 - Anto Giscard'!J72</f>
        <v>4051.52</v>
      </c>
      <c r="P740" s="15">
        <f>'VZGTTQ00009371 - Anto Giscard'!K72</f>
        <v>4051.52</v>
      </c>
      <c r="Q740" s="15">
        <f>'VZGTTQ00009371 - Anto Giscard'!L72</f>
        <v>4051.52</v>
      </c>
      <c r="R740" s="15">
        <f>'VZGTTQ00009371 - Anto Giscard'!M72</f>
        <v>4051.52</v>
      </c>
      <c r="S740" s="15">
        <f>'VZGTTQ00009371 - Anto Giscard'!N72</f>
        <v>4051.52</v>
      </c>
      <c r="T740" s="15">
        <f>'VZGTTQ00009371 - Anto Giscard'!O72</f>
        <v>12154.56</v>
      </c>
      <c r="U740" s="15">
        <f>'VZGTTQ00009371 - Anto Giscard'!P72</f>
        <v>16206.08</v>
      </c>
      <c r="V740" s="98">
        <f>'VZGTTQ00009371 - Anto Giscard'!Q72</f>
        <v>0</v>
      </c>
    </row>
    <row r="741" spans="1:22" ht="23.15" hidden="1" customHeight="1">
      <c r="A741" s="98">
        <f>'VZGTTQ00009371 - Anto Giscard'!A73</f>
        <v>823296</v>
      </c>
      <c r="B741" s="103" t="str">
        <f>'VZGTTQ00009371 - Anto Giscard'!B73</f>
        <v>Rudranil chaterjee</v>
      </c>
      <c r="C741" s="98" t="str">
        <f>'VZGTTQ00009371 - Anto Giscard'!C73</f>
        <v>Offshore</v>
      </c>
      <c r="D741" s="98" t="str">
        <f>'VZGTTQ00009371 - Anto Giscard'!D73</f>
        <v>ACT 200</v>
      </c>
      <c r="E741" s="103" t="str">
        <f>'VZGTTQ00009371 - Anto Giscard'!E73</f>
        <v>PEGA</v>
      </c>
      <c r="F741" s="111" t="s">
        <v>121</v>
      </c>
      <c r="G741" s="111" t="s">
        <v>116</v>
      </c>
      <c r="H741" s="98" t="e">
        <v>#N/A</v>
      </c>
      <c r="I741" s="98" t="e">
        <v>#N/A</v>
      </c>
      <c r="J741" s="98" t="e">
        <v>#N/A</v>
      </c>
      <c r="K741" s="15">
        <f>'VZGTTQ00009371 - Anto Giscard'!F73</f>
        <v>27.78</v>
      </c>
      <c r="L741" s="15">
        <f>'VZGTTQ00009371 - Anto Giscard'!G73</f>
        <v>4889.2800000000007</v>
      </c>
      <c r="M741" s="15">
        <f>'VZGTTQ00009371 - Anto Giscard'!H73</f>
        <v>0</v>
      </c>
      <c r="N741" s="15">
        <f>'VZGTTQ00009371 - Anto Giscard'!I73</f>
        <v>0</v>
      </c>
      <c r="O741" s="15">
        <f>'VZGTTQ00009371 - Anto Giscard'!J73</f>
        <v>4889.2800000000007</v>
      </c>
      <c r="P741" s="15">
        <f>'VZGTTQ00009371 - Anto Giscard'!K73</f>
        <v>4889.2800000000007</v>
      </c>
      <c r="Q741" s="15">
        <f>'VZGTTQ00009371 - Anto Giscard'!L73</f>
        <v>4889.2800000000007</v>
      </c>
      <c r="R741" s="15">
        <f>'VZGTTQ00009371 - Anto Giscard'!M73</f>
        <v>4889.2800000000007</v>
      </c>
      <c r="S741" s="15">
        <f>'VZGTTQ00009371 - Anto Giscard'!N73</f>
        <v>4889.2800000000007</v>
      </c>
      <c r="T741" s="15">
        <f>'VZGTTQ00009371 - Anto Giscard'!O73</f>
        <v>14667.840000000002</v>
      </c>
      <c r="U741" s="15">
        <f>'VZGTTQ00009371 - Anto Giscard'!P73</f>
        <v>19557.120000000003</v>
      </c>
      <c r="V741" s="98">
        <f>'VZGTTQ00009371 - Anto Giscard'!Q73</f>
        <v>0</v>
      </c>
    </row>
    <row r="742" spans="1:22" ht="23.15" hidden="1" customHeight="1">
      <c r="A742" s="98">
        <f>'VZGTTQ00009371 - Anto Giscard'!A74</f>
        <v>2096263</v>
      </c>
      <c r="B742" s="103" t="str">
        <f>'VZGTTQ00009371 - Anto Giscard'!B74</f>
        <v>Revathy G</v>
      </c>
      <c r="C742" s="98" t="str">
        <f>'VZGTTQ00009371 - Anto Giscard'!C74</f>
        <v>Offshore</v>
      </c>
      <c r="D742" s="98" t="str">
        <f>'VZGTTQ00009371 - Anto Giscard'!D74</f>
        <v>ACT 200</v>
      </c>
      <c r="E742" s="103" t="str">
        <f>'VZGTTQ00009371 - Anto Giscard'!E74</f>
        <v>PEGA</v>
      </c>
      <c r="F742" s="111" t="s">
        <v>121</v>
      </c>
      <c r="G742" s="111" t="s">
        <v>116</v>
      </c>
      <c r="H742" s="98">
        <v>1000347921</v>
      </c>
      <c r="I742" s="98" t="s">
        <v>92</v>
      </c>
      <c r="J742" s="98" t="s">
        <v>27</v>
      </c>
      <c r="K742" s="15">
        <f>'VZGTTQ00009371 - Anto Giscard'!F74</f>
        <v>23.02</v>
      </c>
      <c r="L742" s="15">
        <f>'VZGTTQ00009371 - Anto Giscard'!G74</f>
        <v>4051.52</v>
      </c>
      <c r="M742" s="15">
        <f>'VZGTTQ00009371 - Anto Giscard'!H74</f>
        <v>0</v>
      </c>
      <c r="N742" s="15">
        <f>'VZGTTQ00009371 - Anto Giscard'!I74</f>
        <v>0</v>
      </c>
      <c r="O742" s="15">
        <f>'VZGTTQ00009371 - Anto Giscard'!J74</f>
        <v>4051.52</v>
      </c>
      <c r="P742" s="15">
        <f>'VZGTTQ00009371 - Anto Giscard'!K74</f>
        <v>4051.52</v>
      </c>
      <c r="Q742" s="15">
        <f>'VZGTTQ00009371 - Anto Giscard'!L74</f>
        <v>4051.52</v>
      </c>
      <c r="R742" s="15">
        <f>'VZGTTQ00009371 - Anto Giscard'!M74</f>
        <v>4051.52</v>
      </c>
      <c r="S742" s="15">
        <f>'VZGTTQ00009371 - Anto Giscard'!N74</f>
        <v>4051.52</v>
      </c>
      <c r="T742" s="15">
        <f>'VZGTTQ00009371 - Anto Giscard'!O74</f>
        <v>12154.56</v>
      </c>
      <c r="U742" s="15">
        <f>'VZGTTQ00009371 - Anto Giscard'!P74</f>
        <v>16206.08</v>
      </c>
      <c r="V742" s="98">
        <f>'VZGTTQ00009371 - Anto Giscard'!Q74</f>
        <v>0</v>
      </c>
    </row>
    <row r="743" spans="1:22" ht="23.15" hidden="1" customHeight="1">
      <c r="A743" s="98">
        <f>'VZGTTQ00009371 - Anto Giscard'!A75</f>
        <v>919552</v>
      </c>
      <c r="B743" s="103" t="str">
        <f>'VZGTTQ00009371 - Anto Giscard'!B75</f>
        <v>Gangavarapu Vaishnavi Chowdary</v>
      </c>
      <c r="C743" s="98" t="str">
        <f>'VZGTTQ00009371 - Anto Giscard'!C75</f>
        <v>Offshore</v>
      </c>
      <c r="D743" s="98" t="str">
        <f>'VZGTTQ00009371 - Anto Giscard'!D75</f>
        <v>ACT 200</v>
      </c>
      <c r="E743" s="103" t="str">
        <f>'VZGTTQ00009371 - Anto Giscard'!E75</f>
        <v>PEGA</v>
      </c>
      <c r="F743" s="111" t="s">
        <v>121</v>
      </c>
      <c r="G743" s="111" t="s">
        <v>116</v>
      </c>
      <c r="H743" s="98">
        <v>1000347921</v>
      </c>
      <c r="I743" s="98" t="s">
        <v>92</v>
      </c>
      <c r="J743" s="98" t="s">
        <v>27</v>
      </c>
      <c r="K743" s="15">
        <f>'VZGTTQ00009371 - Anto Giscard'!F75</f>
        <v>23.02</v>
      </c>
      <c r="L743" s="15">
        <f>'VZGTTQ00009371 - Anto Giscard'!G75</f>
        <v>4051.52</v>
      </c>
      <c r="M743" s="15">
        <f>'VZGTTQ00009371 - Anto Giscard'!H75</f>
        <v>0</v>
      </c>
      <c r="N743" s="15">
        <f>'VZGTTQ00009371 - Anto Giscard'!I75</f>
        <v>0</v>
      </c>
      <c r="O743" s="15">
        <f>'VZGTTQ00009371 - Anto Giscard'!J75</f>
        <v>4051.52</v>
      </c>
      <c r="P743" s="15">
        <f>'VZGTTQ00009371 - Anto Giscard'!K75</f>
        <v>4051.52</v>
      </c>
      <c r="Q743" s="15">
        <f>'VZGTTQ00009371 - Anto Giscard'!L75</f>
        <v>4051.52</v>
      </c>
      <c r="R743" s="15">
        <f>'VZGTTQ00009371 - Anto Giscard'!M75</f>
        <v>4051.52</v>
      </c>
      <c r="S743" s="15">
        <f>'VZGTTQ00009371 - Anto Giscard'!N75</f>
        <v>4051.52</v>
      </c>
      <c r="T743" s="15">
        <f>'VZGTTQ00009371 - Anto Giscard'!O75</f>
        <v>12154.56</v>
      </c>
      <c r="U743" s="15">
        <f>'VZGTTQ00009371 - Anto Giscard'!P75</f>
        <v>16206.08</v>
      </c>
      <c r="V743" s="98">
        <f>'VZGTTQ00009371 - Anto Giscard'!Q75</f>
        <v>0</v>
      </c>
    </row>
    <row r="744" spans="1:22" ht="23.15" hidden="1" customHeight="1">
      <c r="A744" s="98">
        <f>'VZGTTQ00009371 - Anto Giscard'!A76</f>
        <v>2313667</v>
      </c>
      <c r="B744" s="103" t="str">
        <f>'VZGTTQ00009371 - Anto Giscard'!B76</f>
        <v>Shaik, Naveed</v>
      </c>
      <c r="C744" s="98" t="str">
        <f>'VZGTTQ00009371 - Anto Giscard'!C76</f>
        <v>Offshore</v>
      </c>
      <c r="D744" s="98" t="str">
        <f>'VZGTTQ00009371 - Anto Giscard'!D76</f>
        <v>ACT 200</v>
      </c>
      <c r="E744" s="103" t="str">
        <f>'VZGTTQ00009371 - Anto Giscard'!E76</f>
        <v>PEGA</v>
      </c>
      <c r="F744" s="111" t="s">
        <v>121</v>
      </c>
      <c r="G744" s="111" t="s">
        <v>116</v>
      </c>
      <c r="H744" s="98">
        <v>1000410330</v>
      </c>
      <c r="I744" s="98" t="s">
        <v>113</v>
      </c>
      <c r="J744" s="98" t="s">
        <v>27</v>
      </c>
      <c r="K744" s="15">
        <f>'VZGTTQ00009371 - Anto Giscard'!F76</f>
        <v>19.2</v>
      </c>
      <c r="L744" s="15">
        <f>'VZGTTQ00009371 - Anto Giscard'!G76</f>
        <v>3379.2</v>
      </c>
      <c r="M744" s="15">
        <f>'VZGTTQ00009371 - Anto Giscard'!H76</f>
        <v>0</v>
      </c>
      <c r="N744" s="15">
        <f>'VZGTTQ00009371 - Anto Giscard'!I76</f>
        <v>0</v>
      </c>
      <c r="O744" s="15">
        <f>'VZGTTQ00009371 - Anto Giscard'!J76</f>
        <v>3379.2</v>
      </c>
      <c r="P744" s="15">
        <f>'VZGTTQ00009371 - Anto Giscard'!K76</f>
        <v>3379.2</v>
      </c>
      <c r="Q744" s="15">
        <f>'VZGTTQ00009371 - Anto Giscard'!L76</f>
        <v>3379.2</v>
      </c>
      <c r="R744" s="15">
        <f>'VZGTTQ00009371 - Anto Giscard'!M76</f>
        <v>3379.2</v>
      </c>
      <c r="S744" s="15">
        <f>'VZGTTQ00009371 - Anto Giscard'!N76</f>
        <v>3379.2</v>
      </c>
      <c r="T744" s="15">
        <f>'VZGTTQ00009371 - Anto Giscard'!O76</f>
        <v>10137.599999999999</v>
      </c>
      <c r="U744" s="15">
        <f>'VZGTTQ00009371 - Anto Giscard'!P76</f>
        <v>13516.8</v>
      </c>
      <c r="V744" s="98">
        <f>'VZGTTQ00009371 - Anto Giscard'!Q76</f>
        <v>0</v>
      </c>
    </row>
    <row r="745" spans="1:22" ht="23.15" hidden="1" customHeight="1">
      <c r="A745" s="98">
        <f>'VZGTTQ00009371 - Anto Giscard'!A77</f>
        <v>2376857</v>
      </c>
      <c r="B745" s="103" t="str">
        <f>'VZGTTQ00009371 - Anto Giscard'!B77</f>
        <v xml:space="preserve">Siva Naga Sai Pavan Kumar Krovvidi </v>
      </c>
      <c r="C745" s="98" t="str">
        <f>'VZGTTQ00009371 - Anto Giscard'!C77</f>
        <v>Offshore</v>
      </c>
      <c r="D745" s="98" t="str">
        <f>'VZGTTQ00009371 - Anto Giscard'!D77</f>
        <v>ACT 200</v>
      </c>
      <c r="E745" s="103" t="str">
        <f>'VZGTTQ00009371 - Anto Giscard'!E77</f>
        <v>PEGA</v>
      </c>
      <c r="F745" s="111" t="s">
        <v>121</v>
      </c>
      <c r="G745" s="111" t="s">
        <v>116</v>
      </c>
      <c r="H745" s="98">
        <v>1000347921</v>
      </c>
      <c r="I745" s="98" t="s">
        <v>92</v>
      </c>
      <c r="J745" s="98" t="s">
        <v>27</v>
      </c>
      <c r="K745" s="15">
        <f>'VZGTTQ00009371 - Anto Giscard'!F77</f>
        <v>19.2</v>
      </c>
      <c r="L745" s="15">
        <f>'VZGTTQ00009371 - Anto Giscard'!G77</f>
        <v>3379.2</v>
      </c>
      <c r="M745" s="15">
        <f>'VZGTTQ00009371 - Anto Giscard'!H77</f>
        <v>0</v>
      </c>
      <c r="N745" s="15">
        <f>'VZGTTQ00009371 - Anto Giscard'!I77</f>
        <v>0</v>
      </c>
      <c r="O745" s="15">
        <f>'VZGTTQ00009371 - Anto Giscard'!J77</f>
        <v>3379.2</v>
      </c>
      <c r="P745" s="15">
        <f>'VZGTTQ00009371 - Anto Giscard'!K77</f>
        <v>3379.2</v>
      </c>
      <c r="Q745" s="15">
        <f>'VZGTTQ00009371 - Anto Giscard'!L77</f>
        <v>3379.2</v>
      </c>
      <c r="R745" s="15">
        <f>'VZGTTQ00009371 - Anto Giscard'!M77</f>
        <v>3379.2</v>
      </c>
      <c r="S745" s="15">
        <f>'VZGTTQ00009371 - Anto Giscard'!N77</f>
        <v>3379.2</v>
      </c>
      <c r="T745" s="15">
        <f>'VZGTTQ00009371 - Anto Giscard'!O77</f>
        <v>10137.599999999999</v>
      </c>
      <c r="U745" s="15">
        <f>'VZGTTQ00009371 - Anto Giscard'!P77</f>
        <v>13516.8</v>
      </c>
      <c r="V745" s="98">
        <f>'VZGTTQ00009371 - Anto Giscard'!Q77</f>
        <v>0</v>
      </c>
    </row>
    <row r="746" spans="1:22" ht="23.15" hidden="1" customHeight="1">
      <c r="A746" s="98">
        <f>'VZGTTQ00009371 - Anto Giscard'!A78</f>
        <v>2298348</v>
      </c>
      <c r="B746" s="103" t="str">
        <f>'VZGTTQ00009371 - Anto Giscard'!B78</f>
        <v>kalaiselvan Ganesan</v>
      </c>
      <c r="C746" s="98" t="str">
        <f>'VZGTTQ00009371 - Anto Giscard'!C78</f>
        <v>Offshore</v>
      </c>
      <c r="D746" s="98" t="str">
        <f>'VZGTTQ00009371 - Anto Giscard'!D78</f>
        <v>ACT 200</v>
      </c>
      <c r="E746" s="103" t="str">
        <f>'VZGTTQ00009371 - Anto Giscard'!E78</f>
        <v>Java Springboot Microservices SpringReactive</v>
      </c>
      <c r="F746" s="111" t="s">
        <v>121</v>
      </c>
      <c r="G746" s="111" t="s">
        <v>116</v>
      </c>
      <c r="H746" s="98">
        <v>1000428976</v>
      </c>
      <c r="I746" s="98" t="s">
        <v>115</v>
      </c>
      <c r="J746" s="98" t="s">
        <v>27</v>
      </c>
      <c r="K746" s="15">
        <f>'VZGTTQ00009371 - Anto Giscard'!F78</f>
        <v>25.05</v>
      </c>
      <c r="L746" s="15">
        <f>'VZGTTQ00009371 - Anto Giscard'!G78</f>
        <v>4408.8</v>
      </c>
      <c r="M746" s="15">
        <f>'VZGTTQ00009371 - Anto Giscard'!H78</f>
        <v>0</v>
      </c>
      <c r="N746" s="15">
        <f>'VZGTTQ00009371 - Anto Giscard'!I78</f>
        <v>0</v>
      </c>
      <c r="O746" s="15">
        <f>'VZGTTQ00009371 - Anto Giscard'!J78</f>
        <v>4408.8</v>
      </c>
      <c r="P746" s="15">
        <f>'VZGTTQ00009371 - Anto Giscard'!K78</f>
        <v>4408.8</v>
      </c>
      <c r="Q746" s="15">
        <f>'VZGTTQ00009371 - Anto Giscard'!L78</f>
        <v>4408.8</v>
      </c>
      <c r="R746" s="15">
        <f>'VZGTTQ00009371 - Anto Giscard'!M78</f>
        <v>4408.8</v>
      </c>
      <c r="S746" s="15">
        <f>'VZGTTQ00009371 - Anto Giscard'!N78</f>
        <v>4408.8</v>
      </c>
      <c r="T746" s="15">
        <f>'VZGTTQ00009371 - Anto Giscard'!O78</f>
        <v>13226.400000000001</v>
      </c>
      <c r="U746" s="15">
        <f>'VZGTTQ00009371 - Anto Giscard'!P78</f>
        <v>17635.2</v>
      </c>
      <c r="V746" s="98">
        <f>'VZGTTQ00009371 - Anto Giscard'!Q78</f>
        <v>0</v>
      </c>
    </row>
    <row r="747" spans="1:22" ht="23.15" hidden="1" customHeight="1">
      <c r="A747" s="98">
        <f>'VZGTTQ00009371 - Anto Giscard'!A79</f>
        <v>858373</v>
      </c>
      <c r="B747" s="103" t="str">
        <f>'VZGTTQ00009371 - Anto Giscard'!B79</f>
        <v>M Ajith Kumar</v>
      </c>
      <c r="C747" s="98" t="str">
        <f>'VZGTTQ00009371 - Anto Giscard'!C79</f>
        <v>Offshore</v>
      </c>
      <c r="D747" s="98" t="str">
        <f>'VZGTTQ00009371 - Anto Giscard'!D79</f>
        <v>ACT 200</v>
      </c>
      <c r="E747" s="103" t="str">
        <f>'VZGTTQ00009371 - Anto Giscard'!E79</f>
        <v>Java Springboot Microservices SpringReactive</v>
      </c>
      <c r="F747" s="111" t="s">
        <v>121</v>
      </c>
      <c r="G747" s="111" t="s">
        <v>116</v>
      </c>
      <c r="H747" s="98">
        <v>1000430236</v>
      </c>
      <c r="I747" s="98" t="s">
        <v>116</v>
      </c>
      <c r="J747" s="98" t="s">
        <v>33</v>
      </c>
      <c r="K747" s="15">
        <f>'VZGTTQ00009371 - Anto Giscard'!F79</f>
        <v>21.51</v>
      </c>
      <c r="L747" s="15">
        <f>'VZGTTQ00009371 - Anto Giscard'!G79</f>
        <v>3785.76</v>
      </c>
      <c r="M747" s="15">
        <f>'VZGTTQ00009371 - Anto Giscard'!H79</f>
        <v>0</v>
      </c>
      <c r="N747" s="15">
        <f>'VZGTTQ00009371 - Anto Giscard'!I79</f>
        <v>0</v>
      </c>
      <c r="O747" s="15">
        <f>'VZGTTQ00009371 - Anto Giscard'!J79</f>
        <v>3785.76</v>
      </c>
      <c r="P747" s="15">
        <f>'VZGTTQ00009371 - Anto Giscard'!K79</f>
        <v>3785.76</v>
      </c>
      <c r="Q747" s="15">
        <f>'VZGTTQ00009371 - Anto Giscard'!L79</f>
        <v>3785.76</v>
      </c>
      <c r="R747" s="15">
        <f>'VZGTTQ00009371 - Anto Giscard'!M79</f>
        <v>3785.76</v>
      </c>
      <c r="S747" s="15">
        <f>'VZGTTQ00009371 - Anto Giscard'!N79</f>
        <v>3785.76</v>
      </c>
      <c r="T747" s="15">
        <f>'VZGTTQ00009371 - Anto Giscard'!O79</f>
        <v>11357.28</v>
      </c>
      <c r="U747" s="15">
        <f>'VZGTTQ00009371 - Anto Giscard'!P79</f>
        <v>15143.04</v>
      </c>
      <c r="V747" s="98">
        <f>'VZGTTQ00009371 - Anto Giscard'!Q79</f>
        <v>0</v>
      </c>
    </row>
    <row r="748" spans="1:22" ht="23.15" hidden="1" customHeight="1">
      <c r="A748" s="98">
        <f>'VZGTTQ00009371 - Anto Giscard'!A80</f>
        <v>2153353</v>
      </c>
      <c r="B748" s="103" t="str">
        <f>'VZGTTQ00009371 - Anto Giscard'!B80</f>
        <v>Kalyankar Srinath</v>
      </c>
      <c r="C748" s="98" t="str">
        <f>'VZGTTQ00009371 - Anto Giscard'!C80</f>
        <v>Offshore</v>
      </c>
      <c r="D748" s="98" t="str">
        <f>'VZGTTQ00009371 - Anto Giscard'!D80</f>
        <v>ACT 200</v>
      </c>
      <c r="E748" s="103" t="str">
        <f>'VZGTTQ00009371 - Anto Giscard'!E80</f>
        <v>Java Springboot Microservices SpringReactive</v>
      </c>
      <c r="F748" s="111" t="s">
        <v>121</v>
      </c>
      <c r="G748" s="111" t="s">
        <v>116</v>
      </c>
      <c r="H748" s="98">
        <v>1000410331</v>
      </c>
      <c r="I748" s="98" t="s">
        <v>28</v>
      </c>
      <c r="J748" s="98" t="s">
        <v>33</v>
      </c>
      <c r="K748" s="15">
        <f>'VZGTTQ00009371 - Anto Giscard'!F80</f>
        <v>17.670000000000002</v>
      </c>
      <c r="L748" s="15">
        <f>'VZGTTQ00009371 - Anto Giscard'!G80</f>
        <v>3109.92</v>
      </c>
      <c r="M748" s="15">
        <f>'VZGTTQ00009371 - Anto Giscard'!H80</f>
        <v>0</v>
      </c>
      <c r="N748" s="15">
        <f>'VZGTTQ00009371 - Anto Giscard'!I80</f>
        <v>0</v>
      </c>
      <c r="O748" s="15">
        <f>'VZGTTQ00009371 - Anto Giscard'!J80</f>
        <v>3109.92</v>
      </c>
      <c r="P748" s="15">
        <f>'VZGTTQ00009371 - Anto Giscard'!K80</f>
        <v>3109.92</v>
      </c>
      <c r="Q748" s="15">
        <f>'VZGTTQ00009371 - Anto Giscard'!L80</f>
        <v>3109.92</v>
      </c>
      <c r="R748" s="15">
        <f>'VZGTTQ00009371 - Anto Giscard'!M80</f>
        <v>3109.92</v>
      </c>
      <c r="S748" s="15">
        <f>'VZGTTQ00009371 - Anto Giscard'!N80</f>
        <v>3109.92</v>
      </c>
      <c r="T748" s="15">
        <f>'VZGTTQ00009371 - Anto Giscard'!O80</f>
        <v>9329.76</v>
      </c>
      <c r="U748" s="15">
        <f>'VZGTTQ00009371 - Anto Giscard'!P80</f>
        <v>12439.68</v>
      </c>
      <c r="V748" s="98">
        <f>'VZGTTQ00009371 - Anto Giscard'!Q80</f>
        <v>0</v>
      </c>
    </row>
    <row r="749" spans="1:22" ht="23.15" hidden="1" customHeight="1">
      <c r="A749" s="98">
        <f>'VZGTTQ00009371 - Anto Giscard'!A81</f>
        <v>560353</v>
      </c>
      <c r="B749" s="103" t="str">
        <f>'VZGTTQ00009371 - Anto Giscard'!B81</f>
        <v>Ramamoorthy Swetha</v>
      </c>
      <c r="C749" s="98" t="str">
        <f>'VZGTTQ00009371 - Anto Giscard'!C81</f>
        <v>Offshore</v>
      </c>
      <c r="D749" s="98" t="str">
        <f>'VZGTTQ00009371 - Anto Giscard'!D81</f>
        <v>ACT 200</v>
      </c>
      <c r="E749" s="103" t="str">
        <f>'VZGTTQ00009371 - Anto Giscard'!E81</f>
        <v>Java Springboot Microservices SpringReactive</v>
      </c>
      <c r="F749" s="111" t="s">
        <v>121</v>
      </c>
      <c r="G749" s="111" t="s">
        <v>116</v>
      </c>
      <c r="H749" s="98">
        <v>1000430236</v>
      </c>
      <c r="I749" s="98" t="s">
        <v>116</v>
      </c>
      <c r="J749" s="98" t="s">
        <v>33</v>
      </c>
      <c r="K749" s="15">
        <f>'VZGTTQ00009371 - Anto Giscard'!F81</f>
        <v>25.05</v>
      </c>
      <c r="L749" s="15">
        <f>'VZGTTQ00009371 - Anto Giscard'!G81</f>
        <v>4408.8</v>
      </c>
      <c r="M749" s="15">
        <f>'VZGTTQ00009371 - Anto Giscard'!H81</f>
        <v>0</v>
      </c>
      <c r="N749" s="15">
        <f>'VZGTTQ00009371 - Anto Giscard'!I81</f>
        <v>0</v>
      </c>
      <c r="O749" s="15">
        <f>'VZGTTQ00009371 - Anto Giscard'!J81</f>
        <v>4408.8</v>
      </c>
      <c r="P749" s="15">
        <f>'VZGTTQ00009371 - Anto Giscard'!K81</f>
        <v>4408.8</v>
      </c>
      <c r="Q749" s="15">
        <f>'VZGTTQ00009371 - Anto Giscard'!L81</f>
        <v>4408.8</v>
      </c>
      <c r="R749" s="15">
        <f>'VZGTTQ00009371 - Anto Giscard'!M81</f>
        <v>4408.8</v>
      </c>
      <c r="S749" s="15">
        <f>'VZGTTQ00009371 - Anto Giscard'!N81</f>
        <v>4408.8</v>
      </c>
      <c r="T749" s="15">
        <f>'VZGTTQ00009371 - Anto Giscard'!O81</f>
        <v>13226.400000000001</v>
      </c>
      <c r="U749" s="15">
        <f>'VZGTTQ00009371 - Anto Giscard'!P81</f>
        <v>17635.2</v>
      </c>
      <c r="V749" s="98">
        <f>'VZGTTQ00009371 - Anto Giscard'!Q81</f>
        <v>0</v>
      </c>
    </row>
    <row r="750" spans="1:22" ht="23.15" hidden="1" customHeight="1">
      <c r="A750" s="98">
        <f>'VZGTTQ00009371 - Anto Giscard'!A82</f>
        <v>2124328</v>
      </c>
      <c r="B750" s="103" t="str">
        <f>'VZGTTQ00009371 - Anto Giscard'!B82</f>
        <v>Gadi sandhya</v>
      </c>
      <c r="C750" s="98" t="str">
        <f>'VZGTTQ00009371 - Anto Giscard'!C82</f>
        <v>Offshore</v>
      </c>
      <c r="D750" s="98" t="str">
        <f>'VZGTTQ00009371 - Anto Giscard'!D82</f>
        <v>ACT 200</v>
      </c>
      <c r="E750" s="103" t="str">
        <f>'VZGTTQ00009371 - Anto Giscard'!E82</f>
        <v>Java Springboot Microservices SpringReactive</v>
      </c>
      <c r="F750" s="111" t="s">
        <v>121</v>
      </c>
      <c r="G750" s="111" t="s">
        <v>116</v>
      </c>
      <c r="H750" s="98">
        <v>1000410330</v>
      </c>
      <c r="I750" s="98" t="s">
        <v>113</v>
      </c>
      <c r="J750" s="98" t="s">
        <v>33</v>
      </c>
      <c r="K750" s="15">
        <f>'VZGTTQ00009371 - Anto Giscard'!F82</f>
        <v>17.670000000000002</v>
      </c>
      <c r="L750" s="15">
        <f>'VZGTTQ00009371 - Anto Giscard'!G82</f>
        <v>3109.92</v>
      </c>
      <c r="M750" s="15">
        <f>'VZGTTQ00009371 - Anto Giscard'!H82</f>
        <v>0</v>
      </c>
      <c r="N750" s="15">
        <f>'VZGTTQ00009371 - Anto Giscard'!I82</f>
        <v>0</v>
      </c>
      <c r="O750" s="15">
        <f>'VZGTTQ00009371 - Anto Giscard'!J82</f>
        <v>3109.92</v>
      </c>
      <c r="P750" s="15">
        <f>'VZGTTQ00009371 - Anto Giscard'!K82</f>
        <v>3109.92</v>
      </c>
      <c r="Q750" s="15">
        <f>'VZGTTQ00009371 - Anto Giscard'!L82</f>
        <v>3109.92</v>
      </c>
      <c r="R750" s="15">
        <f>'VZGTTQ00009371 - Anto Giscard'!M82</f>
        <v>3109.92</v>
      </c>
      <c r="S750" s="15">
        <f>'VZGTTQ00009371 - Anto Giscard'!N82</f>
        <v>3109.92</v>
      </c>
      <c r="T750" s="15">
        <f>'VZGTTQ00009371 - Anto Giscard'!O82</f>
        <v>9329.76</v>
      </c>
      <c r="U750" s="15">
        <f>'VZGTTQ00009371 - Anto Giscard'!P82</f>
        <v>12439.68</v>
      </c>
      <c r="V750" s="98">
        <f>'VZGTTQ00009371 - Anto Giscard'!Q82</f>
        <v>0</v>
      </c>
    </row>
    <row r="751" spans="1:22" ht="23.15" hidden="1" customHeight="1">
      <c r="A751" s="98">
        <f>'VZGTTQ00009371 - Anto Giscard'!A83</f>
        <v>2116100</v>
      </c>
      <c r="B751" s="103" t="str">
        <f>'VZGTTQ00009371 - Anto Giscard'!B83</f>
        <v>Aarthi S</v>
      </c>
      <c r="C751" s="98" t="str">
        <f>'VZGTTQ00009371 - Anto Giscard'!C83</f>
        <v>Offshore</v>
      </c>
      <c r="D751" s="98" t="str">
        <f>'VZGTTQ00009371 - Anto Giscard'!D83</f>
        <v>ACT 200</v>
      </c>
      <c r="E751" s="103" t="str">
        <f>'VZGTTQ00009371 - Anto Giscard'!E83</f>
        <v>Java Springboot Microservices SpringReactive</v>
      </c>
      <c r="F751" s="111" t="s">
        <v>121</v>
      </c>
      <c r="G751" s="111" t="s">
        <v>116</v>
      </c>
      <c r="H751" s="98">
        <v>1000410330</v>
      </c>
      <c r="I751" s="98" t="s">
        <v>113</v>
      </c>
      <c r="J751" s="98" t="s">
        <v>33</v>
      </c>
      <c r="K751" s="15">
        <f>'VZGTTQ00009371 - Anto Giscard'!F83</f>
        <v>17.670000000000002</v>
      </c>
      <c r="L751" s="15">
        <f>'VZGTTQ00009371 - Anto Giscard'!G83</f>
        <v>3109.92</v>
      </c>
      <c r="M751" s="15">
        <f>'VZGTTQ00009371 - Anto Giscard'!H83</f>
        <v>0</v>
      </c>
      <c r="N751" s="15">
        <f>'VZGTTQ00009371 - Anto Giscard'!I83</f>
        <v>0</v>
      </c>
      <c r="O751" s="15">
        <f>'VZGTTQ00009371 - Anto Giscard'!J83</f>
        <v>3109.92</v>
      </c>
      <c r="P751" s="15">
        <f>'VZGTTQ00009371 - Anto Giscard'!K83</f>
        <v>3109.92</v>
      </c>
      <c r="Q751" s="15">
        <f>'VZGTTQ00009371 - Anto Giscard'!L83</f>
        <v>3109.92</v>
      </c>
      <c r="R751" s="15">
        <f>'VZGTTQ00009371 - Anto Giscard'!M83</f>
        <v>3109.92</v>
      </c>
      <c r="S751" s="15">
        <f>'VZGTTQ00009371 - Anto Giscard'!N83</f>
        <v>3109.92</v>
      </c>
      <c r="T751" s="15">
        <f>'VZGTTQ00009371 - Anto Giscard'!O83</f>
        <v>9329.76</v>
      </c>
      <c r="U751" s="15">
        <f>'VZGTTQ00009371 - Anto Giscard'!P83</f>
        <v>12439.68</v>
      </c>
      <c r="V751" s="98">
        <f>'VZGTTQ00009371 - Anto Giscard'!Q83</f>
        <v>0</v>
      </c>
    </row>
    <row r="752" spans="1:22" ht="23.15" hidden="1" customHeight="1">
      <c r="A752" s="98">
        <f>'VZGTTQ00009371 - Anto Giscard'!A84</f>
        <v>2385394</v>
      </c>
      <c r="B752" s="103" t="str">
        <f>'VZGTTQ00009371 - Anto Giscard'!B84</f>
        <v>Shivashankar, Yeshwant</v>
      </c>
      <c r="C752" s="98" t="str">
        <f>'VZGTTQ00009371 - Anto Giscard'!C84</f>
        <v>Offshore</v>
      </c>
      <c r="D752" s="98" t="str">
        <f>'VZGTTQ00009371 - Anto Giscard'!D84</f>
        <v>ACT 200</v>
      </c>
      <c r="E752" s="103" t="str">
        <f>'VZGTTQ00009371 - Anto Giscard'!E84</f>
        <v>Java Springboot Microservices SpringReactive</v>
      </c>
      <c r="F752" s="111" t="s">
        <v>121</v>
      </c>
      <c r="G752" s="111" t="s">
        <v>116</v>
      </c>
      <c r="H752" s="98">
        <v>1000430236</v>
      </c>
      <c r="I752" s="98" t="s">
        <v>116</v>
      </c>
      <c r="J752" s="98" t="s">
        <v>24</v>
      </c>
      <c r="K752" s="15">
        <f>'VZGTTQ00009371 - Anto Giscard'!F84</f>
        <v>21.51</v>
      </c>
      <c r="L752" s="15">
        <f>'VZGTTQ00009371 - Anto Giscard'!G84</f>
        <v>3785.76</v>
      </c>
      <c r="M752" s="15">
        <f>'VZGTTQ00009371 - Anto Giscard'!H84</f>
        <v>0</v>
      </c>
      <c r="N752" s="15">
        <f>'VZGTTQ00009371 - Anto Giscard'!I84</f>
        <v>0</v>
      </c>
      <c r="O752" s="15">
        <f>'VZGTTQ00009371 - Anto Giscard'!J84</f>
        <v>3785.76</v>
      </c>
      <c r="P752" s="15">
        <f>'VZGTTQ00009371 - Anto Giscard'!K84</f>
        <v>3785.76</v>
      </c>
      <c r="Q752" s="15">
        <f>'VZGTTQ00009371 - Anto Giscard'!L84</f>
        <v>3785.76</v>
      </c>
      <c r="R752" s="15">
        <f>'VZGTTQ00009371 - Anto Giscard'!M84</f>
        <v>3785.76</v>
      </c>
      <c r="S752" s="15">
        <f>'VZGTTQ00009371 - Anto Giscard'!N84</f>
        <v>3785.76</v>
      </c>
      <c r="T752" s="15">
        <f>'VZGTTQ00009371 - Anto Giscard'!O84</f>
        <v>11357.28</v>
      </c>
      <c r="U752" s="15">
        <f>'VZGTTQ00009371 - Anto Giscard'!P84</f>
        <v>15143.04</v>
      </c>
      <c r="V752" s="98">
        <f>'VZGTTQ00009371 - Anto Giscard'!Q84</f>
        <v>0</v>
      </c>
    </row>
    <row r="753" spans="1:22" ht="23.15" hidden="1" customHeight="1">
      <c r="A753" s="98">
        <f>'VZGTTQ00009371 - Anto Giscard'!A85</f>
        <v>2162286</v>
      </c>
      <c r="B753" s="103" t="str">
        <f>'VZGTTQ00009371 - Anto Giscard'!B85</f>
        <v>jaswant Singh</v>
      </c>
      <c r="C753" s="98" t="str">
        <f>'VZGTTQ00009371 - Anto Giscard'!C85</f>
        <v>Offshore</v>
      </c>
      <c r="D753" s="98" t="str">
        <f>'VZGTTQ00009371 - Anto Giscard'!D85</f>
        <v>ACT 200</v>
      </c>
      <c r="E753" s="103" t="str">
        <f>'VZGTTQ00009371 - Anto Giscard'!E85</f>
        <v>ReactJS</v>
      </c>
      <c r="F753" s="111" t="s">
        <v>121</v>
      </c>
      <c r="G753" s="111" t="s">
        <v>116</v>
      </c>
      <c r="H753" s="98">
        <v>1000410331</v>
      </c>
      <c r="I753" s="98" t="s">
        <v>28</v>
      </c>
      <c r="J753" s="98" t="s">
        <v>24</v>
      </c>
      <c r="K753" s="15">
        <f>'VZGTTQ00009371 - Anto Giscard'!F85</f>
        <v>21.51</v>
      </c>
      <c r="L753" s="15">
        <f>'VZGTTQ00009371 - Anto Giscard'!G85</f>
        <v>3785.76</v>
      </c>
      <c r="M753" s="15">
        <f>'VZGTTQ00009371 - Anto Giscard'!H85</f>
        <v>0</v>
      </c>
      <c r="N753" s="15">
        <f>'VZGTTQ00009371 - Anto Giscard'!I85</f>
        <v>0</v>
      </c>
      <c r="O753" s="15">
        <f>'VZGTTQ00009371 - Anto Giscard'!J85</f>
        <v>3785.76</v>
      </c>
      <c r="P753" s="15">
        <f>'VZGTTQ00009371 - Anto Giscard'!K85</f>
        <v>3785.76</v>
      </c>
      <c r="Q753" s="15">
        <f>'VZGTTQ00009371 - Anto Giscard'!L85</f>
        <v>3785.76</v>
      </c>
      <c r="R753" s="15">
        <f>'VZGTTQ00009371 - Anto Giscard'!M85</f>
        <v>3785.76</v>
      </c>
      <c r="S753" s="15">
        <f>'VZGTTQ00009371 - Anto Giscard'!N85</f>
        <v>3785.76</v>
      </c>
      <c r="T753" s="15">
        <f>'VZGTTQ00009371 - Anto Giscard'!O85</f>
        <v>11357.28</v>
      </c>
      <c r="U753" s="15">
        <f>'VZGTTQ00009371 - Anto Giscard'!P85</f>
        <v>15143.04</v>
      </c>
      <c r="V753" s="98">
        <f>'VZGTTQ00009371 - Anto Giscard'!Q85</f>
        <v>0</v>
      </c>
    </row>
    <row r="754" spans="1:22" ht="23.15" hidden="1" customHeight="1">
      <c r="A754" s="98">
        <f>'VZGTTQ00009371 - Anto Giscard'!A86</f>
        <v>2310737</v>
      </c>
      <c r="B754" s="103" t="str">
        <f>'VZGTTQ00009371 - Anto Giscard'!B86</f>
        <v>Laxmi, Vijay</v>
      </c>
      <c r="C754" s="98" t="str">
        <f>'VZGTTQ00009371 - Anto Giscard'!C86</f>
        <v>Offshore</v>
      </c>
      <c r="D754" s="98" t="str">
        <f>'VZGTTQ00009371 - Anto Giscard'!D86</f>
        <v>ACT 200</v>
      </c>
      <c r="E754" s="103" t="str">
        <f>'VZGTTQ00009371 - Anto Giscard'!E86</f>
        <v>ReactJS</v>
      </c>
      <c r="F754" s="111" t="s">
        <v>121</v>
      </c>
      <c r="G754" s="111" t="s">
        <v>116</v>
      </c>
      <c r="H754" s="98">
        <v>1000441057</v>
      </c>
      <c r="I754" s="98" t="s">
        <v>49</v>
      </c>
      <c r="J754" s="98" t="s">
        <v>33</v>
      </c>
      <c r="K754" s="15">
        <f>'VZGTTQ00009371 - Anto Giscard'!F86</f>
        <v>17.670000000000002</v>
      </c>
      <c r="L754" s="15">
        <f>'VZGTTQ00009371 - Anto Giscard'!G86</f>
        <v>3109.92</v>
      </c>
      <c r="M754" s="15">
        <f>'VZGTTQ00009371 - Anto Giscard'!H86</f>
        <v>0</v>
      </c>
      <c r="N754" s="15">
        <f>'VZGTTQ00009371 - Anto Giscard'!I86</f>
        <v>0</v>
      </c>
      <c r="O754" s="15">
        <f>'VZGTTQ00009371 - Anto Giscard'!J86</f>
        <v>3109.92</v>
      </c>
      <c r="P754" s="15">
        <f>'VZGTTQ00009371 - Anto Giscard'!K86</f>
        <v>3109.92</v>
      </c>
      <c r="Q754" s="15">
        <f>'VZGTTQ00009371 - Anto Giscard'!L86</f>
        <v>3109.92</v>
      </c>
      <c r="R754" s="15">
        <f>'VZGTTQ00009371 - Anto Giscard'!M86</f>
        <v>3109.92</v>
      </c>
      <c r="S754" s="15">
        <f>'VZGTTQ00009371 - Anto Giscard'!N86</f>
        <v>3109.92</v>
      </c>
      <c r="T754" s="15">
        <f>'VZGTTQ00009371 - Anto Giscard'!O86</f>
        <v>9329.76</v>
      </c>
      <c r="U754" s="15">
        <f>'VZGTTQ00009371 - Anto Giscard'!P86</f>
        <v>12439.68</v>
      </c>
      <c r="V754" s="98">
        <f>'VZGTTQ00009371 - Anto Giscard'!Q86</f>
        <v>0</v>
      </c>
    </row>
    <row r="755" spans="1:22" ht="23.15" hidden="1" customHeight="1">
      <c r="A755" s="98">
        <f>'VZGTTQ00009371 - Anto Giscard'!A87</f>
        <v>2359998</v>
      </c>
      <c r="B755" s="103" t="str">
        <f>'VZGTTQ00009371 - Anto Giscard'!B87</f>
        <v>Gnanasundaram M</v>
      </c>
      <c r="C755" s="98" t="str">
        <f>'VZGTTQ00009371 - Anto Giscard'!C87</f>
        <v>Offshore</v>
      </c>
      <c r="D755" s="98" t="str">
        <f>'VZGTTQ00009371 - Anto Giscard'!D87</f>
        <v>ACT 200</v>
      </c>
      <c r="E755" s="103" t="str">
        <f>'VZGTTQ00009371 - Anto Giscard'!E87</f>
        <v>ReactJS</v>
      </c>
      <c r="F755" s="111" t="s">
        <v>121</v>
      </c>
      <c r="G755" s="111" t="s">
        <v>116</v>
      </c>
      <c r="H755" s="98">
        <v>1000430236</v>
      </c>
      <c r="I755" s="98" t="s">
        <v>116</v>
      </c>
      <c r="J755" s="98" t="s">
        <v>33</v>
      </c>
      <c r="K755" s="15">
        <f>'VZGTTQ00009371 - Anto Giscard'!F87</f>
        <v>21.51</v>
      </c>
      <c r="L755" s="15">
        <f>'VZGTTQ00009371 - Anto Giscard'!G87</f>
        <v>3785.76</v>
      </c>
      <c r="M755" s="15">
        <f>'VZGTTQ00009371 - Anto Giscard'!H87</f>
        <v>0</v>
      </c>
      <c r="N755" s="15">
        <f>'VZGTTQ00009371 - Anto Giscard'!I87</f>
        <v>0</v>
      </c>
      <c r="O755" s="15">
        <f>'VZGTTQ00009371 - Anto Giscard'!J87</f>
        <v>3785.76</v>
      </c>
      <c r="P755" s="15">
        <f>'VZGTTQ00009371 - Anto Giscard'!K87</f>
        <v>3785.76</v>
      </c>
      <c r="Q755" s="15">
        <f>'VZGTTQ00009371 - Anto Giscard'!L87</f>
        <v>3785.76</v>
      </c>
      <c r="R755" s="15">
        <f>'VZGTTQ00009371 - Anto Giscard'!M87</f>
        <v>3785.76</v>
      </c>
      <c r="S755" s="15">
        <f>'VZGTTQ00009371 - Anto Giscard'!N87</f>
        <v>3785.76</v>
      </c>
      <c r="T755" s="15">
        <f>'VZGTTQ00009371 - Anto Giscard'!O87</f>
        <v>11357.28</v>
      </c>
      <c r="U755" s="15">
        <f>'VZGTTQ00009371 - Anto Giscard'!P87</f>
        <v>15143.04</v>
      </c>
      <c r="V755" s="98">
        <f>'VZGTTQ00009371 - Anto Giscard'!Q87</f>
        <v>0</v>
      </c>
    </row>
    <row r="756" spans="1:22" ht="23.15" hidden="1" customHeight="1">
      <c r="A756" s="98">
        <f>'VZGTTQ00009371 - Anto Giscard'!A88</f>
        <v>2175721</v>
      </c>
      <c r="B756" s="103" t="str">
        <f>'VZGTTQ00009371 - Anto Giscard'!B88</f>
        <v>Phani kumar, Prudhivi M</v>
      </c>
      <c r="C756" s="98" t="str">
        <f>'VZGTTQ00009371 - Anto Giscard'!C88</f>
        <v>Offshore</v>
      </c>
      <c r="D756" s="98" t="str">
        <f>'VZGTTQ00009371 - Anto Giscard'!D88</f>
        <v>ACT 200</v>
      </c>
      <c r="E756" s="103" t="str">
        <f>'VZGTTQ00009371 - Anto Giscard'!E88</f>
        <v>ReactJS</v>
      </c>
      <c r="F756" s="111" t="s">
        <v>121</v>
      </c>
      <c r="G756" s="111" t="s">
        <v>116</v>
      </c>
      <c r="H756" s="98">
        <v>1000410330</v>
      </c>
      <c r="I756" s="98" t="s">
        <v>113</v>
      </c>
      <c r="J756" s="98" t="s">
        <v>24</v>
      </c>
      <c r="K756" s="15">
        <f>'VZGTTQ00009371 - Anto Giscard'!F88</f>
        <v>25.05</v>
      </c>
      <c r="L756" s="15">
        <f>'VZGTTQ00009371 - Anto Giscard'!G88</f>
        <v>4408.8</v>
      </c>
      <c r="M756" s="15">
        <f>'VZGTTQ00009371 - Anto Giscard'!H88</f>
        <v>0</v>
      </c>
      <c r="N756" s="15">
        <f>'VZGTTQ00009371 - Anto Giscard'!I88</f>
        <v>0</v>
      </c>
      <c r="O756" s="15">
        <f>'VZGTTQ00009371 - Anto Giscard'!J88</f>
        <v>4408.8</v>
      </c>
      <c r="P756" s="15">
        <f>'VZGTTQ00009371 - Anto Giscard'!K88</f>
        <v>4408.8</v>
      </c>
      <c r="Q756" s="15">
        <f>'VZGTTQ00009371 - Anto Giscard'!L88</f>
        <v>4408.8</v>
      </c>
      <c r="R756" s="15">
        <f>'VZGTTQ00009371 - Anto Giscard'!M88</f>
        <v>4408.8</v>
      </c>
      <c r="S756" s="15">
        <f>'VZGTTQ00009371 - Anto Giscard'!N88</f>
        <v>4408.8</v>
      </c>
      <c r="T756" s="15">
        <f>'VZGTTQ00009371 - Anto Giscard'!O88</f>
        <v>13226.400000000001</v>
      </c>
      <c r="U756" s="15">
        <f>'VZGTTQ00009371 - Anto Giscard'!P88</f>
        <v>17635.2</v>
      </c>
      <c r="V756" s="98">
        <f>'VZGTTQ00009371 - Anto Giscard'!Q88</f>
        <v>0</v>
      </c>
    </row>
    <row r="757" spans="1:22" ht="23.15" hidden="1" customHeight="1">
      <c r="A757" s="98">
        <f>'VZGTTQ00009371 - Anto Giscard'!A89</f>
        <v>2138040</v>
      </c>
      <c r="B757" s="103" t="str">
        <f>'VZGTTQ00009371 - Anto Giscard'!B89</f>
        <v>Ashutosh Bharadwaj</v>
      </c>
      <c r="C757" s="98" t="str">
        <f>'VZGTTQ00009371 - Anto Giscard'!C89</f>
        <v>Offshore</v>
      </c>
      <c r="D757" s="98" t="str">
        <f>'VZGTTQ00009371 - Anto Giscard'!D89</f>
        <v>ACT 200</v>
      </c>
      <c r="E757" s="103" t="str">
        <f>'VZGTTQ00009371 - Anto Giscard'!E89</f>
        <v>ReactJS</v>
      </c>
      <c r="F757" s="111" t="s">
        <v>121</v>
      </c>
      <c r="G757" s="111" t="s">
        <v>116</v>
      </c>
      <c r="H757" s="98">
        <v>1000410330</v>
      </c>
      <c r="I757" s="98" t="s">
        <v>113</v>
      </c>
      <c r="J757" s="98" t="s">
        <v>33</v>
      </c>
      <c r="K757" s="15">
        <f>'VZGTTQ00009371 - Anto Giscard'!F89</f>
        <v>17.670000000000002</v>
      </c>
      <c r="L757" s="15">
        <f>'VZGTTQ00009371 - Anto Giscard'!G89</f>
        <v>3109.92</v>
      </c>
      <c r="M757" s="15">
        <f>'VZGTTQ00009371 - Anto Giscard'!H89</f>
        <v>0</v>
      </c>
      <c r="N757" s="15">
        <f>'VZGTTQ00009371 - Anto Giscard'!I89</f>
        <v>0</v>
      </c>
      <c r="O757" s="15">
        <f>'VZGTTQ00009371 - Anto Giscard'!J89</f>
        <v>3109.92</v>
      </c>
      <c r="P757" s="15">
        <f>'VZGTTQ00009371 - Anto Giscard'!K89</f>
        <v>3109.92</v>
      </c>
      <c r="Q757" s="15">
        <f>'VZGTTQ00009371 - Anto Giscard'!L89</f>
        <v>3109.92</v>
      </c>
      <c r="R757" s="15">
        <f>'VZGTTQ00009371 - Anto Giscard'!M89</f>
        <v>3109.92</v>
      </c>
      <c r="S757" s="15">
        <f>'VZGTTQ00009371 - Anto Giscard'!N89</f>
        <v>3109.92</v>
      </c>
      <c r="T757" s="15">
        <f>'VZGTTQ00009371 - Anto Giscard'!O89</f>
        <v>9329.76</v>
      </c>
      <c r="U757" s="15">
        <f>'VZGTTQ00009371 - Anto Giscard'!P89</f>
        <v>12439.68</v>
      </c>
      <c r="V757" s="98">
        <f>'VZGTTQ00009371 - Anto Giscard'!Q89</f>
        <v>0</v>
      </c>
    </row>
    <row r="758" spans="1:22" ht="23.15" hidden="1" customHeight="1">
      <c r="A758" s="98">
        <f>'VZGTTQ00009371 - Anto Giscard'!A90</f>
        <v>2102075</v>
      </c>
      <c r="B758" s="103" t="str">
        <f>'VZGTTQ00009371 - Anto Giscard'!B90</f>
        <v>Satyam Gautam</v>
      </c>
      <c r="C758" s="98" t="str">
        <f>'VZGTTQ00009371 - Anto Giscard'!C90</f>
        <v>Offshore</v>
      </c>
      <c r="D758" s="98" t="str">
        <f>'VZGTTQ00009371 - Anto Giscard'!D90</f>
        <v>ACT 200</v>
      </c>
      <c r="E758" s="103" t="str">
        <f>'VZGTTQ00009371 - Anto Giscard'!E90</f>
        <v>ReactJS</v>
      </c>
      <c r="F758" s="111" t="s">
        <v>121</v>
      </c>
      <c r="G758" s="111" t="s">
        <v>116</v>
      </c>
      <c r="H758" s="98">
        <v>1000430236</v>
      </c>
      <c r="I758" s="98" t="s">
        <v>116</v>
      </c>
      <c r="J758" s="98" t="s">
        <v>33</v>
      </c>
      <c r="K758" s="15">
        <f>'VZGTTQ00009371 - Anto Giscard'!F90</f>
        <v>21.51</v>
      </c>
      <c r="L758" s="15">
        <f>'VZGTTQ00009371 - Anto Giscard'!G90</f>
        <v>3785.76</v>
      </c>
      <c r="M758" s="15">
        <f>'VZGTTQ00009371 - Anto Giscard'!H90</f>
        <v>0</v>
      </c>
      <c r="N758" s="15">
        <f>'VZGTTQ00009371 - Anto Giscard'!I90</f>
        <v>0</v>
      </c>
      <c r="O758" s="15">
        <f>'VZGTTQ00009371 - Anto Giscard'!J90</f>
        <v>3785.76</v>
      </c>
      <c r="P758" s="15">
        <f>'VZGTTQ00009371 - Anto Giscard'!K90</f>
        <v>3785.76</v>
      </c>
      <c r="Q758" s="15">
        <f>'VZGTTQ00009371 - Anto Giscard'!L90</f>
        <v>3785.76</v>
      </c>
      <c r="R758" s="15">
        <f>'VZGTTQ00009371 - Anto Giscard'!M90</f>
        <v>3785.76</v>
      </c>
      <c r="S758" s="15">
        <f>'VZGTTQ00009371 - Anto Giscard'!N90</f>
        <v>3785.76</v>
      </c>
      <c r="T758" s="15">
        <f>'VZGTTQ00009371 - Anto Giscard'!O90</f>
        <v>11357.28</v>
      </c>
      <c r="U758" s="15">
        <f>'VZGTTQ00009371 - Anto Giscard'!P90</f>
        <v>15143.04</v>
      </c>
      <c r="V758" s="98">
        <f>'VZGTTQ00009371 - Anto Giscard'!Q90</f>
        <v>0</v>
      </c>
    </row>
    <row r="759" spans="1:22" ht="23.15" hidden="1" customHeight="1">
      <c r="A759" s="98">
        <f>'VZGTTQ00009371 - Anto Giscard'!A91</f>
        <v>2085375</v>
      </c>
      <c r="B759" s="103" t="str">
        <f>'VZGTTQ00009371 - Anto Giscard'!B91</f>
        <v>Hiremath, Sadanand</v>
      </c>
      <c r="C759" s="98" t="str">
        <f>'VZGTTQ00009371 - Anto Giscard'!C91</f>
        <v>Offshore</v>
      </c>
      <c r="D759" s="98" t="str">
        <f>'VZGTTQ00009371 - Anto Giscard'!D91</f>
        <v>ACT 200</v>
      </c>
      <c r="E759" s="103" t="str">
        <f>'VZGTTQ00009371 - Anto Giscard'!E91</f>
        <v>ReactJS</v>
      </c>
      <c r="F759" s="111" t="s">
        <v>121</v>
      </c>
      <c r="G759" s="111" t="s">
        <v>116</v>
      </c>
      <c r="H759" s="98" t="e">
        <v>#N/A</v>
      </c>
      <c r="I759" s="98" t="e">
        <v>#N/A</v>
      </c>
      <c r="J759" s="98" t="e">
        <v>#N/A</v>
      </c>
      <c r="K759" s="15">
        <f>'VZGTTQ00009371 - Anto Giscard'!F91</f>
        <v>17.670000000000002</v>
      </c>
      <c r="L759" s="15">
        <f>'VZGTTQ00009371 - Anto Giscard'!G91</f>
        <v>3109.92</v>
      </c>
      <c r="M759" s="15">
        <f>'VZGTTQ00009371 - Anto Giscard'!H91</f>
        <v>0</v>
      </c>
      <c r="N759" s="15">
        <f>'VZGTTQ00009371 - Anto Giscard'!I91</f>
        <v>0</v>
      </c>
      <c r="O759" s="15">
        <f>'VZGTTQ00009371 - Anto Giscard'!J91</f>
        <v>3109.92</v>
      </c>
      <c r="P759" s="15">
        <f>'VZGTTQ00009371 - Anto Giscard'!K91</f>
        <v>3109.92</v>
      </c>
      <c r="Q759" s="15">
        <f>'VZGTTQ00009371 - Anto Giscard'!L91</f>
        <v>3109.92</v>
      </c>
      <c r="R759" s="15">
        <f>'VZGTTQ00009371 - Anto Giscard'!M91</f>
        <v>3109.92</v>
      </c>
      <c r="S759" s="15">
        <f>'VZGTTQ00009371 - Anto Giscard'!N91</f>
        <v>3109.92</v>
      </c>
      <c r="T759" s="15">
        <f>'VZGTTQ00009371 - Anto Giscard'!O91</f>
        <v>9329.76</v>
      </c>
      <c r="U759" s="15">
        <f>'VZGTTQ00009371 - Anto Giscard'!P91</f>
        <v>12439.68</v>
      </c>
      <c r="V759" s="98">
        <f>'VZGTTQ00009371 - Anto Giscard'!Q91</f>
        <v>0</v>
      </c>
    </row>
    <row r="760" spans="1:22" ht="23.15" hidden="1" customHeight="1">
      <c r="A760" s="98">
        <f>'VZGTTQ00009371 - Anto Giscard'!A92</f>
        <v>2073225</v>
      </c>
      <c r="B760" s="103" t="str">
        <f>'VZGTTQ00009371 - Anto Giscard'!B92</f>
        <v>Mounika, Yeddula</v>
      </c>
      <c r="C760" s="98" t="str">
        <f>'VZGTTQ00009371 - Anto Giscard'!C92</f>
        <v>Offshore</v>
      </c>
      <c r="D760" s="98" t="str">
        <f>'VZGTTQ00009371 - Anto Giscard'!D92</f>
        <v>ACT 200</v>
      </c>
      <c r="E760" s="103" t="str">
        <f>'VZGTTQ00009371 - Anto Giscard'!E92</f>
        <v>QA Analyst</v>
      </c>
      <c r="F760" s="111" t="s">
        <v>121</v>
      </c>
      <c r="G760" s="111" t="s">
        <v>116</v>
      </c>
      <c r="H760" s="98">
        <v>1000430236</v>
      </c>
      <c r="I760" s="98" t="s">
        <v>116</v>
      </c>
      <c r="J760" s="98" t="s">
        <v>33</v>
      </c>
      <c r="K760" s="15">
        <f>'VZGTTQ00009371 - Anto Giscard'!F92</f>
        <v>17.07</v>
      </c>
      <c r="L760" s="15">
        <f>'VZGTTQ00009371 - Anto Giscard'!G92</f>
        <v>3004.32</v>
      </c>
      <c r="M760" s="15">
        <f>'VZGTTQ00009371 - Anto Giscard'!H92</f>
        <v>0</v>
      </c>
      <c r="N760" s="15">
        <f>'VZGTTQ00009371 - Anto Giscard'!I92</f>
        <v>0</v>
      </c>
      <c r="O760" s="15">
        <f>'VZGTTQ00009371 - Anto Giscard'!J92</f>
        <v>3004.32</v>
      </c>
      <c r="P760" s="15">
        <f>'VZGTTQ00009371 - Anto Giscard'!K92</f>
        <v>3004.32</v>
      </c>
      <c r="Q760" s="15">
        <f>'VZGTTQ00009371 - Anto Giscard'!L92</f>
        <v>3004.32</v>
      </c>
      <c r="R760" s="15">
        <f>'VZGTTQ00009371 - Anto Giscard'!M92</f>
        <v>3004.32</v>
      </c>
      <c r="S760" s="15">
        <f>'VZGTTQ00009371 - Anto Giscard'!N92</f>
        <v>3004.32</v>
      </c>
      <c r="T760" s="15">
        <f>'VZGTTQ00009371 - Anto Giscard'!O92</f>
        <v>9012.9600000000009</v>
      </c>
      <c r="U760" s="15">
        <f>'VZGTTQ00009371 - Anto Giscard'!P92</f>
        <v>12017.28</v>
      </c>
      <c r="V760" s="98">
        <f>'VZGTTQ00009371 - Anto Giscard'!Q92</f>
        <v>0</v>
      </c>
    </row>
    <row r="761" spans="1:22" ht="23.15" hidden="1" customHeight="1">
      <c r="A761" s="98">
        <f>'VZGTTQ00009371 - Anto Giscard'!A93</f>
        <v>630149</v>
      </c>
      <c r="B761" s="103" t="str">
        <f>'VZGTTQ00009371 - Anto Giscard'!B93</f>
        <v>Vasu Gattu</v>
      </c>
      <c r="C761" s="98" t="str">
        <f>'VZGTTQ00009371 - Anto Giscard'!C93</f>
        <v>Offshore</v>
      </c>
      <c r="D761" s="98" t="str">
        <f>'VZGTTQ00009371 - Anto Giscard'!D93</f>
        <v>ACT 200</v>
      </c>
      <c r="E761" s="103" t="str">
        <f>'VZGTTQ00009371 - Anto Giscard'!E93</f>
        <v>QA Analyst</v>
      </c>
      <c r="F761" s="111" t="s">
        <v>121</v>
      </c>
      <c r="G761" s="111" t="s">
        <v>116</v>
      </c>
      <c r="H761" s="98">
        <v>1000430236</v>
      </c>
      <c r="I761" s="98" t="s">
        <v>116</v>
      </c>
      <c r="J761" s="98" t="s">
        <v>26</v>
      </c>
      <c r="K761" s="15">
        <f>'VZGTTQ00009371 - Anto Giscard'!F93</f>
        <v>23.13</v>
      </c>
      <c r="L761" s="15">
        <f>'VZGTTQ00009371 - Anto Giscard'!G93</f>
        <v>4070.8799999999997</v>
      </c>
      <c r="M761" s="15">
        <f>'VZGTTQ00009371 - Anto Giscard'!H93</f>
        <v>0</v>
      </c>
      <c r="N761" s="15">
        <f>'VZGTTQ00009371 - Anto Giscard'!I93</f>
        <v>0</v>
      </c>
      <c r="O761" s="15">
        <f>'VZGTTQ00009371 - Anto Giscard'!J93</f>
        <v>4070.8799999999997</v>
      </c>
      <c r="P761" s="15">
        <f>'VZGTTQ00009371 - Anto Giscard'!K93</f>
        <v>4070.8799999999997</v>
      </c>
      <c r="Q761" s="15">
        <f>'VZGTTQ00009371 - Anto Giscard'!L93</f>
        <v>4070.8799999999997</v>
      </c>
      <c r="R761" s="15">
        <f>'VZGTTQ00009371 - Anto Giscard'!M93</f>
        <v>4070.8799999999997</v>
      </c>
      <c r="S761" s="15">
        <f>'VZGTTQ00009371 - Anto Giscard'!N93</f>
        <v>4070.8799999999997</v>
      </c>
      <c r="T761" s="15">
        <f>'VZGTTQ00009371 - Anto Giscard'!O93</f>
        <v>12212.64</v>
      </c>
      <c r="U761" s="15">
        <f>'VZGTTQ00009371 - Anto Giscard'!P93</f>
        <v>16283.519999999999</v>
      </c>
      <c r="V761" s="98">
        <f>'VZGTTQ00009371 - Anto Giscard'!Q93</f>
        <v>0</v>
      </c>
    </row>
    <row r="762" spans="1:22" ht="23.15" hidden="1" customHeight="1">
      <c r="A762" s="98">
        <f>'VZGTTQ00009371 - Anto Giscard'!A94</f>
        <v>2178381</v>
      </c>
      <c r="B762" s="103" t="str">
        <f>'VZGTTQ00009371 - Anto Giscard'!B94</f>
        <v>Tamil Selvam</v>
      </c>
      <c r="C762" s="98" t="str">
        <f>'VZGTTQ00009371 - Anto Giscard'!C94</f>
        <v>Offshore</v>
      </c>
      <c r="D762" s="98" t="str">
        <f>'VZGTTQ00009371 - Anto Giscard'!D94</f>
        <v>ACT 200</v>
      </c>
      <c r="E762" s="103" t="str">
        <f>'VZGTTQ00009371 - Anto Giscard'!E94</f>
        <v>QA Analyst</v>
      </c>
      <c r="F762" s="111" t="s">
        <v>121</v>
      </c>
      <c r="G762" s="111" t="s">
        <v>116</v>
      </c>
      <c r="H762" s="98">
        <v>1000430236</v>
      </c>
      <c r="I762" s="98" t="s">
        <v>116</v>
      </c>
      <c r="J762" s="98" t="s">
        <v>26</v>
      </c>
      <c r="K762" s="15">
        <f>'VZGTTQ00009371 - Anto Giscard'!F94</f>
        <v>20.2</v>
      </c>
      <c r="L762" s="15">
        <f>'VZGTTQ00009371 - Anto Giscard'!G94</f>
        <v>3555.2</v>
      </c>
      <c r="M762" s="15">
        <f>'VZGTTQ00009371 - Anto Giscard'!H94</f>
        <v>0</v>
      </c>
      <c r="N762" s="15">
        <f>'VZGTTQ00009371 - Anto Giscard'!I94</f>
        <v>0</v>
      </c>
      <c r="O762" s="15">
        <f>'VZGTTQ00009371 - Anto Giscard'!J94</f>
        <v>3555.2</v>
      </c>
      <c r="P762" s="15">
        <f>'VZGTTQ00009371 - Anto Giscard'!K94</f>
        <v>3555.2</v>
      </c>
      <c r="Q762" s="15">
        <f>'VZGTTQ00009371 - Anto Giscard'!L94</f>
        <v>3555.2</v>
      </c>
      <c r="R762" s="15">
        <f>'VZGTTQ00009371 - Anto Giscard'!M94</f>
        <v>3555.2</v>
      </c>
      <c r="S762" s="15">
        <f>'VZGTTQ00009371 - Anto Giscard'!N94</f>
        <v>3555.2</v>
      </c>
      <c r="T762" s="15">
        <f>'VZGTTQ00009371 - Anto Giscard'!O94</f>
        <v>10665.599999999999</v>
      </c>
      <c r="U762" s="15">
        <f>'VZGTTQ00009371 - Anto Giscard'!P94</f>
        <v>14220.8</v>
      </c>
      <c r="V762" s="98">
        <f>'VZGTTQ00009371 - Anto Giscard'!Q94</f>
        <v>0</v>
      </c>
    </row>
    <row r="763" spans="1:22" ht="23.15" hidden="1" customHeight="1">
      <c r="A763" s="98">
        <f>'VZGTTQ00009371 - Anto Giscard'!A95</f>
        <v>2300597</v>
      </c>
      <c r="B763" s="103" t="str">
        <f>'VZGTTQ00009371 - Anto Giscard'!B95</f>
        <v>Gummala Sravani</v>
      </c>
      <c r="C763" s="98" t="str">
        <f>'VZGTTQ00009371 - Anto Giscard'!C95</f>
        <v>Offshore</v>
      </c>
      <c r="D763" s="98" t="str">
        <f>'VZGTTQ00009371 - Anto Giscard'!D95</f>
        <v>ACT 200</v>
      </c>
      <c r="E763" s="103" t="str">
        <f>'VZGTTQ00009371 - Anto Giscard'!E95</f>
        <v>QA Analyst</v>
      </c>
      <c r="F763" s="111" t="s">
        <v>121</v>
      </c>
      <c r="G763" s="111" t="s">
        <v>116</v>
      </c>
      <c r="H763" s="98">
        <v>1000430236</v>
      </c>
      <c r="I763" s="98" t="s">
        <v>116</v>
      </c>
      <c r="J763" s="98" t="s">
        <v>26</v>
      </c>
      <c r="K763" s="15">
        <f>'VZGTTQ00009371 - Anto Giscard'!F95</f>
        <v>20.2</v>
      </c>
      <c r="L763" s="15">
        <f>'VZGTTQ00009371 - Anto Giscard'!G95</f>
        <v>3555.2</v>
      </c>
      <c r="M763" s="15">
        <f>'VZGTTQ00009371 - Anto Giscard'!H95</f>
        <v>0</v>
      </c>
      <c r="N763" s="15">
        <f>'VZGTTQ00009371 - Anto Giscard'!I95</f>
        <v>0</v>
      </c>
      <c r="O763" s="15">
        <f>'VZGTTQ00009371 - Anto Giscard'!J95</f>
        <v>3555.2</v>
      </c>
      <c r="P763" s="15">
        <f>'VZGTTQ00009371 - Anto Giscard'!K95</f>
        <v>3555.2</v>
      </c>
      <c r="Q763" s="15">
        <f>'VZGTTQ00009371 - Anto Giscard'!L95</f>
        <v>3555.2</v>
      </c>
      <c r="R763" s="15">
        <f>'VZGTTQ00009371 - Anto Giscard'!M95</f>
        <v>3555.2</v>
      </c>
      <c r="S763" s="15">
        <f>'VZGTTQ00009371 - Anto Giscard'!N95</f>
        <v>3555.2</v>
      </c>
      <c r="T763" s="15">
        <f>'VZGTTQ00009371 - Anto Giscard'!O95</f>
        <v>10665.599999999999</v>
      </c>
      <c r="U763" s="15">
        <f>'VZGTTQ00009371 - Anto Giscard'!P95</f>
        <v>14220.8</v>
      </c>
      <c r="V763" s="98">
        <f>'VZGTTQ00009371 - Anto Giscard'!Q95</f>
        <v>0</v>
      </c>
    </row>
    <row r="764" spans="1:22" ht="23.15" hidden="1" customHeight="1">
      <c r="A764" s="98">
        <f>'VZGTTQ00009371 - Anto Giscard'!A96</f>
        <v>2108228</v>
      </c>
      <c r="B764" s="103" t="str">
        <f>'VZGTTQ00009371 - Anto Giscard'!B96</f>
        <v>Sonu Kumar</v>
      </c>
      <c r="C764" s="98" t="str">
        <f>'VZGTTQ00009371 - Anto Giscard'!C96</f>
        <v>Offshore</v>
      </c>
      <c r="D764" s="98" t="str">
        <f>'VZGTTQ00009371 - Anto Giscard'!D96</f>
        <v>ACT 200</v>
      </c>
      <c r="E764" s="103" t="str">
        <f>'VZGTTQ00009371 - Anto Giscard'!E96</f>
        <v>QA Analyst</v>
      </c>
      <c r="F764" s="111" t="s">
        <v>121</v>
      </c>
      <c r="G764" s="111" t="s">
        <v>116</v>
      </c>
      <c r="H764" s="98">
        <v>1000430236</v>
      </c>
      <c r="I764" s="98" t="s">
        <v>116</v>
      </c>
      <c r="J764" s="98" t="s">
        <v>26</v>
      </c>
      <c r="K764" s="15">
        <f>'VZGTTQ00009371 - Anto Giscard'!F96</f>
        <v>17.07</v>
      </c>
      <c r="L764" s="15">
        <f>'VZGTTQ00009371 - Anto Giscard'!G96</f>
        <v>3004.32</v>
      </c>
      <c r="M764" s="15">
        <f>'VZGTTQ00009371 - Anto Giscard'!H96</f>
        <v>0</v>
      </c>
      <c r="N764" s="15">
        <f>'VZGTTQ00009371 - Anto Giscard'!I96</f>
        <v>0</v>
      </c>
      <c r="O764" s="15">
        <f>'VZGTTQ00009371 - Anto Giscard'!J96</f>
        <v>3004.32</v>
      </c>
      <c r="P764" s="15">
        <f>'VZGTTQ00009371 - Anto Giscard'!K96</f>
        <v>3004.32</v>
      </c>
      <c r="Q764" s="15">
        <f>'VZGTTQ00009371 - Anto Giscard'!L96</f>
        <v>3004.32</v>
      </c>
      <c r="R764" s="15">
        <f>'VZGTTQ00009371 - Anto Giscard'!M96</f>
        <v>3004.32</v>
      </c>
      <c r="S764" s="15">
        <f>'VZGTTQ00009371 - Anto Giscard'!N96</f>
        <v>3004.32</v>
      </c>
      <c r="T764" s="15">
        <f>'VZGTTQ00009371 - Anto Giscard'!O96</f>
        <v>9012.9600000000009</v>
      </c>
      <c r="U764" s="15">
        <f>'VZGTTQ00009371 - Anto Giscard'!P96</f>
        <v>12017.28</v>
      </c>
      <c r="V764" s="98">
        <f>'VZGTTQ00009371 - Anto Giscard'!Q96</f>
        <v>0</v>
      </c>
    </row>
    <row r="765" spans="1:22" ht="23.15" hidden="1" customHeight="1">
      <c r="A765" s="98">
        <f>'VZGTTQ00009371 - Anto Giscard'!A97</f>
        <v>2015120</v>
      </c>
      <c r="B765" s="103" t="str">
        <f>'VZGTTQ00009371 - Anto Giscard'!B97</f>
        <v>Palanisamy,Guha Prashanthini</v>
      </c>
      <c r="C765" s="98" t="str">
        <f>'VZGTTQ00009371 - Anto Giscard'!C97</f>
        <v>Offshore</v>
      </c>
      <c r="D765" s="98" t="str">
        <f>'VZGTTQ00009371 - Anto Giscard'!D97</f>
        <v>ACT 200</v>
      </c>
      <c r="E765" s="103" t="str">
        <f>'VZGTTQ00009371 - Anto Giscard'!E97</f>
        <v>QA Analyst</v>
      </c>
      <c r="F765" s="111" t="s">
        <v>121</v>
      </c>
      <c r="G765" s="111" t="s">
        <v>116</v>
      </c>
      <c r="H765" s="98">
        <v>1000430236</v>
      </c>
      <c r="I765" s="98" t="s">
        <v>116</v>
      </c>
      <c r="J765" s="98" t="s">
        <v>26</v>
      </c>
      <c r="K765" s="15">
        <f>'VZGTTQ00009371 - Anto Giscard'!F97</f>
        <v>20.2</v>
      </c>
      <c r="L765" s="15">
        <f>'VZGTTQ00009371 - Anto Giscard'!G97</f>
        <v>3555.2</v>
      </c>
      <c r="M765" s="15">
        <f>'VZGTTQ00009371 - Anto Giscard'!H97</f>
        <v>0</v>
      </c>
      <c r="N765" s="15">
        <f>'VZGTTQ00009371 - Anto Giscard'!I97</f>
        <v>0</v>
      </c>
      <c r="O765" s="15">
        <f>'VZGTTQ00009371 - Anto Giscard'!J97</f>
        <v>3555.2</v>
      </c>
      <c r="P765" s="15">
        <f>'VZGTTQ00009371 - Anto Giscard'!K97</f>
        <v>3555.2</v>
      </c>
      <c r="Q765" s="15">
        <f>'VZGTTQ00009371 - Anto Giscard'!L97</f>
        <v>3555.2</v>
      </c>
      <c r="R765" s="15">
        <f>'VZGTTQ00009371 - Anto Giscard'!M97</f>
        <v>3555.2</v>
      </c>
      <c r="S765" s="15">
        <f>'VZGTTQ00009371 - Anto Giscard'!N97</f>
        <v>3555.2</v>
      </c>
      <c r="T765" s="15">
        <f>'VZGTTQ00009371 - Anto Giscard'!O97</f>
        <v>10665.599999999999</v>
      </c>
      <c r="U765" s="15">
        <f>'VZGTTQ00009371 - Anto Giscard'!P97</f>
        <v>14220.8</v>
      </c>
      <c r="V765" s="98">
        <f>'VZGTTQ00009371 - Anto Giscard'!Q97</f>
        <v>0</v>
      </c>
    </row>
    <row r="766" spans="1:22" ht="23.15" hidden="1" customHeight="1">
      <c r="A766" s="98">
        <f>'VZGTTQ00009371 - Anto Giscard'!A98</f>
        <v>833931</v>
      </c>
      <c r="B766" s="103" t="str">
        <f>'VZGTTQ00009371 - Anto Giscard'!B98</f>
        <v>C S, Gowrishankar</v>
      </c>
      <c r="C766" s="98" t="str">
        <f>'VZGTTQ00009371 - Anto Giscard'!C98</f>
        <v>Offshore</v>
      </c>
      <c r="D766" s="98" t="str">
        <f>'VZGTTQ00009371 - Anto Giscard'!D98</f>
        <v>ACT 200</v>
      </c>
      <c r="E766" s="103" t="str">
        <f>'VZGTTQ00009371 - Anto Giscard'!E98</f>
        <v>QA Analyst</v>
      </c>
      <c r="F766" s="111" t="s">
        <v>121</v>
      </c>
      <c r="G766" s="111" t="s">
        <v>116</v>
      </c>
      <c r="H766" s="98">
        <v>1000430236</v>
      </c>
      <c r="I766" s="98" t="s">
        <v>116</v>
      </c>
      <c r="J766" s="98" t="s">
        <v>26</v>
      </c>
      <c r="K766" s="15">
        <f>'VZGTTQ00009371 - Anto Giscard'!F98</f>
        <v>18.18</v>
      </c>
      <c r="L766" s="15">
        <f>'VZGTTQ00009371 - Anto Giscard'!G98</f>
        <v>3199.68</v>
      </c>
      <c r="M766" s="15">
        <f>'VZGTTQ00009371 - Anto Giscard'!H98</f>
        <v>0</v>
      </c>
      <c r="N766" s="15">
        <f>'VZGTTQ00009371 - Anto Giscard'!I98</f>
        <v>0</v>
      </c>
      <c r="O766" s="15">
        <f>'VZGTTQ00009371 - Anto Giscard'!J98</f>
        <v>3199.68</v>
      </c>
      <c r="P766" s="15">
        <f>'VZGTTQ00009371 - Anto Giscard'!K98</f>
        <v>3199.68</v>
      </c>
      <c r="Q766" s="15">
        <f>'VZGTTQ00009371 - Anto Giscard'!L98</f>
        <v>3199.68</v>
      </c>
      <c r="R766" s="15">
        <f>'VZGTTQ00009371 - Anto Giscard'!M98</f>
        <v>3199.68</v>
      </c>
      <c r="S766" s="15">
        <f>'VZGTTQ00009371 - Anto Giscard'!N98</f>
        <v>3199.68</v>
      </c>
      <c r="T766" s="15">
        <f>'VZGTTQ00009371 - Anto Giscard'!O98</f>
        <v>9599.0399999999991</v>
      </c>
      <c r="U766" s="15">
        <f>'VZGTTQ00009371 - Anto Giscard'!P98</f>
        <v>12798.72</v>
      </c>
      <c r="V766" s="98">
        <f>'VZGTTQ00009371 - Anto Giscard'!Q98</f>
        <v>0</v>
      </c>
    </row>
    <row r="767" spans="1:22" ht="23.15" hidden="1" customHeight="1">
      <c r="A767" s="98">
        <f>'VZGTTQ00009371 - Anto Giscard'!A99</f>
        <v>2091529</v>
      </c>
      <c r="B767" s="103" t="str">
        <f>'VZGTTQ00009371 - Anto Giscard'!B99</f>
        <v>Seggam Vasu</v>
      </c>
      <c r="C767" s="98" t="str">
        <f>'VZGTTQ00009371 - Anto Giscard'!C99</f>
        <v>Offshore</v>
      </c>
      <c r="D767" s="98" t="str">
        <f>'VZGTTQ00009371 - Anto Giscard'!D99</f>
        <v>ACT 200</v>
      </c>
      <c r="E767" s="103" t="str">
        <f>'VZGTTQ00009371 - Anto Giscard'!E99</f>
        <v>QA Analyst</v>
      </c>
      <c r="F767" s="111" t="s">
        <v>121</v>
      </c>
      <c r="G767" s="111" t="s">
        <v>116</v>
      </c>
      <c r="H767" s="98">
        <v>1000430236</v>
      </c>
      <c r="I767" s="98" t="s">
        <v>116</v>
      </c>
      <c r="J767" s="98" t="s">
        <v>26</v>
      </c>
      <c r="K767" s="15">
        <f>'VZGTTQ00009371 - Anto Giscard'!F99</f>
        <v>18.18</v>
      </c>
      <c r="L767" s="15">
        <f>'VZGTTQ00009371 - Anto Giscard'!G99</f>
        <v>3199.68</v>
      </c>
      <c r="M767" s="15">
        <f>'VZGTTQ00009371 - Anto Giscard'!H99</f>
        <v>0</v>
      </c>
      <c r="N767" s="15">
        <f>'VZGTTQ00009371 - Anto Giscard'!I99</f>
        <v>0</v>
      </c>
      <c r="O767" s="15">
        <f>'VZGTTQ00009371 - Anto Giscard'!J99</f>
        <v>3199.68</v>
      </c>
      <c r="P767" s="15">
        <f>'VZGTTQ00009371 - Anto Giscard'!K99</f>
        <v>3199.68</v>
      </c>
      <c r="Q767" s="15">
        <f>'VZGTTQ00009371 - Anto Giscard'!L99</f>
        <v>3199.68</v>
      </c>
      <c r="R767" s="15">
        <f>'VZGTTQ00009371 - Anto Giscard'!M99</f>
        <v>3199.68</v>
      </c>
      <c r="S767" s="15">
        <f>'VZGTTQ00009371 - Anto Giscard'!N99</f>
        <v>3199.68</v>
      </c>
      <c r="T767" s="15">
        <f>'VZGTTQ00009371 - Anto Giscard'!O99</f>
        <v>9599.0399999999991</v>
      </c>
      <c r="U767" s="15">
        <f>'VZGTTQ00009371 - Anto Giscard'!P99</f>
        <v>12798.72</v>
      </c>
      <c r="V767" s="98">
        <f>'VZGTTQ00009371 - Anto Giscard'!Q99</f>
        <v>0</v>
      </c>
    </row>
    <row r="768" spans="1:22" ht="23.15" hidden="1" customHeight="1">
      <c r="A768" s="98">
        <f>'VZGTTQ00009371 - Anto Giscard'!A100</f>
        <v>2102700</v>
      </c>
      <c r="B768" s="103" t="str">
        <f>'VZGTTQ00009371 - Anto Giscard'!B100</f>
        <v>pratyusha parida</v>
      </c>
      <c r="C768" s="98" t="str">
        <f>'VZGTTQ00009371 - Anto Giscard'!C100</f>
        <v>Offshore</v>
      </c>
      <c r="D768" s="98" t="str">
        <f>'VZGTTQ00009371 - Anto Giscard'!D100</f>
        <v>ACT 200</v>
      </c>
      <c r="E768" s="103" t="str">
        <f>'VZGTTQ00009371 - Anto Giscard'!E100</f>
        <v>QA Analyst</v>
      </c>
      <c r="F768" s="111" t="s">
        <v>121</v>
      </c>
      <c r="G768" s="111" t="s">
        <v>116</v>
      </c>
      <c r="H768" s="98">
        <v>1000430236</v>
      </c>
      <c r="I768" s="98" t="s">
        <v>116</v>
      </c>
      <c r="J768" s="98" t="s">
        <v>26</v>
      </c>
      <c r="K768" s="15">
        <f>'VZGTTQ00009371 - Anto Giscard'!F100</f>
        <v>17.07</v>
      </c>
      <c r="L768" s="15">
        <f>'VZGTTQ00009371 - Anto Giscard'!G100</f>
        <v>3004.32</v>
      </c>
      <c r="M768" s="15">
        <f>'VZGTTQ00009371 - Anto Giscard'!H100</f>
        <v>0</v>
      </c>
      <c r="N768" s="15">
        <f>'VZGTTQ00009371 - Anto Giscard'!I100</f>
        <v>0</v>
      </c>
      <c r="O768" s="15">
        <f>'VZGTTQ00009371 - Anto Giscard'!J100</f>
        <v>3004.32</v>
      </c>
      <c r="P768" s="15">
        <f>'VZGTTQ00009371 - Anto Giscard'!K100</f>
        <v>3004.32</v>
      </c>
      <c r="Q768" s="15">
        <f>'VZGTTQ00009371 - Anto Giscard'!L100</f>
        <v>3004.32</v>
      </c>
      <c r="R768" s="15">
        <f>'VZGTTQ00009371 - Anto Giscard'!M100</f>
        <v>3004.32</v>
      </c>
      <c r="S768" s="15">
        <f>'VZGTTQ00009371 - Anto Giscard'!N100</f>
        <v>3004.32</v>
      </c>
      <c r="T768" s="15">
        <f>'VZGTTQ00009371 - Anto Giscard'!O100</f>
        <v>9012.9600000000009</v>
      </c>
      <c r="U768" s="15">
        <f>'VZGTTQ00009371 - Anto Giscard'!P100</f>
        <v>12017.28</v>
      </c>
      <c r="V768" s="98">
        <f>'VZGTTQ00009371 - Anto Giscard'!Q100</f>
        <v>0</v>
      </c>
    </row>
    <row r="769" spans="1:22" ht="23.15" hidden="1" customHeight="1">
      <c r="A769" s="98">
        <f>'VZGTTQ00009371 - Anto Giscard'!A101</f>
        <v>2339143</v>
      </c>
      <c r="B769" s="103" t="str">
        <f>'VZGTTQ00009371 - Anto Giscard'!B101</f>
        <v>Mohanasundaram S</v>
      </c>
      <c r="C769" s="98" t="str">
        <f>'VZGTTQ00009371 - Anto Giscard'!C101</f>
        <v>Offshore</v>
      </c>
      <c r="D769" s="98" t="str">
        <f>'VZGTTQ00009371 - Anto Giscard'!D101</f>
        <v>ACT 195</v>
      </c>
      <c r="E769" s="103" t="str">
        <f>'VZGTTQ00009371 - Anto Giscard'!E101</f>
        <v>Release Train Engineer</v>
      </c>
      <c r="F769" s="111" t="s">
        <v>121</v>
      </c>
      <c r="G769" s="111" t="s">
        <v>116</v>
      </c>
      <c r="H769" s="98" t="e">
        <v>#REF!</v>
      </c>
      <c r="I769" s="98" t="e">
        <v>#REF!</v>
      </c>
      <c r="J769" s="98" t="e">
        <v>#REF!</v>
      </c>
      <c r="K769" s="15">
        <f>'VZGTTQ00009371 - Anto Giscard'!F101</f>
        <v>20.2</v>
      </c>
      <c r="L769" s="15">
        <f>'VZGTTQ00009371 - Anto Giscard'!G101</f>
        <v>3555.2</v>
      </c>
      <c r="M769" s="15">
        <f>'VZGTTQ00009371 - Anto Giscard'!H101</f>
        <v>0</v>
      </c>
      <c r="N769" s="15">
        <f>'VZGTTQ00009371 - Anto Giscard'!I101</f>
        <v>0</v>
      </c>
      <c r="O769" s="15">
        <f>'VZGTTQ00009371 - Anto Giscard'!J101</f>
        <v>3555.2</v>
      </c>
      <c r="P769" s="15">
        <f>'VZGTTQ00009371 - Anto Giscard'!K101</f>
        <v>3555.2</v>
      </c>
      <c r="Q769" s="15">
        <f>'VZGTTQ00009371 - Anto Giscard'!L101</f>
        <v>3555.2</v>
      </c>
      <c r="R769" s="15">
        <f>'VZGTTQ00009371 - Anto Giscard'!M101</f>
        <v>3555.2</v>
      </c>
      <c r="S769" s="15">
        <f>'VZGTTQ00009371 - Anto Giscard'!N101</f>
        <v>3555.2</v>
      </c>
      <c r="T769" s="15">
        <f>'VZGTTQ00009371 - Anto Giscard'!O101</f>
        <v>10665.599999999999</v>
      </c>
      <c r="U769" s="15">
        <f>'VZGTTQ00009371 - Anto Giscard'!P101</f>
        <v>14220.8</v>
      </c>
      <c r="V769" s="98">
        <f>'VZGTTQ00009371 - Anto Giscard'!Q101</f>
        <v>0</v>
      </c>
    </row>
    <row r="770" spans="1:22" ht="23.15" hidden="1" customHeight="1">
      <c r="A770" s="98">
        <f>'VZGTTQ00009371 - Anto Giscard'!A102</f>
        <v>2330921</v>
      </c>
      <c r="B770" s="103" t="str">
        <f>'VZGTTQ00009371 - Anto Giscard'!B102</f>
        <v>Ramkumar Sivakumar</v>
      </c>
      <c r="C770" s="98" t="str">
        <f>'VZGTTQ00009371 - Anto Giscard'!C102</f>
        <v>Offshore</v>
      </c>
      <c r="D770" s="98" t="str">
        <f>'VZGTTQ00009371 - Anto Giscard'!D102</f>
        <v>ACT 195</v>
      </c>
      <c r="E770" s="103" t="str">
        <f>'VZGTTQ00009371 - Anto Giscard'!E102</f>
        <v>Java Springboot Microservices SpringReactive</v>
      </c>
      <c r="F770" s="111" t="s">
        <v>121</v>
      </c>
      <c r="G770" s="111" t="s">
        <v>116</v>
      </c>
      <c r="H770" s="98">
        <v>1000430236</v>
      </c>
      <c r="I770" s="98" t="s">
        <v>116</v>
      </c>
      <c r="J770" s="98" t="s">
        <v>26</v>
      </c>
      <c r="K770" s="15">
        <f>'VZGTTQ00009371 - Anto Giscard'!F102</f>
        <v>19.37</v>
      </c>
      <c r="L770" s="15">
        <f>'VZGTTQ00009371 - Anto Giscard'!G102</f>
        <v>3409.1200000000003</v>
      </c>
      <c r="M770" s="15">
        <f>'VZGTTQ00009371 - Anto Giscard'!H102</f>
        <v>0</v>
      </c>
      <c r="N770" s="15">
        <f>'VZGTTQ00009371 - Anto Giscard'!I102</f>
        <v>0</v>
      </c>
      <c r="O770" s="15">
        <f>'VZGTTQ00009371 - Anto Giscard'!J102</f>
        <v>3409.1200000000003</v>
      </c>
      <c r="P770" s="15">
        <f>'VZGTTQ00009371 - Anto Giscard'!K102</f>
        <v>3409.1200000000003</v>
      </c>
      <c r="Q770" s="15">
        <f>'VZGTTQ00009371 - Anto Giscard'!L102</f>
        <v>3409.1200000000003</v>
      </c>
      <c r="R770" s="15">
        <f>'VZGTTQ00009371 - Anto Giscard'!M102</f>
        <v>3409.1200000000003</v>
      </c>
      <c r="S770" s="15">
        <f>'VZGTTQ00009371 - Anto Giscard'!N102</f>
        <v>3409.1200000000003</v>
      </c>
      <c r="T770" s="15">
        <f>'VZGTTQ00009371 - Anto Giscard'!O102</f>
        <v>10227.36</v>
      </c>
      <c r="U770" s="15">
        <f>'VZGTTQ00009371 - Anto Giscard'!P102</f>
        <v>13636.480000000001</v>
      </c>
      <c r="V770" s="98">
        <f>'VZGTTQ00009371 - Anto Giscard'!Q102</f>
        <v>0</v>
      </c>
    </row>
    <row r="771" spans="1:22" ht="23.15" customHeight="1">
      <c r="A771" s="98">
        <f>'VZGTTQ00009371 - Anto Giscard'!A103</f>
        <v>2324686</v>
      </c>
      <c r="B771" s="103" t="str">
        <f>'VZGTTQ00009371 - Anto Giscard'!B103</f>
        <v>Janani Ramachandran</v>
      </c>
      <c r="C771" s="98" t="str">
        <f>'VZGTTQ00009371 - Anto Giscard'!C103</f>
        <v>Offshore</v>
      </c>
      <c r="D771" s="98" t="str">
        <f>'VZGTTQ00009371 - Anto Giscard'!D103</f>
        <v>ACT 195</v>
      </c>
      <c r="E771" s="103" t="str">
        <f>'VZGTTQ00009371 - Anto Giscard'!E103</f>
        <v>Java Springboot Microservices SpringReactive</v>
      </c>
      <c r="F771" s="111" t="s">
        <v>121</v>
      </c>
      <c r="G771" s="111" t="s">
        <v>116</v>
      </c>
      <c r="H771" s="98">
        <v>1000410330</v>
      </c>
      <c r="I771" s="98" t="s">
        <v>113</v>
      </c>
      <c r="J771" s="98" t="s">
        <v>53</v>
      </c>
      <c r="K771" s="15">
        <f>'VZGTTQ00009371 - Anto Giscard'!F103</f>
        <v>17.670000000000002</v>
      </c>
      <c r="L771" s="15">
        <f>'VZGTTQ00009371 - Anto Giscard'!G103</f>
        <v>3109.92</v>
      </c>
      <c r="M771" s="15">
        <f>'VZGTTQ00009371 - Anto Giscard'!H103</f>
        <v>0</v>
      </c>
      <c r="N771" s="15">
        <f>'VZGTTQ00009371 - Anto Giscard'!I103</f>
        <v>0</v>
      </c>
      <c r="O771" s="15">
        <f>'VZGTTQ00009371 - Anto Giscard'!J103</f>
        <v>3109.92</v>
      </c>
      <c r="P771" s="15">
        <f>'VZGTTQ00009371 - Anto Giscard'!K103</f>
        <v>3109.92</v>
      </c>
      <c r="Q771" s="15">
        <f>'VZGTTQ00009371 - Anto Giscard'!L103</f>
        <v>3109.92</v>
      </c>
      <c r="R771" s="15">
        <f>'VZGTTQ00009371 - Anto Giscard'!M103</f>
        <v>3109.92</v>
      </c>
      <c r="S771" s="15">
        <f>'VZGTTQ00009371 - Anto Giscard'!N103</f>
        <v>3109.92</v>
      </c>
      <c r="T771" s="15">
        <f>'VZGTTQ00009371 - Anto Giscard'!O103</f>
        <v>9329.76</v>
      </c>
      <c r="U771" s="15">
        <f>'VZGTTQ00009371 - Anto Giscard'!P103</f>
        <v>12439.68</v>
      </c>
      <c r="V771" s="98">
        <f>'VZGTTQ00009371 - Anto Giscard'!Q103</f>
        <v>0</v>
      </c>
    </row>
    <row r="772" spans="1:22" ht="23.15" hidden="1" customHeight="1">
      <c r="A772" s="98">
        <f>'VZGTTQ00009371 - Anto Giscard'!A104</f>
        <v>904233</v>
      </c>
      <c r="B772" s="103" t="str">
        <f>'VZGTTQ00009371 - Anto Giscard'!B104</f>
        <v>Ayush kumar Saksena</v>
      </c>
      <c r="C772" s="98" t="str">
        <f>'VZGTTQ00009371 - Anto Giscard'!C104</f>
        <v>Offshore</v>
      </c>
      <c r="D772" s="98" t="str">
        <f>'VZGTTQ00009371 - Anto Giscard'!D104</f>
        <v>ACT 195</v>
      </c>
      <c r="E772" s="103" t="str">
        <f>'VZGTTQ00009371 - Anto Giscard'!E104</f>
        <v>Java Springboot Microservices SpringReactive</v>
      </c>
      <c r="F772" s="111" t="s">
        <v>121</v>
      </c>
      <c r="G772" s="111" t="s">
        <v>116</v>
      </c>
      <c r="H772" s="98">
        <v>1000430236</v>
      </c>
      <c r="I772" s="98" t="s">
        <v>116</v>
      </c>
      <c r="J772" s="98" t="s">
        <v>33</v>
      </c>
      <c r="K772" s="15">
        <f>'VZGTTQ00009371 - Anto Giscard'!F104</f>
        <v>17.670000000000002</v>
      </c>
      <c r="L772" s="15">
        <f>'VZGTTQ00009371 - Anto Giscard'!G104</f>
        <v>3109.92</v>
      </c>
      <c r="M772" s="15">
        <f>'VZGTTQ00009371 - Anto Giscard'!H104</f>
        <v>0</v>
      </c>
      <c r="N772" s="15">
        <f>'VZGTTQ00009371 - Anto Giscard'!I104</f>
        <v>0</v>
      </c>
      <c r="O772" s="15">
        <f>'VZGTTQ00009371 - Anto Giscard'!J104</f>
        <v>3109.92</v>
      </c>
      <c r="P772" s="15">
        <f>'VZGTTQ00009371 - Anto Giscard'!K104</f>
        <v>3109.92</v>
      </c>
      <c r="Q772" s="15">
        <f>'VZGTTQ00009371 - Anto Giscard'!L104</f>
        <v>3109.92</v>
      </c>
      <c r="R772" s="15">
        <f>'VZGTTQ00009371 - Anto Giscard'!M104</f>
        <v>3109.92</v>
      </c>
      <c r="S772" s="15">
        <f>'VZGTTQ00009371 - Anto Giscard'!N104</f>
        <v>3109.92</v>
      </c>
      <c r="T772" s="15">
        <f>'VZGTTQ00009371 - Anto Giscard'!O104</f>
        <v>9329.76</v>
      </c>
      <c r="U772" s="15">
        <f>'VZGTTQ00009371 - Anto Giscard'!P104</f>
        <v>12439.68</v>
      </c>
      <c r="V772" s="98">
        <f>'VZGTTQ00009371 - Anto Giscard'!Q104</f>
        <v>0</v>
      </c>
    </row>
    <row r="773" spans="1:22" ht="23.15" hidden="1" customHeight="1">
      <c r="A773" s="98">
        <f>'VZGTTQ00009371 - Anto Giscard'!A105</f>
        <v>2063785</v>
      </c>
      <c r="B773" s="103" t="str">
        <f>'VZGTTQ00009371 - Anto Giscard'!B105</f>
        <v>kankal, Anand Bhalaji</v>
      </c>
      <c r="C773" s="98" t="str">
        <f>'VZGTTQ00009371 - Anto Giscard'!C105</f>
        <v>Offshore</v>
      </c>
      <c r="D773" s="98" t="str">
        <f>'VZGTTQ00009371 - Anto Giscard'!D105</f>
        <v>ACT 195</v>
      </c>
      <c r="E773" s="103" t="str">
        <f>'VZGTTQ00009371 - Anto Giscard'!E105</f>
        <v>Java Springboot Microservices SpringReactive</v>
      </c>
      <c r="F773" s="111" t="s">
        <v>121</v>
      </c>
      <c r="G773" s="111" t="s">
        <v>116</v>
      </c>
      <c r="H773" s="98">
        <v>1000430236</v>
      </c>
      <c r="I773" s="98" t="s">
        <v>116</v>
      </c>
      <c r="J773" s="98" t="s">
        <v>33</v>
      </c>
      <c r="K773" s="15">
        <f>'VZGTTQ00009371 - Anto Giscard'!F105</f>
        <v>19.37</v>
      </c>
      <c r="L773" s="15">
        <f>'VZGTTQ00009371 - Anto Giscard'!G105</f>
        <v>3409.1200000000003</v>
      </c>
      <c r="M773" s="15">
        <f>'VZGTTQ00009371 - Anto Giscard'!H105</f>
        <v>0</v>
      </c>
      <c r="N773" s="15">
        <f>'VZGTTQ00009371 - Anto Giscard'!I105</f>
        <v>0</v>
      </c>
      <c r="O773" s="15">
        <f>'VZGTTQ00009371 - Anto Giscard'!J105</f>
        <v>3409.1200000000003</v>
      </c>
      <c r="P773" s="15">
        <f>'VZGTTQ00009371 - Anto Giscard'!K105</f>
        <v>3409.1200000000003</v>
      </c>
      <c r="Q773" s="15">
        <f>'VZGTTQ00009371 - Anto Giscard'!L105</f>
        <v>3409.1200000000003</v>
      </c>
      <c r="R773" s="15">
        <f>'VZGTTQ00009371 - Anto Giscard'!M105</f>
        <v>3409.1200000000003</v>
      </c>
      <c r="S773" s="15">
        <f>'VZGTTQ00009371 - Anto Giscard'!N105</f>
        <v>3409.1200000000003</v>
      </c>
      <c r="T773" s="15">
        <f>'VZGTTQ00009371 - Anto Giscard'!O105</f>
        <v>10227.36</v>
      </c>
      <c r="U773" s="15">
        <f>'VZGTTQ00009371 - Anto Giscard'!P105</f>
        <v>13636.480000000001</v>
      </c>
      <c r="V773" s="98">
        <f>'VZGTTQ00009371 - Anto Giscard'!Q105</f>
        <v>0</v>
      </c>
    </row>
    <row r="774" spans="1:22" ht="23.15" hidden="1" customHeight="1">
      <c r="A774" s="98">
        <f>'VZGTTQ00009371 - Anto Giscard'!A106</f>
        <v>2134052</v>
      </c>
      <c r="B774" s="103" t="str">
        <f>'VZGTTQ00009371 - Anto Giscard'!B106</f>
        <v>Subhajit Ghosh</v>
      </c>
      <c r="C774" s="98" t="str">
        <f>'VZGTTQ00009371 - Anto Giscard'!C106</f>
        <v>Offshore</v>
      </c>
      <c r="D774" s="98" t="str">
        <f>'VZGTTQ00009371 - Anto Giscard'!D106</f>
        <v>ACT 195</v>
      </c>
      <c r="E774" s="103" t="str">
        <f>'VZGTTQ00009371 - Anto Giscard'!E106</f>
        <v>Java Springboot Microservices SpringReactive</v>
      </c>
      <c r="F774" s="111" t="s">
        <v>121</v>
      </c>
      <c r="G774" s="111" t="s">
        <v>116</v>
      </c>
      <c r="H774" s="98">
        <v>1000430236</v>
      </c>
      <c r="I774" s="98" t="s">
        <v>116</v>
      </c>
      <c r="J774" s="98" t="s">
        <v>33</v>
      </c>
      <c r="K774" s="15">
        <f>'VZGTTQ00009371 - Anto Giscard'!F106</f>
        <v>17.670000000000002</v>
      </c>
      <c r="L774" s="15">
        <f>'VZGTTQ00009371 - Anto Giscard'!G106</f>
        <v>3109.92</v>
      </c>
      <c r="M774" s="15">
        <f>'VZGTTQ00009371 - Anto Giscard'!H106</f>
        <v>0</v>
      </c>
      <c r="N774" s="15">
        <f>'VZGTTQ00009371 - Anto Giscard'!I106</f>
        <v>0</v>
      </c>
      <c r="O774" s="15">
        <f>'VZGTTQ00009371 - Anto Giscard'!J106</f>
        <v>3109.92</v>
      </c>
      <c r="P774" s="15">
        <f>'VZGTTQ00009371 - Anto Giscard'!K106</f>
        <v>3109.92</v>
      </c>
      <c r="Q774" s="15">
        <f>'VZGTTQ00009371 - Anto Giscard'!L106</f>
        <v>3109.92</v>
      </c>
      <c r="R774" s="15">
        <f>'VZGTTQ00009371 - Anto Giscard'!M106</f>
        <v>3109.92</v>
      </c>
      <c r="S774" s="15">
        <f>'VZGTTQ00009371 - Anto Giscard'!N106</f>
        <v>3109.92</v>
      </c>
      <c r="T774" s="15">
        <f>'VZGTTQ00009371 - Anto Giscard'!O106</f>
        <v>9329.76</v>
      </c>
      <c r="U774" s="15">
        <f>'VZGTTQ00009371 - Anto Giscard'!P106</f>
        <v>12439.68</v>
      </c>
      <c r="V774" s="98">
        <f>'VZGTTQ00009371 - Anto Giscard'!Q106</f>
        <v>0</v>
      </c>
    </row>
    <row r="775" spans="1:22" ht="23.15" hidden="1" customHeight="1">
      <c r="A775" s="98" t="str">
        <f>'VZGTTQ00009371 - Anto Giscard'!A107</f>
        <v>2181397 / 2316765</v>
      </c>
      <c r="B775" s="103" t="str">
        <f>'VZGTTQ00009371 - Anto Giscard'!B107</f>
        <v>Vanitha S / Rahul Patidar</v>
      </c>
      <c r="C775" s="98" t="str">
        <f>'VZGTTQ00009371 - Anto Giscard'!C107</f>
        <v>Offshore</v>
      </c>
      <c r="D775" s="98" t="str">
        <f>'VZGTTQ00009371 - Anto Giscard'!D107</f>
        <v>ACT 195</v>
      </c>
      <c r="E775" s="103" t="str">
        <f>'VZGTTQ00009371 - Anto Giscard'!E107</f>
        <v>ReactJS</v>
      </c>
      <c r="F775" s="111" t="s">
        <v>121</v>
      </c>
      <c r="G775" s="111" t="s">
        <v>116</v>
      </c>
      <c r="H775" s="98">
        <v>1000430236</v>
      </c>
      <c r="I775" s="98" t="s">
        <v>116</v>
      </c>
      <c r="J775" s="98" t="s">
        <v>33</v>
      </c>
      <c r="K775" s="15">
        <f>'VZGTTQ00009371 - Anto Giscard'!F107</f>
        <v>21.51</v>
      </c>
      <c r="L775" s="15">
        <f>'VZGTTQ00009371 - Anto Giscard'!G107</f>
        <v>3785.76</v>
      </c>
      <c r="M775" s="15">
        <f>'VZGTTQ00009371 - Anto Giscard'!H107</f>
        <v>0</v>
      </c>
      <c r="N775" s="15">
        <f>'VZGTTQ00009371 - Anto Giscard'!I107</f>
        <v>0</v>
      </c>
      <c r="O775" s="15">
        <f>'VZGTTQ00009371 - Anto Giscard'!J107</f>
        <v>3785.76</v>
      </c>
      <c r="P775" s="15">
        <f>'VZGTTQ00009371 - Anto Giscard'!K107</f>
        <v>3785.76</v>
      </c>
      <c r="Q775" s="15">
        <f>'VZGTTQ00009371 - Anto Giscard'!L107</f>
        <v>3785.76</v>
      </c>
      <c r="R775" s="15">
        <f>'VZGTTQ00009371 - Anto Giscard'!M107</f>
        <v>3785.76</v>
      </c>
      <c r="S775" s="15">
        <f>'VZGTTQ00009371 - Anto Giscard'!N107</f>
        <v>3785.76</v>
      </c>
      <c r="T775" s="15">
        <f>'VZGTTQ00009371 - Anto Giscard'!O107</f>
        <v>11357.28</v>
      </c>
      <c r="U775" s="15">
        <f>'VZGTTQ00009371 - Anto Giscard'!P107</f>
        <v>15143.04</v>
      </c>
      <c r="V775" s="98">
        <f>'VZGTTQ00009371 - Anto Giscard'!Q107</f>
        <v>0</v>
      </c>
    </row>
    <row r="776" spans="1:22" ht="23.15" hidden="1" customHeight="1">
      <c r="A776" s="98">
        <f>'VZGTTQ00009371 - Anto Giscard'!A108</f>
        <v>2144725</v>
      </c>
      <c r="B776" s="103" t="str">
        <f>'VZGTTQ00009371 - Anto Giscard'!B108</f>
        <v>Rakesh Byri</v>
      </c>
      <c r="C776" s="98" t="str">
        <f>'VZGTTQ00009371 - Anto Giscard'!C108</f>
        <v>Offshore</v>
      </c>
      <c r="D776" s="98" t="str">
        <f>'VZGTTQ00009371 - Anto Giscard'!D108</f>
        <v>ACT 195</v>
      </c>
      <c r="E776" s="103" t="str">
        <f>'VZGTTQ00009371 - Anto Giscard'!E108</f>
        <v>ReactJS</v>
      </c>
      <c r="F776" s="111" t="s">
        <v>121</v>
      </c>
      <c r="G776" s="111" t="s">
        <v>116</v>
      </c>
      <c r="H776" s="98">
        <v>1000430236</v>
      </c>
      <c r="I776" s="98" t="s">
        <v>116</v>
      </c>
      <c r="J776" s="98" t="s">
        <v>63</v>
      </c>
      <c r="K776" s="15">
        <f>'VZGTTQ00009371 - Anto Giscard'!F108</f>
        <v>21.51</v>
      </c>
      <c r="L776" s="15">
        <f>'VZGTTQ00009371 - Anto Giscard'!G108</f>
        <v>3785.76</v>
      </c>
      <c r="M776" s="15">
        <f>'VZGTTQ00009371 - Anto Giscard'!H108</f>
        <v>0</v>
      </c>
      <c r="N776" s="15">
        <f>'VZGTTQ00009371 - Anto Giscard'!I108</f>
        <v>0</v>
      </c>
      <c r="O776" s="15">
        <f>'VZGTTQ00009371 - Anto Giscard'!J108</f>
        <v>3785.76</v>
      </c>
      <c r="P776" s="15">
        <f>'VZGTTQ00009371 - Anto Giscard'!K108</f>
        <v>3785.76</v>
      </c>
      <c r="Q776" s="15">
        <f>'VZGTTQ00009371 - Anto Giscard'!L108</f>
        <v>3785.76</v>
      </c>
      <c r="R776" s="15">
        <f>'VZGTTQ00009371 - Anto Giscard'!M108</f>
        <v>3785.76</v>
      </c>
      <c r="S776" s="15">
        <f>'VZGTTQ00009371 - Anto Giscard'!N108</f>
        <v>3785.76</v>
      </c>
      <c r="T776" s="15">
        <f>'VZGTTQ00009371 - Anto Giscard'!O108</f>
        <v>11357.28</v>
      </c>
      <c r="U776" s="15">
        <f>'VZGTTQ00009371 - Anto Giscard'!P108</f>
        <v>15143.04</v>
      </c>
      <c r="V776" s="98">
        <f>'VZGTTQ00009371 - Anto Giscard'!Q108</f>
        <v>0</v>
      </c>
    </row>
    <row r="777" spans="1:22" ht="23.15" hidden="1" customHeight="1">
      <c r="A777" s="98">
        <f>'VZGTTQ00009371 - Anto Giscard'!A109</f>
        <v>748537</v>
      </c>
      <c r="B777" s="103" t="str">
        <f>'VZGTTQ00009371 - Anto Giscard'!B109</f>
        <v>Gowtaman VM</v>
      </c>
      <c r="C777" s="98" t="str">
        <f>'VZGTTQ00009371 - Anto Giscard'!C109</f>
        <v>Offshore</v>
      </c>
      <c r="D777" s="98" t="str">
        <f>'VZGTTQ00009371 - Anto Giscard'!D109</f>
        <v>ACT 195</v>
      </c>
      <c r="E777" s="103" t="str">
        <f>'VZGTTQ00009371 - Anto Giscard'!E109</f>
        <v>ReactJS</v>
      </c>
      <c r="F777" s="111" t="s">
        <v>121</v>
      </c>
      <c r="G777" s="111" t="s">
        <v>116</v>
      </c>
      <c r="H777" s="98">
        <v>1000430236</v>
      </c>
      <c r="I777" s="98" t="s">
        <v>116</v>
      </c>
      <c r="J777" s="98" t="s">
        <v>33</v>
      </c>
      <c r="K777" s="15">
        <f>'VZGTTQ00009371 - Anto Giscard'!F109</f>
        <v>25.05</v>
      </c>
      <c r="L777" s="15">
        <f>'VZGTTQ00009371 - Anto Giscard'!G109</f>
        <v>4408.8</v>
      </c>
      <c r="M777" s="15">
        <f>'VZGTTQ00009371 - Anto Giscard'!H109</f>
        <v>0</v>
      </c>
      <c r="N777" s="15">
        <f>'VZGTTQ00009371 - Anto Giscard'!I109</f>
        <v>0</v>
      </c>
      <c r="O777" s="15">
        <f>'VZGTTQ00009371 - Anto Giscard'!J109</f>
        <v>4408.8</v>
      </c>
      <c r="P777" s="15">
        <f>'VZGTTQ00009371 - Anto Giscard'!K109</f>
        <v>4408.8</v>
      </c>
      <c r="Q777" s="15">
        <f>'VZGTTQ00009371 - Anto Giscard'!L109</f>
        <v>4408.8</v>
      </c>
      <c r="R777" s="15">
        <f>'VZGTTQ00009371 - Anto Giscard'!M109</f>
        <v>4408.8</v>
      </c>
      <c r="S777" s="15">
        <f>'VZGTTQ00009371 - Anto Giscard'!N109</f>
        <v>4408.8</v>
      </c>
      <c r="T777" s="15">
        <f>'VZGTTQ00009371 - Anto Giscard'!O109</f>
        <v>13226.400000000001</v>
      </c>
      <c r="U777" s="15">
        <f>'VZGTTQ00009371 - Anto Giscard'!P109</f>
        <v>17635.2</v>
      </c>
      <c r="V777" s="98">
        <f>'VZGTTQ00009371 - Anto Giscard'!Q109</f>
        <v>0</v>
      </c>
    </row>
    <row r="778" spans="1:22" ht="23.15" hidden="1" customHeight="1">
      <c r="A778" s="98">
        <f>'VZGTTQ00009371 - Anto Giscard'!A110</f>
        <v>734466</v>
      </c>
      <c r="B778" s="103" t="str">
        <f>'VZGTTQ00009371 - Anto Giscard'!B110</f>
        <v>Deepak B</v>
      </c>
      <c r="C778" s="98" t="str">
        <f>'VZGTTQ00009371 - Anto Giscard'!C110</f>
        <v>Offshore</v>
      </c>
      <c r="D778" s="98" t="str">
        <f>'VZGTTQ00009371 - Anto Giscard'!D110</f>
        <v>ACT 195</v>
      </c>
      <c r="E778" s="103" t="str">
        <f>'VZGTTQ00009371 - Anto Giscard'!E110</f>
        <v>ReactJS</v>
      </c>
      <c r="F778" s="111" t="s">
        <v>121</v>
      </c>
      <c r="G778" s="111" t="s">
        <v>116</v>
      </c>
      <c r="H778" s="98">
        <v>1000410330</v>
      </c>
      <c r="I778" s="98" t="s">
        <v>113</v>
      </c>
      <c r="J778" s="98" t="s">
        <v>33</v>
      </c>
      <c r="K778" s="15">
        <f>'VZGTTQ00009371 - Anto Giscard'!F110</f>
        <v>21.51</v>
      </c>
      <c r="L778" s="15">
        <f>'VZGTTQ00009371 - Anto Giscard'!G110</f>
        <v>3785.76</v>
      </c>
      <c r="M778" s="15">
        <f>'VZGTTQ00009371 - Anto Giscard'!H110</f>
        <v>0</v>
      </c>
      <c r="N778" s="15">
        <f>'VZGTTQ00009371 - Anto Giscard'!I110</f>
        <v>0</v>
      </c>
      <c r="O778" s="15">
        <f>'VZGTTQ00009371 - Anto Giscard'!J110</f>
        <v>3785.76</v>
      </c>
      <c r="P778" s="15">
        <f>'VZGTTQ00009371 - Anto Giscard'!K110</f>
        <v>3785.76</v>
      </c>
      <c r="Q778" s="15">
        <f>'VZGTTQ00009371 - Anto Giscard'!L110</f>
        <v>3785.76</v>
      </c>
      <c r="R778" s="15">
        <f>'VZGTTQ00009371 - Anto Giscard'!M110</f>
        <v>3785.76</v>
      </c>
      <c r="S778" s="15">
        <f>'VZGTTQ00009371 - Anto Giscard'!N110</f>
        <v>3785.76</v>
      </c>
      <c r="T778" s="15">
        <f>'VZGTTQ00009371 - Anto Giscard'!O110</f>
        <v>11357.28</v>
      </c>
      <c r="U778" s="15">
        <f>'VZGTTQ00009371 - Anto Giscard'!P110</f>
        <v>15143.04</v>
      </c>
      <c r="V778" s="98">
        <f>'VZGTTQ00009371 - Anto Giscard'!Q110</f>
        <v>0</v>
      </c>
    </row>
    <row r="779" spans="1:22" ht="23.15" hidden="1" customHeight="1">
      <c r="A779" s="98">
        <f>'VZGTTQ00009371 - Anto Giscard'!A111</f>
        <v>2164726</v>
      </c>
      <c r="B779" s="103" t="str">
        <f>'VZGTTQ00009371 - Anto Giscard'!B111</f>
        <v>M N Athmananda</v>
      </c>
      <c r="C779" s="98" t="str">
        <f>'VZGTTQ00009371 - Anto Giscard'!C111</f>
        <v>Offshore</v>
      </c>
      <c r="D779" s="98" t="str">
        <f>'VZGTTQ00009371 - Anto Giscard'!D111</f>
        <v>ACT 195</v>
      </c>
      <c r="E779" s="103" t="str">
        <f>'VZGTTQ00009371 - Anto Giscard'!E111</f>
        <v>QA Analyst</v>
      </c>
      <c r="F779" s="111" t="s">
        <v>121</v>
      </c>
      <c r="G779" s="111" t="s">
        <v>116</v>
      </c>
      <c r="H779" s="98">
        <v>1000430236</v>
      </c>
      <c r="I779" s="98" t="s">
        <v>116</v>
      </c>
      <c r="J779" s="98" t="s">
        <v>33</v>
      </c>
      <c r="K779" s="15">
        <f>'VZGTTQ00009371 - Anto Giscard'!F111</f>
        <v>17.07</v>
      </c>
      <c r="L779" s="15">
        <f>'VZGTTQ00009371 - Anto Giscard'!G111</f>
        <v>3004.32</v>
      </c>
      <c r="M779" s="15">
        <f>'VZGTTQ00009371 - Anto Giscard'!H111</f>
        <v>0</v>
      </c>
      <c r="N779" s="15">
        <f>'VZGTTQ00009371 - Anto Giscard'!I111</f>
        <v>0</v>
      </c>
      <c r="O779" s="15">
        <f>'VZGTTQ00009371 - Anto Giscard'!J111</f>
        <v>3004.32</v>
      </c>
      <c r="P779" s="15">
        <f>'VZGTTQ00009371 - Anto Giscard'!K111</f>
        <v>3004.32</v>
      </c>
      <c r="Q779" s="15">
        <f>'VZGTTQ00009371 - Anto Giscard'!L111</f>
        <v>3004.32</v>
      </c>
      <c r="R779" s="15">
        <f>'VZGTTQ00009371 - Anto Giscard'!M111</f>
        <v>3004.32</v>
      </c>
      <c r="S779" s="15">
        <f>'VZGTTQ00009371 - Anto Giscard'!N111</f>
        <v>3004.32</v>
      </c>
      <c r="T779" s="15">
        <f>'VZGTTQ00009371 - Anto Giscard'!O111</f>
        <v>9012.9600000000009</v>
      </c>
      <c r="U779" s="15">
        <f>'VZGTTQ00009371 - Anto Giscard'!P111</f>
        <v>12017.28</v>
      </c>
      <c r="V779" s="98">
        <f>'VZGTTQ00009371 - Anto Giscard'!Q111</f>
        <v>0</v>
      </c>
    </row>
    <row r="780" spans="1:22" ht="23.15" hidden="1" customHeight="1">
      <c r="A780" s="98">
        <f>'VZGTTQ00009371 - Anto Giscard'!A112</f>
        <v>2072516</v>
      </c>
      <c r="B780" s="103" t="str">
        <f>'VZGTTQ00009371 - Anto Giscard'!B112</f>
        <v>Kiran Deshni</v>
      </c>
      <c r="C780" s="98" t="str">
        <f>'VZGTTQ00009371 - Anto Giscard'!C112</f>
        <v>Offshore</v>
      </c>
      <c r="D780" s="98" t="str">
        <f>'VZGTTQ00009371 - Anto Giscard'!D112</f>
        <v>ACT 195</v>
      </c>
      <c r="E780" s="103" t="str">
        <f>'VZGTTQ00009371 - Anto Giscard'!E112</f>
        <v>QA Analyst</v>
      </c>
      <c r="F780" s="111" t="s">
        <v>121</v>
      </c>
      <c r="G780" s="111" t="s">
        <v>116</v>
      </c>
      <c r="H780" s="98">
        <v>1000430236</v>
      </c>
      <c r="I780" s="98" t="s">
        <v>116</v>
      </c>
      <c r="J780" s="98" t="s">
        <v>33</v>
      </c>
      <c r="K780" s="15">
        <f>'VZGTTQ00009371 - Anto Giscard'!F112</f>
        <v>23.13</v>
      </c>
      <c r="L780" s="15">
        <f>'VZGTTQ00009371 - Anto Giscard'!G112</f>
        <v>4070.8799999999997</v>
      </c>
      <c r="M780" s="15">
        <f>'VZGTTQ00009371 - Anto Giscard'!H112</f>
        <v>0</v>
      </c>
      <c r="N780" s="15">
        <f>'VZGTTQ00009371 - Anto Giscard'!I112</f>
        <v>0</v>
      </c>
      <c r="O780" s="15">
        <f>'VZGTTQ00009371 - Anto Giscard'!J112</f>
        <v>4070.8799999999997</v>
      </c>
      <c r="P780" s="15">
        <f>'VZGTTQ00009371 - Anto Giscard'!K112</f>
        <v>4070.8799999999997</v>
      </c>
      <c r="Q780" s="15">
        <f>'VZGTTQ00009371 - Anto Giscard'!L112</f>
        <v>4070.8799999999997</v>
      </c>
      <c r="R780" s="15">
        <f>'VZGTTQ00009371 - Anto Giscard'!M112</f>
        <v>4070.8799999999997</v>
      </c>
      <c r="S780" s="15">
        <f>'VZGTTQ00009371 - Anto Giscard'!N112</f>
        <v>4070.8799999999997</v>
      </c>
      <c r="T780" s="15">
        <f>'VZGTTQ00009371 - Anto Giscard'!O112</f>
        <v>12212.64</v>
      </c>
      <c r="U780" s="15">
        <f>'VZGTTQ00009371 - Anto Giscard'!P112</f>
        <v>16283.519999999999</v>
      </c>
      <c r="V780" s="98">
        <f>'VZGTTQ00009371 - Anto Giscard'!Q112</f>
        <v>0</v>
      </c>
    </row>
    <row r="781" spans="1:22" ht="23.15" hidden="1" customHeight="1">
      <c r="A781" s="98">
        <f>'VZGTTQ00009371 - Anto Giscard'!A113</f>
        <v>2210593</v>
      </c>
      <c r="B781" s="103" t="str">
        <f>'VZGTTQ00009371 - Anto Giscard'!B113</f>
        <v>Pranitha, Lagisetty</v>
      </c>
      <c r="C781" s="98" t="str">
        <f>'VZGTTQ00009371 - Anto Giscard'!C113</f>
        <v>Offshore</v>
      </c>
      <c r="D781" s="98" t="str">
        <f>'VZGTTQ00009371 - Anto Giscard'!D113</f>
        <v>ACT 195</v>
      </c>
      <c r="E781" s="103" t="str">
        <f>'VZGTTQ00009371 - Anto Giscard'!E113</f>
        <v>QA Analyst</v>
      </c>
      <c r="F781" s="111" t="s">
        <v>121</v>
      </c>
      <c r="G781" s="111" t="s">
        <v>116</v>
      </c>
      <c r="H781" s="98">
        <v>1000430236</v>
      </c>
      <c r="I781" s="98" t="s">
        <v>116</v>
      </c>
      <c r="J781" s="98" t="s">
        <v>26</v>
      </c>
      <c r="K781" s="15">
        <f>'VZGTTQ00009371 - Anto Giscard'!F113</f>
        <v>18.18</v>
      </c>
      <c r="L781" s="15">
        <f>'VZGTTQ00009371 - Anto Giscard'!G113</f>
        <v>3199.68</v>
      </c>
      <c r="M781" s="15">
        <f>'VZGTTQ00009371 - Anto Giscard'!H113</f>
        <v>0</v>
      </c>
      <c r="N781" s="15">
        <f>'VZGTTQ00009371 - Anto Giscard'!I113</f>
        <v>0</v>
      </c>
      <c r="O781" s="15">
        <f>'VZGTTQ00009371 - Anto Giscard'!J113</f>
        <v>3199.68</v>
      </c>
      <c r="P781" s="15">
        <f>'VZGTTQ00009371 - Anto Giscard'!K113</f>
        <v>3199.68</v>
      </c>
      <c r="Q781" s="15">
        <f>'VZGTTQ00009371 - Anto Giscard'!L113</f>
        <v>3199.68</v>
      </c>
      <c r="R781" s="15">
        <f>'VZGTTQ00009371 - Anto Giscard'!M113</f>
        <v>3199.68</v>
      </c>
      <c r="S781" s="15">
        <f>'VZGTTQ00009371 - Anto Giscard'!N113</f>
        <v>3199.68</v>
      </c>
      <c r="T781" s="15">
        <f>'VZGTTQ00009371 - Anto Giscard'!O113</f>
        <v>9599.0399999999991</v>
      </c>
      <c r="U781" s="15">
        <f>'VZGTTQ00009371 - Anto Giscard'!P113</f>
        <v>12798.72</v>
      </c>
      <c r="V781" s="98">
        <f>'VZGTTQ00009371 - Anto Giscard'!Q113</f>
        <v>0</v>
      </c>
    </row>
    <row r="782" spans="1:22" ht="23.15" hidden="1" customHeight="1">
      <c r="A782" s="98">
        <f>'VZGTTQ00009371 - Anto Giscard'!A114</f>
        <v>2266485</v>
      </c>
      <c r="B782" s="103" t="str">
        <f>'VZGTTQ00009371 - Anto Giscard'!B114</f>
        <v>Kumar, Nishant</v>
      </c>
      <c r="C782" s="98" t="str">
        <f>'VZGTTQ00009371 - Anto Giscard'!C114</f>
        <v>Offshore</v>
      </c>
      <c r="D782" s="98" t="str">
        <f>'VZGTTQ00009371 - Anto Giscard'!D114</f>
        <v>ACT 195</v>
      </c>
      <c r="E782" s="103" t="str">
        <f>'VZGTTQ00009371 - Anto Giscard'!E114</f>
        <v>ReactJS</v>
      </c>
      <c r="F782" s="111" t="s">
        <v>121</v>
      </c>
      <c r="G782" s="111" t="s">
        <v>116</v>
      </c>
      <c r="H782" s="98">
        <v>1000428977</v>
      </c>
      <c r="I782" s="98" t="s">
        <v>114</v>
      </c>
      <c r="J782" s="98" t="s">
        <v>26</v>
      </c>
      <c r="K782" s="15">
        <f>'VZGTTQ00009371 - Anto Giscard'!F114</f>
        <v>17.670000000000002</v>
      </c>
      <c r="L782" s="15">
        <f>'VZGTTQ00009371 - Anto Giscard'!G114</f>
        <v>3109.92</v>
      </c>
      <c r="M782" s="15">
        <f>'VZGTTQ00009371 - Anto Giscard'!H114</f>
        <v>0</v>
      </c>
      <c r="N782" s="15">
        <f>'VZGTTQ00009371 - Anto Giscard'!I114</f>
        <v>0</v>
      </c>
      <c r="O782" s="15">
        <f>'VZGTTQ00009371 - Anto Giscard'!J114</f>
        <v>3109.92</v>
      </c>
      <c r="P782" s="15">
        <f>'VZGTTQ00009371 - Anto Giscard'!K114</f>
        <v>3109.92</v>
      </c>
      <c r="Q782" s="15">
        <f>'VZGTTQ00009371 - Anto Giscard'!L114</f>
        <v>3109.92</v>
      </c>
      <c r="R782" s="15">
        <f>'VZGTTQ00009371 - Anto Giscard'!M114</f>
        <v>3109.92</v>
      </c>
      <c r="S782" s="15">
        <f>'VZGTTQ00009371 - Anto Giscard'!N114</f>
        <v>3109.92</v>
      </c>
      <c r="T782" s="15">
        <f>'VZGTTQ00009371 - Anto Giscard'!O114</f>
        <v>9329.76</v>
      </c>
      <c r="U782" s="15">
        <f>'VZGTTQ00009371 - Anto Giscard'!P114</f>
        <v>12439.68</v>
      </c>
      <c r="V782" s="98">
        <f>'VZGTTQ00009371 - Anto Giscard'!Q114</f>
        <v>0</v>
      </c>
    </row>
    <row r="783" spans="1:22" ht="23.15" hidden="1" customHeight="1">
      <c r="A783" s="98">
        <f>'VZGTTQ00009371 - Anto Giscard'!A115</f>
        <v>2264640</v>
      </c>
      <c r="B783" s="103" t="str">
        <f>'VZGTTQ00009371 - Anto Giscard'!B115</f>
        <v>Ejaz , MD</v>
      </c>
      <c r="C783" s="98" t="str">
        <f>'VZGTTQ00009371 - Anto Giscard'!C115</f>
        <v>Offshore</v>
      </c>
      <c r="D783" s="98" t="str">
        <f>'VZGTTQ00009371 - Anto Giscard'!D115</f>
        <v>ACT 195</v>
      </c>
      <c r="E783" s="103" t="str">
        <f>'VZGTTQ00009371 - Anto Giscard'!E115</f>
        <v>QA Analyst</v>
      </c>
      <c r="F783" s="111" t="s">
        <v>121</v>
      </c>
      <c r="G783" s="111" t="s">
        <v>116</v>
      </c>
      <c r="H783" s="98">
        <v>1000430236</v>
      </c>
      <c r="I783" s="98" t="s">
        <v>116</v>
      </c>
      <c r="J783" s="98" t="s">
        <v>26</v>
      </c>
      <c r="K783" s="15">
        <f>'VZGTTQ00009371 - Anto Giscard'!F115</f>
        <v>17.07</v>
      </c>
      <c r="L783" s="15">
        <f>'VZGTTQ00009371 - Anto Giscard'!G115</f>
        <v>3004.32</v>
      </c>
      <c r="M783" s="15">
        <f>'VZGTTQ00009371 - Anto Giscard'!H115</f>
        <v>0</v>
      </c>
      <c r="N783" s="15">
        <f>'VZGTTQ00009371 - Anto Giscard'!I115</f>
        <v>0</v>
      </c>
      <c r="O783" s="15">
        <f>'VZGTTQ00009371 - Anto Giscard'!J115</f>
        <v>3004.32</v>
      </c>
      <c r="P783" s="15">
        <f>'VZGTTQ00009371 - Anto Giscard'!K115</f>
        <v>3004.32</v>
      </c>
      <c r="Q783" s="15">
        <f>'VZGTTQ00009371 - Anto Giscard'!L115</f>
        <v>3004.32</v>
      </c>
      <c r="R783" s="15">
        <f>'VZGTTQ00009371 - Anto Giscard'!M115</f>
        <v>3004.32</v>
      </c>
      <c r="S783" s="15">
        <f>'VZGTTQ00009371 - Anto Giscard'!N115</f>
        <v>3004.32</v>
      </c>
      <c r="T783" s="15">
        <f>'VZGTTQ00009371 - Anto Giscard'!O115</f>
        <v>9012.9600000000009</v>
      </c>
      <c r="U783" s="15">
        <f>'VZGTTQ00009371 - Anto Giscard'!P115</f>
        <v>12017.28</v>
      </c>
      <c r="V783" s="98">
        <f>'VZGTTQ00009371 - Anto Giscard'!Q115</f>
        <v>0</v>
      </c>
    </row>
    <row r="784" spans="1:22" ht="23.15" hidden="1" customHeight="1">
      <c r="A784" s="98">
        <f>'VZGTTQ00009371 - Anto Giscard'!A116</f>
        <v>0</v>
      </c>
      <c r="B784" s="103">
        <f>'VZGTTQ00009371 - Anto Giscard'!B116</f>
        <v>0</v>
      </c>
      <c r="C784" s="98">
        <f>'VZGTTQ00009371 - Anto Giscard'!C116</f>
        <v>0</v>
      </c>
      <c r="D784" s="98">
        <f>'VZGTTQ00009371 - Anto Giscard'!D116</f>
        <v>0</v>
      </c>
      <c r="E784" s="103">
        <f>'VZGTTQ00009371 - Anto Giscard'!E116</f>
        <v>0</v>
      </c>
      <c r="F784" s="111" t="s">
        <v>121</v>
      </c>
      <c r="G784" s="111" t="s">
        <v>116</v>
      </c>
      <c r="H784" s="98">
        <v>1000422102</v>
      </c>
      <c r="I784" s="98" t="s">
        <v>123</v>
      </c>
      <c r="J784" s="98" t="s">
        <v>33</v>
      </c>
      <c r="K784" s="15">
        <f>'VZGTTQ00009371 - Anto Giscard'!F116</f>
        <v>0</v>
      </c>
      <c r="L784" s="15">
        <f>'VZGTTQ00009371 - Anto Giscard'!G116</f>
        <v>0</v>
      </c>
      <c r="M784" s="15">
        <f>'VZGTTQ00009371 - Anto Giscard'!H116</f>
        <v>0</v>
      </c>
      <c r="N784" s="15">
        <f>'VZGTTQ00009371 - Anto Giscard'!I116</f>
        <v>0</v>
      </c>
      <c r="O784" s="15">
        <f>'VZGTTQ00009371 - Anto Giscard'!J116</f>
        <v>0</v>
      </c>
      <c r="P784" s="15">
        <f>'VZGTTQ00009371 - Anto Giscard'!K116</f>
        <v>0</v>
      </c>
      <c r="Q784" s="15">
        <f>'VZGTTQ00009371 - Anto Giscard'!L116</f>
        <v>0</v>
      </c>
      <c r="R784" s="15">
        <f>'VZGTTQ00009371 - Anto Giscard'!M116</f>
        <v>0</v>
      </c>
      <c r="S784" s="15">
        <f>'VZGTTQ00009371 - Anto Giscard'!N116</f>
        <v>0</v>
      </c>
      <c r="T784" s="15">
        <f>'VZGTTQ00009371 - Anto Giscard'!O116</f>
        <v>0</v>
      </c>
      <c r="U784" s="15">
        <f>'VZGTTQ00009371 - Anto Giscard'!P116</f>
        <v>0</v>
      </c>
      <c r="V784" s="98">
        <f>'VZGTTQ00009371 - Anto Giscard'!Q116</f>
        <v>0</v>
      </c>
    </row>
    <row r="785" spans="1:22" ht="23.15" hidden="1" customHeight="1">
      <c r="A785" s="98">
        <f>'VZGTTQ00009158 - Sunil Anthony'!A9</f>
        <v>254271</v>
      </c>
      <c r="B785" s="103" t="str">
        <f>'VZGTTQ00009158 - Sunil Anthony'!B9</f>
        <v>P, Arunkumar</v>
      </c>
      <c r="C785" s="98" t="str">
        <f>'VZGTTQ00009158 - Sunil Anthony'!C9</f>
        <v xml:space="preserve">Offshore </v>
      </c>
      <c r="D785" s="98" t="str">
        <f>'VZGTTQ00009158 - Sunil Anthony'!D9</f>
        <v>PCT 236/231</v>
      </c>
      <c r="E785" s="103" t="str">
        <f>'VZGTTQ00009158 - Sunil Anthony'!E9</f>
        <v>JAVA Dev_SR1</v>
      </c>
      <c r="F785" s="131" t="s">
        <v>124</v>
      </c>
      <c r="G785" s="131" t="s">
        <v>125</v>
      </c>
      <c r="H785" s="98">
        <v>1000425175</v>
      </c>
      <c r="I785" s="98" t="s">
        <v>126</v>
      </c>
      <c r="J785" s="98" t="s">
        <v>24</v>
      </c>
      <c r="K785" s="15">
        <f>'VZGTTQ00009158 - Sunil Anthony'!F9</f>
        <v>28.430000000000003</v>
      </c>
      <c r="L785" s="15">
        <f>'VZGTTQ00009158 - Sunil Anthony'!G9</f>
        <v>5003.68</v>
      </c>
      <c r="M785" s="15">
        <f>'VZGTTQ00009158 - Sunil Anthony'!H9</f>
        <v>5003.68</v>
      </c>
      <c r="N785" s="15">
        <f>'VZGTTQ00009158 - Sunil Anthony'!I9</f>
        <v>5003.68</v>
      </c>
      <c r="O785" s="15">
        <f>'VZGTTQ00009158 - Sunil Anthony'!J9</f>
        <v>0</v>
      </c>
      <c r="P785" s="15">
        <f>'VZGTTQ00009158 - Sunil Anthony'!K9</f>
        <v>0</v>
      </c>
      <c r="Q785" s="15">
        <f>'VZGTTQ00009158 - Sunil Anthony'!L9</f>
        <v>0</v>
      </c>
      <c r="R785" s="15">
        <f>'VZGTTQ00009158 - Sunil Anthony'!M9</f>
        <v>0</v>
      </c>
      <c r="S785" s="15">
        <f>'VZGTTQ00009158 - Sunil Anthony'!N9</f>
        <v>10007.36</v>
      </c>
      <c r="T785" s="15">
        <f>'VZGTTQ00009158 - Sunil Anthony'!O9</f>
        <v>0</v>
      </c>
      <c r="U785" s="15">
        <f>'VZGTTQ00009158 - Sunil Anthony'!P9</f>
        <v>10007.36</v>
      </c>
      <c r="V785" s="98">
        <f>'VZGTTQ00009158 - Sunil Anthony'!Q9</f>
        <v>0</v>
      </c>
    </row>
    <row r="786" spans="1:22" ht="23.15" hidden="1" customHeight="1">
      <c r="A786" s="98">
        <f>'VZGTTQ00009158 - Sunil Anthony'!A10</f>
        <v>671010</v>
      </c>
      <c r="B786" s="103" t="str">
        <f>'VZGTTQ00009158 - Sunil Anthony'!B10</f>
        <v>Rolla, Chandrasekhar</v>
      </c>
      <c r="C786" s="98" t="str">
        <f>'VZGTTQ00009158 - Sunil Anthony'!C10</f>
        <v xml:space="preserve">Offshore </v>
      </c>
      <c r="D786" s="98" t="str">
        <f>'VZGTTQ00009158 - Sunil Anthony'!D10</f>
        <v>PCT 236/231</v>
      </c>
      <c r="E786" s="103" t="str">
        <f>'VZGTTQ00009158 - Sunil Anthony'!E10</f>
        <v>JAVA Dev_SR1</v>
      </c>
      <c r="F786" s="131" t="s">
        <v>124</v>
      </c>
      <c r="G786" s="131" t="s">
        <v>125</v>
      </c>
      <c r="H786" s="98">
        <v>1000425175</v>
      </c>
      <c r="I786" s="98" t="s">
        <v>126</v>
      </c>
      <c r="J786" s="98" t="s">
        <v>24</v>
      </c>
      <c r="K786" s="15">
        <f>'VZGTTQ00009158 - Sunil Anthony'!F10</f>
        <v>28.430000000000003</v>
      </c>
      <c r="L786" s="15">
        <f>'VZGTTQ00009158 - Sunil Anthony'!G10</f>
        <v>5003.68</v>
      </c>
      <c r="M786" s="15">
        <f>'VZGTTQ00009158 - Sunil Anthony'!H10</f>
        <v>5003.68</v>
      </c>
      <c r="N786" s="15">
        <f>'VZGTTQ00009158 - Sunil Anthony'!I10</f>
        <v>5003.68</v>
      </c>
      <c r="O786" s="15">
        <f>'VZGTTQ00009158 - Sunil Anthony'!J10</f>
        <v>0</v>
      </c>
      <c r="P786" s="15">
        <f>'VZGTTQ00009158 - Sunil Anthony'!K10</f>
        <v>0</v>
      </c>
      <c r="Q786" s="15">
        <f>'VZGTTQ00009158 - Sunil Anthony'!L10</f>
        <v>0</v>
      </c>
      <c r="R786" s="15">
        <f>'VZGTTQ00009158 - Sunil Anthony'!M10</f>
        <v>0</v>
      </c>
      <c r="S786" s="15">
        <f>'VZGTTQ00009158 - Sunil Anthony'!N10</f>
        <v>10007.36</v>
      </c>
      <c r="T786" s="15">
        <f>'VZGTTQ00009158 - Sunil Anthony'!O10</f>
        <v>0</v>
      </c>
      <c r="U786" s="15">
        <f>'VZGTTQ00009158 - Sunil Anthony'!P10</f>
        <v>10007.36</v>
      </c>
      <c r="V786" s="98">
        <f>'VZGTTQ00009158 - Sunil Anthony'!Q10</f>
        <v>0</v>
      </c>
    </row>
    <row r="787" spans="1:22" ht="23.15" hidden="1" customHeight="1">
      <c r="A787" s="98">
        <f>'VZGTTQ00009158 - Sunil Anthony'!A11</f>
        <v>2077379</v>
      </c>
      <c r="B787" s="103" t="str">
        <f>'VZGTTQ00009158 - Sunil Anthony'!B11</f>
        <v>Athina, Venkata Vinay Kumar</v>
      </c>
      <c r="C787" s="98" t="str">
        <f>'VZGTTQ00009158 - Sunil Anthony'!C11</f>
        <v xml:space="preserve">Offshore </v>
      </c>
      <c r="D787" s="98" t="str">
        <f>'VZGTTQ00009158 - Sunil Anthony'!D11</f>
        <v>PCT 236</v>
      </c>
      <c r="E787" s="103" t="str">
        <f>'VZGTTQ00009158 - Sunil Anthony'!E11</f>
        <v>JAVA Dev_INT1</v>
      </c>
      <c r="F787" s="131" t="s">
        <v>124</v>
      </c>
      <c r="G787" s="131" t="s">
        <v>125</v>
      </c>
      <c r="H787" s="98">
        <v>1000425175</v>
      </c>
      <c r="I787" s="98" t="s">
        <v>126</v>
      </c>
      <c r="J787" s="98" t="s">
        <v>24</v>
      </c>
      <c r="K787" s="15">
        <f>'VZGTTQ00009158 - Sunil Anthony'!F11</f>
        <v>21.980000000000004</v>
      </c>
      <c r="L787" s="15">
        <f>'VZGTTQ00009158 - Sunil Anthony'!G11</f>
        <v>3868.4800000000005</v>
      </c>
      <c r="M787" s="15">
        <f>'VZGTTQ00009158 - Sunil Anthony'!H11</f>
        <v>3868.4800000000005</v>
      </c>
      <c r="N787" s="15">
        <f>'VZGTTQ00009158 - Sunil Anthony'!I11</f>
        <v>3868.4800000000005</v>
      </c>
      <c r="O787" s="15">
        <f>'VZGTTQ00009158 - Sunil Anthony'!J11</f>
        <v>0</v>
      </c>
      <c r="P787" s="15">
        <f>'VZGTTQ00009158 - Sunil Anthony'!K11</f>
        <v>0</v>
      </c>
      <c r="Q787" s="15">
        <f>'VZGTTQ00009158 - Sunil Anthony'!L11</f>
        <v>0</v>
      </c>
      <c r="R787" s="15">
        <f>'VZGTTQ00009158 - Sunil Anthony'!M11</f>
        <v>0</v>
      </c>
      <c r="S787" s="15">
        <f>'VZGTTQ00009158 - Sunil Anthony'!N11</f>
        <v>7736.9600000000009</v>
      </c>
      <c r="T787" s="15">
        <f>'VZGTTQ00009158 - Sunil Anthony'!O11</f>
        <v>0</v>
      </c>
      <c r="U787" s="15">
        <f>'VZGTTQ00009158 - Sunil Anthony'!P11</f>
        <v>7736.9600000000009</v>
      </c>
      <c r="V787" s="98">
        <f>'VZGTTQ00009158 - Sunil Anthony'!Q11</f>
        <v>0</v>
      </c>
    </row>
    <row r="788" spans="1:22" ht="23.15" hidden="1" customHeight="1">
      <c r="A788" s="98">
        <f>'VZGTTQ00009158 - Sunil Anthony'!A12</f>
        <v>2020909</v>
      </c>
      <c r="B788" s="103" t="str">
        <f>'VZGTTQ00009158 - Sunil Anthony'!B12</f>
        <v>Choudhury, Siba Prasad</v>
      </c>
      <c r="C788" s="98" t="str">
        <f>'VZGTTQ00009158 - Sunil Anthony'!C12</f>
        <v xml:space="preserve">Offshore </v>
      </c>
      <c r="D788" s="98" t="str">
        <f>'VZGTTQ00009158 - Sunil Anthony'!D12</f>
        <v>PCT 236</v>
      </c>
      <c r="E788" s="103" t="str">
        <f>'VZGTTQ00009158 - Sunil Anthony'!E12</f>
        <v>JAVA Dev_INT1</v>
      </c>
      <c r="F788" s="131" t="s">
        <v>124</v>
      </c>
      <c r="G788" s="131" t="s">
        <v>125</v>
      </c>
      <c r="H788" s="98">
        <v>1000425175</v>
      </c>
      <c r="I788" s="98" t="s">
        <v>126</v>
      </c>
      <c r="J788" s="98" t="s">
        <v>24</v>
      </c>
      <c r="K788" s="15">
        <f>'VZGTTQ00009158 - Sunil Anthony'!F12</f>
        <v>21.980000000000004</v>
      </c>
      <c r="L788" s="15">
        <f>'VZGTTQ00009158 - Sunil Anthony'!G12</f>
        <v>3868.4800000000005</v>
      </c>
      <c r="M788" s="15">
        <f>'VZGTTQ00009158 - Sunil Anthony'!H12</f>
        <v>3868.4800000000005</v>
      </c>
      <c r="N788" s="15">
        <f>'VZGTTQ00009158 - Sunil Anthony'!I12</f>
        <v>3868.4800000000005</v>
      </c>
      <c r="O788" s="15">
        <f>'VZGTTQ00009158 - Sunil Anthony'!J12</f>
        <v>0</v>
      </c>
      <c r="P788" s="15">
        <f>'VZGTTQ00009158 - Sunil Anthony'!K12</f>
        <v>0</v>
      </c>
      <c r="Q788" s="15">
        <f>'VZGTTQ00009158 - Sunil Anthony'!L12</f>
        <v>0</v>
      </c>
      <c r="R788" s="15">
        <f>'VZGTTQ00009158 - Sunil Anthony'!M12</f>
        <v>0</v>
      </c>
      <c r="S788" s="15">
        <f>'VZGTTQ00009158 - Sunil Anthony'!N12</f>
        <v>7736.9600000000009</v>
      </c>
      <c r="T788" s="15">
        <f>'VZGTTQ00009158 - Sunil Anthony'!O12</f>
        <v>0</v>
      </c>
      <c r="U788" s="15">
        <f>'VZGTTQ00009158 - Sunil Anthony'!P12</f>
        <v>7736.9600000000009</v>
      </c>
      <c r="V788" s="98">
        <f>'VZGTTQ00009158 - Sunil Anthony'!Q12</f>
        <v>0</v>
      </c>
    </row>
    <row r="789" spans="1:22" ht="23.15" hidden="1" customHeight="1">
      <c r="A789" s="98">
        <f>'VZGTTQ00009158 - Sunil Anthony'!A13</f>
        <v>2127941</v>
      </c>
      <c r="B789" s="103" t="str">
        <f>'VZGTTQ00009158 - Sunil Anthony'!B13</f>
        <v>S, Chennakrishnan</v>
      </c>
      <c r="C789" s="98" t="str">
        <f>'VZGTTQ00009158 - Sunil Anthony'!C13</f>
        <v xml:space="preserve">Offshore </v>
      </c>
      <c r="D789" s="98" t="str">
        <f>'VZGTTQ00009158 - Sunil Anthony'!D13</f>
        <v>PCT 236/231</v>
      </c>
      <c r="E789" s="103" t="str">
        <f>'VZGTTQ00009158 - Sunil Anthony'!E13</f>
        <v>JAVA Dev_JU1</v>
      </c>
      <c r="F789" s="131" t="s">
        <v>124</v>
      </c>
      <c r="G789" s="131" t="s">
        <v>125</v>
      </c>
      <c r="H789" s="98">
        <v>1000425175</v>
      </c>
      <c r="I789" s="98" t="s">
        <v>126</v>
      </c>
      <c r="J789" s="98" t="s">
        <v>24</v>
      </c>
      <c r="K789" s="15">
        <f>'VZGTTQ00009158 - Sunil Anthony'!F13</f>
        <v>21.21</v>
      </c>
      <c r="L789" s="15">
        <f>'VZGTTQ00009158 - Sunil Anthony'!G13</f>
        <v>3732.96</v>
      </c>
      <c r="M789" s="15">
        <f>'VZGTTQ00009158 - Sunil Anthony'!H13</f>
        <v>3732.96</v>
      </c>
      <c r="N789" s="15">
        <f>'VZGTTQ00009158 - Sunil Anthony'!I13</f>
        <v>3732.96</v>
      </c>
      <c r="O789" s="15">
        <f>'VZGTTQ00009158 - Sunil Anthony'!J13</f>
        <v>0</v>
      </c>
      <c r="P789" s="15">
        <f>'VZGTTQ00009158 - Sunil Anthony'!K13</f>
        <v>0</v>
      </c>
      <c r="Q789" s="15">
        <f>'VZGTTQ00009158 - Sunil Anthony'!L13</f>
        <v>0</v>
      </c>
      <c r="R789" s="15">
        <f>'VZGTTQ00009158 - Sunil Anthony'!M13</f>
        <v>0</v>
      </c>
      <c r="S789" s="15">
        <f>'VZGTTQ00009158 - Sunil Anthony'!N13</f>
        <v>7465.92</v>
      </c>
      <c r="T789" s="15">
        <f>'VZGTTQ00009158 - Sunil Anthony'!O13</f>
        <v>0</v>
      </c>
      <c r="U789" s="15">
        <f>'VZGTTQ00009158 - Sunil Anthony'!P13</f>
        <v>7465.92</v>
      </c>
      <c r="V789" s="98">
        <f>'VZGTTQ00009158 - Sunil Anthony'!Q13</f>
        <v>0</v>
      </c>
    </row>
    <row r="790" spans="1:22" ht="23.15" hidden="1" customHeight="1">
      <c r="A790" s="98">
        <f>'VZGTTQ00009158 - Sunil Anthony'!A14</f>
        <v>792244</v>
      </c>
      <c r="B790" s="103" t="str">
        <f>'VZGTTQ00009158 - Sunil Anthony'!B14</f>
        <v xml:space="preserve">S, Amirtha </v>
      </c>
      <c r="C790" s="98" t="str">
        <f>'VZGTTQ00009158 - Sunil Anthony'!C14</f>
        <v xml:space="preserve">Offshore </v>
      </c>
      <c r="D790" s="98" t="str">
        <f>'VZGTTQ00009158 - Sunil Anthony'!D14</f>
        <v>PCT 236/231</v>
      </c>
      <c r="E790" s="103" t="str">
        <f>'VZGTTQ00009158 - Sunil Anthony'!E14</f>
        <v>JAVA Tech Lead</v>
      </c>
      <c r="F790" s="131" t="s">
        <v>124</v>
      </c>
      <c r="G790" s="131" t="s">
        <v>125</v>
      </c>
      <c r="H790" s="98">
        <v>1000425175</v>
      </c>
      <c r="I790" s="98" t="s">
        <v>126</v>
      </c>
      <c r="J790" s="98" t="s">
        <v>33</v>
      </c>
      <c r="K790" s="15">
        <f>'VZGTTQ00009158 - Sunil Anthony'!F14</f>
        <v>28.430000000000003</v>
      </c>
      <c r="L790" s="15">
        <f>'VZGTTQ00009158 - Sunil Anthony'!G14</f>
        <v>5003.68</v>
      </c>
      <c r="M790" s="15">
        <f>'VZGTTQ00009158 - Sunil Anthony'!H14</f>
        <v>5003.68</v>
      </c>
      <c r="N790" s="15">
        <f>'VZGTTQ00009158 - Sunil Anthony'!I14</f>
        <v>5003.68</v>
      </c>
      <c r="O790" s="15">
        <f>'VZGTTQ00009158 - Sunil Anthony'!J14</f>
        <v>0</v>
      </c>
      <c r="P790" s="15">
        <f>'VZGTTQ00009158 - Sunil Anthony'!K14</f>
        <v>0</v>
      </c>
      <c r="Q790" s="15">
        <f>'VZGTTQ00009158 - Sunil Anthony'!L14</f>
        <v>0</v>
      </c>
      <c r="R790" s="15">
        <f>'VZGTTQ00009158 - Sunil Anthony'!M14</f>
        <v>0</v>
      </c>
      <c r="S790" s="15">
        <f>'VZGTTQ00009158 - Sunil Anthony'!N14</f>
        <v>10007.36</v>
      </c>
      <c r="T790" s="15">
        <f>'VZGTTQ00009158 - Sunil Anthony'!O14</f>
        <v>0</v>
      </c>
      <c r="U790" s="15">
        <f>'VZGTTQ00009158 - Sunil Anthony'!P14</f>
        <v>10007.36</v>
      </c>
      <c r="V790" s="98">
        <f>'VZGTTQ00009158 - Sunil Anthony'!Q14</f>
        <v>0</v>
      </c>
    </row>
    <row r="791" spans="1:22" ht="23.15" hidden="1" customHeight="1">
      <c r="A791" s="98">
        <f>'VZGTTQ00009158 - Sunil Anthony'!A15</f>
        <v>913499</v>
      </c>
      <c r="B791" s="103" t="str">
        <f>'VZGTTQ00009158 - Sunil Anthony'!B15</f>
        <v>Marimuthu, Rajaguru</v>
      </c>
      <c r="C791" s="98" t="str">
        <f>'VZGTTQ00009158 - Sunil Anthony'!C15</f>
        <v xml:space="preserve">Offshore </v>
      </c>
      <c r="D791" s="98" t="str">
        <f>'VZGTTQ00009158 - Sunil Anthony'!D15</f>
        <v>PCT 236</v>
      </c>
      <c r="E791" s="103" t="str">
        <f>'VZGTTQ00009158 - Sunil Anthony'!E15</f>
        <v>JAVA Tech Lead</v>
      </c>
      <c r="F791" s="131" t="s">
        <v>124</v>
      </c>
      <c r="G791" s="131" t="s">
        <v>125</v>
      </c>
      <c r="H791" s="98">
        <v>1000425175</v>
      </c>
      <c r="I791" s="98" t="s">
        <v>126</v>
      </c>
      <c r="J791" s="98" t="s">
        <v>33</v>
      </c>
      <c r="K791" s="15">
        <f>'VZGTTQ00009158 - Sunil Anthony'!F15</f>
        <v>28.430000000000003</v>
      </c>
      <c r="L791" s="15">
        <f>'VZGTTQ00009158 - Sunil Anthony'!G15</f>
        <v>5003.68</v>
      </c>
      <c r="M791" s="15">
        <f>'VZGTTQ00009158 - Sunil Anthony'!H15</f>
        <v>5003.68</v>
      </c>
      <c r="N791" s="15">
        <f>'VZGTTQ00009158 - Sunil Anthony'!I15</f>
        <v>5003.68</v>
      </c>
      <c r="O791" s="15">
        <f>'VZGTTQ00009158 - Sunil Anthony'!J15</f>
        <v>0</v>
      </c>
      <c r="P791" s="15">
        <f>'VZGTTQ00009158 - Sunil Anthony'!K15</f>
        <v>0</v>
      </c>
      <c r="Q791" s="15">
        <f>'VZGTTQ00009158 - Sunil Anthony'!L15</f>
        <v>0</v>
      </c>
      <c r="R791" s="15">
        <f>'VZGTTQ00009158 - Sunil Anthony'!M15</f>
        <v>0</v>
      </c>
      <c r="S791" s="15">
        <f>'VZGTTQ00009158 - Sunil Anthony'!N15</f>
        <v>10007.36</v>
      </c>
      <c r="T791" s="15">
        <f>'VZGTTQ00009158 - Sunil Anthony'!O15</f>
        <v>0</v>
      </c>
      <c r="U791" s="15">
        <f>'VZGTTQ00009158 - Sunil Anthony'!P15</f>
        <v>10007.36</v>
      </c>
      <c r="V791" s="98">
        <f>'VZGTTQ00009158 - Sunil Anthony'!Q15</f>
        <v>0</v>
      </c>
    </row>
    <row r="792" spans="1:22" ht="23.15" hidden="1" customHeight="1">
      <c r="A792" s="98">
        <f>'VZGTTQ00009158 - Sunil Anthony'!A16</f>
        <v>2339271</v>
      </c>
      <c r="B792" s="103" t="str">
        <f>'VZGTTQ00009158 - Sunil Anthony'!B16</f>
        <v>K, Vignesh</v>
      </c>
      <c r="C792" s="98" t="str">
        <f>'VZGTTQ00009158 - Sunil Anthony'!C16</f>
        <v xml:space="preserve">Offshore </v>
      </c>
      <c r="D792" s="98" t="str">
        <f>'VZGTTQ00009158 - Sunil Anthony'!D16</f>
        <v>PCT 236</v>
      </c>
      <c r="E792" s="103" t="str">
        <f>'VZGTTQ00009158 - Sunil Anthony'!E16</f>
        <v>JAVA Tech Intermediate</v>
      </c>
      <c r="F792" s="131" t="s">
        <v>124</v>
      </c>
      <c r="G792" s="131" t="s">
        <v>125</v>
      </c>
      <c r="H792" s="98">
        <v>1000425175</v>
      </c>
      <c r="I792" s="98" t="s">
        <v>126</v>
      </c>
      <c r="J792" s="98" t="s">
        <v>33</v>
      </c>
      <c r="K792" s="15">
        <f>'VZGTTQ00009158 - Sunil Anthony'!F16</f>
        <v>21.980000000000004</v>
      </c>
      <c r="L792" s="15">
        <f>'VZGTTQ00009158 - Sunil Anthony'!G16</f>
        <v>3868.4800000000005</v>
      </c>
      <c r="M792" s="15">
        <f>'VZGTTQ00009158 - Sunil Anthony'!H16</f>
        <v>3868.4800000000005</v>
      </c>
      <c r="N792" s="15">
        <f>'VZGTTQ00009158 - Sunil Anthony'!I16</f>
        <v>3868.4800000000005</v>
      </c>
      <c r="O792" s="15">
        <f>'VZGTTQ00009158 - Sunil Anthony'!J16</f>
        <v>0</v>
      </c>
      <c r="P792" s="15">
        <f>'VZGTTQ00009158 - Sunil Anthony'!K16</f>
        <v>0</v>
      </c>
      <c r="Q792" s="15">
        <f>'VZGTTQ00009158 - Sunil Anthony'!L16</f>
        <v>0</v>
      </c>
      <c r="R792" s="15">
        <f>'VZGTTQ00009158 - Sunil Anthony'!M16</f>
        <v>0</v>
      </c>
      <c r="S792" s="15">
        <f>'VZGTTQ00009158 - Sunil Anthony'!N16</f>
        <v>7736.9600000000009</v>
      </c>
      <c r="T792" s="15">
        <f>'VZGTTQ00009158 - Sunil Anthony'!O16</f>
        <v>0</v>
      </c>
      <c r="U792" s="15">
        <f>'VZGTTQ00009158 - Sunil Anthony'!P16</f>
        <v>7736.9600000000009</v>
      </c>
      <c r="V792" s="98">
        <f>'VZGTTQ00009158 - Sunil Anthony'!Q16</f>
        <v>0</v>
      </c>
    </row>
    <row r="793" spans="1:22" ht="23.15" hidden="1" customHeight="1">
      <c r="A793" s="98">
        <f>'VZGTTQ00009158 - Sunil Anthony'!A17</f>
        <v>765722</v>
      </c>
      <c r="B793" s="103" t="str">
        <f>'VZGTTQ00009158 - Sunil Anthony'!B17</f>
        <v>M, Akshatha</v>
      </c>
      <c r="C793" s="98" t="str">
        <f>'VZGTTQ00009158 - Sunil Anthony'!C17</f>
        <v xml:space="preserve">Offshore </v>
      </c>
      <c r="D793" s="98" t="str">
        <f>'VZGTTQ00009158 - Sunil Anthony'!D17</f>
        <v>PCT 236</v>
      </c>
      <c r="E793" s="103" t="str">
        <f>'VZGTTQ00009158 - Sunil Anthony'!E17</f>
        <v>JAVA Tech Intermediate</v>
      </c>
      <c r="F793" s="131" t="s">
        <v>124</v>
      </c>
      <c r="G793" s="131" t="s">
        <v>125</v>
      </c>
      <c r="H793" s="98">
        <v>1000425175</v>
      </c>
      <c r="I793" s="98" t="s">
        <v>126</v>
      </c>
      <c r="J793" s="98" t="s">
        <v>33</v>
      </c>
      <c r="K793" s="15">
        <f>'VZGTTQ00009158 - Sunil Anthony'!F17</f>
        <v>21.980000000000004</v>
      </c>
      <c r="L793" s="15">
        <f>'VZGTTQ00009158 - Sunil Anthony'!G17</f>
        <v>3868.4800000000005</v>
      </c>
      <c r="M793" s="15">
        <f>'VZGTTQ00009158 - Sunil Anthony'!H17</f>
        <v>3868.4800000000005</v>
      </c>
      <c r="N793" s="15">
        <f>'VZGTTQ00009158 - Sunil Anthony'!I17</f>
        <v>3868.4800000000005</v>
      </c>
      <c r="O793" s="15">
        <f>'VZGTTQ00009158 - Sunil Anthony'!J17</f>
        <v>0</v>
      </c>
      <c r="P793" s="15">
        <f>'VZGTTQ00009158 - Sunil Anthony'!K17</f>
        <v>0</v>
      </c>
      <c r="Q793" s="15">
        <f>'VZGTTQ00009158 - Sunil Anthony'!L17</f>
        <v>0</v>
      </c>
      <c r="R793" s="15">
        <f>'VZGTTQ00009158 - Sunil Anthony'!M17</f>
        <v>0</v>
      </c>
      <c r="S793" s="15">
        <f>'VZGTTQ00009158 - Sunil Anthony'!N17</f>
        <v>7736.9600000000009</v>
      </c>
      <c r="T793" s="15">
        <f>'VZGTTQ00009158 - Sunil Anthony'!O17</f>
        <v>0</v>
      </c>
      <c r="U793" s="15">
        <f>'VZGTTQ00009158 - Sunil Anthony'!P17</f>
        <v>7736.9600000000009</v>
      </c>
      <c r="V793" s="98">
        <f>'VZGTTQ00009158 - Sunil Anthony'!Q17</f>
        <v>0</v>
      </c>
    </row>
    <row r="794" spans="1:22" ht="23.15" hidden="1" customHeight="1">
      <c r="A794" s="98">
        <f>'VZGTTQ00009158 - Sunil Anthony'!A18</f>
        <v>2075252</v>
      </c>
      <c r="B794" s="103" t="str">
        <f>'VZGTTQ00009158 - Sunil Anthony'!B18</f>
        <v>K, Ganesh</v>
      </c>
      <c r="C794" s="98" t="str">
        <f>'VZGTTQ00009158 - Sunil Anthony'!C18</f>
        <v xml:space="preserve">Offshore </v>
      </c>
      <c r="D794" s="98" t="str">
        <f>'VZGTTQ00009158 - Sunil Anthony'!D18</f>
        <v>PCT 236</v>
      </c>
      <c r="E794" s="103" t="str">
        <f>'VZGTTQ00009158 - Sunil Anthony'!E18</f>
        <v>JAVA Tech Intermediate</v>
      </c>
      <c r="F794" s="131" t="s">
        <v>124</v>
      </c>
      <c r="G794" s="131" t="s">
        <v>125</v>
      </c>
      <c r="H794" s="98">
        <v>1000425175</v>
      </c>
      <c r="I794" s="98" t="s">
        <v>126</v>
      </c>
      <c r="J794" s="98" t="s">
        <v>33</v>
      </c>
      <c r="K794" s="15">
        <f>'VZGTTQ00009158 - Sunil Anthony'!F18</f>
        <v>21.980000000000004</v>
      </c>
      <c r="L794" s="15">
        <f>'VZGTTQ00009158 - Sunil Anthony'!G18</f>
        <v>3868.4800000000005</v>
      </c>
      <c r="M794" s="15">
        <f>'VZGTTQ00009158 - Sunil Anthony'!H18</f>
        <v>3868.4800000000005</v>
      </c>
      <c r="N794" s="15">
        <f>'VZGTTQ00009158 - Sunil Anthony'!I18</f>
        <v>3868.4800000000005</v>
      </c>
      <c r="O794" s="15">
        <f>'VZGTTQ00009158 - Sunil Anthony'!J18</f>
        <v>0</v>
      </c>
      <c r="P794" s="15">
        <f>'VZGTTQ00009158 - Sunil Anthony'!K18</f>
        <v>0</v>
      </c>
      <c r="Q794" s="15">
        <f>'VZGTTQ00009158 - Sunil Anthony'!L18</f>
        <v>0</v>
      </c>
      <c r="R794" s="15">
        <f>'VZGTTQ00009158 - Sunil Anthony'!M18</f>
        <v>0</v>
      </c>
      <c r="S794" s="15">
        <f>'VZGTTQ00009158 - Sunil Anthony'!N18</f>
        <v>7736.9600000000009</v>
      </c>
      <c r="T794" s="15">
        <f>'VZGTTQ00009158 - Sunil Anthony'!O18</f>
        <v>0</v>
      </c>
      <c r="U794" s="15">
        <f>'VZGTTQ00009158 - Sunil Anthony'!P18</f>
        <v>7736.9600000000009</v>
      </c>
      <c r="V794" s="98">
        <f>'VZGTTQ00009158 - Sunil Anthony'!Q18</f>
        <v>0</v>
      </c>
    </row>
    <row r="795" spans="1:22" ht="23.15" hidden="1" customHeight="1">
      <c r="A795" s="98">
        <f>'VZGTTQ00009158 - Sunil Anthony'!A19</f>
        <v>2152177</v>
      </c>
      <c r="B795" s="103" t="str">
        <f>'VZGTTQ00009158 - Sunil Anthony'!B19</f>
        <v>Ramakrishna, Pariki</v>
      </c>
      <c r="C795" s="98" t="str">
        <f>'VZGTTQ00009158 - Sunil Anthony'!C19</f>
        <v xml:space="preserve">Offshore </v>
      </c>
      <c r="D795" s="98" t="str">
        <f>'VZGTTQ00009158 - Sunil Anthony'!D19</f>
        <v>PCT 236</v>
      </c>
      <c r="E795" s="103" t="str">
        <f>'VZGTTQ00009158 - Sunil Anthony'!E19</f>
        <v>JAVA Dev_JU1</v>
      </c>
      <c r="F795" s="131" t="s">
        <v>124</v>
      </c>
      <c r="G795" s="131" t="s">
        <v>125</v>
      </c>
      <c r="H795" s="98">
        <v>1000425175</v>
      </c>
      <c r="I795" s="98" t="s">
        <v>126</v>
      </c>
      <c r="J795" s="98" t="s">
        <v>33</v>
      </c>
      <c r="K795" s="15">
        <f>'VZGTTQ00009158 - Sunil Anthony'!F19</f>
        <v>21.21</v>
      </c>
      <c r="L795" s="15">
        <f>'VZGTTQ00009158 - Sunil Anthony'!G19</f>
        <v>3732.96</v>
      </c>
      <c r="M795" s="15">
        <f>'VZGTTQ00009158 - Sunil Anthony'!H19</f>
        <v>3732.96</v>
      </c>
      <c r="N795" s="15">
        <f>'VZGTTQ00009158 - Sunil Anthony'!I19</f>
        <v>3732.96</v>
      </c>
      <c r="O795" s="15">
        <f>'VZGTTQ00009158 - Sunil Anthony'!J19</f>
        <v>0</v>
      </c>
      <c r="P795" s="15">
        <f>'VZGTTQ00009158 - Sunil Anthony'!K19</f>
        <v>0</v>
      </c>
      <c r="Q795" s="15">
        <f>'VZGTTQ00009158 - Sunil Anthony'!L19</f>
        <v>0</v>
      </c>
      <c r="R795" s="15">
        <f>'VZGTTQ00009158 - Sunil Anthony'!M19</f>
        <v>0</v>
      </c>
      <c r="S795" s="15">
        <f>'VZGTTQ00009158 - Sunil Anthony'!N19</f>
        <v>7465.92</v>
      </c>
      <c r="T795" s="15">
        <f>'VZGTTQ00009158 - Sunil Anthony'!O19</f>
        <v>0</v>
      </c>
      <c r="U795" s="15">
        <f>'VZGTTQ00009158 - Sunil Anthony'!P19</f>
        <v>7465.92</v>
      </c>
      <c r="V795" s="98">
        <f>'VZGTTQ00009158 - Sunil Anthony'!Q19</f>
        <v>0</v>
      </c>
    </row>
    <row r="796" spans="1:22" ht="23.15" hidden="1" customHeight="1">
      <c r="A796" s="98">
        <f>'VZGTTQ00009158 - Sunil Anthony'!A20</f>
        <v>839572</v>
      </c>
      <c r="B796" s="103" t="str">
        <f>'VZGTTQ00009158 - Sunil Anthony'!B20</f>
        <v>S, Dhinesh</v>
      </c>
      <c r="C796" s="98" t="str">
        <f>'VZGTTQ00009158 - Sunil Anthony'!C20</f>
        <v xml:space="preserve">Offshore </v>
      </c>
      <c r="D796" s="98" t="str">
        <f>'VZGTTQ00009158 - Sunil Anthony'!D20</f>
        <v>PCT 236</v>
      </c>
      <c r="E796" s="103" t="str">
        <f>'VZGTTQ00009158 - Sunil Anthony'!E20</f>
        <v>JAVA Dev_JU1</v>
      </c>
      <c r="F796" s="131" t="s">
        <v>124</v>
      </c>
      <c r="G796" s="131" t="s">
        <v>125</v>
      </c>
      <c r="H796" s="98">
        <v>1000425175</v>
      </c>
      <c r="I796" s="98" t="s">
        <v>126</v>
      </c>
      <c r="J796" s="98" t="s">
        <v>33</v>
      </c>
      <c r="K796" s="15">
        <f>'VZGTTQ00009158 - Sunil Anthony'!F20</f>
        <v>21.21</v>
      </c>
      <c r="L796" s="15">
        <f>'VZGTTQ00009158 - Sunil Anthony'!G20</f>
        <v>3732.96</v>
      </c>
      <c r="M796" s="15">
        <f>'VZGTTQ00009158 - Sunil Anthony'!H20</f>
        <v>3732.96</v>
      </c>
      <c r="N796" s="15">
        <f>'VZGTTQ00009158 - Sunil Anthony'!I20</f>
        <v>3732.96</v>
      </c>
      <c r="O796" s="15">
        <f>'VZGTTQ00009158 - Sunil Anthony'!J20</f>
        <v>0</v>
      </c>
      <c r="P796" s="15">
        <f>'VZGTTQ00009158 - Sunil Anthony'!K20</f>
        <v>0</v>
      </c>
      <c r="Q796" s="15">
        <f>'VZGTTQ00009158 - Sunil Anthony'!L20</f>
        <v>0</v>
      </c>
      <c r="R796" s="15">
        <f>'VZGTTQ00009158 - Sunil Anthony'!M20</f>
        <v>0</v>
      </c>
      <c r="S796" s="15">
        <f>'VZGTTQ00009158 - Sunil Anthony'!N20</f>
        <v>7465.92</v>
      </c>
      <c r="T796" s="15">
        <f>'VZGTTQ00009158 - Sunil Anthony'!O20</f>
        <v>0</v>
      </c>
      <c r="U796" s="15">
        <f>'VZGTTQ00009158 - Sunil Anthony'!P20</f>
        <v>7465.92</v>
      </c>
      <c r="V796" s="98">
        <f>'VZGTTQ00009158 - Sunil Anthony'!Q20</f>
        <v>0</v>
      </c>
    </row>
    <row r="797" spans="1:22" ht="23.15" hidden="1" customHeight="1">
      <c r="A797" s="98">
        <f>'VZGTTQ00009158 - Sunil Anthony'!A21</f>
        <v>254271</v>
      </c>
      <c r="B797" s="103" t="str">
        <f>'VZGTTQ00009158 - Sunil Anthony'!B21</f>
        <v>P, Arunkumar</v>
      </c>
      <c r="C797" s="98" t="str">
        <f>'VZGTTQ00009158 - Sunil Anthony'!C21</f>
        <v xml:space="preserve">Offshore </v>
      </c>
      <c r="D797" s="98" t="str">
        <f>'VZGTTQ00009158 - Sunil Anthony'!D21</f>
        <v>PCT 236/231</v>
      </c>
      <c r="E797" s="103" t="str">
        <f>'VZGTTQ00009158 - Sunil Anthony'!E21</f>
        <v>Java-Developer-Senior</v>
      </c>
      <c r="F797" s="131" t="s">
        <v>124</v>
      </c>
      <c r="G797" s="131" t="s">
        <v>125</v>
      </c>
      <c r="H797" s="98">
        <v>1000425175</v>
      </c>
      <c r="I797" s="98" t="s">
        <v>126</v>
      </c>
      <c r="J797" s="98" t="s">
        <v>24</v>
      </c>
      <c r="K797" s="15">
        <f>'VZGTTQ00009158 - Sunil Anthony'!F21</f>
        <v>23.134146341463413</v>
      </c>
      <c r="L797" s="15">
        <f>'VZGTTQ00009158 - Sunil Anthony'!G21</f>
        <v>4071.6097560975609</v>
      </c>
      <c r="M797" s="15">
        <f>'VZGTTQ00009158 - Sunil Anthony'!H21</f>
        <v>0</v>
      </c>
      <c r="N797" s="15">
        <f>'VZGTTQ00009158 - Sunil Anthony'!I21</f>
        <v>0</v>
      </c>
      <c r="O797" s="15">
        <f>'VZGTTQ00009158 - Sunil Anthony'!J21</f>
        <v>4071.6097560975609</v>
      </c>
      <c r="P797" s="15">
        <f>'VZGTTQ00009158 - Sunil Anthony'!K21</f>
        <v>4071.6097560975609</v>
      </c>
      <c r="Q797" s="15">
        <f>'VZGTTQ00009158 - Sunil Anthony'!L21</f>
        <v>4071.6097560975609</v>
      </c>
      <c r="R797" s="15">
        <f>'VZGTTQ00009158 - Sunil Anthony'!M21</f>
        <v>4071.6097560975609</v>
      </c>
      <c r="S797" s="15">
        <f>'VZGTTQ00009158 - Sunil Anthony'!N21</f>
        <v>4071.6097560975609</v>
      </c>
      <c r="T797" s="15">
        <f>'VZGTTQ00009158 - Sunil Anthony'!O21</f>
        <v>12214.829268292682</v>
      </c>
      <c r="U797" s="15">
        <f>'VZGTTQ00009158 - Sunil Anthony'!P21</f>
        <v>16286.439024390244</v>
      </c>
      <c r="V797" s="98">
        <f>'VZGTTQ00009158 - Sunil Anthony'!Q21</f>
        <v>0</v>
      </c>
    </row>
    <row r="798" spans="1:22" ht="23.15" hidden="1" customHeight="1">
      <c r="A798" s="98">
        <f>'VZGTTQ00009158 - Sunil Anthony'!A22</f>
        <v>671010</v>
      </c>
      <c r="B798" s="103" t="str">
        <f>'VZGTTQ00009158 - Sunil Anthony'!B22</f>
        <v>Rolla, Chandrasekhar</v>
      </c>
      <c r="C798" s="98" t="str">
        <f>'VZGTTQ00009158 - Sunil Anthony'!C22</f>
        <v xml:space="preserve">Offshore </v>
      </c>
      <c r="D798" s="98" t="str">
        <f>'VZGTTQ00009158 - Sunil Anthony'!D22</f>
        <v>PCT 236/231</v>
      </c>
      <c r="E798" s="103" t="str">
        <f>'VZGTTQ00009158 - Sunil Anthony'!E22</f>
        <v>Java-Developer-Senior</v>
      </c>
      <c r="F798" s="131" t="s">
        <v>124</v>
      </c>
      <c r="G798" s="131" t="s">
        <v>125</v>
      </c>
      <c r="H798" s="98">
        <v>1000425175</v>
      </c>
      <c r="I798" s="98" t="s">
        <v>126</v>
      </c>
      <c r="J798" s="98" t="s">
        <v>24</v>
      </c>
      <c r="K798" s="15">
        <f>'VZGTTQ00009158 - Sunil Anthony'!F22</f>
        <v>23.134146341463413</v>
      </c>
      <c r="L798" s="15">
        <f>'VZGTTQ00009158 - Sunil Anthony'!G22</f>
        <v>4071.6097560975609</v>
      </c>
      <c r="M798" s="15">
        <f>'VZGTTQ00009158 - Sunil Anthony'!H22</f>
        <v>0</v>
      </c>
      <c r="N798" s="15">
        <f>'VZGTTQ00009158 - Sunil Anthony'!I22</f>
        <v>0</v>
      </c>
      <c r="O798" s="15">
        <f>'VZGTTQ00009158 - Sunil Anthony'!J22</f>
        <v>4071.6097560975609</v>
      </c>
      <c r="P798" s="15">
        <f>'VZGTTQ00009158 - Sunil Anthony'!K22</f>
        <v>4071.6097560975609</v>
      </c>
      <c r="Q798" s="15">
        <f>'VZGTTQ00009158 - Sunil Anthony'!L22</f>
        <v>4071.6097560975609</v>
      </c>
      <c r="R798" s="15">
        <f>'VZGTTQ00009158 - Sunil Anthony'!M22</f>
        <v>4071.6097560975609</v>
      </c>
      <c r="S798" s="15">
        <f>'VZGTTQ00009158 - Sunil Anthony'!N22</f>
        <v>4071.6097560975609</v>
      </c>
      <c r="T798" s="15">
        <f>'VZGTTQ00009158 - Sunil Anthony'!O22</f>
        <v>12214.829268292682</v>
      </c>
      <c r="U798" s="15">
        <f>'VZGTTQ00009158 - Sunil Anthony'!P22</f>
        <v>16286.439024390244</v>
      </c>
      <c r="V798" s="98">
        <f>'VZGTTQ00009158 - Sunil Anthony'!Q22</f>
        <v>0</v>
      </c>
    </row>
    <row r="799" spans="1:22" ht="23.15" hidden="1" customHeight="1">
      <c r="A799" s="98">
        <f>'VZGTTQ00009158 - Sunil Anthony'!A23</f>
        <v>792244</v>
      </c>
      <c r="B799" s="103" t="str">
        <f>'VZGTTQ00009158 - Sunil Anthony'!B23</f>
        <v xml:space="preserve">S, Amirtha </v>
      </c>
      <c r="C799" s="98" t="str">
        <f>'VZGTTQ00009158 - Sunil Anthony'!C23</f>
        <v xml:space="preserve">Offshore </v>
      </c>
      <c r="D799" s="98" t="str">
        <f>'VZGTTQ00009158 - Sunil Anthony'!D23</f>
        <v>PCT 236/231</v>
      </c>
      <c r="E799" s="103" t="str">
        <f>'VZGTTQ00009158 - Sunil Anthony'!E23</f>
        <v>Java-Developer-Senior</v>
      </c>
      <c r="F799" s="131" t="s">
        <v>124</v>
      </c>
      <c r="G799" s="131" t="s">
        <v>125</v>
      </c>
      <c r="H799" s="98">
        <v>1000425175</v>
      </c>
      <c r="I799" s="98" t="s">
        <v>126</v>
      </c>
      <c r="J799" s="98" t="s">
        <v>33</v>
      </c>
      <c r="K799" s="15">
        <f>'VZGTTQ00009158 - Sunil Anthony'!F23</f>
        <v>23.134146341463413</v>
      </c>
      <c r="L799" s="15">
        <f>'VZGTTQ00009158 - Sunil Anthony'!G23</f>
        <v>4071.6097560975609</v>
      </c>
      <c r="M799" s="15">
        <f>'VZGTTQ00009158 - Sunil Anthony'!H23</f>
        <v>0</v>
      </c>
      <c r="N799" s="15">
        <f>'VZGTTQ00009158 - Sunil Anthony'!I23</f>
        <v>0</v>
      </c>
      <c r="O799" s="15">
        <f>'VZGTTQ00009158 - Sunil Anthony'!J23</f>
        <v>4071.6097560975609</v>
      </c>
      <c r="P799" s="15">
        <f>'VZGTTQ00009158 - Sunil Anthony'!K23</f>
        <v>4071.6097560975609</v>
      </c>
      <c r="Q799" s="15">
        <f>'VZGTTQ00009158 - Sunil Anthony'!L23</f>
        <v>4071.6097560975609</v>
      </c>
      <c r="R799" s="15">
        <f>'VZGTTQ00009158 - Sunil Anthony'!M23</f>
        <v>4071.6097560975609</v>
      </c>
      <c r="S799" s="15">
        <f>'VZGTTQ00009158 - Sunil Anthony'!N23</f>
        <v>4071.6097560975609</v>
      </c>
      <c r="T799" s="15">
        <f>'VZGTTQ00009158 - Sunil Anthony'!O23</f>
        <v>12214.829268292682</v>
      </c>
      <c r="U799" s="15">
        <f>'VZGTTQ00009158 - Sunil Anthony'!P23</f>
        <v>16286.439024390244</v>
      </c>
      <c r="V799" s="98">
        <f>'VZGTTQ00009158 - Sunil Anthony'!Q23</f>
        <v>0</v>
      </c>
    </row>
    <row r="800" spans="1:22" ht="23.15" hidden="1" customHeight="1">
      <c r="A800" s="98">
        <f>'VZGTTQ00009158 - Sunil Anthony'!A24</f>
        <v>2402109</v>
      </c>
      <c r="B800" s="103" t="str">
        <f>'VZGTTQ00009158 - Sunil Anthony'!B24</f>
        <v>R, Nivetha</v>
      </c>
      <c r="C800" s="98" t="str">
        <f>'VZGTTQ00009158 - Sunil Anthony'!C24</f>
        <v xml:space="preserve">Offshore </v>
      </c>
      <c r="D800" s="98" t="str">
        <f>'VZGTTQ00009158 - Sunil Anthony'!D24</f>
        <v>PCT 236</v>
      </c>
      <c r="E800" s="103" t="str">
        <f>'VZGTTQ00009158 - Sunil Anthony'!E24</f>
        <v>Java-Developer-Senior</v>
      </c>
      <c r="F800" s="131" t="s">
        <v>124</v>
      </c>
      <c r="G800" s="131" t="s">
        <v>125</v>
      </c>
      <c r="H800" s="98">
        <v>1000425175</v>
      </c>
      <c r="I800" s="98" t="s">
        <v>126</v>
      </c>
      <c r="J800" s="98" t="s">
        <v>33</v>
      </c>
      <c r="K800" s="15">
        <f>'VZGTTQ00009158 - Sunil Anthony'!F24</f>
        <v>23.134146341463413</v>
      </c>
      <c r="L800" s="15">
        <f>'VZGTTQ00009158 - Sunil Anthony'!G24</f>
        <v>4071.6097560975609</v>
      </c>
      <c r="M800" s="15">
        <f>'VZGTTQ00009158 - Sunil Anthony'!H24</f>
        <v>0</v>
      </c>
      <c r="N800" s="15">
        <f>'VZGTTQ00009158 - Sunil Anthony'!I24</f>
        <v>0</v>
      </c>
      <c r="O800" s="15">
        <f>'VZGTTQ00009158 - Sunil Anthony'!J24</f>
        <v>4071.6097560975609</v>
      </c>
      <c r="P800" s="15">
        <f>'VZGTTQ00009158 - Sunil Anthony'!K24</f>
        <v>4071.6097560975609</v>
      </c>
      <c r="Q800" s="15">
        <f>'VZGTTQ00009158 - Sunil Anthony'!L24</f>
        <v>4071.6097560975609</v>
      </c>
      <c r="R800" s="15">
        <f>'VZGTTQ00009158 - Sunil Anthony'!M24</f>
        <v>4071.6097560975609</v>
      </c>
      <c r="S800" s="15">
        <f>'VZGTTQ00009158 - Sunil Anthony'!N24</f>
        <v>4071.6097560975609</v>
      </c>
      <c r="T800" s="15">
        <f>'VZGTTQ00009158 - Sunil Anthony'!O24</f>
        <v>12214.829268292682</v>
      </c>
      <c r="U800" s="15">
        <f>'VZGTTQ00009158 - Sunil Anthony'!P24</f>
        <v>16286.439024390244</v>
      </c>
      <c r="V800" s="98">
        <f>'VZGTTQ00009158 - Sunil Anthony'!Q24</f>
        <v>0</v>
      </c>
    </row>
    <row r="801" spans="1:22" ht="23.15" hidden="1" customHeight="1">
      <c r="A801" s="98">
        <f>'VZGTTQ00009158 - Sunil Anthony'!A25</f>
        <v>2077379</v>
      </c>
      <c r="B801" s="103" t="str">
        <f>'VZGTTQ00009158 - Sunil Anthony'!B25</f>
        <v>Athina, Venkata Vinay Kumar</v>
      </c>
      <c r="C801" s="98" t="str">
        <f>'VZGTTQ00009158 - Sunil Anthony'!C25</f>
        <v xml:space="preserve">Offshore </v>
      </c>
      <c r="D801" s="98" t="str">
        <f>'VZGTTQ00009158 - Sunil Anthony'!D25</f>
        <v>PCT 236</v>
      </c>
      <c r="E801" s="103" t="str">
        <f>'VZGTTQ00009158 - Sunil Anthony'!E25</f>
        <v>Java-Developer-Intermediate</v>
      </c>
      <c r="F801" s="131" t="s">
        <v>124</v>
      </c>
      <c r="G801" s="131" t="s">
        <v>125</v>
      </c>
      <c r="H801" s="98">
        <v>1000425175</v>
      </c>
      <c r="I801" s="98" t="s">
        <v>126</v>
      </c>
      <c r="J801" s="98" t="s">
        <v>24</v>
      </c>
      <c r="K801" s="15">
        <f>'VZGTTQ00009158 - Sunil Anthony'!F25</f>
        <v>20.195121951219512</v>
      </c>
      <c r="L801" s="15">
        <f>'VZGTTQ00009158 - Sunil Anthony'!G25</f>
        <v>3554.3414634146343</v>
      </c>
      <c r="M801" s="15">
        <f>'VZGTTQ00009158 - Sunil Anthony'!H25</f>
        <v>0</v>
      </c>
      <c r="N801" s="15">
        <f>'VZGTTQ00009158 - Sunil Anthony'!I25</f>
        <v>0</v>
      </c>
      <c r="O801" s="15">
        <f>'VZGTTQ00009158 - Sunil Anthony'!J25</f>
        <v>3554.3414634146343</v>
      </c>
      <c r="P801" s="15">
        <f>'VZGTTQ00009158 - Sunil Anthony'!K25</f>
        <v>3554.3414634146343</v>
      </c>
      <c r="Q801" s="15">
        <f>'VZGTTQ00009158 - Sunil Anthony'!L25</f>
        <v>3554.3414634146343</v>
      </c>
      <c r="R801" s="15">
        <f>'VZGTTQ00009158 - Sunil Anthony'!M25</f>
        <v>3554.3414634146343</v>
      </c>
      <c r="S801" s="15">
        <f>'VZGTTQ00009158 - Sunil Anthony'!N25</f>
        <v>3554.3414634146343</v>
      </c>
      <c r="T801" s="15">
        <f>'VZGTTQ00009158 - Sunil Anthony'!O25</f>
        <v>10663.024390243903</v>
      </c>
      <c r="U801" s="15">
        <f>'VZGTTQ00009158 - Sunil Anthony'!P25</f>
        <v>14217.365853658537</v>
      </c>
      <c r="V801" s="98">
        <f>'VZGTTQ00009158 - Sunil Anthony'!Q25</f>
        <v>0</v>
      </c>
    </row>
    <row r="802" spans="1:22" ht="23.15" hidden="1" customHeight="1">
      <c r="A802" s="98">
        <f>'VZGTTQ00009158 - Sunil Anthony'!A26</f>
        <v>2020909</v>
      </c>
      <c r="B802" s="103" t="str">
        <f>'VZGTTQ00009158 - Sunil Anthony'!B26</f>
        <v>Choudhury, Siba Prasad</v>
      </c>
      <c r="C802" s="98" t="str">
        <f>'VZGTTQ00009158 - Sunil Anthony'!C26</f>
        <v xml:space="preserve">Offshore </v>
      </c>
      <c r="D802" s="98" t="str">
        <f>'VZGTTQ00009158 - Sunil Anthony'!D26</f>
        <v>PCT 236</v>
      </c>
      <c r="E802" s="103" t="str">
        <f>'VZGTTQ00009158 - Sunil Anthony'!E26</f>
        <v>Java-Developer-Intermediate</v>
      </c>
      <c r="F802" s="131" t="s">
        <v>124</v>
      </c>
      <c r="G802" s="131" t="s">
        <v>125</v>
      </c>
      <c r="H802" s="98">
        <v>1000425175</v>
      </c>
      <c r="I802" s="98" t="s">
        <v>126</v>
      </c>
      <c r="J802" s="98" t="s">
        <v>24</v>
      </c>
      <c r="K802" s="15">
        <f>'VZGTTQ00009158 - Sunil Anthony'!F26</f>
        <v>20.195121951219512</v>
      </c>
      <c r="L802" s="15">
        <f>'VZGTTQ00009158 - Sunil Anthony'!G26</f>
        <v>3554.3414634146343</v>
      </c>
      <c r="M802" s="15">
        <f>'VZGTTQ00009158 - Sunil Anthony'!H26</f>
        <v>0</v>
      </c>
      <c r="N802" s="15">
        <f>'VZGTTQ00009158 - Sunil Anthony'!I26</f>
        <v>0</v>
      </c>
      <c r="O802" s="15">
        <f>'VZGTTQ00009158 - Sunil Anthony'!J26</f>
        <v>3554.3414634146343</v>
      </c>
      <c r="P802" s="15">
        <f>'VZGTTQ00009158 - Sunil Anthony'!K26</f>
        <v>3554.3414634146343</v>
      </c>
      <c r="Q802" s="15">
        <f>'VZGTTQ00009158 - Sunil Anthony'!L26</f>
        <v>3554.3414634146343</v>
      </c>
      <c r="R802" s="15">
        <f>'VZGTTQ00009158 - Sunil Anthony'!M26</f>
        <v>3554.3414634146343</v>
      </c>
      <c r="S802" s="15">
        <f>'VZGTTQ00009158 - Sunil Anthony'!N26</f>
        <v>3554.3414634146343</v>
      </c>
      <c r="T802" s="15">
        <f>'VZGTTQ00009158 - Sunil Anthony'!O26</f>
        <v>10663.024390243903</v>
      </c>
      <c r="U802" s="15">
        <f>'VZGTTQ00009158 - Sunil Anthony'!P26</f>
        <v>14217.365853658537</v>
      </c>
      <c r="V802" s="98">
        <f>'VZGTTQ00009158 - Sunil Anthony'!Q26</f>
        <v>0</v>
      </c>
    </row>
    <row r="803" spans="1:22" ht="23.15" hidden="1" customHeight="1">
      <c r="A803" s="98">
        <f>'VZGTTQ00009158 - Sunil Anthony'!A27</f>
        <v>2339271</v>
      </c>
      <c r="B803" s="103" t="str">
        <f>'VZGTTQ00009158 - Sunil Anthony'!B27</f>
        <v>K, Vignesh</v>
      </c>
      <c r="C803" s="98" t="str">
        <f>'VZGTTQ00009158 - Sunil Anthony'!C27</f>
        <v xml:space="preserve">Offshore </v>
      </c>
      <c r="D803" s="98" t="str">
        <f>'VZGTTQ00009158 - Sunil Anthony'!D27</f>
        <v>PCT 236</v>
      </c>
      <c r="E803" s="103" t="str">
        <f>'VZGTTQ00009158 - Sunil Anthony'!E27</f>
        <v>Java-Developer-Intermediate</v>
      </c>
      <c r="F803" s="131" t="s">
        <v>124</v>
      </c>
      <c r="G803" s="131" t="s">
        <v>125</v>
      </c>
      <c r="H803" s="98">
        <v>1000425175</v>
      </c>
      <c r="I803" s="98" t="s">
        <v>126</v>
      </c>
      <c r="J803" s="98" t="s">
        <v>33</v>
      </c>
      <c r="K803" s="15">
        <f>'VZGTTQ00009158 - Sunil Anthony'!F27</f>
        <v>20.195121951219512</v>
      </c>
      <c r="L803" s="15">
        <f>'VZGTTQ00009158 - Sunil Anthony'!G27</f>
        <v>3554.3414634146343</v>
      </c>
      <c r="M803" s="15">
        <f>'VZGTTQ00009158 - Sunil Anthony'!H27</f>
        <v>0</v>
      </c>
      <c r="N803" s="15">
        <f>'VZGTTQ00009158 - Sunil Anthony'!I27</f>
        <v>0</v>
      </c>
      <c r="O803" s="15">
        <f>'VZGTTQ00009158 - Sunil Anthony'!J27</f>
        <v>3554.3414634146343</v>
      </c>
      <c r="P803" s="15">
        <f>'VZGTTQ00009158 - Sunil Anthony'!K27</f>
        <v>3554.3414634146343</v>
      </c>
      <c r="Q803" s="15">
        <f>'VZGTTQ00009158 - Sunil Anthony'!L27</f>
        <v>3554.3414634146343</v>
      </c>
      <c r="R803" s="15">
        <f>'VZGTTQ00009158 - Sunil Anthony'!M27</f>
        <v>3554.3414634146343</v>
      </c>
      <c r="S803" s="15">
        <f>'VZGTTQ00009158 - Sunil Anthony'!N27</f>
        <v>3554.3414634146343</v>
      </c>
      <c r="T803" s="15">
        <f>'VZGTTQ00009158 - Sunil Anthony'!O27</f>
        <v>10663.024390243903</v>
      </c>
      <c r="U803" s="15">
        <f>'VZGTTQ00009158 - Sunil Anthony'!P27</f>
        <v>14217.365853658537</v>
      </c>
      <c r="V803" s="98">
        <f>'VZGTTQ00009158 - Sunil Anthony'!Q27</f>
        <v>0</v>
      </c>
    </row>
    <row r="804" spans="1:22" ht="23.15" hidden="1" customHeight="1">
      <c r="A804" s="98">
        <f>'VZGTTQ00009158 - Sunil Anthony'!A28</f>
        <v>765722</v>
      </c>
      <c r="B804" s="103" t="str">
        <f>'VZGTTQ00009158 - Sunil Anthony'!B28</f>
        <v>M, Akshatha</v>
      </c>
      <c r="C804" s="98" t="str">
        <f>'VZGTTQ00009158 - Sunil Anthony'!C28</f>
        <v xml:space="preserve">Offshore </v>
      </c>
      <c r="D804" s="98" t="str">
        <f>'VZGTTQ00009158 - Sunil Anthony'!D28</f>
        <v>PCT 236</v>
      </c>
      <c r="E804" s="103" t="str">
        <f>'VZGTTQ00009158 - Sunil Anthony'!E28</f>
        <v>Java-Developer-Intermediate</v>
      </c>
      <c r="F804" s="131" t="s">
        <v>124</v>
      </c>
      <c r="G804" s="131" t="s">
        <v>125</v>
      </c>
      <c r="H804" s="98">
        <v>1000425175</v>
      </c>
      <c r="I804" s="98" t="s">
        <v>126</v>
      </c>
      <c r="J804" s="98" t="s">
        <v>33</v>
      </c>
      <c r="K804" s="15">
        <f>'VZGTTQ00009158 - Sunil Anthony'!F28</f>
        <v>20.195121951219512</v>
      </c>
      <c r="L804" s="15">
        <f>'VZGTTQ00009158 - Sunil Anthony'!G28</f>
        <v>3554.3414634146343</v>
      </c>
      <c r="M804" s="15">
        <f>'VZGTTQ00009158 - Sunil Anthony'!H28</f>
        <v>0</v>
      </c>
      <c r="N804" s="15">
        <f>'VZGTTQ00009158 - Sunil Anthony'!I28</f>
        <v>0</v>
      </c>
      <c r="O804" s="15">
        <f>'VZGTTQ00009158 - Sunil Anthony'!J28</f>
        <v>3554.3414634146343</v>
      </c>
      <c r="P804" s="15">
        <f>'VZGTTQ00009158 - Sunil Anthony'!K28</f>
        <v>3554.3414634146343</v>
      </c>
      <c r="Q804" s="15">
        <f>'VZGTTQ00009158 - Sunil Anthony'!L28</f>
        <v>3554.3414634146343</v>
      </c>
      <c r="R804" s="15">
        <f>'VZGTTQ00009158 - Sunil Anthony'!M28</f>
        <v>3554.3414634146343</v>
      </c>
      <c r="S804" s="15">
        <f>'VZGTTQ00009158 - Sunil Anthony'!N28</f>
        <v>3554.3414634146343</v>
      </c>
      <c r="T804" s="15">
        <f>'VZGTTQ00009158 - Sunil Anthony'!O28</f>
        <v>10663.024390243903</v>
      </c>
      <c r="U804" s="15">
        <f>'VZGTTQ00009158 - Sunil Anthony'!P28</f>
        <v>14217.365853658537</v>
      </c>
      <c r="V804" s="98">
        <f>'VZGTTQ00009158 - Sunil Anthony'!Q28</f>
        <v>0</v>
      </c>
    </row>
    <row r="805" spans="1:22" ht="23.15" hidden="1" customHeight="1">
      <c r="A805" s="98">
        <f>'VZGTTQ00009158 - Sunil Anthony'!A29</f>
        <v>2075252</v>
      </c>
      <c r="B805" s="103" t="str">
        <f>'VZGTTQ00009158 - Sunil Anthony'!B29</f>
        <v>K, Ganesh</v>
      </c>
      <c r="C805" s="98" t="str">
        <f>'VZGTTQ00009158 - Sunil Anthony'!C29</f>
        <v xml:space="preserve">Offshore </v>
      </c>
      <c r="D805" s="98" t="str">
        <f>'VZGTTQ00009158 - Sunil Anthony'!D29</f>
        <v>PCT 236</v>
      </c>
      <c r="E805" s="103" t="str">
        <f>'VZGTTQ00009158 - Sunil Anthony'!E29</f>
        <v>Java-Developer-Intermediate</v>
      </c>
      <c r="F805" s="131" t="s">
        <v>124</v>
      </c>
      <c r="G805" s="131" t="s">
        <v>125</v>
      </c>
      <c r="H805" s="98">
        <v>1000425175</v>
      </c>
      <c r="I805" s="98" t="s">
        <v>126</v>
      </c>
      <c r="J805" s="98" t="s">
        <v>33</v>
      </c>
      <c r="K805" s="15">
        <f>'VZGTTQ00009158 - Sunil Anthony'!F29</f>
        <v>20.195121951219512</v>
      </c>
      <c r="L805" s="15">
        <f>'VZGTTQ00009158 - Sunil Anthony'!G29</f>
        <v>3554.3414634146343</v>
      </c>
      <c r="M805" s="15">
        <f>'VZGTTQ00009158 - Sunil Anthony'!H29</f>
        <v>0</v>
      </c>
      <c r="N805" s="15">
        <f>'VZGTTQ00009158 - Sunil Anthony'!I29</f>
        <v>0</v>
      </c>
      <c r="O805" s="15">
        <f>'VZGTTQ00009158 - Sunil Anthony'!J29</f>
        <v>3554.3414634146343</v>
      </c>
      <c r="P805" s="15">
        <f>'VZGTTQ00009158 - Sunil Anthony'!K29</f>
        <v>3554.3414634146343</v>
      </c>
      <c r="Q805" s="15">
        <f>'VZGTTQ00009158 - Sunil Anthony'!L29</f>
        <v>3554.3414634146343</v>
      </c>
      <c r="R805" s="15">
        <f>'VZGTTQ00009158 - Sunil Anthony'!M29</f>
        <v>3554.3414634146343</v>
      </c>
      <c r="S805" s="15">
        <f>'VZGTTQ00009158 - Sunil Anthony'!N29</f>
        <v>3554.3414634146343</v>
      </c>
      <c r="T805" s="15">
        <f>'VZGTTQ00009158 - Sunil Anthony'!O29</f>
        <v>10663.024390243903</v>
      </c>
      <c r="U805" s="15">
        <f>'VZGTTQ00009158 - Sunil Anthony'!P29</f>
        <v>14217.365853658537</v>
      </c>
      <c r="V805" s="98">
        <f>'VZGTTQ00009158 - Sunil Anthony'!Q29</f>
        <v>0</v>
      </c>
    </row>
    <row r="806" spans="1:22" ht="23.15" hidden="1" customHeight="1">
      <c r="A806" s="98">
        <f>'VZGTTQ00009158 - Sunil Anthony'!A30</f>
        <v>839572</v>
      </c>
      <c r="B806" s="103" t="str">
        <f>'VZGTTQ00009158 - Sunil Anthony'!B30</f>
        <v>S, Dhinesh</v>
      </c>
      <c r="C806" s="98" t="str">
        <f>'VZGTTQ00009158 - Sunil Anthony'!C30</f>
        <v xml:space="preserve">Offshore </v>
      </c>
      <c r="D806" s="98" t="str">
        <f>'VZGTTQ00009158 - Sunil Anthony'!D30</f>
        <v>PCT 236</v>
      </c>
      <c r="E806" s="103" t="str">
        <f>'VZGTTQ00009158 - Sunil Anthony'!E30</f>
        <v>Java-Developer-Junior</v>
      </c>
      <c r="F806" s="131" t="s">
        <v>124</v>
      </c>
      <c r="G806" s="131" t="s">
        <v>125</v>
      </c>
      <c r="H806" s="98">
        <v>1000425175</v>
      </c>
      <c r="I806" s="98" t="s">
        <v>126</v>
      </c>
      <c r="J806" s="98" t="s">
        <v>33</v>
      </c>
      <c r="K806" s="15">
        <f>'VZGTTQ00009158 - Sunil Anthony'!F30</f>
        <v>17.073170731707318</v>
      </c>
      <c r="L806" s="15">
        <f>'VZGTTQ00009158 - Sunil Anthony'!G30</f>
        <v>3004.8780487804879</v>
      </c>
      <c r="M806" s="15">
        <f>'VZGTTQ00009158 - Sunil Anthony'!H30</f>
        <v>0</v>
      </c>
      <c r="N806" s="15">
        <f>'VZGTTQ00009158 - Sunil Anthony'!I30</f>
        <v>0</v>
      </c>
      <c r="O806" s="15">
        <f>'VZGTTQ00009158 - Sunil Anthony'!J30</f>
        <v>3004.8780487804879</v>
      </c>
      <c r="P806" s="15">
        <f>'VZGTTQ00009158 - Sunil Anthony'!K30</f>
        <v>3004.8780487804879</v>
      </c>
      <c r="Q806" s="15">
        <f>'VZGTTQ00009158 - Sunil Anthony'!L30</f>
        <v>3004.8780487804879</v>
      </c>
      <c r="R806" s="15">
        <f>'VZGTTQ00009158 - Sunil Anthony'!M30</f>
        <v>3004.8780487804879</v>
      </c>
      <c r="S806" s="15">
        <f>'VZGTTQ00009158 - Sunil Anthony'!N30</f>
        <v>3004.8780487804879</v>
      </c>
      <c r="T806" s="15">
        <f>'VZGTTQ00009158 - Sunil Anthony'!O30</f>
        <v>9014.6341463414647</v>
      </c>
      <c r="U806" s="15">
        <f>'VZGTTQ00009158 - Sunil Anthony'!P30</f>
        <v>12019.512195121952</v>
      </c>
      <c r="V806" s="98">
        <f>'VZGTTQ00009158 - Sunil Anthony'!Q30</f>
        <v>0</v>
      </c>
    </row>
    <row r="807" spans="1:22" ht="23.15" hidden="1" customHeight="1">
      <c r="A807" s="98">
        <f>'VZGTTQ00009158 - Sunil Anthony'!A31</f>
        <v>2152177</v>
      </c>
      <c r="B807" s="103" t="str">
        <f>'VZGTTQ00009158 - Sunil Anthony'!B31</f>
        <v>Ramakrishna, Pariki</v>
      </c>
      <c r="C807" s="98" t="str">
        <f>'VZGTTQ00009158 - Sunil Anthony'!C31</f>
        <v xml:space="preserve">Offshore </v>
      </c>
      <c r="D807" s="98" t="str">
        <f>'VZGTTQ00009158 - Sunil Anthony'!D31</f>
        <v>PCT 236</v>
      </c>
      <c r="E807" s="103" t="str">
        <f>'VZGTTQ00009158 - Sunil Anthony'!E31</f>
        <v>Java-Developer-Junior</v>
      </c>
      <c r="F807" s="131" t="s">
        <v>124</v>
      </c>
      <c r="G807" s="131" t="s">
        <v>125</v>
      </c>
      <c r="H807" s="98">
        <v>1000425175</v>
      </c>
      <c r="I807" s="98" t="s">
        <v>126</v>
      </c>
      <c r="J807" s="98" t="s">
        <v>33</v>
      </c>
      <c r="K807" s="15">
        <f>'VZGTTQ00009158 - Sunil Anthony'!F31</f>
        <v>17.073170731707318</v>
      </c>
      <c r="L807" s="15">
        <f>'VZGTTQ00009158 - Sunil Anthony'!G31</f>
        <v>3004.8780487804879</v>
      </c>
      <c r="M807" s="15">
        <f>'VZGTTQ00009158 - Sunil Anthony'!H31</f>
        <v>0</v>
      </c>
      <c r="N807" s="15">
        <f>'VZGTTQ00009158 - Sunil Anthony'!I31</f>
        <v>0</v>
      </c>
      <c r="O807" s="15">
        <f>'VZGTTQ00009158 - Sunil Anthony'!J31</f>
        <v>3004.8780487804879</v>
      </c>
      <c r="P807" s="15">
        <f>'VZGTTQ00009158 - Sunil Anthony'!K31</f>
        <v>3004.8780487804879</v>
      </c>
      <c r="Q807" s="15">
        <f>'VZGTTQ00009158 - Sunil Anthony'!L31</f>
        <v>3004.8780487804879</v>
      </c>
      <c r="R807" s="15">
        <f>'VZGTTQ00009158 - Sunil Anthony'!M31</f>
        <v>3004.8780487804879</v>
      </c>
      <c r="S807" s="15">
        <f>'VZGTTQ00009158 - Sunil Anthony'!N31</f>
        <v>3004.8780487804879</v>
      </c>
      <c r="T807" s="15">
        <f>'VZGTTQ00009158 - Sunil Anthony'!O31</f>
        <v>9014.6341463414647</v>
      </c>
      <c r="U807" s="15">
        <f>'VZGTTQ00009158 - Sunil Anthony'!P31</f>
        <v>12019.512195121952</v>
      </c>
      <c r="V807" s="98">
        <f>'VZGTTQ00009158 - Sunil Anthony'!Q31</f>
        <v>0</v>
      </c>
    </row>
    <row r="808" spans="1:22" ht="23.15" hidden="1" customHeight="1">
      <c r="A808" s="98">
        <f>'VZGTTQ00009158 - Sunil Anthony'!A32</f>
        <v>2127941</v>
      </c>
      <c r="B808" s="103" t="str">
        <f>'VZGTTQ00009158 - Sunil Anthony'!B32</f>
        <v>S, Chennakrishnan</v>
      </c>
      <c r="C808" s="98" t="str">
        <f>'VZGTTQ00009158 - Sunil Anthony'!C32</f>
        <v xml:space="preserve">Offshore </v>
      </c>
      <c r="D808" s="98" t="str">
        <f>'VZGTTQ00009158 - Sunil Anthony'!D32</f>
        <v>PCT 236/231</v>
      </c>
      <c r="E808" s="103" t="str">
        <f>'VZGTTQ00009158 - Sunil Anthony'!E32</f>
        <v>Java-Developer-Junior</v>
      </c>
      <c r="F808" s="131" t="s">
        <v>124</v>
      </c>
      <c r="G808" s="131" t="s">
        <v>125</v>
      </c>
      <c r="H808" s="98">
        <v>1000425175</v>
      </c>
      <c r="I808" s="98" t="s">
        <v>126</v>
      </c>
      <c r="J808" s="98" t="s">
        <v>24</v>
      </c>
      <c r="K808" s="15">
        <f>'VZGTTQ00009158 - Sunil Anthony'!F32</f>
        <v>17.073170731707318</v>
      </c>
      <c r="L808" s="15">
        <f>'VZGTTQ00009158 - Sunil Anthony'!G32</f>
        <v>3004.8780487804879</v>
      </c>
      <c r="M808" s="15">
        <f>'VZGTTQ00009158 - Sunil Anthony'!H32</f>
        <v>0</v>
      </c>
      <c r="N808" s="15">
        <f>'VZGTTQ00009158 - Sunil Anthony'!I32</f>
        <v>0</v>
      </c>
      <c r="O808" s="15">
        <f>'VZGTTQ00009158 - Sunil Anthony'!J32</f>
        <v>3004.8780487804879</v>
      </c>
      <c r="P808" s="15">
        <f>'VZGTTQ00009158 - Sunil Anthony'!K32</f>
        <v>3004.8780487804879</v>
      </c>
      <c r="Q808" s="15">
        <f>'VZGTTQ00009158 - Sunil Anthony'!L32</f>
        <v>3004.8780487804879</v>
      </c>
      <c r="R808" s="15">
        <f>'VZGTTQ00009158 - Sunil Anthony'!M32</f>
        <v>3004.8780487804879</v>
      </c>
      <c r="S808" s="15">
        <f>'VZGTTQ00009158 - Sunil Anthony'!N32</f>
        <v>3004.8780487804879</v>
      </c>
      <c r="T808" s="15">
        <f>'VZGTTQ00009158 - Sunil Anthony'!O32</f>
        <v>9014.6341463414647</v>
      </c>
      <c r="U808" s="15">
        <f>'VZGTTQ00009158 - Sunil Anthony'!P32</f>
        <v>12019.512195121952</v>
      </c>
      <c r="V808" s="98">
        <f>'VZGTTQ00009158 - Sunil Anthony'!Q32</f>
        <v>0</v>
      </c>
    </row>
  </sheetData>
  <autoFilter ref="A1:V808" xr:uid="{F575F029-BA7A-4995-8955-35216249289E}">
    <filterColumn colId="9">
      <filters>
        <filter val="IOA"/>
      </filters>
    </filterColumn>
    <filterColumn colId="12" showButton="0"/>
    <filterColumn colId="13" showButton="0"/>
    <filterColumn colId="15" showButton="0"/>
    <filterColumn colId="16" showButton="0"/>
  </autoFilter>
  <mergeCells count="2">
    <mergeCell ref="M1:O1"/>
    <mergeCell ref="P1:R1"/>
  </mergeCells>
  <dataValidations count="1">
    <dataValidation type="list" allowBlank="1" showInputMessage="1" showErrorMessage="1" sqref="E4:E7" xr:uid="{24D61AC6-3013-4B3C-85E9-4657BD4A456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875E-8904-4A97-9077-6AEA50DD4E86}">
  <sheetPr codeName="Sheet57"/>
  <dimension ref="A3:X56"/>
  <sheetViews>
    <sheetView workbookViewId="0">
      <selection activeCell="A8" sqref="A8"/>
    </sheetView>
  </sheetViews>
  <sheetFormatPr defaultColWidth="8.54296875" defaultRowHeight="22.4" customHeight="1"/>
  <cols>
    <col min="1" max="1" width="57.54296875" style="132" bestFit="1" customWidth="1"/>
    <col min="2" max="2" width="16.453125" style="132" bestFit="1" customWidth="1"/>
    <col min="3" max="4" width="10.54296875" style="132" bestFit="1" customWidth="1"/>
    <col min="5" max="5" width="5.54296875" style="132" bestFit="1" customWidth="1"/>
    <col min="6" max="6" width="12.453125" style="132" bestFit="1" customWidth="1"/>
    <col min="7" max="10" width="10.54296875" style="132" bestFit="1" customWidth="1"/>
    <col min="11" max="11" width="11.453125" style="132" bestFit="1" customWidth="1"/>
    <col min="12" max="12" width="10.54296875" style="132" bestFit="1" customWidth="1"/>
    <col min="13" max="13" width="12.453125" style="132" bestFit="1" customWidth="1"/>
    <col min="14" max="24" width="8.54296875" style="141"/>
    <col min="25" max="16384" width="8.54296875" style="132"/>
  </cols>
  <sheetData>
    <row r="3" spans="1:13" ht="22.4" customHeight="1">
      <c r="A3" s="135" t="s">
        <v>2776</v>
      </c>
      <c r="B3" s="135" t="s">
        <v>2396</v>
      </c>
      <c r="C3" s="135"/>
      <c r="D3" s="135"/>
      <c r="E3" s="135"/>
      <c r="F3" s="135"/>
      <c r="G3" s="135"/>
      <c r="H3" s="135"/>
      <c r="I3" s="135"/>
      <c r="J3" s="135"/>
      <c r="K3" s="135"/>
      <c r="L3" s="135"/>
      <c r="M3" s="135"/>
    </row>
    <row r="4" spans="1:13" ht="22.4" customHeight="1">
      <c r="A4" s="133" t="s">
        <v>2402</v>
      </c>
      <c r="B4" s="134" t="s">
        <v>24</v>
      </c>
      <c r="C4" s="134" t="s">
        <v>63</v>
      </c>
      <c r="D4" s="134" t="s">
        <v>41</v>
      </c>
      <c r="E4" s="134" t="s">
        <v>118</v>
      </c>
      <c r="F4" s="134" t="s">
        <v>33</v>
      </c>
      <c r="G4" s="134" t="s">
        <v>53</v>
      </c>
      <c r="H4" s="134" t="s">
        <v>37</v>
      </c>
      <c r="I4" s="134" t="s">
        <v>27</v>
      </c>
      <c r="J4" s="134" t="s">
        <v>26</v>
      </c>
      <c r="K4" s="134" t="s">
        <v>55</v>
      </c>
      <c r="L4" s="133" t="s">
        <v>2397</v>
      </c>
      <c r="M4" s="133" t="s">
        <v>277</v>
      </c>
    </row>
    <row r="5" spans="1:13" ht="22.4" customHeight="1">
      <c r="A5" s="138" t="s">
        <v>35</v>
      </c>
      <c r="B5" s="142">
        <v>29096</v>
      </c>
      <c r="C5" s="142"/>
      <c r="D5" s="142"/>
      <c r="E5" s="142"/>
      <c r="F5" s="142">
        <v>4200</v>
      </c>
      <c r="G5" s="142"/>
      <c r="H5" s="142">
        <v>16296</v>
      </c>
      <c r="I5" s="142">
        <v>57288</v>
      </c>
      <c r="J5" s="142">
        <v>10000</v>
      </c>
      <c r="K5" s="142"/>
      <c r="L5" s="142">
        <v>0</v>
      </c>
      <c r="M5" s="143">
        <v>116880</v>
      </c>
    </row>
    <row r="6" spans="1:13" ht="22.4" customHeight="1">
      <c r="A6" s="138" t="s">
        <v>104</v>
      </c>
      <c r="B6" s="142">
        <v>57378.14634146342</v>
      </c>
      <c r="C6" s="142">
        <v>18823.414634146346</v>
      </c>
      <c r="D6" s="142">
        <v>0</v>
      </c>
      <c r="E6" s="142"/>
      <c r="F6" s="142">
        <v>0</v>
      </c>
      <c r="G6" s="142">
        <v>0</v>
      </c>
      <c r="H6" s="142"/>
      <c r="I6" s="142"/>
      <c r="J6" s="142">
        <v>0</v>
      </c>
      <c r="K6" s="142"/>
      <c r="L6" s="142">
        <v>0</v>
      </c>
      <c r="M6" s="143">
        <v>76201.560975609769</v>
      </c>
    </row>
    <row r="7" spans="1:13" ht="22.4" customHeight="1">
      <c r="A7" s="138" t="s">
        <v>79</v>
      </c>
      <c r="B7" s="142">
        <v>36960</v>
      </c>
      <c r="C7" s="142"/>
      <c r="D7" s="142"/>
      <c r="E7" s="142"/>
      <c r="F7" s="142">
        <v>17640</v>
      </c>
      <c r="G7" s="142"/>
      <c r="H7" s="142"/>
      <c r="I7" s="142"/>
      <c r="J7" s="142">
        <v>16800</v>
      </c>
      <c r="K7" s="142"/>
      <c r="L7" s="142">
        <v>0</v>
      </c>
      <c r="M7" s="143">
        <v>71400</v>
      </c>
    </row>
    <row r="8" spans="1:13" ht="22.4" customHeight="1">
      <c r="A8" s="138" t="s">
        <v>89</v>
      </c>
      <c r="B8" s="142">
        <v>52696</v>
      </c>
      <c r="C8" s="142"/>
      <c r="D8" s="142"/>
      <c r="E8" s="142"/>
      <c r="F8" s="142"/>
      <c r="G8" s="142"/>
      <c r="H8" s="142"/>
      <c r="I8" s="142"/>
      <c r="J8" s="142"/>
      <c r="K8" s="142"/>
      <c r="L8" s="142">
        <v>0</v>
      </c>
      <c r="M8" s="143">
        <v>52696</v>
      </c>
    </row>
    <row r="9" spans="1:13" ht="22.4" customHeight="1">
      <c r="A9" s="138" t="s">
        <v>61</v>
      </c>
      <c r="B9" s="142">
        <v>0</v>
      </c>
      <c r="C9" s="142">
        <v>42000</v>
      </c>
      <c r="D9" s="142"/>
      <c r="E9" s="142"/>
      <c r="F9" s="142"/>
      <c r="G9" s="142"/>
      <c r="H9" s="142"/>
      <c r="I9" s="142"/>
      <c r="J9" s="142">
        <v>0</v>
      </c>
      <c r="K9" s="142"/>
      <c r="L9" s="142">
        <v>0</v>
      </c>
      <c r="M9" s="143">
        <v>42000</v>
      </c>
    </row>
    <row r="10" spans="1:13" ht="22.4" customHeight="1">
      <c r="A10" s="138" t="s">
        <v>82</v>
      </c>
      <c r="B10" s="142">
        <v>0</v>
      </c>
      <c r="C10" s="142"/>
      <c r="D10" s="142"/>
      <c r="E10" s="142"/>
      <c r="F10" s="142">
        <v>10864</v>
      </c>
      <c r="G10" s="142"/>
      <c r="H10" s="142"/>
      <c r="I10" s="142">
        <v>0</v>
      </c>
      <c r="J10" s="142">
        <v>14280</v>
      </c>
      <c r="K10" s="142"/>
      <c r="L10" s="142"/>
      <c r="M10" s="143">
        <v>25144</v>
      </c>
    </row>
    <row r="11" spans="1:13" ht="22.4" customHeight="1">
      <c r="A11" s="138" t="s">
        <v>39</v>
      </c>
      <c r="B11" s="142">
        <v>45192</v>
      </c>
      <c r="C11" s="142"/>
      <c r="D11" s="142">
        <v>16296</v>
      </c>
      <c r="E11" s="142"/>
      <c r="F11" s="142"/>
      <c r="G11" s="142"/>
      <c r="H11" s="142"/>
      <c r="I11" s="142">
        <v>16296</v>
      </c>
      <c r="J11" s="142"/>
      <c r="K11" s="142"/>
      <c r="L11" s="142">
        <v>0</v>
      </c>
      <c r="M11" s="143">
        <v>77784</v>
      </c>
    </row>
    <row r="12" spans="1:13" ht="22.4" customHeight="1">
      <c r="A12" s="138" t="s">
        <v>51</v>
      </c>
      <c r="B12" s="142" t="e">
        <v>#REF!</v>
      </c>
      <c r="C12" s="142"/>
      <c r="D12" s="142"/>
      <c r="E12" s="142"/>
      <c r="F12" s="142" t="e">
        <v>#REF!</v>
      </c>
      <c r="G12" s="142" t="e">
        <v>#REF!</v>
      </c>
      <c r="H12" s="142">
        <v>40404</v>
      </c>
      <c r="I12" s="142" t="e">
        <v>#REF!</v>
      </c>
      <c r="J12" s="142" t="e">
        <v>#REF!</v>
      </c>
      <c r="K12" s="142">
        <v>15960</v>
      </c>
      <c r="L12" s="142" t="e">
        <v>#REF!</v>
      </c>
      <c r="M12" s="143" t="e">
        <v>#REF!</v>
      </c>
    </row>
    <row r="13" spans="1:13" ht="22.4" customHeight="1">
      <c r="A13" s="138" t="s">
        <v>70</v>
      </c>
      <c r="B13" s="142">
        <v>28896</v>
      </c>
      <c r="C13" s="142"/>
      <c r="D13" s="142"/>
      <c r="E13" s="142"/>
      <c r="F13" s="142"/>
      <c r="G13" s="142">
        <v>4200</v>
      </c>
      <c r="H13" s="142"/>
      <c r="I13" s="142">
        <v>21000</v>
      </c>
      <c r="J13" s="142"/>
      <c r="K13" s="142"/>
      <c r="L13" s="142">
        <v>7896</v>
      </c>
      <c r="M13" s="143">
        <v>61992</v>
      </c>
    </row>
    <row r="14" spans="1:13" ht="22.4" customHeight="1">
      <c r="A14" s="138" t="s">
        <v>47</v>
      </c>
      <c r="B14" s="142">
        <v>131208</v>
      </c>
      <c r="C14" s="142"/>
      <c r="D14" s="142"/>
      <c r="E14" s="142"/>
      <c r="F14" s="142">
        <v>15456</v>
      </c>
      <c r="G14" s="142"/>
      <c r="H14" s="142"/>
      <c r="I14" s="142">
        <v>76272</v>
      </c>
      <c r="J14" s="142">
        <v>86352</v>
      </c>
      <c r="K14" s="142"/>
      <c r="L14" s="142" t="e">
        <v>#REF!</v>
      </c>
      <c r="M14" s="143" t="e">
        <v>#REF!</v>
      </c>
    </row>
    <row r="15" spans="1:13" ht="22.4" customHeight="1">
      <c r="A15" s="138" t="s">
        <v>86</v>
      </c>
      <c r="B15" s="142">
        <v>50640</v>
      </c>
      <c r="C15" s="142"/>
      <c r="D15" s="142"/>
      <c r="E15" s="142"/>
      <c r="F15" s="142"/>
      <c r="G15" s="142"/>
      <c r="H15" s="142"/>
      <c r="I15" s="142"/>
      <c r="J15" s="142"/>
      <c r="K15" s="142"/>
      <c r="L15" s="142"/>
      <c r="M15" s="143">
        <v>50640</v>
      </c>
    </row>
    <row r="16" spans="1:13" ht="22.4" customHeight="1">
      <c r="A16" s="138" t="s">
        <v>22</v>
      </c>
      <c r="B16" s="142" t="e">
        <v>#REF!</v>
      </c>
      <c r="C16" s="142"/>
      <c r="D16" s="142"/>
      <c r="E16" s="142"/>
      <c r="F16" s="142"/>
      <c r="G16" s="142"/>
      <c r="H16" s="142"/>
      <c r="I16" s="142">
        <v>32592</v>
      </c>
      <c r="J16" s="142">
        <v>40992</v>
      </c>
      <c r="K16" s="142"/>
      <c r="L16" s="142" t="e">
        <v>#REF!</v>
      </c>
      <c r="M16" s="143" t="e">
        <v>#REF!</v>
      </c>
    </row>
    <row r="17" spans="1:13" ht="22.4" customHeight="1">
      <c r="A17" s="138" t="s">
        <v>77</v>
      </c>
      <c r="B17" s="142">
        <v>85512</v>
      </c>
      <c r="C17" s="142"/>
      <c r="D17" s="142"/>
      <c r="E17" s="142"/>
      <c r="F17" s="142">
        <v>14490</v>
      </c>
      <c r="G17" s="142"/>
      <c r="H17" s="142">
        <v>15960</v>
      </c>
      <c r="I17" s="142">
        <v>38640</v>
      </c>
      <c r="J17" s="142">
        <v>30240</v>
      </c>
      <c r="K17" s="142"/>
      <c r="L17" s="142"/>
      <c r="M17" s="143">
        <v>184842</v>
      </c>
    </row>
    <row r="18" spans="1:13" ht="22.4" customHeight="1">
      <c r="A18" s="138" t="s">
        <v>67</v>
      </c>
      <c r="B18" s="142">
        <v>88704</v>
      </c>
      <c r="C18" s="142"/>
      <c r="D18" s="142"/>
      <c r="E18" s="142"/>
      <c r="F18" s="142"/>
      <c r="G18" s="142"/>
      <c r="H18" s="142"/>
      <c r="I18" s="142">
        <v>16296</v>
      </c>
      <c r="J18" s="142">
        <v>12600</v>
      </c>
      <c r="K18" s="142"/>
      <c r="L18" s="142">
        <v>8148</v>
      </c>
      <c r="M18" s="143">
        <v>125748</v>
      </c>
    </row>
    <row r="19" spans="1:13" ht="22.4" customHeight="1">
      <c r="A19" s="138" t="s">
        <v>43</v>
      </c>
      <c r="B19" s="142"/>
      <c r="C19" s="142"/>
      <c r="D19" s="142"/>
      <c r="E19" s="142"/>
      <c r="F19" s="142">
        <v>8536</v>
      </c>
      <c r="G19" s="142"/>
      <c r="H19" s="142"/>
      <c r="I19" s="142"/>
      <c r="J19" s="142"/>
      <c r="K19" s="142"/>
      <c r="L19" s="142">
        <v>5432</v>
      </c>
      <c r="M19" s="143">
        <v>13968</v>
      </c>
    </row>
    <row r="20" spans="1:13" ht="22.4" customHeight="1">
      <c r="A20" s="138" t="s">
        <v>73</v>
      </c>
      <c r="B20" s="142">
        <v>97776</v>
      </c>
      <c r="C20" s="142"/>
      <c r="D20" s="142"/>
      <c r="E20" s="142"/>
      <c r="F20" s="142">
        <v>33600</v>
      </c>
      <c r="G20" s="142"/>
      <c r="H20" s="142"/>
      <c r="I20" s="142">
        <v>19320</v>
      </c>
      <c r="J20" s="142">
        <v>16296</v>
      </c>
      <c r="K20" s="142"/>
      <c r="L20" s="142"/>
      <c r="M20" s="143">
        <v>166992</v>
      </c>
    </row>
    <row r="21" spans="1:13" ht="22.4" customHeight="1">
      <c r="A21" s="138" t="s">
        <v>30</v>
      </c>
      <c r="B21" s="142">
        <v>238192</v>
      </c>
      <c r="C21" s="142"/>
      <c r="D21" s="142"/>
      <c r="E21" s="142"/>
      <c r="F21" s="142">
        <v>8536</v>
      </c>
      <c r="G21" s="142"/>
      <c r="H21" s="142"/>
      <c r="I21" s="142"/>
      <c r="J21" s="142"/>
      <c r="K21" s="142"/>
      <c r="L21" s="142"/>
      <c r="M21" s="143">
        <v>246728</v>
      </c>
    </row>
    <row r="22" spans="1:13" ht="22.4" customHeight="1">
      <c r="A22" s="138" t="s">
        <v>125</v>
      </c>
      <c r="B22" s="142">
        <v>18256.780487804877</v>
      </c>
      <c r="C22" s="142"/>
      <c r="D22" s="142"/>
      <c r="E22" s="142"/>
      <c r="F22" s="142">
        <v>24816</v>
      </c>
      <c r="G22" s="142"/>
      <c r="H22" s="142"/>
      <c r="I22" s="142"/>
      <c r="J22" s="142"/>
      <c r="K22" s="142"/>
      <c r="L22" s="142"/>
      <c r="M22" s="143">
        <v>43072.780487804877</v>
      </c>
    </row>
    <row r="23" spans="1:13" ht="22.4" customHeight="1">
      <c r="A23" s="138" t="s">
        <v>100</v>
      </c>
      <c r="B23" s="142">
        <v>3786.1463414634145</v>
      </c>
      <c r="C23" s="142">
        <v>21083.512195121948</v>
      </c>
      <c r="D23" s="142"/>
      <c r="E23" s="142"/>
      <c r="F23" s="142"/>
      <c r="G23" s="142"/>
      <c r="H23" s="142"/>
      <c r="I23" s="142"/>
      <c r="J23" s="142">
        <v>7108.6829268292686</v>
      </c>
      <c r="K23" s="142"/>
      <c r="L23" s="142">
        <v>3786.1463414634145</v>
      </c>
      <c r="M23" s="143">
        <v>35764.487804878045</v>
      </c>
    </row>
    <row r="24" spans="1:13" ht="22.4" customHeight="1">
      <c r="A24" s="138" t="s">
        <v>120</v>
      </c>
      <c r="B24" s="142">
        <v>14442.731707317073</v>
      </c>
      <c r="C24" s="142"/>
      <c r="D24" s="142"/>
      <c r="E24" s="142"/>
      <c r="F24" s="142">
        <v>127872.58536585369</v>
      </c>
      <c r="G24" s="142">
        <v>23513.170731707316</v>
      </c>
      <c r="H24" s="142"/>
      <c r="I24" s="142" t="e">
        <v>#REF!</v>
      </c>
      <c r="J24" s="142">
        <v>65987.121951219538</v>
      </c>
      <c r="K24" s="142"/>
      <c r="L24" s="142">
        <v>0</v>
      </c>
      <c r="M24" s="143" t="e">
        <v>#REF!</v>
      </c>
    </row>
    <row r="25" spans="1:13" ht="22.4" customHeight="1">
      <c r="A25" s="138" t="s">
        <v>112</v>
      </c>
      <c r="B25" s="142" t="e">
        <v>#REF!</v>
      </c>
      <c r="C25" s="142"/>
      <c r="D25" s="142" t="e">
        <v>#REF!</v>
      </c>
      <c r="E25" s="142" t="e">
        <v>#REF!</v>
      </c>
      <c r="F25" s="142" t="e">
        <v>#REF!</v>
      </c>
      <c r="G25" s="142">
        <v>0</v>
      </c>
      <c r="H25" s="142"/>
      <c r="I25" s="142">
        <v>7108.6829268292686</v>
      </c>
      <c r="J25" s="142" t="e">
        <v>#REF!</v>
      </c>
      <c r="K25" s="142"/>
      <c r="L25" s="142">
        <v>3554.3414634146343</v>
      </c>
      <c r="M25" s="143" t="e">
        <v>#REF!</v>
      </c>
    </row>
    <row r="26" spans="1:13" ht="22.4" customHeight="1">
      <c r="A26" s="138" t="s">
        <v>91</v>
      </c>
      <c r="B26" s="142">
        <v>12603.317073170731</v>
      </c>
      <c r="C26" s="142"/>
      <c r="D26" s="142"/>
      <c r="E26" s="142"/>
      <c r="F26" s="142"/>
      <c r="G26" s="142"/>
      <c r="H26" s="142"/>
      <c r="I26" s="142">
        <v>24446.829268292684</v>
      </c>
      <c r="J26" s="142">
        <v>4889.3658536585372</v>
      </c>
      <c r="K26" s="142"/>
      <c r="L26" s="142">
        <v>8143.2195121951218</v>
      </c>
      <c r="M26" s="143">
        <v>50082.731707317071</v>
      </c>
    </row>
    <row r="27" spans="1:13" ht="22.4" customHeight="1">
      <c r="A27" s="138" t="s">
        <v>116</v>
      </c>
      <c r="B27" s="142">
        <v>10681.44</v>
      </c>
      <c r="C27" s="142">
        <v>3785.76</v>
      </c>
      <c r="D27" s="142"/>
      <c r="E27" s="142"/>
      <c r="F27" s="142">
        <v>71146.24000000002</v>
      </c>
      <c r="G27" s="142">
        <v>7480</v>
      </c>
      <c r="H27" s="142"/>
      <c r="I27" s="142">
        <v>24640.000000000004</v>
      </c>
      <c r="J27" s="142">
        <v>40529.279999999999</v>
      </c>
      <c r="K27" s="142">
        <v>2204.4</v>
      </c>
      <c r="L27" s="142">
        <v>15463.36</v>
      </c>
      <c r="M27" s="143">
        <v>175930.48000000004</v>
      </c>
    </row>
    <row r="28" spans="1:13" ht="22.4" customHeight="1">
      <c r="A28" s="138" t="s">
        <v>2401</v>
      </c>
      <c r="B28" s="142" t="e">
        <v>#REF!</v>
      </c>
      <c r="C28" s="142"/>
      <c r="D28" s="142"/>
      <c r="E28" s="142"/>
      <c r="F28" s="142" t="e">
        <v>#REF!</v>
      </c>
      <c r="G28" s="142"/>
      <c r="H28" s="142"/>
      <c r="I28" s="142"/>
      <c r="J28" s="142"/>
      <c r="K28" s="142"/>
      <c r="L28" s="142" t="e">
        <v>#REF!</v>
      </c>
      <c r="M28" s="143" t="e">
        <v>#REF!</v>
      </c>
    </row>
    <row r="29" spans="1:13" ht="22.4" customHeight="1">
      <c r="A29" s="133" t="s">
        <v>277</v>
      </c>
      <c r="B29" s="144" t="e">
        <v>#REF!</v>
      </c>
      <c r="C29" s="144">
        <v>85692.686829268292</v>
      </c>
      <c r="D29" s="144" t="e">
        <v>#REF!</v>
      </c>
      <c r="E29" s="144" t="e">
        <v>#REF!</v>
      </c>
      <c r="F29" s="144" t="e">
        <v>#REF!</v>
      </c>
      <c r="G29" s="144" t="e">
        <v>#REF!</v>
      </c>
      <c r="H29" s="144">
        <v>72660</v>
      </c>
      <c r="I29" s="144" t="e">
        <v>#REF!</v>
      </c>
      <c r="J29" s="144" t="e">
        <v>#REF!</v>
      </c>
      <c r="K29" s="144">
        <v>18164.400000000001</v>
      </c>
      <c r="L29" s="144" t="e">
        <v>#REF!</v>
      </c>
      <c r="M29" s="145" t="e">
        <v>#REF!</v>
      </c>
    </row>
    <row r="31" spans="1:13" ht="22.4" customHeight="1">
      <c r="A31" s="136" t="s">
        <v>2402</v>
      </c>
      <c r="B31" s="137" t="s">
        <v>24</v>
      </c>
      <c r="C31" s="137" t="s">
        <v>63</v>
      </c>
      <c r="D31" s="137" t="s">
        <v>41</v>
      </c>
      <c r="E31" s="137" t="s">
        <v>118</v>
      </c>
      <c r="F31" s="137" t="s">
        <v>33</v>
      </c>
      <c r="G31" s="137" t="s">
        <v>53</v>
      </c>
      <c r="H31" s="137" t="s">
        <v>37</v>
      </c>
      <c r="I31" s="137" t="s">
        <v>27</v>
      </c>
      <c r="J31" s="137" t="s">
        <v>26</v>
      </c>
      <c r="K31" s="137" t="s">
        <v>55</v>
      </c>
      <c r="L31" s="137" t="s">
        <v>2397</v>
      </c>
    </row>
    <row r="32" spans="1:13" ht="22.4" customHeight="1">
      <c r="A32" s="139" t="s">
        <v>35</v>
      </c>
      <c r="B32" s="140">
        <f t="shared" ref="B32:L32" si="0">B5/$M5</f>
        <v>0.24893908281998631</v>
      </c>
      <c r="C32" s="140">
        <f t="shared" si="0"/>
        <v>0</v>
      </c>
      <c r="D32" s="140">
        <f t="shared" si="0"/>
        <v>0</v>
      </c>
      <c r="E32" s="140">
        <f t="shared" si="0"/>
        <v>0</v>
      </c>
      <c r="F32" s="140">
        <f t="shared" si="0"/>
        <v>3.5934291581108828E-2</v>
      </c>
      <c r="G32" s="140">
        <f t="shared" si="0"/>
        <v>0</v>
      </c>
      <c r="H32" s="140">
        <f t="shared" si="0"/>
        <v>0.13942505133470226</v>
      </c>
      <c r="I32" s="140">
        <f t="shared" si="0"/>
        <v>0.49014373716632442</v>
      </c>
      <c r="J32" s="140">
        <f t="shared" si="0"/>
        <v>8.5557837097878162E-2</v>
      </c>
      <c r="K32" s="140">
        <f t="shared" si="0"/>
        <v>0</v>
      </c>
      <c r="L32" s="140">
        <f t="shared" si="0"/>
        <v>0</v>
      </c>
    </row>
    <row r="33" spans="1:12" ht="22.4" customHeight="1">
      <c r="A33" s="139" t="s">
        <v>104</v>
      </c>
      <c r="B33" s="140">
        <f t="shared" ref="B33:L33" si="1">B6/$M6</f>
        <v>0.75297862152494155</v>
      </c>
      <c r="C33" s="140">
        <f t="shared" si="1"/>
        <v>0.24702137847505845</v>
      </c>
      <c r="D33" s="140">
        <f t="shared" si="1"/>
        <v>0</v>
      </c>
      <c r="E33" s="140">
        <f t="shared" si="1"/>
        <v>0</v>
      </c>
      <c r="F33" s="140">
        <f t="shared" si="1"/>
        <v>0</v>
      </c>
      <c r="G33" s="140">
        <f t="shared" si="1"/>
        <v>0</v>
      </c>
      <c r="H33" s="140">
        <f t="shared" si="1"/>
        <v>0</v>
      </c>
      <c r="I33" s="140">
        <f t="shared" si="1"/>
        <v>0</v>
      </c>
      <c r="J33" s="140">
        <f t="shared" si="1"/>
        <v>0</v>
      </c>
      <c r="K33" s="140">
        <f t="shared" si="1"/>
        <v>0</v>
      </c>
      <c r="L33" s="140">
        <f t="shared" si="1"/>
        <v>0</v>
      </c>
    </row>
    <row r="34" spans="1:12" ht="22.4" customHeight="1">
      <c r="A34" s="139" t="s">
        <v>79</v>
      </c>
      <c r="B34" s="140">
        <f t="shared" ref="B34:L34" si="2">B7/$M7</f>
        <v>0.51764705882352946</v>
      </c>
      <c r="C34" s="140">
        <f t="shared" si="2"/>
        <v>0</v>
      </c>
      <c r="D34" s="140">
        <f t="shared" si="2"/>
        <v>0</v>
      </c>
      <c r="E34" s="140">
        <f t="shared" si="2"/>
        <v>0</v>
      </c>
      <c r="F34" s="140">
        <f t="shared" si="2"/>
        <v>0.24705882352941178</v>
      </c>
      <c r="G34" s="140">
        <f t="shared" si="2"/>
        <v>0</v>
      </c>
      <c r="H34" s="140">
        <f t="shared" si="2"/>
        <v>0</v>
      </c>
      <c r="I34" s="140">
        <f t="shared" si="2"/>
        <v>0</v>
      </c>
      <c r="J34" s="140">
        <f t="shared" si="2"/>
        <v>0.23529411764705882</v>
      </c>
      <c r="K34" s="140">
        <f t="shared" si="2"/>
        <v>0</v>
      </c>
      <c r="L34" s="140">
        <f t="shared" si="2"/>
        <v>0</v>
      </c>
    </row>
    <row r="35" spans="1:12" ht="22.4" customHeight="1">
      <c r="A35" s="139" t="s">
        <v>89</v>
      </c>
      <c r="B35" s="140">
        <f t="shared" ref="B35:L35" si="3">B8/$M8</f>
        <v>1</v>
      </c>
      <c r="C35" s="140">
        <f t="shared" si="3"/>
        <v>0</v>
      </c>
      <c r="D35" s="140">
        <f t="shared" si="3"/>
        <v>0</v>
      </c>
      <c r="E35" s="140">
        <f t="shared" si="3"/>
        <v>0</v>
      </c>
      <c r="F35" s="140">
        <f t="shared" si="3"/>
        <v>0</v>
      </c>
      <c r="G35" s="140">
        <f t="shared" si="3"/>
        <v>0</v>
      </c>
      <c r="H35" s="140">
        <f t="shared" si="3"/>
        <v>0</v>
      </c>
      <c r="I35" s="140">
        <f t="shared" si="3"/>
        <v>0</v>
      </c>
      <c r="J35" s="140">
        <f t="shared" si="3"/>
        <v>0</v>
      </c>
      <c r="K35" s="140">
        <f t="shared" si="3"/>
        <v>0</v>
      </c>
      <c r="L35" s="140">
        <f t="shared" si="3"/>
        <v>0</v>
      </c>
    </row>
    <row r="36" spans="1:12" ht="22.4" customHeight="1">
      <c r="A36" s="139" t="s">
        <v>61</v>
      </c>
      <c r="B36" s="140">
        <f t="shared" ref="B36:L36" si="4">B9/$M9</f>
        <v>0</v>
      </c>
      <c r="C36" s="140">
        <f t="shared" si="4"/>
        <v>1</v>
      </c>
      <c r="D36" s="140">
        <f t="shared" si="4"/>
        <v>0</v>
      </c>
      <c r="E36" s="140">
        <f t="shared" si="4"/>
        <v>0</v>
      </c>
      <c r="F36" s="140">
        <f t="shared" si="4"/>
        <v>0</v>
      </c>
      <c r="G36" s="140">
        <f t="shared" si="4"/>
        <v>0</v>
      </c>
      <c r="H36" s="140">
        <f t="shared" si="4"/>
        <v>0</v>
      </c>
      <c r="I36" s="140">
        <f t="shared" si="4"/>
        <v>0</v>
      </c>
      <c r="J36" s="140">
        <f t="shared" si="4"/>
        <v>0</v>
      </c>
      <c r="K36" s="140">
        <f t="shared" si="4"/>
        <v>0</v>
      </c>
      <c r="L36" s="140">
        <f t="shared" si="4"/>
        <v>0</v>
      </c>
    </row>
    <row r="37" spans="1:12" ht="22.4" customHeight="1">
      <c r="A37" s="139" t="s">
        <v>82</v>
      </c>
      <c r="B37" s="140">
        <f t="shared" ref="B37:L37" si="5">B10/$M10</f>
        <v>0</v>
      </c>
      <c r="C37" s="140">
        <f t="shared" si="5"/>
        <v>0</v>
      </c>
      <c r="D37" s="140">
        <f t="shared" si="5"/>
        <v>0</v>
      </c>
      <c r="E37" s="140">
        <f t="shared" si="5"/>
        <v>0</v>
      </c>
      <c r="F37" s="140">
        <f t="shared" si="5"/>
        <v>0.43207126948775054</v>
      </c>
      <c r="G37" s="140">
        <f t="shared" si="5"/>
        <v>0</v>
      </c>
      <c r="H37" s="140">
        <f t="shared" si="5"/>
        <v>0</v>
      </c>
      <c r="I37" s="140">
        <f t="shared" si="5"/>
        <v>0</v>
      </c>
      <c r="J37" s="140">
        <f t="shared" si="5"/>
        <v>0.56792873051224946</v>
      </c>
      <c r="K37" s="140">
        <f t="shared" si="5"/>
        <v>0</v>
      </c>
      <c r="L37" s="140">
        <f t="shared" si="5"/>
        <v>0</v>
      </c>
    </row>
    <row r="38" spans="1:12" ht="22.4" customHeight="1">
      <c r="A38" s="139" t="s">
        <v>39</v>
      </c>
      <c r="B38" s="140">
        <f t="shared" ref="B38:L38" si="6">B11/$M11</f>
        <v>0.58099352051835851</v>
      </c>
      <c r="C38" s="140">
        <f t="shared" si="6"/>
        <v>0</v>
      </c>
      <c r="D38" s="140">
        <f t="shared" si="6"/>
        <v>0.20950323974082075</v>
      </c>
      <c r="E38" s="140">
        <f t="shared" si="6"/>
        <v>0</v>
      </c>
      <c r="F38" s="140">
        <f t="shared" si="6"/>
        <v>0</v>
      </c>
      <c r="G38" s="140">
        <f t="shared" si="6"/>
        <v>0</v>
      </c>
      <c r="H38" s="140">
        <f t="shared" si="6"/>
        <v>0</v>
      </c>
      <c r="I38" s="140">
        <f t="shared" si="6"/>
        <v>0.20950323974082075</v>
      </c>
      <c r="J38" s="140">
        <f t="shared" si="6"/>
        <v>0</v>
      </c>
      <c r="K38" s="140">
        <f t="shared" si="6"/>
        <v>0</v>
      </c>
      <c r="L38" s="140">
        <f t="shared" si="6"/>
        <v>0</v>
      </c>
    </row>
    <row r="39" spans="1:12" ht="22.4" customHeight="1">
      <c r="A39" s="139" t="s">
        <v>51</v>
      </c>
      <c r="B39" s="140" t="e">
        <f t="shared" ref="B39:L39" si="7">B12/$M12</f>
        <v>#REF!</v>
      </c>
      <c r="C39" s="140" t="e">
        <f t="shared" si="7"/>
        <v>#REF!</v>
      </c>
      <c r="D39" s="140" t="e">
        <f t="shared" si="7"/>
        <v>#REF!</v>
      </c>
      <c r="E39" s="140" t="e">
        <f t="shared" si="7"/>
        <v>#REF!</v>
      </c>
      <c r="F39" s="140" t="e">
        <f t="shared" si="7"/>
        <v>#REF!</v>
      </c>
      <c r="G39" s="140" t="e">
        <f t="shared" si="7"/>
        <v>#REF!</v>
      </c>
      <c r="H39" s="140" t="e">
        <f t="shared" si="7"/>
        <v>#REF!</v>
      </c>
      <c r="I39" s="140" t="e">
        <f t="shared" si="7"/>
        <v>#REF!</v>
      </c>
      <c r="J39" s="140" t="e">
        <f t="shared" si="7"/>
        <v>#REF!</v>
      </c>
      <c r="K39" s="140" t="e">
        <f t="shared" si="7"/>
        <v>#REF!</v>
      </c>
      <c r="L39" s="140" t="e">
        <f t="shared" si="7"/>
        <v>#REF!</v>
      </c>
    </row>
    <row r="40" spans="1:12" ht="22.4" customHeight="1">
      <c r="A40" s="139" t="s">
        <v>70</v>
      </c>
      <c r="B40" s="140">
        <f t="shared" ref="B40:L40" si="8">B13/$M13</f>
        <v>0.46612466124661245</v>
      </c>
      <c r="C40" s="140">
        <f t="shared" si="8"/>
        <v>0</v>
      </c>
      <c r="D40" s="140">
        <f t="shared" si="8"/>
        <v>0</v>
      </c>
      <c r="E40" s="140">
        <f t="shared" si="8"/>
        <v>0</v>
      </c>
      <c r="F40" s="140">
        <f t="shared" si="8"/>
        <v>0</v>
      </c>
      <c r="G40" s="140">
        <f t="shared" si="8"/>
        <v>6.7750677506775062E-2</v>
      </c>
      <c r="H40" s="140">
        <f t="shared" si="8"/>
        <v>0</v>
      </c>
      <c r="I40" s="140">
        <f t="shared" si="8"/>
        <v>0.33875338753387535</v>
      </c>
      <c r="J40" s="140">
        <f t="shared" si="8"/>
        <v>0</v>
      </c>
      <c r="K40" s="140">
        <f t="shared" si="8"/>
        <v>0</v>
      </c>
      <c r="L40" s="140">
        <f t="shared" si="8"/>
        <v>0.12737127371273713</v>
      </c>
    </row>
    <row r="41" spans="1:12" ht="22.4" customHeight="1">
      <c r="A41" s="139" t="s">
        <v>47</v>
      </c>
      <c r="B41" s="140" t="e">
        <f t="shared" ref="B41:L41" si="9">B14/$M14</f>
        <v>#REF!</v>
      </c>
      <c r="C41" s="140" t="e">
        <f t="shared" si="9"/>
        <v>#REF!</v>
      </c>
      <c r="D41" s="140" t="e">
        <f t="shared" si="9"/>
        <v>#REF!</v>
      </c>
      <c r="E41" s="140" t="e">
        <f t="shared" si="9"/>
        <v>#REF!</v>
      </c>
      <c r="F41" s="140" t="e">
        <f t="shared" si="9"/>
        <v>#REF!</v>
      </c>
      <c r="G41" s="140" t="e">
        <f t="shared" si="9"/>
        <v>#REF!</v>
      </c>
      <c r="H41" s="140" t="e">
        <f t="shared" si="9"/>
        <v>#REF!</v>
      </c>
      <c r="I41" s="140" t="e">
        <f t="shared" si="9"/>
        <v>#REF!</v>
      </c>
      <c r="J41" s="140" t="e">
        <f t="shared" si="9"/>
        <v>#REF!</v>
      </c>
      <c r="K41" s="140" t="e">
        <f t="shared" si="9"/>
        <v>#REF!</v>
      </c>
      <c r="L41" s="140" t="e">
        <f t="shared" si="9"/>
        <v>#REF!</v>
      </c>
    </row>
    <row r="42" spans="1:12" ht="22.4" customHeight="1">
      <c r="A42" s="139" t="s">
        <v>86</v>
      </c>
      <c r="B42" s="140">
        <f t="shared" ref="B42:L42" si="10">B15/$M15</f>
        <v>1</v>
      </c>
      <c r="C42" s="140">
        <f t="shared" si="10"/>
        <v>0</v>
      </c>
      <c r="D42" s="140">
        <f t="shared" si="10"/>
        <v>0</v>
      </c>
      <c r="E42" s="140">
        <f t="shared" si="10"/>
        <v>0</v>
      </c>
      <c r="F42" s="140">
        <f t="shared" si="10"/>
        <v>0</v>
      </c>
      <c r="G42" s="140">
        <f t="shared" si="10"/>
        <v>0</v>
      </c>
      <c r="H42" s="140">
        <f t="shared" si="10"/>
        <v>0</v>
      </c>
      <c r="I42" s="140">
        <f t="shared" si="10"/>
        <v>0</v>
      </c>
      <c r="J42" s="140">
        <f t="shared" si="10"/>
        <v>0</v>
      </c>
      <c r="K42" s="140">
        <f t="shared" si="10"/>
        <v>0</v>
      </c>
      <c r="L42" s="140">
        <f t="shared" si="10"/>
        <v>0</v>
      </c>
    </row>
    <row r="43" spans="1:12" ht="22.4" customHeight="1">
      <c r="A43" s="139" t="s">
        <v>22</v>
      </c>
      <c r="B43" s="140" t="e">
        <f t="shared" ref="B43:L43" si="11">B16/$M16</f>
        <v>#REF!</v>
      </c>
      <c r="C43" s="140" t="e">
        <f t="shared" si="11"/>
        <v>#REF!</v>
      </c>
      <c r="D43" s="140" t="e">
        <f t="shared" si="11"/>
        <v>#REF!</v>
      </c>
      <c r="E43" s="140" t="e">
        <f t="shared" si="11"/>
        <v>#REF!</v>
      </c>
      <c r="F43" s="140" t="e">
        <f t="shared" si="11"/>
        <v>#REF!</v>
      </c>
      <c r="G43" s="140" t="e">
        <f t="shared" si="11"/>
        <v>#REF!</v>
      </c>
      <c r="H43" s="140" t="e">
        <f t="shared" si="11"/>
        <v>#REF!</v>
      </c>
      <c r="I43" s="140" t="e">
        <f t="shared" si="11"/>
        <v>#REF!</v>
      </c>
      <c r="J43" s="140" t="e">
        <f t="shared" si="11"/>
        <v>#REF!</v>
      </c>
      <c r="K43" s="140" t="e">
        <f t="shared" si="11"/>
        <v>#REF!</v>
      </c>
      <c r="L43" s="140" t="e">
        <f t="shared" si="11"/>
        <v>#REF!</v>
      </c>
    </row>
    <row r="44" spans="1:12" ht="22.4" customHeight="1">
      <c r="A44" s="139" t="s">
        <v>77</v>
      </c>
      <c r="B44" s="140">
        <f t="shared" ref="B44:L44" si="12">B17/$M17</f>
        <v>0.46262213133378777</v>
      </c>
      <c r="C44" s="140">
        <f t="shared" si="12"/>
        <v>0</v>
      </c>
      <c r="D44" s="140">
        <f t="shared" si="12"/>
        <v>0</v>
      </c>
      <c r="E44" s="140">
        <f t="shared" si="12"/>
        <v>0</v>
      </c>
      <c r="F44" s="140">
        <f t="shared" si="12"/>
        <v>7.8391274710293113E-2</v>
      </c>
      <c r="G44" s="140">
        <f t="shared" si="12"/>
        <v>0</v>
      </c>
      <c r="H44" s="140">
        <f t="shared" si="12"/>
        <v>8.6344012724380817E-2</v>
      </c>
      <c r="I44" s="140">
        <f t="shared" si="12"/>
        <v>0.2090433992274483</v>
      </c>
      <c r="J44" s="140">
        <f t="shared" si="12"/>
        <v>0.16359918200408999</v>
      </c>
      <c r="K44" s="140">
        <f t="shared" si="12"/>
        <v>0</v>
      </c>
      <c r="L44" s="140">
        <f t="shared" si="12"/>
        <v>0</v>
      </c>
    </row>
    <row r="45" spans="1:12" ht="22.4" customHeight="1">
      <c r="A45" s="139" t="s">
        <v>67</v>
      </c>
      <c r="B45" s="140">
        <f t="shared" ref="B45:L45" si="13">B18/$M18</f>
        <v>0.70541082164328661</v>
      </c>
      <c r="C45" s="140">
        <f t="shared" si="13"/>
        <v>0</v>
      </c>
      <c r="D45" s="140">
        <f t="shared" si="13"/>
        <v>0</v>
      </c>
      <c r="E45" s="140">
        <f t="shared" si="13"/>
        <v>0</v>
      </c>
      <c r="F45" s="140">
        <f t="shared" si="13"/>
        <v>0</v>
      </c>
      <c r="G45" s="140">
        <f t="shared" si="13"/>
        <v>0</v>
      </c>
      <c r="H45" s="140">
        <f t="shared" si="13"/>
        <v>0</v>
      </c>
      <c r="I45" s="140">
        <f t="shared" si="13"/>
        <v>0.12959251837007349</v>
      </c>
      <c r="J45" s="140">
        <f t="shared" si="13"/>
        <v>0.10020040080160321</v>
      </c>
      <c r="K45" s="140">
        <f t="shared" si="13"/>
        <v>0</v>
      </c>
      <c r="L45" s="140">
        <f t="shared" si="13"/>
        <v>6.4796259185036745E-2</v>
      </c>
    </row>
    <row r="46" spans="1:12" ht="22.4" customHeight="1">
      <c r="A46" s="139" t="s">
        <v>43</v>
      </c>
      <c r="B46" s="140">
        <f t="shared" ref="B46:L46" si="14">B19/$M19</f>
        <v>0</v>
      </c>
      <c r="C46" s="140">
        <f t="shared" si="14"/>
        <v>0</v>
      </c>
      <c r="D46" s="140">
        <f t="shared" si="14"/>
        <v>0</v>
      </c>
      <c r="E46" s="140">
        <f t="shared" si="14"/>
        <v>0</v>
      </c>
      <c r="F46" s="140">
        <f t="shared" si="14"/>
        <v>0.61111111111111116</v>
      </c>
      <c r="G46" s="140">
        <f t="shared" si="14"/>
        <v>0</v>
      </c>
      <c r="H46" s="140">
        <f t="shared" si="14"/>
        <v>0</v>
      </c>
      <c r="I46" s="140">
        <f t="shared" si="14"/>
        <v>0</v>
      </c>
      <c r="J46" s="140">
        <f t="shared" si="14"/>
        <v>0</v>
      </c>
      <c r="K46" s="140">
        <f t="shared" si="14"/>
        <v>0</v>
      </c>
      <c r="L46" s="140">
        <f t="shared" si="14"/>
        <v>0.3888888888888889</v>
      </c>
    </row>
    <row r="47" spans="1:12" ht="22.4" customHeight="1">
      <c r="A47" s="139" t="s">
        <v>73</v>
      </c>
      <c r="B47" s="140">
        <f t="shared" ref="B47:L47" si="15">B20/$M20</f>
        <v>0.5855130784708249</v>
      </c>
      <c r="C47" s="140">
        <f t="shared" si="15"/>
        <v>0</v>
      </c>
      <c r="D47" s="140">
        <f t="shared" si="15"/>
        <v>0</v>
      </c>
      <c r="E47" s="140">
        <f t="shared" si="15"/>
        <v>0</v>
      </c>
      <c r="F47" s="140">
        <f t="shared" si="15"/>
        <v>0.2012072434607646</v>
      </c>
      <c r="G47" s="140">
        <f t="shared" si="15"/>
        <v>0</v>
      </c>
      <c r="H47" s="140">
        <f t="shared" si="15"/>
        <v>0</v>
      </c>
      <c r="I47" s="140">
        <f t="shared" si="15"/>
        <v>0.11569416498993963</v>
      </c>
      <c r="J47" s="140">
        <f t="shared" si="15"/>
        <v>9.7585513078470826E-2</v>
      </c>
      <c r="K47" s="140">
        <f t="shared" si="15"/>
        <v>0</v>
      </c>
      <c r="L47" s="140">
        <f t="shared" si="15"/>
        <v>0</v>
      </c>
    </row>
    <row r="48" spans="1:12" ht="22.4" customHeight="1">
      <c r="A48" s="139" t="s">
        <v>30</v>
      </c>
      <c r="B48" s="140">
        <f t="shared" ref="B48:L48" si="16">B21/$M21</f>
        <v>0.96540319704289745</v>
      </c>
      <c r="C48" s="140">
        <f t="shared" si="16"/>
        <v>0</v>
      </c>
      <c r="D48" s="140">
        <f t="shared" si="16"/>
        <v>0</v>
      </c>
      <c r="E48" s="140">
        <f t="shared" si="16"/>
        <v>0</v>
      </c>
      <c r="F48" s="140">
        <f t="shared" si="16"/>
        <v>3.459680295710256E-2</v>
      </c>
      <c r="G48" s="140">
        <f t="shared" si="16"/>
        <v>0</v>
      </c>
      <c r="H48" s="140">
        <f t="shared" si="16"/>
        <v>0</v>
      </c>
      <c r="I48" s="140">
        <f t="shared" si="16"/>
        <v>0</v>
      </c>
      <c r="J48" s="140">
        <f t="shared" si="16"/>
        <v>0</v>
      </c>
      <c r="K48" s="140">
        <f t="shared" si="16"/>
        <v>0</v>
      </c>
      <c r="L48" s="140">
        <f t="shared" si="16"/>
        <v>0</v>
      </c>
    </row>
    <row r="49" spans="1:12" ht="22.4" customHeight="1">
      <c r="A49" s="139" t="s">
        <v>125</v>
      </c>
      <c r="B49" s="140">
        <f t="shared" ref="B49:L49" si="17">B22/$M22</f>
        <v>0.42385887980865056</v>
      </c>
      <c r="C49" s="140">
        <f t="shared" si="17"/>
        <v>0</v>
      </c>
      <c r="D49" s="140">
        <f t="shared" si="17"/>
        <v>0</v>
      </c>
      <c r="E49" s="140">
        <f t="shared" si="17"/>
        <v>0</v>
      </c>
      <c r="F49" s="140">
        <f t="shared" si="17"/>
        <v>0.57614112019134944</v>
      </c>
      <c r="G49" s="140">
        <f t="shared" si="17"/>
        <v>0</v>
      </c>
      <c r="H49" s="140">
        <f t="shared" si="17"/>
        <v>0</v>
      </c>
      <c r="I49" s="140">
        <f t="shared" si="17"/>
        <v>0</v>
      </c>
      <c r="J49" s="140">
        <f t="shared" si="17"/>
        <v>0</v>
      </c>
      <c r="K49" s="140">
        <f t="shared" si="17"/>
        <v>0</v>
      </c>
      <c r="L49" s="140">
        <f t="shared" si="17"/>
        <v>0</v>
      </c>
    </row>
    <row r="50" spans="1:12" ht="22.4" customHeight="1">
      <c r="A50" s="139" t="s">
        <v>100</v>
      </c>
      <c r="B50" s="140">
        <f t="shared" ref="B50:L50" si="18">B23/$M23</f>
        <v>0.10586328992378324</v>
      </c>
      <c r="C50" s="140">
        <f t="shared" si="18"/>
        <v>0.58950969213226911</v>
      </c>
      <c r="D50" s="140">
        <f t="shared" si="18"/>
        <v>0</v>
      </c>
      <c r="E50" s="140">
        <f t="shared" si="18"/>
        <v>0</v>
      </c>
      <c r="F50" s="140">
        <f t="shared" si="18"/>
        <v>0</v>
      </c>
      <c r="G50" s="140">
        <f t="shared" si="18"/>
        <v>0</v>
      </c>
      <c r="H50" s="140">
        <f t="shared" si="18"/>
        <v>0</v>
      </c>
      <c r="I50" s="140">
        <f t="shared" si="18"/>
        <v>0</v>
      </c>
      <c r="J50" s="140">
        <f t="shared" si="18"/>
        <v>0.19876372802016445</v>
      </c>
      <c r="K50" s="140">
        <f t="shared" si="18"/>
        <v>0</v>
      </c>
      <c r="L50" s="140">
        <f t="shared" si="18"/>
        <v>0.10586328992378324</v>
      </c>
    </row>
    <row r="51" spans="1:12" ht="22.4" customHeight="1">
      <c r="A51" s="139" t="s">
        <v>120</v>
      </c>
      <c r="B51" s="140" t="e">
        <f t="shared" ref="B51:L51" si="19">B24/$M24</f>
        <v>#REF!</v>
      </c>
      <c r="C51" s="140" t="e">
        <f t="shared" si="19"/>
        <v>#REF!</v>
      </c>
      <c r="D51" s="140" t="e">
        <f t="shared" si="19"/>
        <v>#REF!</v>
      </c>
      <c r="E51" s="140" t="e">
        <f t="shared" si="19"/>
        <v>#REF!</v>
      </c>
      <c r="F51" s="140" t="e">
        <f t="shared" si="19"/>
        <v>#REF!</v>
      </c>
      <c r="G51" s="140" t="e">
        <f t="shared" si="19"/>
        <v>#REF!</v>
      </c>
      <c r="H51" s="140" t="e">
        <f t="shared" si="19"/>
        <v>#REF!</v>
      </c>
      <c r="I51" s="140" t="e">
        <f t="shared" si="19"/>
        <v>#REF!</v>
      </c>
      <c r="J51" s="140" t="e">
        <f t="shared" si="19"/>
        <v>#REF!</v>
      </c>
      <c r="K51" s="140" t="e">
        <f t="shared" si="19"/>
        <v>#REF!</v>
      </c>
      <c r="L51" s="140" t="e">
        <f t="shared" si="19"/>
        <v>#REF!</v>
      </c>
    </row>
    <row r="52" spans="1:12" ht="22.4" customHeight="1">
      <c r="A52" s="139" t="s">
        <v>112</v>
      </c>
      <c r="B52" s="140" t="e">
        <f t="shared" ref="B52:L52" si="20">B25/$M25</f>
        <v>#REF!</v>
      </c>
      <c r="C52" s="140" t="e">
        <f t="shared" si="20"/>
        <v>#REF!</v>
      </c>
      <c r="D52" s="140" t="e">
        <f t="shared" si="20"/>
        <v>#REF!</v>
      </c>
      <c r="E52" s="140" t="e">
        <f t="shared" si="20"/>
        <v>#REF!</v>
      </c>
      <c r="F52" s="140" t="e">
        <f t="shared" si="20"/>
        <v>#REF!</v>
      </c>
      <c r="G52" s="140" t="e">
        <f t="shared" si="20"/>
        <v>#REF!</v>
      </c>
      <c r="H52" s="140" t="e">
        <f t="shared" si="20"/>
        <v>#REF!</v>
      </c>
      <c r="I52" s="140" t="e">
        <f t="shared" si="20"/>
        <v>#REF!</v>
      </c>
      <c r="J52" s="140" t="e">
        <f t="shared" si="20"/>
        <v>#REF!</v>
      </c>
      <c r="K52" s="140" t="e">
        <f t="shared" si="20"/>
        <v>#REF!</v>
      </c>
      <c r="L52" s="140" t="e">
        <f t="shared" si="20"/>
        <v>#REF!</v>
      </c>
    </row>
    <row r="53" spans="1:12" ht="22.4" customHeight="1">
      <c r="A53" s="139" t="s">
        <v>91</v>
      </c>
      <c r="B53" s="140">
        <f t="shared" ref="B53:L53" si="21">B26/$M26</f>
        <v>0.25164995285848973</v>
      </c>
      <c r="C53" s="140">
        <f t="shared" si="21"/>
        <v>0</v>
      </c>
      <c r="D53" s="140">
        <f t="shared" si="21"/>
        <v>0</v>
      </c>
      <c r="E53" s="140">
        <f t="shared" si="21"/>
        <v>0</v>
      </c>
      <c r="F53" s="140">
        <f t="shared" si="21"/>
        <v>0</v>
      </c>
      <c r="G53" s="140">
        <f t="shared" si="21"/>
        <v>0</v>
      </c>
      <c r="H53" s="140">
        <f t="shared" si="21"/>
        <v>0</v>
      </c>
      <c r="I53" s="140">
        <f t="shared" si="21"/>
        <v>0.48812891060255426</v>
      </c>
      <c r="J53" s="140">
        <f t="shared" si="21"/>
        <v>9.7625782120510859E-2</v>
      </c>
      <c r="K53" s="140">
        <f t="shared" si="21"/>
        <v>0</v>
      </c>
      <c r="L53" s="140">
        <f t="shared" si="21"/>
        <v>0.16259535441844519</v>
      </c>
    </row>
    <row r="54" spans="1:12" ht="22.4" customHeight="1">
      <c r="A54" s="139" t="s">
        <v>116</v>
      </c>
      <c r="B54" s="140">
        <f t="shared" ref="B54:L54" si="22">B27/$M27</f>
        <v>6.0713982022899037E-2</v>
      </c>
      <c r="C54" s="140">
        <f t="shared" si="22"/>
        <v>2.151849980742393E-2</v>
      </c>
      <c r="D54" s="140">
        <f t="shared" si="22"/>
        <v>0</v>
      </c>
      <c r="E54" s="140">
        <f t="shared" si="22"/>
        <v>0</v>
      </c>
      <c r="F54" s="140">
        <f t="shared" si="22"/>
        <v>0.4043997378964691</v>
      </c>
      <c r="G54" s="140">
        <f t="shared" si="22"/>
        <v>4.2516794133682798E-2</v>
      </c>
      <c r="H54" s="140">
        <f t="shared" si="22"/>
        <v>0</v>
      </c>
      <c r="I54" s="140">
        <f t="shared" si="22"/>
        <v>0.14005532185213157</v>
      </c>
      <c r="J54" s="140">
        <f t="shared" si="22"/>
        <v>0.23037099654363469</v>
      </c>
      <c r="K54" s="140">
        <f t="shared" si="22"/>
        <v>1.2529949329985341E-2</v>
      </c>
      <c r="L54" s="140">
        <f t="shared" si="22"/>
        <v>8.7894718413773429E-2</v>
      </c>
    </row>
    <row r="55" spans="1:12" ht="22.4" customHeight="1">
      <c r="A55" s="139" t="s">
        <v>2401</v>
      </c>
      <c r="B55" s="140" t="e">
        <f t="shared" ref="B55:L55" si="23">B28/$M28</f>
        <v>#REF!</v>
      </c>
      <c r="C55" s="140" t="e">
        <f t="shared" si="23"/>
        <v>#REF!</v>
      </c>
      <c r="D55" s="140" t="e">
        <f t="shared" si="23"/>
        <v>#REF!</v>
      </c>
      <c r="E55" s="140" t="e">
        <f t="shared" si="23"/>
        <v>#REF!</v>
      </c>
      <c r="F55" s="140" t="e">
        <f t="shared" si="23"/>
        <v>#REF!</v>
      </c>
      <c r="G55" s="140" t="e">
        <f t="shared" si="23"/>
        <v>#REF!</v>
      </c>
      <c r="H55" s="140" t="e">
        <f t="shared" si="23"/>
        <v>#REF!</v>
      </c>
      <c r="I55" s="140" t="e">
        <f t="shared" si="23"/>
        <v>#REF!</v>
      </c>
      <c r="J55" s="140" t="e">
        <f t="shared" si="23"/>
        <v>#REF!</v>
      </c>
      <c r="K55" s="140" t="e">
        <f t="shared" si="23"/>
        <v>#REF!</v>
      </c>
      <c r="L55" s="140" t="e">
        <f t="shared" si="23"/>
        <v>#REF!</v>
      </c>
    </row>
    <row r="56" spans="1:12" ht="22.4" customHeight="1">
      <c r="A56" s="136" t="s">
        <v>2403</v>
      </c>
      <c r="B56" s="137" t="e">
        <f t="shared" ref="B56:L56" si="24">B29/$M29</f>
        <v>#REF!</v>
      </c>
      <c r="C56" s="137" t="e">
        <f t="shared" si="24"/>
        <v>#REF!</v>
      </c>
      <c r="D56" s="137" t="e">
        <f t="shared" si="24"/>
        <v>#REF!</v>
      </c>
      <c r="E56" s="137" t="e">
        <f t="shared" si="24"/>
        <v>#REF!</v>
      </c>
      <c r="F56" s="137" t="e">
        <f t="shared" si="24"/>
        <v>#REF!</v>
      </c>
      <c r="G56" s="137" t="e">
        <f t="shared" si="24"/>
        <v>#REF!</v>
      </c>
      <c r="H56" s="137" t="e">
        <f t="shared" si="24"/>
        <v>#REF!</v>
      </c>
      <c r="I56" s="137" t="e">
        <f t="shared" si="24"/>
        <v>#REF!</v>
      </c>
      <c r="J56" s="137" t="e">
        <f t="shared" si="24"/>
        <v>#REF!</v>
      </c>
      <c r="K56" s="137" t="e">
        <f t="shared" si="24"/>
        <v>#REF!</v>
      </c>
      <c r="L56" s="137" t="e">
        <f t="shared" si="24"/>
        <v>#REF!</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1143-081A-4297-9FA3-C5C4FE37A0AA}">
  <sheetPr codeName="Sheet58">
    <tabColor theme="1"/>
  </sheetPr>
  <dimension ref="A1:V806"/>
  <sheetViews>
    <sheetView topLeftCell="H1" zoomScale="130" zoomScaleNormal="130" workbookViewId="0">
      <selection activeCell="O6" sqref="O6"/>
    </sheetView>
  </sheetViews>
  <sheetFormatPr defaultColWidth="32.453125" defaultRowHeight="20.9" customHeight="1"/>
  <cols>
    <col min="1" max="1" width="14.54296875" style="64" bestFit="1" customWidth="1"/>
    <col min="2" max="2" width="33.453125" style="64" bestFit="1" customWidth="1"/>
    <col min="3" max="3" width="8" style="64" bestFit="1" customWidth="1"/>
    <col min="4" max="4" width="9.54296875" style="64" customWidth="1"/>
    <col min="5" max="5" width="49" style="120" customWidth="1"/>
    <col min="6" max="6" width="19.453125" style="117" customWidth="1"/>
    <col min="7" max="7" width="54.453125" style="120" bestFit="1" customWidth="1"/>
    <col min="8" max="8" width="15.54296875" style="117" customWidth="1"/>
    <col min="9" max="9" width="29" style="117" bestFit="1" customWidth="1"/>
    <col min="10" max="10" width="10.54296875" style="117" bestFit="1" customWidth="1"/>
    <col min="11" max="11" width="13.453125" style="119" customWidth="1"/>
    <col min="12" max="12" width="14.453125" style="119" customWidth="1"/>
    <col min="13" max="18" width="12.54296875" style="119" bestFit="1" customWidth="1"/>
    <col min="19" max="19" width="14.453125" style="119" bestFit="1" customWidth="1"/>
    <col min="20" max="20" width="20.54296875" style="119" bestFit="1" customWidth="1"/>
    <col min="21" max="21" width="17.453125" style="119" bestFit="1" customWidth="1"/>
    <col min="22" max="22" width="50.54296875" style="118" customWidth="1"/>
    <col min="23" max="16384" width="32.453125" style="64"/>
  </cols>
  <sheetData>
    <row r="1" spans="1:22" ht="20.149999999999999" customHeight="1">
      <c r="A1" s="122" t="s">
        <v>5</v>
      </c>
      <c r="B1" s="122" t="s">
        <v>6</v>
      </c>
      <c r="C1" s="122" t="s">
        <v>7</v>
      </c>
      <c r="D1" s="122" t="s">
        <v>8</v>
      </c>
      <c r="E1" s="122" t="s">
        <v>9</v>
      </c>
      <c r="F1" s="122" t="s">
        <v>10</v>
      </c>
      <c r="G1" s="122" t="s">
        <v>11</v>
      </c>
      <c r="H1" s="122" t="s">
        <v>12</v>
      </c>
      <c r="I1" s="122" t="s">
        <v>13</v>
      </c>
      <c r="J1" s="122" t="s">
        <v>14</v>
      </c>
      <c r="K1" s="123" t="s">
        <v>15</v>
      </c>
      <c r="L1" s="123" t="s">
        <v>16</v>
      </c>
      <c r="M1" s="110">
        <v>45658</v>
      </c>
      <c r="N1" s="110">
        <v>45689</v>
      </c>
      <c r="O1" s="110">
        <v>45717</v>
      </c>
      <c r="P1" s="110">
        <v>45748</v>
      </c>
      <c r="Q1" s="110">
        <v>45778</v>
      </c>
      <c r="R1" s="110">
        <v>45809</v>
      </c>
      <c r="S1" s="94" t="s">
        <v>2</v>
      </c>
      <c r="T1" s="94" t="s">
        <v>17</v>
      </c>
      <c r="U1" s="95" t="s">
        <v>18</v>
      </c>
      <c r="V1" s="96" t="s">
        <v>19</v>
      </c>
    </row>
    <row r="2" spans="1:22" ht="20.9" customHeight="1">
      <c r="A2" s="98" t="e">
        <f>#REF!</f>
        <v>#REF!</v>
      </c>
      <c r="B2" s="103" t="e">
        <f>#REF!</f>
        <v>#REF!</v>
      </c>
      <c r="C2" s="98" t="e">
        <f>#REF!</f>
        <v>#REF!</v>
      </c>
      <c r="D2" s="98" t="e">
        <f>#REF!</f>
        <v>#REF!</v>
      </c>
      <c r="E2" s="97" t="s">
        <v>20</v>
      </c>
      <c r="F2" s="116" t="s">
        <v>21</v>
      </c>
      <c r="G2" s="50" t="s">
        <v>22</v>
      </c>
      <c r="H2" s="98">
        <v>1000431127</v>
      </c>
      <c r="I2" s="98" t="s">
        <v>23</v>
      </c>
      <c r="J2" s="98" t="s">
        <v>24</v>
      </c>
      <c r="K2" s="99" t="e">
        <f>#REF!</f>
        <v>#REF!</v>
      </c>
      <c r="L2" s="99" t="e">
        <f>#REF!</f>
        <v>#REF!</v>
      </c>
      <c r="M2" s="99" t="e">
        <f>#REF!</f>
        <v>#REF!</v>
      </c>
      <c r="N2" s="99" t="e">
        <f>#REF!</f>
        <v>#REF!</v>
      </c>
      <c r="O2" s="99" t="e">
        <f>#REF!</f>
        <v>#REF!</v>
      </c>
      <c r="P2" s="99" t="e">
        <f>#REF!</f>
        <v>#REF!</v>
      </c>
      <c r="Q2" s="99" t="e">
        <f>#REF!</f>
        <v>#REF!</v>
      </c>
      <c r="R2" s="99" t="e">
        <f>#REF!</f>
        <v>#REF!</v>
      </c>
      <c r="S2" s="99" t="e">
        <f>#REF!</f>
        <v>#REF!</v>
      </c>
      <c r="T2" s="99" t="e">
        <f>#REF!</f>
        <v>#REF!</v>
      </c>
      <c r="U2" s="99" t="e">
        <f>#REF!</f>
        <v>#REF!</v>
      </c>
      <c r="V2" s="103"/>
    </row>
    <row r="3" spans="1:22" ht="20.9" customHeight="1">
      <c r="A3" s="98" t="e">
        <f>#REF!</f>
        <v>#REF!</v>
      </c>
      <c r="B3" s="103" t="e">
        <f>#REF!</f>
        <v>#REF!</v>
      </c>
      <c r="C3" s="98" t="e">
        <f>#REF!</f>
        <v>#REF!</v>
      </c>
      <c r="D3" s="98" t="e">
        <f>#REF!</f>
        <v>#REF!</v>
      </c>
      <c r="E3" s="97" t="s">
        <v>25</v>
      </c>
      <c r="F3" s="116" t="s">
        <v>21</v>
      </c>
      <c r="G3" s="50" t="s">
        <v>22</v>
      </c>
      <c r="H3" s="98">
        <v>1000431127</v>
      </c>
      <c r="I3" s="98" t="s">
        <v>23</v>
      </c>
      <c r="J3" s="98" t="s">
        <v>26</v>
      </c>
      <c r="K3" s="99" t="e">
        <f>#REF!</f>
        <v>#REF!</v>
      </c>
      <c r="L3" s="99" t="e">
        <f>#REF!</f>
        <v>#REF!</v>
      </c>
      <c r="M3" s="99" t="e">
        <f>#REF!</f>
        <v>#REF!</v>
      </c>
      <c r="N3" s="99" t="e">
        <f>#REF!</f>
        <v>#REF!</v>
      </c>
      <c r="O3" s="99" t="e">
        <f>#REF!</f>
        <v>#REF!</v>
      </c>
      <c r="P3" s="99" t="e">
        <f>#REF!</f>
        <v>#REF!</v>
      </c>
      <c r="Q3" s="99" t="e">
        <f>#REF!</f>
        <v>#REF!</v>
      </c>
      <c r="R3" s="99" t="e">
        <f>#REF!</f>
        <v>#REF!</v>
      </c>
      <c r="S3" s="99" t="e">
        <f>#REF!</f>
        <v>#REF!</v>
      </c>
      <c r="T3" s="99" t="e">
        <f>#REF!</f>
        <v>#REF!</v>
      </c>
      <c r="U3" s="99" t="e">
        <f>#REF!</f>
        <v>#REF!</v>
      </c>
      <c r="V3" s="103"/>
    </row>
    <row r="4" spans="1:22" ht="20.9" customHeight="1">
      <c r="A4" s="98" t="e">
        <f>#REF!</f>
        <v>#REF!</v>
      </c>
      <c r="B4" s="103" t="e">
        <f>#REF!</f>
        <v>#REF!</v>
      </c>
      <c r="C4" s="98" t="e">
        <f>#REF!</f>
        <v>#REF!</v>
      </c>
      <c r="D4" s="98" t="e">
        <f>#REF!</f>
        <v>#REF!</v>
      </c>
      <c r="E4" s="97" t="s">
        <v>25</v>
      </c>
      <c r="F4" s="116" t="s">
        <v>21</v>
      </c>
      <c r="G4" s="50" t="s">
        <v>22</v>
      </c>
      <c r="H4" s="98">
        <v>1000431127</v>
      </c>
      <c r="I4" s="98" t="s">
        <v>23</v>
      </c>
      <c r="J4" s="98" t="s">
        <v>26</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0.9" customHeight="1">
      <c r="A5" s="98" t="e">
        <f>#REF!</f>
        <v>#REF!</v>
      </c>
      <c r="B5" s="103" t="e">
        <f>#REF!</f>
        <v>#REF!</v>
      </c>
      <c r="C5" s="98" t="e">
        <f>#REF!</f>
        <v>#REF!</v>
      </c>
      <c r="D5" s="98" t="e">
        <f>#REF!</f>
        <v>#REF!</v>
      </c>
      <c r="E5" s="97" t="s">
        <v>25</v>
      </c>
      <c r="F5" s="116" t="s">
        <v>21</v>
      </c>
      <c r="G5" s="50" t="s">
        <v>22</v>
      </c>
      <c r="H5" s="98">
        <v>1000431127</v>
      </c>
      <c r="I5" s="98" t="s">
        <v>23</v>
      </c>
      <c r="J5" s="98" t="s">
        <v>24</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0.9" customHeight="1">
      <c r="A6" s="98" t="e">
        <f>#REF!</f>
        <v>#REF!</v>
      </c>
      <c r="B6" s="103" t="e">
        <f>#REF!</f>
        <v>#REF!</v>
      </c>
      <c r="C6" s="98" t="e">
        <f>#REF!</f>
        <v>#REF!</v>
      </c>
      <c r="D6" s="98" t="e">
        <f>#REF!</f>
        <v>#REF!</v>
      </c>
      <c r="E6" s="103" t="e">
        <f>#REF!</f>
        <v>#REF!</v>
      </c>
      <c r="F6" s="116" t="s">
        <v>21</v>
      </c>
      <c r="G6" s="50" t="s">
        <v>22</v>
      </c>
      <c r="H6" s="98">
        <v>1000431127</v>
      </c>
      <c r="I6" s="98" t="s">
        <v>23</v>
      </c>
      <c r="J6" s="98" t="s">
        <v>24</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0.9" customHeight="1">
      <c r="A7" s="98" t="e">
        <f>#REF!</f>
        <v>#REF!</v>
      </c>
      <c r="B7" s="103" t="e">
        <f>#REF!</f>
        <v>#REF!</v>
      </c>
      <c r="C7" s="98" t="e">
        <f>#REF!</f>
        <v>#REF!</v>
      </c>
      <c r="D7" s="98" t="e">
        <f>#REF!</f>
        <v>#REF!</v>
      </c>
      <c r="E7" s="103" t="e">
        <f>#REF!</f>
        <v>#REF!</v>
      </c>
      <c r="F7" s="116" t="s">
        <v>21</v>
      </c>
      <c r="G7" s="50" t="s">
        <v>22</v>
      </c>
      <c r="H7" s="98">
        <v>1000431127</v>
      </c>
      <c r="I7" s="98" t="s">
        <v>23</v>
      </c>
      <c r="J7" s="98" t="s">
        <v>26</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0.9" customHeight="1">
      <c r="A8" s="98" t="e">
        <f>#REF!</f>
        <v>#REF!</v>
      </c>
      <c r="B8" s="103" t="e">
        <f>#REF!</f>
        <v>#REF!</v>
      </c>
      <c r="C8" s="98" t="e">
        <f>#REF!</f>
        <v>#REF!</v>
      </c>
      <c r="D8" s="98" t="e">
        <f>#REF!</f>
        <v>#REF!</v>
      </c>
      <c r="E8" s="103" t="e">
        <f>#REF!</f>
        <v>#REF!</v>
      </c>
      <c r="F8" s="116" t="s">
        <v>21</v>
      </c>
      <c r="G8" s="50" t="s">
        <v>22</v>
      </c>
      <c r="H8" s="98">
        <v>1000431127</v>
      </c>
      <c r="I8" s="98" t="s">
        <v>23</v>
      </c>
      <c r="J8" s="98" t="s">
        <v>26</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0.9" customHeight="1">
      <c r="A9" s="98" t="e">
        <f>#REF!</f>
        <v>#REF!</v>
      </c>
      <c r="B9" s="103" t="e">
        <f>#REF!</f>
        <v>#REF!</v>
      </c>
      <c r="C9" s="98" t="e">
        <f>#REF!</f>
        <v>#REF!</v>
      </c>
      <c r="D9" s="98" t="e">
        <f>#REF!</f>
        <v>#REF!</v>
      </c>
      <c r="E9" s="103" t="e">
        <f>#REF!</f>
        <v>#REF!</v>
      </c>
      <c r="F9" s="116" t="s">
        <v>21</v>
      </c>
      <c r="G9" s="50" t="s">
        <v>22</v>
      </c>
      <c r="H9" s="98">
        <v>1000431127</v>
      </c>
      <c r="I9" s="98" t="s">
        <v>23</v>
      </c>
      <c r="J9" s="98" t="s">
        <v>24</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0.9" customHeight="1">
      <c r="A10" s="98" t="e">
        <f>#REF!</f>
        <v>#REF!</v>
      </c>
      <c r="B10" s="103" t="e">
        <f>#REF!</f>
        <v>#REF!</v>
      </c>
      <c r="C10" s="98" t="e">
        <f>#REF!</f>
        <v>#REF!</v>
      </c>
      <c r="D10" s="98" t="e">
        <f>#REF!</f>
        <v>#REF!</v>
      </c>
      <c r="E10" s="103" t="e">
        <f>#REF!</f>
        <v>#REF!</v>
      </c>
      <c r="F10" s="116" t="s">
        <v>21</v>
      </c>
      <c r="G10" s="50" t="s">
        <v>22</v>
      </c>
      <c r="H10" s="98" t="e">
        <v>#N/A</v>
      </c>
      <c r="I10" s="98" t="e">
        <v>#N/A</v>
      </c>
      <c r="J10" s="98" t="e">
        <v>#N/A</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0.9" customHeight="1">
      <c r="A11" s="98" t="e">
        <f>#REF!</f>
        <v>#REF!</v>
      </c>
      <c r="B11" s="103" t="e">
        <f>#REF!</f>
        <v>#REF!</v>
      </c>
      <c r="C11" s="98" t="e">
        <f>#REF!</f>
        <v>#REF!</v>
      </c>
      <c r="D11" s="98" t="e">
        <f>#REF!</f>
        <v>#REF!</v>
      </c>
      <c r="E11" s="103" t="e">
        <f>#REF!</f>
        <v>#REF!</v>
      </c>
      <c r="F11" s="116" t="s">
        <v>21</v>
      </c>
      <c r="G11" s="50" t="s">
        <v>22</v>
      </c>
      <c r="H11" s="98">
        <v>1000431127</v>
      </c>
      <c r="I11" s="98" t="s">
        <v>23</v>
      </c>
      <c r="J11" s="98" t="s">
        <v>27</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0.9" customHeight="1">
      <c r="A12" s="98" t="e">
        <f>#REF!</f>
        <v>#REF!</v>
      </c>
      <c r="B12" s="103" t="e">
        <f>#REF!</f>
        <v>#REF!</v>
      </c>
      <c r="C12" s="98" t="e">
        <f>#REF!</f>
        <v>#REF!</v>
      </c>
      <c r="D12" s="98" t="e">
        <f>#REF!</f>
        <v>#REF!</v>
      </c>
      <c r="E12" s="103" t="e">
        <f>#REF!</f>
        <v>#REF!</v>
      </c>
      <c r="F12" s="116" t="s">
        <v>21</v>
      </c>
      <c r="G12" s="50" t="s">
        <v>22</v>
      </c>
      <c r="H12" s="98">
        <v>1000431127</v>
      </c>
      <c r="I12" s="98" t="s">
        <v>23</v>
      </c>
      <c r="J12" s="98" t="s">
        <v>27</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t="e">
        <f>#REF!</f>
        <v>#REF!</v>
      </c>
    </row>
    <row r="13" spans="1:22" ht="20.9" customHeight="1">
      <c r="A13" s="98" t="e">
        <f>#REF!</f>
        <v>#REF!</v>
      </c>
      <c r="B13" s="103" t="e">
        <f>#REF!</f>
        <v>#REF!</v>
      </c>
      <c r="C13" s="98" t="e">
        <f>#REF!</f>
        <v>#REF!</v>
      </c>
      <c r="D13" s="98" t="e">
        <f>#REF!</f>
        <v>#REF!</v>
      </c>
      <c r="E13" s="103" t="e">
        <f>#REF!</f>
        <v>#REF!</v>
      </c>
      <c r="F13" s="116" t="s">
        <v>21</v>
      </c>
      <c r="G13" s="50" t="s">
        <v>22</v>
      </c>
      <c r="H13" s="98">
        <v>1000431127</v>
      </c>
      <c r="I13" s="98" t="s">
        <v>23</v>
      </c>
      <c r="J13" s="98" t="s">
        <v>24</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0.9"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row>
    <row r="15" spans="1:22" ht="20.9"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t="e">
        <f>#REF!</f>
        <v>#REF!</v>
      </c>
    </row>
    <row r="16" spans="1:22" ht="20.9" customHeight="1">
      <c r="A16" s="98" t="e">
        <f>#REF!</f>
        <v>#REF!</v>
      </c>
      <c r="B16" s="103" t="e">
        <f>#REF!</f>
        <v>#REF!</v>
      </c>
      <c r="C16" s="98" t="e">
        <f>#REF!</f>
        <v>#REF!</v>
      </c>
      <c r="D16" s="98" t="e">
        <f>#REF!</f>
        <v>#REF!</v>
      </c>
      <c r="E16" s="103" t="e">
        <f>#REF!</f>
        <v>#REF!</v>
      </c>
      <c r="F16" s="116" t="s">
        <v>21</v>
      </c>
      <c r="G16" s="50" t="s">
        <v>22</v>
      </c>
      <c r="H16" s="98">
        <v>1000410331</v>
      </c>
      <c r="I16" s="98" t="s">
        <v>28</v>
      </c>
      <c r="J16" s="98" t="s">
        <v>24</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t="e">
        <f>#REF!</f>
        <v>#REF!</v>
      </c>
    </row>
    <row r="17" spans="1:22" ht="20.9" customHeight="1">
      <c r="A17" s="98" t="e">
        <f>#REF!</f>
        <v>#REF!</v>
      </c>
      <c r="B17" s="103" t="e">
        <f>#REF!</f>
        <v>#REF!</v>
      </c>
      <c r="C17" s="98" t="e">
        <f>#REF!</f>
        <v>#REF!</v>
      </c>
      <c r="D17" s="98" t="e">
        <f>#REF!</f>
        <v>#REF!</v>
      </c>
      <c r="E17" s="103" t="e">
        <f>#REF!</f>
        <v>#REF!</v>
      </c>
      <c r="F17" s="116" t="s">
        <v>21</v>
      </c>
      <c r="G17" s="50" t="s">
        <v>22</v>
      </c>
      <c r="H17" s="98" t="e">
        <v>#N/A</v>
      </c>
      <c r="I17" s="98" t="e">
        <v>#N/A</v>
      </c>
      <c r="J17" s="98" t="e">
        <v>#N/A</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row>
    <row r="18" spans="1:22" ht="20.9" customHeight="1">
      <c r="A18" s="98" t="e">
        <f>#REF!</f>
        <v>#REF!</v>
      </c>
      <c r="B18" s="103" t="e">
        <f>#REF!</f>
        <v>#REF!</v>
      </c>
      <c r="C18" s="98" t="e">
        <f>#REF!</f>
        <v>#REF!</v>
      </c>
      <c r="D18" s="98" t="e">
        <f>#REF!</f>
        <v>#REF!</v>
      </c>
      <c r="E18" s="103" t="e">
        <f>#REF!</f>
        <v>#REF!</v>
      </c>
      <c r="F18" s="116" t="s">
        <v>29</v>
      </c>
      <c r="G18" s="50" t="s">
        <v>30</v>
      </c>
      <c r="H18" s="98">
        <v>1000416318</v>
      </c>
      <c r="I18" s="98" t="s">
        <v>31</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row>
    <row r="19" spans="1:22" ht="20.9" customHeight="1">
      <c r="A19" s="98" t="e">
        <f>#REF!</f>
        <v>#REF!</v>
      </c>
      <c r="B19" s="103" t="e">
        <f>#REF!</f>
        <v>#REF!</v>
      </c>
      <c r="C19" s="98" t="e">
        <f>#REF!</f>
        <v>#REF!</v>
      </c>
      <c r="D19" s="98" t="e">
        <f>#REF!</f>
        <v>#REF!</v>
      </c>
      <c r="E19" s="103" t="e">
        <f>#REF!</f>
        <v>#REF!</v>
      </c>
      <c r="F19" s="116" t="s">
        <v>29</v>
      </c>
      <c r="G19" s="50" t="s">
        <v>30</v>
      </c>
      <c r="H19" s="98">
        <v>1000416318</v>
      </c>
      <c r="I19" s="98" t="s">
        <v>31</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0.9"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0.9"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0.9"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0.9"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0.9"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0.9"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0.9"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0.9"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0.9"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0.9"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0.9"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0.9"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0.9"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0.9" customHeight="1">
      <c r="A33" s="98" t="e">
        <f>#REF!</f>
        <v>#REF!</v>
      </c>
      <c r="B33" s="103" t="e">
        <f>#REF!</f>
        <v>#REF!</v>
      </c>
      <c r="C33" s="98" t="e">
        <f>#REF!</f>
        <v>#REF!</v>
      </c>
      <c r="D33" s="98" t="e">
        <f>#REF!</f>
        <v>#REF!</v>
      </c>
      <c r="E33" s="103" t="e">
        <f>#REF!</f>
        <v>#REF!</v>
      </c>
      <c r="F33" s="116" t="s">
        <v>29</v>
      </c>
      <c r="G33" s="50" t="s">
        <v>30</v>
      </c>
      <c r="H33" s="98">
        <v>1000448527</v>
      </c>
      <c r="I33" s="98" t="s">
        <v>32</v>
      </c>
      <c r="J33" s="98" t="s">
        <v>33</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0.9" customHeight="1">
      <c r="A34" s="98" t="e">
        <f>'TQ12042-DB'!#REF!</f>
        <v>#REF!</v>
      </c>
      <c r="B34" s="103" t="e">
        <f>'TQ12042-DB'!#REF!</f>
        <v>#REF!</v>
      </c>
      <c r="C34" s="98" t="e">
        <f>'TQ12042-DB'!#REF!</f>
        <v>#REF!</v>
      </c>
      <c r="D34" s="98" t="e">
        <f>'TQ12042-DB'!#REF!</f>
        <v>#REF!</v>
      </c>
      <c r="E34" s="103" t="e">
        <f>'TQ12042-DB'!#REF!</f>
        <v>#REF!</v>
      </c>
      <c r="F34" s="116" t="s">
        <v>34</v>
      </c>
      <c r="G34" s="50" t="s">
        <v>35</v>
      </c>
      <c r="H34" s="98">
        <v>1000415076</v>
      </c>
      <c r="I34" s="98" t="s">
        <v>36</v>
      </c>
      <c r="J34" s="98" t="s">
        <v>26</v>
      </c>
      <c r="K34" s="99" t="e">
        <f>'TQ12042-DB'!#REF!</f>
        <v>#REF!</v>
      </c>
      <c r="L34" s="99" t="e">
        <f>'TQ12042-DB'!#REF!</f>
        <v>#REF!</v>
      </c>
      <c r="M34" s="99" t="e">
        <f>'TQ12042-DB'!#REF!</f>
        <v>#REF!</v>
      </c>
      <c r="N34" s="99" t="e">
        <f>'TQ12042-DB'!#REF!</f>
        <v>#REF!</v>
      </c>
      <c r="O34" s="99" t="e">
        <f>'TQ12042-DB'!#REF!</f>
        <v>#REF!</v>
      </c>
      <c r="P34" s="99" t="e">
        <f>'TQ12042-DB'!#REF!</f>
        <v>#REF!</v>
      </c>
      <c r="Q34" s="99" t="e">
        <f>'TQ12042-DB'!#REF!</f>
        <v>#REF!</v>
      </c>
      <c r="R34" s="99" t="e">
        <f>'TQ12042-DB'!#REF!</f>
        <v>#REF!</v>
      </c>
      <c r="S34" s="99" t="e">
        <f>'TQ12042-DB'!#REF!</f>
        <v>#REF!</v>
      </c>
      <c r="T34" s="99" t="e">
        <f>'TQ12042-DB'!#REF!</f>
        <v>#REF!</v>
      </c>
      <c r="U34" s="99" t="e">
        <f>'TQ12042-DB'!#REF!</f>
        <v>#REF!</v>
      </c>
      <c r="V34" s="103"/>
    </row>
    <row r="35" spans="1:22" ht="20.9" customHeight="1">
      <c r="A35" s="98" t="e">
        <f>'TQ12042-DB'!#REF!</f>
        <v>#REF!</v>
      </c>
      <c r="B35" s="103" t="e">
        <f>'TQ12042-DB'!#REF!</f>
        <v>#REF!</v>
      </c>
      <c r="C35" s="98" t="e">
        <f>'TQ12042-DB'!#REF!</f>
        <v>#REF!</v>
      </c>
      <c r="D35" s="98" t="e">
        <f>'TQ12042-DB'!#REF!</f>
        <v>#REF!</v>
      </c>
      <c r="E35" s="103" t="e">
        <f>'TQ12042-DB'!#REF!</f>
        <v>#REF!</v>
      </c>
      <c r="F35" s="116" t="s">
        <v>34</v>
      </c>
      <c r="G35" s="50" t="s">
        <v>35</v>
      </c>
      <c r="H35" s="98">
        <v>1000415076</v>
      </c>
      <c r="I35" s="98" t="s">
        <v>36</v>
      </c>
      <c r="J35" s="98" t="s">
        <v>24</v>
      </c>
      <c r="K35" s="99" t="e">
        <f>'TQ12042-DB'!#REF!</f>
        <v>#REF!</v>
      </c>
      <c r="L35" s="99" t="e">
        <f>'TQ12042-DB'!#REF!</f>
        <v>#REF!</v>
      </c>
      <c r="M35" s="99" t="e">
        <f>'TQ12042-DB'!#REF!</f>
        <v>#REF!</v>
      </c>
      <c r="N35" s="99" t="e">
        <f>'TQ12042-DB'!#REF!</f>
        <v>#REF!</v>
      </c>
      <c r="O35" s="99" t="e">
        <f>'TQ12042-DB'!#REF!</f>
        <v>#REF!</v>
      </c>
      <c r="P35" s="99" t="e">
        <f>'TQ12042-DB'!#REF!</f>
        <v>#REF!</v>
      </c>
      <c r="Q35" s="99" t="e">
        <f>'TQ12042-DB'!#REF!</f>
        <v>#REF!</v>
      </c>
      <c r="R35" s="99" t="e">
        <f>'TQ12042-DB'!#REF!</f>
        <v>#REF!</v>
      </c>
      <c r="S35" s="99" t="e">
        <f>'TQ12042-DB'!#REF!</f>
        <v>#REF!</v>
      </c>
      <c r="T35" s="99" t="e">
        <f>'TQ12042-DB'!#REF!</f>
        <v>#REF!</v>
      </c>
      <c r="U35" s="99" t="e">
        <f>'TQ12042-DB'!#REF!</f>
        <v>#REF!</v>
      </c>
      <c r="V35" s="103"/>
    </row>
    <row r="36" spans="1:22" ht="20.9"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24</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0.9"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33</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0.9"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37</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0.9"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24</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0.9"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24</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0.9"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27</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0.9"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0.9"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0.9"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26</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0.9"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0.9"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27</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0.9" customHeight="1">
      <c r="A47" s="98" t="e">
        <f>'TQ12042-DB'!#REF!</f>
        <v>#REF!</v>
      </c>
      <c r="B47" s="103" t="e">
        <f>'TQ12042-DB'!#REF!</f>
        <v>#REF!</v>
      </c>
      <c r="C47" s="98" t="e">
        <f>'TQ12042-DB'!#REF!</f>
        <v>#REF!</v>
      </c>
      <c r="D47" s="98" t="e">
        <f>'TQ12042-DB'!#REF!</f>
        <v>#REF!</v>
      </c>
      <c r="E47" s="103" t="e">
        <f>'TQ12042-DB'!#REF!</f>
        <v>#REF!</v>
      </c>
      <c r="F47" s="116" t="s">
        <v>34</v>
      </c>
      <c r="G47" s="50" t="s">
        <v>35</v>
      </c>
      <c r="H47" s="98" t="e">
        <v>#N/A</v>
      </c>
      <c r="I47" s="98" t="e">
        <v>#N/A</v>
      </c>
      <c r="J47" s="98" t="e">
        <v>#N/A</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0.9"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26</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0.9" customHeight="1">
      <c r="A49" s="98" t="e">
        <f>'TQ12042-DB'!#REF!</f>
        <v>#REF!</v>
      </c>
      <c r="B49" s="103" t="e">
        <f>'TQ12042-DB'!#REF!</f>
        <v>#REF!</v>
      </c>
      <c r="C49" s="98" t="e">
        <f>'TQ12042-DB'!#REF!</f>
        <v>#REF!</v>
      </c>
      <c r="D49" s="98" t="e">
        <f>'TQ12042-DB'!#REF!</f>
        <v>#REF!</v>
      </c>
      <c r="E49" s="103" t="e">
        <f>'TQ12042-DB'!#REF!</f>
        <v>#REF!</v>
      </c>
      <c r="F49" s="116" t="s">
        <v>34</v>
      </c>
      <c r="G49" s="50" t="s">
        <v>35</v>
      </c>
      <c r="H49" s="98">
        <v>1000415076</v>
      </c>
      <c r="I49" s="98" t="s">
        <v>36</v>
      </c>
      <c r="J49" s="98" t="s">
        <v>27</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0.9" customHeight="1">
      <c r="A50" s="98" t="e">
        <f>'TQ11829-DB'!#REF!</f>
        <v>#REF!</v>
      </c>
      <c r="B50" s="103" t="e">
        <f>'TQ11829-DB'!#REF!</f>
        <v>#REF!</v>
      </c>
      <c r="C50" s="98" t="e">
        <f>'TQ11829-DB'!#REF!</f>
        <v>#REF!</v>
      </c>
      <c r="D50" s="98" t="e">
        <f>'TQ11829-DB'!#REF!</f>
        <v>#REF!</v>
      </c>
      <c r="E50" s="103" t="e">
        <f>'TQ11829-DB'!#REF!</f>
        <v>#REF!</v>
      </c>
      <c r="F50" s="116" t="s">
        <v>38</v>
      </c>
      <c r="G50" s="50" t="s">
        <v>39</v>
      </c>
      <c r="H50" s="98">
        <v>1000447309</v>
      </c>
      <c r="I50" s="98" t="s">
        <v>40</v>
      </c>
      <c r="J50" s="98" t="s">
        <v>24</v>
      </c>
      <c r="K50" s="99" t="e">
        <f>'TQ11829-DB'!#REF!</f>
        <v>#REF!</v>
      </c>
      <c r="L50" s="99" t="e">
        <f>'TQ11829-DB'!#REF!</f>
        <v>#REF!</v>
      </c>
      <c r="M50" s="99" t="e">
        <f>'TQ11829-DB'!#REF!</f>
        <v>#REF!</v>
      </c>
      <c r="N50" s="99" t="e">
        <f>'TQ11829-DB'!#REF!</f>
        <v>#REF!</v>
      </c>
      <c r="O50" s="99" t="e">
        <f>'TQ11829-DB'!#REF!</f>
        <v>#REF!</v>
      </c>
      <c r="P50" s="99" t="e">
        <f>'TQ11829-DB'!#REF!</f>
        <v>#REF!</v>
      </c>
      <c r="Q50" s="99" t="e">
        <f>'TQ11829-DB'!#REF!</f>
        <v>#REF!</v>
      </c>
      <c r="R50" s="99" t="e">
        <f>'TQ11829-DB'!#REF!</f>
        <v>#REF!</v>
      </c>
      <c r="S50" s="99" t="e">
        <f>'TQ11829-DB'!#REF!</f>
        <v>#REF!</v>
      </c>
      <c r="T50" s="99" t="e">
        <f>'TQ11829-DB'!#REF!</f>
        <v>#REF!</v>
      </c>
      <c r="U50" s="99" t="e">
        <f>'TQ11829-DB'!#REF!</f>
        <v>#REF!</v>
      </c>
      <c r="V50" s="103" t="e">
        <f>'TQ11829-DB'!#REF!</f>
        <v>#REF!</v>
      </c>
    </row>
    <row r="51" spans="1:22" ht="20.9" customHeight="1">
      <c r="A51" s="98" t="e">
        <f>'TQ11829-DB'!#REF!</f>
        <v>#REF!</v>
      </c>
      <c r="B51" s="103" t="e">
        <f>'TQ11829-DB'!#REF!</f>
        <v>#REF!</v>
      </c>
      <c r="C51" s="98" t="e">
        <f>'TQ11829-DB'!#REF!</f>
        <v>#REF!</v>
      </c>
      <c r="D51" s="98" t="e">
        <f>'TQ11829-DB'!#REF!</f>
        <v>#REF!</v>
      </c>
      <c r="E51" s="103" t="e">
        <f>'TQ11829-DB'!#REF!</f>
        <v>#REF!</v>
      </c>
      <c r="F51" s="116" t="s">
        <v>38</v>
      </c>
      <c r="G51" s="50" t="s">
        <v>39</v>
      </c>
      <c r="H51" s="98">
        <v>1000447309</v>
      </c>
      <c r="I51" s="98" t="s">
        <v>40</v>
      </c>
      <c r="J51" s="98" t="s">
        <v>41</v>
      </c>
      <c r="K51" s="99" t="e">
        <f>'TQ11829-DB'!#REF!</f>
        <v>#REF!</v>
      </c>
      <c r="L51" s="99" t="e">
        <f>'TQ11829-DB'!#REF!</f>
        <v>#REF!</v>
      </c>
      <c r="M51" s="99" t="e">
        <f>'TQ11829-DB'!#REF!</f>
        <v>#REF!</v>
      </c>
      <c r="N51" s="99" t="e">
        <f>'TQ11829-DB'!#REF!</f>
        <v>#REF!</v>
      </c>
      <c r="O51" s="99" t="e">
        <f>'TQ11829-DB'!#REF!</f>
        <v>#REF!</v>
      </c>
      <c r="P51" s="99" t="e">
        <f>'TQ11829-DB'!#REF!</f>
        <v>#REF!</v>
      </c>
      <c r="Q51" s="99" t="e">
        <f>'TQ11829-DB'!#REF!</f>
        <v>#REF!</v>
      </c>
      <c r="R51" s="99" t="e">
        <f>'TQ11829-DB'!#REF!</f>
        <v>#REF!</v>
      </c>
      <c r="S51" s="99" t="e">
        <f>'TQ11829-DB'!#REF!</f>
        <v>#REF!</v>
      </c>
      <c r="T51" s="99" t="e">
        <f>'TQ11829-DB'!#REF!</f>
        <v>#REF!</v>
      </c>
      <c r="U51" s="99" t="e">
        <f>'TQ11829-DB'!#REF!</f>
        <v>#REF!</v>
      </c>
      <c r="V51" s="103" t="e">
        <f>'TQ11829-DB'!#REF!</f>
        <v>#REF!</v>
      </c>
    </row>
    <row r="52" spans="1:22" ht="20.9"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0.9" customHeight="1">
      <c r="A53" s="98" t="e">
        <f>'TQ11829-DB'!#REF!</f>
        <v>#REF!</v>
      </c>
      <c r="B53" s="103" t="e">
        <f>'TQ11829-DB'!#REF!</f>
        <v>#REF!</v>
      </c>
      <c r="C53" s="98" t="e">
        <f>'TQ11829-DB'!#REF!</f>
        <v>#REF!</v>
      </c>
      <c r="D53" s="98" t="e">
        <f>'TQ11829-DB'!#REF!</f>
        <v>#REF!</v>
      </c>
      <c r="E53" s="103" t="e">
        <f>'TQ11829-DB'!#REF!</f>
        <v>#REF!</v>
      </c>
      <c r="F53" s="116" t="s">
        <v>38</v>
      </c>
      <c r="G53" s="50" t="s">
        <v>39</v>
      </c>
      <c r="H53" s="98">
        <v>1000431127</v>
      </c>
      <c r="I53" s="98" t="s">
        <v>23</v>
      </c>
      <c r="J53" s="98" t="s">
        <v>27</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0.9"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0.9" customHeight="1">
      <c r="A55" s="98" t="e">
        <f>'TQ11829-DB'!#REF!</f>
        <v>#REF!</v>
      </c>
      <c r="B55" s="103" t="e">
        <f>'TQ11829-DB'!#REF!</f>
        <v>#REF!</v>
      </c>
      <c r="C55" s="98" t="e">
        <f>'TQ11829-DB'!#REF!</f>
        <v>#REF!</v>
      </c>
      <c r="D55" s="98" t="e">
        <f>'TQ11829-DB'!#REF!</f>
        <v>#REF!</v>
      </c>
      <c r="E55" s="103" t="e">
        <f>'TQ11829-DB'!#REF!</f>
        <v>#REF!</v>
      </c>
      <c r="F55" s="116" t="s">
        <v>38</v>
      </c>
      <c r="G55" s="50" t="s">
        <v>39</v>
      </c>
      <c r="H55" s="98">
        <v>1000447309</v>
      </c>
      <c r="I55" s="98" t="s">
        <v>40</v>
      </c>
      <c r="J55" s="98" t="s">
        <v>24</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0.9"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0.9" customHeight="1">
      <c r="A57" s="98" t="e">
        <f>'TQ11829-DB'!#REF!</f>
        <v>#REF!</v>
      </c>
      <c r="B57" s="103" t="e">
        <f>'TQ11829-DB'!#REF!</f>
        <v>#REF!</v>
      </c>
      <c r="C57" s="98" t="e">
        <f>'TQ11829-DB'!#REF!</f>
        <v>#REF!</v>
      </c>
      <c r="D57" s="98" t="e">
        <f>'TQ11829-DB'!#REF!</f>
        <v>#REF!</v>
      </c>
      <c r="E57" s="103" t="e">
        <f>'TQ11829-DB'!#REF!</f>
        <v>#REF!</v>
      </c>
      <c r="F57" s="116" t="s">
        <v>38</v>
      </c>
      <c r="G57" s="50" t="s">
        <v>39</v>
      </c>
      <c r="H57" s="98" t="e">
        <v>#N/A</v>
      </c>
      <c r="I57" s="98" t="e">
        <v>#N/A</v>
      </c>
      <c r="J57" s="98" t="e">
        <v>#N/A</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0.9" customHeight="1">
      <c r="A58" s="98" t="e">
        <f>#REF!</f>
        <v>#REF!</v>
      </c>
      <c r="B58" s="103" t="e">
        <f>#REF!</f>
        <v>#REF!</v>
      </c>
      <c r="C58" s="98" t="e">
        <f>#REF!</f>
        <v>#REF!</v>
      </c>
      <c r="D58" s="98" t="e">
        <f>#REF!</f>
        <v>#REF!</v>
      </c>
      <c r="E58" s="103" t="e">
        <f>#REF!</f>
        <v>#REF!</v>
      </c>
      <c r="F58" s="116" t="s">
        <v>42</v>
      </c>
      <c r="G58" s="50" t="s">
        <v>43</v>
      </c>
      <c r="H58" s="98">
        <v>1000451136</v>
      </c>
      <c r="I58" s="98" t="s">
        <v>44</v>
      </c>
      <c r="J58" s="98" t="s">
        <v>33</v>
      </c>
      <c r="K58" s="99" t="e">
        <f>#REF!</f>
        <v>#REF!</v>
      </c>
      <c r="L58" s="99" t="e">
        <f>#REF!</f>
        <v>#REF!</v>
      </c>
      <c r="M58" s="99" t="e">
        <f>#REF!</f>
        <v>#REF!</v>
      </c>
      <c r="N58" s="99" t="e">
        <f>#REF!</f>
        <v>#REF!</v>
      </c>
      <c r="O58" s="99" t="e">
        <f>#REF!</f>
        <v>#REF!</v>
      </c>
      <c r="P58" s="99" t="e">
        <f>#REF!</f>
        <v>#REF!</v>
      </c>
      <c r="Q58" s="99" t="e">
        <f>#REF!</f>
        <v>#REF!</v>
      </c>
      <c r="R58" s="99" t="e">
        <f>#REF!</f>
        <v>#REF!</v>
      </c>
      <c r="S58" s="99" t="e">
        <f>#REF!</f>
        <v>#REF!</v>
      </c>
      <c r="T58" s="99" t="e">
        <f>#REF!</f>
        <v>#REF!</v>
      </c>
      <c r="U58" s="99" t="e">
        <f>#REF!</f>
        <v>#REF!</v>
      </c>
      <c r="V58" s="103" t="e">
        <f>#REF!</f>
        <v>#REF!</v>
      </c>
    </row>
    <row r="59" spans="1:22" ht="20.9" customHeight="1">
      <c r="A59" s="98" t="e">
        <f>#REF!</f>
        <v>#REF!</v>
      </c>
      <c r="B59" s="103" t="e">
        <f>#REF!</f>
        <v>#REF!</v>
      </c>
      <c r="C59" s="98" t="e">
        <f>#REF!</f>
        <v>#REF!</v>
      </c>
      <c r="D59" s="98" t="e">
        <f>#REF!</f>
        <v>#REF!</v>
      </c>
      <c r="E59" s="103" t="e">
        <f>#REF!</f>
        <v>#REF!</v>
      </c>
      <c r="F59" s="116" t="s">
        <v>42</v>
      </c>
      <c r="G59" s="50" t="s">
        <v>43</v>
      </c>
      <c r="H59" s="98" t="e">
        <v>#N/A</v>
      </c>
      <c r="I59" s="98" t="e">
        <v>#N/A</v>
      </c>
      <c r="J59" s="98" t="e">
        <v>#N/A</v>
      </c>
      <c r="K59" s="99" t="e">
        <f>#REF!</f>
        <v>#REF!</v>
      </c>
      <c r="L59" s="99" t="e">
        <f>#REF!</f>
        <v>#REF!</v>
      </c>
      <c r="M59" s="99" t="e">
        <f>#REF!</f>
        <v>#REF!</v>
      </c>
      <c r="N59" s="99" t="e">
        <f>#REF!</f>
        <v>#REF!</v>
      </c>
      <c r="O59" s="99" t="e">
        <f>#REF!</f>
        <v>#REF!</v>
      </c>
      <c r="P59" s="99" t="e">
        <f>#REF!</f>
        <v>#REF!</v>
      </c>
      <c r="Q59" s="99" t="e">
        <f>#REF!</f>
        <v>#REF!</v>
      </c>
      <c r="R59" s="99" t="e">
        <f>#REF!</f>
        <v>#REF!</v>
      </c>
      <c r="S59" s="99" t="e">
        <f>#REF!</f>
        <v>#REF!</v>
      </c>
      <c r="T59" s="99" t="e">
        <f>#REF!</f>
        <v>#REF!</v>
      </c>
      <c r="U59" s="99" t="e">
        <f>#REF!</f>
        <v>#REF!</v>
      </c>
      <c r="V59" s="103" t="e">
        <f>#REF!</f>
        <v>#REF!</v>
      </c>
    </row>
    <row r="60" spans="1:22" ht="20.9" customHeight="1">
      <c r="A60" s="98" t="e">
        <f>#REF!</f>
        <v>#REF!</v>
      </c>
      <c r="B60" s="103" t="e">
        <f>#REF!</f>
        <v>#REF!</v>
      </c>
      <c r="C60" s="98" t="e">
        <f>#REF!</f>
        <v>#REF!</v>
      </c>
      <c r="D60" s="98" t="e">
        <f>#REF!</f>
        <v>#REF!</v>
      </c>
      <c r="E60" s="103" t="e">
        <f>#REF!</f>
        <v>#REF!</v>
      </c>
      <c r="F60" s="116" t="s">
        <v>42</v>
      </c>
      <c r="G60" s="50" t="s">
        <v>43</v>
      </c>
      <c r="H60" s="98" t="e">
        <v>#N/A</v>
      </c>
      <c r="I60" s="98" t="e">
        <v>#N/A</v>
      </c>
      <c r="J60" s="98" t="e">
        <v>#N/A</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0.9" customHeight="1">
      <c r="A61" s="98" t="e">
        <f>#REF!</f>
        <v>#REF!</v>
      </c>
      <c r="B61" s="103" t="e">
        <f>#REF!</f>
        <v>#REF!</v>
      </c>
      <c r="C61" s="98" t="e">
        <f>#REF!</f>
        <v>#REF!</v>
      </c>
      <c r="D61" s="98" t="e">
        <f>#REF!</f>
        <v>#REF!</v>
      </c>
      <c r="E61" s="103" t="e">
        <f>#REF!</f>
        <v>#REF!</v>
      </c>
      <c r="F61" s="116" t="s">
        <v>42</v>
      </c>
      <c r="G61" s="50" t="s">
        <v>43</v>
      </c>
      <c r="H61" s="98">
        <v>1000430852</v>
      </c>
      <c r="I61" s="98" t="s">
        <v>45</v>
      </c>
      <c r="J61" s="98" t="s">
        <v>33</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0.9"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0.9" customHeight="1">
      <c r="A63" s="98" t="e">
        <f>'VZGTTQ00011460 - RA'!#REF!</f>
        <v>#REF!</v>
      </c>
      <c r="B63" s="103" t="e">
        <f>'VZGTTQ00011460 - RA'!#REF!</f>
        <v>#REF!</v>
      </c>
      <c r="C63" s="98" t="e">
        <f>'VZGTTQ00011460 - RA'!#REF!</f>
        <v>#REF!</v>
      </c>
      <c r="D63" s="98" t="e">
        <f>'VZGTTQ00011460 - RA'!#REF!</f>
        <v>#REF!</v>
      </c>
      <c r="E63" s="103" t="e">
        <f>'VZGTTQ00011460 - RA'!#REF!</f>
        <v>#REF!</v>
      </c>
      <c r="F63" s="116" t="s">
        <v>46</v>
      </c>
      <c r="G63" s="50" t="s">
        <v>47</v>
      </c>
      <c r="H63" s="98">
        <v>1000417402</v>
      </c>
      <c r="I63" s="98" t="s">
        <v>48</v>
      </c>
      <c r="J63" s="98" t="s">
        <v>24</v>
      </c>
      <c r="K63" s="99" t="e">
        <f>'VZGTTQ00011460 - RA'!#REF!</f>
        <v>#REF!</v>
      </c>
      <c r="L63" s="99" t="e">
        <f>'VZGTTQ00011460 - RA'!#REF!</f>
        <v>#REF!</v>
      </c>
      <c r="M63" s="99" t="e">
        <f>'VZGTTQ00011460 - RA'!#REF!</f>
        <v>#REF!</v>
      </c>
      <c r="N63" s="99" t="e">
        <f>'VZGTTQ00011460 - RA'!#REF!</f>
        <v>#REF!</v>
      </c>
      <c r="O63" s="99" t="e">
        <f>'VZGTTQ00011460 - RA'!#REF!</f>
        <v>#REF!</v>
      </c>
      <c r="P63" s="99" t="e">
        <f>'VZGTTQ00011460 - RA'!#REF!</f>
        <v>#REF!</v>
      </c>
      <c r="Q63" s="99" t="e">
        <f>'VZGTTQ00011460 - RA'!#REF!</f>
        <v>#REF!</v>
      </c>
      <c r="R63" s="99" t="e">
        <f>'VZGTTQ00011460 - RA'!#REF!</f>
        <v>#REF!</v>
      </c>
      <c r="S63" s="99" t="e">
        <f>'VZGTTQ00011460 - RA'!#REF!</f>
        <v>#REF!</v>
      </c>
      <c r="T63" s="99" t="e">
        <f>'VZGTTQ00011460 - RA'!#REF!</f>
        <v>#REF!</v>
      </c>
      <c r="U63" s="99" t="e">
        <f>'VZGTTQ00011460 - RA'!#REF!</f>
        <v>#REF!</v>
      </c>
      <c r="V63" s="103"/>
    </row>
    <row r="64" spans="1:22" ht="20.9" customHeight="1">
      <c r="A64" s="98" t="e">
        <f>'VZGTTQ00011460 - RA'!#REF!</f>
        <v>#REF!</v>
      </c>
      <c r="B64" s="103" t="e">
        <f>'VZGTTQ00011460 - RA'!#REF!</f>
        <v>#REF!</v>
      </c>
      <c r="C64" s="98" t="e">
        <f>'VZGTTQ00011460 - RA'!#REF!</f>
        <v>#REF!</v>
      </c>
      <c r="D64" s="98" t="e">
        <f>'VZGTTQ00011460 - RA'!#REF!</f>
        <v>#REF!</v>
      </c>
      <c r="E64" s="103" t="e">
        <f>'VZGTTQ00011460 - RA'!#REF!</f>
        <v>#REF!</v>
      </c>
      <c r="F64" s="116" t="s">
        <v>46</v>
      </c>
      <c r="G64" s="50" t="s">
        <v>47</v>
      </c>
      <c r="H64" s="98">
        <v>1000417402</v>
      </c>
      <c r="I64" s="98" t="s">
        <v>48</v>
      </c>
      <c r="J64" s="98" t="s">
        <v>27</v>
      </c>
      <c r="K64" s="99" t="e">
        <f>'VZGTTQ00011460 - RA'!#REF!</f>
        <v>#REF!</v>
      </c>
      <c r="L64" s="99" t="e">
        <f>'VZGTTQ00011460 - RA'!#REF!</f>
        <v>#REF!</v>
      </c>
      <c r="M64" s="99" t="e">
        <f>'VZGTTQ00011460 - RA'!#REF!</f>
        <v>#REF!</v>
      </c>
      <c r="N64" s="99" t="e">
        <f>'VZGTTQ00011460 - RA'!#REF!</f>
        <v>#REF!</v>
      </c>
      <c r="O64" s="99" t="e">
        <f>'VZGTTQ00011460 - RA'!#REF!</f>
        <v>#REF!</v>
      </c>
      <c r="P64" s="99" t="e">
        <f>'VZGTTQ00011460 - RA'!#REF!</f>
        <v>#REF!</v>
      </c>
      <c r="Q64" s="99" t="e">
        <f>'VZGTTQ00011460 - RA'!#REF!</f>
        <v>#REF!</v>
      </c>
      <c r="R64" s="99" t="e">
        <f>'VZGTTQ00011460 - RA'!#REF!</f>
        <v>#REF!</v>
      </c>
      <c r="S64" s="99" t="e">
        <f>'VZGTTQ00011460 - RA'!#REF!</f>
        <v>#REF!</v>
      </c>
      <c r="T64" s="99" t="e">
        <f>'VZGTTQ00011460 - RA'!#REF!</f>
        <v>#REF!</v>
      </c>
      <c r="U64" s="99" t="e">
        <f>'VZGTTQ00011460 - RA'!#REF!</f>
        <v>#REF!</v>
      </c>
      <c r="V64" s="103"/>
    </row>
    <row r="65" spans="1:22" ht="20.9"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27</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0.9"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0.9"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0.9"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24</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0.9"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1000441057</v>
      </c>
      <c r="I69" s="98" t="s">
        <v>49</v>
      </c>
      <c r="J69" s="98" t="s">
        <v>33</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0.9"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t="e">
        <v>#N/A</v>
      </c>
      <c r="I70" s="98" t="e">
        <v>#N/A</v>
      </c>
      <c r="J70" s="98" t="e">
        <v>#N/A</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0.9"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1000417402</v>
      </c>
      <c r="I71" s="98" t="s">
        <v>48</v>
      </c>
      <c r="J71" s="98" t="s">
        <v>24</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0.9"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v>1000417402</v>
      </c>
      <c r="I72" s="98" t="s">
        <v>48</v>
      </c>
      <c r="J72" s="98" t="s">
        <v>24</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0.9"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t="e">
        <v>#N/A</v>
      </c>
      <c r="I73" s="98" t="e">
        <v>#N/A</v>
      </c>
      <c r="J73" s="98" t="e">
        <v>#N/A</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t="e">
        <f>'VZGTTQ00011460 - RA'!#REF!</f>
        <v>#REF!</v>
      </c>
    </row>
    <row r="74" spans="1:22" ht="20.9"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t="e">
        <v>#N/A</v>
      </c>
      <c r="I74" s="98" t="e">
        <v>#N/A</v>
      </c>
      <c r="J74" s="98" t="e">
        <v>#N/A</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t="e">
        <f>'VZGTTQ00011460 - RA'!#REF!</f>
        <v>#REF!</v>
      </c>
    </row>
    <row r="75" spans="1:22" ht="20.9"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0.9"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0.9"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v>1000417402</v>
      </c>
      <c r="I77" s="98" t="s">
        <v>48</v>
      </c>
      <c r="J77" s="98" t="s">
        <v>26</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0.9"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v>1000417402</v>
      </c>
      <c r="I78" s="98" t="s">
        <v>48</v>
      </c>
      <c r="J78" s="98" t="s">
        <v>26</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0.9"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0.9"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0.9"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0.9"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0.9"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0.9"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0.9"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0.9"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t="e">
        <v>#N/A</v>
      </c>
      <c r="I86" s="98" t="e">
        <v>#N/A</v>
      </c>
      <c r="J86" s="98" t="e">
        <v>#N/A</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0.9"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0.9"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v>1000417402</v>
      </c>
      <c r="I88" s="98" t="s">
        <v>48</v>
      </c>
      <c r="J88" s="98" t="s">
        <v>26</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0.9"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24</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row>
    <row r="90" spans="1:22" ht="20.9"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24</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row>
    <row r="91" spans="1:22" ht="20.9"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0.9"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0.9" customHeight="1">
      <c r="A93" s="98">
        <f>'LOE-Ref-VZGTTQ00011797-BH'!A9</f>
        <v>779427</v>
      </c>
      <c r="B93" s="103" t="str">
        <f>'LOE-Ref-VZGTTQ00011797-BH'!B9</f>
        <v>Swetha Tanneeru</v>
      </c>
      <c r="C93" s="98" t="str">
        <f>'LOE-Ref-VZGTTQ00011797-BH'!C9</f>
        <v>Onshore</v>
      </c>
      <c r="D93" s="98" t="str">
        <f>'LOE-Ref-VZGTTQ00011797-BH'!D9</f>
        <v>ACT-196</v>
      </c>
      <c r="E93" s="103" t="str">
        <f>'LOE-Ref-VZGTTQ00011797-BH'!G9</f>
        <v>Java Springboot Microservices SpringReactive</v>
      </c>
      <c r="F93" s="116" t="s">
        <v>50</v>
      </c>
      <c r="G93" s="50" t="s">
        <v>51</v>
      </c>
      <c r="H93" s="98">
        <v>1000412773</v>
      </c>
      <c r="I93" s="98" t="s">
        <v>52</v>
      </c>
      <c r="J93" s="98" t="s">
        <v>37</v>
      </c>
      <c r="K93" s="99">
        <f>'LOE-Ref-VZGTTQ00011797-BH'!K9</f>
        <v>97</v>
      </c>
      <c r="L93" s="99">
        <f>'LOE-Ref-VZGTTQ00011797-BH'!L9</f>
        <v>16296</v>
      </c>
      <c r="M93" s="99">
        <f>'LOE-Ref-VZGTTQ00011797-BH'!M9</f>
        <v>16296</v>
      </c>
      <c r="N93" s="99">
        <f>'LOE-Ref-VZGTTQ00011797-BH'!N9</f>
        <v>16296</v>
      </c>
      <c r="O93" s="99">
        <f>'LOE-Ref-VZGTTQ00011797-BH'!O9</f>
        <v>16296</v>
      </c>
      <c r="P93" s="99">
        <f>'LOE-Ref-VZGTTQ00011797-BH'!P9</f>
        <v>16296</v>
      </c>
      <c r="Q93" s="99">
        <f>'LOE-Ref-VZGTTQ00011797-BH'!Q9</f>
        <v>16296</v>
      </c>
      <c r="R93" s="99">
        <f>'LOE-Ref-VZGTTQ00011797-BH'!R9</f>
        <v>0</v>
      </c>
      <c r="S93" s="99">
        <f>'LOE-Ref-VZGTTQ00011797-BH'!Y9</f>
        <v>48888</v>
      </c>
      <c r="T93" s="99">
        <f>'LOE-Ref-VZGTTQ00011797-BH'!Z9</f>
        <v>32592</v>
      </c>
      <c r="U93" s="99">
        <f>'LOE-Ref-VZGTTQ00011797-BH'!AC9</f>
        <v>81480</v>
      </c>
      <c r="V93" s="98"/>
    </row>
    <row r="94" spans="1:22" ht="20.9" customHeight="1">
      <c r="A94" s="98">
        <f>'LOE-Ref-VZGTTQ00011797-BH'!A10</f>
        <v>793528</v>
      </c>
      <c r="B94" s="103" t="str">
        <f>'LOE-Ref-VZGTTQ00011797-BH'!B10</f>
        <v>Jupally, Radhika Reddy</v>
      </c>
      <c r="C94" s="98" t="str">
        <f>'LOE-Ref-VZGTTQ00011797-BH'!C10</f>
        <v>Onshore</v>
      </c>
      <c r="D94" s="98" t="str">
        <f>'LOE-Ref-VZGTTQ00011797-BH'!D10</f>
        <v>ACT-199</v>
      </c>
      <c r="E94" s="103" t="str">
        <f>'LOE-Ref-VZGTTQ00011797-BH'!G10</f>
        <v>ReactJS</v>
      </c>
      <c r="F94" s="116" t="s">
        <v>50</v>
      </c>
      <c r="G94" s="50" t="s">
        <v>51</v>
      </c>
      <c r="H94" s="98">
        <v>1000412773</v>
      </c>
      <c r="I94" s="98" t="s">
        <v>52</v>
      </c>
      <c r="J94" s="98" t="s">
        <v>24</v>
      </c>
      <c r="K94" s="99">
        <f>'LOE-Ref-VZGTTQ00011797-BH'!K10</f>
        <v>97</v>
      </c>
      <c r="L94" s="99">
        <f>'LOE-Ref-VZGTTQ00011797-BH'!L10</f>
        <v>16296</v>
      </c>
      <c r="M94" s="99">
        <f>'LOE-Ref-VZGTTQ00011797-BH'!M10</f>
        <v>16296</v>
      </c>
      <c r="N94" s="99">
        <f>'LOE-Ref-VZGTTQ00011797-BH'!N10</f>
        <v>16296</v>
      </c>
      <c r="O94" s="99">
        <f>'LOE-Ref-VZGTTQ00011797-BH'!O10</f>
        <v>16296</v>
      </c>
      <c r="P94" s="99">
        <f>'LOE-Ref-VZGTTQ00011797-BH'!P10</f>
        <v>16296</v>
      </c>
      <c r="Q94" s="99">
        <f>'LOE-Ref-VZGTTQ00011797-BH'!Q10</f>
        <v>16296</v>
      </c>
      <c r="R94" s="99">
        <f>'LOE-Ref-VZGTTQ00011797-BH'!R10</f>
        <v>16296</v>
      </c>
      <c r="S94" s="99">
        <f>'LOE-Ref-VZGTTQ00011797-BH'!Y10</f>
        <v>48888</v>
      </c>
      <c r="T94" s="99">
        <f>'LOE-Ref-VZGTTQ00011797-BH'!Z10</f>
        <v>48888</v>
      </c>
      <c r="U94" s="99">
        <f>'LOE-Ref-VZGTTQ00011797-BH'!AC10</f>
        <v>97776</v>
      </c>
      <c r="V94" s="98"/>
    </row>
    <row r="95" spans="1:22" ht="20.9" customHeight="1">
      <c r="A95" s="98">
        <f>'LOE-Ref-VZGTTQ00011797-BH'!A11</f>
        <v>2190947</v>
      </c>
      <c r="B95" s="103" t="str">
        <f>'LOE-Ref-VZGTTQ00011797-BH'!B11</f>
        <v xml:space="preserve">Sangu, Sreedhar Reddy </v>
      </c>
      <c r="C95" s="98" t="str">
        <f>'LOE-Ref-VZGTTQ00011797-BH'!C11</f>
        <v>Onshore</v>
      </c>
      <c r="D95" s="98" t="str">
        <f>'LOE-Ref-VZGTTQ00011797-BH'!D11</f>
        <v>ACT-199</v>
      </c>
      <c r="E95" s="103" t="str">
        <f>'LOE-Ref-VZGTTQ00011797-BH'!G11</f>
        <v>PEGA</v>
      </c>
      <c r="F95" s="116" t="s">
        <v>50</v>
      </c>
      <c r="G95" s="50" t="s">
        <v>51</v>
      </c>
      <c r="H95" s="98">
        <v>1000412773</v>
      </c>
      <c r="I95" s="98" t="s">
        <v>52</v>
      </c>
      <c r="J95" s="98" t="s">
        <v>27</v>
      </c>
      <c r="K95" s="99">
        <f>'LOE-Ref-VZGTTQ00011797-BH'!K11</f>
        <v>115</v>
      </c>
      <c r="L95" s="99">
        <f>'LOE-Ref-VZGTTQ00011797-BH'!L11</f>
        <v>19320</v>
      </c>
      <c r="M95" s="99">
        <f>'LOE-Ref-VZGTTQ00011797-BH'!M11</f>
        <v>19320</v>
      </c>
      <c r="N95" s="99">
        <f>'LOE-Ref-VZGTTQ00011797-BH'!N11</f>
        <v>19320</v>
      </c>
      <c r="O95" s="99">
        <f>'LOE-Ref-VZGTTQ00011797-BH'!O11</f>
        <v>19320</v>
      </c>
      <c r="P95" s="99">
        <f>'LOE-Ref-VZGTTQ00011797-BH'!P11</f>
        <v>19320</v>
      </c>
      <c r="Q95" s="99">
        <f>'LOE-Ref-VZGTTQ00011797-BH'!Q11</f>
        <v>19320</v>
      </c>
      <c r="R95" s="99">
        <f>'LOE-Ref-VZGTTQ00011797-BH'!R11</f>
        <v>0</v>
      </c>
      <c r="S95" s="99">
        <f>'LOE-Ref-VZGTTQ00011797-BH'!Y11</f>
        <v>57960</v>
      </c>
      <c r="T95" s="99">
        <f>'LOE-Ref-VZGTTQ00011797-BH'!Z11</f>
        <v>38640</v>
      </c>
      <c r="U95" s="99">
        <f>'LOE-Ref-VZGTTQ00011797-BH'!AC11</f>
        <v>96600</v>
      </c>
      <c r="V95" s="98"/>
    </row>
    <row r="96" spans="1:22" ht="20.9" customHeight="1">
      <c r="A96" s="98">
        <f>'LOE-Ref-VZGTTQ00011797-BH'!A12</f>
        <v>970768</v>
      </c>
      <c r="B96" s="103" t="str">
        <f>'LOE-Ref-VZGTTQ00011797-BH'!B12</f>
        <v>Vaidya, Snehal Abhijeet</v>
      </c>
      <c r="C96" s="98" t="str">
        <f>'LOE-Ref-VZGTTQ00011797-BH'!C12</f>
        <v>Onshore</v>
      </c>
      <c r="D96" s="98" t="str">
        <f>'LOE-Ref-VZGTTQ00011797-BH'!D12</f>
        <v>ACT-196</v>
      </c>
      <c r="E96" s="103" t="str">
        <f>'LOE-Ref-VZGTTQ00011797-BH'!G12</f>
        <v>QA Analyst</v>
      </c>
      <c r="F96" s="116" t="s">
        <v>50</v>
      </c>
      <c r="G96" s="50" t="s">
        <v>51</v>
      </c>
      <c r="H96" s="98">
        <v>1000412773</v>
      </c>
      <c r="I96" s="98" t="s">
        <v>52</v>
      </c>
      <c r="J96" s="98" t="s">
        <v>26</v>
      </c>
      <c r="K96" s="99">
        <f>'LOE-Ref-VZGTTQ00011797-BH'!K12</f>
        <v>85</v>
      </c>
      <c r="L96" s="99">
        <f>'LOE-Ref-VZGTTQ00011797-BH'!L12</f>
        <v>14280</v>
      </c>
      <c r="M96" s="99">
        <f>'LOE-Ref-VZGTTQ00011797-BH'!M12</f>
        <v>14280</v>
      </c>
      <c r="N96" s="99">
        <f>'LOE-Ref-VZGTTQ00011797-BH'!N12</f>
        <v>14280</v>
      </c>
      <c r="O96" s="99">
        <f>'LOE-Ref-VZGTTQ00011797-BH'!O12</f>
        <v>14280</v>
      </c>
      <c r="P96" s="99">
        <f>'LOE-Ref-VZGTTQ00011797-BH'!P12</f>
        <v>14280</v>
      </c>
      <c r="Q96" s="99">
        <f>'LOE-Ref-VZGTTQ00011797-BH'!Q12</f>
        <v>14280</v>
      </c>
      <c r="R96" s="99">
        <f>'LOE-Ref-VZGTTQ00011797-BH'!R12</f>
        <v>14280</v>
      </c>
      <c r="S96" s="99">
        <f>'LOE-Ref-VZGTTQ00011797-BH'!Y12</f>
        <v>42840</v>
      </c>
      <c r="T96" s="99">
        <f>'LOE-Ref-VZGTTQ00011797-BH'!Z12</f>
        <v>42840</v>
      </c>
      <c r="U96" s="99">
        <f>'LOE-Ref-VZGTTQ00011797-BH'!AC12</f>
        <v>85680</v>
      </c>
      <c r="V96" s="98" t="str">
        <f>'LOE-Ref-VZGTTQ00011797-BH'!AF12</f>
        <v>CarrierUnlock</v>
      </c>
    </row>
    <row r="97" spans="1:22" ht="20.9" customHeight="1">
      <c r="A97" s="98">
        <f>'LOE-Ref-VZGTTQ00011797-BH'!A13</f>
        <v>622443</v>
      </c>
      <c r="B97" s="103" t="str">
        <f>'LOE-Ref-VZGTTQ00011797-BH'!B13</f>
        <v>Vijay Kumar Vadlamudi</v>
      </c>
      <c r="C97" s="98" t="str">
        <f>'LOE-Ref-VZGTTQ00011797-BH'!C13</f>
        <v>Onshore</v>
      </c>
      <c r="D97" s="98" t="str">
        <f>'LOE-Ref-VZGTTQ00011797-BH'!D13</f>
        <v>ACT-196</v>
      </c>
      <c r="E97" s="103" t="str">
        <f>'LOE-Ref-VZGTTQ00011797-BH'!G13</f>
        <v>PATL</v>
      </c>
      <c r="F97" s="116" t="s">
        <v>50</v>
      </c>
      <c r="G97" s="50" t="s">
        <v>51</v>
      </c>
      <c r="H97" s="98">
        <v>1000412773</v>
      </c>
      <c r="I97" s="98" t="s">
        <v>52</v>
      </c>
      <c r="J97" s="98" t="s">
        <v>24</v>
      </c>
      <c r="K97" s="99">
        <f>'LOE-Ref-VZGTTQ00011797-BH'!K13</f>
        <v>110</v>
      </c>
      <c r="L97" s="99">
        <f>'LOE-Ref-VZGTTQ00011797-BH'!L13</f>
        <v>18480</v>
      </c>
      <c r="M97" s="99">
        <f>'LOE-Ref-VZGTTQ00011797-BH'!M13</f>
        <v>18480</v>
      </c>
      <c r="N97" s="99">
        <f>'LOE-Ref-VZGTTQ00011797-BH'!N13</f>
        <v>18480</v>
      </c>
      <c r="O97" s="99">
        <f>'LOE-Ref-VZGTTQ00011797-BH'!O13</f>
        <v>18480</v>
      </c>
      <c r="P97" s="99">
        <f>'LOE-Ref-VZGTTQ00011797-BH'!P13</f>
        <v>18480</v>
      </c>
      <c r="Q97" s="99">
        <f>'LOE-Ref-VZGTTQ00011797-BH'!Q13</f>
        <v>18480</v>
      </c>
      <c r="R97" s="99">
        <f>'LOE-Ref-VZGTTQ00011797-BH'!R13</f>
        <v>18480</v>
      </c>
      <c r="S97" s="99">
        <f>'LOE-Ref-VZGTTQ00011797-BH'!Y13</f>
        <v>55440</v>
      </c>
      <c r="T97" s="99">
        <f>'LOE-Ref-VZGTTQ00011797-BH'!Z13</f>
        <v>55440</v>
      </c>
      <c r="U97" s="99">
        <f>'LOE-Ref-VZGTTQ00011797-BH'!AC13</f>
        <v>110880</v>
      </c>
      <c r="V97" s="98"/>
    </row>
    <row r="98" spans="1:22" ht="20.9" customHeight="1">
      <c r="A98" s="98">
        <f>'LOE-Ref-VZGTTQ00011797-BH'!A14</f>
        <v>630305</v>
      </c>
      <c r="B98" s="103" t="str">
        <f>'LOE-Ref-VZGTTQ00011797-BH'!B14</f>
        <v>Thiyagu Rajendran</v>
      </c>
      <c r="C98" s="98" t="str">
        <f>'LOE-Ref-VZGTTQ00011797-BH'!C14</f>
        <v>Onshore</v>
      </c>
      <c r="D98" s="98" t="str">
        <f>'LOE-Ref-VZGTTQ00011797-BH'!D14</f>
        <v>ACT-196</v>
      </c>
      <c r="E98" s="103" t="str">
        <f>'LOE-Ref-VZGTTQ00011797-BH'!G14</f>
        <v>Java Springboot Microservices SpringReactive</v>
      </c>
      <c r="F98" s="116" t="s">
        <v>50</v>
      </c>
      <c r="G98" s="50" t="s">
        <v>51</v>
      </c>
      <c r="H98" s="98">
        <v>1000412773</v>
      </c>
      <c r="I98" s="98" t="s">
        <v>52</v>
      </c>
      <c r="J98" s="98" t="s">
        <v>24</v>
      </c>
      <c r="K98" s="99">
        <f>'LOE-Ref-VZGTTQ00011797-BH'!K14</f>
        <v>97</v>
      </c>
      <c r="L98" s="99">
        <f>'LOE-Ref-VZGTTQ00011797-BH'!L14</f>
        <v>16296</v>
      </c>
      <c r="M98" s="99">
        <f>'LOE-Ref-VZGTTQ00011797-BH'!M14</f>
        <v>16296</v>
      </c>
      <c r="N98" s="99">
        <f>'LOE-Ref-VZGTTQ00011797-BH'!N14</f>
        <v>16296</v>
      </c>
      <c r="O98" s="99">
        <f>'LOE-Ref-VZGTTQ00011797-BH'!O14</f>
        <v>16296</v>
      </c>
      <c r="P98" s="99">
        <f>'LOE-Ref-VZGTTQ00011797-BH'!P14</f>
        <v>16296</v>
      </c>
      <c r="Q98" s="99">
        <f>'LOE-Ref-VZGTTQ00011797-BH'!Q14</f>
        <v>16296</v>
      </c>
      <c r="R98" s="99">
        <f>'LOE-Ref-VZGTTQ00011797-BH'!R14</f>
        <v>16296</v>
      </c>
      <c r="S98" s="99">
        <f>'LOE-Ref-VZGTTQ00011797-BH'!Y14</f>
        <v>48888</v>
      </c>
      <c r="T98" s="99">
        <f>'LOE-Ref-VZGTTQ00011797-BH'!Z14</f>
        <v>48888</v>
      </c>
      <c r="U98" s="99">
        <f>'LOE-Ref-VZGTTQ00011797-BH'!AC14</f>
        <v>97776</v>
      </c>
      <c r="V98" s="98"/>
    </row>
    <row r="99" spans="1:22" ht="20.9" customHeight="1">
      <c r="A99" s="98">
        <f>'LOE-Ref-VZGTTQ00011797-BH'!A15</f>
        <v>630304</v>
      </c>
      <c r="B99" s="103" t="str">
        <f>'LOE-Ref-VZGTTQ00011797-BH'!B15</f>
        <v>Thangavel, Manikandan</v>
      </c>
      <c r="C99" s="98" t="str">
        <f>'LOE-Ref-VZGTTQ00011797-BH'!C15</f>
        <v>Onshore</v>
      </c>
      <c r="D99" s="98" t="str">
        <f>'LOE-Ref-VZGTTQ00011797-BH'!D15</f>
        <v>ACT-199</v>
      </c>
      <c r="E99" s="103" t="str">
        <f>'LOE-Ref-VZGTTQ00011797-BH'!G15</f>
        <v>Java Springboot Microservices SpringReactive</v>
      </c>
      <c r="F99" s="116" t="s">
        <v>50</v>
      </c>
      <c r="G99" s="50" t="s">
        <v>51</v>
      </c>
      <c r="H99" s="98">
        <v>1000412773</v>
      </c>
      <c r="I99" s="98" t="s">
        <v>52</v>
      </c>
      <c r="J99" s="98" t="s">
        <v>24</v>
      </c>
      <c r="K99" s="99">
        <f>'LOE-Ref-VZGTTQ00011797-BH'!K15</f>
        <v>97</v>
      </c>
      <c r="L99" s="99">
        <f>'LOE-Ref-VZGTTQ00011797-BH'!L15</f>
        <v>16296</v>
      </c>
      <c r="M99" s="99">
        <f>'LOE-Ref-VZGTTQ00011797-BH'!M15</f>
        <v>16296</v>
      </c>
      <c r="N99" s="99">
        <f>'LOE-Ref-VZGTTQ00011797-BH'!N15</f>
        <v>16296</v>
      </c>
      <c r="O99" s="99">
        <f>'LOE-Ref-VZGTTQ00011797-BH'!O15</f>
        <v>16296</v>
      </c>
      <c r="P99" s="99">
        <f>'LOE-Ref-VZGTTQ00011797-BH'!P15</f>
        <v>16296</v>
      </c>
      <c r="Q99" s="99">
        <f>'LOE-Ref-VZGTTQ00011797-BH'!Q15</f>
        <v>16296</v>
      </c>
      <c r="R99" s="99">
        <f>'LOE-Ref-VZGTTQ00011797-BH'!R15</f>
        <v>16296</v>
      </c>
      <c r="S99" s="99">
        <f>'LOE-Ref-VZGTTQ00011797-BH'!Y15</f>
        <v>48888</v>
      </c>
      <c r="T99" s="99">
        <f>'LOE-Ref-VZGTTQ00011797-BH'!Z15</f>
        <v>48888</v>
      </c>
      <c r="U99" s="99">
        <f>'LOE-Ref-VZGTTQ00011797-BH'!AC15</f>
        <v>97776</v>
      </c>
      <c r="V99" s="98" t="str">
        <f>'LOE-Ref-VZGTTQ00011797-BH'!AF15</f>
        <v>Fandom</v>
      </c>
    </row>
    <row r="100" spans="1:22" ht="20.9" customHeight="1">
      <c r="A100" s="98">
        <f>'LOE-Ref-VZGTTQ00011797-BH'!A16</f>
        <v>913405</v>
      </c>
      <c r="B100" s="103" t="str">
        <f>'LOE-Ref-VZGTTQ00011797-BH'!B16</f>
        <v>Gade, Sudheer Kumar</v>
      </c>
      <c r="C100" s="98" t="str">
        <f>'LOE-Ref-VZGTTQ00011797-BH'!C16</f>
        <v>Onshore</v>
      </c>
      <c r="D100" s="98" t="str">
        <f>'LOE-Ref-VZGTTQ00011797-BH'!D16</f>
        <v>ACT-196</v>
      </c>
      <c r="E100" s="103" t="str">
        <f>'LOE-Ref-VZGTTQ00011797-BH'!G16</f>
        <v>PEGA</v>
      </c>
      <c r="F100" s="116" t="s">
        <v>50</v>
      </c>
      <c r="G100" s="50" t="s">
        <v>51</v>
      </c>
      <c r="H100" s="98">
        <v>1000412773</v>
      </c>
      <c r="I100" s="98" t="s">
        <v>52</v>
      </c>
      <c r="J100" s="98" t="s">
        <v>27</v>
      </c>
      <c r="K100" s="99">
        <f>'LOE-Ref-VZGTTQ00011797-BH'!K16</f>
        <v>115</v>
      </c>
      <c r="L100" s="99">
        <f>'LOE-Ref-VZGTTQ00011797-BH'!L16</f>
        <v>19320</v>
      </c>
      <c r="M100" s="99">
        <f>'LOE-Ref-VZGTTQ00011797-BH'!M16</f>
        <v>19320</v>
      </c>
      <c r="N100" s="99">
        <f>'LOE-Ref-VZGTTQ00011797-BH'!N16</f>
        <v>19320</v>
      </c>
      <c r="O100" s="99">
        <f>'LOE-Ref-VZGTTQ00011797-BH'!O16</f>
        <v>19320</v>
      </c>
      <c r="P100" s="99">
        <f>'LOE-Ref-VZGTTQ00011797-BH'!P16</f>
        <v>19320</v>
      </c>
      <c r="Q100" s="99">
        <f>'LOE-Ref-VZGTTQ00011797-BH'!Q16</f>
        <v>19320</v>
      </c>
      <c r="R100" s="99">
        <f>'LOE-Ref-VZGTTQ00011797-BH'!R16</f>
        <v>19320</v>
      </c>
      <c r="S100" s="99">
        <f>'LOE-Ref-VZGTTQ00011797-BH'!Y16</f>
        <v>57960</v>
      </c>
      <c r="T100" s="99">
        <f>'LOE-Ref-VZGTTQ00011797-BH'!Z16</f>
        <v>57960</v>
      </c>
      <c r="U100" s="99">
        <f>'LOE-Ref-VZGTTQ00011797-BH'!AC16</f>
        <v>115920</v>
      </c>
      <c r="V100" s="98" t="str">
        <f>'LOE-Ref-VZGTTQ00011797-BH'!AF16</f>
        <v>Discovery</v>
      </c>
    </row>
    <row r="101" spans="1:22" ht="20.9" customHeight="1">
      <c r="A101" s="98">
        <f>'LOE-Ref-VZGTTQ00011797-BH'!A17</f>
        <v>952674</v>
      </c>
      <c r="B101" s="103" t="str">
        <f>'LOE-Ref-VZGTTQ00011797-BH'!B17</f>
        <v>Labib,Nehad Assad</v>
      </c>
      <c r="C101" s="98" t="str">
        <f>'LOE-Ref-VZGTTQ00011797-BH'!C17</f>
        <v>Onshore</v>
      </c>
      <c r="D101" s="98" t="str">
        <f>'LOE-Ref-VZGTTQ00011797-BH'!D17</f>
        <v>ACT-199</v>
      </c>
      <c r="E101" s="103" t="str">
        <f>'LOE-Ref-VZGTTQ00011797-BH'!G17</f>
        <v>PEGA</v>
      </c>
      <c r="F101" s="116" t="s">
        <v>50</v>
      </c>
      <c r="G101" s="50" t="s">
        <v>51</v>
      </c>
      <c r="H101" s="98">
        <v>1000412773</v>
      </c>
      <c r="I101" s="98" t="s">
        <v>52</v>
      </c>
      <c r="J101" s="98" t="s">
        <v>24</v>
      </c>
      <c r="K101" s="99">
        <f>'LOE-Ref-VZGTTQ00011797-BH'!K17</f>
        <v>110</v>
      </c>
      <c r="L101" s="99">
        <f>'LOE-Ref-VZGTTQ00011797-BH'!L17</f>
        <v>18480</v>
      </c>
      <c r="M101" s="99">
        <f>'LOE-Ref-VZGTTQ00011797-BH'!M17</f>
        <v>18480</v>
      </c>
      <c r="N101" s="99">
        <f>'LOE-Ref-VZGTTQ00011797-BH'!N17</f>
        <v>18480</v>
      </c>
      <c r="O101" s="99">
        <f>'LOE-Ref-VZGTTQ00011797-BH'!O17</f>
        <v>18480</v>
      </c>
      <c r="P101" s="99">
        <f>'LOE-Ref-VZGTTQ00011797-BH'!P17</f>
        <v>18480</v>
      </c>
      <c r="Q101" s="99">
        <f>'LOE-Ref-VZGTTQ00011797-BH'!Q17</f>
        <v>18480</v>
      </c>
      <c r="R101" s="99">
        <f>'LOE-Ref-VZGTTQ00011797-BH'!R17</f>
        <v>18480</v>
      </c>
      <c r="S101" s="99">
        <f>'LOE-Ref-VZGTTQ00011797-BH'!Y17</f>
        <v>55440</v>
      </c>
      <c r="T101" s="99">
        <f>'LOE-Ref-VZGTTQ00011797-BH'!Z17</f>
        <v>55440</v>
      </c>
      <c r="U101" s="99">
        <f>'LOE-Ref-VZGTTQ00011797-BH'!AC17</f>
        <v>110880</v>
      </c>
      <c r="V101" s="98" t="str">
        <f>'LOE-Ref-VZGTTQ00011797-BH'!AF17</f>
        <v>Elysium</v>
      </c>
    </row>
    <row r="102" spans="1:22" ht="20.9" customHeight="1">
      <c r="A102" s="98">
        <f>'LOE-Ref-VZGTTQ00011797-BH'!A18</f>
        <v>883179</v>
      </c>
      <c r="B102" s="103" t="str">
        <f>'LOE-Ref-VZGTTQ00011797-BH'!B18</f>
        <v>Pottipati, Sreenadh</v>
      </c>
      <c r="C102" s="98" t="str">
        <f>'LOE-Ref-VZGTTQ00011797-BH'!C18</f>
        <v>Onshore</v>
      </c>
      <c r="D102" s="98" t="str">
        <f>'LOE-Ref-VZGTTQ00011797-BH'!D18</f>
        <v>ACT-115</v>
      </c>
      <c r="E102" s="103" t="str">
        <f>'LOE-Ref-VZGTTQ00011797-BH'!G18</f>
        <v>Pro*C</v>
      </c>
      <c r="F102" s="116" t="s">
        <v>50</v>
      </c>
      <c r="G102" s="50" t="s">
        <v>51</v>
      </c>
      <c r="H102" s="98">
        <v>1000412773</v>
      </c>
      <c r="I102" s="98" t="s">
        <v>52</v>
      </c>
      <c r="J102" s="98" t="s">
        <v>37</v>
      </c>
      <c r="K102" s="99">
        <f>'LOE-Ref-VZGTTQ00011797-BH'!K18</f>
        <v>97</v>
      </c>
      <c r="L102" s="99">
        <f>'LOE-Ref-VZGTTQ00011797-BH'!L18</f>
        <v>16296</v>
      </c>
      <c r="M102" s="99">
        <f>'LOE-Ref-VZGTTQ00011797-BH'!M18</f>
        <v>0</v>
      </c>
      <c r="N102" s="99">
        <f>'LOE-Ref-VZGTTQ00011797-BH'!N18</f>
        <v>0</v>
      </c>
      <c r="O102" s="99">
        <f>'LOE-Ref-VZGTTQ00011797-BH'!O18</f>
        <v>16296</v>
      </c>
      <c r="P102" s="99">
        <f>'LOE-Ref-VZGTTQ00011797-BH'!P18</f>
        <v>16296</v>
      </c>
      <c r="Q102" s="99">
        <f>'LOE-Ref-VZGTTQ00011797-BH'!Q18</f>
        <v>16296</v>
      </c>
      <c r="R102" s="99">
        <f>'LOE-Ref-VZGTTQ00011797-BH'!R18</f>
        <v>16296</v>
      </c>
      <c r="S102" s="99">
        <f>'LOE-Ref-VZGTTQ00011797-BH'!Y18</f>
        <v>16296</v>
      </c>
      <c r="T102" s="99">
        <f>'LOE-Ref-VZGTTQ00011797-BH'!Z18</f>
        <v>48888</v>
      </c>
      <c r="U102" s="99">
        <f>'LOE-Ref-VZGTTQ00011797-BH'!AC18</f>
        <v>65184</v>
      </c>
      <c r="V102" s="98"/>
    </row>
    <row r="103" spans="1:22" ht="20.9" customHeight="1">
      <c r="A103" s="98">
        <f>'LOE-Ref-VZGTTQ00011797-BH'!A19</f>
        <v>160134</v>
      </c>
      <c r="B103" s="103" t="str">
        <f>'LOE-Ref-VZGTTQ00011797-BH'!B19</f>
        <v>Arnab Mukherjee</v>
      </c>
      <c r="C103" s="98" t="str">
        <f>'LOE-Ref-VZGTTQ00011797-BH'!C19</f>
        <v>Onshore</v>
      </c>
      <c r="D103" s="98" t="str">
        <f>'LOE-Ref-VZGTTQ00011797-BH'!D19</f>
        <v>ACT234</v>
      </c>
      <c r="E103" s="103" t="str">
        <f>'LOE-Ref-VZGTTQ00011797-BH'!G19</f>
        <v>Release Train Engineer</v>
      </c>
      <c r="F103" s="116" t="s">
        <v>50</v>
      </c>
      <c r="G103" s="50" t="s">
        <v>51</v>
      </c>
      <c r="H103" s="98">
        <v>1000412773</v>
      </c>
      <c r="I103" s="98" t="s">
        <v>52</v>
      </c>
      <c r="J103" s="98" t="s">
        <v>24</v>
      </c>
      <c r="K103" s="99">
        <f>'LOE-Ref-VZGTTQ00011797-BH'!K19</f>
        <v>95</v>
      </c>
      <c r="L103" s="99">
        <f>'LOE-Ref-VZGTTQ00011797-BH'!L19</f>
        <v>15960</v>
      </c>
      <c r="M103" s="99">
        <f>'LOE-Ref-VZGTTQ00011797-BH'!M19</f>
        <v>15960</v>
      </c>
      <c r="N103" s="99">
        <f>'LOE-Ref-VZGTTQ00011797-BH'!N19</f>
        <v>15960</v>
      </c>
      <c r="O103" s="99">
        <f>'LOE-Ref-VZGTTQ00011797-BH'!O19</f>
        <v>13680</v>
      </c>
      <c r="P103" s="99">
        <f>'LOE-Ref-VZGTTQ00011797-BH'!P19</f>
        <v>15960</v>
      </c>
      <c r="Q103" s="99">
        <f>'LOE-Ref-VZGTTQ00011797-BH'!Q19</f>
        <v>15960</v>
      </c>
      <c r="R103" s="99">
        <f>'LOE-Ref-VZGTTQ00011797-BH'!R19</f>
        <v>15960</v>
      </c>
      <c r="S103" s="99">
        <f>'LOE-Ref-VZGTTQ00011797-BH'!Y19</f>
        <v>45600</v>
      </c>
      <c r="T103" s="99">
        <f>'LOE-Ref-VZGTTQ00011797-BH'!Z19</f>
        <v>47880</v>
      </c>
      <c r="U103" s="99">
        <f>'LOE-Ref-VZGTTQ00011797-BH'!AC19</f>
        <v>93480</v>
      </c>
      <c r="V103" s="98"/>
    </row>
    <row r="104" spans="1:22" ht="20.9" customHeight="1">
      <c r="A104" s="98">
        <f>'LOE-Ref-VZGTTQ00011797-BH'!A20</f>
        <v>971322</v>
      </c>
      <c r="B104" s="103" t="str">
        <f>'LOE-Ref-VZGTTQ00011797-BH'!B20</f>
        <v>Atmakuru,Rajeswari</v>
      </c>
      <c r="C104" s="98" t="str">
        <f>'LOE-Ref-VZGTTQ00011797-BH'!C20</f>
        <v>Onshore</v>
      </c>
      <c r="D104" s="98" t="str">
        <f>'LOE-Ref-VZGTTQ00011797-BH'!D20</f>
        <v>ACT211</v>
      </c>
      <c r="E104" s="103" t="str">
        <f>'LOE-Ref-VZGTTQ00011797-BH'!G20</f>
        <v>Java Springboot Microservices SpringReactive</v>
      </c>
      <c r="F104" s="116" t="s">
        <v>50</v>
      </c>
      <c r="G104" s="50" t="s">
        <v>51</v>
      </c>
      <c r="H104" s="98">
        <v>1000412773</v>
      </c>
      <c r="I104" s="98" t="s">
        <v>52</v>
      </c>
      <c r="J104" s="98" t="s">
        <v>24</v>
      </c>
      <c r="K104" s="99">
        <f>'LOE-Ref-VZGTTQ00011797-BH'!K20</f>
        <v>95</v>
      </c>
      <c r="L104" s="99">
        <f>'LOE-Ref-VZGTTQ00011797-BH'!L20</f>
        <v>15960</v>
      </c>
      <c r="M104" s="99">
        <f>'LOE-Ref-VZGTTQ00011797-BH'!M20</f>
        <v>15960</v>
      </c>
      <c r="N104" s="99">
        <f>'LOE-Ref-VZGTTQ00011797-BH'!N20</f>
        <v>15960</v>
      </c>
      <c r="O104" s="99">
        <f>'LOE-Ref-VZGTTQ00011797-BH'!O20</f>
        <v>15960</v>
      </c>
      <c r="P104" s="99">
        <f>'LOE-Ref-VZGTTQ00011797-BH'!P20</f>
        <v>7980</v>
      </c>
      <c r="Q104" s="99">
        <f>'LOE-Ref-VZGTTQ00011797-BH'!Q20</f>
        <v>15960</v>
      </c>
      <c r="R104" s="99">
        <f>'LOE-Ref-VZGTTQ00011797-BH'!R20</f>
        <v>15960</v>
      </c>
      <c r="S104" s="99">
        <f>'LOE-Ref-VZGTTQ00011797-BH'!Y20</f>
        <v>47880</v>
      </c>
      <c r="T104" s="99">
        <f>'LOE-Ref-VZGTTQ00011797-BH'!Z20</f>
        <v>39900</v>
      </c>
      <c r="U104" s="99">
        <f>'LOE-Ref-VZGTTQ00011797-BH'!AC20</f>
        <v>87780</v>
      </c>
      <c r="V104" s="98">
        <f>'LOE-Ref-VZGTTQ00011797-BH'!AF20</f>
        <v>0</v>
      </c>
    </row>
    <row r="105" spans="1:22" ht="20.9" customHeight="1">
      <c r="A105" s="98">
        <f>'LOE-Ref-VZGTTQ00011797-BH'!A21</f>
        <v>2101630</v>
      </c>
      <c r="B105" s="103" t="str">
        <f>'LOE-Ref-VZGTTQ00011797-BH'!B21</f>
        <v>Santosh Wankhade, DhanaSree</v>
      </c>
      <c r="C105" s="98" t="str">
        <f>'LOE-Ref-VZGTTQ00011797-BH'!C21</f>
        <v>Offshore</v>
      </c>
      <c r="D105" s="98" t="str">
        <f>'LOE-Ref-VZGTTQ00011797-BH'!D21</f>
        <v>ACT-196</v>
      </c>
      <c r="E105" s="103" t="str">
        <f>'LOE-Ref-VZGTTQ00011797-BH'!G21</f>
        <v>ReactJS</v>
      </c>
      <c r="F105" s="116" t="s">
        <v>50</v>
      </c>
      <c r="G105" s="50" t="s">
        <v>51</v>
      </c>
      <c r="H105" s="98">
        <v>1000412773</v>
      </c>
      <c r="I105" s="98" t="s">
        <v>52</v>
      </c>
      <c r="J105" s="98" t="s">
        <v>33</v>
      </c>
      <c r="K105" s="99">
        <f>'LOE-Ref-VZGTTQ00011797-BH'!K21</f>
        <v>25</v>
      </c>
      <c r="L105" s="99">
        <f>'LOE-Ref-VZGTTQ00011797-BH'!L21</f>
        <v>4200</v>
      </c>
      <c r="M105" s="99">
        <f>'LOE-Ref-VZGTTQ00011797-BH'!M21</f>
        <v>4200</v>
      </c>
      <c r="N105" s="99">
        <f>'LOE-Ref-VZGTTQ00011797-BH'!N21</f>
        <v>4200</v>
      </c>
      <c r="O105" s="99">
        <f>'LOE-Ref-VZGTTQ00011797-BH'!O21</f>
        <v>4200</v>
      </c>
      <c r="P105" s="99">
        <f>'LOE-Ref-VZGTTQ00011797-BH'!P21</f>
        <v>4200</v>
      </c>
      <c r="Q105" s="99">
        <f>'LOE-Ref-VZGTTQ00011797-BH'!Q21</f>
        <v>4200</v>
      </c>
      <c r="R105" s="99">
        <f>'LOE-Ref-VZGTTQ00011797-BH'!R21</f>
        <v>4200</v>
      </c>
      <c r="S105" s="99">
        <f>'LOE-Ref-VZGTTQ00011797-BH'!Y21</f>
        <v>12600</v>
      </c>
      <c r="T105" s="99">
        <f>'LOE-Ref-VZGTTQ00011797-BH'!Z21</f>
        <v>12600</v>
      </c>
      <c r="U105" s="99">
        <f>'LOE-Ref-VZGTTQ00011797-BH'!AC21</f>
        <v>25200</v>
      </c>
      <c r="V105" s="98" t="str">
        <f>'LOE-Ref-VZGTTQ00011797-BH'!AF21</f>
        <v>SOF</v>
      </c>
    </row>
    <row r="106" spans="1:22" ht="20.9" customHeight="1">
      <c r="A106" s="98">
        <f>'LOE-Ref-VZGTTQ00011797-BH'!A22</f>
        <v>2247050</v>
      </c>
      <c r="B106" s="103" t="str">
        <f>'LOE-Ref-VZGTTQ00011797-BH'!B22</f>
        <v>AnuMeenakshi Murugan</v>
      </c>
      <c r="C106" s="98" t="str">
        <f>'LOE-Ref-VZGTTQ00011797-BH'!C22</f>
        <v>Offshore</v>
      </c>
      <c r="D106" s="98" t="str">
        <f>'LOE-Ref-VZGTTQ00011797-BH'!D22</f>
        <v>ACT-196</v>
      </c>
      <c r="E106" s="103" t="str">
        <f>'LOE-Ref-VZGTTQ00011797-BH'!G22</f>
        <v>Java Springboot Microservices SpringReactive</v>
      </c>
      <c r="F106" s="116" t="s">
        <v>50</v>
      </c>
      <c r="G106" s="50" t="s">
        <v>51</v>
      </c>
      <c r="H106" s="98">
        <v>1000412773</v>
      </c>
      <c r="I106" s="98" t="s">
        <v>52</v>
      </c>
      <c r="J106" s="98" t="s">
        <v>24</v>
      </c>
      <c r="K106" s="99">
        <f>'LOE-Ref-VZGTTQ00011797-BH'!K22</f>
        <v>25</v>
      </c>
      <c r="L106" s="99">
        <f>'LOE-Ref-VZGTTQ00011797-BH'!L22</f>
        <v>0</v>
      </c>
      <c r="M106" s="99">
        <f>'LOE-Ref-VZGTTQ00011797-BH'!M22</f>
        <v>4200</v>
      </c>
      <c r="N106" s="99">
        <f>'LOE-Ref-VZGTTQ00011797-BH'!N22</f>
        <v>4200</v>
      </c>
      <c r="O106" s="99">
        <f>'LOE-Ref-VZGTTQ00011797-BH'!O22</f>
        <v>4200</v>
      </c>
      <c r="P106" s="99">
        <f>'LOE-Ref-VZGTTQ00011797-BH'!P22</f>
        <v>4200</v>
      </c>
      <c r="Q106" s="99">
        <f>'LOE-Ref-VZGTTQ00011797-BH'!Q22</f>
        <v>4200</v>
      </c>
      <c r="R106" s="99">
        <f>'LOE-Ref-VZGTTQ00011797-BH'!R22</f>
        <v>4200</v>
      </c>
      <c r="S106" s="99">
        <f>'LOE-Ref-VZGTTQ00011797-BH'!Y22</f>
        <v>12600</v>
      </c>
      <c r="T106" s="99">
        <f>'LOE-Ref-VZGTTQ00011797-BH'!Z22</f>
        <v>12600</v>
      </c>
      <c r="U106" s="99">
        <f>'LOE-Ref-VZGTTQ00011797-BH'!AC22</f>
        <v>25200</v>
      </c>
      <c r="V106" s="98"/>
    </row>
    <row r="107" spans="1:22" ht="20.9" customHeight="1">
      <c r="A107" s="98">
        <f>'LOE-Ref-VZGTTQ00011797-BH'!A23</f>
        <v>2018995</v>
      </c>
      <c r="B107" s="103" t="str">
        <f>'LOE-Ref-VZGTTQ00011797-BH'!B23</f>
        <v>Parameshwari Periyasamy</v>
      </c>
      <c r="C107" s="98" t="str">
        <f>'LOE-Ref-VZGTTQ00011797-BH'!C23</f>
        <v>Offshore</v>
      </c>
      <c r="D107" s="98" t="str">
        <f>'LOE-Ref-VZGTTQ00011797-BH'!D23</f>
        <v>ACT-199</v>
      </c>
      <c r="E107" s="103" t="str">
        <f>'LOE-Ref-VZGTTQ00011797-BH'!G23</f>
        <v>Java Springboot Microservices SpringReactive</v>
      </c>
      <c r="F107" s="116" t="s">
        <v>50</v>
      </c>
      <c r="G107" s="50" t="s">
        <v>51</v>
      </c>
      <c r="H107" s="98">
        <v>1000412773</v>
      </c>
      <c r="I107" s="98" t="s">
        <v>52</v>
      </c>
      <c r="J107" s="98" t="s">
        <v>24</v>
      </c>
      <c r="K107" s="99">
        <f>'LOE-Ref-VZGTTQ00011797-BH'!K23</f>
        <v>25</v>
      </c>
      <c r="L107" s="99">
        <f>'LOE-Ref-VZGTTQ00011797-BH'!L23</f>
        <v>4200</v>
      </c>
      <c r="M107" s="99">
        <f>'LOE-Ref-VZGTTQ00011797-BH'!M23</f>
        <v>4200</v>
      </c>
      <c r="N107" s="99">
        <f>'LOE-Ref-VZGTTQ00011797-BH'!N23</f>
        <v>4200</v>
      </c>
      <c r="O107" s="99">
        <f>'LOE-Ref-VZGTTQ00011797-BH'!O23</f>
        <v>4200</v>
      </c>
      <c r="P107" s="99">
        <f>'LOE-Ref-VZGTTQ00011797-BH'!P23</f>
        <v>4200</v>
      </c>
      <c r="Q107" s="99">
        <f>'LOE-Ref-VZGTTQ00011797-BH'!Q23</f>
        <v>4200</v>
      </c>
      <c r="R107" s="99">
        <f>'LOE-Ref-VZGTTQ00011797-BH'!R23</f>
        <v>4200</v>
      </c>
      <c r="S107" s="99">
        <f>'LOE-Ref-VZGTTQ00011797-BH'!Y23</f>
        <v>12600</v>
      </c>
      <c r="T107" s="99">
        <f>'LOE-Ref-VZGTTQ00011797-BH'!Z23</f>
        <v>12600</v>
      </c>
      <c r="U107" s="99">
        <f>'LOE-Ref-VZGTTQ00011797-BH'!AC23</f>
        <v>25200</v>
      </c>
      <c r="V107" s="98"/>
    </row>
    <row r="108" spans="1:22" ht="20.9" customHeight="1">
      <c r="A108" s="98">
        <f>'LOE-Ref-VZGTTQ00011797-BH'!A24</f>
        <v>2088092</v>
      </c>
      <c r="B108" s="103" t="str">
        <f>'LOE-Ref-VZGTTQ00011797-BH'!B24</f>
        <v>Dunga,Vishnu Sai Praveen</v>
      </c>
      <c r="C108" s="98" t="str">
        <f>'LOE-Ref-VZGTTQ00011797-BH'!C24</f>
        <v>Offshore</v>
      </c>
      <c r="D108" s="98" t="str">
        <f>'LOE-Ref-VZGTTQ00011797-BH'!D24</f>
        <v>ACT-196</v>
      </c>
      <c r="E108" s="103" t="str">
        <f>'LOE-Ref-VZGTTQ00011797-BH'!G24</f>
        <v>ReactJS</v>
      </c>
      <c r="F108" s="116" t="s">
        <v>50</v>
      </c>
      <c r="G108" s="50" t="s">
        <v>51</v>
      </c>
      <c r="H108" s="98">
        <v>1000412773</v>
      </c>
      <c r="I108" s="98" t="s">
        <v>52</v>
      </c>
      <c r="J108" s="98" t="s">
        <v>33</v>
      </c>
      <c r="K108" s="99">
        <f>'LOE-Ref-VZGTTQ00011797-BH'!K24</f>
        <v>25</v>
      </c>
      <c r="L108" s="99">
        <f>'LOE-Ref-VZGTTQ00011797-BH'!L24</f>
        <v>4200</v>
      </c>
      <c r="M108" s="99">
        <f>'LOE-Ref-VZGTTQ00011797-BH'!M24</f>
        <v>4200</v>
      </c>
      <c r="N108" s="99">
        <f>'LOE-Ref-VZGTTQ00011797-BH'!N24</f>
        <v>4200</v>
      </c>
      <c r="O108" s="99">
        <f>'LOE-Ref-VZGTTQ00011797-BH'!O24</f>
        <v>4200</v>
      </c>
      <c r="P108" s="99">
        <f>'LOE-Ref-VZGTTQ00011797-BH'!P24</f>
        <v>4200</v>
      </c>
      <c r="Q108" s="99">
        <f>'LOE-Ref-VZGTTQ00011797-BH'!Q24</f>
        <v>4200</v>
      </c>
      <c r="R108" s="99">
        <f>'LOE-Ref-VZGTTQ00011797-BH'!R24</f>
        <v>4200</v>
      </c>
      <c r="S108" s="99">
        <f>'LOE-Ref-VZGTTQ00011797-BH'!Y24</f>
        <v>12600</v>
      </c>
      <c r="T108" s="99">
        <f>'LOE-Ref-VZGTTQ00011797-BH'!Z24</f>
        <v>12600</v>
      </c>
      <c r="U108" s="99">
        <f>'LOE-Ref-VZGTTQ00011797-BH'!AC24</f>
        <v>25200</v>
      </c>
      <c r="V108" s="98"/>
    </row>
    <row r="109" spans="1:22" ht="20.9" customHeight="1">
      <c r="A109" s="98">
        <f>'LOE-Ref-VZGTTQ00011797-BH'!A25</f>
        <v>2245545</v>
      </c>
      <c r="B109" s="103" t="str">
        <f>'LOE-Ref-VZGTTQ00011797-BH'!B25</f>
        <v>Tyagi, Aashish</v>
      </c>
      <c r="C109" s="98" t="str">
        <f>'LOE-Ref-VZGTTQ00011797-BH'!C25</f>
        <v>Offshore</v>
      </c>
      <c r="D109" s="98" t="str">
        <f>'LOE-Ref-VZGTTQ00011797-BH'!D25</f>
        <v>ACT-196</v>
      </c>
      <c r="E109" s="103" t="str">
        <f>'LOE-Ref-VZGTTQ00011797-BH'!G25</f>
        <v>ReactJS</v>
      </c>
      <c r="F109" s="116" t="s">
        <v>50</v>
      </c>
      <c r="G109" s="50" t="s">
        <v>51</v>
      </c>
      <c r="H109" s="98">
        <v>1000412773</v>
      </c>
      <c r="I109" s="98" t="s">
        <v>52</v>
      </c>
      <c r="J109" s="98" t="s">
        <v>33</v>
      </c>
      <c r="K109" s="99">
        <f>'LOE-Ref-VZGTTQ00011797-BH'!K25</f>
        <v>25</v>
      </c>
      <c r="L109" s="99">
        <f>'LOE-Ref-VZGTTQ00011797-BH'!L25</f>
        <v>4200</v>
      </c>
      <c r="M109" s="99">
        <f>'LOE-Ref-VZGTTQ00011797-BH'!M25</f>
        <v>4200</v>
      </c>
      <c r="N109" s="99">
        <f>'LOE-Ref-VZGTTQ00011797-BH'!N25</f>
        <v>4200</v>
      </c>
      <c r="O109" s="99">
        <f>'LOE-Ref-VZGTTQ00011797-BH'!O25</f>
        <v>4200</v>
      </c>
      <c r="P109" s="99">
        <f>'LOE-Ref-VZGTTQ00011797-BH'!P25</f>
        <v>4200</v>
      </c>
      <c r="Q109" s="99">
        <f>'LOE-Ref-VZGTTQ00011797-BH'!Q25</f>
        <v>4200</v>
      </c>
      <c r="R109" s="99">
        <f>'LOE-Ref-VZGTTQ00011797-BH'!R25</f>
        <v>4200</v>
      </c>
      <c r="S109" s="99">
        <f>'LOE-Ref-VZGTTQ00011797-BH'!Y25</f>
        <v>12600</v>
      </c>
      <c r="T109" s="99">
        <f>'LOE-Ref-VZGTTQ00011797-BH'!Z25</f>
        <v>12600</v>
      </c>
      <c r="U109" s="99">
        <f>'LOE-Ref-VZGTTQ00011797-BH'!AC25</f>
        <v>25200</v>
      </c>
      <c r="V109" s="98" t="str">
        <f>'LOE-Ref-VZGTTQ00011797-BH'!AF25</f>
        <v>SOF</v>
      </c>
    </row>
    <row r="110" spans="1:22" ht="20.9" customHeight="1">
      <c r="A110" s="98">
        <f>'LOE-Ref-VZGTTQ00011797-BH'!A26</f>
        <v>918276</v>
      </c>
      <c r="B110" s="103" t="str">
        <f>'LOE-Ref-VZGTTQ00011797-BH'!B26</f>
        <v xml:space="preserve">Balasubramanian, Sarvesh </v>
      </c>
      <c r="C110" s="98" t="str">
        <f>'LOE-Ref-VZGTTQ00011797-BH'!C26</f>
        <v>Offshore</v>
      </c>
      <c r="D110" s="98" t="str">
        <f>'LOE-Ref-VZGTTQ00011797-BH'!D26</f>
        <v>ACT-196</v>
      </c>
      <c r="E110" s="103" t="str">
        <f>'LOE-Ref-VZGTTQ00011797-BH'!G26</f>
        <v>PEGA</v>
      </c>
      <c r="F110" s="116" t="s">
        <v>50</v>
      </c>
      <c r="G110" s="50" t="s">
        <v>51</v>
      </c>
      <c r="H110" s="98">
        <v>1000412773</v>
      </c>
      <c r="I110" s="98" t="s">
        <v>52</v>
      </c>
      <c r="J110" s="98" t="s">
        <v>27</v>
      </c>
      <c r="K110" s="99">
        <f>'LOE-Ref-VZGTTQ00011797-BH'!K26</f>
        <v>25</v>
      </c>
      <c r="L110" s="99">
        <f>'LOE-Ref-VZGTTQ00011797-BH'!L26</f>
        <v>4200</v>
      </c>
      <c r="M110" s="99">
        <f>'LOE-Ref-VZGTTQ00011797-BH'!M26</f>
        <v>4200</v>
      </c>
      <c r="N110" s="99">
        <f>'LOE-Ref-VZGTTQ00011797-BH'!N26</f>
        <v>4200</v>
      </c>
      <c r="O110" s="99">
        <f>'LOE-Ref-VZGTTQ00011797-BH'!O26</f>
        <v>4200</v>
      </c>
      <c r="P110" s="99">
        <f>'LOE-Ref-VZGTTQ00011797-BH'!P26</f>
        <v>4200</v>
      </c>
      <c r="Q110" s="99">
        <f>'LOE-Ref-VZGTTQ00011797-BH'!Q26</f>
        <v>4200</v>
      </c>
      <c r="R110" s="99">
        <f>'LOE-Ref-VZGTTQ00011797-BH'!R26</f>
        <v>4200</v>
      </c>
      <c r="S110" s="99">
        <f>'LOE-Ref-VZGTTQ00011797-BH'!Y26</f>
        <v>12600</v>
      </c>
      <c r="T110" s="99">
        <f>'LOE-Ref-VZGTTQ00011797-BH'!Z26</f>
        <v>12600</v>
      </c>
      <c r="U110" s="99">
        <f>'LOE-Ref-VZGTTQ00011797-BH'!AC26</f>
        <v>25200</v>
      </c>
      <c r="V110" s="98"/>
    </row>
    <row r="111" spans="1:22" ht="20.9" customHeight="1">
      <c r="A111" s="98">
        <f>'LOE-Ref-VZGTTQ00011797-BH'!A27</f>
        <v>2096689</v>
      </c>
      <c r="B111" s="103" t="str">
        <f>'LOE-Ref-VZGTTQ00011797-BH'!B27</f>
        <v>Ganesan,SakthiKumar</v>
      </c>
      <c r="C111" s="98" t="str">
        <f>'LOE-Ref-VZGTTQ00011797-BH'!C27</f>
        <v>Offshore</v>
      </c>
      <c r="D111" s="98" t="str">
        <f>'LOE-Ref-VZGTTQ00011797-BH'!D27</f>
        <v>ACT-196</v>
      </c>
      <c r="E111" s="103" t="str">
        <f>'LOE-Ref-VZGTTQ00011797-BH'!G27</f>
        <v>ReactJS</v>
      </c>
      <c r="F111" s="116" t="s">
        <v>50</v>
      </c>
      <c r="G111" s="50" t="s">
        <v>51</v>
      </c>
      <c r="H111" s="98">
        <v>1000412773</v>
      </c>
      <c r="I111" s="98" t="s">
        <v>52</v>
      </c>
      <c r="J111" s="98" t="s">
        <v>33</v>
      </c>
      <c r="K111" s="99">
        <f>'LOE-Ref-VZGTTQ00011797-BH'!K27</f>
        <v>25</v>
      </c>
      <c r="L111" s="99">
        <f>'LOE-Ref-VZGTTQ00011797-BH'!L27</f>
        <v>4200</v>
      </c>
      <c r="M111" s="99">
        <f>'LOE-Ref-VZGTTQ00011797-BH'!M27</f>
        <v>4200</v>
      </c>
      <c r="N111" s="99">
        <f>'LOE-Ref-VZGTTQ00011797-BH'!N27</f>
        <v>4200</v>
      </c>
      <c r="O111" s="99">
        <f>'LOE-Ref-VZGTTQ00011797-BH'!O27</f>
        <v>4200</v>
      </c>
      <c r="P111" s="99">
        <f>'LOE-Ref-VZGTTQ00011797-BH'!P27</f>
        <v>4200</v>
      </c>
      <c r="Q111" s="99">
        <f>'LOE-Ref-VZGTTQ00011797-BH'!Q27</f>
        <v>4200</v>
      </c>
      <c r="R111" s="99">
        <f>'LOE-Ref-VZGTTQ00011797-BH'!R27</f>
        <v>4200</v>
      </c>
      <c r="S111" s="99">
        <f>'LOE-Ref-VZGTTQ00011797-BH'!Y27</f>
        <v>12600</v>
      </c>
      <c r="T111" s="99">
        <f>'LOE-Ref-VZGTTQ00011797-BH'!Z27</f>
        <v>12600</v>
      </c>
      <c r="U111" s="99">
        <f>'LOE-Ref-VZGTTQ00011797-BH'!AC27</f>
        <v>25200</v>
      </c>
      <c r="V111" s="98"/>
    </row>
    <row r="112" spans="1:22" ht="20.9" customHeight="1">
      <c r="A112" s="98">
        <f>'LOE-Ref-VZGTTQ00011797-BH'!A28</f>
        <v>2155098</v>
      </c>
      <c r="B112" s="103" t="str">
        <f>'LOE-Ref-VZGTTQ00011797-BH'!B28</f>
        <v>Satheesh  S</v>
      </c>
      <c r="C112" s="98" t="str">
        <f>'LOE-Ref-VZGTTQ00011797-BH'!C28</f>
        <v>Offshore</v>
      </c>
      <c r="D112" s="98" t="str">
        <f>'LOE-Ref-VZGTTQ00011797-BH'!D28</f>
        <v>ACT-196</v>
      </c>
      <c r="E112" s="103" t="str">
        <f>'LOE-Ref-VZGTTQ00011797-BH'!G28</f>
        <v>ReactJS</v>
      </c>
      <c r="F112" s="116" t="s">
        <v>50</v>
      </c>
      <c r="G112" s="50" t="s">
        <v>51</v>
      </c>
      <c r="H112" s="98">
        <v>1000412773</v>
      </c>
      <c r="I112" s="98" t="s">
        <v>52</v>
      </c>
      <c r="J112" s="98" t="s">
        <v>33</v>
      </c>
      <c r="K112" s="99">
        <f>'LOE-Ref-VZGTTQ00011797-BH'!K28</f>
        <v>25</v>
      </c>
      <c r="L112" s="99">
        <f>'LOE-Ref-VZGTTQ00011797-BH'!L28</f>
        <v>4200</v>
      </c>
      <c r="M112" s="99">
        <f>'LOE-Ref-VZGTTQ00011797-BH'!M28</f>
        <v>4200</v>
      </c>
      <c r="N112" s="99">
        <f>'LOE-Ref-VZGTTQ00011797-BH'!N28</f>
        <v>4200</v>
      </c>
      <c r="O112" s="99">
        <f>'LOE-Ref-VZGTTQ00011797-BH'!O28</f>
        <v>4200</v>
      </c>
      <c r="P112" s="99">
        <f>'LOE-Ref-VZGTTQ00011797-BH'!P28</f>
        <v>4200</v>
      </c>
      <c r="Q112" s="99">
        <f>'LOE-Ref-VZGTTQ00011797-BH'!Q28</f>
        <v>4200</v>
      </c>
      <c r="R112" s="99">
        <f>'LOE-Ref-VZGTTQ00011797-BH'!R28</f>
        <v>4200</v>
      </c>
      <c r="S112" s="99">
        <f>'LOE-Ref-VZGTTQ00011797-BH'!Y28</f>
        <v>12600</v>
      </c>
      <c r="T112" s="99">
        <f>'LOE-Ref-VZGTTQ00011797-BH'!Z28</f>
        <v>12600</v>
      </c>
      <c r="U112" s="99">
        <f>'LOE-Ref-VZGTTQ00011797-BH'!AC28</f>
        <v>25200</v>
      </c>
      <c r="V112" s="98" t="str">
        <f>'LOE-Ref-VZGTTQ00011797-BH'!AF28</f>
        <v>Elysium</v>
      </c>
    </row>
    <row r="113" spans="1:22" ht="20.9" customHeight="1">
      <c r="A113" s="98" t="e">
        <f>'LOE-Ref-VZGTTQ00011797-BH'!#REF!</f>
        <v>#REF!</v>
      </c>
      <c r="B113" s="103" t="e">
        <f>'LOE-Ref-VZGTTQ00011797-BH'!#REF!</f>
        <v>#REF!</v>
      </c>
      <c r="C113" s="98" t="e">
        <f>'LOE-Ref-VZGTTQ00011797-BH'!#REF!</f>
        <v>#REF!</v>
      </c>
      <c r="D113" s="98" t="e">
        <f>'LOE-Ref-VZGTTQ00011797-BH'!#REF!</f>
        <v>#REF!</v>
      </c>
      <c r="E113" s="103" t="e">
        <f>'LOE-Ref-VZGTTQ00011797-BH'!#REF!</f>
        <v>#REF!</v>
      </c>
      <c r="F113" s="116" t="s">
        <v>50</v>
      </c>
      <c r="G113" s="50" t="s">
        <v>51</v>
      </c>
      <c r="H113" s="98">
        <v>1000412773</v>
      </c>
      <c r="I113" s="98" t="s">
        <v>52</v>
      </c>
      <c r="J113" s="98" t="s">
        <v>26</v>
      </c>
      <c r="K113" s="99" t="e">
        <f>'LOE-Ref-VZGTTQ00011797-BH'!#REF!</f>
        <v>#REF!</v>
      </c>
      <c r="L113" s="99" t="e">
        <f>'LOE-Ref-VZGTTQ00011797-BH'!#REF!</f>
        <v>#REF!</v>
      </c>
      <c r="M113" s="99" t="e">
        <f>'LOE-Ref-VZGTTQ00011797-BH'!#REF!</f>
        <v>#REF!</v>
      </c>
      <c r="N113" s="99" t="e">
        <f>'LOE-Ref-VZGTTQ00011797-BH'!#REF!</f>
        <v>#REF!</v>
      </c>
      <c r="O113" s="99" t="e">
        <f>'LOE-Ref-VZGTTQ00011797-BH'!#REF!</f>
        <v>#REF!</v>
      </c>
      <c r="P113" s="99" t="e">
        <f>'LOE-Ref-VZGTTQ00011797-BH'!#REF!</f>
        <v>#REF!</v>
      </c>
      <c r="Q113" s="99" t="e">
        <f>'LOE-Ref-VZGTTQ00011797-BH'!#REF!</f>
        <v>#REF!</v>
      </c>
      <c r="R113" s="99" t="e">
        <f>'LOE-Ref-VZGTTQ00011797-BH'!#REF!</f>
        <v>#REF!</v>
      </c>
      <c r="S113" s="99" t="e">
        <f>'LOE-Ref-VZGTTQ00011797-BH'!#REF!</f>
        <v>#REF!</v>
      </c>
      <c r="T113" s="99" t="e">
        <f>'LOE-Ref-VZGTTQ00011797-BH'!#REF!</f>
        <v>#REF!</v>
      </c>
      <c r="U113" s="99" t="e">
        <f>'LOE-Ref-VZGTTQ00011797-BH'!#REF!</f>
        <v>#REF!</v>
      </c>
      <c r="V113" s="98" t="e">
        <f>'LOE-Ref-VZGTTQ00011797-BH'!#REF!</f>
        <v>#REF!</v>
      </c>
    </row>
    <row r="114" spans="1:22" ht="20.9" customHeight="1">
      <c r="A114" s="98">
        <f>'LOE-Ref-VZGTTQ00011797-BH'!A29</f>
        <v>2077042</v>
      </c>
      <c r="B114" s="103" t="str">
        <f>'LOE-Ref-VZGTTQ00011797-BH'!B29</f>
        <v>Johny, Fenin</v>
      </c>
      <c r="C114" s="98" t="str">
        <f>'LOE-Ref-VZGTTQ00011797-BH'!C29</f>
        <v>Offshore</v>
      </c>
      <c r="D114" s="98" t="str">
        <f>'LOE-Ref-VZGTTQ00011797-BH'!D29</f>
        <v>ACT-196</v>
      </c>
      <c r="E114" s="103" t="str">
        <f>'LOE-Ref-VZGTTQ00011797-BH'!G29</f>
        <v>QA Analyst</v>
      </c>
      <c r="F114" s="116" t="s">
        <v>50</v>
      </c>
      <c r="G114" s="50" t="s">
        <v>51</v>
      </c>
      <c r="H114" s="98">
        <v>1000412773</v>
      </c>
      <c r="I114" s="98" t="s">
        <v>52</v>
      </c>
      <c r="J114" s="98" t="s">
        <v>26</v>
      </c>
      <c r="K114" s="99">
        <f>'LOE-Ref-VZGTTQ00011797-BH'!K29</f>
        <v>20</v>
      </c>
      <c r="L114" s="99">
        <f>'LOE-Ref-VZGTTQ00011797-BH'!L29</f>
        <v>3360</v>
      </c>
      <c r="M114" s="99">
        <f>'LOE-Ref-VZGTTQ00011797-BH'!M29</f>
        <v>3360</v>
      </c>
      <c r="N114" s="99">
        <f>'LOE-Ref-VZGTTQ00011797-BH'!N29</f>
        <v>3360</v>
      </c>
      <c r="O114" s="99">
        <f>'LOE-Ref-VZGTTQ00011797-BH'!O29</f>
        <v>3360</v>
      </c>
      <c r="P114" s="99">
        <f>'LOE-Ref-VZGTTQ00011797-BH'!P29</f>
        <v>3360</v>
      </c>
      <c r="Q114" s="99">
        <f>'LOE-Ref-VZGTTQ00011797-BH'!Q29</f>
        <v>3360</v>
      </c>
      <c r="R114" s="99">
        <f>'LOE-Ref-VZGTTQ00011797-BH'!R29</f>
        <v>3360</v>
      </c>
      <c r="S114" s="99">
        <f>'LOE-Ref-VZGTTQ00011797-BH'!Y29</f>
        <v>10080</v>
      </c>
      <c r="T114" s="99">
        <f>'LOE-Ref-VZGTTQ00011797-BH'!Z29</f>
        <v>10080</v>
      </c>
      <c r="U114" s="99">
        <f>'LOE-Ref-VZGTTQ00011797-BH'!AC29</f>
        <v>20160</v>
      </c>
      <c r="V114" s="98" t="str">
        <f>'LOE-Ref-VZGTTQ00011797-BH'!AF29</f>
        <v>Discovery</v>
      </c>
    </row>
    <row r="115" spans="1:22" ht="20.9" customHeight="1">
      <c r="A115" s="98">
        <f>'LOE-Ref-VZGTTQ00011797-BH'!A30</f>
        <v>2302225</v>
      </c>
      <c r="B115" s="103" t="str">
        <f>'LOE-Ref-VZGTTQ00011797-BH'!B30</f>
        <v>Priya Boyapati, Chandana</v>
      </c>
      <c r="C115" s="98" t="str">
        <f>'LOE-Ref-VZGTTQ00011797-BH'!C30</f>
        <v>Offshore</v>
      </c>
      <c r="D115" s="98" t="str">
        <f>'LOE-Ref-VZGTTQ00011797-BH'!D30</f>
        <v>ACT-115</v>
      </c>
      <c r="E115" s="103" t="str">
        <f>'LOE-Ref-VZGTTQ00011797-BH'!G30</f>
        <v>PEGA</v>
      </c>
      <c r="F115" s="116" t="s">
        <v>50</v>
      </c>
      <c r="G115" s="50" t="s">
        <v>51</v>
      </c>
      <c r="H115" s="98">
        <v>1000412773</v>
      </c>
      <c r="I115" s="98" t="s">
        <v>52</v>
      </c>
      <c r="J115" s="98" t="s">
        <v>27</v>
      </c>
      <c r="K115" s="99">
        <f>'LOE-Ref-VZGTTQ00011797-BH'!K30</f>
        <v>27</v>
      </c>
      <c r="L115" s="99">
        <f>'LOE-Ref-VZGTTQ00011797-BH'!L30</f>
        <v>4536</v>
      </c>
      <c r="M115" s="99">
        <f>'LOE-Ref-VZGTTQ00011797-BH'!M30</f>
        <v>4536</v>
      </c>
      <c r="N115" s="99">
        <f>'LOE-Ref-VZGTTQ00011797-BH'!N30</f>
        <v>4536</v>
      </c>
      <c r="O115" s="99">
        <f>'LOE-Ref-VZGTTQ00011797-BH'!O30</f>
        <v>4536</v>
      </c>
      <c r="P115" s="99">
        <f>'LOE-Ref-VZGTTQ00011797-BH'!P30</f>
        <v>4536</v>
      </c>
      <c r="Q115" s="99">
        <f>'LOE-Ref-VZGTTQ00011797-BH'!Q30</f>
        <v>4536</v>
      </c>
      <c r="R115" s="99">
        <f>'LOE-Ref-VZGTTQ00011797-BH'!R30</f>
        <v>4536</v>
      </c>
      <c r="S115" s="99">
        <f>'LOE-Ref-VZGTTQ00011797-BH'!Y30</f>
        <v>13608</v>
      </c>
      <c r="T115" s="99">
        <f>'LOE-Ref-VZGTTQ00011797-BH'!Z30</f>
        <v>13608</v>
      </c>
      <c r="U115" s="99">
        <f>'LOE-Ref-VZGTTQ00011797-BH'!AC30</f>
        <v>27216</v>
      </c>
      <c r="V115" s="98"/>
    </row>
    <row r="116" spans="1:22" ht="20.9" customHeight="1">
      <c r="A116" s="98">
        <f>'LOE-Ref-VZGTTQ00011797-BH'!A31</f>
        <v>258039</v>
      </c>
      <c r="B116" s="103" t="str">
        <f>'LOE-Ref-VZGTTQ00011797-BH'!B31</f>
        <v>Shown,Baby</v>
      </c>
      <c r="C116" s="98" t="str">
        <f>'LOE-Ref-VZGTTQ00011797-BH'!C31</f>
        <v>Offshore</v>
      </c>
      <c r="D116" s="98" t="str">
        <f>'LOE-Ref-VZGTTQ00011797-BH'!D31</f>
        <v>ACT-196</v>
      </c>
      <c r="E116" s="103" t="str">
        <f>'LOE-Ref-VZGTTQ00011797-BH'!G31</f>
        <v>ReactJS</v>
      </c>
      <c r="F116" s="116" t="s">
        <v>50</v>
      </c>
      <c r="G116" s="50" t="s">
        <v>51</v>
      </c>
      <c r="H116" s="98">
        <v>1000412773</v>
      </c>
      <c r="I116" s="98" t="s">
        <v>52</v>
      </c>
      <c r="J116" s="98" t="s">
        <v>33</v>
      </c>
      <c r="K116" s="99">
        <f>'LOE-Ref-VZGTTQ00011797-BH'!K31</f>
        <v>25</v>
      </c>
      <c r="L116" s="99">
        <f>'LOE-Ref-VZGTTQ00011797-BH'!L31</f>
        <v>4200</v>
      </c>
      <c r="M116" s="99">
        <f>'LOE-Ref-VZGTTQ00011797-BH'!M31</f>
        <v>0</v>
      </c>
      <c r="N116" s="99">
        <f>'LOE-Ref-VZGTTQ00011797-BH'!N31</f>
        <v>0</v>
      </c>
      <c r="O116" s="99">
        <f>'LOE-Ref-VZGTTQ00011797-BH'!O31</f>
        <v>0</v>
      </c>
      <c r="P116" s="99">
        <f>'LOE-Ref-VZGTTQ00011797-BH'!P31</f>
        <v>4200</v>
      </c>
      <c r="Q116" s="99">
        <f>'LOE-Ref-VZGTTQ00011797-BH'!Q31</f>
        <v>4200</v>
      </c>
      <c r="R116" s="99">
        <f>'LOE-Ref-VZGTTQ00011797-BH'!R31</f>
        <v>4200</v>
      </c>
      <c r="S116" s="99">
        <f>'LOE-Ref-VZGTTQ00011797-BH'!Y31</f>
        <v>0</v>
      </c>
      <c r="T116" s="99">
        <f>'LOE-Ref-VZGTTQ00011797-BH'!Z31</f>
        <v>12600</v>
      </c>
      <c r="U116" s="99">
        <f>'LOE-Ref-VZGTTQ00011797-BH'!AC31</f>
        <v>12600</v>
      </c>
      <c r="V116" s="98"/>
    </row>
    <row r="117" spans="1:22" ht="20.9" customHeight="1">
      <c r="A117" s="98">
        <f>'LOE-Ref-VZGTTQ00011797-BH'!A32</f>
        <v>631869</v>
      </c>
      <c r="B117" s="103" t="str">
        <f>'LOE-Ref-VZGTTQ00011797-BH'!B32</f>
        <v>Kushal Kumar</v>
      </c>
      <c r="C117" s="98" t="str">
        <f>'LOE-Ref-VZGTTQ00011797-BH'!C32</f>
        <v>Offshore</v>
      </c>
      <c r="D117" s="98" t="str">
        <f>'LOE-Ref-VZGTTQ00011797-BH'!D32</f>
        <v>ACT-196</v>
      </c>
      <c r="E117" s="103" t="str">
        <f>'LOE-Ref-VZGTTQ00011797-BH'!G32</f>
        <v>Release Train Engineer</v>
      </c>
      <c r="F117" s="116" t="s">
        <v>50</v>
      </c>
      <c r="G117" s="50" t="s">
        <v>51</v>
      </c>
      <c r="H117" s="98">
        <v>1000412773</v>
      </c>
      <c r="I117" s="98" t="s">
        <v>52</v>
      </c>
      <c r="J117" s="98" t="s">
        <v>53</v>
      </c>
      <c r="K117" s="99">
        <f>'LOE-Ref-VZGTTQ00011797-BH'!K32</f>
        <v>22</v>
      </c>
      <c r="L117" s="99">
        <f>'LOE-Ref-VZGTTQ00011797-BH'!L32</f>
        <v>3696</v>
      </c>
      <c r="M117" s="99">
        <f>'LOE-Ref-VZGTTQ00011797-BH'!M32</f>
        <v>3696</v>
      </c>
      <c r="N117" s="99">
        <f>'LOE-Ref-VZGTTQ00011797-BH'!N32</f>
        <v>3696</v>
      </c>
      <c r="O117" s="99">
        <f>'LOE-Ref-VZGTTQ00011797-BH'!O32</f>
        <v>3696</v>
      </c>
      <c r="P117" s="99">
        <f>'LOE-Ref-VZGTTQ00011797-BH'!P32</f>
        <v>3696</v>
      </c>
      <c r="Q117" s="99">
        <f>'LOE-Ref-VZGTTQ00011797-BH'!Q32</f>
        <v>3696</v>
      </c>
      <c r="R117" s="99">
        <f>'LOE-Ref-VZGTTQ00011797-BH'!R32</f>
        <v>3696</v>
      </c>
      <c r="S117" s="99">
        <f>'LOE-Ref-VZGTTQ00011797-BH'!Y32</f>
        <v>11088</v>
      </c>
      <c r="T117" s="99">
        <f>'LOE-Ref-VZGTTQ00011797-BH'!Z32</f>
        <v>11088</v>
      </c>
      <c r="U117" s="99">
        <f>'LOE-Ref-VZGTTQ00011797-BH'!AC32</f>
        <v>22176</v>
      </c>
      <c r="V117" s="98"/>
    </row>
    <row r="118" spans="1:22" ht="20.9" customHeight="1">
      <c r="A118" s="98" t="e">
        <f>'LOE-Ref-VZGTTQ00011797-BH'!#REF!</f>
        <v>#REF!</v>
      </c>
      <c r="B118" s="103" t="e">
        <f>'LOE-Ref-VZGTTQ00011797-BH'!#REF!</f>
        <v>#REF!</v>
      </c>
      <c r="C118" s="98" t="e">
        <f>'LOE-Ref-VZGTTQ00011797-BH'!#REF!</f>
        <v>#REF!</v>
      </c>
      <c r="D118" s="98" t="e">
        <f>'LOE-Ref-VZGTTQ00011797-BH'!#REF!</f>
        <v>#REF!</v>
      </c>
      <c r="E118" s="103" t="e">
        <f>'LOE-Ref-VZGTTQ00011797-BH'!#REF!</f>
        <v>#REF!</v>
      </c>
      <c r="F118" s="116" t="s">
        <v>50</v>
      </c>
      <c r="G118" s="50" t="s">
        <v>51</v>
      </c>
      <c r="H118" s="98">
        <v>1000412773</v>
      </c>
      <c r="I118" s="98" t="s">
        <v>52</v>
      </c>
      <c r="J118" s="98" t="s">
        <v>24</v>
      </c>
      <c r="K118" s="99" t="e">
        <f>'LOE-Ref-VZGTTQ00011797-BH'!#REF!</f>
        <v>#REF!</v>
      </c>
      <c r="L118" s="99" t="e">
        <f>'LOE-Ref-VZGTTQ00011797-BH'!#REF!</f>
        <v>#REF!</v>
      </c>
      <c r="M118" s="99" t="e">
        <f>'LOE-Ref-VZGTTQ00011797-BH'!#REF!</f>
        <v>#REF!</v>
      </c>
      <c r="N118" s="99" t="e">
        <f>'LOE-Ref-VZGTTQ00011797-BH'!#REF!</f>
        <v>#REF!</v>
      </c>
      <c r="O118" s="99" t="e">
        <f>'LOE-Ref-VZGTTQ00011797-BH'!#REF!</f>
        <v>#REF!</v>
      </c>
      <c r="P118" s="99" t="e">
        <f>'LOE-Ref-VZGTTQ00011797-BH'!#REF!</f>
        <v>#REF!</v>
      </c>
      <c r="Q118" s="99" t="e">
        <f>'LOE-Ref-VZGTTQ00011797-BH'!#REF!</f>
        <v>#REF!</v>
      </c>
      <c r="R118" s="99" t="e">
        <f>'LOE-Ref-VZGTTQ00011797-BH'!#REF!</f>
        <v>#REF!</v>
      </c>
      <c r="S118" s="99" t="e">
        <f>'LOE-Ref-VZGTTQ00011797-BH'!#REF!</f>
        <v>#REF!</v>
      </c>
      <c r="T118" s="99" t="e">
        <f>'LOE-Ref-VZGTTQ00011797-BH'!#REF!</f>
        <v>#REF!</v>
      </c>
      <c r="U118" s="99" t="e">
        <f>'LOE-Ref-VZGTTQ00011797-BH'!#REF!</f>
        <v>#REF!</v>
      </c>
      <c r="V118" s="98"/>
    </row>
    <row r="119" spans="1:22" ht="20.9" customHeight="1">
      <c r="A119" s="98" t="e">
        <f>'LOE-Ref-VZGTTQ00011797-BH'!#REF!</f>
        <v>#REF!</v>
      </c>
      <c r="B119" s="103" t="e">
        <f>'LOE-Ref-VZGTTQ00011797-BH'!#REF!</f>
        <v>#REF!</v>
      </c>
      <c r="C119" s="98" t="e">
        <f>'LOE-Ref-VZGTTQ00011797-BH'!#REF!</f>
        <v>#REF!</v>
      </c>
      <c r="D119" s="98" t="e">
        <f>'LOE-Ref-VZGTTQ00011797-BH'!#REF!</f>
        <v>#REF!</v>
      </c>
      <c r="E119" s="103" t="e">
        <f>'LOE-Ref-VZGTTQ00011797-BH'!#REF!</f>
        <v>#REF!</v>
      </c>
      <c r="F119" s="116" t="s">
        <v>50</v>
      </c>
      <c r="G119" s="50" t="s">
        <v>51</v>
      </c>
      <c r="H119" s="98">
        <v>1000445090</v>
      </c>
      <c r="I119" s="98" t="s">
        <v>54</v>
      </c>
      <c r="J119" s="98" t="s">
        <v>33</v>
      </c>
      <c r="K119" s="99" t="e">
        <f>'LOE-Ref-VZGTTQ00011797-BH'!#REF!</f>
        <v>#REF!</v>
      </c>
      <c r="L119" s="99" t="e">
        <f>'LOE-Ref-VZGTTQ00011797-BH'!#REF!</f>
        <v>#REF!</v>
      </c>
      <c r="M119" s="99" t="e">
        <f>'LOE-Ref-VZGTTQ00011797-BH'!#REF!</f>
        <v>#REF!</v>
      </c>
      <c r="N119" s="99" t="e">
        <f>'LOE-Ref-VZGTTQ00011797-BH'!#REF!</f>
        <v>#REF!</v>
      </c>
      <c r="O119" s="99" t="e">
        <f>'LOE-Ref-VZGTTQ00011797-BH'!#REF!</f>
        <v>#REF!</v>
      </c>
      <c r="P119" s="99" t="e">
        <f>'LOE-Ref-VZGTTQ00011797-BH'!#REF!</f>
        <v>#REF!</v>
      </c>
      <c r="Q119" s="99" t="e">
        <f>'LOE-Ref-VZGTTQ00011797-BH'!#REF!</f>
        <v>#REF!</v>
      </c>
      <c r="R119" s="99" t="e">
        <f>'LOE-Ref-VZGTTQ00011797-BH'!#REF!</f>
        <v>#REF!</v>
      </c>
      <c r="S119" s="99" t="e">
        <f>'LOE-Ref-VZGTTQ00011797-BH'!#REF!</f>
        <v>#REF!</v>
      </c>
      <c r="T119" s="99" t="e">
        <f>'LOE-Ref-VZGTTQ00011797-BH'!#REF!</f>
        <v>#REF!</v>
      </c>
      <c r="U119" s="99" t="e">
        <f>'LOE-Ref-VZGTTQ00011797-BH'!#REF!</f>
        <v>#REF!</v>
      </c>
      <c r="V119" s="98" t="e">
        <f>'LOE-Ref-VZGTTQ00011797-BH'!#REF!</f>
        <v>#REF!</v>
      </c>
    </row>
    <row r="120" spans="1:22" ht="20.9" customHeight="1">
      <c r="A120" s="98">
        <f>'LOE-Ref-VZGTTQ00011797-BH'!A33</f>
        <v>959343</v>
      </c>
      <c r="B120" s="103" t="str">
        <f>'LOE-Ref-VZGTTQ00011797-BH'!B33</f>
        <v>Bhavani Medishetty</v>
      </c>
      <c r="C120" s="98" t="str">
        <f>'LOE-Ref-VZGTTQ00011797-BH'!C33</f>
        <v>Onshore</v>
      </c>
      <c r="D120" s="98" t="str">
        <f>'LOE-Ref-VZGTTQ00011797-BH'!D33</f>
        <v>ACT234</v>
      </c>
      <c r="E120" s="103" t="str">
        <f>'LOE-Ref-VZGTTQ00011797-BH'!G33</f>
        <v>PEGA</v>
      </c>
      <c r="F120" s="116" t="s">
        <v>50</v>
      </c>
      <c r="G120" s="50" t="s">
        <v>51</v>
      </c>
      <c r="H120" s="98">
        <v>1000412773</v>
      </c>
      <c r="I120" s="98" t="s">
        <v>52</v>
      </c>
      <c r="J120" s="98" t="s">
        <v>24</v>
      </c>
      <c r="K120" s="99">
        <f>'LOE-Ref-VZGTTQ00011797-BH'!K33</f>
        <v>115</v>
      </c>
      <c r="L120" s="99">
        <f>'LOE-Ref-VZGTTQ00011797-BH'!L33</f>
        <v>19320</v>
      </c>
      <c r="M120" s="99">
        <f>'LOE-Ref-VZGTTQ00011797-BH'!M33</f>
        <v>19320</v>
      </c>
      <c r="N120" s="99">
        <f>'LOE-Ref-VZGTTQ00011797-BH'!N33</f>
        <v>19320</v>
      </c>
      <c r="O120" s="99">
        <f>'LOE-Ref-VZGTTQ00011797-BH'!O33</f>
        <v>19320</v>
      </c>
      <c r="P120" s="99">
        <f>'LOE-Ref-VZGTTQ00011797-BH'!P33</f>
        <v>19320</v>
      </c>
      <c r="Q120" s="99">
        <f>'LOE-Ref-VZGTTQ00011797-BH'!Q33</f>
        <v>19320</v>
      </c>
      <c r="R120" s="99">
        <f>'LOE-Ref-VZGTTQ00011797-BH'!R33</f>
        <v>19320</v>
      </c>
      <c r="S120" s="99">
        <f>'LOE-Ref-VZGTTQ00011797-BH'!Y33</f>
        <v>57960</v>
      </c>
      <c r="T120" s="99">
        <f>'LOE-Ref-VZGTTQ00011797-BH'!Z33</f>
        <v>57960</v>
      </c>
      <c r="U120" s="99">
        <f>'LOE-Ref-VZGTTQ00011797-BH'!AC33</f>
        <v>115920</v>
      </c>
      <c r="V120" s="98"/>
    </row>
    <row r="121" spans="1:22" ht="20.9" customHeight="1">
      <c r="A121" s="98">
        <f>'LOE-Ref-VZGTTQ00011797-BH'!A34</f>
        <v>2132785</v>
      </c>
      <c r="B121" s="103" t="str">
        <f>'LOE-Ref-VZGTTQ00011797-BH'!B34</f>
        <v>Bhuvaneshwari Hariharan</v>
      </c>
      <c r="C121" s="98" t="str">
        <f>'LOE-Ref-VZGTTQ00011797-BH'!C34</f>
        <v>Onshore</v>
      </c>
      <c r="D121" s="98" t="str">
        <f>'LOE-Ref-VZGTTQ00011797-BH'!D34</f>
        <v>ACT260</v>
      </c>
      <c r="E121" s="103" t="str">
        <f>'LOE-Ref-VZGTTQ00011797-BH'!G34</f>
        <v>PEGA</v>
      </c>
      <c r="F121" s="116" t="s">
        <v>50</v>
      </c>
      <c r="G121" s="50" t="s">
        <v>51</v>
      </c>
      <c r="H121" s="98">
        <v>1000412773</v>
      </c>
      <c r="I121" s="98" t="s">
        <v>52</v>
      </c>
      <c r="J121" s="98" t="s">
        <v>27</v>
      </c>
      <c r="K121" s="99">
        <f>'LOE-Ref-VZGTTQ00011797-BH'!K34</f>
        <v>115</v>
      </c>
      <c r="L121" s="99">
        <f>'LOE-Ref-VZGTTQ00011797-BH'!L34</f>
        <v>19320</v>
      </c>
      <c r="M121" s="99">
        <f>'LOE-Ref-VZGTTQ00011797-BH'!M34</f>
        <v>19320</v>
      </c>
      <c r="N121" s="99">
        <f>'LOE-Ref-VZGTTQ00011797-BH'!N34</f>
        <v>19320</v>
      </c>
      <c r="O121" s="99">
        <f>'LOE-Ref-VZGTTQ00011797-BH'!O34</f>
        <v>19320</v>
      </c>
      <c r="P121" s="99">
        <f>'LOE-Ref-VZGTTQ00011797-BH'!P34</f>
        <v>19320</v>
      </c>
      <c r="Q121" s="99">
        <f>'LOE-Ref-VZGTTQ00011797-BH'!Q34</f>
        <v>19320</v>
      </c>
      <c r="R121" s="99">
        <f>'LOE-Ref-VZGTTQ00011797-BH'!R34</f>
        <v>19320</v>
      </c>
      <c r="S121" s="99">
        <f>'LOE-Ref-VZGTTQ00011797-BH'!Y34</f>
        <v>57960</v>
      </c>
      <c r="T121" s="99">
        <f>'LOE-Ref-VZGTTQ00011797-BH'!Z34</f>
        <v>57960</v>
      </c>
      <c r="U121" s="99">
        <f>'LOE-Ref-VZGTTQ00011797-BH'!AC34</f>
        <v>115920</v>
      </c>
      <c r="V121" s="98"/>
    </row>
    <row r="122" spans="1:22" ht="20.9" customHeight="1">
      <c r="A122" s="98">
        <f>'LOE-Ref-VZGTTQ00011797-BH'!A35</f>
        <v>2018310</v>
      </c>
      <c r="B122" s="103" t="str">
        <f>'LOE-Ref-VZGTTQ00011797-BH'!B35</f>
        <v>Chinnadurai, Kuzhanthaivel</v>
      </c>
      <c r="C122" s="98" t="str">
        <f>'LOE-Ref-VZGTTQ00011797-BH'!C35</f>
        <v>Onshore</v>
      </c>
      <c r="D122" s="98" t="str">
        <f>'LOE-Ref-VZGTTQ00011797-BH'!D35</f>
        <v>ACT260</v>
      </c>
      <c r="E122" s="103" t="str">
        <f>'LOE-Ref-VZGTTQ00011797-BH'!G35</f>
        <v>Java Springboot Microservices SpringReactive</v>
      </c>
      <c r="F122" s="116" t="s">
        <v>50</v>
      </c>
      <c r="G122" s="50" t="s">
        <v>51</v>
      </c>
      <c r="H122" s="98">
        <v>1000412773</v>
      </c>
      <c r="I122" s="98" t="s">
        <v>52</v>
      </c>
      <c r="J122" s="98" t="s">
        <v>27</v>
      </c>
      <c r="K122" s="99">
        <f>'LOE-Ref-VZGTTQ00011797-BH'!K35</f>
        <v>95</v>
      </c>
      <c r="L122" s="99">
        <f>'LOE-Ref-VZGTTQ00011797-BH'!L35</f>
        <v>15960</v>
      </c>
      <c r="M122" s="99">
        <f>'LOE-Ref-VZGTTQ00011797-BH'!M35</f>
        <v>15960</v>
      </c>
      <c r="N122" s="99">
        <f>'LOE-Ref-VZGTTQ00011797-BH'!N35</f>
        <v>15960</v>
      </c>
      <c r="O122" s="99">
        <f>'LOE-Ref-VZGTTQ00011797-BH'!O35</f>
        <v>15960</v>
      </c>
      <c r="P122" s="99">
        <f>'LOE-Ref-VZGTTQ00011797-BH'!P35</f>
        <v>15960</v>
      </c>
      <c r="Q122" s="99">
        <f>'LOE-Ref-VZGTTQ00011797-BH'!Q35</f>
        <v>15960</v>
      </c>
      <c r="R122" s="99">
        <f>'LOE-Ref-VZGTTQ00011797-BH'!R35</f>
        <v>15960</v>
      </c>
      <c r="S122" s="99">
        <f>'LOE-Ref-VZGTTQ00011797-BH'!Y35</f>
        <v>47880</v>
      </c>
      <c r="T122" s="99">
        <f>'LOE-Ref-VZGTTQ00011797-BH'!Z35</f>
        <v>47880</v>
      </c>
      <c r="U122" s="99">
        <f>'LOE-Ref-VZGTTQ00011797-BH'!AC35</f>
        <v>95760</v>
      </c>
      <c r="V122" s="98"/>
    </row>
    <row r="123" spans="1:22" ht="20.9" customHeight="1">
      <c r="A123" s="98">
        <f>'LOE-Ref-VZGTTQ00011797-BH'!A36</f>
        <v>969769</v>
      </c>
      <c r="B123" s="103" t="str">
        <f>'LOE-Ref-VZGTTQ00011797-BH'!B36</f>
        <v>Debra Burbank</v>
      </c>
      <c r="C123" s="98" t="str">
        <f>'LOE-Ref-VZGTTQ00011797-BH'!C36</f>
        <v>Onshore</v>
      </c>
      <c r="D123" s="98" t="str">
        <f>'LOE-Ref-VZGTTQ00011797-BH'!D36</f>
        <v>ACT125</v>
      </c>
      <c r="E123" s="103" t="str">
        <f>'LOE-Ref-VZGTTQ00011797-BH'!G36</f>
        <v>Release Train Engineer</v>
      </c>
      <c r="F123" s="116" t="s">
        <v>50</v>
      </c>
      <c r="G123" s="50" t="s">
        <v>51</v>
      </c>
      <c r="H123" s="98">
        <v>1000445090</v>
      </c>
      <c r="I123" s="98" t="s">
        <v>54</v>
      </c>
      <c r="J123" s="98" t="s">
        <v>33</v>
      </c>
      <c r="K123" s="99">
        <f>'LOE-Ref-VZGTTQ00011797-BH'!K36</f>
        <v>105</v>
      </c>
      <c r="L123" s="99">
        <f>'LOE-Ref-VZGTTQ00011797-BH'!L36</f>
        <v>17640</v>
      </c>
      <c r="M123" s="99">
        <f>'LOE-Ref-VZGTTQ00011797-BH'!M36</f>
        <v>17640</v>
      </c>
      <c r="N123" s="99">
        <f>'LOE-Ref-VZGTTQ00011797-BH'!N36</f>
        <v>17640</v>
      </c>
      <c r="O123" s="99">
        <f>'LOE-Ref-VZGTTQ00011797-BH'!O36</f>
        <v>15120</v>
      </c>
      <c r="P123" s="99">
        <f>'LOE-Ref-VZGTTQ00011797-BH'!P36</f>
        <v>17640</v>
      </c>
      <c r="Q123" s="99">
        <f>'LOE-Ref-VZGTTQ00011797-BH'!Q36</f>
        <v>17640</v>
      </c>
      <c r="R123" s="99">
        <f>'LOE-Ref-VZGTTQ00011797-BH'!R36</f>
        <v>17640</v>
      </c>
      <c r="S123" s="99">
        <f>'LOE-Ref-VZGTTQ00011797-BH'!Y36</f>
        <v>50400</v>
      </c>
      <c r="T123" s="99">
        <f>'LOE-Ref-VZGTTQ00011797-BH'!Z36</f>
        <v>52920</v>
      </c>
      <c r="U123" s="99">
        <f>'LOE-Ref-VZGTTQ00011797-BH'!AC36</f>
        <v>103320</v>
      </c>
      <c r="V123" s="98" t="str">
        <f>'LOE-Ref-VZGTTQ00011797-BH'!AF36</f>
        <v>Elysium</v>
      </c>
    </row>
    <row r="124" spans="1:22" ht="20.9" customHeight="1">
      <c r="A124" s="98" t="e">
        <f>'LOE-Ref-VZGTTQ00011797-BH'!#REF!</f>
        <v>#REF!</v>
      </c>
      <c r="B124" s="103" t="e">
        <f>'LOE-Ref-VZGTTQ00011797-BH'!#REF!</f>
        <v>#REF!</v>
      </c>
      <c r="C124" s="98" t="e">
        <f>'LOE-Ref-VZGTTQ00011797-BH'!#REF!</f>
        <v>#REF!</v>
      </c>
      <c r="D124" s="98" t="e">
        <f>'LOE-Ref-VZGTTQ00011797-BH'!#REF!</f>
        <v>#REF!</v>
      </c>
      <c r="E124" s="103" t="e">
        <f>'LOE-Ref-VZGTTQ00011797-BH'!#REF!</f>
        <v>#REF!</v>
      </c>
      <c r="F124" s="116" t="s">
        <v>50</v>
      </c>
      <c r="G124" s="50" t="s">
        <v>51</v>
      </c>
      <c r="H124" s="98">
        <v>1000445090</v>
      </c>
      <c r="I124" s="98" t="s">
        <v>54</v>
      </c>
      <c r="J124" s="98" t="s">
        <v>27</v>
      </c>
      <c r="K124" s="99" t="e">
        <f>'LOE-Ref-VZGTTQ00011797-BH'!#REF!</f>
        <v>#REF!</v>
      </c>
      <c r="L124" s="99" t="e">
        <f>'LOE-Ref-VZGTTQ00011797-BH'!#REF!</f>
        <v>#REF!</v>
      </c>
      <c r="M124" s="99" t="e">
        <f>'LOE-Ref-VZGTTQ00011797-BH'!#REF!</f>
        <v>#REF!</v>
      </c>
      <c r="N124" s="99" t="e">
        <f>'LOE-Ref-VZGTTQ00011797-BH'!#REF!</f>
        <v>#REF!</v>
      </c>
      <c r="O124" s="99" t="e">
        <f>'LOE-Ref-VZGTTQ00011797-BH'!#REF!</f>
        <v>#REF!</v>
      </c>
      <c r="P124" s="99" t="e">
        <f>'LOE-Ref-VZGTTQ00011797-BH'!#REF!</f>
        <v>#REF!</v>
      </c>
      <c r="Q124" s="99" t="e">
        <f>'LOE-Ref-VZGTTQ00011797-BH'!#REF!</f>
        <v>#REF!</v>
      </c>
      <c r="R124" s="99" t="e">
        <f>'LOE-Ref-VZGTTQ00011797-BH'!#REF!</f>
        <v>#REF!</v>
      </c>
      <c r="S124" s="99" t="e">
        <f>'LOE-Ref-VZGTTQ00011797-BH'!#REF!</f>
        <v>#REF!</v>
      </c>
      <c r="T124" s="99" t="e">
        <f>'LOE-Ref-VZGTTQ00011797-BH'!#REF!</f>
        <v>#REF!</v>
      </c>
      <c r="U124" s="99" t="e">
        <f>'LOE-Ref-VZGTTQ00011797-BH'!#REF!</f>
        <v>#REF!</v>
      </c>
      <c r="V124" s="98"/>
    </row>
    <row r="125" spans="1:22" ht="20.9" customHeight="1">
      <c r="A125" s="98" t="e">
        <f>'LOE-Ref-VZGTTQ00011797-BH'!#REF!</f>
        <v>#REF!</v>
      </c>
      <c r="B125" s="103" t="e">
        <f>'LOE-Ref-VZGTTQ00011797-BH'!#REF!</f>
        <v>#REF!</v>
      </c>
      <c r="C125" s="98" t="e">
        <f>'LOE-Ref-VZGTTQ00011797-BH'!#REF!</f>
        <v>#REF!</v>
      </c>
      <c r="D125" s="98" t="e">
        <f>'LOE-Ref-VZGTTQ00011797-BH'!#REF!</f>
        <v>#REF!</v>
      </c>
      <c r="E125" s="103" t="e">
        <f>'LOE-Ref-VZGTTQ00011797-BH'!#REF!</f>
        <v>#REF!</v>
      </c>
      <c r="F125" s="116" t="s">
        <v>50</v>
      </c>
      <c r="G125" s="50" t="s">
        <v>51</v>
      </c>
      <c r="H125" s="98">
        <v>1000445090</v>
      </c>
      <c r="I125" s="98" t="s">
        <v>54</v>
      </c>
      <c r="J125" s="98" t="s">
        <v>27</v>
      </c>
      <c r="K125" s="99" t="e">
        <f>'LOE-Ref-VZGTTQ00011797-BH'!#REF!</f>
        <v>#REF!</v>
      </c>
      <c r="L125" s="99" t="e">
        <f>'LOE-Ref-VZGTTQ00011797-BH'!#REF!</f>
        <v>#REF!</v>
      </c>
      <c r="M125" s="99" t="e">
        <f>'LOE-Ref-VZGTTQ00011797-BH'!#REF!</f>
        <v>#REF!</v>
      </c>
      <c r="N125" s="99" t="e">
        <f>'LOE-Ref-VZGTTQ00011797-BH'!#REF!</f>
        <v>#REF!</v>
      </c>
      <c r="O125" s="99" t="e">
        <f>'LOE-Ref-VZGTTQ00011797-BH'!#REF!</f>
        <v>#REF!</v>
      </c>
      <c r="P125" s="99" t="e">
        <f>'LOE-Ref-VZGTTQ00011797-BH'!#REF!</f>
        <v>#REF!</v>
      </c>
      <c r="Q125" s="99" t="e">
        <f>'LOE-Ref-VZGTTQ00011797-BH'!#REF!</f>
        <v>#REF!</v>
      </c>
      <c r="R125" s="99" t="e">
        <f>'LOE-Ref-VZGTTQ00011797-BH'!#REF!</f>
        <v>#REF!</v>
      </c>
      <c r="S125" s="99" t="e">
        <f>'LOE-Ref-VZGTTQ00011797-BH'!#REF!</f>
        <v>#REF!</v>
      </c>
      <c r="T125" s="99" t="e">
        <f>'LOE-Ref-VZGTTQ00011797-BH'!#REF!</f>
        <v>#REF!</v>
      </c>
      <c r="U125" s="99" t="e">
        <f>'LOE-Ref-VZGTTQ00011797-BH'!#REF!</f>
        <v>#REF!</v>
      </c>
      <c r="V125" s="98"/>
    </row>
    <row r="126" spans="1:22" ht="20.9"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24</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t="e">
        <f>'LOE-Ref-VZGTTQ00011797-BH'!#REF!</f>
        <v>#REF!</v>
      </c>
    </row>
    <row r="127" spans="1:22" ht="20.9" customHeight="1">
      <c r="A127" s="98">
        <f>'LOE-Ref-VZGTTQ00011797-BH'!A37</f>
        <v>290282</v>
      </c>
      <c r="B127" s="103" t="str">
        <f>'LOE-Ref-VZGTTQ00011797-BH'!B37</f>
        <v>Dhivya Ettikan</v>
      </c>
      <c r="C127" s="98" t="str">
        <f>'LOE-Ref-VZGTTQ00011797-BH'!C37</f>
        <v>Onshore</v>
      </c>
      <c r="D127" s="98" t="str">
        <f>'LOE-Ref-VZGTTQ00011797-BH'!D37</f>
        <v>ACT211</v>
      </c>
      <c r="E127" s="103" t="str">
        <f>'LOE-Ref-VZGTTQ00011797-BH'!G37</f>
        <v>Java Springboot Microservices SpringReactive</v>
      </c>
      <c r="F127" s="116" t="s">
        <v>50</v>
      </c>
      <c r="G127" s="50" t="s">
        <v>51</v>
      </c>
      <c r="H127" s="98">
        <v>1000412773</v>
      </c>
      <c r="I127" s="98" t="s">
        <v>52</v>
      </c>
      <c r="J127" s="98" t="s">
        <v>24</v>
      </c>
      <c r="K127" s="99">
        <f>'LOE-Ref-VZGTTQ00011797-BH'!K37</f>
        <v>95</v>
      </c>
      <c r="L127" s="99">
        <f>'LOE-Ref-VZGTTQ00011797-BH'!L37</f>
        <v>15960</v>
      </c>
      <c r="M127" s="99">
        <f>'LOE-Ref-VZGTTQ00011797-BH'!M37</f>
        <v>0</v>
      </c>
      <c r="N127" s="99">
        <f>'LOE-Ref-VZGTTQ00011797-BH'!N37</f>
        <v>7980</v>
      </c>
      <c r="O127" s="99">
        <f>'LOE-Ref-VZGTTQ00011797-BH'!O37</f>
        <v>15960</v>
      </c>
      <c r="P127" s="99">
        <f>'LOE-Ref-VZGTTQ00011797-BH'!P37</f>
        <v>7980</v>
      </c>
      <c r="Q127" s="99">
        <f>'LOE-Ref-VZGTTQ00011797-BH'!Q37</f>
        <v>0</v>
      </c>
      <c r="R127" s="99">
        <f>'LOE-Ref-VZGTTQ00011797-BH'!R37</f>
        <v>0</v>
      </c>
      <c r="S127" s="99">
        <f>'LOE-Ref-VZGTTQ00011797-BH'!Y37</f>
        <v>23940</v>
      </c>
      <c r="T127" s="99">
        <f>'LOE-Ref-VZGTTQ00011797-BH'!Z37</f>
        <v>7980</v>
      </c>
      <c r="U127" s="99">
        <f>'LOE-Ref-VZGTTQ00011797-BH'!AC37</f>
        <v>31920</v>
      </c>
      <c r="V127" s="98"/>
    </row>
    <row r="128" spans="1:22" ht="20.9"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row>
    <row r="129" spans="1:22" ht="20.9" customHeight="1">
      <c r="A129" s="98" t="e">
        <f>'LOE-Ref-VZGTTQ00011797-BH'!#REF!</f>
        <v>#REF!</v>
      </c>
      <c r="B129" s="103" t="e">
        <f>'LOE-Ref-VZGTTQ00011797-BH'!#REF!</f>
        <v>#REF!</v>
      </c>
      <c r="C129" s="98" t="e">
        <f>'LOE-Ref-VZGTTQ00011797-BH'!#REF!</f>
        <v>#REF!</v>
      </c>
      <c r="D129" s="98" t="e">
        <f>'LOE-Ref-VZGTTQ00011797-BH'!#REF!</f>
        <v>#REF!</v>
      </c>
      <c r="E129" s="103" t="e">
        <f>'LOE-Ref-VZGTTQ00011797-BH'!#REF!</f>
        <v>#REF!</v>
      </c>
      <c r="F129" s="116" t="s">
        <v>50</v>
      </c>
      <c r="G129" s="50" t="s">
        <v>51</v>
      </c>
      <c r="H129" s="98">
        <v>1000445090</v>
      </c>
      <c r="I129" s="98" t="s">
        <v>54</v>
      </c>
      <c r="J129" s="98" t="s">
        <v>27</v>
      </c>
      <c r="K129" s="99" t="e">
        <f>'LOE-Ref-VZGTTQ00011797-BH'!#REF!</f>
        <v>#REF!</v>
      </c>
      <c r="L129" s="99" t="e">
        <f>'LOE-Ref-VZGTTQ00011797-BH'!#REF!</f>
        <v>#REF!</v>
      </c>
      <c r="M129" s="99" t="e">
        <f>'LOE-Ref-VZGTTQ00011797-BH'!#REF!</f>
        <v>#REF!</v>
      </c>
      <c r="N129" s="99" t="e">
        <f>'LOE-Ref-VZGTTQ00011797-BH'!#REF!</f>
        <v>#REF!</v>
      </c>
      <c r="O129" s="99" t="e">
        <f>'LOE-Ref-VZGTTQ00011797-BH'!#REF!</f>
        <v>#REF!</v>
      </c>
      <c r="P129" s="99" t="e">
        <f>'LOE-Ref-VZGTTQ00011797-BH'!#REF!</f>
        <v>#REF!</v>
      </c>
      <c r="Q129" s="99" t="e">
        <f>'LOE-Ref-VZGTTQ00011797-BH'!#REF!</f>
        <v>#REF!</v>
      </c>
      <c r="R129" s="99" t="e">
        <f>'LOE-Ref-VZGTTQ00011797-BH'!#REF!</f>
        <v>#REF!</v>
      </c>
      <c r="S129" s="99" t="e">
        <f>'LOE-Ref-VZGTTQ00011797-BH'!#REF!</f>
        <v>#REF!</v>
      </c>
      <c r="T129" s="99" t="e">
        <f>'LOE-Ref-VZGTTQ00011797-BH'!#REF!</f>
        <v>#REF!</v>
      </c>
      <c r="U129" s="99" t="e">
        <f>'LOE-Ref-VZGTTQ00011797-BH'!#REF!</f>
        <v>#REF!</v>
      </c>
      <c r="V129" s="98" t="e">
        <f>'LOE-Ref-VZGTTQ00011797-BH'!#REF!</f>
        <v>#REF!</v>
      </c>
    </row>
    <row r="130" spans="1:22" ht="20.9"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26</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0.9" customHeight="1">
      <c r="A131" s="98">
        <f>'LOE-Ref-VZGTTQ00011797-BH'!A38</f>
        <v>955490</v>
      </c>
      <c r="B131" s="103" t="str">
        <f>'LOE-Ref-VZGTTQ00011797-BH'!B38</f>
        <v>Farjana Bashar</v>
      </c>
      <c r="C131" s="98" t="str">
        <f>'LOE-Ref-VZGTTQ00011797-BH'!C38</f>
        <v>Onshore</v>
      </c>
      <c r="D131" s="98" t="str">
        <f>'LOE-Ref-VZGTTQ00011797-BH'!D38</f>
        <v>ACT211</v>
      </c>
      <c r="E131" s="103" t="str">
        <f>'LOE-Ref-VZGTTQ00011797-BH'!G38</f>
        <v>QA Analyst</v>
      </c>
      <c r="F131" s="116" t="s">
        <v>50</v>
      </c>
      <c r="G131" s="50" t="s">
        <v>51</v>
      </c>
      <c r="H131" s="98">
        <v>1000412773</v>
      </c>
      <c r="I131" s="98" t="s">
        <v>52</v>
      </c>
      <c r="J131" s="98" t="s">
        <v>24</v>
      </c>
      <c r="K131" s="99">
        <f>'LOE-Ref-VZGTTQ00011797-BH'!K38</f>
        <v>95</v>
      </c>
      <c r="L131" s="99">
        <f>'LOE-Ref-VZGTTQ00011797-BH'!L38</f>
        <v>15960</v>
      </c>
      <c r="M131" s="99">
        <f>'LOE-Ref-VZGTTQ00011797-BH'!M38</f>
        <v>15960</v>
      </c>
      <c r="N131" s="99">
        <f>'LOE-Ref-VZGTTQ00011797-BH'!N38</f>
        <v>15960</v>
      </c>
      <c r="O131" s="99">
        <f>'LOE-Ref-VZGTTQ00011797-BH'!O38</f>
        <v>15960</v>
      </c>
      <c r="P131" s="99">
        <f>'LOE-Ref-VZGTTQ00011797-BH'!P38</f>
        <v>15960</v>
      </c>
      <c r="Q131" s="99">
        <f>'LOE-Ref-VZGTTQ00011797-BH'!Q38</f>
        <v>9576</v>
      </c>
      <c r="R131" s="99">
        <f>'LOE-Ref-VZGTTQ00011797-BH'!R38</f>
        <v>0</v>
      </c>
      <c r="S131" s="99">
        <f>'LOE-Ref-VZGTTQ00011797-BH'!Y38</f>
        <v>47880</v>
      </c>
      <c r="T131" s="99">
        <f>'LOE-Ref-VZGTTQ00011797-BH'!Z38</f>
        <v>25536</v>
      </c>
      <c r="U131" s="99">
        <f>'LOE-Ref-VZGTTQ00011797-BH'!AC38</f>
        <v>73416</v>
      </c>
      <c r="V131" s="98"/>
    </row>
    <row r="132" spans="1:22" ht="20.9"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1000412773</v>
      </c>
      <c r="I132" s="98" t="s">
        <v>52</v>
      </c>
      <c r="J132" s="98" t="s">
        <v>24</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0.9" customHeight="1">
      <c r="A133" s="98" t="e">
        <f>'LOE-Ref-VZGTTQ00011797-BH'!#REF!</f>
        <v>#REF!</v>
      </c>
      <c r="B133" s="103" t="e">
        <f>'LOE-Ref-VZGTTQ00011797-BH'!#REF!</f>
        <v>#REF!</v>
      </c>
      <c r="C133" s="98" t="e">
        <f>'LOE-Ref-VZGTTQ00011797-BH'!#REF!</f>
        <v>#REF!</v>
      </c>
      <c r="D133" s="98" t="e">
        <f>'LOE-Ref-VZGTTQ00011797-BH'!#REF!</f>
        <v>#REF!</v>
      </c>
      <c r="E133" s="103" t="e">
        <f>'LOE-Ref-VZGTTQ00011797-BH'!#REF!</f>
        <v>#REF!</v>
      </c>
      <c r="F133" s="116" t="s">
        <v>50</v>
      </c>
      <c r="G133" s="50" t="s">
        <v>51</v>
      </c>
      <c r="H133" s="98">
        <v>1000445090</v>
      </c>
      <c r="I133" s="98" t="s">
        <v>54</v>
      </c>
      <c r="J133" s="98" t="s">
        <v>26</v>
      </c>
      <c r="K133" s="99" t="e">
        <f>'LOE-Ref-VZGTTQ00011797-BH'!#REF!</f>
        <v>#REF!</v>
      </c>
      <c r="L133" s="99" t="e">
        <f>'LOE-Ref-VZGTTQ00011797-BH'!#REF!</f>
        <v>#REF!</v>
      </c>
      <c r="M133" s="99" t="e">
        <f>'LOE-Ref-VZGTTQ00011797-BH'!#REF!</f>
        <v>#REF!</v>
      </c>
      <c r="N133" s="99" t="e">
        <f>'LOE-Ref-VZGTTQ00011797-BH'!#REF!</f>
        <v>#REF!</v>
      </c>
      <c r="O133" s="99" t="e">
        <f>'LOE-Ref-VZGTTQ00011797-BH'!#REF!</f>
        <v>#REF!</v>
      </c>
      <c r="P133" s="99" t="e">
        <f>'LOE-Ref-VZGTTQ00011797-BH'!#REF!</f>
        <v>#REF!</v>
      </c>
      <c r="Q133" s="99" t="e">
        <f>'LOE-Ref-VZGTTQ00011797-BH'!#REF!</f>
        <v>#REF!</v>
      </c>
      <c r="R133" s="99" t="e">
        <f>'LOE-Ref-VZGTTQ00011797-BH'!#REF!</f>
        <v>#REF!</v>
      </c>
      <c r="S133" s="99" t="e">
        <f>'LOE-Ref-VZGTTQ00011797-BH'!#REF!</f>
        <v>#REF!</v>
      </c>
      <c r="T133" s="99" t="e">
        <f>'LOE-Ref-VZGTTQ00011797-BH'!#REF!</f>
        <v>#REF!</v>
      </c>
      <c r="U133" s="99" t="e">
        <f>'LOE-Ref-VZGTTQ00011797-BH'!#REF!</f>
        <v>#REF!</v>
      </c>
      <c r="V133" s="98" t="e">
        <f>'LOE-Ref-VZGTTQ00011797-BH'!#REF!</f>
        <v>#REF!</v>
      </c>
    </row>
    <row r="134" spans="1:22" ht="20.9"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1000441057</v>
      </c>
      <c r="I134" s="98" t="s">
        <v>49</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t="e">
        <f>'LOE-Ref-VZGTTQ00011797-BH'!#REF!</f>
        <v>#REF!</v>
      </c>
    </row>
    <row r="135" spans="1:22" ht="20.9" customHeight="1">
      <c r="A135" s="98">
        <f>'LOE-Ref-VZGTTQ00011797-BH'!A39</f>
        <v>355372</v>
      </c>
      <c r="B135" s="103" t="str">
        <f>'LOE-Ref-VZGTTQ00011797-BH'!B39</f>
        <v>George Jose Nirappeal</v>
      </c>
      <c r="C135" s="98" t="str">
        <f>'LOE-Ref-VZGTTQ00011797-BH'!C39</f>
        <v>Onshore</v>
      </c>
      <c r="D135" s="98" t="str">
        <f>'LOE-Ref-VZGTTQ00011797-BH'!D39</f>
        <v>ACT125</v>
      </c>
      <c r="E135" s="103" t="str">
        <f>'LOE-Ref-VZGTTQ00011797-BH'!G39</f>
        <v>Java Springboot Microservices SpringReactive</v>
      </c>
      <c r="F135" s="116" t="s">
        <v>50</v>
      </c>
      <c r="G135" s="50" t="s">
        <v>51</v>
      </c>
      <c r="H135" s="98">
        <v>1000412773</v>
      </c>
      <c r="I135" s="98" t="s">
        <v>52</v>
      </c>
      <c r="J135" s="98" t="s">
        <v>33</v>
      </c>
      <c r="K135" s="99">
        <f>'LOE-Ref-VZGTTQ00011797-BH'!K39</f>
        <v>95</v>
      </c>
      <c r="L135" s="99">
        <f>'LOE-Ref-VZGTTQ00011797-BH'!L39</f>
        <v>15960</v>
      </c>
      <c r="M135" s="99">
        <f>'LOE-Ref-VZGTTQ00011797-BH'!M39</f>
        <v>0</v>
      </c>
      <c r="N135" s="99">
        <f>'LOE-Ref-VZGTTQ00011797-BH'!N39</f>
        <v>7980</v>
      </c>
      <c r="O135" s="99">
        <f>'LOE-Ref-VZGTTQ00011797-BH'!O39</f>
        <v>15960</v>
      </c>
      <c r="P135" s="99">
        <f>'LOE-Ref-VZGTTQ00011797-BH'!P39</f>
        <v>15960</v>
      </c>
      <c r="Q135" s="99">
        <f>'LOE-Ref-VZGTTQ00011797-BH'!Q39</f>
        <v>7980</v>
      </c>
      <c r="R135" s="99">
        <f>'LOE-Ref-VZGTTQ00011797-BH'!R39</f>
        <v>15960</v>
      </c>
      <c r="S135" s="99">
        <f>'LOE-Ref-VZGTTQ00011797-BH'!Y39</f>
        <v>23940</v>
      </c>
      <c r="T135" s="99">
        <f>'LOE-Ref-VZGTTQ00011797-BH'!Z39</f>
        <v>39900</v>
      </c>
      <c r="U135" s="99">
        <f>'LOE-Ref-VZGTTQ00011797-BH'!AC39</f>
        <v>63840</v>
      </c>
      <c r="V135" s="98"/>
    </row>
    <row r="136" spans="1:22" ht="20.9"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1000412773</v>
      </c>
      <c r="I136" s="98" t="s">
        <v>52</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0.9" customHeight="1">
      <c r="A137" s="98">
        <f>'LOE-Ref-VZGTTQ00011797-BH'!A40</f>
        <v>560451</v>
      </c>
      <c r="B137" s="103" t="str">
        <f>'LOE-Ref-VZGTTQ00011797-BH'!B40</f>
        <v>Jayaram Kadavala</v>
      </c>
      <c r="C137" s="98" t="str">
        <f>'LOE-Ref-VZGTTQ00011797-BH'!C40</f>
        <v>Onshore</v>
      </c>
      <c r="D137" s="98" t="str">
        <f>'LOE-Ref-VZGTTQ00011797-BH'!D40</f>
        <v>ACT260</v>
      </c>
      <c r="E137" s="103" t="str">
        <f>'LOE-Ref-VZGTTQ00011797-BH'!G40</f>
        <v>Java Springboot Microservices SpringReactive</v>
      </c>
      <c r="F137" s="116" t="s">
        <v>50</v>
      </c>
      <c r="G137" s="50" t="s">
        <v>51</v>
      </c>
      <c r="H137" s="98">
        <v>1000445090</v>
      </c>
      <c r="I137" s="98" t="s">
        <v>54</v>
      </c>
      <c r="J137" s="98" t="s">
        <v>33</v>
      </c>
      <c r="K137" s="99">
        <f>'LOE-Ref-VZGTTQ00011797-BH'!K40</f>
        <v>95</v>
      </c>
      <c r="L137" s="99">
        <f>'LOE-Ref-VZGTTQ00011797-BH'!L40</f>
        <v>15960</v>
      </c>
      <c r="M137" s="99">
        <f>'LOE-Ref-VZGTTQ00011797-BH'!M40</f>
        <v>15960</v>
      </c>
      <c r="N137" s="99">
        <f>'LOE-Ref-VZGTTQ00011797-BH'!N40</f>
        <v>15960</v>
      </c>
      <c r="O137" s="99">
        <f>'LOE-Ref-VZGTTQ00011797-BH'!O40</f>
        <v>15960</v>
      </c>
      <c r="P137" s="99">
        <f>'LOE-Ref-VZGTTQ00011797-BH'!P40</f>
        <v>15960</v>
      </c>
      <c r="Q137" s="99">
        <f>'LOE-Ref-VZGTTQ00011797-BH'!Q40</f>
        <v>15960</v>
      </c>
      <c r="R137" s="99">
        <f>'LOE-Ref-VZGTTQ00011797-BH'!R40</f>
        <v>15960</v>
      </c>
      <c r="S137" s="99">
        <f>'LOE-Ref-VZGTTQ00011797-BH'!Y40</f>
        <v>47880</v>
      </c>
      <c r="T137" s="99">
        <f>'LOE-Ref-VZGTTQ00011797-BH'!Z40</f>
        <v>47880</v>
      </c>
      <c r="U137" s="99">
        <f>'LOE-Ref-VZGTTQ00011797-BH'!AC40</f>
        <v>95760</v>
      </c>
      <c r="V137" s="98">
        <f>'LOE-Ref-VZGTTQ00011797-BH'!AF40</f>
        <v>0</v>
      </c>
    </row>
    <row r="138" spans="1:22" ht="20.9" customHeight="1">
      <c r="A138" s="98">
        <f>'LOE-Ref-VZGTTQ00011797-BH'!A41</f>
        <v>2315811</v>
      </c>
      <c r="B138" s="103" t="str">
        <f>'LOE-Ref-VZGTTQ00011797-BH'!B41</f>
        <v>Kavya Yangala</v>
      </c>
      <c r="C138" s="98" t="str">
        <f>'LOE-Ref-VZGTTQ00011797-BH'!C41</f>
        <v>Onshore</v>
      </c>
      <c r="D138" s="98" t="str">
        <f>'LOE-Ref-VZGTTQ00011797-BH'!D41</f>
        <v>ACT125</v>
      </c>
      <c r="E138" s="103" t="str">
        <f>'LOE-Ref-VZGTTQ00011797-BH'!G41</f>
        <v>ReactJS</v>
      </c>
      <c r="F138" s="116" t="s">
        <v>50</v>
      </c>
      <c r="G138" s="50" t="s">
        <v>51</v>
      </c>
      <c r="H138" s="98">
        <v>1000412773</v>
      </c>
      <c r="I138" s="98" t="s">
        <v>52</v>
      </c>
      <c r="J138" s="98" t="s">
        <v>55</v>
      </c>
      <c r="K138" s="99">
        <f>'LOE-Ref-VZGTTQ00011797-BH'!K41</f>
        <v>95</v>
      </c>
      <c r="L138" s="99">
        <f>'LOE-Ref-VZGTTQ00011797-BH'!L41</f>
        <v>15960</v>
      </c>
      <c r="M138" s="99">
        <f>'LOE-Ref-VZGTTQ00011797-BH'!M41</f>
        <v>0</v>
      </c>
      <c r="N138" s="99">
        <f>'LOE-Ref-VZGTTQ00011797-BH'!N41</f>
        <v>7980</v>
      </c>
      <c r="O138" s="99">
        <f>'LOE-Ref-VZGTTQ00011797-BH'!O41</f>
        <v>15960</v>
      </c>
      <c r="P138" s="99">
        <f>'LOE-Ref-VZGTTQ00011797-BH'!P41</f>
        <v>15960</v>
      </c>
      <c r="Q138" s="99">
        <f>'LOE-Ref-VZGTTQ00011797-BH'!Q41</f>
        <v>15960</v>
      </c>
      <c r="R138" s="99">
        <f>'LOE-Ref-VZGTTQ00011797-BH'!R41</f>
        <v>15960</v>
      </c>
      <c r="S138" s="99">
        <f>'LOE-Ref-VZGTTQ00011797-BH'!Y41</f>
        <v>23940</v>
      </c>
      <c r="T138" s="99">
        <f>'LOE-Ref-VZGTTQ00011797-BH'!Z41</f>
        <v>47880</v>
      </c>
      <c r="U138" s="99">
        <f>'LOE-Ref-VZGTTQ00011797-BH'!AC41</f>
        <v>71820</v>
      </c>
      <c r="V138" s="98"/>
    </row>
    <row r="139" spans="1:22" ht="20.9" customHeight="1">
      <c r="A139" s="98" t="e">
        <f>'LOE-Ref-VZGTTQ00011797-BH'!#REF!</f>
        <v>#REF!</v>
      </c>
      <c r="B139" s="103" t="e">
        <f>'LOE-Ref-VZGTTQ00011797-BH'!#REF!</f>
        <v>#REF!</v>
      </c>
      <c r="C139" s="98" t="e">
        <f>'LOE-Ref-VZGTTQ00011797-BH'!#REF!</f>
        <v>#REF!</v>
      </c>
      <c r="D139" s="98" t="e">
        <f>'LOE-Ref-VZGTTQ00011797-BH'!#REF!</f>
        <v>#REF!</v>
      </c>
      <c r="E139" s="103" t="e">
        <f>'LOE-Ref-VZGTTQ00011797-BH'!#REF!</f>
        <v>#REF!</v>
      </c>
      <c r="F139" s="116" t="s">
        <v>50</v>
      </c>
      <c r="G139" s="50" t="s">
        <v>51</v>
      </c>
      <c r="H139" s="98">
        <v>1000285867</v>
      </c>
      <c r="I139" s="98" t="s">
        <v>56</v>
      </c>
      <c r="J139" s="98" t="s">
        <v>53</v>
      </c>
      <c r="K139" s="99" t="e">
        <f>'LOE-Ref-VZGTTQ00011797-BH'!#REF!</f>
        <v>#REF!</v>
      </c>
      <c r="L139" s="99" t="e">
        <f>'LOE-Ref-VZGTTQ00011797-BH'!#REF!</f>
        <v>#REF!</v>
      </c>
      <c r="M139" s="99" t="e">
        <f>'LOE-Ref-VZGTTQ00011797-BH'!#REF!</f>
        <v>#REF!</v>
      </c>
      <c r="N139" s="99" t="e">
        <f>'LOE-Ref-VZGTTQ00011797-BH'!#REF!</f>
        <v>#REF!</v>
      </c>
      <c r="O139" s="99" t="e">
        <f>'LOE-Ref-VZGTTQ00011797-BH'!#REF!</f>
        <v>#REF!</v>
      </c>
      <c r="P139" s="99" t="e">
        <f>'LOE-Ref-VZGTTQ00011797-BH'!#REF!</f>
        <v>#REF!</v>
      </c>
      <c r="Q139" s="99" t="e">
        <f>'LOE-Ref-VZGTTQ00011797-BH'!#REF!</f>
        <v>#REF!</v>
      </c>
      <c r="R139" s="99" t="e">
        <f>'LOE-Ref-VZGTTQ00011797-BH'!#REF!</f>
        <v>#REF!</v>
      </c>
      <c r="S139" s="99" t="e">
        <f>'LOE-Ref-VZGTTQ00011797-BH'!#REF!</f>
        <v>#REF!</v>
      </c>
      <c r="T139" s="99" t="e">
        <f>'LOE-Ref-VZGTTQ00011797-BH'!#REF!</f>
        <v>#REF!</v>
      </c>
      <c r="U139" s="99" t="e">
        <f>'LOE-Ref-VZGTTQ00011797-BH'!#REF!</f>
        <v>#REF!</v>
      </c>
      <c r="V139" s="98"/>
    </row>
    <row r="140" spans="1:22" ht="20.9" customHeight="1">
      <c r="A140" s="98">
        <f>'LOE-Ref-VZGTTQ00011797-BH'!A42</f>
        <v>2315811</v>
      </c>
      <c r="B140" s="103" t="str">
        <f>'LOE-Ref-VZGTTQ00011797-BH'!B42</f>
        <v>Mounika Polishetty</v>
      </c>
      <c r="C140" s="98" t="str">
        <f>'LOE-Ref-VZGTTQ00011797-BH'!C42</f>
        <v>Onshore</v>
      </c>
      <c r="D140" s="98" t="str">
        <f>'LOE-Ref-VZGTTQ00011797-BH'!D42</f>
        <v>ACT209</v>
      </c>
      <c r="E140" s="103" t="str">
        <f>'LOE-Ref-VZGTTQ00011797-BH'!G42</f>
        <v>Release Train Engineer</v>
      </c>
      <c r="F140" s="116" t="s">
        <v>50</v>
      </c>
      <c r="G140" s="50" t="s">
        <v>51</v>
      </c>
      <c r="H140" s="98">
        <v>1000412773</v>
      </c>
      <c r="I140" s="98" t="s">
        <v>52</v>
      </c>
      <c r="J140" s="98" t="s">
        <v>26</v>
      </c>
      <c r="K140" s="99">
        <f>'LOE-Ref-VZGTTQ00011797-BH'!K42</f>
        <v>95</v>
      </c>
      <c r="L140" s="99">
        <f>'LOE-Ref-VZGTTQ00011797-BH'!L42</f>
        <v>15960</v>
      </c>
      <c r="M140" s="99">
        <f>'LOE-Ref-VZGTTQ00011797-BH'!M42</f>
        <v>15960</v>
      </c>
      <c r="N140" s="99">
        <f>'LOE-Ref-VZGTTQ00011797-BH'!N42</f>
        <v>15960</v>
      </c>
      <c r="O140" s="99">
        <f>'LOE-Ref-VZGTTQ00011797-BH'!O42</f>
        <v>15960</v>
      </c>
      <c r="P140" s="99">
        <f>'LOE-Ref-VZGTTQ00011797-BH'!P42</f>
        <v>15960</v>
      </c>
      <c r="Q140" s="99">
        <f>'LOE-Ref-VZGTTQ00011797-BH'!Q42</f>
        <v>15960</v>
      </c>
      <c r="R140" s="99">
        <f>'LOE-Ref-VZGTTQ00011797-BH'!R42</f>
        <v>15960</v>
      </c>
      <c r="S140" s="99">
        <f>'LOE-Ref-VZGTTQ00011797-BH'!Y42</f>
        <v>47880</v>
      </c>
      <c r="T140" s="99">
        <f>'LOE-Ref-VZGTTQ00011797-BH'!Z42</f>
        <v>47880</v>
      </c>
      <c r="U140" s="99">
        <f>'LOE-Ref-VZGTTQ00011797-BH'!AC42</f>
        <v>95760</v>
      </c>
      <c r="V140" s="98"/>
    </row>
    <row r="141" spans="1:22" ht="20.9" customHeight="1">
      <c r="A141" s="98">
        <f>'LOE-Ref-VZGTTQ00011797-BH'!A43</f>
        <v>2412508</v>
      </c>
      <c r="B141" s="103" t="str">
        <f>'LOE-Ref-VZGTTQ00011797-BH'!B43</f>
        <v>Pamela Stulpin</v>
      </c>
      <c r="C141" s="98" t="str">
        <f>'LOE-Ref-VZGTTQ00011797-BH'!C43</f>
        <v>Onshore</v>
      </c>
      <c r="D141" s="98" t="str">
        <f>'LOE-Ref-VZGTTQ00011797-BH'!D43</f>
        <v>ACT215/239</v>
      </c>
      <c r="E141" s="103" t="str">
        <f>'LOE-Ref-VZGTTQ00011797-BH'!G43</f>
        <v>Release Train Engineer</v>
      </c>
      <c r="F141" s="116" t="s">
        <v>50</v>
      </c>
      <c r="G141" s="50" t="s">
        <v>51</v>
      </c>
      <c r="H141" s="98">
        <v>1000412773</v>
      </c>
      <c r="I141" s="98" t="s">
        <v>52</v>
      </c>
      <c r="J141" s="98" t="s">
        <v>37</v>
      </c>
      <c r="K141" s="99">
        <f>'LOE-Ref-VZGTTQ00011797-BH'!K43</f>
        <v>93</v>
      </c>
      <c r="L141" s="99">
        <f>'LOE-Ref-VZGTTQ00011797-BH'!L43</f>
        <v>15624</v>
      </c>
      <c r="M141" s="99">
        <f>'LOE-Ref-VZGTTQ00011797-BH'!M43</f>
        <v>0</v>
      </c>
      <c r="N141" s="99">
        <f>'LOE-Ref-VZGTTQ00011797-BH'!N43</f>
        <v>0</v>
      </c>
      <c r="O141" s="99">
        <f>'LOE-Ref-VZGTTQ00011797-BH'!O43</f>
        <v>0</v>
      </c>
      <c r="P141" s="99">
        <f>'LOE-Ref-VZGTTQ00011797-BH'!P43</f>
        <v>7812</v>
      </c>
      <c r="Q141" s="99">
        <f>'LOE-Ref-VZGTTQ00011797-BH'!Q43</f>
        <v>15624</v>
      </c>
      <c r="R141" s="99">
        <f>'LOE-Ref-VZGTTQ00011797-BH'!R43</f>
        <v>15624</v>
      </c>
      <c r="S141" s="99">
        <f>'LOE-Ref-VZGTTQ00011797-BH'!Y43</f>
        <v>0</v>
      </c>
      <c r="T141" s="99">
        <f>'LOE-Ref-VZGTTQ00011797-BH'!Z43</f>
        <v>39060</v>
      </c>
      <c r="U141" s="99">
        <f>'LOE-Ref-VZGTTQ00011797-BH'!AC43</f>
        <v>39060</v>
      </c>
      <c r="V141" s="98"/>
    </row>
    <row r="142" spans="1:22" ht="20.9" customHeight="1">
      <c r="A142" s="98">
        <f>'LOE-Ref-VZGTTQ00011797-BH'!A44</f>
        <v>968745</v>
      </c>
      <c r="B142" s="103" t="str">
        <f>'LOE-Ref-VZGTTQ00011797-BH'!B44</f>
        <v>Prabhakar gandla</v>
      </c>
      <c r="C142" s="98" t="str">
        <f>'LOE-Ref-VZGTTQ00011797-BH'!C44</f>
        <v>Onshore</v>
      </c>
      <c r="D142" s="98" t="str">
        <f>'LOE-Ref-VZGTTQ00011797-BH'!D44</f>
        <v>ACT211</v>
      </c>
      <c r="E142" s="103" t="str">
        <f>'LOE-Ref-VZGTTQ00011797-BH'!G44</f>
        <v>Java Springboot Microservices SpringReactive</v>
      </c>
      <c r="F142" s="116" t="s">
        <v>50</v>
      </c>
      <c r="G142" s="50" t="s">
        <v>51</v>
      </c>
      <c r="H142" s="98">
        <v>1000412773</v>
      </c>
      <c r="I142" s="98" t="s">
        <v>52</v>
      </c>
      <c r="J142" s="98" t="s">
        <v>24</v>
      </c>
      <c r="K142" s="99">
        <f>'LOE-Ref-VZGTTQ00011797-BH'!K44</f>
        <v>105</v>
      </c>
      <c r="L142" s="99">
        <f>'LOE-Ref-VZGTTQ00011797-BH'!L44</f>
        <v>17640</v>
      </c>
      <c r="M142" s="99">
        <f>'LOE-Ref-VZGTTQ00011797-BH'!M44</f>
        <v>17640</v>
      </c>
      <c r="N142" s="99">
        <f>'LOE-Ref-VZGTTQ00011797-BH'!N44</f>
        <v>17640</v>
      </c>
      <c r="O142" s="99">
        <f>'LOE-Ref-VZGTTQ00011797-BH'!O44</f>
        <v>17640</v>
      </c>
      <c r="P142" s="99">
        <f>'LOE-Ref-VZGTTQ00011797-BH'!P44</f>
        <v>17640</v>
      </c>
      <c r="Q142" s="99">
        <f>'LOE-Ref-VZGTTQ00011797-BH'!Q44</f>
        <v>8820</v>
      </c>
      <c r="R142" s="99">
        <f>'LOE-Ref-VZGTTQ00011797-BH'!R44</f>
        <v>17640</v>
      </c>
      <c r="S142" s="99">
        <f>'LOE-Ref-VZGTTQ00011797-BH'!Y44</f>
        <v>52920</v>
      </c>
      <c r="T142" s="99">
        <f>'LOE-Ref-VZGTTQ00011797-BH'!Z44</f>
        <v>44100</v>
      </c>
      <c r="U142" s="99">
        <f>'LOE-Ref-VZGTTQ00011797-BH'!AC44</f>
        <v>97020</v>
      </c>
      <c r="V142" s="98"/>
    </row>
    <row r="143" spans="1:22" ht="20.9" customHeight="1">
      <c r="A143" s="98">
        <f>'LOE-Ref-VZGTTQ00011797-BH'!A45</f>
        <v>956326</v>
      </c>
      <c r="B143" s="103" t="str">
        <f>'LOE-Ref-VZGTTQ00011797-BH'!B45</f>
        <v>Rafi Wardak</v>
      </c>
      <c r="C143" s="98" t="str">
        <f>'LOE-Ref-VZGTTQ00011797-BH'!C45</f>
        <v>Onshore</v>
      </c>
      <c r="D143" s="98" t="str">
        <f>'LOE-Ref-VZGTTQ00011797-BH'!D45</f>
        <v>ACT125</v>
      </c>
      <c r="E143" s="103" t="str">
        <f>'LOE-Ref-VZGTTQ00011797-BH'!G45</f>
        <v>ReactJS</v>
      </c>
      <c r="F143" s="116" t="s">
        <v>50</v>
      </c>
      <c r="G143" s="50" t="s">
        <v>51</v>
      </c>
      <c r="H143" s="98">
        <v>1000412773</v>
      </c>
      <c r="I143" s="98" t="s">
        <v>52</v>
      </c>
      <c r="J143" s="98" t="s">
        <v>24</v>
      </c>
      <c r="K143" s="99">
        <f>'LOE-Ref-VZGTTQ00011797-BH'!K45</f>
        <v>95</v>
      </c>
      <c r="L143" s="99">
        <f>'LOE-Ref-VZGTTQ00011797-BH'!L45</f>
        <v>15960</v>
      </c>
      <c r="M143" s="99">
        <f>'LOE-Ref-VZGTTQ00011797-BH'!M45</f>
        <v>0</v>
      </c>
      <c r="N143" s="99">
        <f>'LOE-Ref-VZGTTQ00011797-BH'!N45</f>
        <v>0</v>
      </c>
      <c r="O143" s="99">
        <f>'LOE-Ref-VZGTTQ00011797-BH'!O45</f>
        <v>7980</v>
      </c>
      <c r="P143" s="99">
        <f>'LOE-Ref-VZGTTQ00011797-BH'!P45</f>
        <v>15960</v>
      </c>
      <c r="Q143" s="99">
        <f>'LOE-Ref-VZGTTQ00011797-BH'!Q45</f>
        <v>7980</v>
      </c>
      <c r="R143" s="99">
        <f>'LOE-Ref-VZGTTQ00011797-BH'!R45</f>
        <v>15960</v>
      </c>
      <c r="S143" s="99">
        <f>'LOE-Ref-VZGTTQ00011797-BH'!Y45</f>
        <v>7980</v>
      </c>
      <c r="T143" s="99">
        <f>'LOE-Ref-VZGTTQ00011797-BH'!Z45</f>
        <v>39900</v>
      </c>
      <c r="U143" s="99">
        <f>'LOE-Ref-VZGTTQ00011797-BH'!AC45</f>
        <v>47880</v>
      </c>
      <c r="V143" s="98"/>
    </row>
    <row r="144" spans="1:22" ht="20.9" customHeight="1">
      <c r="A144" s="98">
        <f>'LOE-Ref-VZGTTQ00011797-BH'!A46</f>
        <v>969320</v>
      </c>
      <c r="B144" s="103" t="str">
        <f>'LOE-Ref-VZGTTQ00011797-BH'!B46</f>
        <v>Sushma Radhakrishna</v>
      </c>
      <c r="C144" s="98" t="str">
        <f>'LOE-Ref-VZGTTQ00011797-BH'!C46</f>
        <v>Onshore</v>
      </c>
      <c r="D144" s="98" t="str">
        <f>'LOE-Ref-VZGTTQ00011797-BH'!D46</f>
        <v>ACT195</v>
      </c>
      <c r="E144" s="103" t="str">
        <f>'LOE-Ref-VZGTTQ00011797-BH'!G46</f>
        <v>Java Springboot Microservices SpringReactive</v>
      </c>
      <c r="F144" s="116" t="s">
        <v>50</v>
      </c>
      <c r="G144" s="50" t="s">
        <v>51</v>
      </c>
      <c r="H144" s="98">
        <v>1000412773</v>
      </c>
      <c r="I144" s="98" t="s">
        <v>52</v>
      </c>
      <c r="J144" s="98" t="s">
        <v>24</v>
      </c>
      <c r="K144" s="99">
        <f>'LOE-Ref-VZGTTQ00011797-BH'!K46</f>
        <v>100</v>
      </c>
      <c r="L144" s="99">
        <f>'LOE-Ref-VZGTTQ00011797-BH'!L46</f>
        <v>16800</v>
      </c>
      <c r="M144" s="99">
        <f>'LOE-Ref-VZGTTQ00011797-BH'!M46</f>
        <v>16800</v>
      </c>
      <c r="N144" s="99">
        <f>'LOE-Ref-VZGTTQ00011797-BH'!N46</f>
        <v>16800</v>
      </c>
      <c r="O144" s="99">
        <f>'LOE-Ref-VZGTTQ00011797-BH'!O46</f>
        <v>16800</v>
      </c>
      <c r="P144" s="99">
        <f>'LOE-Ref-VZGTTQ00011797-BH'!P46</f>
        <v>16800</v>
      </c>
      <c r="Q144" s="99">
        <f>'LOE-Ref-VZGTTQ00011797-BH'!Q46</f>
        <v>16800</v>
      </c>
      <c r="R144" s="99">
        <f>'LOE-Ref-VZGTTQ00011797-BH'!R46</f>
        <v>16800</v>
      </c>
      <c r="S144" s="99">
        <f>'LOE-Ref-VZGTTQ00011797-BH'!Y46</f>
        <v>50400</v>
      </c>
      <c r="T144" s="99">
        <f>'LOE-Ref-VZGTTQ00011797-BH'!Z46</f>
        <v>50400</v>
      </c>
      <c r="U144" s="99">
        <f>'LOE-Ref-VZGTTQ00011797-BH'!AC46</f>
        <v>100800</v>
      </c>
      <c r="V144" s="98"/>
    </row>
    <row r="145" spans="1:22" ht="20.9" customHeight="1">
      <c r="A145" s="98">
        <f>'LOE-Ref-VZGTTQ00011797-BH'!A47</f>
        <v>2328333</v>
      </c>
      <c r="B145" s="103" t="str">
        <f>'LOE-Ref-VZGTTQ00011797-BH'!B47</f>
        <v>RaviTeja Kollolagadda</v>
      </c>
      <c r="C145" s="98" t="str">
        <f>'LOE-Ref-VZGTTQ00011797-BH'!C47</f>
        <v>Onshore</v>
      </c>
      <c r="D145" s="98" t="str">
        <f>'LOE-Ref-VZGTTQ00011797-BH'!D47</f>
        <v>ACT195</v>
      </c>
      <c r="E145" s="103" t="str">
        <f>'LOE-Ref-VZGTTQ00011797-BH'!G47</f>
        <v>Java Springboot Microservices SpringReactive</v>
      </c>
      <c r="F145" s="116" t="s">
        <v>50</v>
      </c>
      <c r="G145" s="50" t="s">
        <v>51</v>
      </c>
      <c r="H145" s="98">
        <v>1000412773</v>
      </c>
      <c r="I145" s="98" t="s">
        <v>52</v>
      </c>
      <c r="J145" s="98" t="s">
        <v>24</v>
      </c>
      <c r="K145" s="99">
        <f>'LOE-Ref-VZGTTQ00011797-BH'!K47</f>
        <v>97</v>
      </c>
      <c r="L145" s="99">
        <f>'LOE-Ref-VZGTTQ00011797-BH'!L47</f>
        <v>16296</v>
      </c>
      <c r="M145" s="99">
        <f>'LOE-Ref-VZGTTQ00011797-BH'!M47</f>
        <v>16296</v>
      </c>
      <c r="N145" s="99">
        <f>'LOE-Ref-VZGTTQ00011797-BH'!N47</f>
        <v>16296</v>
      </c>
      <c r="O145" s="99">
        <f>'LOE-Ref-VZGTTQ00011797-BH'!O47</f>
        <v>16296</v>
      </c>
      <c r="P145" s="99">
        <f>'LOE-Ref-VZGTTQ00011797-BH'!P47</f>
        <v>16296</v>
      </c>
      <c r="Q145" s="99">
        <f>'LOE-Ref-VZGTTQ00011797-BH'!Q47</f>
        <v>16296</v>
      </c>
      <c r="R145" s="99">
        <f>'LOE-Ref-VZGTTQ00011797-BH'!R47</f>
        <v>16296</v>
      </c>
      <c r="S145" s="99">
        <f>'LOE-Ref-VZGTTQ00011797-BH'!Y47</f>
        <v>48888</v>
      </c>
      <c r="T145" s="99">
        <f>'LOE-Ref-VZGTTQ00011797-BH'!Z47</f>
        <v>48888</v>
      </c>
      <c r="U145" s="99">
        <f>'LOE-Ref-VZGTTQ00011797-BH'!AC47</f>
        <v>97776</v>
      </c>
      <c r="V145" s="98"/>
    </row>
    <row r="146" spans="1:22" ht="20.9" customHeight="1">
      <c r="A146" s="98">
        <f>'LOE-Ref-VZGTTQ00011797-BH'!A48</f>
        <v>968028</v>
      </c>
      <c r="B146" s="103" t="str">
        <f>'LOE-Ref-VZGTTQ00011797-BH'!B48</f>
        <v>Kaushik, Amit</v>
      </c>
      <c r="C146" s="98" t="str">
        <f>'LOE-Ref-VZGTTQ00011797-BH'!C48</f>
        <v>Onshore</v>
      </c>
      <c r="D146" s="98" t="str">
        <f>'LOE-Ref-VZGTTQ00011797-BH'!D48</f>
        <v>ACT200</v>
      </c>
      <c r="E146" s="103" t="str">
        <f>'LOE-Ref-VZGTTQ00011797-BH'!G48</f>
        <v>Java Springboot Microservices SpringReactive</v>
      </c>
      <c r="F146" s="116" t="s">
        <v>50</v>
      </c>
      <c r="G146" s="50" t="s">
        <v>51</v>
      </c>
      <c r="H146" s="98">
        <v>1000412773</v>
      </c>
      <c r="I146" s="98" t="s">
        <v>52</v>
      </c>
      <c r="J146" s="98" t="s">
        <v>24</v>
      </c>
      <c r="K146" s="99">
        <f>'LOE-Ref-VZGTTQ00011797-BH'!K48</f>
        <v>100</v>
      </c>
      <c r="L146" s="99">
        <f>'LOE-Ref-VZGTTQ00011797-BH'!L48</f>
        <v>16800</v>
      </c>
      <c r="M146" s="99">
        <f>'LOE-Ref-VZGTTQ00011797-BH'!M48</f>
        <v>16800</v>
      </c>
      <c r="N146" s="99">
        <f>'LOE-Ref-VZGTTQ00011797-BH'!N48</f>
        <v>16800</v>
      </c>
      <c r="O146" s="99">
        <f>'LOE-Ref-VZGTTQ00011797-BH'!O48</f>
        <v>16800</v>
      </c>
      <c r="P146" s="99">
        <f>'LOE-Ref-VZGTTQ00011797-BH'!P48</f>
        <v>16800</v>
      </c>
      <c r="Q146" s="99">
        <f>'LOE-Ref-VZGTTQ00011797-BH'!Q48</f>
        <v>16800</v>
      </c>
      <c r="R146" s="99">
        <f>'LOE-Ref-VZGTTQ00011797-BH'!R48</f>
        <v>16800</v>
      </c>
      <c r="S146" s="99">
        <f>'LOE-Ref-VZGTTQ00011797-BH'!Y48</f>
        <v>50400</v>
      </c>
      <c r="T146" s="99">
        <f>'LOE-Ref-VZGTTQ00011797-BH'!Z48</f>
        <v>50400</v>
      </c>
      <c r="U146" s="99">
        <f>'LOE-Ref-VZGTTQ00011797-BH'!AC48</f>
        <v>100800</v>
      </c>
      <c r="V146" s="98"/>
    </row>
    <row r="147" spans="1:22" ht="20.9" customHeight="1">
      <c r="A147" s="98">
        <f>'LOE-Ref-VZGTTQ00011797-BH'!A49</f>
        <v>318954</v>
      </c>
      <c r="B147" s="103" t="str">
        <f>'LOE-Ref-VZGTTQ00011797-BH'!B49</f>
        <v>Ranajay Ghosh</v>
      </c>
      <c r="C147" s="98" t="str">
        <f>'LOE-Ref-VZGTTQ00011797-BH'!C49</f>
        <v>Onshore</v>
      </c>
      <c r="D147" s="98" t="str">
        <f>'LOE-Ref-VZGTTQ00011797-BH'!D49</f>
        <v>ACT200</v>
      </c>
      <c r="E147" s="103" t="str">
        <f>'LOE-Ref-VZGTTQ00011797-BH'!G49</f>
        <v>Solution Architect</v>
      </c>
      <c r="F147" s="116" t="s">
        <v>50</v>
      </c>
      <c r="G147" s="50" t="s">
        <v>51</v>
      </c>
      <c r="H147" s="98">
        <v>1000412773</v>
      </c>
      <c r="I147" s="98" t="s">
        <v>52</v>
      </c>
      <c r="J147" s="98" t="s">
        <v>27</v>
      </c>
      <c r="K147" s="99">
        <f>'LOE-Ref-VZGTTQ00011797-BH'!K49</f>
        <v>110</v>
      </c>
      <c r="L147" s="99">
        <f>'LOE-Ref-VZGTTQ00011797-BH'!L49</f>
        <v>18480</v>
      </c>
      <c r="M147" s="99">
        <f>'LOE-Ref-VZGTTQ00011797-BH'!M49</f>
        <v>18480</v>
      </c>
      <c r="N147" s="99">
        <f>'LOE-Ref-VZGTTQ00011797-BH'!N49</f>
        <v>18480</v>
      </c>
      <c r="O147" s="99">
        <f>'LOE-Ref-VZGTTQ00011797-BH'!O49</f>
        <v>18480</v>
      </c>
      <c r="P147" s="99">
        <f>'LOE-Ref-VZGTTQ00011797-BH'!P49</f>
        <v>16632</v>
      </c>
      <c r="Q147" s="99">
        <f>'LOE-Ref-VZGTTQ00011797-BH'!Q49</f>
        <v>18480</v>
      </c>
      <c r="R147" s="99">
        <f>'LOE-Ref-VZGTTQ00011797-BH'!R49</f>
        <v>18480</v>
      </c>
      <c r="S147" s="99">
        <f>'LOE-Ref-VZGTTQ00011797-BH'!Y49</f>
        <v>55440</v>
      </c>
      <c r="T147" s="99">
        <f>'LOE-Ref-VZGTTQ00011797-BH'!Z49</f>
        <v>53592</v>
      </c>
      <c r="U147" s="99">
        <f>'LOE-Ref-VZGTTQ00011797-BH'!AC49</f>
        <v>109032</v>
      </c>
      <c r="V147" s="98" t="str">
        <f>'LOE-Ref-VZGTTQ00011797-BH'!AF49</f>
        <v>CarrierUnlock</v>
      </c>
    </row>
    <row r="148" spans="1:22" ht="20.9" customHeight="1">
      <c r="A148" s="98">
        <f>'LOE-Ref-VZGTTQ00011797-BH'!A50</f>
        <v>972371</v>
      </c>
      <c r="B148" s="103" t="str">
        <f>'LOE-Ref-VZGTTQ00011797-BH'!B50</f>
        <v>Sathwika Gone</v>
      </c>
      <c r="C148" s="98" t="str">
        <f>'LOE-Ref-VZGTTQ00011797-BH'!C50</f>
        <v>Onshore</v>
      </c>
      <c r="D148" s="98" t="str">
        <f>'LOE-Ref-VZGTTQ00011797-BH'!D50</f>
        <v>ACT200</v>
      </c>
      <c r="E148" s="103" t="str">
        <f>'LOE-Ref-VZGTTQ00011797-BH'!G50</f>
        <v>Java Springboot Microservices SpringReactive</v>
      </c>
      <c r="F148" s="116" t="s">
        <v>50</v>
      </c>
      <c r="G148" s="50" t="s">
        <v>51</v>
      </c>
      <c r="H148" s="98" t="e">
        <v>#N/A</v>
      </c>
      <c r="I148" s="98" t="e">
        <v>#N/A</v>
      </c>
      <c r="J148" s="98" t="e">
        <v>#N/A</v>
      </c>
      <c r="K148" s="99">
        <f>'LOE-Ref-VZGTTQ00011797-BH'!K50</f>
        <v>97</v>
      </c>
      <c r="L148" s="99">
        <f>'LOE-Ref-VZGTTQ00011797-BH'!L50</f>
        <v>16296</v>
      </c>
      <c r="M148" s="99">
        <f>'LOE-Ref-VZGTTQ00011797-BH'!M50</f>
        <v>16296</v>
      </c>
      <c r="N148" s="99">
        <f>'LOE-Ref-VZGTTQ00011797-BH'!N50</f>
        <v>16296</v>
      </c>
      <c r="O148" s="99">
        <f>'LOE-Ref-VZGTTQ00011797-BH'!O50</f>
        <v>16296</v>
      </c>
      <c r="P148" s="99">
        <f>'LOE-Ref-VZGTTQ00011797-BH'!P50</f>
        <v>16296</v>
      </c>
      <c r="Q148" s="99">
        <f>'LOE-Ref-VZGTTQ00011797-BH'!Q50</f>
        <v>16296</v>
      </c>
      <c r="R148" s="99">
        <f>'LOE-Ref-VZGTTQ00011797-BH'!R50</f>
        <v>16296</v>
      </c>
      <c r="S148" s="99">
        <f>'LOE-Ref-VZGTTQ00011797-BH'!Y50</f>
        <v>48888</v>
      </c>
      <c r="T148" s="99">
        <f>'LOE-Ref-VZGTTQ00011797-BH'!Z50</f>
        <v>48888</v>
      </c>
      <c r="U148" s="99">
        <f>'LOE-Ref-VZGTTQ00011797-BH'!AC50</f>
        <v>97776</v>
      </c>
      <c r="V148" s="98"/>
    </row>
    <row r="149" spans="1:22" ht="20.9" customHeight="1">
      <c r="A149" s="98">
        <f>'LOE-Ref-VZGTTQ00011797-BH'!A51</f>
        <v>2337882</v>
      </c>
      <c r="B149" s="103" t="str">
        <f>'LOE-Ref-VZGTTQ00011797-BH'!B51</f>
        <v>Venkata Lakshmi Usha Kalluri</v>
      </c>
      <c r="C149" s="98" t="str">
        <f>'LOE-Ref-VZGTTQ00011797-BH'!C51</f>
        <v>Onshore</v>
      </c>
      <c r="D149" s="98" t="str">
        <f>'LOE-Ref-VZGTTQ00011797-BH'!D51</f>
        <v>ACT200</v>
      </c>
      <c r="E149" s="103" t="str">
        <f>'LOE-Ref-VZGTTQ00011797-BH'!G51</f>
        <v>ReactJS</v>
      </c>
      <c r="F149" s="116" t="s">
        <v>50</v>
      </c>
      <c r="G149" s="50" t="s">
        <v>51</v>
      </c>
      <c r="H149" s="98">
        <v>1000412773</v>
      </c>
      <c r="I149" s="98" t="s">
        <v>52</v>
      </c>
      <c r="J149" s="98" t="s">
        <v>33</v>
      </c>
      <c r="K149" s="99">
        <f>'LOE-Ref-VZGTTQ00011797-BH'!K51</f>
        <v>97</v>
      </c>
      <c r="L149" s="99">
        <f>'LOE-Ref-VZGTTQ00011797-BH'!L51</f>
        <v>16296</v>
      </c>
      <c r="M149" s="99">
        <f>'LOE-Ref-VZGTTQ00011797-BH'!M51</f>
        <v>16296</v>
      </c>
      <c r="N149" s="99">
        <f>'LOE-Ref-VZGTTQ00011797-BH'!N51</f>
        <v>16296</v>
      </c>
      <c r="O149" s="99">
        <f>'LOE-Ref-VZGTTQ00011797-BH'!O51</f>
        <v>16296</v>
      </c>
      <c r="P149" s="99">
        <f>'LOE-Ref-VZGTTQ00011797-BH'!P51</f>
        <v>16296</v>
      </c>
      <c r="Q149" s="99">
        <f>'LOE-Ref-VZGTTQ00011797-BH'!Q51</f>
        <v>16296</v>
      </c>
      <c r="R149" s="99">
        <f>'LOE-Ref-VZGTTQ00011797-BH'!R51</f>
        <v>16296</v>
      </c>
      <c r="S149" s="99">
        <f>'LOE-Ref-VZGTTQ00011797-BH'!Y51</f>
        <v>48888</v>
      </c>
      <c r="T149" s="99">
        <f>'LOE-Ref-VZGTTQ00011797-BH'!Z51</f>
        <v>48888</v>
      </c>
      <c r="U149" s="99">
        <f>'LOE-Ref-VZGTTQ00011797-BH'!AC51</f>
        <v>97776</v>
      </c>
      <c r="V149" s="98" t="str">
        <f>'LOE-Ref-VZGTTQ00011797-BH'!AF51</f>
        <v>Elysium</v>
      </c>
    </row>
    <row r="150" spans="1:22" ht="20.9" customHeight="1">
      <c r="A150" s="98" t="e">
        <f>'LOE-Ref-VZGTTQ00011797-BH'!#REF!</f>
        <v>#REF!</v>
      </c>
      <c r="B150" s="103" t="e">
        <f>'LOE-Ref-VZGTTQ00011797-BH'!#REF!</f>
        <v>#REF!</v>
      </c>
      <c r="C150" s="98" t="e">
        <f>'LOE-Ref-VZGTTQ00011797-BH'!#REF!</f>
        <v>#REF!</v>
      </c>
      <c r="D150" s="98" t="e">
        <f>'LOE-Ref-VZGTTQ00011797-BH'!#REF!</f>
        <v>#REF!</v>
      </c>
      <c r="E150" s="103" t="e">
        <f>'LOE-Ref-VZGTTQ00011797-BH'!#REF!</f>
        <v>#REF!</v>
      </c>
      <c r="F150" s="116" t="s">
        <v>50</v>
      </c>
      <c r="G150" s="50" t="s">
        <v>51</v>
      </c>
      <c r="H150" s="98" t="e">
        <v>#N/A</v>
      </c>
      <c r="I150" s="98" t="e">
        <v>#N/A</v>
      </c>
      <c r="J150" s="98" t="e">
        <v>#N/A</v>
      </c>
      <c r="K150" s="99" t="e">
        <f>'LOE-Ref-VZGTTQ00011797-BH'!#REF!</f>
        <v>#REF!</v>
      </c>
      <c r="L150" s="99" t="e">
        <f>'LOE-Ref-VZGTTQ00011797-BH'!#REF!</f>
        <v>#REF!</v>
      </c>
      <c r="M150" s="99" t="e">
        <f>'LOE-Ref-VZGTTQ00011797-BH'!#REF!</f>
        <v>#REF!</v>
      </c>
      <c r="N150" s="99" t="e">
        <f>'LOE-Ref-VZGTTQ00011797-BH'!#REF!</f>
        <v>#REF!</v>
      </c>
      <c r="O150" s="99" t="e">
        <f>'LOE-Ref-VZGTTQ00011797-BH'!#REF!</f>
        <v>#REF!</v>
      </c>
      <c r="P150" s="99" t="e">
        <f>'LOE-Ref-VZGTTQ00011797-BH'!#REF!</f>
        <v>#REF!</v>
      </c>
      <c r="Q150" s="99" t="e">
        <f>'LOE-Ref-VZGTTQ00011797-BH'!#REF!</f>
        <v>#REF!</v>
      </c>
      <c r="R150" s="99" t="e">
        <f>'LOE-Ref-VZGTTQ00011797-BH'!#REF!</f>
        <v>#REF!</v>
      </c>
      <c r="S150" s="99" t="e">
        <f>'LOE-Ref-VZGTTQ00011797-BH'!#REF!</f>
        <v>#REF!</v>
      </c>
      <c r="T150" s="99" t="e">
        <f>'LOE-Ref-VZGTTQ00011797-BH'!#REF!</f>
        <v>#REF!</v>
      </c>
      <c r="U150" s="99" t="e">
        <f>'LOE-Ref-VZGTTQ00011797-BH'!#REF!</f>
        <v>#REF!</v>
      </c>
      <c r="V150" s="98" t="e">
        <f>'LOE-Ref-VZGTTQ00011797-BH'!#REF!</f>
        <v>#REF!</v>
      </c>
    </row>
    <row r="151" spans="1:22" ht="20.9" customHeight="1">
      <c r="A151" s="98">
        <f>'LOE-Ref-VZGTTQ00011797-BH'!A52</f>
        <v>363313</v>
      </c>
      <c r="B151" s="103" t="str">
        <f>'LOE-Ref-VZGTTQ00011797-BH'!B52</f>
        <v>Sanyam Sharma</v>
      </c>
      <c r="C151" s="98" t="str">
        <f>'LOE-Ref-VZGTTQ00011797-BH'!C52</f>
        <v>Onshore</v>
      </c>
      <c r="D151" s="98" t="str">
        <f>'LOE-Ref-VZGTTQ00011797-BH'!D52</f>
        <v>ACT-196</v>
      </c>
      <c r="E151" s="103" t="str">
        <f>'LOE-Ref-VZGTTQ00011797-BH'!G52</f>
        <v>Scrum Master</v>
      </c>
      <c r="F151" s="116" t="s">
        <v>50</v>
      </c>
      <c r="G151" s="50" t="s">
        <v>51</v>
      </c>
      <c r="H151" s="98">
        <v>1000412773</v>
      </c>
      <c r="I151" s="98" t="s">
        <v>52</v>
      </c>
      <c r="J151" s="98" t="s">
        <v>24</v>
      </c>
      <c r="K151" s="99">
        <f>'LOE-Ref-VZGTTQ00011797-BH'!K52</f>
        <v>97</v>
      </c>
      <c r="L151" s="99">
        <f>'LOE-Ref-VZGTTQ00011797-BH'!L52</f>
        <v>16296</v>
      </c>
      <c r="M151" s="99">
        <f>'LOE-Ref-VZGTTQ00011797-BH'!M52</f>
        <v>16296</v>
      </c>
      <c r="N151" s="99">
        <f>'LOE-Ref-VZGTTQ00011797-BH'!N52</f>
        <v>16296</v>
      </c>
      <c r="O151" s="99">
        <f>'LOE-Ref-VZGTTQ00011797-BH'!O52</f>
        <v>16296</v>
      </c>
      <c r="P151" s="99">
        <f>'LOE-Ref-VZGTTQ00011797-BH'!P52</f>
        <v>16296</v>
      </c>
      <c r="Q151" s="99">
        <f>'LOE-Ref-VZGTTQ00011797-BH'!Q52</f>
        <v>8148</v>
      </c>
      <c r="R151" s="99">
        <f>'LOE-Ref-VZGTTQ00011797-BH'!R52</f>
        <v>8148</v>
      </c>
      <c r="S151" s="99">
        <f>'LOE-Ref-VZGTTQ00011797-BH'!Y52</f>
        <v>48888</v>
      </c>
      <c r="T151" s="99">
        <f>'LOE-Ref-VZGTTQ00011797-BH'!Z52</f>
        <v>32592</v>
      </c>
      <c r="U151" s="99">
        <f>'LOE-Ref-VZGTTQ00011797-BH'!AC52</f>
        <v>81480</v>
      </c>
      <c r="V151" s="98" t="str">
        <f>'LOE-Ref-VZGTTQ00011797-BH'!AF52</f>
        <v>SOF</v>
      </c>
    </row>
    <row r="152" spans="1:22" ht="20.9" customHeight="1">
      <c r="A152" s="98">
        <f>'LOE-Ref-VZGTTQ00011797-BH'!A53</f>
        <v>970740</v>
      </c>
      <c r="B152" s="103" t="str">
        <f>'LOE-Ref-VZGTTQ00011797-BH'!B53</f>
        <v>Nukula, Venkata Ram Lakshman</v>
      </c>
      <c r="C152" s="98" t="str">
        <f>'LOE-Ref-VZGTTQ00011797-BH'!C53</f>
        <v>Onshore</v>
      </c>
      <c r="D152" s="98" t="str">
        <f>'LOE-Ref-VZGTTQ00011797-BH'!D53</f>
        <v>ACT200</v>
      </c>
      <c r="E152" s="103" t="str">
        <f>'LOE-Ref-VZGTTQ00011797-BH'!G53</f>
        <v>PEGA</v>
      </c>
      <c r="F152" s="116" t="s">
        <v>50</v>
      </c>
      <c r="G152" s="50" t="s">
        <v>51</v>
      </c>
      <c r="H152" s="98">
        <v>1000412773</v>
      </c>
      <c r="I152" s="98" t="s">
        <v>52</v>
      </c>
      <c r="J152" s="98" t="s">
        <v>27</v>
      </c>
      <c r="K152" s="99">
        <f>'LOE-Ref-VZGTTQ00011797-BH'!K53</f>
        <v>115</v>
      </c>
      <c r="L152" s="99">
        <f>'LOE-Ref-VZGTTQ00011797-BH'!L53</f>
        <v>19320</v>
      </c>
      <c r="M152" s="99">
        <f>'LOE-Ref-VZGTTQ00011797-BH'!M53</f>
        <v>19320</v>
      </c>
      <c r="N152" s="99">
        <f>'LOE-Ref-VZGTTQ00011797-BH'!N53</f>
        <v>19320</v>
      </c>
      <c r="O152" s="99">
        <f>'LOE-Ref-VZGTTQ00011797-BH'!O53</f>
        <v>19320</v>
      </c>
      <c r="P152" s="99">
        <f>'LOE-Ref-VZGTTQ00011797-BH'!P53</f>
        <v>19320</v>
      </c>
      <c r="Q152" s="99">
        <f>'LOE-Ref-VZGTTQ00011797-BH'!Q53</f>
        <v>19320</v>
      </c>
      <c r="R152" s="99">
        <f>'LOE-Ref-VZGTTQ00011797-BH'!R53</f>
        <v>19320</v>
      </c>
      <c r="S152" s="99">
        <f>'LOE-Ref-VZGTTQ00011797-BH'!Y53</f>
        <v>57960</v>
      </c>
      <c r="T152" s="99">
        <f>'LOE-Ref-VZGTTQ00011797-BH'!Z53</f>
        <v>57960</v>
      </c>
      <c r="U152" s="99">
        <f>'LOE-Ref-VZGTTQ00011797-BH'!AC53</f>
        <v>115920</v>
      </c>
      <c r="V152" s="98"/>
    </row>
    <row r="153" spans="1:22" ht="20.9" customHeight="1">
      <c r="A153" s="98">
        <f>'LOE-Ref-VZGTTQ00011797-BH'!A54</f>
        <v>112011</v>
      </c>
      <c r="B153" s="103" t="str">
        <f>'LOE-Ref-VZGTTQ00011797-BH'!B54</f>
        <v>Prasad Maliakal</v>
      </c>
      <c r="C153" s="98" t="str">
        <f>'LOE-Ref-VZGTTQ00011797-BH'!C54</f>
        <v>Onshore</v>
      </c>
      <c r="D153" s="98" t="str">
        <f>'LOE-Ref-VZGTTQ00011797-BH'!D54</f>
        <v>ACT200</v>
      </c>
      <c r="E153" s="103" t="str">
        <f>'LOE-Ref-VZGTTQ00011797-BH'!G54</f>
        <v>Delivery lead/PATL</v>
      </c>
      <c r="F153" s="116" t="s">
        <v>50</v>
      </c>
      <c r="G153" s="50" t="s">
        <v>51</v>
      </c>
      <c r="H153" s="98">
        <v>1000412773</v>
      </c>
      <c r="I153" s="98" t="s">
        <v>52</v>
      </c>
      <c r="J153" s="98" t="s">
        <v>24</v>
      </c>
      <c r="K153" s="99">
        <f>'LOE-Ref-VZGTTQ00011797-BH'!K54</f>
        <v>115</v>
      </c>
      <c r="L153" s="99">
        <f>'LOE-Ref-VZGTTQ00011797-BH'!L54</f>
        <v>19320</v>
      </c>
      <c r="M153" s="99">
        <f>'LOE-Ref-VZGTTQ00011797-BH'!M54</f>
        <v>19320</v>
      </c>
      <c r="N153" s="99">
        <f>'LOE-Ref-VZGTTQ00011797-BH'!N54</f>
        <v>19320</v>
      </c>
      <c r="O153" s="99">
        <f>'LOE-Ref-VZGTTQ00011797-BH'!O54</f>
        <v>19320</v>
      </c>
      <c r="P153" s="99">
        <f>'LOE-Ref-VZGTTQ00011797-BH'!P54</f>
        <v>19320</v>
      </c>
      <c r="Q153" s="99">
        <f>'LOE-Ref-VZGTTQ00011797-BH'!Q54</f>
        <v>19320</v>
      </c>
      <c r="R153" s="99">
        <f>'LOE-Ref-VZGTTQ00011797-BH'!R54</f>
        <v>19320</v>
      </c>
      <c r="S153" s="99">
        <f>'LOE-Ref-VZGTTQ00011797-BH'!Y54</f>
        <v>57960</v>
      </c>
      <c r="T153" s="99">
        <f>'LOE-Ref-VZGTTQ00011797-BH'!Z54</f>
        <v>57960</v>
      </c>
      <c r="U153" s="99">
        <f>'LOE-Ref-VZGTTQ00011797-BH'!AC54</f>
        <v>115920</v>
      </c>
      <c r="V153" s="98"/>
    </row>
    <row r="154" spans="1:22" ht="20.9" customHeight="1">
      <c r="A154" s="98">
        <f>'LOE-Ref-VZGTTQ00011797-BH'!A55</f>
        <v>2336335</v>
      </c>
      <c r="B154" s="103" t="str">
        <f>'LOE-Ref-VZGTTQ00011797-BH'!B55</f>
        <v>Anusha Macherla</v>
      </c>
      <c r="C154" s="98" t="str">
        <f>'LOE-Ref-VZGTTQ00011797-BH'!C55</f>
        <v>Onshore</v>
      </c>
      <c r="D154" s="98" t="str">
        <f>'LOE-Ref-VZGTTQ00011797-BH'!D55</f>
        <v>ACT200</v>
      </c>
      <c r="E154" s="103" t="str">
        <f>'LOE-Ref-VZGTTQ00011797-BH'!G55</f>
        <v>ReactJS</v>
      </c>
      <c r="F154" s="116" t="s">
        <v>50</v>
      </c>
      <c r="G154" s="50" t="s">
        <v>51</v>
      </c>
      <c r="H154" s="98">
        <v>1000412773</v>
      </c>
      <c r="I154" s="98" t="s">
        <v>52</v>
      </c>
      <c r="J154" s="98" t="s">
        <v>33</v>
      </c>
      <c r="K154" s="99">
        <f>'LOE-Ref-VZGTTQ00011797-BH'!K55</f>
        <v>97</v>
      </c>
      <c r="L154" s="99">
        <f>'LOE-Ref-VZGTTQ00011797-BH'!L55</f>
        <v>16296</v>
      </c>
      <c r="M154" s="99">
        <f>'LOE-Ref-VZGTTQ00011797-BH'!M55</f>
        <v>16296</v>
      </c>
      <c r="N154" s="99">
        <f>'LOE-Ref-VZGTTQ00011797-BH'!N55</f>
        <v>16296</v>
      </c>
      <c r="O154" s="99">
        <f>'LOE-Ref-VZGTTQ00011797-BH'!O55</f>
        <v>16296</v>
      </c>
      <c r="P154" s="99">
        <f>'LOE-Ref-VZGTTQ00011797-BH'!P55</f>
        <v>16296</v>
      </c>
      <c r="Q154" s="99">
        <f>'LOE-Ref-VZGTTQ00011797-BH'!Q55</f>
        <v>16296</v>
      </c>
      <c r="R154" s="99">
        <f>'LOE-Ref-VZGTTQ00011797-BH'!R55</f>
        <v>16296</v>
      </c>
      <c r="S154" s="99">
        <f>'LOE-Ref-VZGTTQ00011797-BH'!Y55</f>
        <v>48888</v>
      </c>
      <c r="T154" s="99">
        <f>'LOE-Ref-VZGTTQ00011797-BH'!Z55</f>
        <v>48888</v>
      </c>
      <c r="U154" s="99">
        <f>'LOE-Ref-VZGTTQ00011797-BH'!AC55</f>
        <v>97776</v>
      </c>
      <c r="V154" s="98"/>
    </row>
    <row r="155" spans="1:22" ht="20.9" customHeight="1">
      <c r="A155" s="98">
        <f>'LOE-Ref-VZGTTQ00011797-BH'!A56</f>
        <v>2398635</v>
      </c>
      <c r="B155" s="103" t="str">
        <f>'LOE-Ref-VZGTTQ00011797-BH'!B56</f>
        <v>Zawodny Jr, Arthur Tadeusz</v>
      </c>
      <c r="C155" s="98" t="str">
        <f>'LOE-Ref-VZGTTQ00011797-BH'!C56</f>
        <v>Onshore</v>
      </c>
      <c r="D155" s="98" t="str">
        <f>'LOE-Ref-VZGTTQ00011797-BH'!D56</f>
        <v>ACT-196</v>
      </c>
      <c r="E155" s="103" t="str">
        <f>'LOE-Ref-VZGTTQ00011797-BH'!G56</f>
        <v>Vision</v>
      </c>
      <c r="F155" s="116" t="s">
        <v>50</v>
      </c>
      <c r="G155" s="50" t="s">
        <v>51</v>
      </c>
      <c r="H155" s="98">
        <v>1000412773</v>
      </c>
      <c r="I155" s="98" t="s">
        <v>52</v>
      </c>
      <c r="J155" s="98" t="s">
        <v>24</v>
      </c>
      <c r="K155" s="99">
        <f>'LOE-Ref-VZGTTQ00011797-BH'!K56</f>
        <v>115</v>
      </c>
      <c r="L155" s="99">
        <f>'LOE-Ref-VZGTTQ00011797-BH'!L56</f>
        <v>19320</v>
      </c>
      <c r="M155" s="99">
        <f>'LOE-Ref-VZGTTQ00011797-BH'!M56</f>
        <v>0</v>
      </c>
      <c r="N155" s="99">
        <f>'LOE-Ref-VZGTTQ00011797-BH'!N56</f>
        <v>0</v>
      </c>
      <c r="O155" s="99">
        <f>'LOE-Ref-VZGTTQ00011797-BH'!O56</f>
        <v>14720</v>
      </c>
      <c r="P155" s="99">
        <f>'LOE-Ref-VZGTTQ00011797-BH'!P56</f>
        <v>19320</v>
      </c>
      <c r="Q155" s="99">
        <f>'LOE-Ref-VZGTTQ00011797-BH'!Q56</f>
        <v>19320</v>
      </c>
      <c r="R155" s="99">
        <f>'LOE-Ref-VZGTTQ00011797-BH'!R56</f>
        <v>19320</v>
      </c>
      <c r="S155" s="99">
        <f>'LOE-Ref-VZGTTQ00011797-BH'!Y56</f>
        <v>14720</v>
      </c>
      <c r="T155" s="99">
        <f>'LOE-Ref-VZGTTQ00011797-BH'!Z56</f>
        <v>57960</v>
      </c>
      <c r="U155" s="99">
        <f>'LOE-Ref-VZGTTQ00011797-BH'!AC56</f>
        <v>72680</v>
      </c>
      <c r="V155" s="98"/>
    </row>
    <row r="156" spans="1:22" ht="20.9" customHeight="1">
      <c r="A156" s="98">
        <f>'LOE-Ref-VZGTTQ00011797-BH'!A57</f>
        <v>175902</v>
      </c>
      <c r="B156" s="103" t="str">
        <f>'LOE-Ref-VZGTTQ00011797-BH'!B57</f>
        <v>Rajalakshmi Vedachalam</v>
      </c>
      <c r="C156" s="98" t="str">
        <f>'LOE-Ref-VZGTTQ00011797-BH'!C57</f>
        <v>Onshore</v>
      </c>
      <c r="D156" s="98" t="str">
        <f>'LOE-Ref-VZGTTQ00011797-BH'!D57</f>
        <v>ACT234</v>
      </c>
      <c r="E156" s="103" t="str">
        <f>'LOE-Ref-VZGTTQ00011797-BH'!G57</f>
        <v>Release Train Engineer</v>
      </c>
      <c r="F156" s="116" t="s">
        <v>50</v>
      </c>
      <c r="G156" s="50" t="s">
        <v>51</v>
      </c>
      <c r="H156" s="98">
        <v>1000412773</v>
      </c>
      <c r="I156" s="98" t="s">
        <v>52</v>
      </c>
      <c r="J156" s="98" t="s">
        <v>24</v>
      </c>
      <c r="K156" s="99">
        <f>'LOE-Ref-VZGTTQ00011797-BH'!K57</f>
        <v>95</v>
      </c>
      <c r="L156" s="99">
        <f>'LOE-Ref-VZGTTQ00011797-BH'!L57</f>
        <v>15960</v>
      </c>
      <c r="M156" s="99">
        <f>'LOE-Ref-VZGTTQ00011797-BH'!M57</f>
        <v>15960</v>
      </c>
      <c r="N156" s="99">
        <f>'LOE-Ref-VZGTTQ00011797-BH'!N57</f>
        <v>15960</v>
      </c>
      <c r="O156" s="99">
        <f>'LOE-Ref-VZGTTQ00011797-BH'!O57</f>
        <v>15960</v>
      </c>
      <c r="P156" s="99">
        <f>'LOE-Ref-VZGTTQ00011797-BH'!P57</f>
        <v>15960</v>
      </c>
      <c r="Q156" s="99">
        <f>'LOE-Ref-VZGTTQ00011797-BH'!Q57</f>
        <v>15960</v>
      </c>
      <c r="R156" s="99">
        <f>'LOE-Ref-VZGTTQ00011797-BH'!R57</f>
        <v>15960</v>
      </c>
      <c r="S156" s="99">
        <f>'LOE-Ref-VZGTTQ00011797-BH'!Y57</f>
        <v>47880</v>
      </c>
      <c r="T156" s="99">
        <f>'LOE-Ref-VZGTTQ00011797-BH'!Z57</f>
        <v>47880</v>
      </c>
      <c r="U156" s="99">
        <f>'LOE-Ref-VZGTTQ00011797-BH'!AC57</f>
        <v>95760</v>
      </c>
      <c r="V156" s="98"/>
    </row>
    <row r="157" spans="1:22" ht="20.9" customHeight="1">
      <c r="A157" s="98">
        <f>'LOE-Ref-VZGTTQ00011797-BH'!A58</f>
        <v>254635</v>
      </c>
      <c r="B157" s="103" t="str">
        <f>'LOE-Ref-VZGTTQ00011797-BH'!B58</f>
        <v>Rangaswamy,Mohana</v>
      </c>
      <c r="C157" s="98" t="str">
        <f>'LOE-Ref-VZGTTQ00011797-BH'!C58</f>
        <v>Onshore</v>
      </c>
      <c r="D157" s="98" t="str">
        <f>'LOE-Ref-VZGTTQ00011797-BH'!D58</f>
        <v>ACT211</v>
      </c>
      <c r="E157" s="103" t="str">
        <f>'LOE-Ref-VZGTTQ00011797-BH'!G58</f>
        <v>QA Analyst</v>
      </c>
      <c r="F157" s="116" t="s">
        <v>50</v>
      </c>
      <c r="G157" s="50" t="s">
        <v>51</v>
      </c>
      <c r="H157" s="98" t="e">
        <v>#N/A</v>
      </c>
      <c r="I157" s="98" t="e">
        <v>#N/A</v>
      </c>
      <c r="J157" s="98" t="e">
        <v>#N/A</v>
      </c>
      <c r="K157" s="99">
        <f>'LOE-Ref-VZGTTQ00011797-BH'!K58</f>
        <v>90</v>
      </c>
      <c r="L157" s="99">
        <f>'LOE-Ref-VZGTTQ00011797-BH'!L58</f>
        <v>15120</v>
      </c>
      <c r="M157" s="99">
        <f>'LOE-Ref-VZGTTQ00011797-BH'!M58</f>
        <v>0</v>
      </c>
      <c r="N157" s="99">
        <f>'LOE-Ref-VZGTTQ00011797-BH'!N58</f>
        <v>0</v>
      </c>
      <c r="O157" s="99">
        <f>'LOE-Ref-VZGTTQ00011797-BH'!O58</f>
        <v>0</v>
      </c>
      <c r="P157" s="99">
        <f>'LOE-Ref-VZGTTQ00011797-BH'!P58</f>
        <v>15120</v>
      </c>
      <c r="Q157" s="99">
        <f>'LOE-Ref-VZGTTQ00011797-BH'!Q58</f>
        <v>15120</v>
      </c>
      <c r="R157" s="99">
        <f>'LOE-Ref-VZGTTQ00011797-BH'!R58</f>
        <v>15120</v>
      </c>
      <c r="S157" s="99">
        <f>'LOE-Ref-VZGTTQ00011797-BH'!Y58</f>
        <v>15120</v>
      </c>
      <c r="T157" s="99">
        <f>'LOE-Ref-VZGTTQ00011797-BH'!Z58</f>
        <v>45360</v>
      </c>
      <c r="U157" s="99">
        <f>'LOE-Ref-VZGTTQ00011797-BH'!AC58</f>
        <v>45360</v>
      </c>
      <c r="V157" s="98" t="str">
        <f>'LOE-Ref-VZGTTQ00011797-BH'!AF58</f>
        <v>SOF</v>
      </c>
    </row>
    <row r="158" spans="1:22" ht="20.9" customHeight="1">
      <c r="A158" s="98">
        <f>'LOE-Ref-VZGTTQ00011797-BH'!A59</f>
        <v>2360548</v>
      </c>
      <c r="B158" s="103" t="str">
        <f>'LOE-Ref-VZGTTQ00011797-BH'!B59</f>
        <v>Ranjani Rajagopal</v>
      </c>
      <c r="C158" s="98" t="str">
        <f>'LOE-Ref-VZGTTQ00011797-BH'!C59</f>
        <v>Onshore</v>
      </c>
      <c r="D158" s="98" t="str">
        <f>'LOE-Ref-VZGTTQ00011797-BH'!D59</f>
        <v>ACT211</v>
      </c>
      <c r="E158" s="103" t="str">
        <f>'LOE-Ref-VZGTTQ00011797-BH'!G59</f>
        <v>Java Springboot Microservices SpringReactive</v>
      </c>
      <c r="F158" s="116" t="s">
        <v>50</v>
      </c>
      <c r="G158" s="50" t="s">
        <v>51</v>
      </c>
      <c r="H158" s="98" t="e">
        <v>#N/A</v>
      </c>
      <c r="I158" s="98" t="e">
        <v>#N/A</v>
      </c>
      <c r="J158" s="98" t="e">
        <v>#N/A</v>
      </c>
      <c r="K158" s="99">
        <f>'LOE-Ref-VZGTTQ00011797-BH'!K59</f>
        <v>95</v>
      </c>
      <c r="L158" s="99">
        <f>'LOE-Ref-VZGTTQ00011797-BH'!L59</f>
        <v>15960</v>
      </c>
      <c r="M158" s="99">
        <f>'LOE-Ref-VZGTTQ00011797-BH'!M59</f>
        <v>0</v>
      </c>
      <c r="N158" s="99">
        <f>'LOE-Ref-VZGTTQ00011797-BH'!N59</f>
        <v>15960</v>
      </c>
      <c r="O158" s="99">
        <f>'LOE-Ref-VZGTTQ00011797-BH'!O59</f>
        <v>15960</v>
      </c>
      <c r="P158" s="99">
        <f>'LOE-Ref-VZGTTQ00011797-BH'!P59</f>
        <v>15960</v>
      </c>
      <c r="Q158" s="99">
        <f>'LOE-Ref-VZGTTQ00011797-BH'!Q59</f>
        <v>15960</v>
      </c>
      <c r="R158" s="99">
        <f>'LOE-Ref-VZGTTQ00011797-BH'!R59</f>
        <v>15960</v>
      </c>
      <c r="S158" s="99">
        <f>'LOE-Ref-VZGTTQ00011797-BH'!Y59</f>
        <v>31920</v>
      </c>
      <c r="T158" s="99">
        <f>'LOE-Ref-VZGTTQ00011797-BH'!Z59</f>
        <v>47880</v>
      </c>
      <c r="U158" s="99">
        <f>'LOE-Ref-VZGTTQ00011797-BH'!AC59</f>
        <v>79800</v>
      </c>
      <c r="V158" s="98"/>
    </row>
    <row r="159" spans="1:22" ht="20.9" customHeight="1">
      <c r="A159" s="98">
        <f>'LOE-Ref-VZGTTQ00011797-BH'!A60</f>
        <v>729843</v>
      </c>
      <c r="B159" s="103" t="str">
        <f>'LOE-Ref-VZGTTQ00011797-BH'!B60</f>
        <v>Shifali LNU</v>
      </c>
      <c r="C159" s="98" t="str">
        <f>'LOE-Ref-VZGTTQ00011797-BH'!C60</f>
        <v>Onshore</v>
      </c>
      <c r="D159" s="98" t="str">
        <f>'LOE-Ref-VZGTTQ00011797-BH'!D60</f>
        <v>ACT234</v>
      </c>
      <c r="E159" s="103" t="str">
        <f>'LOE-Ref-VZGTTQ00011797-BH'!G60</f>
        <v>Java Springboot Microservices SpringReactive</v>
      </c>
      <c r="F159" s="116" t="s">
        <v>50</v>
      </c>
      <c r="G159" s="50" t="s">
        <v>51</v>
      </c>
      <c r="H159" s="98">
        <v>1000442106</v>
      </c>
      <c r="I159" s="98" t="s">
        <v>57</v>
      </c>
      <c r="J159" s="98" t="s">
        <v>24</v>
      </c>
      <c r="K159" s="99">
        <f>'LOE-Ref-VZGTTQ00011797-BH'!K60</f>
        <v>95</v>
      </c>
      <c r="L159" s="99">
        <f>'LOE-Ref-VZGTTQ00011797-BH'!L60</f>
        <v>15960</v>
      </c>
      <c r="M159" s="99">
        <f>'LOE-Ref-VZGTTQ00011797-BH'!M60</f>
        <v>15960</v>
      </c>
      <c r="N159" s="99">
        <f>'LOE-Ref-VZGTTQ00011797-BH'!N60</f>
        <v>15960</v>
      </c>
      <c r="O159" s="99">
        <f>'LOE-Ref-VZGTTQ00011797-BH'!O60</f>
        <v>15960</v>
      </c>
      <c r="P159" s="99">
        <f>'LOE-Ref-VZGTTQ00011797-BH'!P60</f>
        <v>0</v>
      </c>
      <c r="Q159" s="99">
        <f>'LOE-Ref-VZGTTQ00011797-BH'!Q60</f>
        <v>0</v>
      </c>
      <c r="R159" s="99">
        <f>'LOE-Ref-VZGTTQ00011797-BH'!R60</f>
        <v>0</v>
      </c>
      <c r="S159" s="99">
        <f>'LOE-Ref-VZGTTQ00011797-BH'!Y60</f>
        <v>47880</v>
      </c>
      <c r="T159" s="99">
        <f>'LOE-Ref-VZGTTQ00011797-BH'!Z60</f>
        <v>0</v>
      </c>
      <c r="U159" s="99">
        <f>'LOE-Ref-VZGTTQ00011797-BH'!AC60</f>
        <v>47880</v>
      </c>
      <c r="V159" s="98"/>
    </row>
    <row r="160" spans="1:22" ht="20.9" customHeight="1">
      <c r="A160" s="98">
        <f>'LOE-Ref-VZGTTQ00011797-BH'!A61</f>
        <v>729843</v>
      </c>
      <c r="B160" s="103" t="str">
        <f>'LOE-Ref-VZGTTQ00011797-BH'!B61</f>
        <v>Shifali LNU</v>
      </c>
      <c r="C160" s="98" t="str">
        <f>'LOE-Ref-VZGTTQ00011797-BH'!C61</f>
        <v>Onshore</v>
      </c>
      <c r="D160" s="98" t="str">
        <f>'LOE-Ref-VZGTTQ00011797-BH'!D61</f>
        <v>ACT211</v>
      </c>
      <c r="E160" s="103" t="str">
        <f>'LOE-Ref-VZGTTQ00011797-BH'!G61</f>
        <v>Java Springboot Microservices SpringReactive</v>
      </c>
      <c r="F160" s="116" t="s">
        <v>50</v>
      </c>
      <c r="G160" s="50" t="s">
        <v>51</v>
      </c>
      <c r="H160" s="98">
        <v>1000412773</v>
      </c>
      <c r="I160" s="98" t="s">
        <v>52</v>
      </c>
      <c r="J160" s="98" t="s">
        <v>24</v>
      </c>
      <c r="K160" s="99">
        <f>'LOE-Ref-VZGTTQ00011797-BH'!K61</f>
        <v>95</v>
      </c>
      <c r="L160" s="99">
        <f>'LOE-Ref-VZGTTQ00011797-BH'!L61</f>
        <v>15960</v>
      </c>
      <c r="M160" s="99">
        <f>'LOE-Ref-VZGTTQ00011797-BH'!M61</f>
        <v>0</v>
      </c>
      <c r="N160" s="99">
        <f>'LOE-Ref-VZGTTQ00011797-BH'!N61</f>
        <v>0</v>
      </c>
      <c r="O160" s="99">
        <f>'LOE-Ref-VZGTTQ00011797-BH'!O61</f>
        <v>0</v>
      </c>
      <c r="P160" s="99">
        <f>'LOE-Ref-VZGTTQ00011797-BH'!P61</f>
        <v>15960</v>
      </c>
      <c r="Q160" s="99">
        <f>'LOE-Ref-VZGTTQ00011797-BH'!Q61</f>
        <v>7980</v>
      </c>
      <c r="R160" s="99">
        <f>'LOE-Ref-VZGTTQ00011797-BH'!R61</f>
        <v>15960</v>
      </c>
      <c r="S160" s="99">
        <f>'LOE-Ref-VZGTTQ00011797-BH'!Y61</f>
        <v>0</v>
      </c>
      <c r="T160" s="99">
        <f>'LOE-Ref-VZGTTQ00011797-BH'!Z61</f>
        <v>39900</v>
      </c>
      <c r="U160" s="99">
        <f>'LOE-Ref-VZGTTQ00011797-BH'!AC61</f>
        <v>39900</v>
      </c>
      <c r="V160" s="98">
        <f>'LOE-Ref-VZGTTQ00011797-BH'!AF61</f>
        <v>0</v>
      </c>
    </row>
    <row r="161" spans="1:22" ht="20.9" customHeight="1">
      <c r="A161" s="98">
        <f>'LOE-Ref-VZGTTQ00011797-BH'!A62</f>
        <v>2401575</v>
      </c>
      <c r="B161" s="103" t="str">
        <f>'LOE-Ref-VZGTTQ00011797-BH'!B62</f>
        <v>Sri Harsha Kandala</v>
      </c>
      <c r="C161" s="98" t="str">
        <f>'LOE-Ref-VZGTTQ00011797-BH'!C62</f>
        <v>Onshore</v>
      </c>
      <c r="D161" s="98" t="str">
        <f>'LOE-Ref-VZGTTQ00011797-BH'!D62</f>
        <v>ACT211</v>
      </c>
      <c r="E161" s="103" t="str">
        <f>'LOE-Ref-VZGTTQ00011797-BH'!G62</f>
        <v>QA Analyst</v>
      </c>
      <c r="F161" s="116" t="s">
        <v>50</v>
      </c>
      <c r="G161" s="50" t="s">
        <v>51</v>
      </c>
      <c r="H161" s="98" t="e">
        <v>#N/A</v>
      </c>
      <c r="I161" s="98" t="e">
        <v>#N/A</v>
      </c>
      <c r="J161" s="98" t="e">
        <v>#N/A</v>
      </c>
      <c r="K161" s="99">
        <f>'LOE-Ref-VZGTTQ00011797-BH'!K62</f>
        <v>95</v>
      </c>
      <c r="L161" s="99">
        <f>'LOE-Ref-VZGTTQ00011797-BH'!L62</f>
        <v>15960</v>
      </c>
      <c r="M161" s="99">
        <f>'LOE-Ref-VZGTTQ00011797-BH'!M62</f>
        <v>0</v>
      </c>
      <c r="N161" s="99">
        <f>'LOE-Ref-VZGTTQ00011797-BH'!N62</f>
        <v>0</v>
      </c>
      <c r="O161" s="99">
        <f>'LOE-Ref-VZGTTQ00011797-BH'!O62</f>
        <v>0</v>
      </c>
      <c r="P161" s="99">
        <f>'LOE-Ref-VZGTTQ00011797-BH'!P62</f>
        <v>0</v>
      </c>
      <c r="Q161" s="99">
        <f>'LOE-Ref-VZGTTQ00011797-BH'!Q62</f>
        <v>6384</v>
      </c>
      <c r="R161" s="99">
        <f>'LOE-Ref-VZGTTQ00011797-BH'!R62</f>
        <v>15960</v>
      </c>
      <c r="S161" s="99">
        <f>'LOE-Ref-VZGTTQ00011797-BH'!Y62</f>
        <v>0</v>
      </c>
      <c r="T161" s="99">
        <f>'LOE-Ref-VZGTTQ00011797-BH'!Z62</f>
        <v>22344</v>
      </c>
      <c r="U161" s="99">
        <f>'LOE-Ref-VZGTTQ00011797-BH'!AC62</f>
        <v>22344</v>
      </c>
      <c r="V161" s="98">
        <f>'LOE-Ref-VZGTTQ00011797-BH'!AF62</f>
        <v>0</v>
      </c>
    </row>
    <row r="162" spans="1:22" ht="20.9" customHeight="1">
      <c r="A162" s="98">
        <f>'LOE-Ref-VZGTTQ00011797-BH'!A63</f>
        <v>2397456</v>
      </c>
      <c r="B162" s="103" t="str">
        <f>'LOE-Ref-VZGTTQ00011797-BH'!B63</f>
        <v>Sridhar Reddy Uppala</v>
      </c>
      <c r="C162" s="98" t="str">
        <f>'LOE-Ref-VZGTTQ00011797-BH'!C63</f>
        <v>Onshore</v>
      </c>
      <c r="D162" s="98" t="str">
        <f>'LOE-Ref-VZGTTQ00011797-BH'!D63</f>
        <v>ACT125</v>
      </c>
      <c r="E162" s="103" t="str">
        <f>'LOE-Ref-VZGTTQ00011797-BH'!G63</f>
        <v>Java Springboot Microservices SpringReactive</v>
      </c>
      <c r="F162" s="116" t="s">
        <v>50</v>
      </c>
      <c r="G162" s="50" t="s">
        <v>51</v>
      </c>
      <c r="H162" s="98" t="e">
        <v>#N/A</v>
      </c>
      <c r="I162" s="98" t="e">
        <v>#N/A</v>
      </c>
      <c r="J162" s="98" t="e">
        <v>#N/A</v>
      </c>
      <c r="K162" s="99">
        <f>'LOE-Ref-VZGTTQ00011797-BH'!K63</f>
        <v>95</v>
      </c>
      <c r="L162" s="99">
        <f>'LOE-Ref-VZGTTQ00011797-BH'!L63</f>
        <v>15960</v>
      </c>
      <c r="M162" s="99">
        <f>'LOE-Ref-VZGTTQ00011797-BH'!M63</f>
        <v>0</v>
      </c>
      <c r="N162" s="99">
        <f>'LOE-Ref-VZGTTQ00011797-BH'!N63</f>
        <v>0</v>
      </c>
      <c r="O162" s="99">
        <f>'LOE-Ref-VZGTTQ00011797-BH'!O63</f>
        <v>3990</v>
      </c>
      <c r="P162" s="99">
        <f>'LOE-Ref-VZGTTQ00011797-BH'!P63</f>
        <v>15960</v>
      </c>
      <c r="Q162" s="99">
        <f>'LOE-Ref-VZGTTQ00011797-BH'!Q63</f>
        <v>15960</v>
      </c>
      <c r="R162" s="99">
        <f>'LOE-Ref-VZGTTQ00011797-BH'!R63</f>
        <v>15960</v>
      </c>
      <c r="S162" s="99">
        <f>'LOE-Ref-VZGTTQ00011797-BH'!Y63</f>
        <v>3990</v>
      </c>
      <c r="T162" s="99">
        <f>'LOE-Ref-VZGTTQ00011797-BH'!Z63</f>
        <v>47880</v>
      </c>
      <c r="U162" s="99">
        <f>'LOE-Ref-VZGTTQ00011797-BH'!AC63</f>
        <v>51870</v>
      </c>
      <c r="V162" s="98" t="str">
        <f>'LOE-Ref-VZGTTQ00011797-BH'!AF63</f>
        <v>Discovery</v>
      </c>
    </row>
    <row r="163" spans="1:22" ht="20.9" customHeight="1">
      <c r="A163" s="98">
        <f>'LOE-Ref-VZGTTQ00011797-BH'!A64</f>
        <v>972892</v>
      </c>
      <c r="B163" s="103" t="str">
        <f>'LOE-Ref-VZGTTQ00011797-BH'!B64</f>
        <v>Srividhya Venkataramanan</v>
      </c>
      <c r="C163" s="98" t="str">
        <f>'LOE-Ref-VZGTTQ00011797-BH'!C64</f>
        <v>Onshore</v>
      </c>
      <c r="D163" s="98" t="str">
        <f>'LOE-Ref-VZGTTQ00011797-BH'!D64</f>
        <v>ACT125</v>
      </c>
      <c r="E163" s="103" t="str">
        <f>'LOE-Ref-VZGTTQ00011797-BH'!G64</f>
        <v>Delivery lead/PATL</v>
      </c>
      <c r="F163" s="116" t="s">
        <v>50</v>
      </c>
      <c r="G163" s="50" t="s">
        <v>51</v>
      </c>
      <c r="H163" s="98">
        <v>1000441057</v>
      </c>
      <c r="I163" s="98" t="s">
        <v>49</v>
      </c>
      <c r="J163" s="98" t="s">
        <v>33</v>
      </c>
      <c r="K163" s="99">
        <f>'LOE-Ref-VZGTTQ00011797-BH'!K64</f>
        <v>105</v>
      </c>
      <c r="L163" s="99">
        <f>'LOE-Ref-VZGTTQ00011797-BH'!L64</f>
        <v>17640</v>
      </c>
      <c r="M163" s="99">
        <f>'LOE-Ref-VZGTTQ00011797-BH'!M64</f>
        <v>0</v>
      </c>
      <c r="N163" s="99">
        <f>'LOE-Ref-VZGTTQ00011797-BH'!N64</f>
        <v>0</v>
      </c>
      <c r="O163" s="99">
        <f>'LOE-Ref-VZGTTQ00011797-BH'!O64</f>
        <v>0</v>
      </c>
      <c r="P163" s="99">
        <f>'LOE-Ref-VZGTTQ00011797-BH'!P64</f>
        <v>17640</v>
      </c>
      <c r="Q163" s="99">
        <f>'LOE-Ref-VZGTTQ00011797-BH'!Q64</f>
        <v>17640</v>
      </c>
      <c r="R163" s="99">
        <f>'LOE-Ref-VZGTTQ00011797-BH'!R64</f>
        <v>17640</v>
      </c>
      <c r="S163" s="99">
        <f>'LOE-Ref-VZGTTQ00011797-BH'!Y64</f>
        <v>0</v>
      </c>
      <c r="T163" s="99">
        <f>'LOE-Ref-VZGTTQ00011797-BH'!Z64</f>
        <v>52920</v>
      </c>
      <c r="U163" s="99">
        <f>'LOE-Ref-VZGTTQ00011797-BH'!AC64</f>
        <v>52920</v>
      </c>
      <c r="V163" s="98"/>
    </row>
    <row r="164" spans="1:22" ht="20.9" customHeight="1">
      <c r="A164" s="98" t="e">
        <f>'LOE-Ref-VZGTTQ00011797-BH'!#REF!</f>
        <v>#REF!</v>
      </c>
      <c r="B164" s="103" t="e">
        <f>'LOE-Ref-VZGTTQ00011797-BH'!#REF!</f>
        <v>#REF!</v>
      </c>
      <c r="C164" s="98" t="e">
        <f>'LOE-Ref-VZGTTQ00011797-BH'!#REF!</f>
        <v>#REF!</v>
      </c>
      <c r="D164" s="98" t="e">
        <f>'LOE-Ref-VZGTTQ00011797-BH'!#REF!</f>
        <v>#REF!</v>
      </c>
      <c r="E164" s="103" t="e">
        <f>'LOE-Ref-VZGTTQ00011797-BH'!#REF!</f>
        <v>#REF!</v>
      </c>
      <c r="F164" s="116" t="s">
        <v>50</v>
      </c>
      <c r="G164" s="50" t="s">
        <v>51</v>
      </c>
      <c r="H164" s="98">
        <v>1000445090</v>
      </c>
      <c r="I164" s="98" t="s">
        <v>54</v>
      </c>
      <c r="J164" s="98" t="s">
        <v>26</v>
      </c>
      <c r="K164" s="99" t="e">
        <f>'LOE-Ref-VZGTTQ00011797-BH'!#REF!</f>
        <v>#REF!</v>
      </c>
      <c r="L164" s="99" t="e">
        <f>'LOE-Ref-VZGTTQ00011797-BH'!#REF!</f>
        <v>#REF!</v>
      </c>
      <c r="M164" s="99" t="e">
        <f>'LOE-Ref-VZGTTQ00011797-BH'!#REF!</f>
        <v>#REF!</v>
      </c>
      <c r="N164" s="99" t="e">
        <f>'LOE-Ref-VZGTTQ00011797-BH'!#REF!</f>
        <v>#REF!</v>
      </c>
      <c r="O164" s="99" t="e">
        <f>'LOE-Ref-VZGTTQ00011797-BH'!#REF!</f>
        <v>#REF!</v>
      </c>
      <c r="P164" s="99" t="e">
        <f>'LOE-Ref-VZGTTQ00011797-BH'!#REF!</f>
        <v>#REF!</v>
      </c>
      <c r="Q164" s="99" t="e">
        <f>'LOE-Ref-VZGTTQ00011797-BH'!#REF!</f>
        <v>#REF!</v>
      </c>
      <c r="R164" s="99" t="e">
        <f>'LOE-Ref-VZGTTQ00011797-BH'!#REF!</f>
        <v>#REF!</v>
      </c>
      <c r="S164" s="99" t="e">
        <f>'LOE-Ref-VZGTTQ00011797-BH'!#REF!</f>
        <v>#REF!</v>
      </c>
      <c r="T164" s="99" t="e">
        <f>'LOE-Ref-VZGTTQ00011797-BH'!#REF!</f>
        <v>#REF!</v>
      </c>
      <c r="U164" s="99" t="e">
        <f>'LOE-Ref-VZGTTQ00011797-BH'!#REF!</f>
        <v>#REF!</v>
      </c>
      <c r="V164" s="98" t="e">
        <f>'LOE-Ref-VZGTTQ00011797-BH'!#REF!</f>
        <v>#REF!</v>
      </c>
    </row>
    <row r="165" spans="1:22" ht="20.9" customHeight="1">
      <c r="A165" s="98">
        <f>'LOE-Ref-VZGTTQ00011797-BH'!A65</f>
        <v>952262</v>
      </c>
      <c r="B165" s="103" t="str">
        <f>'LOE-Ref-VZGTTQ00011797-BH'!B65</f>
        <v>Sujata Kamble</v>
      </c>
      <c r="C165" s="98" t="str">
        <f>'LOE-Ref-VZGTTQ00011797-BH'!C65</f>
        <v>Onshore</v>
      </c>
      <c r="D165" s="98" t="str">
        <f>'LOE-Ref-VZGTTQ00011797-BH'!D65</f>
        <v>ACT211</v>
      </c>
      <c r="E165" s="103" t="str">
        <f>'LOE-Ref-VZGTTQ00011797-BH'!G65</f>
        <v>Java Springboot Microservices SpringReactive</v>
      </c>
      <c r="F165" s="116" t="s">
        <v>50</v>
      </c>
      <c r="G165" s="50" t="s">
        <v>51</v>
      </c>
      <c r="H165" s="98">
        <v>1000441057</v>
      </c>
      <c r="I165" s="98" t="s">
        <v>49</v>
      </c>
      <c r="J165" s="98" t="s">
        <v>33</v>
      </c>
      <c r="K165" s="99">
        <f>'LOE-Ref-VZGTTQ00011797-BH'!K65</f>
        <v>95</v>
      </c>
      <c r="L165" s="99">
        <f>'LOE-Ref-VZGTTQ00011797-BH'!L65</f>
        <v>15960</v>
      </c>
      <c r="M165" s="99">
        <f>'LOE-Ref-VZGTTQ00011797-BH'!M65</f>
        <v>15960</v>
      </c>
      <c r="N165" s="99">
        <f>'LOE-Ref-VZGTTQ00011797-BH'!N65</f>
        <v>15960</v>
      </c>
      <c r="O165" s="99">
        <f>'LOE-Ref-VZGTTQ00011797-BH'!O65</f>
        <v>15960</v>
      </c>
      <c r="P165" s="99">
        <f>'LOE-Ref-VZGTTQ00011797-BH'!P65</f>
        <v>15960</v>
      </c>
      <c r="Q165" s="99">
        <f>'LOE-Ref-VZGTTQ00011797-BH'!Q65</f>
        <v>15960</v>
      </c>
      <c r="R165" s="99">
        <f>'LOE-Ref-VZGTTQ00011797-BH'!R65</f>
        <v>15960</v>
      </c>
      <c r="S165" s="99">
        <f>'LOE-Ref-VZGTTQ00011797-BH'!Y65</f>
        <v>47880</v>
      </c>
      <c r="T165" s="99">
        <f>'LOE-Ref-VZGTTQ00011797-BH'!Z65</f>
        <v>47880</v>
      </c>
      <c r="U165" s="99">
        <f>'LOE-Ref-VZGTTQ00011797-BH'!AC65</f>
        <v>95760</v>
      </c>
      <c r="V165" s="98">
        <f>'LOE-Ref-VZGTTQ00011797-BH'!AF65</f>
        <v>0</v>
      </c>
    </row>
    <row r="166" spans="1:22" ht="20.9"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1000412773</v>
      </c>
      <c r="I166" s="98" t="s">
        <v>52</v>
      </c>
      <c r="J166" s="98" t="s">
        <v>24</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0.9" customHeight="1">
      <c r="A167" s="98" t="e">
        <f>'LOE-Ref-VZGTTQ00011797-BH'!#REF!</f>
        <v>#REF!</v>
      </c>
      <c r="B167" s="103" t="e">
        <f>'LOE-Ref-VZGTTQ00011797-BH'!#REF!</f>
        <v>#REF!</v>
      </c>
      <c r="C167" s="98" t="e">
        <f>'LOE-Ref-VZGTTQ00011797-BH'!#REF!</f>
        <v>#REF!</v>
      </c>
      <c r="D167" s="98" t="e">
        <f>'LOE-Ref-VZGTTQ00011797-BH'!#REF!</f>
        <v>#REF!</v>
      </c>
      <c r="E167" s="103" t="e">
        <f>'LOE-Ref-VZGTTQ00011797-BH'!#REF!</f>
        <v>#REF!</v>
      </c>
      <c r="F167" s="116" t="s">
        <v>50</v>
      </c>
      <c r="G167" s="50" t="s">
        <v>51</v>
      </c>
      <c r="H167" s="98">
        <v>1000412773</v>
      </c>
      <c r="I167" s="98" t="s">
        <v>52</v>
      </c>
      <c r="J167" s="98" t="s">
        <v>27</v>
      </c>
      <c r="K167" s="99" t="e">
        <f>'LOE-Ref-VZGTTQ00011797-BH'!#REF!</f>
        <v>#REF!</v>
      </c>
      <c r="L167" s="99" t="e">
        <f>'LOE-Ref-VZGTTQ00011797-BH'!#REF!</f>
        <v>#REF!</v>
      </c>
      <c r="M167" s="99" t="e">
        <f>'LOE-Ref-VZGTTQ00011797-BH'!#REF!</f>
        <v>#REF!</v>
      </c>
      <c r="N167" s="99" t="e">
        <f>'LOE-Ref-VZGTTQ00011797-BH'!#REF!</f>
        <v>#REF!</v>
      </c>
      <c r="O167" s="99" t="e">
        <f>'LOE-Ref-VZGTTQ00011797-BH'!#REF!</f>
        <v>#REF!</v>
      </c>
      <c r="P167" s="99" t="e">
        <f>'LOE-Ref-VZGTTQ00011797-BH'!#REF!</f>
        <v>#REF!</v>
      </c>
      <c r="Q167" s="99" t="e">
        <f>'LOE-Ref-VZGTTQ00011797-BH'!#REF!</f>
        <v>#REF!</v>
      </c>
      <c r="R167" s="99" t="e">
        <f>'LOE-Ref-VZGTTQ00011797-BH'!#REF!</f>
        <v>#REF!</v>
      </c>
      <c r="S167" s="99" t="e">
        <f>'LOE-Ref-VZGTTQ00011797-BH'!#REF!</f>
        <v>#REF!</v>
      </c>
      <c r="T167" s="99" t="e">
        <f>'LOE-Ref-VZGTTQ00011797-BH'!#REF!</f>
        <v>#REF!</v>
      </c>
      <c r="U167" s="99" t="e">
        <f>'LOE-Ref-VZGTTQ00011797-BH'!#REF!</f>
        <v>#REF!</v>
      </c>
      <c r="V167" s="98" t="e">
        <f>'LOE-Ref-VZGTTQ00011797-BH'!#REF!</f>
        <v>#REF!</v>
      </c>
    </row>
    <row r="168" spans="1:22" ht="20.9"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27</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0.9"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24</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0.9"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24</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0.9"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0.9" customHeight="1">
      <c r="A172" s="98">
        <f>'LOE-Ref-VZGTTQ00011797-BH'!A66</f>
        <v>138049</v>
      </c>
      <c r="B172" s="103" t="str">
        <f>'LOE-Ref-VZGTTQ00011797-BH'!B66</f>
        <v>Suresh Nagarajan</v>
      </c>
      <c r="C172" s="98" t="str">
        <f>'LOE-Ref-VZGTTQ00011797-BH'!C66</f>
        <v>Onshore</v>
      </c>
      <c r="D172" s="98" t="str">
        <f>'LOE-Ref-VZGTTQ00011797-BH'!D66</f>
        <v>ACT211</v>
      </c>
      <c r="E172" s="103" t="str">
        <f>'LOE-Ref-VZGTTQ00011797-BH'!G66</f>
        <v xml:space="preserve">PATL </v>
      </c>
      <c r="F172" s="116" t="s">
        <v>50</v>
      </c>
      <c r="G172" s="50" t="s">
        <v>51</v>
      </c>
      <c r="H172" s="98">
        <v>1000412773</v>
      </c>
      <c r="I172" s="98" t="s">
        <v>52</v>
      </c>
      <c r="J172" s="98" t="s">
        <v>24</v>
      </c>
      <c r="K172" s="99">
        <f>'LOE-Ref-VZGTTQ00011797-BH'!K66</f>
        <v>105</v>
      </c>
      <c r="L172" s="99">
        <f>'LOE-Ref-VZGTTQ00011797-BH'!L66</f>
        <v>17640</v>
      </c>
      <c r="M172" s="99">
        <f>'LOE-Ref-VZGTTQ00011797-BH'!M66</f>
        <v>17640</v>
      </c>
      <c r="N172" s="99">
        <f>'LOE-Ref-VZGTTQ00011797-BH'!N66</f>
        <v>17640</v>
      </c>
      <c r="O172" s="99">
        <f>'LOE-Ref-VZGTTQ00011797-BH'!O66</f>
        <v>17640</v>
      </c>
      <c r="P172" s="99">
        <f>'LOE-Ref-VZGTTQ00011797-BH'!P66</f>
        <v>17640</v>
      </c>
      <c r="Q172" s="99">
        <f>'LOE-Ref-VZGTTQ00011797-BH'!Q66</f>
        <v>17640</v>
      </c>
      <c r="R172" s="99">
        <f>'LOE-Ref-VZGTTQ00011797-BH'!R66</f>
        <v>17640</v>
      </c>
      <c r="S172" s="99">
        <f>'LOE-Ref-VZGTTQ00011797-BH'!Y66</f>
        <v>52920</v>
      </c>
      <c r="T172" s="99">
        <f>'LOE-Ref-VZGTTQ00011797-BH'!Z66</f>
        <v>52920</v>
      </c>
      <c r="U172" s="99">
        <f>'LOE-Ref-VZGTTQ00011797-BH'!AC66</f>
        <v>105840</v>
      </c>
      <c r="V172" s="98">
        <f>'LOE-Ref-VZGTTQ00011797-BH'!AF66</f>
        <v>0</v>
      </c>
    </row>
    <row r="173" spans="1:22" ht="20.9"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0.9" customHeight="1">
      <c r="A174" s="98" t="e">
        <f>'LOE-Ref-VZGTTQ00011797-BH'!#REF!</f>
        <v>#REF!</v>
      </c>
      <c r="B174" s="103" t="e">
        <f>'LOE-Ref-VZGTTQ00011797-BH'!#REF!</f>
        <v>#REF!</v>
      </c>
      <c r="C174" s="98" t="e">
        <f>'LOE-Ref-VZGTTQ00011797-BH'!#REF!</f>
        <v>#REF!</v>
      </c>
      <c r="D174" s="98" t="e">
        <f>'LOE-Ref-VZGTTQ00011797-BH'!#REF!</f>
        <v>#REF!</v>
      </c>
      <c r="E174" s="103" t="e">
        <f>'LOE-Ref-VZGTTQ00011797-BH'!#REF!</f>
        <v>#REF!</v>
      </c>
      <c r="F174" s="116" t="s">
        <v>50</v>
      </c>
      <c r="G174" s="50" t="s">
        <v>51</v>
      </c>
      <c r="H174" s="98">
        <v>1000412773</v>
      </c>
      <c r="I174" s="98" t="s">
        <v>52</v>
      </c>
      <c r="J174" s="98" t="s">
        <v>33</v>
      </c>
      <c r="K174" s="99" t="e">
        <f>'LOE-Ref-VZGTTQ00011797-BH'!#REF!</f>
        <v>#REF!</v>
      </c>
      <c r="L174" s="99" t="e">
        <f>'LOE-Ref-VZGTTQ00011797-BH'!#REF!</f>
        <v>#REF!</v>
      </c>
      <c r="M174" s="99" t="e">
        <f>'LOE-Ref-VZGTTQ00011797-BH'!#REF!</f>
        <v>#REF!</v>
      </c>
      <c r="N174" s="99" t="e">
        <f>'LOE-Ref-VZGTTQ00011797-BH'!#REF!</f>
        <v>#REF!</v>
      </c>
      <c r="O174" s="99" t="e">
        <f>'LOE-Ref-VZGTTQ00011797-BH'!#REF!</f>
        <v>#REF!</v>
      </c>
      <c r="P174" s="99" t="e">
        <f>'LOE-Ref-VZGTTQ00011797-BH'!#REF!</f>
        <v>#REF!</v>
      </c>
      <c r="Q174" s="99" t="e">
        <f>'LOE-Ref-VZGTTQ00011797-BH'!#REF!</f>
        <v>#REF!</v>
      </c>
      <c r="R174" s="99" t="e">
        <f>'LOE-Ref-VZGTTQ00011797-BH'!#REF!</f>
        <v>#REF!</v>
      </c>
      <c r="S174" s="99" t="e">
        <f>'LOE-Ref-VZGTTQ00011797-BH'!#REF!</f>
        <v>#REF!</v>
      </c>
      <c r="T174" s="99" t="e">
        <f>'LOE-Ref-VZGTTQ00011797-BH'!#REF!</f>
        <v>#REF!</v>
      </c>
      <c r="U174" s="99" t="e">
        <f>'LOE-Ref-VZGTTQ00011797-BH'!#REF!</f>
        <v>#REF!</v>
      </c>
      <c r="V174" s="98" t="e">
        <f>'LOE-Ref-VZGTTQ00011797-BH'!#REF!</f>
        <v>#REF!</v>
      </c>
    </row>
    <row r="175" spans="1:22" ht="20.9"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33</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0.9" customHeight="1">
      <c r="A176" s="98">
        <f>'LOE-Ref-VZGTTQ00011797-BH'!A67</f>
        <v>963958</v>
      </c>
      <c r="B176" s="103" t="str">
        <f>'LOE-Ref-VZGTTQ00011797-BH'!B67</f>
        <v>Trivedi, Parit</v>
      </c>
      <c r="C176" s="98" t="str">
        <f>'LOE-Ref-VZGTTQ00011797-BH'!C67</f>
        <v>Onshore</v>
      </c>
      <c r="D176" s="98" t="str">
        <f>'LOE-Ref-VZGTTQ00011797-BH'!D67</f>
        <v>ACT234</v>
      </c>
      <c r="E176" s="103" t="str">
        <f>'LOE-Ref-VZGTTQ00011797-BH'!G67</f>
        <v>Database Developer</v>
      </c>
      <c r="F176" s="116" t="s">
        <v>50</v>
      </c>
      <c r="G176" s="50" t="s">
        <v>51</v>
      </c>
      <c r="H176" s="98">
        <v>1000412773</v>
      </c>
      <c r="I176" s="98" t="s">
        <v>52</v>
      </c>
      <c r="J176" s="98" t="s">
        <v>24</v>
      </c>
      <c r="K176" s="99">
        <f>'LOE-Ref-VZGTTQ00011797-BH'!K67</f>
        <v>97</v>
      </c>
      <c r="L176" s="99">
        <f>'LOE-Ref-VZGTTQ00011797-BH'!L67</f>
        <v>16296</v>
      </c>
      <c r="M176" s="99">
        <f>'LOE-Ref-VZGTTQ00011797-BH'!M67</f>
        <v>16296</v>
      </c>
      <c r="N176" s="99">
        <f>'LOE-Ref-VZGTTQ00011797-BH'!N67</f>
        <v>16296</v>
      </c>
      <c r="O176" s="99">
        <f>'LOE-Ref-VZGTTQ00011797-BH'!O67</f>
        <v>16296</v>
      </c>
      <c r="P176" s="99">
        <f>'LOE-Ref-VZGTTQ00011797-BH'!P67</f>
        <v>16296</v>
      </c>
      <c r="Q176" s="99">
        <f>'LOE-Ref-VZGTTQ00011797-BH'!Q67</f>
        <v>16296</v>
      </c>
      <c r="R176" s="99">
        <f>'LOE-Ref-VZGTTQ00011797-BH'!R67</f>
        <v>16296</v>
      </c>
      <c r="S176" s="99">
        <f>'LOE-Ref-VZGTTQ00011797-BH'!Y67</f>
        <v>48888</v>
      </c>
      <c r="T176" s="99">
        <f>'LOE-Ref-VZGTTQ00011797-BH'!Z67</f>
        <v>48888</v>
      </c>
      <c r="U176" s="99">
        <f>'LOE-Ref-VZGTTQ00011797-BH'!AC67</f>
        <v>97776</v>
      </c>
      <c r="V176" s="98">
        <f>'LOE-Ref-VZGTTQ00011797-BH'!AF67</f>
        <v>0</v>
      </c>
    </row>
    <row r="177" spans="1:22" ht="20.9"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1000445090</v>
      </c>
      <c r="I177" s="98" t="s">
        <v>54</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0.9" customHeight="1">
      <c r="A178" s="98">
        <f>'LOE-Ref-VZGTTQ00011797-BH'!A68</f>
        <v>291337</v>
      </c>
      <c r="B178" s="103" t="str">
        <f>'LOE-Ref-VZGTTQ00011797-BH'!B68</f>
        <v>Palaniappan, Balasubramanian</v>
      </c>
      <c r="C178" s="98" t="str">
        <f>'LOE-Ref-VZGTTQ00011797-BH'!C68</f>
        <v>Onshore</v>
      </c>
      <c r="D178" s="98" t="str">
        <f>'LOE-Ref-VZGTTQ00011797-BH'!D68</f>
        <v>ACT200</v>
      </c>
      <c r="E178" s="103" t="str">
        <f>'LOE-Ref-VZGTTQ00011797-BH'!G68</f>
        <v>QA Analyst</v>
      </c>
      <c r="F178" s="116" t="s">
        <v>50</v>
      </c>
      <c r="G178" s="50" t="s">
        <v>51</v>
      </c>
      <c r="H178" s="98">
        <v>1000410706</v>
      </c>
      <c r="I178" s="98" t="s">
        <v>58</v>
      </c>
      <c r="J178" s="98" t="s">
        <v>26</v>
      </c>
      <c r="K178" s="99">
        <f>'LOE-Ref-VZGTTQ00011797-BH'!K68</f>
        <v>100</v>
      </c>
      <c r="L178" s="99">
        <f>'LOE-Ref-VZGTTQ00011797-BH'!L68</f>
        <v>16800</v>
      </c>
      <c r="M178" s="99">
        <f>'LOE-Ref-VZGTTQ00011797-BH'!M68</f>
        <v>0</v>
      </c>
      <c r="N178" s="99">
        <f>'LOE-Ref-VZGTTQ00011797-BH'!N68</f>
        <v>0</v>
      </c>
      <c r="O178" s="99">
        <f>'LOE-Ref-VZGTTQ00011797-BH'!O68</f>
        <v>0</v>
      </c>
      <c r="P178" s="99">
        <f>'LOE-Ref-VZGTTQ00011797-BH'!P68</f>
        <v>16800</v>
      </c>
      <c r="Q178" s="99">
        <f>'LOE-Ref-VZGTTQ00011797-BH'!Q68</f>
        <v>16800</v>
      </c>
      <c r="R178" s="99">
        <f>'LOE-Ref-VZGTTQ00011797-BH'!R68</f>
        <v>16800</v>
      </c>
      <c r="S178" s="99">
        <f>'LOE-Ref-VZGTTQ00011797-BH'!Y68</f>
        <v>0</v>
      </c>
      <c r="T178" s="99">
        <f>'LOE-Ref-VZGTTQ00011797-BH'!Z68</f>
        <v>50400</v>
      </c>
      <c r="U178" s="99">
        <f>'LOE-Ref-VZGTTQ00011797-BH'!AC68</f>
        <v>50400</v>
      </c>
      <c r="V178" s="98" t="str">
        <f>'LOE-Ref-VZGTTQ00011797-BH'!AF68</f>
        <v>Thunder QA POC</v>
      </c>
    </row>
    <row r="179" spans="1:22" ht="20.9" customHeight="1">
      <c r="A179" s="98">
        <f>'LOE-Ref-VZGTTQ00011797-BH'!A70</f>
        <v>2396520</v>
      </c>
      <c r="B179" s="103" t="str">
        <f>'LOE-Ref-VZGTTQ00011797-BH'!B70</f>
        <v>Venkat Budige</v>
      </c>
      <c r="C179" s="98" t="str">
        <f>'LOE-Ref-VZGTTQ00011797-BH'!C70</f>
        <v>Onshore</v>
      </c>
      <c r="D179" s="98" t="str">
        <f>'LOE-Ref-VZGTTQ00011797-BH'!D70</f>
        <v>ACT125</v>
      </c>
      <c r="E179" s="103" t="str">
        <f>'LOE-Ref-VZGTTQ00011797-BH'!G70</f>
        <v>Java Springboot Microservices SpringReactive</v>
      </c>
      <c r="F179" s="116" t="s">
        <v>50</v>
      </c>
      <c r="G179" s="50" t="s">
        <v>51</v>
      </c>
      <c r="H179" s="98">
        <v>1000356052</v>
      </c>
      <c r="I179" s="98" t="s">
        <v>59</v>
      </c>
      <c r="J179" s="98" t="s">
        <v>33</v>
      </c>
      <c r="K179" s="99">
        <f>'LOE-Ref-VZGTTQ00011797-BH'!K70</f>
        <v>95</v>
      </c>
      <c r="L179" s="99">
        <f>'LOE-Ref-VZGTTQ00011797-BH'!L70</f>
        <v>15960</v>
      </c>
      <c r="M179" s="99">
        <f>'LOE-Ref-VZGTTQ00011797-BH'!M70</f>
        <v>0</v>
      </c>
      <c r="N179" s="99">
        <f>'LOE-Ref-VZGTTQ00011797-BH'!N70</f>
        <v>0</v>
      </c>
      <c r="O179" s="99">
        <f>'LOE-Ref-VZGTTQ00011797-BH'!O70</f>
        <v>0</v>
      </c>
      <c r="P179" s="99">
        <f>'LOE-Ref-VZGTTQ00011797-BH'!P70</f>
        <v>15960</v>
      </c>
      <c r="Q179" s="99">
        <f>'LOE-Ref-VZGTTQ00011797-BH'!Q70</f>
        <v>15960</v>
      </c>
      <c r="R179" s="99">
        <f>'LOE-Ref-VZGTTQ00011797-BH'!R70</f>
        <v>15960</v>
      </c>
      <c r="S179" s="99">
        <f>'LOE-Ref-VZGTTQ00011797-BH'!Y70</f>
        <v>0</v>
      </c>
      <c r="T179" s="99">
        <f>'LOE-Ref-VZGTTQ00011797-BH'!Z70</f>
        <v>47880</v>
      </c>
      <c r="U179" s="99">
        <f>'LOE-Ref-VZGTTQ00011797-BH'!AC70</f>
        <v>47880</v>
      </c>
      <c r="V179" s="98"/>
    </row>
    <row r="180" spans="1:22" ht="20.9" customHeight="1">
      <c r="A180" s="98" t="e">
        <f>#REF!</f>
        <v>#REF!</v>
      </c>
      <c r="B180" s="103" t="e">
        <f>#REF!</f>
        <v>#REF!</v>
      </c>
      <c r="C180" s="98" t="e">
        <f>#REF!</f>
        <v>#REF!</v>
      </c>
      <c r="D180" s="98" t="e">
        <f>#REF!</f>
        <v>#REF!</v>
      </c>
      <c r="E180" s="103" t="e">
        <f>#REF!</f>
        <v>#REF!</v>
      </c>
      <c r="F180" s="116" t="s">
        <v>60</v>
      </c>
      <c r="G180" s="50" t="s">
        <v>61</v>
      </c>
      <c r="H180" s="98">
        <v>1000417403</v>
      </c>
      <c r="I180" s="98" t="s">
        <v>62</v>
      </c>
      <c r="J180" s="98" t="s">
        <v>63</v>
      </c>
      <c r="K180" s="99" t="e">
        <f>#REF!</f>
        <v>#REF!</v>
      </c>
      <c r="L180" s="99" t="e">
        <f>#REF!</f>
        <v>#REF!</v>
      </c>
      <c r="M180" s="99" t="e">
        <f>#REF!</f>
        <v>#REF!</v>
      </c>
      <c r="N180" s="99" t="e">
        <f>#REF!</f>
        <v>#REF!</v>
      </c>
      <c r="O180" s="99" t="e">
        <f>#REF!</f>
        <v>#REF!</v>
      </c>
      <c r="P180" s="99" t="e">
        <f>#REF!</f>
        <v>#REF!</v>
      </c>
      <c r="Q180" s="99" t="e">
        <f>#REF!</f>
        <v>#REF!</v>
      </c>
      <c r="R180" s="99" t="e">
        <f>#REF!</f>
        <v>#REF!</v>
      </c>
      <c r="S180" s="99" t="e">
        <f>#REF!</f>
        <v>#REF!</v>
      </c>
      <c r="T180" s="99" t="e">
        <f>#REF!</f>
        <v>#REF!</v>
      </c>
      <c r="U180" s="99" t="e">
        <f>#REF!</f>
        <v>#REF!</v>
      </c>
      <c r="V180" s="103"/>
    </row>
    <row r="181" spans="1:22" ht="20.9" customHeight="1">
      <c r="A181" s="98" t="e">
        <f>#REF!</f>
        <v>#REF!</v>
      </c>
      <c r="B181" s="103" t="e">
        <f>#REF!</f>
        <v>#REF!</v>
      </c>
      <c r="C181" s="98" t="e">
        <f>#REF!</f>
        <v>#REF!</v>
      </c>
      <c r="D181" s="98" t="e">
        <f>#REF!</f>
        <v>#REF!</v>
      </c>
      <c r="E181" s="103" t="e">
        <f>#REF!</f>
        <v>#REF!</v>
      </c>
      <c r="F181" s="116" t="s">
        <v>60</v>
      </c>
      <c r="G181" s="50" t="s">
        <v>61</v>
      </c>
      <c r="H181" s="98">
        <v>1000417403</v>
      </c>
      <c r="I181" s="98" t="s">
        <v>62</v>
      </c>
      <c r="J181" s="98" t="s">
        <v>63</v>
      </c>
      <c r="K181" s="99" t="e">
        <f>#REF!</f>
        <v>#REF!</v>
      </c>
      <c r="L181" s="99" t="e">
        <f>#REF!</f>
        <v>#REF!</v>
      </c>
      <c r="M181" s="99" t="e">
        <f>#REF!</f>
        <v>#REF!</v>
      </c>
      <c r="N181" s="99" t="e">
        <f>#REF!</f>
        <v>#REF!</v>
      </c>
      <c r="O181" s="99" t="e">
        <f>#REF!</f>
        <v>#REF!</v>
      </c>
      <c r="P181" s="99" t="e">
        <f>#REF!</f>
        <v>#REF!</v>
      </c>
      <c r="Q181" s="99" t="e">
        <f>#REF!</f>
        <v>#REF!</v>
      </c>
      <c r="R181" s="99" t="e">
        <f>#REF!</f>
        <v>#REF!</v>
      </c>
      <c r="S181" s="99" t="e">
        <f>#REF!</f>
        <v>#REF!</v>
      </c>
      <c r="T181" s="99" t="e">
        <f>#REF!</f>
        <v>#REF!</v>
      </c>
      <c r="U181" s="99" t="e">
        <f>#REF!</f>
        <v>#REF!</v>
      </c>
      <c r="V181" s="103" t="e">
        <f>#REF!</f>
        <v>#REF!</v>
      </c>
    </row>
    <row r="182" spans="1:22" ht="20.9" customHeight="1">
      <c r="A182" s="98" t="e">
        <f>#REF!</f>
        <v>#REF!</v>
      </c>
      <c r="B182" s="103" t="e">
        <f>#REF!</f>
        <v>#REF!</v>
      </c>
      <c r="C182" s="98" t="e">
        <f>#REF!</f>
        <v>#REF!</v>
      </c>
      <c r="D182" s="98" t="e">
        <f>#REF!</f>
        <v>#REF!</v>
      </c>
      <c r="E182" s="103" t="e">
        <f>#REF!</f>
        <v>#REF!</v>
      </c>
      <c r="F182" s="116" t="s">
        <v>60</v>
      </c>
      <c r="G182" s="50" t="s">
        <v>61</v>
      </c>
      <c r="H182" s="98" t="e">
        <v>#N/A</v>
      </c>
      <c r="I182" s="98" t="e">
        <v>#N/A</v>
      </c>
      <c r="J182" s="98" t="e">
        <v>#N/A</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t="e">
        <f>#REF!</f>
        <v>#REF!</v>
      </c>
    </row>
    <row r="183" spans="1:22" ht="20.9" customHeight="1">
      <c r="A183" s="98" t="e">
        <f>#REF!</f>
        <v>#REF!</v>
      </c>
      <c r="B183" s="103" t="e">
        <f>#REF!</f>
        <v>#REF!</v>
      </c>
      <c r="C183" s="98" t="e">
        <f>#REF!</f>
        <v>#REF!</v>
      </c>
      <c r="D183" s="98" t="e">
        <f>#REF!</f>
        <v>#REF!</v>
      </c>
      <c r="E183" s="103" t="e">
        <f>#REF!</f>
        <v>#REF!</v>
      </c>
      <c r="F183" s="116" t="s">
        <v>60</v>
      </c>
      <c r="G183" s="50" t="s">
        <v>61</v>
      </c>
      <c r="H183" s="98" t="e">
        <v>#N/A</v>
      </c>
      <c r="I183" s="98" t="e">
        <v>#N/A</v>
      </c>
      <c r="J183" s="98" t="e">
        <v>#N/A</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0.9"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0.9" customHeight="1">
      <c r="A185" s="98" t="e">
        <f>#REF!</f>
        <v>#REF!</v>
      </c>
      <c r="B185" s="103" t="e">
        <f>#REF!</f>
        <v>#REF!</v>
      </c>
      <c r="C185" s="98" t="e">
        <f>#REF!</f>
        <v>#REF!</v>
      </c>
      <c r="D185" s="98" t="e">
        <f>#REF!</f>
        <v>#REF!</v>
      </c>
      <c r="E185" s="103" t="e">
        <f>#REF!</f>
        <v>#REF!</v>
      </c>
      <c r="F185" s="116" t="s">
        <v>60</v>
      </c>
      <c r="G185" s="50" t="s">
        <v>61</v>
      </c>
      <c r="H185" s="98">
        <v>1000416320</v>
      </c>
      <c r="I185" s="98" t="s">
        <v>64</v>
      </c>
      <c r="J185" s="98" t="s">
        <v>24</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0.9" customHeight="1">
      <c r="A186" s="98" t="e">
        <f>#REF!</f>
        <v>#REF!</v>
      </c>
      <c r="B186" s="103" t="e">
        <f>#REF!</f>
        <v>#REF!</v>
      </c>
      <c r="C186" s="98" t="e">
        <f>#REF!</f>
        <v>#REF!</v>
      </c>
      <c r="D186" s="98" t="e">
        <f>#REF!</f>
        <v>#REF!</v>
      </c>
      <c r="E186" s="103" t="e">
        <f>#REF!</f>
        <v>#REF!</v>
      </c>
      <c r="F186" s="116" t="s">
        <v>60</v>
      </c>
      <c r="G186" s="50" t="s">
        <v>61</v>
      </c>
      <c r="H186" s="98">
        <v>1000416320</v>
      </c>
      <c r="I186" s="98" t="s">
        <v>64</v>
      </c>
      <c r="J186" s="98" t="s">
        <v>24</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0.9"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0.9" customHeight="1">
      <c r="A188" s="98" t="e">
        <f>#REF!</f>
        <v>#REF!</v>
      </c>
      <c r="B188" s="103" t="e">
        <f>#REF!</f>
        <v>#REF!</v>
      </c>
      <c r="C188" s="98" t="e">
        <f>#REF!</f>
        <v>#REF!</v>
      </c>
      <c r="D188" s="98" t="e">
        <f>#REF!</f>
        <v>#REF!</v>
      </c>
      <c r="E188" s="103" t="e">
        <f>#REF!</f>
        <v>#REF!</v>
      </c>
      <c r="F188" s="116" t="s">
        <v>60</v>
      </c>
      <c r="G188" s="50" t="s">
        <v>61</v>
      </c>
      <c r="H188" s="98">
        <v>1000447842</v>
      </c>
      <c r="I188" s="98" t="s">
        <v>65</v>
      </c>
      <c r="J188" s="98" t="s">
        <v>26</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0.9" customHeight="1">
      <c r="A189" s="98" t="e">
        <f>#REF!</f>
        <v>#REF!</v>
      </c>
      <c r="B189" s="103" t="e">
        <f>#REF!</f>
        <v>#REF!</v>
      </c>
      <c r="C189" s="98" t="e">
        <f>#REF!</f>
        <v>#REF!</v>
      </c>
      <c r="D189" s="98" t="e">
        <f>#REF!</f>
        <v>#REF!</v>
      </c>
      <c r="E189" s="103" t="e">
        <f>#REF!</f>
        <v>#REF!</v>
      </c>
      <c r="F189" s="116" t="s">
        <v>60</v>
      </c>
      <c r="G189" s="50" t="s">
        <v>61</v>
      </c>
      <c r="H189" s="98">
        <v>1000416320</v>
      </c>
      <c r="I189" s="98" t="s">
        <v>64</v>
      </c>
      <c r="J189" s="98" t="s">
        <v>26</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0.9" customHeight="1">
      <c r="A190" s="98" t="e">
        <f>#REF!</f>
        <v>#REF!</v>
      </c>
      <c r="B190" s="103" t="e">
        <f>#REF!</f>
        <v>#REF!</v>
      </c>
      <c r="C190" s="98" t="e">
        <f>#REF!</f>
        <v>#REF!</v>
      </c>
      <c r="D190" s="98" t="e">
        <f>#REF!</f>
        <v>#REF!</v>
      </c>
      <c r="E190" s="103" t="e">
        <f>#REF!</f>
        <v>#REF!</v>
      </c>
      <c r="F190" s="116" t="s">
        <v>60</v>
      </c>
      <c r="G190" s="50" t="s">
        <v>61</v>
      </c>
      <c r="H190" s="98">
        <v>1000416320</v>
      </c>
      <c r="I190" s="98" t="s">
        <v>64</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0.9" customHeight="1">
      <c r="A191" s="98" t="e">
        <f>'VZGTTQ00012090 - UM'!#REF!</f>
        <v>#REF!</v>
      </c>
      <c r="B191" s="103" t="e">
        <f>'VZGTTQ00012090 - UM'!#REF!</f>
        <v>#REF!</v>
      </c>
      <c r="C191" s="98" t="e">
        <f>'VZGTTQ00012090 - UM'!#REF!</f>
        <v>#REF!</v>
      </c>
      <c r="D191" s="98" t="e">
        <f>'VZGTTQ00012090 - UM'!#REF!</f>
        <v>#REF!</v>
      </c>
      <c r="E191" s="103" t="e">
        <f>'VZGTTQ00012090 - UM'!#REF!</f>
        <v>#REF!</v>
      </c>
      <c r="F191" s="116" t="s">
        <v>66</v>
      </c>
      <c r="G191" s="50" t="s">
        <v>67</v>
      </c>
      <c r="H191" s="98">
        <v>1000416320</v>
      </c>
      <c r="I191" s="98" t="s">
        <v>64</v>
      </c>
      <c r="J191" s="98" t="s">
        <v>24</v>
      </c>
      <c r="K191" s="99" t="e">
        <f>'VZGTTQ00012090 - UM'!#REF!</f>
        <v>#REF!</v>
      </c>
      <c r="L191" s="99" t="e">
        <f>'VZGTTQ00012090 - UM'!#REF!</f>
        <v>#REF!</v>
      </c>
      <c r="M191" s="99" t="e">
        <f>'VZGTTQ00012090 - UM'!#REF!</f>
        <v>#REF!</v>
      </c>
      <c r="N191" s="99" t="e">
        <f>'VZGTTQ00012090 - UM'!#REF!</f>
        <v>#REF!</v>
      </c>
      <c r="O191" s="99" t="e">
        <f>'VZGTTQ00012090 - UM'!#REF!</f>
        <v>#REF!</v>
      </c>
      <c r="P191" s="99" t="e">
        <f>'VZGTTQ00012090 - UM'!#REF!</f>
        <v>#REF!</v>
      </c>
      <c r="Q191" s="99" t="e">
        <f>'VZGTTQ00012090 - UM'!#REF!</f>
        <v>#REF!</v>
      </c>
      <c r="R191" s="99" t="e">
        <f>'VZGTTQ00012090 - UM'!#REF!</f>
        <v>#REF!</v>
      </c>
      <c r="S191" s="99" t="e">
        <f>'VZGTTQ00012090 - UM'!#REF!</f>
        <v>#REF!</v>
      </c>
      <c r="T191" s="99" t="e">
        <f>'VZGTTQ00012090 - UM'!#REF!</f>
        <v>#REF!</v>
      </c>
      <c r="U191" s="99" t="e">
        <f>'VZGTTQ00012090 - UM'!#REF!</f>
        <v>#REF!</v>
      </c>
      <c r="V191" s="98" t="e">
        <f>'VZGTTQ00012090 - UM'!#REF!</f>
        <v>#REF!</v>
      </c>
    </row>
    <row r="192" spans="1:22" ht="20.9" customHeight="1">
      <c r="A192" s="98" t="e">
        <f>'VZGTTQ00012090 - UM'!#REF!</f>
        <v>#REF!</v>
      </c>
      <c r="B192" s="103" t="e">
        <f>'VZGTTQ00012090 - UM'!#REF!</f>
        <v>#REF!</v>
      </c>
      <c r="C192" s="98" t="e">
        <f>'VZGTTQ00012090 - UM'!#REF!</f>
        <v>#REF!</v>
      </c>
      <c r="D192" s="98" t="e">
        <f>'VZGTTQ00012090 - UM'!#REF!</f>
        <v>#REF!</v>
      </c>
      <c r="E192" s="103" t="e">
        <f>'VZGTTQ00012090 - UM'!#REF!</f>
        <v>#REF!</v>
      </c>
      <c r="F192" s="116" t="s">
        <v>66</v>
      </c>
      <c r="G192" s="50" t="s">
        <v>67</v>
      </c>
      <c r="H192" s="98" t="e">
        <v>#N/A</v>
      </c>
      <c r="I192" s="98" t="e">
        <v>#N/A</v>
      </c>
      <c r="J192" s="98" t="e">
        <v>#N/A</v>
      </c>
      <c r="K192" s="99" t="e">
        <f>'VZGTTQ00012090 - UM'!#REF!</f>
        <v>#REF!</v>
      </c>
      <c r="L192" s="99" t="e">
        <f>'VZGTTQ00012090 - UM'!#REF!</f>
        <v>#REF!</v>
      </c>
      <c r="M192" s="99" t="e">
        <f>'VZGTTQ00012090 - UM'!#REF!</f>
        <v>#REF!</v>
      </c>
      <c r="N192" s="99" t="e">
        <f>'VZGTTQ00012090 - UM'!#REF!</f>
        <v>#REF!</v>
      </c>
      <c r="O192" s="99" t="e">
        <f>'VZGTTQ00012090 - UM'!#REF!</f>
        <v>#REF!</v>
      </c>
      <c r="P192" s="99" t="e">
        <f>'VZGTTQ00012090 - UM'!#REF!</f>
        <v>#REF!</v>
      </c>
      <c r="Q192" s="99" t="e">
        <f>'VZGTTQ00012090 - UM'!#REF!</f>
        <v>#REF!</v>
      </c>
      <c r="R192" s="99" t="e">
        <f>'VZGTTQ00012090 - UM'!#REF!</f>
        <v>#REF!</v>
      </c>
      <c r="S192" s="99" t="e">
        <f>'VZGTTQ00012090 - UM'!#REF!</f>
        <v>#REF!</v>
      </c>
      <c r="T192" s="99" t="e">
        <f>'VZGTTQ00012090 - UM'!#REF!</f>
        <v>#REF!</v>
      </c>
      <c r="U192" s="99" t="e">
        <f>'VZGTTQ00012090 - UM'!#REF!</f>
        <v>#REF!</v>
      </c>
      <c r="V192" s="98" t="e">
        <f>'VZGTTQ00012090 - UM'!#REF!</f>
        <v>#REF!</v>
      </c>
    </row>
    <row r="193" spans="1:22" ht="20.9"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0.9"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0.9"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t="e">
        <v>#N/A</v>
      </c>
      <c r="I195" s="98" t="e">
        <v>#N/A</v>
      </c>
      <c r="J195" s="98" t="e">
        <v>#N/A</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0.9"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v>1000416320</v>
      </c>
      <c r="I196" s="98" t="s">
        <v>64</v>
      </c>
      <c r="J196" s="98" t="s">
        <v>27</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0.9"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v>1000416320</v>
      </c>
      <c r="I197" s="98" t="s">
        <v>64</v>
      </c>
      <c r="J197" s="98" t="s">
        <v>24</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0.9"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1000448064</v>
      </c>
      <c r="I198" s="98" t="s">
        <v>68</v>
      </c>
      <c r="J198" s="98" t="s">
        <v>24</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0.9"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0.9"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1000416320</v>
      </c>
      <c r="I200" s="98" t="s">
        <v>64</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0.9"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1000447842</v>
      </c>
      <c r="I201" s="98" t="s">
        <v>65</v>
      </c>
      <c r="J201" s="98" t="s">
        <v>26</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0.9"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26</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0.9"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1000416320</v>
      </c>
      <c r="I203" s="98" t="s">
        <v>64</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0.9"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24</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0.9" customHeight="1">
      <c r="A205" s="98">
        <f>'VZGTTQ00010733-UM'!A9</f>
        <v>554718</v>
      </c>
      <c r="B205" s="103" t="str">
        <f>'VZGTTQ00010733-UM'!B9</f>
        <v>Karuppasamy, Saravanan</v>
      </c>
      <c r="C205" s="98" t="str">
        <f>'VZGTTQ00010733-UM'!C9</f>
        <v>Onshore</v>
      </c>
      <c r="D205" s="98" t="str">
        <f>'VZGTTQ00010733-UM'!D9</f>
        <v>ACT 142</v>
      </c>
      <c r="E205" s="103" t="str">
        <f>'VZGTTQ00010733-UM'!E9</f>
        <v xml:space="preserve">Architect </v>
      </c>
      <c r="F205" s="116" t="s">
        <v>69</v>
      </c>
      <c r="G205" s="50" t="s">
        <v>70</v>
      </c>
      <c r="H205" s="98">
        <v>1000448064</v>
      </c>
      <c r="I205" s="98" t="s">
        <v>68</v>
      </c>
      <c r="J205" s="98" t="s">
        <v>24</v>
      </c>
      <c r="K205" s="99">
        <f>'VZGTTQ00010733-UM'!F9</f>
        <v>97</v>
      </c>
      <c r="L205" s="99">
        <f>'VZGTTQ00010733-UM'!G9</f>
        <v>16296</v>
      </c>
      <c r="M205" s="99">
        <f>'VZGTTQ00010733-UM'!H9</f>
        <v>0</v>
      </c>
      <c r="N205" s="99">
        <f>'VZGTTQ00010733-UM'!I9</f>
        <v>0</v>
      </c>
      <c r="O205" s="99">
        <f>'VZGTTQ00010733-UM'!J9</f>
        <v>16296</v>
      </c>
      <c r="P205" s="99">
        <f>'VZGTTQ00010733-UM'!K9</f>
        <v>16296</v>
      </c>
      <c r="Q205" s="99">
        <f>'VZGTTQ00010733-UM'!L9</f>
        <v>0</v>
      </c>
      <c r="R205" s="99">
        <f>'VZGTTQ00010733-UM'!M9</f>
        <v>0</v>
      </c>
      <c r="S205" s="99">
        <f>'VZGTTQ00010733-UM'!N9</f>
        <v>16296</v>
      </c>
      <c r="T205" s="99">
        <f>'VZGTTQ00010733-UM'!O9</f>
        <v>16296</v>
      </c>
      <c r="U205" s="99">
        <f>'VZGTTQ00010733-UM'!P9</f>
        <v>32592</v>
      </c>
      <c r="V205" s="98" t="str">
        <f>'VZGTTQ00010733-UM'!Q9</f>
        <v xml:space="preserve">Talent to be  Moved to VZGTTQ0009022 and is PATL for Nex Gen Communication </v>
      </c>
    </row>
    <row r="206" spans="1:22" ht="20.9" customHeight="1">
      <c r="A206" s="98">
        <f>'VZGTTQ00010733-UM'!A10</f>
        <v>2399832</v>
      </c>
      <c r="B206" s="103" t="str">
        <f>'VZGTTQ00010733-UM'!B10</f>
        <v>O M,Mohammed Ibrahim Musthakeem</v>
      </c>
      <c r="C206" s="98" t="str">
        <f>'VZGTTQ00010733-UM'!C10</f>
        <v xml:space="preserve">Offshore </v>
      </c>
      <c r="D206" s="98" t="str">
        <f>'VZGTTQ00010733-UM'!D10</f>
        <v>ACT 142</v>
      </c>
      <c r="E206" s="103" t="str">
        <f>'VZGTTQ00010733-UM'!E10</f>
        <v>Java Springboot Microservices SpringReactive</v>
      </c>
      <c r="F206" s="116" t="s">
        <v>69</v>
      </c>
      <c r="G206" s="50" t="s">
        <v>70</v>
      </c>
      <c r="H206" s="98">
        <v>1000448064</v>
      </c>
      <c r="I206" s="98" t="s">
        <v>68</v>
      </c>
      <c r="J206" s="98" t="s">
        <v>24</v>
      </c>
      <c r="K206" s="99">
        <f>'VZGTTQ00010733-UM'!F10</f>
        <v>25</v>
      </c>
      <c r="L206" s="99">
        <f>'VZGTTQ00010733-UM'!G10</f>
        <v>4200</v>
      </c>
      <c r="M206" s="99">
        <f>'VZGTTQ00010733-UM'!H10</f>
        <v>0</v>
      </c>
      <c r="N206" s="99">
        <f>'VZGTTQ00010733-UM'!I10</f>
        <v>0</v>
      </c>
      <c r="O206" s="99">
        <f>'VZGTTQ00010733-UM'!J10</f>
        <v>0</v>
      </c>
      <c r="P206" s="99">
        <f>'VZGTTQ00010733-UM'!K10</f>
        <v>4200</v>
      </c>
      <c r="Q206" s="99">
        <f>'VZGTTQ00010733-UM'!L10</f>
        <v>0</v>
      </c>
      <c r="R206" s="99">
        <f>'VZGTTQ00010733-UM'!M10</f>
        <v>0</v>
      </c>
      <c r="S206" s="99">
        <f>'VZGTTQ00010733-UM'!N10</f>
        <v>0</v>
      </c>
      <c r="T206" s="99">
        <f>'VZGTTQ00010733-UM'!O10</f>
        <v>4200</v>
      </c>
      <c r="U206" s="99">
        <f>'VZGTTQ00010733-UM'!P10</f>
        <v>4200</v>
      </c>
      <c r="V206" s="98">
        <f>'VZGTTQ00010733-UM'!Q10</f>
        <v>0</v>
      </c>
    </row>
    <row r="207" spans="1:22" ht="20.9" customHeight="1">
      <c r="A207" s="98">
        <f>'VZGTTQ00010733-UM'!A11</f>
        <v>2400430</v>
      </c>
      <c r="B207" s="103" t="str">
        <f>'VZGTTQ00010733-UM'!B11</f>
        <v>Singh, Mritunjay Kumar</v>
      </c>
      <c r="C207" s="98" t="str">
        <f>'VZGTTQ00010733-UM'!C11</f>
        <v xml:space="preserve">Offshore </v>
      </c>
      <c r="D207" s="98" t="str">
        <f>'VZGTTQ00010733-UM'!D11</f>
        <v>ACT 142</v>
      </c>
      <c r="E207" s="103" t="str">
        <f>'VZGTTQ00010733-UM'!E11</f>
        <v>Java Springboot Microservices SpringReactive</v>
      </c>
      <c r="F207" s="116" t="s">
        <v>69</v>
      </c>
      <c r="G207" s="50" t="s">
        <v>70</v>
      </c>
      <c r="H207" s="98">
        <v>1000448064</v>
      </c>
      <c r="I207" s="98" t="s">
        <v>68</v>
      </c>
      <c r="J207" s="98" t="s">
        <v>24</v>
      </c>
      <c r="K207" s="99">
        <f>'VZGTTQ00010733-UM'!F11</f>
        <v>25</v>
      </c>
      <c r="L207" s="99">
        <f>'VZGTTQ00010733-UM'!G11</f>
        <v>4200</v>
      </c>
      <c r="M207" s="99">
        <f>'VZGTTQ00010733-UM'!H11</f>
        <v>0</v>
      </c>
      <c r="N207" s="99">
        <f>'VZGTTQ00010733-UM'!I11</f>
        <v>0</v>
      </c>
      <c r="O207" s="99">
        <f>'VZGTTQ00010733-UM'!J11</f>
        <v>0</v>
      </c>
      <c r="P207" s="99">
        <f>'VZGTTQ00010733-UM'!K11</f>
        <v>4200</v>
      </c>
      <c r="Q207" s="99">
        <f>'VZGTTQ00010733-UM'!L11</f>
        <v>0</v>
      </c>
      <c r="R207" s="99">
        <f>'VZGTTQ00010733-UM'!M11</f>
        <v>0</v>
      </c>
      <c r="S207" s="99">
        <f>'VZGTTQ00010733-UM'!N11</f>
        <v>0</v>
      </c>
      <c r="T207" s="99">
        <f>'VZGTTQ00010733-UM'!O11</f>
        <v>4200</v>
      </c>
      <c r="U207" s="99">
        <f>'VZGTTQ00010733-UM'!P11</f>
        <v>4200</v>
      </c>
      <c r="V207" s="98">
        <f>'VZGTTQ00010733-UM'!Q11</f>
        <v>0</v>
      </c>
    </row>
    <row r="208" spans="1:22" ht="20.9" customHeight="1">
      <c r="A208" s="98">
        <f>'VZGTTQ00010733-UM'!A12</f>
        <v>2399905</v>
      </c>
      <c r="B208" s="103" t="str">
        <f>'VZGTTQ00010733-UM'!B12</f>
        <v xml:space="preserve">	S,Fazila</v>
      </c>
      <c r="C208" s="98" t="str">
        <f>'VZGTTQ00010733-UM'!C12</f>
        <v xml:space="preserve">Offshore </v>
      </c>
      <c r="D208" s="98" t="str">
        <f>'VZGTTQ00010733-UM'!D12</f>
        <v>ACT 142</v>
      </c>
      <c r="E208" s="103" t="str">
        <f>'VZGTTQ00010733-UM'!E12</f>
        <v>Java Springboot Microservices SpringReactive</v>
      </c>
      <c r="F208" s="116" t="s">
        <v>69</v>
      </c>
      <c r="G208" s="50" t="s">
        <v>70</v>
      </c>
      <c r="H208" s="98">
        <v>1000448064</v>
      </c>
      <c r="I208" s="98" t="s">
        <v>68</v>
      </c>
      <c r="J208" s="98" t="s">
        <v>24</v>
      </c>
      <c r="K208" s="99">
        <f>'VZGTTQ00010733-UM'!F12</f>
        <v>25</v>
      </c>
      <c r="L208" s="99">
        <f>'VZGTTQ00010733-UM'!G12</f>
        <v>4200</v>
      </c>
      <c r="M208" s="99">
        <f>'VZGTTQ00010733-UM'!H12</f>
        <v>0</v>
      </c>
      <c r="N208" s="99">
        <f>'VZGTTQ00010733-UM'!I12</f>
        <v>0</v>
      </c>
      <c r="O208" s="99">
        <f>'VZGTTQ00010733-UM'!J12</f>
        <v>0</v>
      </c>
      <c r="P208" s="99">
        <f>'VZGTTQ00010733-UM'!K12</f>
        <v>4200</v>
      </c>
      <c r="Q208" s="99">
        <f>'VZGTTQ00010733-UM'!L12</f>
        <v>0</v>
      </c>
      <c r="R208" s="99">
        <f>'VZGTTQ00010733-UM'!M12</f>
        <v>0</v>
      </c>
      <c r="S208" s="99">
        <f>'VZGTTQ00010733-UM'!N12</f>
        <v>0</v>
      </c>
      <c r="T208" s="99">
        <f>'VZGTTQ00010733-UM'!O12</f>
        <v>4200</v>
      </c>
      <c r="U208" s="99">
        <f>'VZGTTQ00010733-UM'!P12</f>
        <v>4200</v>
      </c>
      <c r="V208" s="98">
        <f>'VZGTTQ00010733-UM'!Q12</f>
        <v>0</v>
      </c>
    </row>
    <row r="209" spans="1:22" ht="20.9" customHeight="1">
      <c r="A209" s="98">
        <f>'VZGTTQ00010733-UM'!A13</f>
        <v>465479</v>
      </c>
      <c r="B209" s="103" t="str">
        <f>'VZGTTQ00010733-UM'!B13</f>
        <v>Naguru, Vyshnav Kumar Reddy</v>
      </c>
      <c r="C209" s="98" t="str">
        <f>'VZGTTQ00010733-UM'!C13</f>
        <v xml:space="preserve">Offshore </v>
      </c>
      <c r="D209" s="98" t="str">
        <f>'VZGTTQ00010733-UM'!D13</f>
        <v>ACT 142</v>
      </c>
      <c r="E209" s="103" t="str">
        <f>'VZGTTQ00010733-UM'!E13</f>
        <v>PEGA</v>
      </c>
      <c r="F209" s="116" t="s">
        <v>69</v>
      </c>
      <c r="G209" s="50" t="s">
        <v>70</v>
      </c>
      <c r="H209" s="98">
        <v>1000448064</v>
      </c>
      <c r="I209" s="98" t="s">
        <v>68</v>
      </c>
      <c r="J209" s="98" t="s">
        <v>27</v>
      </c>
      <c r="K209" s="99">
        <f>'VZGTTQ00010733-UM'!F13</f>
        <v>35</v>
      </c>
      <c r="L209" s="99">
        <f>'VZGTTQ00010733-UM'!G13</f>
        <v>5880</v>
      </c>
      <c r="M209" s="99">
        <f>'VZGTTQ00010733-UM'!H13</f>
        <v>0</v>
      </c>
      <c r="N209" s="99">
        <f>'VZGTTQ00010733-UM'!I13</f>
        <v>0</v>
      </c>
      <c r="O209" s="99">
        <f>'VZGTTQ00010733-UM'!J13</f>
        <v>0</v>
      </c>
      <c r="P209" s="99">
        <f>'VZGTTQ00010733-UM'!K13</f>
        <v>5880</v>
      </c>
      <c r="Q209" s="99">
        <f>'VZGTTQ00010733-UM'!L13</f>
        <v>0</v>
      </c>
      <c r="R209" s="99">
        <f>'VZGTTQ00010733-UM'!M13</f>
        <v>0</v>
      </c>
      <c r="S209" s="99">
        <f>'VZGTTQ00010733-UM'!N13</f>
        <v>0</v>
      </c>
      <c r="T209" s="99">
        <f>'VZGTTQ00010733-UM'!O13</f>
        <v>5880</v>
      </c>
      <c r="U209" s="99">
        <f>'VZGTTQ00010733-UM'!P13</f>
        <v>5880</v>
      </c>
      <c r="V209" s="98">
        <f>'VZGTTQ00010733-UM'!Q13</f>
        <v>0</v>
      </c>
    </row>
    <row r="210" spans="1:22" ht="20.9" customHeight="1">
      <c r="A210" s="98">
        <f>'VZGTTQ00010733-UM'!A14</f>
        <v>882675</v>
      </c>
      <c r="B210" s="103" t="str">
        <f>'VZGTTQ00010733-UM'!B14</f>
        <v>M, Devesh</v>
      </c>
      <c r="C210" s="98" t="str">
        <f>'VZGTTQ00010733-UM'!C14</f>
        <v xml:space="preserve">Offshore </v>
      </c>
      <c r="D210" s="98" t="str">
        <f>'VZGTTQ00010733-UM'!D14</f>
        <v>ACT 142</v>
      </c>
      <c r="E210" s="103" t="str">
        <f>'VZGTTQ00010733-UM'!E14</f>
        <v>PEGA</v>
      </c>
      <c r="F210" s="116" t="s">
        <v>69</v>
      </c>
      <c r="G210" s="50" t="s">
        <v>70</v>
      </c>
      <c r="H210" s="98">
        <v>1000448064</v>
      </c>
      <c r="I210" s="98" t="s">
        <v>68</v>
      </c>
      <c r="J210" s="98" t="s">
        <v>27</v>
      </c>
      <c r="K210" s="99">
        <f>'VZGTTQ00010733-UM'!F14</f>
        <v>30</v>
      </c>
      <c r="L210" s="99">
        <f>'VZGTTQ00010733-UM'!G14</f>
        <v>5040</v>
      </c>
      <c r="M210" s="99">
        <f>'VZGTTQ00010733-UM'!H14</f>
        <v>0</v>
      </c>
      <c r="N210" s="99">
        <f>'VZGTTQ00010733-UM'!I14</f>
        <v>0</v>
      </c>
      <c r="O210" s="99">
        <f>'VZGTTQ00010733-UM'!J14</f>
        <v>0</v>
      </c>
      <c r="P210" s="99">
        <f>'VZGTTQ00010733-UM'!K14</f>
        <v>5040</v>
      </c>
      <c r="Q210" s="99">
        <f>'VZGTTQ00010733-UM'!L14</f>
        <v>0</v>
      </c>
      <c r="R210" s="99">
        <f>'VZGTTQ00010733-UM'!M14</f>
        <v>0</v>
      </c>
      <c r="S210" s="99">
        <f>'VZGTTQ00010733-UM'!N14</f>
        <v>0</v>
      </c>
      <c r="T210" s="99">
        <f>'VZGTTQ00010733-UM'!O14</f>
        <v>5040</v>
      </c>
      <c r="U210" s="99">
        <f>'VZGTTQ00010733-UM'!P14</f>
        <v>5040</v>
      </c>
      <c r="V210" s="98" t="str">
        <f>'VZGTTQ00010733-UM'!Q14</f>
        <v>Talent identified - To be Billable from April 1st 2025</v>
      </c>
    </row>
    <row r="211" spans="1:22" ht="20.9" customHeight="1">
      <c r="A211" s="98">
        <f>'VZGTTQ00010733-UM'!A15</f>
        <v>835489</v>
      </c>
      <c r="B211" s="103" t="str">
        <f>'VZGTTQ00010733-UM'!B15</f>
        <v>Dintakurthi, Nikhitha</v>
      </c>
      <c r="C211" s="98" t="str">
        <f>'VZGTTQ00010733-UM'!C15</f>
        <v xml:space="preserve">Offshore </v>
      </c>
      <c r="D211" s="98" t="str">
        <f>'VZGTTQ00010733-UM'!D15</f>
        <v>ACT 142</v>
      </c>
      <c r="E211" s="103" t="str">
        <f>'VZGTTQ00010733-UM'!E15</f>
        <v>PEGA</v>
      </c>
      <c r="F211" s="116" t="s">
        <v>69</v>
      </c>
      <c r="G211" s="50" t="s">
        <v>70</v>
      </c>
      <c r="H211" s="98">
        <v>1000448064</v>
      </c>
      <c r="I211" s="98" t="s">
        <v>68</v>
      </c>
      <c r="J211" s="98" t="s">
        <v>27</v>
      </c>
      <c r="K211" s="99">
        <f>'VZGTTQ00010733-UM'!F15</f>
        <v>30</v>
      </c>
      <c r="L211" s="99">
        <f>'VZGTTQ00010733-UM'!G15</f>
        <v>5040</v>
      </c>
      <c r="M211" s="99">
        <f>'VZGTTQ00010733-UM'!H15</f>
        <v>0</v>
      </c>
      <c r="N211" s="99">
        <f>'VZGTTQ00010733-UM'!I15</f>
        <v>0</v>
      </c>
      <c r="O211" s="99">
        <f>'VZGTTQ00010733-UM'!J15</f>
        <v>0</v>
      </c>
      <c r="P211" s="99">
        <f>'VZGTTQ00010733-UM'!K15</f>
        <v>5040</v>
      </c>
      <c r="Q211" s="99">
        <f>'VZGTTQ00010733-UM'!L15</f>
        <v>0</v>
      </c>
      <c r="R211" s="99">
        <f>'VZGTTQ00010733-UM'!M15</f>
        <v>0</v>
      </c>
      <c r="S211" s="99">
        <f>'VZGTTQ00010733-UM'!N15</f>
        <v>0</v>
      </c>
      <c r="T211" s="99">
        <f>'VZGTTQ00010733-UM'!O15</f>
        <v>5040</v>
      </c>
      <c r="U211" s="99">
        <f>'VZGTTQ00010733-UM'!P15</f>
        <v>5040</v>
      </c>
      <c r="V211" s="98" t="str">
        <f>'VZGTTQ00010733-UM'!Q15</f>
        <v>Talent identified - To be Billable from April 1st 2025</v>
      </c>
    </row>
    <row r="212" spans="1:22" ht="20.9" customHeight="1">
      <c r="A212" s="98">
        <f>'VZGTTQ00010733-UM'!A16</f>
        <v>2295150</v>
      </c>
      <c r="B212" s="103" t="str">
        <f>'VZGTTQ00010733-UM'!B16</f>
        <v>Jana, Hemanth</v>
      </c>
      <c r="C212" s="98" t="str">
        <f>'VZGTTQ00010733-UM'!C16</f>
        <v xml:space="preserve">Offshore </v>
      </c>
      <c r="D212" s="98" t="str">
        <f>'VZGTTQ00010733-UM'!D16</f>
        <v>ACT 142</v>
      </c>
      <c r="E212" s="103" t="str">
        <f>'VZGTTQ00010733-UM'!E16</f>
        <v>PEGA</v>
      </c>
      <c r="F212" s="116" t="s">
        <v>69</v>
      </c>
      <c r="G212" s="50" t="s">
        <v>70</v>
      </c>
      <c r="H212" s="98">
        <v>1000448064</v>
      </c>
      <c r="I212" s="98" t="s">
        <v>68</v>
      </c>
      <c r="J212" s="98" t="s">
        <v>27</v>
      </c>
      <c r="K212" s="99">
        <f>'VZGTTQ00010733-UM'!F16</f>
        <v>30</v>
      </c>
      <c r="L212" s="99">
        <f>'VZGTTQ00010733-UM'!G16</f>
        <v>5040</v>
      </c>
      <c r="M212" s="99">
        <f>'VZGTTQ00010733-UM'!H16</f>
        <v>0</v>
      </c>
      <c r="N212" s="99">
        <f>'VZGTTQ00010733-UM'!I16</f>
        <v>0</v>
      </c>
      <c r="O212" s="99">
        <f>'VZGTTQ00010733-UM'!J16</f>
        <v>0</v>
      </c>
      <c r="P212" s="99">
        <f>'VZGTTQ00010733-UM'!K16</f>
        <v>5040</v>
      </c>
      <c r="Q212" s="99">
        <f>'VZGTTQ00010733-UM'!L16</f>
        <v>0</v>
      </c>
      <c r="R212" s="99">
        <f>'VZGTTQ00010733-UM'!M16</f>
        <v>0</v>
      </c>
      <c r="S212" s="99">
        <f>'VZGTTQ00010733-UM'!N16</f>
        <v>0</v>
      </c>
      <c r="T212" s="99">
        <f>'VZGTTQ00010733-UM'!O16</f>
        <v>5040</v>
      </c>
      <c r="U212" s="99">
        <f>'VZGTTQ00010733-UM'!P16</f>
        <v>5040</v>
      </c>
      <c r="V212" s="98" t="str">
        <f>'VZGTTQ00010733-UM'!Q16</f>
        <v>Talent identified - To be Billable from April 1st 2025</v>
      </c>
    </row>
    <row r="213" spans="1:22" ht="20.9" customHeight="1">
      <c r="A213" s="98" t="str">
        <f>'VZGTTQ00010733-UM'!A17</f>
        <v>TBD</v>
      </c>
      <c r="B213" s="103" t="str">
        <f>'VZGTTQ00010733-UM'!B17</f>
        <v>TBD</v>
      </c>
      <c r="C213" s="98" t="str">
        <f>'VZGTTQ00010733-UM'!C17</f>
        <v xml:space="preserve">Offshore </v>
      </c>
      <c r="D213" s="98" t="str">
        <f>'VZGTTQ00010733-UM'!D17</f>
        <v>ACT 142</v>
      </c>
      <c r="E213" s="103" t="str">
        <f>'VZGTTQ00010733-UM'!E17</f>
        <v>QA Analyst</v>
      </c>
      <c r="F213" s="116" t="s">
        <v>69</v>
      </c>
      <c r="G213" s="50" t="s">
        <v>70</v>
      </c>
      <c r="H213" s="98" t="e">
        <v>#N/A</v>
      </c>
      <c r="I213" s="98" t="e">
        <v>#N/A</v>
      </c>
      <c r="J213" s="98" t="e">
        <v>#N/A</v>
      </c>
      <c r="K213" s="99">
        <f>'VZGTTQ00010733-UM'!F17</f>
        <v>25</v>
      </c>
      <c r="L213" s="99">
        <f>'VZGTTQ00010733-UM'!G17</f>
        <v>4200</v>
      </c>
      <c r="M213" s="99">
        <f>'VZGTTQ00010733-UM'!H17</f>
        <v>0</v>
      </c>
      <c r="N213" s="99">
        <f>'VZGTTQ00010733-UM'!I17</f>
        <v>0</v>
      </c>
      <c r="O213" s="99">
        <f>'VZGTTQ00010733-UM'!J17</f>
        <v>0</v>
      </c>
      <c r="P213" s="99">
        <f>'VZGTTQ00010733-UM'!K17</f>
        <v>4200</v>
      </c>
      <c r="Q213" s="99">
        <f>'VZGTTQ00010733-UM'!L17</f>
        <v>0</v>
      </c>
      <c r="R213" s="99">
        <f>'VZGTTQ00010733-UM'!M17</f>
        <v>0</v>
      </c>
      <c r="S213" s="99">
        <f>'VZGTTQ00010733-UM'!N17</f>
        <v>0</v>
      </c>
      <c r="T213" s="99">
        <f>'VZGTTQ00010733-UM'!O17</f>
        <v>4200</v>
      </c>
      <c r="U213" s="99">
        <f>'VZGTTQ00010733-UM'!P17</f>
        <v>4200</v>
      </c>
      <c r="V213" s="98">
        <f>'VZGTTQ00010733-UM'!Q17</f>
        <v>0</v>
      </c>
    </row>
    <row r="214" spans="1:22" ht="20.9" customHeight="1">
      <c r="A214" s="98" t="str">
        <f>'VZGTTQ00010733-UM'!A18</f>
        <v>TBD</v>
      </c>
      <c r="B214" s="103" t="str">
        <f>'VZGTTQ00010733-UM'!B18</f>
        <v>TBD</v>
      </c>
      <c r="C214" s="98" t="str">
        <f>'VZGTTQ00010733-UM'!C18</f>
        <v xml:space="preserve">Offshore </v>
      </c>
      <c r="D214" s="98" t="str">
        <f>'VZGTTQ00010733-UM'!D18</f>
        <v>ACT 142</v>
      </c>
      <c r="E214" s="103" t="str">
        <f>'VZGTTQ00010733-UM'!E18</f>
        <v>QA Analyst</v>
      </c>
      <c r="F214" s="116" t="s">
        <v>69</v>
      </c>
      <c r="G214" s="50" t="s">
        <v>70</v>
      </c>
      <c r="H214" s="98" t="e">
        <v>#N/A</v>
      </c>
      <c r="I214" s="98" t="e">
        <v>#N/A</v>
      </c>
      <c r="J214" s="98" t="e">
        <v>#N/A</v>
      </c>
      <c r="K214" s="99">
        <f>'VZGTTQ00010733-UM'!F18</f>
        <v>22</v>
      </c>
      <c r="L214" s="99">
        <f>'VZGTTQ00010733-UM'!G18</f>
        <v>3696</v>
      </c>
      <c r="M214" s="99">
        <f>'VZGTTQ00010733-UM'!H18</f>
        <v>0</v>
      </c>
      <c r="N214" s="99">
        <f>'VZGTTQ00010733-UM'!I18</f>
        <v>0</v>
      </c>
      <c r="O214" s="99">
        <f>'VZGTTQ00010733-UM'!J18</f>
        <v>0</v>
      </c>
      <c r="P214" s="99">
        <f>'VZGTTQ00010733-UM'!K18</f>
        <v>3696</v>
      </c>
      <c r="Q214" s="99">
        <f>'VZGTTQ00010733-UM'!L18</f>
        <v>0</v>
      </c>
      <c r="R214" s="99">
        <f>'VZGTTQ00010733-UM'!M18</f>
        <v>0</v>
      </c>
      <c r="S214" s="99">
        <f>'VZGTTQ00010733-UM'!N18</f>
        <v>0</v>
      </c>
      <c r="T214" s="99">
        <f>'VZGTTQ00010733-UM'!O18</f>
        <v>3696</v>
      </c>
      <c r="U214" s="99">
        <f>'VZGTTQ00010733-UM'!P18</f>
        <v>3696</v>
      </c>
      <c r="V214" s="98">
        <f>'VZGTTQ00010733-UM'!Q18</f>
        <v>0</v>
      </c>
    </row>
    <row r="215" spans="1:22" ht="20.9" customHeight="1">
      <c r="A215" s="98">
        <f>'VZGTTQ00010733-UM'!A19</f>
        <v>2253475</v>
      </c>
      <c r="B215" s="103" t="str">
        <f>'VZGTTQ00010733-UM'!B19</f>
        <v>N, Dhivya</v>
      </c>
      <c r="C215" s="98" t="str">
        <f>'VZGTTQ00010733-UM'!C19</f>
        <v xml:space="preserve">Offshore </v>
      </c>
      <c r="D215" s="98" t="str">
        <f>'VZGTTQ00010733-UM'!D19</f>
        <v>ACT 142</v>
      </c>
      <c r="E215" s="103" t="str">
        <f>'VZGTTQ00010733-UM'!E19</f>
        <v>Scrum Master</v>
      </c>
      <c r="F215" s="116" t="s">
        <v>69</v>
      </c>
      <c r="G215" s="50" t="s">
        <v>70</v>
      </c>
      <c r="H215" s="98">
        <v>1000448064</v>
      </c>
      <c r="I215" s="98" t="s">
        <v>68</v>
      </c>
      <c r="J215" s="98" t="s">
        <v>53</v>
      </c>
      <c r="K215" s="99">
        <f>'VZGTTQ00010733-UM'!F19</f>
        <v>25</v>
      </c>
      <c r="L215" s="99">
        <f>'VZGTTQ00010733-UM'!G19</f>
        <v>4200</v>
      </c>
      <c r="M215" s="99">
        <f>'VZGTTQ00010733-UM'!H19</f>
        <v>0</v>
      </c>
      <c r="N215" s="99">
        <f>'VZGTTQ00010733-UM'!I19</f>
        <v>0</v>
      </c>
      <c r="O215" s="99">
        <f>'VZGTTQ00010733-UM'!J19</f>
        <v>0</v>
      </c>
      <c r="P215" s="99">
        <f>'VZGTTQ00010733-UM'!K19</f>
        <v>4200</v>
      </c>
      <c r="Q215" s="99">
        <f>'VZGTTQ00010733-UM'!L19</f>
        <v>0</v>
      </c>
      <c r="R215" s="99">
        <f>'VZGTTQ00010733-UM'!M19</f>
        <v>0</v>
      </c>
      <c r="S215" s="99">
        <f>'VZGTTQ00010733-UM'!N19</f>
        <v>0</v>
      </c>
      <c r="T215" s="99">
        <f>'VZGTTQ00010733-UM'!O19</f>
        <v>4200</v>
      </c>
      <c r="U215" s="99">
        <f>'VZGTTQ00010733-UM'!P19</f>
        <v>4200</v>
      </c>
      <c r="V215" s="98">
        <f>'VZGTTQ00010733-UM'!Q19</f>
        <v>0</v>
      </c>
    </row>
    <row r="216" spans="1:22" ht="20.9" customHeight="1">
      <c r="A216" s="98">
        <f>'VZGTTQ00010733-UM'!A20</f>
        <v>406226</v>
      </c>
      <c r="B216" s="103" t="str">
        <f>'VZGTTQ00010733-UM'!B20</f>
        <v>Moksha Milagani (Krishna Naraharishetty)</v>
      </c>
      <c r="C216" s="98" t="str">
        <f>'VZGTTQ00010733-UM'!C20</f>
        <v>Onshore</v>
      </c>
      <c r="D216" s="98" t="str">
        <f>'VZGTTQ00010733-UM'!D20</f>
        <v>PCT 143</v>
      </c>
      <c r="E216" s="103" t="str">
        <f>'VZGTTQ00010733-UM'!E20</f>
        <v>QA Analyst</v>
      </c>
      <c r="F216" s="116" t="s">
        <v>69</v>
      </c>
      <c r="G216" s="50" t="s">
        <v>70</v>
      </c>
      <c r="H216" s="98">
        <v>1000416320</v>
      </c>
      <c r="I216" s="98" t="s">
        <v>64</v>
      </c>
      <c r="J216" s="98" t="s">
        <v>24</v>
      </c>
      <c r="K216" s="99">
        <f>'VZGTTQ00010733-UM'!F20</f>
        <v>97</v>
      </c>
      <c r="L216" s="99">
        <f>'VZGTTQ00010733-UM'!G20</f>
        <v>16296</v>
      </c>
      <c r="M216" s="99">
        <f>'VZGTTQ00010733-UM'!H20</f>
        <v>0</v>
      </c>
      <c r="N216" s="99">
        <f>'VZGTTQ00010733-UM'!I20</f>
        <v>0</v>
      </c>
      <c r="O216" s="99">
        <f>'VZGTTQ00010733-UM'!J20</f>
        <v>16296</v>
      </c>
      <c r="P216" s="99">
        <f>'VZGTTQ00010733-UM'!K20</f>
        <v>0</v>
      </c>
      <c r="Q216" s="99">
        <f>'VZGTTQ00010733-UM'!L20</f>
        <v>0</v>
      </c>
      <c r="R216" s="99">
        <f>'VZGTTQ00010733-UM'!M20</f>
        <v>0</v>
      </c>
      <c r="S216" s="99">
        <f>'VZGTTQ00010733-UM'!N20</f>
        <v>16296</v>
      </c>
      <c r="T216" s="99">
        <f>'VZGTTQ00010733-UM'!O20</f>
        <v>0</v>
      </c>
      <c r="U216" s="99">
        <f>'VZGTTQ00010733-UM'!P20</f>
        <v>16296</v>
      </c>
      <c r="V216" s="98" t="str">
        <f>'VZGTTQ00010733-UM'!Q20</f>
        <v>Moved the Talent from TQ9022 for Only Month of March 25 as part of Budget Allocation</v>
      </c>
    </row>
    <row r="217" spans="1:22" ht="20.9" customHeight="1">
      <c r="A217" s="98">
        <f>'VZGTTQ00010733-UM'!A21</f>
        <v>972791</v>
      </c>
      <c r="B217" s="103" t="str">
        <f>'VZGTTQ00010733-UM'!B21</f>
        <v>Sujana Chennam</v>
      </c>
      <c r="C217" s="98" t="str">
        <f>'VZGTTQ00010733-UM'!C21</f>
        <v>Onshore</v>
      </c>
      <c r="D217" s="98" t="str">
        <f>'VZGTTQ00010733-UM'!D21</f>
        <v>PCT 143</v>
      </c>
      <c r="E217" s="103" t="str">
        <f>'VZGTTQ00010733-UM'!E21</f>
        <v>Release Train Engineer</v>
      </c>
      <c r="F217" s="116" t="s">
        <v>69</v>
      </c>
      <c r="G217" s="50" t="s">
        <v>70</v>
      </c>
      <c r="H217" s="98">
        <v>1000416320</v>
      </c>
      <c r="I217" s="98" t="s">
        <v>64</v>
      </c>
      <c r="J217" s="98" t="s">
        <v>27</v>
      </c>
      <c r="K217" s="99">
        <f>'VZGTTQ00010733-UM'!F21</f>
        <v>97</v>
      </c>
      <c r="L217" s="99">
        <f>'VZGTTQ00010733-UM'!G21</f>
        <v>16296</v>
      </c>
      <c r="M217" s="99">
        <f>'VZGTTQ00010733-UM'!H21</f>
        <v>0</v>
      </c>
      <c r="N217" s="99">
        <f>'VZGTTQ00010733-UM'!I21</f>
        <v>0</v>
      </c>
      <c r="O217" s="99">
        <f>'VZGTTQ00010733-UM'!J21</f>
        <v>16296</v>
      </c>
      <c r="P217" s="99">
        <f>'VZGTTQ00010733-UM'!K21</f>
        <v>0</v>
      </c>
      <c r="Q217" s="99">
        <f>'VZGTTQ00010733-UM'!L21</f>
        <v>0</v>
      </c>
      <c r="R217" s="99">
        <f>'VZGTTQ00010733-UM'!M21</f>
        <v>0</v>
      </c>
      <c r="S217" s="99">
        <f>'VZGTTQ00010733-UM'!N21</f>
        <v>16296</v>
      </c>
      <c r="T217" s="99">
        <f>'VZGTTQ00010733-UM'!O21</f>
        <v>0</v>
      </c>
      <c r="U217" s="99">
        <f>'VZGTTQ00010733-UM'!P21</f>
        <v>16296</v>
      </c>
      <c r="V217" s="98" t="str">
        <f>'VZGTTQ00010733-UM'!Q21</f>
        <v>Moved the Talent from TQ9022 for Only Month of March 25 as part of Budget Allocation</v>
      </c>
    </row>
    <row r="218" spans="1:22" ht="20.9" customHeight="1">
      <c r="A218" s="98">
        <f>'VZGTTQ00010733-UM'!A22</f>
        <v>703821</v>
      </c>
      <c r="B218" s="103" t="str">
        <f>'VZGTTQ00010733-UM'!B22</f>
        <v>Vithanala, Janaki Ramudu</v>
      </c>
      <c r="C218" s="98" t="str">
        <f>'VZGTTQ00010733-UM'!C22</f>
        <v>Onshore</v>
      </c>
      <c r="D218" s="98" t="str">
        <f>'VZGTTQ00010733-UM'!D22</f>
        <v>PCT 143</v>
      </c>
      <c r="E218" s="103" t="str">
        <f>'VZGTTQ00010733-UM'!E22</f>
        <v>Java Springboot Microservices SpringReactive</v>
      </c>
      <c r="F218" s="116" t="s">
        <v>69</v>
      </c>
      <c r="G218" s="50" t="s">
        <v>70</v>
      </c>
      <c r="H218" s="98">
        <v>1000416320</v>
      </c>
      <c r="I218" s="98" t="s">
        <v>64</v>
      </c>
      <c r="J218" s="98" t="s">
        <v>24</v>
      </c>
      <c r="K218" s="99">
        <f>'VZGTTQ00010733-UM'!F22</f>
        <v>97</v>
      </c>
      <c r="L218" s="99">
        <f>'VZGTTQ00010733-UM'!G22</f>
        <v>16296</v>
      </c>
      <c r="M218" s="99">
        <f>'VZGTTQ00010733-UM'!H22</f>
        <v>0</v>
      </c>
      <c r="N218" s="99">
        <f>'VZGTTQ00010733-UM'!I22</f>
        <v>0</v>
      </c>
      <c r="O218" s="99">
        <f>'VZGTTQ00010733-UM'!J22</f>
        <v>12416</v>
      </c>
      <c r="P218" s="99">
        <f>'VZGTTQ00010733-UM'!K22</f>
        <v>0</v>
      </c>
      <c r="Q218" s="99">
        <f>'VZGTTQ00010733-UM'!L22</f>
        <v>0</v>
      </c>
      <c r="R218" s="99">
        <f>'VZGTTQ00010733-UM'!M22</f>
        <v>0</v>
      </c>
      <c r="S218" s="99">
        <f>'VZGTTQ00010733-UM'!N22</f>
        <v>12416</v>
      </c>
      <c r="T218" s="99">
        <f>'VZGTTQ00010733-UM'!O22</f>
        <v>0</v>
      </c>
      <c r="U218" s="99">
        <f>'VZGTTQ00010733-UM'!P22</f>
        <v>12416</v>
      </c>
      <c r="V218" s="98" t="str">
        <f>'VZGTTQ00010733-UM'!Q22</f>
        <v>Moved the Talent from TQ9022 for Only Month of March 25 as part of Budget Allocation</v>
      </c>
    </row>
    <row r="219" spans="1:22" ht="20.9" customHeight="1">
      <c r="A219" s="98">
        <f>'VZGTTQ00010733-UM'!A23</f>
        <v>2397455</v>
      </c>
      <c r="B219" s="103" t="str">
        <f>'VZGTTQ00010733-UM'!B23</f>
        <v>Prakash D</v>
      </c>
      <c r="C219" s="98" t="str">
        <f>'VZGTTQ00010733-UM'!C23</f>
        <v>Onshore</v>
      </c>
      <c r="D219" s="98" t="str">
        <f>'VZGTTQ00010733-UM'!D23</f>
        <v>PCT 143</v>
      </c>
      <c r="E219" s="103" t="str">
        <f>'VZGTTQ00010733-UM'!E23</f>
        <v xml:space="preserve">Architect </v>
      </c>
      <c r="F219" s="116" t="s">
        <v>69</v>
      </c>
      <c r="G219" s="50" t="s">
        <v>70</v>
      </c>
      <c r="H219" s="98">
        <v>1000416320</v>
      </c>
      <c r="I219" s="98" t="s">
        <v>64</v>
      </c>
      <c r="J219" s="98" t="s">
        <v>24</v>
      </c>
      <c r="K219" s="99">
        <f>'VZGTTQ00010733-UM'!F23</f>
        <v>115</v>
      </c>
      <c r="L219" s="99">
        <f>'VZGTTQ00010733-UM'!G23</f>
        <v>19320</v>
      </c>
      <c r="M219" s="99">
        <f>'VZGTTQ00010733-UM'!H23</f>
        <v>0</v>
      </c>
      <c r="N219" s="99">
        <f>'VZGTTQ00010733-UM'!I23</f>
        <v>0</v>
      </c>
      <c r="O219" s="99">
        <f>'VZGTTQ00010733-UM'!J23</f>
        <v>14720</v>
      </c>
      <c r="P219" s="99">
        <f>'VZGTTQ00010733-UM'!K23</f>
        <v>0</v>
      </c>
      <c r="Q219" s="99">
        <f>'VZGTTQ00010733-UM'!L23</f>
        <v>0</v>
      </c>
      <c r="R219" s="99">
        <f>'VZGTTQ00010733-UM'!M23</f>
        <v>0</v>
      </c>
      <c r="S219" s="99">
        <f>'VZGTTQ00010733-UM'!N23</f>
        <v>14720</v>
      </c>
      <c r="T219" s="99">
        <f>'VZGTTQ00010733-UM'!O23</f>
        <v>0</v>
      </c>
      <c r="U219" s="99">
        <f>'VZGTTQ00010733-UM'!P23</f>
        <v>14720</v>
      </c>
      <c r="V219" s="98" t="str">
        <f>'VZGTTQ00010733-UM'!Q23</f>
        <v>Moved the Talent from TQ9022 for Only Month of March 25 as part of Budget Allocation</v>
      </c>
    </row>
    <row r="220" spans="1:22" ht="20.9" customHeight="1">
      <c r="A220" s="98" t="e">
        <f>'VZGTTQ00011917 - UM'!#REF!</f>
        <v>#REF!</v>
      </c>
      <c r="B220" s="103" t="e">
        <f>'VZGTTQ00011917 - UM'!#REF!</f>
        <v>#REF!</v>
      </c>
      <c r="C220" s="98" t="e">
        <f>'VZGTTQ00011917 - UM'!#REF!</f>
        <v>#REF!</v>
      </c>
      <c r="D220" s="98" t="e">
        <f>'VZGTTQ00011917 - UM'!#REF!</f>
        <v>#REF!</v>
      </c>
      <c r="E220" s="103" t="e">
        <f>'VZGTTQ00011917 - UM'!#REF!</f>
        <v>#REF!</v>
      </c>
      <c r="F220" s="98"/>
      <c r="G220" s="103"/>
      <c r="H220" s="98">
        <v>1000412772</v>
      </c>
      <c r="I220" s="98" t="s">
        <v>71</v>
      </c>
      <c r="J220" s="98" t="s">
        <v>24</v>
      </c>
      <c r="K220" s="99" t="e">
        <f>'VZGTTQ00011917 - UM'!#REF!</f>
        <v>#REF!</v>
      </c>
      <c r="L220" s="99" t="e">
        <f>'VZGTTQ00011917 - UM'!#REF!</f>
        <v>#REF!</v>
      </c>
      <c r="M220" s="99" t="e">
        <f>'VZGTTQ00011917 - UM'!#REF!</f>
        <v>#REF!</v>
      </c>
      <c r="N220" s="99" t="e">
        <f>'VZGTTQ00011917 - UM'!#REF!</f>
        <v>#REF!</v>
      </c>
      <c r="O220" s="99" t="e">
        <f>'VZGTTQ00011917 - UM'!#REF!</f>
        <v>#REF!</v>
      </c>
      <c r="P220" s="99" t="e">
        <f>'VZGTTQ00011917 - UM'!#REF!</f>
        <v>#REF!</v>
      </c>
      <c r="Q220" s="99" t="e">
        <f>'VZGTTQ00011917 - UM'!#REF!</f>
        <v>#REF!</v>
      </c>
      <c r="R220" s="99" t="e">
        <f>'VZGTTQ00011917 - UM'!#REF!</f>
        <v>#REF!</v>
      </c>
      <c r="S220" s="99" t="e">
        <f>'VZGTTQ00011917 - UM'!#REF!</f>
        <v>#REF!</v>
      </c>
      <c r="T220" s="99" t="e">
        <f>'VZGTTQ00011917 - UM'!#REF!</f>
        <v>#REF!</v>
      </c>
      <c r="U220" s="99" t="e">
        <f>'VZGTTQ00011917 - UM'!#REF!</f>
        <v>#REF!</v>
      </c>
      <c r="V220" s="98" t="e">
        <f>'VZGTTQ00011917 - UM'!#REF!</f>
        <v>#REF!</v>
      </c>
    </row>
    <row r="221" spans="1:22" ht="20.9" customHeight="1">
      <c r="A221" s="98" t="e">
        <f>'VZGTTQ00011917 - UM'!#REF!</f>
        <v>#REF!</v>
      </c>
      <c r="B221" s="103" t="e">
        <f>'VZGTTQ00011917 - UM'!#REF!</f>
        <v>#REF!</v>
      </c>
      <c r="C221" s="98" t="e">
        <f>'VZGTTQ00011917 - UM'!#REF!</f>
        <v>#REF!</v>
      </c>
      <c r="D221" s="98" t="e">
        <f>'VZGTTQ00011917 - UM'!#REF!</f>
        <v>#REF!</v>
      </c>
      <c r="E221" s="103" t="e">
        <f>'VZGTTQ00011917 - UM'!#REF!</f>
        <v>#REF!</v>
      </c>
      <c r="F221" s="98"/>
      <c r="G221" s="103"/>
      <c r="H221" s="98">
        <v>1000416318</v>
      </c>
      <c r="I221" s="98" t="s">
        <v>31</v>
      </c>
      <c r="J221" s="98" t="s">
        <v>24</v>
      </c>
      <c r="K221" s="99" t="e">
        <f>'VZGTTQ00011917 - UM'!#REF!</f>
        <v>#REF!</v>
      </c>
      <c r="L221" s="99" t="e">
        <f>'VZGTTQ00011917 - UM'!#REF!</f>
        <v>#REF!</v>
      </c>
      <c r="M221" s="99" t="e">
        <f>'VZGTTQ00011917 - UM'!#REF!</f>
        <v>#REF!</v>
      </c>
      <c r="N221" s="99" t="e">
        <f>'VZGTTQ00011917 - UM'!#REF!</f>
        <v>#REF!</v>
      </c>
      <c r="O221" s="99" t="e">
        <f>'VZGTTQ00011917 - UM'!#REF!</f>
        <v>#REF!</v>
      </c>
      <c r="P221" s="99" t="e">
        <f>'VZGTTQ00011917 - UM'!#REF!</f>
        <v>#REF!</v>
      </c>
      <c r="Q221" s="99" t="e">
        <f>'VZGTTQ00011917 - UM'!#REF!</f>
        <v>#REF!</v>
      </c>
      <c r="R221" s="99" t="e">
        <f>'VZGTTQ00011917 - UM'!#REF!</f>
        <v>#REF!</v>
      </c>
      <c r="S221" s="99" t="e">
        <f>'VZGTTQ00011917 - UM'!#REF!</f>
        <v>#REF!</v>
      </c>
      <c r="T221" s="99" t="e">
        <f>'VZGTTQ00011917 - UM'!#REF!</f>
        <v>#REF!</v>
      </c>
      <c r="U221" s="99" t="e">
        <f>'VZGTTQ00011917 - UM'!#REF!</f>
        <v>#REF!</v>
      </c>
      <c r="V221" s="98" t="e">
        <f>'VZGTTQ00011917 - UM'!#REF!</f>
        <v>#REF!</v>
      </c>
    </row>
    <row r="222" spans="1:22" ht="20.9"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t="e">
        <v>#N/A</v>
      </c>
      <c r="I222" s="98" t="e">
        <v>#N/A</v>
      </c>
      <c r="J222" s="98" t="e">
        <v>#N/A</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0.9"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t="e">
        <v>#N/A</v>
      </c>
      <c r="I223" s="98" t="e">
        <v>#N/A</v>
      </c>
      <c r="J223" s="98" t="e">
        <v>#N/A</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0.9"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0.9"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v>1000451136</v>
      </c>
      <c r="I225" s="98" t="s">
        <v>44</v>
      </c>
      <c r="J225" s="98" t="s">
        <v>33</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0.9"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v>1000416320</v>
      </c>
      <c r="I226" s="98" t="s">
        <v>64</v>
      </c>
      <c r="J226" s="98" t="s">
        <v>24</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0.9" customHeight="1">
      <c r="A227" s="98" t="e">
        <f>'TQ11596 - AS'!#REF!</f>
        <v>#REF!</v>
      </c>
      <c r="B227" s="103" t="e">
        <f>'TQ11596 - AS'!#REF!</f>
        <v>#REF!</v>
      </c>
      <c r="C227" s="98" t="e">
        <f>'TQ11596 - AS'!#REF!</f>
        <v>#REF!</v>
      </c>
      <c r="D227" s="98" t="e">
        <f>'TQ11596 - AS'!#REF!</f>
        <v>#REF!</v>
      </c>
      <c r="E227" s="103" t="e">
        <f>'TQ11596 - AS'!#REF!</f>
        <v>#REF!</v>
      </c>
      <c r="F227" s="98" t="s">
        <v>72</v>
      </c>
      <c r="G227" s="50" t="s">
        <v>73</v>
      </c>
      <c r="H227" s="98">
        <v>1000410706</v>
      </c>
      <c r="I227" s="98" t="s">
        <v>58</v>
      </c>
      <c r="J227" s="98" t="s">
        <v>26</v>
      </c>
      <c r="K227" s="99" t="e">
        <f>'TQ11596 - AS'!#REF!</f>
        <v>#REF!</v>
      </c>
      <c r="L227" s="99" t="e">
        <f>'TQ11596 - AS'!#REF!</f>
        <v>#REF!</v>
      </c>
      <c r="M227" s="99" t="e">
        <f>'TQ11596 - AS'!#REF!</f>
        <v>#REF!</v>
      </c>
      <c r="N227" s="99" t="e">
        <f>'TQ11596 - AS'!#REF!</f>
        <v>#REF!</v>
      </c>
      <c r="O227" s="99" t="e">
        <f>'TQ11596 - AS'!#REF!</f>
        <v>#REF!</v>
      </c>
      <c r="P227" s="99" t="e">
        <f>'TQ11596 - AS'!#REF!</f>
        <v>#REF!</v>
      </c>
      <c r="Q227" s="99" t="e">
        <f>'TQ11596 - AS'!#REF!</f>
        <v>#REF!</v>
      </c>
      <c r="R227" s="99" t="e">
        <f>'TQ11596 - AS'!#REF!</f>
        <v>#REF!</v>
      </c>
      <c r="S227" s="99" t="e">
        <f>'TQ11596 - AS'!#REF!</f>
        <v>#REF!</v>
      </c>
      <c r="T227" s="99" t="e">
        <f>'TQ11596 - AS'!#REF!</f>
        <v>#REF!</v>
      </c>
      <c r="U227" s="99" t="e">
        <f>'TQ11596 - AS'!#REF!</f>
        <v>#REF!</v>
      </c>
      <c r="V227" s="98" t="e">
        <f>'TQ11596 - AS'!#REF!</f>
        <v>#REF!</v>
      </c>
    </row>
    <row r="228" spans="1:22" ht="20.9" customHeight="1">
      <c r="A228" s="98" t="e">
        <f>'TQ11596 - AS'!#REF!</f>
        <v>#REF!</v>
      </c>
      <c r="B228" s="103" t="e">
        <f>'TQ11596 - AS'!#REF!</f>
        <v>#REF!</v>
      </c>
      <c r="C228" s="98" t="e">
        <f>'TQ11596 - AS'!#REF!</f>
        <v>#REF!</v>
      </c>
      <c r="D228" s="98" t="e">
        <f>'TQ11596 - AS'!#REF!</f>
        <v>#REF!</v>
      </c>
      <c r="E228" s="103" t="e">
        <f>'TQ11596 - AS'!#REF!</f>
        <v>#REF!</v>
      </c>
      <c r="F228" s="98" t="s">
        <v>72</v>
      </c>
      <c r="G228" s="50" t="s">
        <v>73</v>
      </c>
      <c r="H228" s="98">
        <v>1000412772</v>
      </c>
      <c r="I228" s="98" t="s">
        <v>71</v>
      </c>
      <c r="J228" s="98" t="s">
        <v>27</v>
      </c>
      <c r="K228" s="99" t="e">
        <f>'TQ11596 - AS'!#REF!</f>
        <v>#REF!</v>
      </c>
      <c r="L228" s="99" t="e">
        <f>'TQ11596 - AS'!#REF!</f>
        <v>#REF!</v>
      </c>
      <c r="M228" s="99" t="e">
        <f>'TQ11596 - AS'!#REF!</f>
        <v>#REF!</v>
      </c>
      <c r="N228" s="99" t="e">
        <f>'TQ11596 - AS'!#REF!</f>
        <v>#REF!</v>
      </c>
      <c r="O228" s="99" t="e">
        <f>'TQ11596 - AS'!#REF!</f>
        <v>#REF!</v>
      </c>
      <c r="P228" s="99" t="e">
        <f>'TQ11596 - AS'!#REF!</f>
        <v>#REF!</v>
      </c>
      <c r="Q228" s="99" t="e">
        <f>'TQ11596 - AS'!#REF!</f>
        <v>#REF!</v>
      </c>
      <c r="R228" s="99" t="e">
        <f>'TQ11596 - AS'!#REF!</f>
        <v>#REF!</v>
      </c>
      <c r="S228" s="99" t="e">
        <f>'TQ11596 - AS'!#REF!</f>
        <v>#REF!</v>
      </c>
      <c r="T228" s="99" t="e">
        <f>'TQ11596 - AS'!#REF!</f>
        <v>#REF!</v>
      </c>
      <c r="U228" s="99" t="e">
        <f>'TQ11596 - AS'!#REF!</f>
        <v>#REF!</v>
      </c>
      <c r="V228" s="98" t="e">
        <f>'TQ11596 - AS'!#REF!</f>
        <v>#REF!</v>
      </c>
    </row>
    <row r="229" spans="1:22" ht="20.9"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33</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0.9" customHeight="1">
      <c r="A230" s="98" t="e">
        <f>'TQ11596 - AS'!#REF!</f>
        <v>#REF!</v>
      </c>
      <c r="B230" s="103" t="e">
        <f>'TQ11596 - AS'!#REF!</f>
        <v>#REF!</v>
      </c>
      <c r="C230" s="98" t="e">
        <f>'TQ11596 - AS'!#REF!</f>
        <v>#REF!</v>
      </c>
      <c r="D230" s="98" t="e">
        <f>'TQ11596 - AS'!#REF!</f>
        <v>#REF!</v>
      </c>
      <c r="E230" s="103" t="e">
        <f>'TQ11596 - AS'!#REF!</f>
        <v>#REF!</v>
      </c>
      <c r="F230" s="98" t="s">
        <v>72</v>
      </c>
      <c r="G230" s="50" t="s">
        <v>73</v>
      </c>
      <c r="H230" s="98">
        <v>1000441057</v>
      </c>
      <c r="I230" s="98" t="s">
        <v>49</v>
      </c>
      <c r="J230" s="98" t="s">
        <v>33</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0.9"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24</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0.9" customHeight="1">
      <c r="A232" s="98" t="e">
        <f>'TQ11596 - AS'!#REF!</f>
        <v>#REF!</v>
      </c>
      <c r="B232" s="103" t="e">
        <f>'TQ11596 - AS'!#REF!</f>
        <v>#REF!</v>
      </c>
      <c r="C232" s="98" t="e">
        <f>'TQ11596 - AS'!#REF!</f>
        <v>#REF!</v>
      </c>
      <c r="D232" s="98" t="e">
        <f>'TQ11596 - AS'!#REF!</f>
        <v>#REF!</v>
      </c>
      <c r="E232" s="103" t="e">
        <f>'TQ11596 - AS'!#REF!</f>
        <v>#REF!</v>
      </c>
      <c r="F232" s="98" t="s">
        <v>72</v>
      </c>
      <c r="G232" s="50" t="s">
        <v>73</v>
      </c>
      <c r="H232" s="98">
        <v>1000410706</v>
      </c>
      <c r="I232" s="98" t="s">
        <v>58</v>
      </c>
      <c r="J232" s="98" t="s">
        <v>24</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0.9"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0.9"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0.9" customHeight="1">
      <c r="A235" s="98" t="e">
        <f>'TQ11596 - AS'!#REF!</f>
        <v>#REF!</v>
      </c>
      <c r="B235" s="103" t="e">
        <f>'TQ11596 - AS'!#REF!</f>
        <v>#REF!</v>
      </c>
      <c r="C235" s="98" t="e">
        <f>'TQ11596 - AS'!#REF!</f>
        <v>#REF!</v>
      </c>
      <c r="D235" s="98" t="e">
        <f>'TQ11596 - AS'!#REF!</f>
        <v>#REF!</v>
      </c>
      <c r="E235" s="103" t="e">
        <f>'TQ11596 - AS'!#REF!</f>
        <v>#REF!</v>
      </c>
      <c r="F235" s="98" t="s">
        <v>72</v>
      </c>
      <c r="G235" s="50" t="s">
        <v>73</v>
      </c>
      <c r="H235" s="98">
        <v>1000452336</v>
      </c>
      <c r="I235" s="98" t="s">
        <v>74</v>
      </c>
      <c r="J235" s="98" t="s">
        <v>26</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0.9"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1000412773</v>
      </c>
      <c r="I236" s="98" t="s">
        <v>52</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0.9" customHeight="1">
      <c r="A237" s="98" t="e">
        <f>'TQ11596 - AS'!#REF!</f>
        <v>#REF!</v>
      </c>
      <c r="B237" s="103" t="e">
        <f>'TQ11596 - AS'!#REF!</f>
        <v>#REF!</v>
      </c>
      <c r="C237" s="98" t="e">
        <f>'TQ11596 - AS'!#REF!</f>
        <v>#REF!</v>
      </c>
      <c r="D237" s="98" t="e">
        <f>'TQ11596 - AS'!#REF!</f>
        <v>#REF!</v>
      </c>
      <c r="E237" s="103" t="e">
        <f>'TQ11596 - AS'!#REF!</f>
        <v>#REF!</v>
      </c>
      <c r="F237" s="98" t="s">
        <v>72</v>
      </c>
      <c r="G237" s="50" t="s">
        <v>73</v>
      </c>
      <c r="H237" s="98">
        <v>1000410707</v>
      </c>
      <c r="I237" s="98" t="s">
        <v>75</v>
      </c>
      <c r="J237" s="98" t="s">
        <v>24</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0.9"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1000410706</v>
      </c>
      <c r="I238" s="98" t="s">
        <v>58</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0.9"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1000410706</v>
      </c>
      <c r="I239" s="98" t="s">
        <v>58</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0.9"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27</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0.9"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27</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0.9"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33</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0.9" customHeight="1">
      <c r="A243" s="98" t="e">
        <f>'TQ11832 - AS'!#REF!</f>
        <v>#REF!</v>
      </c>
      <c r="B243" s="103" t="e">
        <f>'TQ11832 - AS'!#REF!</f>
        <v>#REF!</v>
      </c>
      <c r="C243" s="98" t="e">
        <f>'TQ11832 - AS'!#REF!</f>
        <v>#REF!</v>
      </c>
      <c r="D243" s="98" t="e">
        <f>'TQ11832 - AS'!#REF!</f>
        <v>#REF!</v>
      </c>
      <c r="E243" s="103" t="e">
        <f>'TQ11832 - AS'!#REF!</f>
        <v>#REF!</v>
      </c>
      <c r="F243" s="98" t="s">
        <v>76</v>
      </c>
      <c r="G243" s="50" t="s">
        <v>77</v>
      </c>
      <c r="H243" s="98">
        <v>1000410706</v>
      </c>
      <c r="I243" s="98" t="s">
        <v>58</v>
      </c>
      <c r="J243" s="98" t="s">
        <v>24</v>
      </c>
      <c r="K243" s="99" t="e">
        <f>'TQ11832 - AS'!#REF!</f>
        <v>#REF!</v>
      </c>
      <c r="L243" s="99" t="e">
        <f>'TQ11832 - AS'!#REF!</f>
        <v>#REF!</v>
      </c>
      <c r="M243" s="99" t="e">
        <f>'TQ11832 - AS'!#REF!</f>
        <v>#REF!</v>
      </c>
      <c r="N243" s="99" t="e">
        <f>'TQ11832 - AS'!#REF!</f>
        <v>#REF!</v>
      </c>
      <c r="O243" s="99" t="e">
        <f>'TQ11832 - AS'!#REF!</f>
        <v>#REF!</v>
      </c>
      <c r="P243" s="99" t="e">
        <f>'TQ11832 - AS'!#REF!</f>
        <v>#REF!</v>
      </c>
      <c r="Q243" s="99" t="e">
        <f>'TQ11832 - AS'!#REF!</f>
        <v>#REF!</v>
      </c>
      <c r="R243" s="99" t="e">
        <f>'TQ11832 - AS'!#REF!</f>
        <v>#REF!</v>
      </c>
      <c r="S243" s="99" t="e">
        <f>'TQ11832 - AS'!#REF!</f>
        <v>#REF!</v>
      </c>
      <c r="T243" s="99" t="e">
        <f>'TQ11832 - AS'!#REF!</f>
        <v>#REF!</v>
      </c>
      <c r="U243" s="99" t="e">
        <f>'TQ11832 - AS'!#REF!</f>
        <v>#REF!</v>
      </c>
      <c r="V243" s="98" t="e">
        <f>'TQ11832 - AS'!#REF!</f>
        <v>#REF!</v>
      </c>
    </row>
    <row r="244" spans="1:22" ht="20.9" customHeight="1">
      <c r="A244" s="98" t="e">
        <f>'TQ11832 - AS'!#REF!</f>
        <v>#REF!</v>
      </c>
      <c r="B244" s="103" t="e">
        <f>'TQ11832 - AS'!#REF!</f>
        <v>#REF!</v>
      </c>
      <c r="C244" s="98" t="e">
        <f>'TQ11832 - AS'!#REF!</f>
        <v>#REF!</v>
      </c>
      <c r="D244" s="98" t="e">
        <f>'TQ11832 - AS'!#REF!</f>
        <v>#REF!</v>
      </c>
      <c r="E244" s="103" t="e">
        <f>'TQ11832 - AS'!#REF!</f>
        <v>#REF!</v>
      </c>
      <c r="F244" s="98" t="s">
        <v>76</v>
      </c>
      <c r="G244" s="50" t="s">
        <v>77</v>
      </c>
      <c r="H244" s="98">
        <v>1000410706</v>
      </c>
      <c r="I244" s="98" t="s">
        <v>58</v>
      </c>
      <c r="J244" s="98" t="s">
        <v>27</v>
      </c>
      <c r="K244" s="99" t="e">
        <f>'TQ11832 - AS'!#REF!</f>
        <v>#REF!</v>
      </c>
      <c r="L244" s="99" t="e">
        <f>'TQ11832 - AS'!#REF!</f>
        <v>#REF!</v>
      </c>
      <c r="M244" s="99" t="e">
        <f>'TQ11832 - AS'!#REF!</f>
        <v>#REF!</v>
      </c>
      <c r="N244" s="99" t="e">
        <f>'TQ11832 - AS'!#REF!</f>
        <v>#REF!</v>
      </c>
      <c r="O244" s="99" t="e">
        <f>'TQ11832 - AS'!#REF!</f>
        <v>#REF!</v>
      </c>
      <c r="P244" s="99" t="e">
        <f>'TQ11832 - AS'!#REF!</f>
        <v>#REF!</v>
      </c>
      <c r="Q244" s="99" t="e">
        <f>'TQ11832 - AS'!#REF!</f>
        <v>#REF!</v>
      </c>
      <c r="R244" s="99" t="e">
        <f>'TQ11832 - AS'!#REF!</f>
        <v>#REF!</v>
      </c>
      <c r="S244" s="99" t="e">
        <f>'TQ11832 - AS'!#REF!</f>
        <v>#REF!</v>
      </c>
      <c r="T244" s="99" t="e">
        <f>'TQ11832 - AS'!#REF!</f>
        <v>#REF!</v>
      </c>
      <c r="U244" s="99" t="e">
        <f>'TQ11832 - AS'!#REF!</f>
        <v>#REF!</v>
      </c>
      <c r="V244" s="98" t="e">
        <f>'TQ11832 - AS'!#REF!</f>
        <v>#REF!</v>
      </c>
    </row>
    <row r="245" spans="1:22" ht="20.9"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0.9"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26</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0.9"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0.9"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37</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0.9" customHeight="1">
      <c r="A249" s="98" t="e">
        <f>'TQ11832 - AS'!#REF!</f>
        <v>#REF!</v>
      </c>
      <c r="B249" s="103" t="e">
        <f>'TQ11832 - AS'!#REF!</f>
        <v>#REF!</v>
      </c>
      <c r="C249" s="98" t="e">
        <f>'TQ11832 - AS'!#REF!</f>
        <v>#REF!</v>
      </c>
      <c r="D249" s="98" t="e">
        <f>'TQ11832 - AS'!#REF!</f>
        <v>#REF!</v>
      </c>
      <c r="E249" s="103" t="e">
        <f>'TQ11832 - AS'!#REF!</f>
        <v>#REF!</v>
      </c>
      <c r="F249" s="98" t="s">
        <v>76</v>
      </c>
      <c r="G249" s="50" t="s">
        <v>77</v>
      </c>
      <c r="H249" s="98">
        <v>1000441057</v>
      </c>
      <c r="I249" s="98" t="s">
        <v>49</v>
      </c>
      <c r="J249" s="98" t="s">
        <v>33</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0.9"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24</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0.9" customHeight="1">
      <c r="A251" s="98" t="e">
        <f>'TQ11832 - AS'!#REF!</f>
        <v>#REF!</v>
      </c>
      <c r="B251" s="103" t="e">
        <f>'TQ11832 - AS'!#REF!</f>
        <v>#REF!</v>
      </c>
      <c r="C251" s="98" t="e">
        <f>'TQ11832 - AS'!#REF!</f>
        <v>#REF!</v>
      </c>
      <c r="D251" s="98" t="e">
        <f>'TQ11832 - AS'!#REF!</f>
        <v>#REF!</v>
      </c>
      <c r="E251" s="103" t="e">
        <f>'TQ11832 - AS'!#REF!</f>
        <v>#REF!</v>
      </c>
      <c r="F251" s="98" t="s">
        <v>76</v>
      </c>
      <c r="G251" s="50" t="s">
        <v>77</v>
      </c>
      <c r="H251" s="98">
        <v>1000410706</v>
      </c>
      <c r="I251" s="98" t="s">
        <v>58</v>
      </c>
      <c r="J251" s="98" t="s">
        <v>26</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0.9"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27</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0.9"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24</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0.9"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1000410707</v>
      </c>
      <c r="I254" s="98" t="s">
        <v>75</v>
      </c>
      <c r="J254" s="98" t="s">
        <v>26</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0.9" customHeight="1">
      <c r="A255" s="98" t="e">
        <f>'TQ11409 - AS'!#REF!</f>
        <v>#REF!</v>
      </c>
      <c r="B255" s="98" t="e">
        <f>'TQ11409 - AS'!#REF!</f>
        <v>#REF!</v>
      </c>
      <c r="C255" s="98" t="e">
        <f>'TQ11409 - AS'!#REF!</f>
        <v>#REF!</v>
      </c>
      <c r="D255" s="98" t="e">
        <f>'TQ11409 - AS'!#REF!</f>
        <v>#REF!</v>
      </c>
      <c r="E255" s="103" t="e">
        <f>'TQ11409 - AS'!#REF!</f>
        <v>#REF!</v>
      </c>
      <c r="F255" s="98" t="s">
        <v>78</v>
      </c>
      <c r="G255" s="103" t="s">
        <v>79</v>
      </c>
      <c r="H255" s="98">
        <v>1000430847</v>
      </c>
      <c r="I255" s="98" t="s">
        <v>80</v>
      </c>
      <c r="J255" s="98" t="s">
        <v>33</v>
      </c>
      <c r="K255" s="99" t="e">
        <f>'TQ11409 - AS'!#REF!</f>
        <v>#REF!</v>
      </c>
      <c r="L255" s="99" t="e">
        <f>'TQ11409 - AS'!#REF!</f>
        <v>#REF!</v>
      </c>
      <c r="M255" s="99" t="e">
        <f>'TQ11409 - AS'!#REF!</f>
        <v>#REF!</v>
      </c>
      <c r="N255" s="99" t="e">
        <f>'TQ11409 - AS'!#REF!</f>
        <v>#REF!</v>
      </c>
      <c r="O255" s="99" t="e">
        <f>'TQ11409 - AS'!#REF!</f>
        <v>#REF!</v>
      </c>
      <c r="P255" s="99" t="e">
        <f>'TQ11409 - AS'!#REF!</f>
        <v>#REF!</v>
      </c>
      <c r="Q255" s="99" t="e">
        <f>'TQ11409 - AS'!#REF!</f>
        <v>#REF!</v>
      </c>
      <c r="R255" s="99" t="e">
        <f>'TQ11409 - AS'!#REF!</f>
        <v>#REF!</v>
      </c>
      <c r="S255" s="99" t="e">
        <f>'TQ11409 - AS'!#REF!</f>
        <v>#REF!</v>
      </c>
      <c r="T255" s="99" t="e">
        <f>'TQ11409 - AS'!#REF!</f>
        <v>#REF!</v>
      </c>
      <c r="U255" s="99" t="e">
        <f>'TQ11409 - AS'!#REF!</f>
        <v>#REF!</v>
      </c>
      <c r="V255" s="98" t="e">
        <f>'TQ11409 - AS'!#REF!</f>
        <v>#REF!</v>
      </c>
    </row>
    <row r="256" spans="1:22" ht="20.9" customHeight="1">
      <c r="A256" s="98" t="e">
        <f>'TQ11409 - AS'!#REF!</f>
        <v>#REF!</v>
      </c>
      <c r="B256" s="98" t="e">
        <f>'TQ11409 - AS'!#REF!</f>
        <v>#REF!</v>
      </c>
      <c r="C256" s="98" t="e">
        <f>'TQ11409 - AS'!#REF!</f>
        <v>#REF!</v>
      </c>
      <c r="D256" s="98" t="e">
        <f>'TQ11409 - AS'!#REF!</f>
        <v>#REF!</v>
      </c>
      <c r="E256" s="103" t="e">
        <f>'TQ11409 - AS'!#REF!</f>
        <v>#REF!</v>
      </c>
      <c r="F256" s="98" t="s">
        <v>78</v>
      </c>
      <c r="G256" s="103" t="s">
        <v>79</v>
      </c>
      <c r="H256" s="98">
        <v>1000410707</v>
      </c>
      <c r="I256" s="98" t="s">
        <v>75</v>
      </c>
      <c r="J256" s="98" t="s">
        <v>26</v>
      </c>
      <c r="K256" s="99" t="e">
        <f>'TQ11409 - AS'!#REF!</f>
        <v>#REF!</v>
      </c>
      <c r="L256" s="99" t="e">
        <f>'TQ11409 - AS'!#REF!</f>
        <v>#REF!</v>
      </c>
      <c r="M256" s="99" t="e">
        <f>'TQ11409 - AS'!#REF!</f>
        <v>#REF!</v>
      </c>
      <c r="N256" s="99" t="e">
        <f>'TQ11409 - AS'!#REF!</f>
        <v>#REF!</v>
      </c>
      <c r="O256" s="99" t="e">
        <f>'TQ11409 - AS'!#REF!</f>
        <v>#REF!</v>
      </c>
      <c r="P256" s="99" t="e">
        <f>'TQ11409 - AS'!#REF!</f>
        <v>#REF!</v>
      </c>
      <c r="Q256" s="99" t="e">
        <f>'TQ11409 - AS'!#REF!</f>
        <v>#REF!</v>
      </c>
      <c r="R256" s="99" t="e">
        <f>'TQ11409 - AS'!#REF!</f>
        <v>#REF!</v>
      </c>
      <c r="S256" s="99" t="e">
        <f>'TQ11409 - AS'!#REF!</f>
        <v>#REF!</v>
      </c>
      <c r="T256" s="99" t="e">
        <f>'TQ11409 - AS'!#REF!</f>
        <v>#REF!</v>
      </c>
      <c r="U256" s="99" t="e">
        <f>'TQ11409 - AS'!#REF!</f>
        <v>#REF!</v>
      </c>
      <c r="V256" s="98" t="e">
        <f>'TQ11409 - AS'!#REF!</f>
        <v>#REF!</v>
      </c>
    </row>
    <row r="257" spans="1:22" ht="20.9" customHeight="1">
      <c r="A257" s="98" t="e">
        <f>'TQ11409 - AS'!#REF!</f>
        <v>#REF!</v>
      </c>
      <c r="B257" s="98" t="e">
        <f>'TQ11409 - AS'!#REF!</f>
        <v>#REF!</v>
      </c>
      <c r="C257" s="98" t="e">
        <f>'TQ11409 - AS'!#REF!</f>
        <v>#REF!</v>
      </c>
      <c r="D257" s="98" t="e">
        <f>'TQ11409 - AS'!#REF!</f>
        <v>#REF!</v>
      </c>
      <c r="E257" s="103" t="e">
        <f>'TQ11409 - AS'!#REF!</f>
        <v>#REF!</v>
      </c>
      <c r="F257" s="98" t="s">
        <v>78</v>
      </c>
      <c r="G257" s="103" t="s">
        <v>79</v>
      </c>
      <c r="H257" s="98">
        <v>1000410707</v>
      </c>
      <c r="I257" s="98" t="s">
        <v>75</v>
      </c>
      <c r="J257" s="98" t="s">
        <v>24</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0.9" customHeight="1">
      <c r="A258" s="98" t="e">
        <f>'TQ11409 - AS'!#REF!</f>
        <v>#REF!</v>
      </c>
      <c r="B258" s="98" t="e">
        <f>'TQ11409 - AS'!#REF!</f>
        <v>#REF!</v>
      </c>
      <c r="C258" s="98" t="e">
        <f>'TQ11409 - AS'!#REF!</f>
        <v>#REF!</v>
      </c>
      <c r="D258" s="98" t="e">
        <f>'TQ11409 - AS'!#REF!</f>
        <v>#REF!</v>
      </c>
      <c r="E258" s="103" t="e">
        <f>'TQ11409 - AS'!#REF!</f>
        <v>#REF!</v>
      </c>
      <c r="F258" s="98" t="s">
        <v>78</v>
      </c>
      <c r="G258" s="103" t="s">
        <v>79</v>
      </c>
      <c r="H258" s="98">
        <v>1000410707</v>
      </c>
      <c r="I258" s="98" t="s">
        <v>75</v>
      </c>
      <c r="J258" s="98" t="s">
        <v>33</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0.9" customHeight="1">
      <c r="A259" s="98" t="e">
        <f>'TQ11409 - AS'!#REF!</f>
        <v>#REF!</v>
      </c>
      <c r="B259" s="98" t="e">
        <f>'TQ11409 - AS'!#REF!</f>
        <v>#REF!</v>
      </c>
      <c r="C259" s="98" t="e">
        <f>'TQ11409 - AS'!#REF!</f>
        <v>#REF!</v>
      </c>
      <c r="D259" s="98" t="e">
        <f>'TQ11409 - AS'!#REF!</f>
        <v>#REF!</v>
      </c>
      <c r="E259" s="103" t="e">
        <f>'TQ11409 - AS'!#REF!</f>
        <v>#REF!</v>
      </c>
      <c r="F259" s="98" t="s">
        <v>78</v>
      </c>
      <c r="G259" s="103" t="s">
        <v>79</v>
      </c>
      <c r="H259" s="98">
        <v>1000430847</v>
      </c>
      <c r="I259" s="98" t="s">
        <v>80</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0.9" customHeight="1">
      <c r="A260" s="98" t="e">
        <f>'TQ11409 - AS'!#REF!</f>
        <v>#REF!</v>
      </c>
      <c r="B260" s="98" t="e">
        <f>'TQ11409 - AS'!#REF!</f>
        <v>#REF!</v>
      </c>
      <c r="C260" s="98" t="e">
        <f>'TQ11409 - AS'!#REF!</f>
        <v>#REF!</v>
      </c>
      <c r="D260" s="98" t="e">
        <f>'TQ11409 - AS'!#REF!</f>
        <v>#REF!</v>
      </c>
      <c r="E260" s="103" t="e">
        <f>'TQ11409 - AS'!#REF!</f>
        <v>#REF!</v>
      </c>
      <c r="F260" s="98" t="s">
        <v>78</v>
      </c>
      <c r="G260" s="103" t="s">
        <v>79</v>
      </c>
      <c r="H260" s="98">
        <v>1000410707</v>
      </c>
      <c r="I260" s="98" t="s">
        <v>75</v>
      </c>
      <c r="J260" s="98" t="s">
        <v>24</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0.9" customHeight="1">
      <c r="A261" s="98" t="e">
        <f>'TQ11409 - AS'!#REF!</f>
        <v>#REF!</v>
      </c>
      <c r="B261" s="98" t="e">
        <f>'TQ11409 - AS'!#REF!</f>
        <v>#REF!</v>
      </c>
      <c r="C261" s="98" t="e">
        <f>'TQ11409 - AS'!#REF!</f>
        <v>#REF!</v>
      </c>
      <c r="D261" s="98" t="e">
        <f>'TQ11409 - AS'!#REF!</f>
        <v>#REF!</v>
      </c>
      <c r="E261" s="103" t="e">
        <f>'TQ11409 - AS'!#REF!</f>
        <v>#REF!</v>
      </c>
      <c r="F261" s="98" t="s">
        <v>78</v>
      </c>
      <c r="G261" s="103" t="s">
        <v>79</v>
      </c>
      <c r="H261" s="98" t="e">
        <v>#N/A</v>
      </c>
      <c r="I261" s="98" t="e">
        <v>#N/A</v>
      </c>
      <c r="J261" s="98" t="e">
        <v>#N/A</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0.9" customHeight="1">
      <c r="A262" s="98" t="e">
        <f>'TQ11409 - AS'!#REF!</f>
        <v>#REF!</v>
      </c>
      <c r="B262" s="98" t="e">
        <f>'TQ11409 - AS'!#REF!</f>
        <v>#REF!</v>
      </c>
      <c r="C262" s="98" t="e">
        <f>'TQ11409 - AS'!#REF!</f>
        <v>#REF!</v>
      </c>
      <c r="D262" s="98" t="e">
        <f>'TQ11409 - AS'!#REF!</f>
        <v>#REF!</v>
      </c>
      <c r="E262" s="103" t="e">
        <f>'TQ11409 - AS'!#REF!</f>
        <v>#REF!</v>
      </c>
      <c r="F262" s="98" t="s">
        <v>78</v>
      </c>
      <c r="G262" s="103" t="s">
        <v>79</v>
      </c>
      <c r="H262" s="98" t="e">
        <v>#N/A</v>
      </c>
      <c r="I262" s="98" t="e">
        <v>#N/A</v>
      </c>
      <c r="J262" s="98" t="e">
        <v>#N/A</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0.9" customHeight="1">
      <c r="A263" s="98" t="e">
        <f>#REF!</f>
        <v>#REF!</v>
      </c>
      <c r="B263" s="98" t="e">
        <f>#REF!</f>
        <v>#REF!</v>
      </c>
      <c r="C263" s="98" t="e">
        <f>#REF!</f>
        <v>#REF!</v>
      </c>
      <c r="D263" s="98" t="e">
        <f>#REF!</f>
        <v>#REF!</v>
      </c>
      <c r="E263" s="103" t="e">
        <f>#REF!</f>
        <v>#REF!</v>
      </c>
      <c r="F263" s="98" t="s">
        <v>81</v>
      </c>
      <c r="G263" s="103" t="s">
        <v>82</v>
      </c>
      <c r="H263" s="98">
        <v>1000451136</v>
      </c>
      <c r="I263" s="98" t="s">
        <v>44</v>
      </c>
      <c r="J263" s="98" t="s">
        <v>33</v>
      </c>
      <c r="K263" s="99" t="e">
        <f>#REF!</f>
        <v>#REF!</v>
      </c>
      <c r="L263" s="99" t="e">
        <f>#REF!</f>
        <v>#REF!</v>
      </c>
      <c r="M263" s="99" t="e">
        <f>#REF!</f>
        <v>#REF!</v>
      </c>
      <c r="N263" s="99" t="e">
        <f>#REF!</f>
        <v>#REF!</v>
      </c>
      <c r="O263" s="99" t="e">
        <f>#REF!</f>
        <v>#REF!</v>
      </c>
      <c r="P263" s="99" t="e">
        <f>#REF!</f>
        <v>#REF!</v>
      </c>
      <c r="Q263" s="99" t="e">
        <f>#REF!</f>
        <v>#REF!</v>
      </c>
      <c r="R263" s="99" t="e">
        <f>#REF!</f>
        <v>#REF!</v>
      </c>
      <c r="S263" s="99" t="e">
        <f>#REF!</f>
        <v>#REF!</v>
      </c>
      <c r="T263" s="99" t="e">
        <f>#REF!</f>
        <v>#REF!</v>
      </c>
      <c r="U263" s="99" t="e">
        <f>#REF!</f>
        <v>#REF!</v>
      </c>
      <c r="V263" s="98" t="e">
        <f>#REF!</f>
        <v>#REF!</v>
      </c>
    </row>
    <row r="264" spans="1:22" ht="20.9" customHeight="1">
      <c r="A264" s="98" t="e">
        <f>#REF!</f>
        <v>#REF!</v>
      </c>
      <c r="B264" s="98" t="e">
        <f>#REF!</f>
        <v>#REF!</v>
      </c>
      <c r="C264" s="98" t="e">
        <f>#REF!</f>
        <v>#REF!</v>
      </c>
      <c r="D264" s="98" t="e">
        <f>#REF!</f>
        <v>#REF!</v>
      </c>
      <c r="E264" s="103" t="e">
        <f>#REF!</f>
        <v>#REF!</v>
      </c>
      <c r="F264" s="98" t="s">
        <v>81</v>
      </c>
      <c r="G264" s="103" t="s">
        <v>82</v>
      </c>
      <c r="H264" s="98">
        <v>1000452336</v>
      </c>
      <c r="I264" s="98" t="s">
        <v>74</v>
      </c>
      <c r="J264" s="98" t="s">
        <v>26</v>
      </c>
      <c r="K264" s="99" t="e">
        <f>#REF!</f>
        <v>#REF!</v>
      </c>
      <c r="L264" s="99" t="e">
        <f>#REF!</f>
        <v>#REF!</v>
      </c>
      <c r="M264" s="99" t="e">
        <f>#REF!</f>
        <v>#REF!</v>
      </c>
      <c r="N264" s="99" t="e">
        <f>#REF!</f>
        <v>#REF!</v>
      </c>
      <c r="O264" s="99" t="e">
        <f>#REF!</f>
        <v>#REF!</v>
      </c>
      <c r="P264" s="99" t="e">
        <f>#REF!</f>
        <v>#REF!</v>
      </c>
      <c r="Q264" s="99" t="e">
        <f>#REF!</f>
        <v>#REF!</v>
      </c>
      <c r="R264" s="99" t="e">
        <f>#REF!</f>
        <v>#REF!</v>
      </c>
      <c r="S264" s="99" t="e">
        <f>#REF!</f>
        <v>#REF!</v>
      </c>
      <c r="T264" s="99" t="e">
        <f>#REF!</f>
        <v>#REF!</v>
      </c>
      <c r="U264" s="99" t="e">
        <f>#REF!</f>
        <v>#REF!</v>
      </c>
      <c r="V264" s="98" t="e">
        <f>#REF!</f>
        <v>#REF!</v>
      </c>
    </row>
    <row r="265" spans="1:22" ht="20.9" customHeight="1">
      <c r="A265" s="98" t="e">
        <f>#REF!</f>
        <v>#REF!</v>
      </c>
      <c r="B265" s="98" t="e">
        <f>#REF!</f>
        <v>#REF!</v>
      </c>
      <c r="C265" s="98" t="e">
        <f>#REF!</f>
        <v>#REF!</v>
      </c>
      <c r="D265" s="98" t="e">
        <f>#REF!</f>
        <v>#REF!</v>
      </c>
      <c r="E265" s="103" t="e">
        <f>#REF!</f>
        <v>#REF!</v>
      </c>
      <c r="F265" s="98" t="s">
        <v>81</v>
      </c>
      <c r="G265" s="103" t="s">
        <v>82</v>
      </c>
      <c r="H265" s="98">
        <v>1000446727</v>
      </c>
      <c r="I265" s="98" t="s">
        <v>83</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0.9" customHeight="1">
      <c r="A266" s="98" t="e">
        <f>#REF!</f>
        <v>#REF!</v>
      </c>
      <c r="B266" s="98" t="e">
        <f>#REF!</f>
        <v>#REF!</v>
      </c>
      <c r="C266" s="98" t="e">
        <f>#REF!</f>
        <v>#REF!</v>
      </c>
      <c r="D266" s="98" t="e">
        <f>#REF!</f>
        <v>#REF!</v>
      </c>
      <c r="E266" s="103" t="e">
        <f>#REF!</f>
        <v>#REF!</v>
      </c>
      <c r="F266" s="98" t="s">
        <v>81</v>
      </c>
      <c r="G266" s="103" t="s">
        <v>82</v>
      </c>
      <c r="H266" s="98">
        <v>1000422753</v>
      </c>
      <c r="I266" s="98" t="s">
        <v>84</v>
      </c>
      <c r="J266" s="98" t="s">
        <v>24</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0.9" customHeight="1">
      <c r="A267" s="98" t="e">
        <f>#REF!</f>
        <v>#REF!</v>
      </c>
      <c r="B267" s="98" t="e">
        <f>#REF!</f>
        <v>#REF!</v>
      </c>
      <c r="C267" s="98" t="e">
        <f>#REF!</f>
        <v>#REF!</v>
      </c>
      <c r="D267" s="98" t="e">
        <f>#REF!</f>
        <v>#REF!</v>
      </c>
      <c r="E267" s="103" t="e">
        <f>#REF!</f>
        <v>#REF!</v>
      </c>
      <c r="F267" s="98" t="s">
        <v>81</v>
      </c>
      <c r="G267" s="103" t="s">
        <v>82</v>
      </c>
      <c r="H267" s="98">
        <v>1000410707</v>
      </c>
      <c r="I267" s="98" t="s">
        <v>75</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0.9" customHeight="1">
      <c r="A268" s="98" t="e">
        <f>#REF!</f>
        <v>#REF!</v>
      </c>
      <c r="B268" s="98" t="e">
        <f>#REF!</f>
        <v>#REF!</v>
      </c>
      <c r="C268" s="98" t="e">
        <f>#REF!</f>
        <v>#REF!</v>
      </c>
      <c r="D268" s="98" t="e">
        <f>#REF!</f>
        <v>#REF!</v>
      </c>
      <c r="E268" s="103" t="e">
        <f>#REF!</f>
        <v>#REF!</v>
      </c>
      <c r="F268" s="98" t="s">
        <v>81</v>
      </c>
      <c r="G268" s="103" t="s">
        <v>82</v>
      </c>
      <c r="H268" s="98">
        <v>1000422753</v>
      </c>
      <c r="I268" s="98" t="s">
        <v>84</v>
      </c>
      <c r="J268" s="98" t="s">
        <v>33</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0.9" customHeight="1">
      <c r="A269" s="98" t="e">
        <f>#REF!</f>
        <v>#REF!</v>
      </c>
      <c r="B269" s="98" t="e">
        <f>#REF!</f>
        <v>#REF!</v>
      </c>
      <c r="C269" s="98" t="e">
        <f>#REF!</f>
        <v>#REF!</v>
      </c>
      <c r="D269" s="98" t="e">
        <f>#REF!</f>
        <v>#REF!</v>
      </c>
      <c r="E269" s="103" t="e">
        <f>#REF!</f>
        <v>#REF!</v>
      </c>
      <c r="F269" s="98" t="s">
        <v>81</v>
      </c>
      <c r="G269" s="103" t="s">
        <v>82</v>
      </c>
      <c r="H269" s="98">
        <v>1000422753</v>
      </c>
      <c r="I269" s="98" t="s">
        <v>84</v>
      </c>
      <c r="J269" s="98" t="s">
        <v>27</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0.9" customHeight="1">
      <c r="A270" s="98" t="e">
        <f>#REF!</f>
        <v>#REF!</v>
      </c>
      <c r="B270" s="98" t="e">
        <f>#REF!</f>
        <v>#REF!</v>
      </c>
      <c r="C270" s="98" t="e">
        <f>#REF!</f>
        <v>#REF!</v>
      </c>
      <c r="D270" s="98" t="e">
        <f>#REF!</f>
        <v>#REF!</v>
      </c>
      <c r="E270" s="103" t="e">
        <f>#REF!</f>
        <v>#REF!</v>
      </c>
      <c r="F270" s="98" t="s">
        <v>81</v>
      </c>
      <c r="G270" s="103" t="s">
        <v>82</v>
      </c>
      <c r="H270" s="98">
        <v>1000452336</v>
      </c>
      <c r="I270" s="98" t="s">
        <v>74</v>
      </c>
      <c r="J270" s="98" t="s">
        <v>26</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0.9" customHeight="1">
      <c r="A271" s="98" t="e">
        <f>#REF!</f>
        <v>#REF!</v>
      </c>
      <c r="B271" s="98" t="e">
        <f>#REF!</f>
        <v>#REF!</v>
      </c>
      <c r="C271" s="98" t="e">
        <f>#REF!</f>
        <v>#REF!</v>
      </c>
      <c r="D271" s="98" t="e">
        <f>#REF!</f>
        <v>#REF!</v>
      </c>
      <c r="E271" s="103" t="e">
        <f>#REF!</f>
        <v>#REF!</v>
      </c>
      <c r="F271" s="98" t="s">
        <v>81</v>
      </c>
      <c r="G271" s="103" t="s">
        <v>82</v>
      </c>
      <c r="H271" s="98">
        <v>1000422753</v>
      </c>
      <c r="I271" s="98" t="s">
        <v>84</v>
      </c>
      <c r="J271" s="98" t="s">
        <v>26</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0.9" customHeight="1">
      <c r="A272" s="98" t="e">
        <f>#REF!</f>
        <v>#REF!</v>
      </c>
      <c r="B272" s="98" t="e">
        <f>#REF!</f>
        <v>#REF!</v>
      </c>
      <c r="C272" s="98" t="e">
        <f>#REF!</f>
        <v>#REF!</v>
      </c>
      <c r="D272" s="98" t="e">
        <f>#REF!</f>
        <v>#REF!</v>
      </c>
      <c r="E272" s="103" t="e">
        <f>#REF!</f>
        <v>#REF!</v>
      </c>
      <c r="F272" s="98" t="s">
        <v>81</v>
      </c>
      <c r="G272" s="103" t="s">
        <v>82</v>
      </c>
      <c r="H272" s="98">
        <v>1000422753</v>
      </c>
      <c r="I272" s="98" t="s">
        <v>84</v>
      </c>
      <c r="J272" s="98" t="s">
        <v>24</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0.9" customHeight="1">
      <c r="A273" s="98" t="e">
        <f>#REF!</f>
        <v>#REF!</v>
      </c>
      <c r="B273" s="98" t="e">
        <f>#REF!</f>
        <v>#REF!</v>
      </c>
      <c r="C273" s="98" t="e">
        <f>#REF!</f>
        <v>#REF!</v>
      </c>
      <c r="D273" s="98" t="e">
        <f>#REF!</f>
        <v>#REF!</v>
      </c>
      <c r="E273" s="103" t="e">
        <f>#REF!</f>
        <v>#REF!</v>
      </c>
      <c r="F273" s="98" t="s">
        <v>81</v>
      </c>
      <c r="G273" s="103" t="s">
        <v>82</v>
      </c>
      <c r="H273" s="98">
        <v>1000422753</v>
      </c>
      <c r="I273" s="98" t="s">
        <v>84</v>
      </c>
      <c r="J273" s="98" t="s">
        <v>24</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0.9" customHeight="1">
      <c r="A274" s="98" t="e">
        <f>#REF!</f>
        <v>#REF!</v>
      </c>
      <c r="B274" s="98" t="e">
        <f>#REF!</f>
        <v>#REF!</v>
      </c>
      <c r="C274" s="98" t="e">
        <f>#REF!</f>
        <v>#REF!</v>
      </c>
      <c r="D274" s="98" t="e">
        <f>#REF!</f>
        <v>#REF!</v>
      </c>
      <c r="E274" s="103" t="e">
        <f>#REF!</f>
        <v>#REF!</v>
      </c>
      <c r="F274" s="98" t="s">
        <v>81</v>
      </c>
      <c r="G274" s="103" t="s">
        <v>82</v>
      </c>
      <c r="H274" s="98">
        <v>1000452336</v>
      </c>
      <c r="I274" s="98" t="s">
        <v>74</v>
      </c>
      <c r="J274" s="98" t="s">
        <v>26</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0.9" customHeight="1">
      <c r="A275" s="98" t="e">
        <f>#REF!</f>
        <v>#REF!</v>
      </c>
      <c r="B275" s="98"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0.9" customHeight="1">
      <c r="A276" s="98" t="e">
        <f>#REF!</f>
        <v>#REF!</v>
      </c>
      <c r="B276" s="98" t="e">
        <f>#REF!</f>
        <v>#REF!</v>
      </c>
      <c r="C276" s="98" t="e">
        <f>#REF!</f>
        <v>#REF!</v>
      </c>
      <c r="D276" s="98" t="e">
        <f>#REF!</f>
        <v>#REF!</v>
      </c>
      <c r="E276" s="103" t="e">
        <f>#REF!</f>
        <v>#REF!</v>
      </c>
      <c r="F276" s="98" t="s">
        <v>81</v>
      </c>
      <c r="G276" s="103" t="s">
        <v>82</v>
      </c>
      <c r="H276" s="98">
        <v>1000422753</v>
      </c>
      <c r="I276" s="98" t="s">
        <v>84</v>
      </c>
      <c r="J276" s="98" t="s">
        <v>24</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0.9" customHeight="1">
      <c r="A277" s="98" t="e">
        <f>#REF!</f>
        <v>#REF!</v>
      </c>
      <c r="B277" s="98" t="e">
        <f>#REF!</f>
        <v>#REF!</v>
      </c>
      <c r="C277" s="98" t="e">
        <f>#REF!</f>
        <v>#REF!</v>
      </c>
      <c r="D277" s="98" t="e">
        <f>#REF!</f>
        <v>#REF!</v>
      </c>
      <c r="E277" s="103" t="e">
        <f>#REF!</f>
        <v>#REF!</v>
      </c>
      <c r="F277" s="98" t="s">
        <v>81</v>
      </c>
      <c r="G277" s="103" t="s">
        <v>82</v>
      </c>
      <c r="H277" s="98">
        <v>1000422753</v>
      </c>
      <c r="I277" s="98" t="s">
        <v>84</v>
      </c>
      <c r="J277" s="98" t="s">
        <v>26</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0.9" customHeight="1">
      <c r="A278" s="98" t="e">
        <f>#REF!</f>
        <v>#REF!</v>
      </c>
      <c r="B278" s="98" t="e">
        <f>#REF!</f>
        <v>#REF!</v>
      </c>
      <c r="C278" s="98" t="e">
        <f>#REF!</f>
        <v>#REF!</v>
      </c>
      <c r="D278" s="98" t="e">
        <f>#REF!</f>
        <v>#REF!</v>
      </c>
      <c r="E278" s="103" t="e">
        <f>#REF!</f>
        <v>#REF!</v>
      </c>
      <c r="F278" s="98" t="s">
        <v>81</v>
      </c>
      <c r="G278" s="103" t="s">
        <v>82</v>
      </c>
      <c r="H278" s="98">
        <v>1000410707</v>
      </c>
      <c r="I278" s="98" t="s">
        <v>75</v>
      </c>
      <c r="J278" s="98" t="s">
        <v>26</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0.9" customHeight="1">
      <c r="A279" s="98" t="e">
        <f>#REF!</f>
        <v>#REF!</v>
      </c>
      <c r="B279" s="98" t="e">
        <f>#REF!</f>
        <v>#REF!</v>
      </c>
      <c r="C279" s="98" t="e">
        <f>#REF!</f>
        <v>#REF!</v>
      </c>
      <c r="D279" s="98" t="e">
        <f>#REF!</f>
        <v>#REF!</v>
      </c>
      <c r="E279" s="103" t="e">
        <f>#REF!</f>
        <v>#REF!</v>
      </c>
      <c r="F279" s="98" t="s">
        <v>81</v>
      </c>
      <c r="G279" s="103" t="s">
        <v>82</v>
      </c>
      <c r="H279" s="98">
        <v>1000422753</v>
      </c>
      <c r="I279" s="98" t="s">
        <v>84</v>
      </c>
      <c r="J279" s="98" t="s">
        <v>33</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0.9" customHeight="1">
      <c r="A280" s="98" t="e">
        <f>'VZGTTQ00011825 - HD'!#REF!</f>
        <v>#REF!</v>
      </c>
      <c r="B280" s="98" t="e">
        <f>'VZGTTQ00011825 - HD'!#REF!</f>
        <v>#REF!</v>
      </c>
      <c r="C280" s="98" t="e">
        <f>'VZGTTQ00011825 - HD'!#REF!</f>
        <v>#REF!</v>
      </c>
      <c r="D280" s="98" t="e">
        <f>'VZGTTQ00011825 - HD'!#REF!</f>
        <v>#REF!</v>
      </c>
      <c r="E280" s="103" t="e">
        <f>'VZGTTQ00011825 - HD'!#REF!</f>
        <v>#REF!</v>
      </c>
      <c r="F280" s="98" t="s">
        <v>85</v>
      </c>
      <c r="G280" s="103" t="s">
        <v>86</v>
      </c>
      <c r="H280" s="98">
        <v>1000422748</v>
      </c>
      <c r="I280" s="98" t="s">
        <v>87</v>
      </c>
      <c r="J280" s="98" t="s">
        <v>24</v>
      </c>
      <c r="K280" s="99" t="e">
        <f>'VZGTTQ00011825 - HD'!#REF!</f>
        <v>#REF!</v>
      </c>
      <c r="L280" s="99" t="e">
        <f>'VZGTTQ00011825 - HD'!#REF!</f>
        <v>#REF!</v>
      </c>
      <c r="M280" s="99" t="e">
        <f>'VZGTTQ00011825 - HD'!#REF!</f>
        <v>#REF!</v>
      </c>
      <c r="N280" s="99" t="e">
        <f>'VZGTTQ00011825 - HD'!#REF!</f>
        <v>#REF!</v>
      </c>
      <c r="O280" s="99" t="e">
        <f>'VZGTTQ00011825 - HD'!#REF!</f>
        <v>#REF!</v>
      </c>
      <c r="P280" s="99" t="e">
        <f>'VZGTTQ00011825 - HD'!#REF!</f>
        <v>#REF!</v>
      </c>
      <c r="Q280" s="99" t="e">
        <f>'VZGTTQ00011825 - HD'!#REF!</f>
        <v>#REF!</v>
      </c>
      <c r="R280" s="99" t="e">
        <f>'VZGTTQ00011825 - HD'!#REF!</f>
        <v>#REF!</v>
      </c>
      <c r="S280" s="99" t="e">
        <f>'VZGTTQ00011825 - HD'!#REF!</f>
        <v>#REF!</v>
      </c>
      <c r="T280" s="99" t="e">
        <f>'VZGTTQ00011825 - HD'!#REF!</f>
        <v>#REF!</v>
      </c>
      <c r="U280" s="99" t="e">
        <f>'VZGTTQ00011825 - HD'!#REF!</f>
        <v>#REF!</v>
      </c>
      <c r="V280" s="98" t="e">
        <f>'VZGTTQ00011825 - HD'!#REF!</f>
        <v>#REF!</v>
      </c>
    </row>
    <row r="281" spans="1:22" ht="20.9" customHeight="1">
      <c r="A281" s="98" t="e">
        <f>'VZGTTQ00011825 - HD'!#REF!</f>
        <v>#REF!</v>
      </c>
      <c r="B281" s="98" t="e">
        <f>'VZGTTQ00011825 - HD'!#REF!</f>
        <v>#REF!</v>
      </c>
      <c r="C281" s="98" t="e">
        <f>'VZGTTQ00011825 - HD'!#REF!</f>
        <v>#REF!</v>
      </c>
      <c r="D281" s="98" t="e">
        <f>'VZGTTQ00011825 - HD'!#REF!</f>
        <v>#REF!</v>
      </c>
      <c r="E281" s="103" t="e">
        <f>'VZGTTQ00011825 - HD'!#REF!</f>
        <v>#REF!</v>
      </c>
      <c r="F281" s="98" t="s">
        <v>85</v>
      </c>
      <c r="G281" s="103" t="s">
        <v>86</v>
      </c>
      <c r="H281" s="98">
        <v>1000422748</v>
      </c>
      <c r="I281" s="98" t="s">
        <v>87</v>
      </c>
      <c r="J281" s="98" t="s">
        <v>24</v>
      </c>
      <c r="K281" s="99" t="e">
        <f>'VZGTTQ00011825 - HD'!#REF!</f>
        <v>#REF!</v>
      </c>
      <c r="L281" s="99" t="e">
        <f>'VZGTTQ00011825 - HD'!#REF!</f>
        <v>#REF!</v>
      </c>
      <c r="M281" s="99" t="e">
        <f>'VZGTTQ00011825 - HD'!#REF!</f>
        <v>#REF!</v>
      </c>
      <c r="N281" s="99" t="e">
        <f>'VZGTTQ00011825 - HD'!#REF!</f>
        <v>#REF!</v>
      </c>
      <c r="O281" s="99" t="e">
        <f>'VZGTTQ00011825 - HD'!#REF!</f>
        <v>#REF!</v>
      </c>
      <c r="P281" s="99" t="e">
        <f>'VZGTTQ00011825 - HD'!#REF!</f>
        <v>#REF!</v>
      </c>
      <c r="Q281" s="99" t="e">
        <f>'VZGTTQ00011825 - HD'!#REF!</f>
        <v>#REF!</v>
      </c>
      <c r="R281" s="99" t="e">
        <f>'VZGTTQ00011825 - HD'!#REF!</f>
        <v>#REF!</v>
      </c>
      <c r="S281" s="99" t="e">
        <f>'VZGTTQ00011825 - HD'!#REF!</f>
        <v>#REF!</v>
      </c>
      <c r="T281" s="99" t="e">
        <f>'VZGTTQ00011825 - HD'!#REF!</f>
        <v>#REF!</v>
      </c>
      <c r="U281" s="99" t="e">
        <f>'VZGTTQ00011825 - HD'!#REF!</f>
        <v>#REF!</v>
      </c>
      <c r="V281" s="98" t="e">
        <f>'VZGTTQ00011825 - HD'!#REF!</f>
        <v>#REF!</v>
      </c>
    </row>
    <row r="282" spans="1:22" ht="20.9" customHeight="1">
      <c r="A282" s="98" t="e">
        <f>'VZGTTQ00011825 - HD'!#REF!</f>
        <v>#REF!</v>
      </c>
      <c r="B282" s="98"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0.9" customHeight="1">
      <c r="A283" s="98" t="e">
        <f>'VZGTTQ00011825 - HD'!#REF!</f>
        <v>#REF!</v>
      </c>
      <c r="B283" s="98"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0.9" customHeight="1">
      <c r="A284" s="98" t="e">
        <f>'VZGTTQ00011825 - HD'!#REF!</f>
        <v>#REF!</v>
      </c>
      <c r="B284" s="98"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0.9" customHeight="1">
      <c r="A285" s="98" t="e">
        <f>'VZGTTQ00011949 - HD'!#REF!</f>
        <v>#REF!</v>
      </c>
      <c r="B285" s="98" t="e">
        <f>'VZGTTQ00011949 - HD'!#REF!</f>
        <v>#REF!</v>
      </c>
      <c r="C285" s="98" t="e">
        <f>'VZGTTQ00011949 - HD'!#REF!</f>
        <v>#REF!</v>
      </c>
      <c r="D285" s="98" t="e">
        <f>'VZGTTQ00011949 - HD'!#REF!</f>
        <v>#REF!</v>
      </c>
      <c r="E285" s="103" t="e">
        <f>'VZGTTQ00011949 - HD'!#REF!</f>
        <v>#REF!</v>
      </c>
      <c r="F285" s="98" t="s">
        <v>88</v>
      </c>
      <c r="G285" s="103" t="s">
        <v>89</v>
      </c>
      <c r="H285" s="98">
        <v>1000422748</v>
      </c>
      <c r="I285" s="98" t="s">
        <v>87</v>
      </c>
      <c r="J285" s="98" t="s">
        <v>24</v>
      </c>
      <c r="K285" s="99" t="e">
        <f>'VZGTTQ00011949 - HD'!#REF!</f>
        <v>#REF!</v>
      </c>
      <c r="L285" s="99" t="e">
        <f>'VZGTTQ00011949 - HD'!#REF!</f>
        <v>#REF!</v>
      </c>
      <c r="M285" s="99" t="e">
        <f>'VZGTTQ00011949 - HD'!#REF!</f>
        <v>#REF!</v>
      </c>
      <c r="N285" s="99" t="e">
        <f>'VZGTTQ00011949 - HD'!#REF!</f>
        <v>#REF!</v>
      </c>
      <c r="O285" s="99" t="e">
        <f>'VZGTTQ00011949 - HD'!#REF!</f>
        <v>#REF!</v>
      </c>
      <c r="P285" s="99" t="e">
        <f>'VZGTTQ00011949 - HD'!#REF!</f>
        <v>#REF!</v>
      </c>
      <c r="Q285" s="99" t="e">
        <f>'VZGTTQ00011949 - HD'!#REF!</f>
        <v>#REF!</v>
      </c>
      <c r="R285" s="99" t="e">
        <f>'VZGTTQ00011949 - HD'!#REF!</f>
        <v>#REF!</v>
      </c>
      <c r="S285" s="99" t="e">
        <f>'VZGTTQ00011949 - HD'!#REF!</f>
        <v>#REF!</v>
      </c>
      <c r="T285" s="99" t="e">
        <f>'VZGTTQ00011949 - HD'!#REF!</f>
        <v>#REF!</v>
      </c>
      <c r="U285" s="99" t="e">
        <f>'VZGTTQ00011949 - HD'!#REF!</f>
        <v>#REF!</v>
      </c>
      <c r="V285" s="98" t="e">
        <f>'VZGTTQ00011949 - HD'!#REF!</f>
        <v>#REF!</v>
      </c>
    </row>
    <row r="286" spans="1:22" ht="20.9" customHeight="1">
      <c r="A286" s="98" t="e">
        <f>'VZGTTQ00011949 - HD'!#REF!</f>
        <v>#REF!</v>
      </c>
      <c r="B286" s="98" t="e">
        <f>'VZGTTQ00011949 - HD'!#REF!</f>
        <v>#REF!</v>
      </c>
      <c r="C286" s="98" t="e">
        <f>'VZGTTQ00011949 - HD'!#REF!</f>
        <v>#REF!</v>
      </c>
      <c r="D286" s="98" t="e">
        <f>'VZGTTQ00011949 - HD'!#REF!</f>
        <v>#REF!</v>
      </c>
      <c r="E286" s="103" t="e">
        <f>'VZGTTQ00011949 - HD'!#REF!</f>
        <v>#REF!</v>
      </c>
      <c r="F286" s="98" t="s">
        <v>88</v>
      </c>
      <c r="G286" s="103" t="s">
        <v>89</v>
      </c>
      <c r="H286" s="98">
        <v>1000422748</v>
      </c>
      <c r="I286" s="98" t="s">
        <v>87</v>
      </c>
      <c r="J286" s="98" t="s">
        <v>24</v>
      </c>
      <c r="K286" s="99" t="e">
        <f>'VZGTTQ00011949 - HD'!#REF!</f>
        <v>#REF!</v>
      </c>
      <c r="L286" s="99" t="e">
        <f>'VZGTTQ00011949 - HD'!#REF!</f>
        <v>#REF!</v>
      </c>
      <c r="M286" s="99" t="e">
        <f>'VZGTTQ00011949 - HD'!#REF!</f>
        <v>#REF!</v>
      </c>
      <c r="N286" s="99" t="e">
        <f>'VZGTTQ00011949 - HD'!#REF!</f>
        <v>#REF!</v>
      </c>
      <c r="O286" s="99" t="e">
        <f>'VZGTTQ00011949 - HD'!#REF!</f>
        <v>#REF!</v>
      </c>
      <c r="P286" s="99" t="e">
        <f>'VZGTTQ00011949 - HD'!#REF!</f>
        <v>#REF!</v>
      </c>
      <c r="Q286" s="99" t="e">
        <f>'VZGTTQ00011949 - HD'!#REF!</f>
        <v>#REF!</v>
      </c>
      <c r="R286" s="99" t="e">
        <f>'VZGTTQ00011949 - HD'!#REF!</f>
        <v>#REF!</v>
      </c>
      <c r="S286" s="99" t="e">
        <f>'VZGTTQ00011949 - HD'!#REF!</f>
        <v>#REF!</v>
      </c>
      <c r="T286" s="99" t="e">
        <f>'VZGTTQ00011949 - HD'!#REF!</f>
        <v>#REF!</v>
      </c>
      <c r="U286" s="99" t="e">
        <f>'VZGTTQ00011949 - HD'!#REF!</f>
        <v>#REF!</v>
      </c>
      <c r="V286" s="98" t="e">
        <f>'VZGTTQ00011949 - HD'!#REF!</f>
        <v>#REF!</v>
      </c>
    </row>
    <row r="287" spans="1:22" ht="20.9" customHeight="1">
      <c r="A287" s="98" t="e">
        <f>'VZGTTQ00011949 - HD'!#REF!</f>
        <v>#REF!</v>
      </c>
      <c r="B287" s="98"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0.9" customHeight="1">
      <c r="A288" s="98" t="e">
        <f>'VZGTTQ00011949 - HD'!#REF!</f>
        <v>#REF!</v>
      </c>
      <c r="B288" s="98"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0.9" customHeight="1">
      <c r="A289" s="98" t="e">
        <f>'VZGTTQ00011949 - HD'!#REF!</f>
        <v>#REF!</v>
      </c>
      <c r="B289" s="98"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0.9" customHeight="1">
      <c r="A290" s="98" t="e">
        <f>'VZGTTQ00011949 - HD'!#REF!</f>
        <v>#REF!</v>
      </c>
      <c r="B290" s="98" t="e">
        <f>'VZGTTQ00011949 - HD'!#REF!</f>
        <v>#REF!</v>
      </c>
      <c r="C290" s="98" t="e">
        <f>'VZGTTQ00011949 - HD'!#REF!</f>
        <v>#REF!</v>
      </c>
      <c r="D290" s="98" t="e">
        <f>'VZGTTQ00011949 - HD'!#REF!</f>
        <v>#REF!</v>
      </c>
      <c r="E290" s="103" t="e">
        <f>'VZGTTQ00011949 - HD'!#REF!</f>
        <v>#REF!</v>
      </c>
      <c r="F290" s="98" t="s">
        <v>88</v>
      </c>
      <c r="G290" s="103" t="s">
        <v>89</v>
      </c>
      <c r="H290" s="98" t="e">
        <v>#N/A</v>
      </c>
      <c r="I290" s="98" t="e">
        <v>#N/A</v>
      </c>
      <c r="J290" s="98" t="e">
        <v>#N/A</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0.9" customHeight="1">
      <c r="A291" s="98" t="e">
        <f>'VZGTTQ00011949 - HD'!#REF!</f>
        <v>#REF!</v>
      </c>
      <c r="B291" s="98" t="e">
        <f>'VZGTTQ00011949 - HD'!#REF!</f>
        <v>#REF!</v>
      </c>
      <c r="C291" s="98" t="e">
        <f>'VZGTTQ00011949 - HD'!#REF!</f>
        <v>#REF!</v>
      </c>
      <c r="D291" s="98" t="e">
        <f>'VZGTTQ00011949 - HD'!#REF!</f>
        <v>#REF!</v>
      </c>
      <c r="E291" s="103" t="e">
        <f>'VZGTTQ00011949 - HD'!#REF!</f>
        <v>#REF!</v>
      </c>
      <c r="F291" s="98" t="s">
        <v>88</v>
      </c>
      <c r="G291" s="103" t="s">
        <v>89</v>
      </c>
      <c r="H291" s="98" t="e">
        <v>#N/A</v>
      </c>
      <c r="I291" s="98" t="e">
        <v>#N/A</v>
      </c>
      <c r="J291" s="98" t="e">
        <v>#N/A</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0.9" customHeight="1">
      <c r="A292" s="98" t="e">
        <f>#REF!</f>
        <v>#REF!</v>
      </c>
      <c r="B292" s="98" t="e">
        <f>#REF!</f>
        <v>#REF!</v>
      </c>
      <c r="C292" s="98" t="e">
        <f>#REF!</f>
        <v>#REF!</v>
      </c>
      <c r="D292" s="98" t="e">
        <f>#REF!</f>
        <v>#REF!</v>
      </c>
      <c r="E292" s="103" t="e">
        <f>#REF!</f>
        <v>#REF!</v>
      </c>
      <c r="F292" s="111" t="s">
        <v>90</v>
      </c>
      <c r="G292" s="111" t="s">
        <v>91</v>
      </c>
      <c r="H292" s="98">
        <v>1000347921</v>
      </c>
      <c r="I292" s="98" t="s">
        <v>92</v>
      </c>
      <c r="J292" s="98" t="s">
        <v>27</v>
      </c>
      <c r="K292" s="15" t="e">
        <f>#REF!</f>
        <v>#REF!</v>
      </c>
      <c r="L292" s="15" t="e">
        <f>#REF!</f>
        <v>#REF!</v>
      </c>
      <c r="M292" s="15" t="e">
        <f>#REF!</f>
        <v>#REF!</v>
      </c>
      <c r="N292" s="15" t="e">
        <f>#REF!</f>
        <v>#REF!</v>
      </c>
      <c r="O292" s="15" t="e">
        <f>#REF!</f>
        <v>#REF!</v>
      </c>
      <c r="P292" s="15" t="e">
        <f>#REF!</f>
        <v>#REF!</v>
      </c>
      <c r="Q292" s="15" t="e">
        <f>#REF!</f>
        <v>#REF!</v>
      </c>
      <c r="R292" s="15" t="e">
        <f>#REF!</f>
        <v>#REF!</v>
      </c>
      <c r="S292" s="15" t="e">
        <f>#REF!</f>
        <v>#REF!</v>
      </c>
      <c r="T292" s="15" t="e">
        <f>#REF!</f>
        <v>#REF!</v>
      </c>
      <c r="U292" s="15" t="e">
        <f>#REF!</f>
        <v>#REF!</v>
      </c>
      <c r="V292" s="98" t="e">
        <f>#REF!</f>
        <v>#REF!</v>
      </c>
    </row>
    <row r="293" spans="1:22" ht="20.9" customHeight="1">
      <c r="A293" s="98" t="e">
        <f>#REF!</f>
        <v>#REF!</v>
      </c>
      <c r="B293" s="98" t="e">
        <f>#REF!</f>
        <v>#REF!</v>
      </c>
      <c r="C293" s="98" t="e">
        <f>#REF!</f>
        <v>#REF!</v>
      </c>
      <c r="D293" s="98" t="e">
        <f>#REF!</f>
        <v>#REF!</v>
      </c>
      <c r="E293" s="103" t="e">
        <f>#REF!</f>
        <v>#REF!</v>
      </c>
      <c r="F293" s="111" t="s">
        <v>90</v>
      </c>
      <c r="G293" s="111" t="s">
        <v>91</v>
      </c>
      <c r="H293" s="98" t="e">
        <v>#N/A</v>
      </c>
      <c r="I293" s="98" t="e">
        <v>#N/A</v>
      </c>
      <c r="J293" s="98" t="e">
        <v>#N/A</v>
      </c>
      <c r="K293" s="15" t="e">
        <f>#REF!</f>
        <v>#REF!</v>
      </c>
      <c r="L293" s="15" t="e">
        <f>#REF!</f>
        <v>#REF!</v>
      </c>
      <c r="M293" s="15" t="e">
        <f>#REF!</f>
        <v>#REF!</v>
      </c>
      <c r="N293" s="15" t="e">
        <f>#REF!</f>
        <v>#REF!</v>
      </c>
      <c r="O293" s="15" t="e">
        <f>#REF!</f>
        <v>#REF!</v>
      </c>
      <c r="P293" s="15" t="e">
        <f>#REF!</f>
        <v>#REF!</v>
      </c>
      <c r="Q293" s="15" t="e">
        <f>#REF!</f>
        <v>#REF!</v>
      </c>
      <c r="R293" s="15" t="e">
        <f>#REF!</f>
        <v>#REF!</v>
      </c>
      <c r="S293" s="15" t="e">
        <f>#REF!</f>
        <v>#REF!</v>
      </c>
      <c r="T293" s="15" t="e">
        <f>#REF!</f>
        <v>#REF!</v>
      </c>
      <c r="U293" s="15" t="e">
        <f>#REF!</f>
        <v>#REF!</v>
      </c>
      <c r="V293" s="98" t="e">
        <f>#REF!</f>
        <v>#REF!</v>
      </c>
    </row>
    <row r="294" spans="1:22" ht="20.9" customHeight="1">
      <c r="A294" s="98" t="e">
        <f>#REF!</f>
        <v>#REF!</v>
      </c>
      <c r="B294" s="98" t="e">
        <f>#REF!</f>
        <v>#REF!</v>
      </c>
      <c r="C294" s="98" t="e">
        <f>#REF!</f>
        <v>#REF!</v>
      </c>
      <c r="D294" s="98" t="e">
        <f>#REF!</f>
        <v>#REF!</v>
      </c>
      <c r="E294" s="103" t="e">
        <f>#REF!</f>
        <v>#REF!</v>
      </c>
      <c r="F294" s="111" t="s">
        <v>90</v>
      </c>
      <c r="G294" s="111" t="s">
        <v>91</v>
      </c>
      <c r="H294" s="98">
        <v>1000432850</v>
      </c>
      <c r="I294" s="98" t="s">
        <v>93</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0.9" customHeight="1">
      <c r="A295" s="98" t="e">
        <f>#REF!</f>
        <v>#REF!</v>
      </c>
      <c r="B295" s="98" t="e">
        <f>#REF!</f>
        <v>#REF!</v>
      </c>
      <c r="C295" s="98" t="e">
        <f>#REF!</f>
        <v>#REF!</v>
      </c>
      <c r="D295" s="98" t="e">
        <f>#REF!</f>
        <v>#REF!</v>
      </c>
      <c r="E295" s="103" t="e">
        <f>#REF!</f>
        <v>#REF!</v>
      </c>
      <c r="F295" s="111" t="s">
        <v>90</v>
      </c>
      <c r="G295" s="111" t="s">
        <v>91</v>
      </c>
      <c r="H295" s="98">
        <v>1000351048</v>
      </c>
      <c r="I295" s="98" t="s">
        <v>94</v>
      </c>
      <c r="J295" s="98" t="s">
        <v>27</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0.9" customHeight="1">
      <c r="A296" s="98" t="e">
        <f>#REF!</f>
        <v>#REF!</v>
      </c>
      <c r="B296" s="98" t="e">
        <f>#REF!</f>
        <v>#REF!</v>
      </c>
      <c r="C296" s="98" t="e">
        <f>#REF!</f>
        <v>#REF!</v>
      </c>
      <c r="D296" s="98" t="e">
        <f>#REF!</f>
        <v>#REF!</v>
      </c>
      <c r="E296" s="103" t="e">
        <f>#REF!</f>
        <v>#REF!</v>
      </c>
      <c r="F296" s="111" t="s">
        <v>90</v>
      </c>
      <c r="G296" s="111" t="s">
        <v>91</v>
      </c>
      <c r="H296" s="98" t="e">
        <v>#N/A</v>
      </c>
      <c r="I296" s="98" t="e">
        <v>#N/A</v>
      </c>
      <c r="J296" s="98" t="e">
        <v>#N/A</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0.9" customHeight="1">
      <c r="A297" s="98" t="e">
        <f>#REF!</f>
        <v>#REF!</v>
      </c>
      <c r="B297" s="98" t="e">
        <f>#REF!</f>
        <v>#REF!</v>
      </c>
      <c r="C297" s="98" t="e">
        <f>#REF!</f>
        <v>#REF!</v>
      </c>
      <c r="D297" s="98" t="e">
        <f>#REF!</f>
        <v>#REF!</v>
      </c>
      <c r="E297" s="103" t="e">
        <f>#REF!</f>
        <v>#REF!</v>
      </c>
      <c r="F297" s="111" t="s">
        <v>90</v>
      </c>
      <c r="G297" s="111" t="s">
        <v>91</v>
      </c>
      <c r="H297" s="98">
        <v>1000432850</v>
      </c>
      <c r="I297" s="98" t="s">
        <v>93</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0.9" customHeight="1">
      <c r="A298" s="98" t="e">
        <f>#REF!</f>
        <v>#REF!</v>
      </c>
      <c r="B298" s="98"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0.9" customHeight="1">
      <c r="A299" s="98" t="e">
        <f>#REF!</f>
        <v>#REF!</v>
      </c>
      <c r="B299" s="98"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0.9" customHeight="1">
      <c r="A300" s="98" t="e">
        <f>#REF!</f>
        <v>#REF!</v>
      </c>
      <c r="B300" s="98" t="e">
        <f>#REF!</f>
        <v>#REF!</v>
      </c>
      <c r="C300" s="98" t="e">
        <f>#REF!</f>
        <v>#REF!</v>
      </c>
      <c r="D300" s="98" t="e">
        <f>#REF!</f>
        <v>#REF!</v>
      </c>
      <c r="E300" s="103" t="e">
        <f>#REF!</f>
        <v>#REF!</v>
      </c>
      <c r="F300" s="111" t="s">
        <v>90</v>
      </c>
      <c r="G300" s="111" t="s">
        <v>91</v>
      </c>
      <c r="H300" s="98">
        <v>1000432850</v>
      </c>
      <c r="I300" s="98" t="s">
        <v>93</v>
      </c>
      <c r="J300" s="98" t="s">
        <v>27</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0.9" customHeight="1">
      <c r="A301" s="98" t="e">
        <f>#REF!</f>
        <v>#REF!</v>
      </c>
      <c r="B301" s="98" t="e">
        <f>#REF!</f>
        <v>#REF!</v>
      </c>
      <c r="C301" s="98" t="e">
        <f>#REF!</f>
        <v>#REF!</v>
      </c>
      <c r="D301" s="98" t="e">
        <f>#REF!</f>
        <v>#REF!</v>
      </c>
      <c r="E301" s="103" t="e">
        <f>#REF!</f>
        <v>#REF!</v>
      </c>
      <c r="F301" s="111" t="s">
        <v>90</v>
      </c>
      <c r="G301" s="111" t="s">
        <v>91</v>
      </c>
      <c r="H301" s="98">
        <v>1000432850</v>
      </c>
      <c r="I301" s="98" t="s">
        <v>93</v>
      </c>
      <c r="J301" s="98" t="s">
        <v>24</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0.9" customHeight="1">
      <c r="A302" s="98" t="e">
        <f>#REF!</f>
        <v>#REF!</v>
      </c>
      <c r="B302" s="98" t="e">
        <f>#REF!</f>
        <v>#REF!</v>
      </c>
      <c r="C302" s="98" t="e">
        <f>#REF!</f>
        <v>#REF!</v>
      </c>
      <c r="D302" s="98" t="e">
        <f>#REF!</f>
        <v>#REF!</v>
      </c>
      <c r="E302" s="103" t="e">
        <f>#REF!</f>
        <v>#REF!</v>
      </c>
      <c r="F302" s="111" t="s">
        <v>90</v>
      </c>
      <c r="G302" s="111" t="s">
        <v>91</v>
      </c>
      <c r="H302" s="98">
        <v>1000432850</v>
      </c>
      <c r="I302" s="98" t="s">
        <v>93</v>
      </c>
      <c r="J302" s="98" t="s">
        <v>24</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0.9" customHeight="1">
      <c r="A303" s="98" t="e">
        <f>#REF!</f>
        <v>#REF!</v>
      </c>
      <c r="B303" s="98"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0.9" customHeight="1">
      <c r="A304" s="98" t="e">
        <f>#REF!</f>
        <v>#REF!</v>
      </c>
      <c r="B304" s="98" t="e">
        <f>#REF!</f>
        <v>#REF!</v>
      </c>
      <c r="C304" s="98" t="e">
        <f>#REF!</f>
        <v>#REF!</v>
      </c>
      <c r="D304" s="98" t="e">
        <f>#REF!</f>
        <v>#REF!</v>
      </c>
      <c r="E304" s="103" t="e">
        <f>#REF!</f>
        <v>#REF!</v>
      </c>
      <c r="F304" s="111" t="s">
        <v>90</v>
      </c>
      <c r="G304" s="111" t="s">
        <v>91</v>
      </c>
      <c r="H304" s="98">
        <v>1000441057</v>
      </c>
      <c r="I304" s="98" t="s">
        <v>49</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0.9" customHeight="1">
      <c r="A305" s="98" t="e">
        <f>#REF!</f>
        <v>#REF!</v>
      </c>
      <c r="B305" s="98"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0.9" customHeight="1">
      <c r="A306" s="98" t="e">
        <f>#REF!</f>
        <v>#REF!</v>
      </c>
      <c r="B306" s="98" t="e">
        <f>#REF!</f>
        <v>#REF!</v>
      </c>
      <c r="C306" s="98" t="e">
        <f>#REF!</f>
        <v>#REF!</v>
      </c>
      <c r="D306" s="98" t="e">
        <f>#REF!</f>
        <v>#REF!</v>
      </c>
      <c r="E306" s="103" t="e">
        <f>#REF!</f>
        <v>#REF!</v>
      </c>
      <c r="F306" s="111" t="s">
        <v>90</v>
      </c>
      <c r="G306" s="111" t="s">
        <v>91</v>
      </c>
      <c r="H306" s="98" t="e">
        <v>#N/A</v>
      </c>
      <c r="I306" s="98" t="e">
        <v>#N/A</v>
      </c>
      <c r="J306" s="98" t="e">
        <v>#N/A</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0.9" customHeight="1">
      <c r="A307" s="98" t="e">
        <f>#REF!</f>
        <v>#REF!</v>
      </c>
      <c r="B307" s="98"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0.9" customHeight="1">
      <c r="A308" s="98" t="e">
        <f>#REF!</f>
        <v>#REF!</v>
      </c>
      <c r="B308" s="98" t="e">
        <f>#REF!</f>
        <v>#REF!</v>
      </c>
      <c r="C308" s="98" t="e">
        <f>#REF!</f>
        <v>#REF!</v>
      </c>
      <c r="D308" s="98" t="e">
        <f>#REF!</f>
        <v>#REF!</v>
      </c>
      <c r="E308" s="103" t="e">
        <f>#REF!</f>
        <v>#REF!</v>
      </c>
      <c r="F308" s="111" t="s">
        <v>90</v>
      </c>
      <c r="G308" s="111" t="s">
        <v>91</v>
      </c>
      <c r="H308" s="98">
        <v>1000432850</v>
      </c>
      <c r="I308" s="98" t="s">
        <v>93</v>
      </c>
      <c r="J308" s="98" t="s">
        <v>24</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0.9" customHeight="1">
      <c r="A309" s="98" t="e">
        <f>#REF!</f>
        <v>#REF!</v>
      </c>
      <c r="B309" s="98" t="e">
        <f>#REF!</f>
        <v>#REF!</v>
      </c>
      <c r="C309" s="98" t="e">
        <f>#REF!</f>
        <v>#REF!</v>
      </c>
      <c r="D309" s="98" t="e">
        <f>#REF!</f>
        <v>#REF!</v>
      </c>
      <c r="E309" s="103" t="e">
        <f>#REF!</f>
        <v>#REF!</v>
      </c>
      <c r="F309" s="111" t="s">
        <v>90</v>
      </c>
      <c r="G309" s="111" t="s">
        <v>91</v>
      </c>
      <c r="H309" s="98">
        <v>1000299425</v>
      </c>
      <c r="I309" s="98" t="s">
        <v>95</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0.9" customHeight="1">
      <c r="A310" s="98" t="e">
        <f>#REF!</f>
        <v>#REF!</v>
      </c>
      <c r="B310" s="98" t="e">
        <f>#REF!</f>
        <v>#REF!</v>
      </c>
      <c r="C310" s="98" t="e">
        <f>#REF!</f>
        <v>#REF!</v>
      </c>
      <c r="D310" s="98" t="e">
        <f>#REF!</f>
        <v>#REF!</v>
      </c>
      <c r="E310" s="103" t="e">
        <f>#REF!</f>
        <v>#REF!</v>
      </c>
      <c r="F310" s="111" t="s">
        <v>90</v>
      </c>
      <c r="G310" s="111" t="s">
        <v>91</v>
      </c>
      <c r="H310" s="98">
        <v>1000299425</v>
      </c>
      <c r="I310" s="98" t="s">
        <v>95</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0.9" customHeight="1">
      <c r="A311" s="98" t="e">
        <f>#REF!</f>
        <v>#REF!</v>
      </c>
      <c r="B311" s="98" t="e">
        <f>#REF!</f>
        <v>#REF!</v>
      </c>
      <c r="C311" s="98" t="e">
        <f>#REF!</f>
        <v>#REF!</v>
      </c>
      <c r="D311" s="98" t="e">
        <f>#REF!</f>
        <v>#REF!</v>
      </c>
      <c r="E311" s="103" t="e">
        <f>#REF!</f>
        <v>#REF!</v>
      </c>
      <c r="F311" s="111" t="s">
        <v>90</v>
      </c>
      <c r="G311" s="111" t="s">
        <v>91</v>
      </c>
      <c r="H311" s="98" t="e">
        <v>#N/A</v>
      </c>
      <c r="I311" s="98" t="e">
        <v>#N/A</v>
      </c>
      <c r="J311" s="98" t="e">
        <v>#N/A</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0.9" customHeight="1">
      <c r="A312" s="98" t="e">
        <f>#REF!</f>
        <v>#REF!</v>
      </c>
      <c r="B312" s="98" t="e">
        <f>#REF!</f>
        <v>#REF!</v>
      </c>
      <c r="C312" s="98" t="e">
        <f>#REF!</f>
        <v>#REF!</v>
      </c>
      <c r="D312" s="98" t="e">
        <f>#REF!</f>
        <v>#REF!</v>
      </c>
      <c r="E312" s="103" t="e">
        <f>#REF!</f>
        <v>#REF!</v>
      </c>
      <c r="F312" s="111" t="s">
        <v>90</v>
      </c>
      <c r="G312" s="111" t="s">
        <v>91</v>
      </c>
      <c r="H312" s="98">
        <v>1000416320</v>
      </c>
      <c r="I312" s="98" t="s">
        <v>64</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0.9" customHeight="1">
      <c r="A313" s="98" t="e">
        <f>#REF!</f>
        <v>#REF!</v>
      </c>
      <c r="B313" s="98" t="e">
        <f>#REF!</f>
        <v>#REF!</v>
      </c>
      <c r="C313" s="98" t="e">
        <f>#REF!</f>
        <v>#REF!</v>
      </c>
      <c r="D313" s="98" t="e">
        <f>#REF!</f>
        <v>#REF!</v>
      </c>
      <c r="E313" s="103" t="e">
        <f>#REF!</f>
        <v>#REF!</v>
      </c>
      <c r="F313" s="111" t="s">
        <v>90</v>
      </c>
      <c r="G313" s="111" t="s">
        <v>91</v>
      </c>
      <c r="H313" s="98">
        <v>1000428487</v>
      </c>
      <c r="I313" s="98" t="s">
        <v>96</v>
      </c>
      <c r="J313" s="98" t="s">
        <v>26</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0.9" customHeight="1">
      <c r="A314" s="98" t="e">
        <f>#REF!</f>
        <v>#REF!</v>
      </c>
      <c r="B314" s="98" t="e">
        <f>#REF!</f>
        <v>#REF!</v>
      </c>
      <c r="C314" s="98" t="e">
        <f>#REF!</f>
        <v>#REF!</v>
      </c>
      <c r="D314" s="98" t="e">
        <f>#REF!</f>
        <v>#REF!</v>
      </c>
      <c r="E314" s="103" t="e">
        <f>#REF!</f>
        <v>#REF!</v>
      </c>
      <c r="F314" s="111" t="s">
        <v>90</v>
      </c>
      <c r="G314" s="111" t="s">
        <v>91</v>
      </c>
      <c r="H314" s="98">
        <v>1000415076</v>
      </c>
      <c r="I314" s="98" t="s">
        <v>36</v>
      </c>
      <c r="J314" s="98" t="s">
        <v>26</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0.9" customHeight="1">
      <c r="A315" s="98" t="e">
        <f>#REF!</f>
        <v>#REF!</v>
      </c>
      <c r="B315" s="98" t="e">
        <f>#REF!</f>
        <v>#REF!</v>
      </c>
      <c r="C315" s="98" t="e">
        <f>#REF!</f>
        <v>#REF!</v>
      </c>
      <c r="D315" s="98" t="e">
        <f>#REF!</f>
        <v>#REF!</v>
      </c>
      <c r="E315" s="103" t="e">
        <f>#REF!</f>
        <v>#REF!</v>
      </c>
      <c r="F315" s="111" t="s">
        <v>90</v>
      </c>
      <c r="G315" s="111" t="s">
        <v>91</v>
      </c>
      <c r="H315" s="98">
        <v>1000432850</v>
      </c>
      <c r="I315" s="98" t="s">
        <v>93</v>
      </c>
      <c r="J315" s="98" t="s">
        <v>24</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0.9" customHeight="1">
      <c r="A316" s="98" t="e">
        <f>#REF!</f>
        <v>#REF!</v>
      </c>
      <c r="B316" s="98" t="e">
        <f>#REF!</f>
        <v>#REF!</v>
      </c>
      <c r="C316" s="98" t="e">
        <f>#REF!</f>
        <v>#REF!</v>
      </c>
      <c r="D316" s="98" t="e">
        <f>#REF!</f>
        <v>#REF!</v>
      </c>
      <c r="E316" s="103" t="e">
        <f>#REF!</f>
        <v>#REF!</v>
      </c>
      <c r="F316" s="111" t="s">
        <v>90</v>
      </c>
      <c r="G316" s="111" t="s">
        <v>91</v>
      </c>
      <c r="H316" s="98">
        <v>1000432850</v>
      </c>
      <c r="I316" s="98" t="s">
        <v>93</v>
      </c>
      <c r="J316" s="98" t="s">
        <v>24</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0.9" customHeight="1">
      <c r="A317" s="98" t="e">
        <f>#REF!</f>
        <v>#REF!</v>
      </c>
      <c r="B317" s="98" t="e">
        <f>#REF!</f>
        <v>#REF!</v>
      </c>
      <c r="C317" s="98" t="e">
        <f>#REF!</f>
        <v>#REF!</v>
      </c>
      <c r="D317" s="98" t="e">
        <f>#REF!</f>
        <v>#REF!</v>
      </c>
      <c r="E317" s="103" t="e">
        <f>#REF!</f>
        <v>#REF!</v>
      </c>
      <c r="F317" s="111" t="s">
        <v>90</v>
      </c>
      <c r="G317" s="111" t="s">
        <v>91</v>
      </c>
      <c r="H317" s="98">
        <v>1000292887</v>
      </c>
      <c r="I317" s="98" t="s">
        <v>97</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0.9" customHeight="1">
      <c r="A318" s="98" t="e">
        <f>#REF!</f>
        <v>#REF!</v>
      </c>
      <c r="B318" s="98" t="e">
        <f>#REF!</f>
        <v>#REF!</v>
      </c>
      <c r="C318" s="98" t="e">
        <f>#REF!</f>
        <v>#REF!</v>
      </c>
      <c r="D318" s="98" t="e">
        <f>#REF!</f>
        <v>#REF!</v>
      </c>
      <c r="E318" s="103" t="e">
        <f>#REF!</f>
        <v>#REF!</v>
      </c>
      <c r="F318" s="111" t="s">
        <v>90</v>
      </c>
      <c r="G318" s="111" t="s">
        <v>91</v>
      </c>
      <c r="H318" s="98" t="e">
        <v>#N/A</v>
      </c>
      <c r="I318" s="98" t="e">
        <v>#N/A</v>
      </c>
      <c r="J318" s="98" t="e">
        <v>#N/A</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0.9" customHeight="1">
      <c r="A319" s="98" t="e">
        <f>#REF!</f>
        <v>#REF!</v>
      </c>
      <c r="B319" s="98" t="e">
        <f>#REF!</f>
        <v>#REF!</v>
      </c>
      <c r="C319" s="98" t="e">
        <f>#REF!</f>
        <v>#REF!</v>
      </c>
      <c r="D319" s="98" t="e">
        <f>#REF!</f>
        <v>#REF!</v>
      </c>
      <c r="E319" s="103" t="e">
        <f>#REF!</f>
        <v>#REF!</v>
      </c>
      <c r="F319" s="111" t="s">
        <v>90</v>
      </c>
      <c r="G319" s="111" t="s">
        <v>91</v>
      </c>
      <c r="H319" s="98" t="e">
        <v>#N/A</v>
      </c>
      <c r="I319" s="98" t="e">
        <v>#N/A</v>
      </c>
      <c r="J319" s="98" t="e">
        <v>#N/A</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0.9" customHeight="1">
      <c r="A320" s="98" t="e">
        <f>#REF!</f>
        <v>#REF!</v>
      </c>
      <c r="B320" s="98" t="e">
        <f>#REF!</f>
        <v>#REF!</v>
      </c>
      <c r="C320" s="98" t="e">
        <f>#REF!</f>
        <v>#REF!</v>
      </c>
      <c r="D320" s="98" t="e">
        <f>#REF!</f>
        <v>#REF!</v>
      </c>
      <c r="E320" s="103" t="e">
        <f>#REF!</f>
        <v>#REF!</v>
      </c>
      <c r="F320" s="111" t="s">
        <v>90</v>
      </c>
      <c r="G320" s="111" t="s">
        <v>91</v>
      </c>
      <c r="H320" s="98">
        <v>1000347921</v>
      </c>
      <c r="I320" s="98" t="s">
        <v>92</v>
      </c>
      <c r="J320" s="98" t="s">
        <v>27</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0.9" customHeight="1">
      <c r="A321" s="98" t="e">
        <f>#REF!</f>
        <v>#REF!</v>
      </c>
      <c r="B321" s="98" t="e">
        <f>#REF!</f>
        <v>#REF!</v>
      </c>
      <c r="C321" s="98" t="e">
        <f>#REF!</f>
        <v>#REF!</v>
      </c>
      <c r="D321" s="98" t="e">
        <f>#REF!</f>
        <v>#REF!</v>
      </c>
      <c r="E321" s="103" t="e">
        <f>#REF!</f>
        <v>#REF!</v>
      </c>
      <c r="F321" s="111" t="s">
        <v>90</v>
      </c>
      <c r="G321" s="111" t="s">
        <v>91</v>
      </c>
      <c r="H321" s="98">
        <v>1000432850</v>
      </c>
      <c r="I321" s="98" t="s">
        <v>93</v>
      </c>
      <c r="J321" s="98" t="s">
        <v>27</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0.9" customHeight="1">
      <c r="A322" s="98" t="e">
        <f>#REF!</f>
        <v>#REF!</v>
      </c>
      <c r="B322" s="98" t="e">
        <f>#REF!</f>
        <v>#REF!</v>
      </c>
      <c r="C322" s="98" t="e">
        <f>#REF!</f>
        <v>#REF!</v>
      </c>
      <c r="D322" s="98" t="e">
        <f>#REF!</f>
        <v>#REF!</v>
      </c>
      <c r="E322" s="103" t="e">
        <f>#REF!</f>
        <v>#REF!</v>
      </c>
      <c r="F322" s="111" t="s">
        <v>90</v>
      </c>
      <c r="G322" s="111" t="s">
        <v>91</v>
      </c>
      <c r="H322" s="98">
        <v>1000432850</v>
      </c>
      <c r="I322" s="98" t="s">
        <v>93</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0.9" customHeight="1">
      <c r="A323" s="98" t="e">
        <f>#REF!</f>
        <v>#REF!</v>
      </c>
      <c r="B323" s="98" t="e">
        <f>#REF!</f>
        <v>#REF!</v>
      </c>
      <c r="C323" s="98" t="e">
        <f>#REF!</f>
        <v>#REF!</v>
      </c>
      <c r="D323" s="98" t="e">
        <f>#REF!</f>
        <v>#REF!</v>
      </c>
      <c r="E323" s="103" t="e">
        <f>#REF!</f>
        <v>#REF!</v>
      </c>
      <c r="F323" s="111" t="s">
        <v>90</v>
      </c>
      <c r="G323" s="111" t="s">
        <v>91</v>
      </c>
      <c r="H323" s="98">
        <v>1000351048</v>
      </c>
      <c r="I323" s="98" t="s">
        <v>94</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0.9" customHeight="1">
      <c r="A324" s="98" t="e">
        <f>#REF!</f>
        <v>#REF!</v>
      </c>
      <c r="B324" s="98" t="e">
        <f>#REF!</f>
        <v>#REF!</v>
      </c>
      <c r="C324" s="98" t="e">
        <f>#REF!</f>
        <v>#REF!</v>
      </c>
      <c r="D324" s="98" t="e">
        <f>#REF!</f>
        <v>#REF!</v>
      </c>
      <c r="E324" s="103" t="e">
        <f>#REF!</f>
        <v>#REF!</v>
      </c>
      <c r="F324" s="111" t="s">
        <v>90</v>
      </c>
      <c r="G324" s="111" t="s">
        <v>91</v>
      </c>
      <c r="H324" s="98">
        <v>1000440172</v>
      </c>
      <c r="I324" s="98" t="s">
        <v>98</v>
      </c>
      <c r="J324" s="98" t="s">
        <v>26</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0.9" customHeight="1">
      <c r="A325" s="98" t="e">
        <f>#REF!</f>
        <v>#REF!</v>
      </c>
      <c r="B325" s="98" t="e">
        <f>#REF!</f>
        <v>#REF!</v>
      </c>
      <c r="C325" s="98" t="e">
        <f>#REF!</f>
        <v>#REF!</v>
      </c>
      <c r="D325" s="98" t="e">
        <f>#REF!</f>
        <v>#REF!</v>
      </c>
      <c r="E325" s="103" t="e">
        <f>#REF!</f>
        <v>#REF!</v>
      </c>
      <c r="F325" s="111" t="s">
        <v>90</v>
      </c>
      <c r="G325" s="111" t="s">
        <v>91</v>
      </c>
      <c r="H325" s="98">
        <v>1000432850</v>
      </c>
      <c r="I325" s="98" t="s">
        <v>93</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0.9" customHeight="1">
      <c r="A326" s="98">
        <f>'VZGTTQ00009155 - Rajan'!A9</f>
        <v>604742</v>
      </c>
      <c r="B326" s="98" t="str">
        <f>'VZGTTQ00009155 - Rajan'!B9</f>
        <v>Khanna, Piyush</v>
      </c>
      <c r="C326" s="98" t="str">
        <f>'VZGTTQ00009155 - Rajan'!C9</f>
        <v>Offshore</v>
      </c>
      <c r="D326" s="98" t="str">
        <f>'VZGTTQ00009155 - Rajan'!D9</f>
        <v>ACT 33</v>
      </c>
      <c r="E326" s="103" t="str">
        <f>'VZGTTQ00009155 - Rajan'!E9</f>
        <v>L6 Project Manager</v>
      </c>
      <c r="F326" s="111" t="s">
        <v>99</v>
      </c>
      <c r="G326" s="111" t="s">
        <v>100</v>
      </c>
      <c r="H326" s="98">
        <v>1000425394</v>
      </c>
      <c r="I326" s="98" t="s">
        <v>101</v>
      </c>
      <c r="J326" s="98" t="s">
        <v>63</v>
      </c>
      <c r="K326" s="15">
        <f>'VZGTTQ00009155 - Rajan'!F9</f>
        <v>28.65</v>
      </c>
      <c r="L326" s="15">
        <f>'VZGTTQ00009155 - Rajan'!G9</f>
        <v>5042.3999999999996</v>
      </c>
      <c r="M326" s="15">
        <f>'VZGTTQ00009155 - Rajan'!H9</f>
        <v>5042.3999999999996</v>
      </c>
      <c r="N326" s="15">
        <f>'VZGTTQ00009155 - Rajan'!I9</f>
        <v>5042.3999999999996</v>
      </c>
      <c r="O326" s="15">
        <f>'VZGTTQ00009155 - Rajan'!J9</f>
        <v>0</v>
      </c>
      <c r="P326" s="15">
        <f>'VZGTTQ00009155 - Rajan'!K9</f>
        <v>0</v>
      </c>
      <c r="Q326" s="15">
        <f>'VZGTTQ00009155 - Rajan'!L9</f>
        <v>0</v>
      </c>
      <c r="R326" s="15">
        <f>'VZGTTQ00009155 - Rajan'!M9</f>
        <v>0</v>
      </c>
      <c r="S326" s="15">
        <f>'VZGTTQ00009155 - Rajan'!N9</f>
        <v>10084.799999999999</v>
      </c>
      <c r="T326" s="15">
        <f>'VZGTTQ00009155 - Rajan'!O9</f>
        <v>0</v>
      </c>
      <c r="U326" s="15">
        <f>'VZGTTQ00009155 - Rajan'!P9</f>
        <v>10084.799999999999</v>
      </c>
      <c r="V326" s="98">
        <f>'VZGTTQ00009155 - Rajan'!Q9</f>
        <v>0</v>
      </c>
    </row>
    <row r="327" spans="1:22" ht="20.9" customHeight="1">
      <c r="A327" s="98">
        <f>'VZGTTQ00009155 - Rajan'!A10</f>
        <v>2100730</v>
      </c>
      <c r="B327" s="98" t="str">
        <f>'VZGTTQ00009155 - Rajan'!B10</f>
        <v>Jhansi Lavanya, Matcha</v>
      </c>
      <c r="C327" s="98" t="str">
        <f>'VZGTTQ00009155 - Rajan'!C10</f>
        <v>Offshore</v>
      </c>
      <c r="D327" s="98" t="str">
        <f>'VZGTTQ00009155 - Rajan'!D10</f>
        <v>ACT 33</v>
      </c>
      <c r="E327" s="103" t="str">
        <f>'VZGTTQ00009155 - Rajan'!E10</f>
        <v>L5 AEM Developer</v>
      </c>
      <c r="F327" s="111" t="s">
        <v>99</v>
      </c>
      <c r="G327" s="111" t="s">
        <v>100</v>
      </c>
      <c r="H327" s="98" t="e">
        <v>#N/A</v>
      </c>
      <c r="I327" s="98" t="e">
        <v>#N/A</v>
      </c>
      <c r="J327" s="98" t="e">
        <v>#N/A</v>
      </c>
      <c r="K327" s="15">
        <f>'VZGTTQ00009155 - Rajan'!F10</f>
        <v>24.5</v>
      </c>
      <c r="L327" s="15">
        <f>'VZGTTQ00009155 - Rajan'!G10</f>
        <v>4312</v>
      </c>
      <c r="M327" s="15">
        <f>'VZGTTQ00009155 - Rajan'!H10</f>
        <v>4312</v>
      </c>
      <c r="N327" s="15">
        <f>'VZGTTQ00009155 - Rajan'!I10</f>
        <v>4312</v>
      </c>
      <c r="O327" s="15">
        <f>'VZGTTQ00009155 - Rajan'!J10</f>
        <v>0</v>
      </c>
      <c r="P327" s="15">
        <f>'VZGTTQ00009155 - Rajan'!K10</f>
        <v>0</v>
      </c>
      <c r="Q327" s="15">
        <f>'VZGTTQ00009155 - Rajan'!L10</f>
        <v>0</v>
      </c>
      <c r="R327" s="15">
        <f>'VZGTTQ00009155 - Rajan'!M10</f>
        <v>0</v>
      </c>
      <c r="S327" s="15">
        <f>'VZGTTQ00009155 - Rajan'!N10</f>
        <v>8624</v>
      </c>
      <c r="T327" s="15">
        <f>'VZGTTQ00009155 - Rajan'!O10</f>
        <v>0</v>
      </c>
      <c r="U327" s="15">
        <f>'VZGTTQ00009155 - Rajan'!P10</f>
        <v>8624</v>
      </c>
      <c r="V327" s="98">
        <f>'VZGTTQ00009155 - Rajan'!Q10</f>
        <v>0</v>
      </c>
    </row>
    <row r="328" spans="1:22" ht="20.9" customHeight="1">
      <c r="A328" s="98">
        <f>'VZGTTQ00009155 - Rajan'!A11</f>
        <v>2365988</v>
      </c>
      <c r="B328" s="98" t="str">
        <f>'VZGTTQ00009155 - Rajan'!B11</f>
        <v>Allewar, Shivani</v>
      </c>
      <c r="C328" s="98" t="str">
        <f>'VZGTTQ00009155 - Rajan'!C11</f>
        <v>Offshore</v>
      </c>
      <c r="D328" s="98" t="str">
        <f>'VZGTTQ00009155 - Rajan'!D11</f>
        <v>ACT 33</v>
      </c>
      <c r="E328" s="103" t="str">
        <f>'VZGTTQ00009155 - Rajan'!E11</f>
        <v>L5 AEM Developer</v>
      </c>
      <c r="F328" s="111" t="s">
        <v>99</v>
      </c>
      <c r="G328" s="111" t="s">
        <v>100</v>
      </c>
      <c r="H328" s="98">
        <v>1000425394</v>
      </c>
      <c r="I328" s="98" t="s">
        <v>101</v>
      </c>
      <c r="J328" s="98" t="s">
        <v>63</v>
      </c>
      <c r="K328" s="15">
        <f>'VZGTTQ00009155 - Rajan'!F11</f>
        <v>24.5</v>
      </c>
      <c r="L328" s="15">
        <f>'VZGTTQ00009155 - Rajan'!G11</f>
        <v>4312</v>
      </c>
      <c r="M328" s="15">
        <f>'VZGTTQ00009155 - Rajan'!H11</f>
        <v>4312</v>
      </c>
      <c r="N328" s="15">
        <f>'VZGTTQ00009155 - Rajan'!I11</f>
        <v>4312</v>
      </c>
      <c r="O328" s="15">
        <f>'VZGTTQ00009155 - Rajan'!J11</f>
        <v>0</v>
      </c>
      <c r="P328" s="15">
        <f>'VZGTTQ00009155 - Rajan'!K11</f>
        <v>0</v>
      </c>
      <c r="Q328" s="15">
        <f>'VZGTTQ00009155 - Rajan'!L11</f>
        <v>0</v>
      </c>
      <c r="R328" s="15">
        <f>'VZGTTQ00009155 - Rajan'!M11</f>
        <v>0</v>
      </c>
      <c r="S328" s="15">
        <f>'VZGTTQ00009155 - Rajan'!N11</f>
        <v>8624</v>
      </c>
      <c r="T328" s="15">
        <f>'VZGTTQ00009155 - Rajan'!O11</f>
        <v>0</v>
      </c>
      <c r="U328" s="15">
        <f>'VZGTTQ00009155 - Rajan'!P11</f>
        <v>8624</v>
      </c>
      <c r="V328" s="98">
        <f>'VZGTTQ00009155 - Rajan'!Q11</f>
        <v>0</v>
      </c>
    </row>
    <row r="329" spans="1:22" ht="20.9" customHeight="1">
      <c r="A329" s="98">
        <f>'VZGTTQ00009155 - Rajan'!A12</f>
        <v>2331217</v>
      </c>
      <c r="B329" s="98" t="str">
        <f>'VZGTTQ00009155 - Rajan'!B12</f>
        <v>Harsha Babu, Adithya</v>
      </c>
      <c r="C329" s="98" t="str">
        <f>'VZGTTQ00009155 - Rajan'!C12</f>
        <v>Offshore</v>
      </c>
      <c r="D329" s="98" t="str">
        <f>'VZGTTQ00009155 - Rajan'!D12</f>
        <v>ACT 33</v>
      </c>
      <c r="E329" s="103" t="str">
        <f>'VZGTTQ00009155 - Rajan'!E12</f>
        <v>L4 AEM Developer</v>
      </c>
      <c r="F329" s="111" t="s">
        <v>99</v>
      </c>
      <c r="G329" s="111" t="s">
        <v>100</v>
      </c>
      <c r="H329" s="98">
        <v>1000415076</v>
      </c>
      <c r="I329" s="98" t="s">
        <v>36</v>
      </c>
      <c r="J329" s="98" t="s">
        <v>24</v>
      </c>
      <c r="K329" s="15">
        <f>'VZGTTQ00009155 - Rajan'!F12</f>
        <v>24.5</v>
      </c>
      <c r="L329" s="15">
        <f>'VZGTTQ00009155 - Rajan'!G12</f>
        <v>4312</v>
      </c>
      <c r="M329" s="15">
        <f>'VZGTTQ00009155 - Rajan'!H12</f>
        <v>4312</v>
      </c>
      <c r="N329" s="15">
        <f>'VZGTTQ00009155 - Rajan'!I12</f>
        <v>4312</v>
      </c>
      <c r="O329" s="15">
        <f>'VZGTTQ00009155 - Rajan'!J12</f>
        <v>0</v>
      </c>
      <c r="P329" s="15">
        <f>'VZGTTQ00009155 - Rajan'!K12</f>
        <v>0</v>
      </c>
      <c r="Q329" s="15">
        <f>'VZGTTQ00009155 - Rajan'!L12</f>
        <v>0</v>
      </c>
      <c r="R329" s="15">
        <f>'VZGTTQ00009155 - Rajan'!M12</f>
        <v>0</v>
      </c>
      <c r="S329" s="15">
        <f>'VZGTTQ00009155 - Rajan'!N12</f>
        <v>8624</v>
      </c>
      <c r="T329" s="15">
        <f>'VZGTTQ00009155 - Rajan'!O12</f>
        <v>0</v>
      </c>
      <c r="U329" s="15">
        <f>'VZGTTQ00009155 - Rajan'!P12</f>
        <v>8624</v>
      </c>
      <c r="V329" s="98">
        <f>'VZGTTQ00009155 - Rajan'!Q12</f>
        <v>0</v>
      </c>
    </row>
    <row r="330" spans="1:22" ht="20.9" customHeight="1">
      <c r="A330" s="98">
        <f>'VZGTTQ00009155 - Rajan'!A13</f>
        <v>2324969</v>
      </c>
      <c r="B330" s="98" t="str">
        <f>'VZGTTQ00009155 - Rajan'!B13</f>
        <v>Sireesha, Katikareddy</v>
      </c>
      <c r="C330" s="98" t="str">
        <f>'VZGTTQ00009155 - Rajan'!C13</f>
        <v>Offshore</v>
      </c>
      <c r="D330" s="98" t="str">
        <f>'VZGTTQ00009155 - Rajan'!D13</f>
        <v>ACT 33</v>
      </c>
      <c r="E330" s="103" t="str">
        <f>'VZGTTQ00009155 - Rajan'!E13</f>
        <v>L4 AEM Developer</v>
      </c>
      <c r="F330" s="111" t="s">
        <v>99</v>
      </c>
      <c r="G330" s="111" t="s">
        <v>100</v>
      </c>
      <c r="H330" s="98">
        <v>1000425394</v>
      </c>
      <c r="I330" s="98" t="s">
        <v>101</v>
      </c>
      <c r="J330" s="98" t="s">
        <v>63</v>
      </c>
      <c r="K330" s="15">
        <f>'VZGTTQ00009155 - Rajan'!F13</f>
        <v>24.5</v>
      </c>
      <c r="L330" s="15">
        <f>'VZGTTQ00009155 - Rajan'!G13</f>
        <v>4312</v>
      </c>
      <c r="M330" s="15">
        <f>'VZGTTQ00009155 - Rajan'!H13</f>
        <v>4312</v>
      </c>
      <c r="N330" s="15">
        <f>'VZGTTQ00009155 - Rajan'!I13</f>
        <v>4312</v>
      </c>
      <c r="O330" s="15">
        <f>'VZGTTQ00009155 - Rajan'!J13</f>
        <v>0</v>
      </c>
      <c r="P330" s="15">
        <f>'VZGTTQ00009155 - Rajan'!K13</f>
        <v>0</v>
      </c>
      <c r="Q330" s="15">
        <f>'VZGTTQ00009155 - Rajan'!L13</f>
        <v>0</v>
      </c>
      <c r="R330" s="15">
        <f>'VZGTTQ00009155 - Rajan'!M13</f>
        <v>0</v>
      </c>
      <c r="S330" s="15">
        <f>'VZGTTQ00009155 - Rajan'!N13</f>
        <v>8624</v>
      </c>
      <c r="T330" s="15">
        <f>'VZGTTQ00009155 - Rajan'!O13</f>
        <v>0</v>
      </c>
      <c r="U330" s="15">
        <f>'VZGTTQ00009155 - Rajan'!P13</f>
        <v>8624</v>
      </c>
      <c r="V330" s="98">
        <f>'VZGTTQ00009155 - Rajan'!Q13</f>
        <v>0</v>
      </c>
    </row>
    <row r="331" spans="1:22" ht="20.9" customHeight="1">
      <c r="A331" s="98">
        <f>'VZGTTQ00009155 - Rajan'!A14</f>
        <v>2344555</v>
      </c>
      <c r="B331" s="98" t="str">
        <f>'VZGTTQ00009155 - Rajan'!B14</f>
        <v>Bathala, Sai Durga Deekshit</v>
      </c>
      <c r="C331" s="98" t="str">
        <f>'VZGTTQ00009155 - Rajan'!C14</f>
        <v>Offshore</v>
      </c>
      <c r="D331" s="98" t="str">
        <f>'VZGTTQ00009155 - Rajan'!D14</f>
        <v>ACT 33</v>
      </c>
      <c r="E331" s="103" t="str">
        <f>'VZGTTQ00009155 - Rajan'!E14</f>
        <v>L4 AEM Developer</v>
      </c>
      <c r="F331" s="111" t="s">
        <v>99</v>
      </c>
      <c r="G331" s="111" t="s">
        <v>100</v>
      </c>
      <c r="H331" s="98">
        <v>1000425394</v>
      </c>
      <c r="I331" s="98" t="s">
        <v>101</v>
      </c>
      <c r="J331" s="98" t="s">
        <v>63</v>
      </c>
      <c r="K331" s="15">
        <f>'VZGTTQ00009155 - Rajan'!F14</f>
        <v>24.5</v>
      </c>
      <c r="L331" s="15">
        <f>'VZGTTQ00009155 - Rajan'!G14</f>
        <v>4312</v>
      </c>
      <c r="M331" s="15">
        <f>'VZGTTQ00009155 - Rajan'!H14</f>
        <v>4312</v>
      </c>
      <c r="N331" s="15">
        <f>'VZGTTQ00009155 - Rajan'!I14</f>
        <v>4312</v>
      </c>
      <c r="O331" s="15">
        <f>'VZGTTQ00009155 - Rajan'!J14</f>
        <v>0</v>
      </c>
      <c r="P331" s="15">
        <f>'VZGTTQ00009155 - Rajan'!K14</f>
        <v>0</v>
      </c>
      <c r="Q331" s="15">
        <f>'VZGTTQ00009155 - Rajan'!L14</f>
        <v>0</v>
      </c>
      <c r="R331" s="15">
        <f>'VZGTTQ00009155 - Rajan'!M14</f>
        <v>0</v>
      </c>
      <c r="S331" s="15">
        <f>'VZGTTQ00009155 - Rajan'!N14</f>
        <v>8624</v>
      </c>
      <c r="T331" s="15">
        <f>'VZGTTQ00009155 - Rajan'!O14</f>
        <v>0</v>
      </c>
      <c r="U331" s="15">
        <f>'VZGTTQ00009155 - Rajan'!P14</f>
        <v>8624</v>
      </c>
      <c r="V331" s="98">
        <f>'VZGTTQ00009155 - Rajan'!Q14</f>
        <v>0</v>
      </c>
    </row>
    <row r="332" spans="1:22" ht="20.9" customHeight="1">
      <c r="A332" s="98">
        <f>'VZGTTQ00009155 - Rajan'!A15</f>
        <v>2055582</v>
      </c>
      <c r="B332" s="98" t="str">
        <f>'VZGTTQ00009155 - Rajan'!B15</f>
        <v>Saiteja, Cherukuri</v>
      </c>
      <c r="C332" s="98" t="str">
        <f>'VZGTTQ00009155 - Rajan'!C15</f>
        <v>Offshore</v>
      </c>
      <c r="D332" s="98" t="str">
        <f>'VZGTTQ00009155 - Rajan'!D15</f>
        <v>ACT 33</v>
      </c>
      <c r="E332" s="103" t="str">
        <f>'VZGTTQ00009155 - Rajan'!E15</f>
        <v>L5 NodeJS Developer</v>
      </c>
      <c r="F332" s="111" t="s">
        <v>99</v>
      </c>
      <c r="G332" s="111" t="s">
        <v>100</v>
      </c>
      <c r="H332" s="98">
        <v>1000425394</v>
      </c>
      <c r="I332" s="98" t="s">
        <v>101</v>
      </c>
      <c r="J332" s="98" t="s">
        <v>26</v>
      </c>
      <c r="K332" s="15">
        <f>'VZGTTQ00009155 - Rajan'!F15</f>
        <v>21.58</v>
      </c>
      <c r="L332" s="15">
        <f>'VZGTTQ00009155 - Rajan'!G15</f>
        <v>3798.08</v>
      </c>
      <c r="M332" s="15">
        <f>'VZGTTQ00009155 - Rajan'!H15</f>
        <v>3798.08</v>
      </c>
      <c r="N332" s="15">
        <f>'VZGTTQ00009155 - Rajan'!I15</f>
        <v>3798.08</v>
      </c>
      <c r="O332" s="15">
        <f>'VZGTTQ00009155 - Rajan'!J15</f>
        <v>0</v>
      </c>
      <c r="P332" s="15">
        <f>'VZGTTQ00009155 - Rajan'!K15</f>
        <v>0</v>
      </c>
      <c r="Q332" s="15">
        <f>'VZGTTQ00009155 - Rajan'!L15</f>
        <v>0</v>
      </c>
      <c r="R332" s="15">
        <f>'VZGTTQ00009155 - Rajan'!M15</f>
        <v>0</v>
      </c>
      <c r="S332" s="15">
        <f>'VZGTTQ00009155 - Rajan'!N15</f>
        <v>7596.16</v>
      </c>
      <c r="T332" s="15">
        <f>'VZGTTQ00009155 - Rajan'!O15</f>
        <v>0</v>
      </c>
      <c r="U332" s="15">
        <f>'VZGTTQ00009155 - Rajan'!P15</f>
        <v>7596.16</v>
      </c>
      <c r="V332" s="98">
        <f>'VZGTTQ00009155 - Rajan'!Q15</f>
        <v>0</v>
      </c>
    </row>
    <row r="333" spans="1:22" ht="20.9" customHeight="1">
      <c r="A333" s="98">
        <f>'VZGTTQ00009155 - Rajan'!A16</f>
        <v>2100600</v>
      </c>
      <c r="B333" s="98" t="str">
        <f>'VZGTTQ00009155 - Rajan'!B16</f>
        <v>Srinivasu, Kamidi</v>
      </c>
      <c r="C333" s="98" t="str">
        <f>'VZGTTQ00009155 - Rajan'!C16</f>
        <v>Offshore</v>
      </c>
      <c r="D333" s="98" t="str">
        <f>'VZGTTQ00009155 - Rajan'!D16</f>
        <v>ACT 33</v>
      </c>
      <c r="E333" s="103" t="str">
        <f>'VZGTTQ00009155 - Rajan'!E16</f>
        <v>L5 Quality Analyst</v>
      </c>
      <c r="F333" s="111" t="s">
        <v>99</v>
      </c>
      <c r="G333" s="111" t="s">
        <v>100</v>
      </c>
      <c r="H333" s="98">
        <v>1000425394</v>
      </c>
      <c r="I333" s="98" t="s">
        <v>101</v>
      </c>
      <c r="J333" s="98" t="s">
        <v>26</v>
      </c>
      <c r="K333" s="15">
        <f>'VZGTTQ00009155 - Rajan'!F16</f>
        <v>20.14</v>
      </c>
      <c r="L333" s="15">
        <f>'VZGTTQ00009155 - Rajan'!G16</f>
        <v>3544.6400000000003</v>
      </c>
      <c r="M333" s="15">
        <f>'VZGTTQ00009155 - Rajan'!H16</f>
        <v>3544.6400000000003</v>
      </c>
      <c r="N333" s="15">
        <f>'VZGTTQ00009155 - Rajan'!I16</f>
        <v>3544.6400000000003</v>
      </c>
      <c r="O333" s="15">
        <f>'VZGTTQ00009155 - Rajan'!J16</f>
        <v>0</v>
      </c>
      <c r="P333" s="15">
        <f>'VZGTTQ00009155 - Rajan'!K16</f>
        <v>0</v>
      </c>
      <c r="Q333" s="15">
        <f>'VZGTTQ00009155 - Rajan'!L16</f>
        <v>0</v>
      </c>
      <c r="R333" s="15">
        <f>'VZGTTQ00009155 - Rajan'!M16</f>
        <v>0</v>
      </c>
      <c r="S333" s="15">
        <f>'VZGTTQ00009155 - Rajan'!N16</f>
        <v>7089.2800000000007</v>
      </c>
      <c r="T333" s="15">
        <f>'VZGTTQ00009155 - Rajan'!O16</f>
        <v>0</v>
      </c>
      <c r="U333" s="15">
        <f>'VZGTTQ00009155 - Rajan'!P16</f>
        <v>7089.2800000000007</v>
      </c>
      <c r="V333" s="98">
        <f>'VZGTTQ00009155 - Rajan'!Q16</f>
        <v>0</v>
      </c>
    </row>
    <row r="334" spans="1:22" ht="20.9" customHeight="1">
      <c r="A334" s="98">
        <f>'VZGTTQ00009155 - Rajan'!A17</f>
        <v>2352633</v>
      </c>
      <c r="B334" s="98" t="str">
        <f>'VZGTTQ00009155 - Rajan'!B17</f>
        <v>Thangavel, Premnath</v>
      </c>
      <c r="C334" s="98" t="str">
        <f>'VZGTTQ00009155 - Rajan'!C17</f>
        <v>Offshore</v>
      </c>
      <c r="D334" s="98" t="str">
        <f>'VZGTTQ00009155 - Rajan'!D17</f>
        <v>ACT 33</v>
      </c>
      <c r="E334" s="103" t="str">
        <f>'VZGTTQ00009155 - Rajan'!E17</f>
        <v>L4 Quality Analyst</v>
      </c>
      <c r="F334" s="111" t="s">
        <v>99</v>
      </c>
      <c r="G334" s="111" t="s">
        <v>100</v>
      </c>
      <c r="H334" s="98">
        <v>1000415076</v>
      </c>
      <c r="I334" s="98" t="s">
        <v>36</v>
      </c>
      <c r="J334" s="98" t="s">
        <v>24</v>
      </c>
      <c r="K334" s="15">
        <f>'VZGTTQ00009155 - Rajan'!F17</f>
        <v>20.14</v>
      </c>
      <c r="L334" s="15">
        <f>'VZGTTQ00009155 - Rajan'!G17</f>
        <v>3544.6400000000003</v>
      </c>
      <c r="M334" s="15">
        <f>'VZGTTQ00009155 - Rajan'!H17</f>
        <v>3544.6400000000003</v>
      </c>
      <c r="N334" s="15">
        <f>'VZGTTQ00009155 - Rajan'!I17</f>
        <v>3544.6400000000003</v>
      </c>
      <c r="O334" s="15">
        <f>'VZGTTQ00009155 - Rajan'!J17</f>
        <v>0</v>
      </c>
      <c r="P334" s="15">
        <f>'VZGTTQ00009155 - Rajan'!K17</f>
        <v>0</v>
      </c>
      <c r="Q334" s="15">
        <f>'VZGTTQ00009155 - Rajan'!L17</f>
        <v>0</v>
      </c>
      <c r="R334" s="15">
        <f>'VZGTTQ00009155 - Rajan'!M17</f>
        <v>0</v>
      </c>
      <c r="S334" s="15">
        <f>'VZGTTQ00009155 - Rajan'!N17</f>
        <v>7089.2800000000007</v>
      </c>
      <c r="T334" s="15">
        <f>'VZGTTQ00009155 - Rajan'!O17</f>
        <v>0</v>
      </c>
      <c r="U334" s="15">
        <f>'VZGTTQ00009155 - Rajan'!P17</f>
        <v>7089.2800000000007</v>
      </c>
      <c r="V334" s="98">
        <f>'VZGTTQ00009155 - Rajan'!Q17</f>
        <v>0</v>
      </c>
    </row>
    <row r="335" spans="1:22" ht="20.9" customHeight="1">
      <c r="A335" s="98">
        <f>'VZGTTQ00009155 - Rajan'!A18</f>
        <v>604742</v>
      </c>
      <c r="B335" s="98" t="str">
        <f>'VZGTTQ00009155 - Rajan'!B18</f>
        <v>Khanna, Piyush</v>
      </c>
      <c r="C335" s="98" t="str">
        <f>'VZGTTQ00009155 - Rajan'!C18</f>
        <v>Offshore</v>
      </c>
      <c r="D335" s="98" t="str">
        <f>'VZGTTQ00009155 - Rajan'!D18</f>
        <v>ACT 33</v>
      </c>
      <c r="E335" s="103" t="str">
        <f>'VZGTTQ00009155 - Rajan'!E18</f>
        <v>Project Management -Level 3</v>
      </c>
      <c r="F335" s="111" t="s">
        <v>99</v>
      </c>
      <c r="G335" s="111" t="s">
        <v>100</v>
      </c>
      <c r="H335" s="98">
        <v>1000425394</v>
      </c>
      <c r="I335" s="98" t="s">
        <v>101</v>
      </c>
      <c r="J335" s="98" t="s">
        <v>63</v>
      </c>
      <c r="K335" s="15">
        <f>'VZGTTQ00009155 - Rajan'!F18</f>
        <v>23.134146341463413</v>
      </c>
      <c r="L335" s="15">
        <f>'VZGTTQ00009155 - Rajan'!G18</f>
        <v>4071.6097560975609</v>
      </c>
      <c r="M335" s="15">
        <f>'VZGTTQ00009155 - Rajan'!H18</f>
        <v>0</v>
      </c>
      <c r="N335" s="15">
        <f>'VZGTTQ00009155 - Rajan'!I18</f>
        <v>0</v>
      </c>
      <c r="O335" s="15">
        <f>'VZGTTQ00009155 - Rajan'!J18</f>
        <v>4071.6097560975609</v>
      </c>
      <c r="P335" s="15">
        <f>'VZGTTQ00009155 - Rajan'!K18</f>
        <v>4071.6097560975609</v>
      </c>
      <c r="Q335" s="15">
        <f>'VZGTTQ00009155 - Rajan'!L18</f>
        <v>4071.6097560975609</v>
      </c>
      <c r="R335" s="15">
        <f>'VZGTTQ00009155 - Rajan'!M18</f>
        <v>4071.6097560975609</v>
      </c>
      <c r="S335" s="15">
        <f>'VZGTTQ00009155 - Rajan'!N18</f>
        <v>4071.6097560975609</v>
      </c>
      <c r="T335" s="15">
        <f>'VZGTTQ00009155 - Rajan'!O18</f>
        <v>8143.2195121951218</v>
      </c>
      <c r="U335" s="15">
        <f>'VZGTTQ00009155 - Rajan'!P18</f>
        <v>12214.829268292682</v>
      </c>
      <c r="V335" s="98">
        <f>'VZGTTQ00009155 - Rajan'!Q18</f>
        <v>0</v>
      </c>
    </row>
    <row r="336" spans="1:22" ht="20.9" customHeight="1">
      <c r="A336" s="98">
        <f>'VZGTTQ00009155 - Rajan'!A19</f>
        <v>2396639</v>
      </c>
      <c r="B336" s="98" t="str">
        <f>'VZGTTQ00009155 - Rajan'!B19</f>
        <v>Bhatt, Maitrey</v>
      </c>
      <c r="C336" s="98" t="str">
        <f>'VZGTTQ00009155 - Rajan'!C19</f>
        <v>Offshore</v>
      </c>
      <c r="D336" s="98" t="str">
        <f>'VZGTTQ00009155 - Rajan'!D19</f>
        <v>ACT 33</v>
      </c>
      <c r="E336" s="103" t="str">
        <f>'VZGTTQ00009155 - Rajan'!E19</f>
        <v>Engineer-Level 3</v>
      </c>
      <c r="F336" s="111" t="s">
        <v>99</v>
      </c>
      <c r="G336" s="111" t="s">
        <v>100</v>
      </c>
      <c r="H336" s="98">
        <v>1000299425</v>
      </c>
      <c r="I336" s="98" t="s">
        <v>95</v>
      </c>
      <c r="J336" s="98" t="s">
        <v>63</v>
      </c>
      <c r="K336" s="15">
        <f>'VZGTTQ00009155 - Rajan'!F19</f>
        <v>25.048780487804876</v>
      </c>
      <c r="L336" s="15">
        <f>'VZGTTQ00009155 - Rajan'!G19</f>
        <v>4408.585365853658</v>
      </c>
      <c r="M336" s="15">
        <f>'VZGTTQ00009155 - Rajan'!H19</f>
        <v>0</v>
      </c>
      <c r="N336" s="15">
        <f>'VZGTTQ00009155 - Rajan'!I19</f>
        <v>0</v>
      </c>
      <c r="O336" s="15">
        <f>'VZGTTQ00009155 - Rajan'!J19</f>
        <v>4408.585365853658</v>
      </c>
      <c r="P336" s="15">
        <f>'VZGTTQ00009155 - Rajan'!K19</f>
        <v>4408.585365853658</v>
      </c>
      <c r="Q336" s="15">
        <f>'VZGTTQ00009155 - Rajan'!L19</f>
        <v>4408.585365853658</v>
      </c>
      <c r="R336" s="15">
        <f>'VZGTTQ00009155 - Rajan'!M19</f>
        <v>4408.585365853658</v>
      </c>
      <c r="S336" s="15">
        <f>'VZGTTQ00009155 - Rajan'!N19</f>
        <v>4408.585365853658</v>
      </c>
      <c r="T336" s="15">
        <f>'VZGTTQ00009155 - Rajan'!O19</f>
        <v>13225.756097560974</v>
      </c>
      <c r="U336" s="15">
        <f>'VZGTTQ00009155 - Rajan'!P19</f>
        <v>17634.341463414632</v>
      </c>
      <c r="V336" s="98">
        <f>'VZGTTQ00009155 - Rajan'!Q19</f>
        <v>0</v>
      </c>
    </row>
    <row r="337" spans="1:22" ht="20.9" customHeight="1">
      <c r="A337" s="98">
        <f>'VZGTTQ00009155 - Rajan'!A20</f>
        <v>2365988</v>
      </c>
      <c r="B337" s="98" t="str">
        <f>'VZGTTQ00009155 - Rajan'!B20</f>
        <v>Allewar, Shivani</v>
      </c>
      <c r="C337" s="98" t="str">
        <f>'VZGTTQ00009155 - Rajan'!C20</f>
        <v>Offshore</v>
      </c>
      <c r="D337" s="98" t="str">
        <f>'VZGTTQ00009155 - Rajan'!D20</f>
        <v>ACT 33</v>
      </c>
      <c r="E337" s="103" t="str">
        <f>'VZGTTQ00009155 - Rajan'!E20</f>
        <v>Engineer-Level 3</v>
      </c>
      <c r="F337" s="111" t="s">
        <v>99</v>
      </c>
      <c r="G337" s="111" t="s">
        <v>100</v>
      </c>
      <c r="H337" s="98">
        <v>1000425394</v>
      </c>
      <c r="I337" s="98" t="s">
        <v>101</v>
      </c>
      <c r="J337" s="98" t="s">
        <v>63</v>
      </c>
      <c r="K337" s="15">
        <f>'VZGTTQ00009155 - Rajan'!F20</f>
        <v>25.048780487804876</v>
      </c>
      <c r="L337" s="15">
        <f>'VZGTTQ00009155 - Rajan'!G20</f>
        <v>4408.585365853658</v>
      </c>
      <c r="M337" s="15">
        <f>'VZGTTQ00009155 - Rajan'!H20</f>
        <v>0</v>
      </c>
      <c r="N337" s="15">
        <f>'VZGTTQ00009155 - Rajan'!I20</f>
        <v>0</v>
      </c>
      <c r="O337" s="15">
        <f>'VZGTTQ00009155 - Rajan'!J20</f>
        <v>4408.585365853658</v>
      </c>
      <c r="P337" s="15">
        <f>'VZGTTQ00009155 - Rajan'!K20</f>
        <v>4408.585365853658</v>
      </c>
      <c r="Q337" s="15">
        <f>'VZGTTQ00009155 - Rajan'!L20</f>
        <v>4408.585365853658</v>
      </c>
      <c r="R337" s="15">
        <f>'VZGTTQ00009155 - Rajan'!M20</f>
        <v>4408.585365853658</v>
      </c>
      <c r="S337" s="15">
        <f>'VZGTTQ00009155 - Rajan'!N20</f>
        <v>4408.585365853658</v>
      </c>
      <c r="T337" s="15">
        <f>'VZGTTQ00009155 - Rajan'!O20</f>
        <v>13225.756097560974</v>
      </c>
      <c r="U337" s="15">
        <f>'VZGTTQ00009155 - Rajan'!P20</f>
        <v>17634.341463414632</v>
      </c>
      <c r="V337" s="98">
        <f>'VZGTTQ00009155 - Rajan'!Q20</f>
        <v>0</v>
      </c>
    </row>
    <row r="338" spans="1:22" ht="20.9" customHeight="1">
      <c r="A338" s="98">
        <f>'VZGTTQ00009155 - Rajan'!A21</f>
        <v>2401797</v>
      </c>
      <c r="B338" s="98" t="str">
        <f>'VZGTTQ00009155 - Rajan'!B21</f>
        <v>Periyasamy, Suriyanarayanan</v>
      </c>
      <c r="C338" s="98" t="str">
        <f>'VZGTTQ00009155 - Rajan'!C21</f>
        <v>Offshore</v>
      </c>
      <c r="D338" s="98" t="str">
        <f>'VZGTTQ00009155 - Rajan'!D21</f>
        <v>ACT 33</v>
      </c>
      <c r="E338" s="103" t="str">
        <f>'VZGTTQ00009155 - Rajan'!E21</f>
        <v>Engineer-Level 2</v>
      </c>
      <c r="F338" s="111" t="s">
        <v>99</v>
      </c>
      <c r="G338" s="111" t="s">
        <v>100</v>
      </c>
      <c r="H338" s="98">
        <v>1000410331</v>
      </c>
      <c r="I338" s="98" t="s">
        <v>28</v>
      </c>
      <c r="J338" s="98" t="s">
        <v>24</v>
      </c>
      <c r="K338" s="15">
        <f>'VZGTTQ00009155 - Rajan'!F21</f>
        <v>21.512195121951219</v>
      </c>
      <c r="L338" s="15">
        <f>'VZGTTQ00009155 - Rajan'!G21</f>
        <v>3786.1463414634145</v>
      </c>
      <c r="M338" s="15">
        <f>'VZGTTQ00009155 - Rajan'!H21</f>
        <v>0</v>
      </c>
      <c r="N338" s="15">
        <f>'VZGTTQ00009155 - Rajan'!I21</f>
        <v>0</v>
      </c>
      <c r="O338" s="15">
        <f>'VZGTTQ00009155 - Rajan'!J21</f>
        <v>3786.1463414634145</v>
      </c>
      <c r="P338" s="15">
        <f>'VZGTTQ00009155 - Rajan'!K21</f>
        <v>3786.1463414634145</v>
      </c>
      <c r="Q338" s="15">
        <f>'VZGTTQ00009155 - Rajan'!L21</f>
        <v>3786.1463414634145</v>
      </c>
      <c r="R338" s="15">
        <f>'VZGTTQ00009155 - Rajan'!M21</f>
        <v>3786.1463414634145</v>
      </c>
      <c r="S338" s="15">
        <f>'VZGTTQ00009155 - Rajan'!N21</f>
        <v>3786.1463414634145</v>
      </c>
      <c r="T338" s="15">
        <f>'VZGTTQ00009155 - Rajan'!O21</f>
        <v>11358.439024390244</v>
      </c>
      <c r="U338" s="15">
        <f>'VZGTTQ00009155 - Rajan'!P21</f>
        <v>15144.585365853658</v>
      </c>
      <c r="V338" s="98">
        <f>'VZGTTQ00009155 - Rajan'!Q21</f>
        <v>0</v>
      </c>
    </row>
    <row r="339" spans="1:22" ht="20.9" customHeight="1">
      <c r="A339" s="98">
        <f>'VZGTTQ00009155 - Rajan'!A22</f>
        <v>2324969</v>
      </c>
      <c r="B339" s="98" t="str">
        <f>'VZGTTQ00009155 - Rajan'!B22</f>
        <v>Sireesha, Katikareddy</v>
      </c>
      <c r="C339" s="98" t="str">
        <f>'VZGTTQ00009155 - Rajan'!C22</f>
        <v>Offshore</v>
      </c>
      <c r="D339" s="98" t="str">
        <f>'VZGTTQ00009155 - Rajan'!D22</f>
        <v>ACT 33</v>
      </c>
      <c r="E339" s="103" t="str">
        <f>'VZGTTQ00009155 - Rajan'!E22</f>
        <v>Engineer-Level 2</v>
      </c>
      <c r="F339" s="111" t="s">
        <v>99</v>
      </c>
      <c r="G339" s="111" t="s">
        <v>100</v>
      </c>
      <c r="H339" s="98">
        <v>1000425394</v>
      </c>
      <c r="I339" s="98" t="s">
        <v>101</v>
      </c>
      <c r="J339" s="98" t="s">
        <v>63</v>
      </c>
      <c r="K339" s="15">
        <f>'VZGTTQ00009155 - Rajan'!F22</f>
        <v>21.512195121951219</v>
      </c>
      <c r="L339" s="15">
        <f>'VZGTTQ00009155 - Rajan'!G22</f>
        <v>3786.1463414634145</v>
      </c>
      <c r="M339" s="15">
        <f>'VZGTTQ00009155 - Rajan'!H22</f>
        <v>0</v>
      </c>
      <c r="N339" s="15">
        <f>'VZGTTQ00009155 - Rajan'!I22</f>
        <v>0</v>
      </c>
      <c r="O339" s="15">
        <f>'VZGTTQ00009155 - Rajan'!J22</f>
        <v>3786.1463414634145</v>
      </c>
      <c r="P339" s="15">
        <f>'VZGTTQ00009155 - Rajan'!K22</f>
        <v>3786.1463414634145</v>
      </c>
      <c r="Q339" s="15">
        <f>'VZGTTQ00009155 - Rajan'!L22</f>
        <v>3786.1463414634145</v>
      </c>
      <c r="R339" s="15">
        <f>'VZGTTQ00009155 - Rajan'!M22</f>
        <v>3786.1463414634145</v>
      </c>
      <c r="S339" s="15">
        <f>'VZGTTQ00009155 - Rajan'!N22</f>
        <v>3786.1463414634145</v>
      </c>
      <c r="T339" s="15">
        <f>'VZGTTQ00009155 - Rajan'!O22</f>
        <v>11358.439024390244</v>
      </c>
      <c r="U339" s="15">
        <f>'VZGTTQ00009155 - Rajan'!P22</f>
        <v>15144.585365853658</v>
      </c>
      <c r="V339" s="98">
        <f>'VZGTTQ00009155 - Rajan'!Q22</f>
        <v>0</v>
      </c>
    </row>
    <row r="340" spans="1:22" ht="20.9" customHeight="1">
      <c r="A340" s="98">
        <f>'VZGTTQ00009155 - Rajan'!A23</f>
        <v>2344555</v>
      </c>
      <c r="B340" s="98" t="str">
        <f>'VZGTTQ00009155 - Rajan'!B23</f>
        <v>Bathala, Sai Durga Deekshit</v>
      </c>
      <c r="C340" s="98" t="str">
        <f>'VZGTTQ00009155 - Rajan'!C23</f>
        <v>Offshore</v>
      </c>
      <c r="D340" s="98" t="str">
        <f>'VZGTTQ00009155 - Rajan'!D23</f>
        <v>ACT 33</v>
      </c>
      <c r="E340" s="103" t="str">
        <f>'VZGTTQ00009155 - Rajan'!E23</f>
        <v>Engineer-Level 3</v>
      </c>
      <c r="F340" s="111" t="s">
        <v>99</v>
      </c>
      <c r="G340" s="111" t="s">
        <v>100</v>
      </c>
      <c r="H340" s="98">
        <v>1000425394</v>
      </c>
      <c r="I340" s="98" t="s">
        <v>101</v>
      </c>
      <c r="J340" s="98" t="s">
        <v>63</v>
      </c>
      <c r="K340" s="15">
        <f>'VZGTTQ00009155 - Rajan'!F23</f>
        <v>25.048780487804876</v>
      </c>
      <c r="L340" s="15">
        <f>'VZGTTQ00009155 - Rajan'!G23</f>
        <v>4408.585365853658</v>
      </c>
      <c r="M340" s="15">
        <f>'VZGTTQ00009155 - Rajan'!H23</f>
        <v>0</v>
      </c>
      <c r="N340" s="15">
        <f>'VZGTTQ00009155 - Rajan'!I23</f>
        <v>0</v>
      </c>
      <c r="O340" s="15">
        <f>'VZGTTQ00009155 - Rajan'!J23</f>
        <v>4408.585365853658</v>
      </c>
      <c r="P340" s="15">
        <f>'VZGTTQ00009155 - Rajan'!K23</f>
        <v>4408.585365853658</v>
      </c>
      <c r="Q340" s="15">
        <f>'VZGTTQ00009155 - Rajan'!L23</f>
        <v>4408.585365853658</v>
      </c>
      <c r="R340" s="15">
        <f>'VZGTTQ00009155 - Rajan'!M23</f>
        <v>4408.585365853658</v>
      </c>
      <c r="S340" s="15">
        <f>'VZGTTQ00009155 - Rajan'!N23</f>
        <v>4408.585365853658</v>
      </c>
      <c r="T340" s="15">
        <f>'VZGTTQ00009155 - Rajan'!O23</f>
        <v>13225.756097560974</v>
      </c>
      <c r="U340" s="15">
        <f>'VZGTTQ00009155 - Rajan'!P23</f>
        <v>17634.341463414632</v>
      </c>
      <c r="V340" s="98">
        <f>'VZGTTQ00009155 - Rajan'!Q23</f>
        <v>0</v>
      </c>
    </row>
    <row r="341" spans="1:22" ht="20.9" customHeight="1">
      <c r="A341" s="98">
        <f>'VZGTTQ00009155 - Rajan'!A24</f>
        <v>0</v>
      </c>
      <c r="B341" s="98">
        <f>'VZGTTQ00009155 - Rajan'!B24</f>
        <v>0</v>
      </c>
      <c r="C341" s="98" t="str">
        <f>'VZGTTQ00009155 - Rajan'!C24</f>
        <v>Offshore</v>
      </c>
      <c r="D341" s="98" t="str">
        <f>'VZGTTQ00009155 - Rajan'!D24</f>
        <v>ACT 33</v>
      </c>
      <c r="E341" s="103" t="str">
        <f>'VZGTTQ00009155 - Rajan'!E24</f>
        <v>Developer-Level 2</v>
      </c>
      <c r="F341" s="111" t="s">
        <v>99</v>
      </c>
      <c r="G341" s="111" t="s">
        <v>100</v>
      </c>
      <c r="H341" s="98" t="e">
        <v>#N/A</v>
      </c>
      <c r="I341" s="98" t="e">
        <v>#N/A</v>
      </c>
      <c r="J341" s="98" t="e">
        <v>#N/A</v>
      </c>
      <c r="K341" s="15">
        <f>'VZGTTQ00009155 - Rajan'!F24</f>
        <v>21.512195121951219</v>
      </c>
      <c r="L341" s="15">
        <f>'VZGTTQ00009155 - Rajan'!G24</f>
        <v>3786.1463414634145</v>
      </c>
      <c r="M341" s="15">
        <f>'VZGTTQ00009155 - Rajan'!H24</f>
        <v>0</v>
      </c>
      <c r="N341" s="15">
        <f>'VZGTTQ00009155 - Rajan'!I24</f>
        <v>0</v>
      </c>
      <c r="O341" s="15">
        <f>'VZGTTQ00009155 - Rajan'!J24</f>
        <v>3786.1463414634145</v>
      </c>
      <c r="P341" s="15">
        <f>'VZGTTQ00009155 - Rajan'!K24</f>
        <v>3786.1463414634145</v>
      </c>
      <c r="Q341" s="15">
        <f>'VZGTTQ00009155 - Rajan'!L24</f>
        <v>3786.1463414634145</v>
      </c>
      <c r="R341" s="15">
        <f>'VZGTTQ00009155 - Rajan'!M24</f>
        <v>3786.1463414634145</v>
      </c>
      <c r="S341" s="15">
        <f>'VZGTTQ00009155 - Rajan'!N24</f>
        <v>3786.1463414634145</v>
      </c>
      <c r="T341" s="15">
        <f>'VZGTTQ00009155 - Rajan'!O24</f>
        <v>11358.439024390244</v>
      </c>
      <c r="U341" s="15">
        <f>'VZGTTQ00009155 - Rajan'!P24</f>
        <v>15144.585365853658</v>
      </c>
      <c r="V341" s="98">
        <f>'VZGTTQ00009155 - Rajan'!Q24</f>
        <v>0</v>
      </c>
    </row>
    <row r="342" spans="1:22" ht="20.9" customHeight="1">
      <c r="A342" s="98">
        <f>'VZGTTQ00009155 - Rajan'!A25</f>
        <v>2100600</v>
      </c>
      <c r="B342" s="98" t="str">
        <f>'VZGTTQ00009155 - Rajan'!B25</f>
        <v>Srinivasu, Kamidi</v>
      </c>
      <c r="C342" s="98" t="str">
        <f>'VZGTTQ00009155 - Rajan'!C25</f>
        <v>Offshore</v>
      </c>
      <c r="D342" s="98" t="str">
        <f>'VZGTTQ00009155 - Rajan'!D25</f>
        <v>ACT 33</v>
      </c>
      <c r="E342" s="103" t="str">
        <f>'VZGTTQ00009155 - Rajan'!E25</f>
        <v>Manual Tester-Level 2</v>
      </c>
      <c r="F342" s="111" t="s">
        <v>99</v>
      </c>
      <c r="G342" s="111" t="s">
        <v>100</v>
      </c>
      <c r="H342" s="98">
        <v>1000425394</v>
      </c>
      <c r="I342" s="98" t="s">
        <v>101</v>
      </c>
      <c r="J342" s="98" t="s">
        <v>26</v>
      </c>
      <c r="K342" s="15">
        <f>'VZGTTQ00009155 - Rajan'!F25</f>
        <v>20.195121951219512</v>
      </c>
      <c r="L342" s="15">
        <f>'VZGTTQ00009155 - Rajan'!G25</f>
        <v>3554.3414634146343</v>
      </c>
      <c r="M342" s="15">
        <f>'VZGTTQ00009155 - Rajan'!H25</f>
        <v>0</v>
      </c>
      <c r="N342" s="15">
        <f>'VZGTTQ00009155 - Rajan'!I25</f>
        <v>0</v>
      </c>
      <c r="O342" s="15">
        <f>'VZGTTQ00009155 - Rajan'!J25</f>
        <v>3554.3414634146343</v>
      </c>
      <c r="P342" s="15">
        <f>'VZGTTQ00009155 - Rajan'!K25</f>
        <v>3554.3414634146343</v>
      </c>
      <c r="Q342" s="15">
        <f>'VZGTTQ00009155 - Rajan'!L25</f>
        <v>3554.3414634146343</v>
      </c>
      <c r="R342" s="15">
        <f>'VZGTTQ00009155 - Rajan'!M25</f>
        <v>3554.3414634146343</v>
      </c>
      <c r="S342" s="15">
        <f>'VZGTTQ00009155 - Rajan'!N25</f>
        <v>3554.3414634146343</v>
      </c>
      <c r="T342" s="15">
        <f>'VZGTTQ00009155 - Rajan'!O25</f>
        <v>10663.024390243903</v>
      </c>
      <c r="U342" s="15">
        <f>'VZGTTQ00009155 - Rajan'!P25</f>
        <v>14217.365853658537</v>
      </c>
      <c r="V342" s="98">
        <f>'VZGTTQ00009155 - Rajan'!Q25</f>
        <v>0</v>
      </c>
    </row>
    <row r="343" spans="1:22" ht="20.9" customHeight="1">
      <c r="A343" s="98">
        <f>'VZGTTQ00009155 - Rajan'!A26</f>
        <v>2055582</v>
      </c>
      <c r="B343" s="98" t="str">
        <f>'VZGTTQ00009155 - Rajan'!B26</f>
        <v>Saiteja, Cherukuri</v>
      </c>
      <c r="C343" s="98" t="str">
        <f>'VZGTTQ00009155 - Rajan'!C26</f>
        <v>Offshore</v>
      </c>
      <c r="D343" s="98" t="str">
        <f>'VZGTTQ00009155 - Rajan'!D26</f>
        <v>ACT 33</v>
      </c>
      <c r="E343" s="103" t="str">
        <f>'VZGTTQ00009155 - Rajan'!E26</f>
        <v>Manual Tester-Level 2</v>
      </c>
      <c r="F343" s="111" t="s">
        <v>99</v>
      </c>
      <c r="G343" s="111" t="s">
        <v>100</v>
      </c>
      <c r="H343" s="98">
        <v>1000425394</v>
      </c>
      <c r="I343" s="98" t="s">
        <v>101</v>
      </c>
      <c r="J343" s="98" t="s">
        <v>26</v>
      </c>
      <c r="K343" s="15">
        <f>'VZGTTQ00009155 - Rajan'!F26</f>
        <v>20.195121951219512</v>
      </c>
      <c r="L343" s="15">
        <f>'VZGTTQ00009155 - Rajan'!G26</f>
        <v>3554.3414634146343</v>
      </c>
      <c r="M343" s="15">
        <f>'VZGTTQ00009155 - Rajan'!H26</f>
        <v>0</v>
      </c>
      <c r="N343" s="15">
        <f>'VZGTTQ00009155 - Rajan'!I26</f>
        <v>0</v>
      </c>
      <c r="O343" s="15">
        <f>'VZGTTQ00009155 - Rajan'!J26</f>
        <v>3554.3414634146343</v>
      </c>
      <c r="P343" s="15">
        <f>'VZGTTQ00009155 - Rajan'!K26</f>
        <v>3554.3414634146343</v>
      </c>
      <c r="Q343" s="15">
        <f>'VZGTTQ00009155 - Rajan'!L26</f>
        <v>3554.3414634146343</v>
      </c>
      <c r="R343" s="15">
        <f>'VZGTTQ00009155 - Rajan'!M26</f>
        <v>3554.3414634146343</v>
      </c>
      <c r="S343" s="15">
        <f>'VZGTTQ00009155 - Rajan'!N26</f>
        <v>3554.3414634146343</v>
      </c>
      <c r="T343" s="15">
        <f>'VZGTTQ00009155 - Rajan'!O26</f>
        <v>10663.024390243903</v>
      </c>
      <c r="U343" s="15">
        <f>'VZGTTQ00009155 - Rajan'!P26</f>
        <v>14217.365853658537</v>
      </c>
      <c r="V343" s="98">
        <f>'VZGTTQ00009155 - Rajan'!Q26</f>
        <v>0</v>
      </c>
    </row>
    <row r="344" spans="1:22" ht="20.9" customHeight="1">
      <c r="A344" s="98">
        <f>'VZGTTQ00005360 - Amjad'!A9</f>
        <v>201246</v>
      </c>
      <c r="B344" s="98" t="str">
        <f>'VZGTTQ00005360 - Amjad'!B9</f>
        <v>Ravisankar Ramasamy</v>
      </c>
      <c r="C344" s="98" t="str">
        <f>'VZGTTQ00005360 - Amjad'!C9</f>
        <v>Offshore</v>
      </c>
      <c r="D344" s="98" t="s">
        <v>102</v>
      </c>
      <c r="E344" s="103" t="str">
        <f>'VZGTTQ00005360 - Amjad'!E9</f>
        <v xml:space="preserve"> L7 Program Manager  </v>
      </c>
      <c r="F344" s="111" t="s">
        <v>103</v>
      </c>
      <c r="G344" s="111" t="s">
        <v>104</v>
      </c>
      <c r="H344" s="98">
        <v>1000302389</v>
      </c>
      <c r="I344" s="98" t="s">
        <v>105</v>
      </c>
      <c r="J344" s="98" t="s">
        <v>24</v>
      </c>
      <c r="K344" s="15">
        <f>'VZGTTQ00005360 - Amjad'!F9</f>
        <v>28.65</v>
      </c>
      <c r="L344" s="15">
        <f>'VZGTTQ00005360 - Amjad'!G9</f>
        <v>5042.3999999999996</v>
      </c>
      <c r="M344" s="15">
        <f>'VZGTTQ00005360 - Amjad'!H9</f>
        <v>5042.3999999999996</v>
      </c>
      <c r="N344" s="15">
        <f>'VZGTTQ00005360 - Amjad'!I9</f>
        <v>5042.3999999999996</v>
      </c>
      <c r="O344" s="15">
        <f>'VZGTTQ00005360 - Amjad'!J9</f>
        <v>0</v>
      </c>
      <c r="P344" s="15">
        <f>'VZGTTQ00005360 - Amjad'!K9</f>
        <v>0</v>
      </c>
      <c r="Q344" s="15">
        <f>'VZGTTQ00005360 - Amjad'!L9</f>
        <v>0</v>
      </c>
      <c r="R344" s="15">
        <f>'VZGTTQ00005360 - Amjad'!M9</f>
        <v>0</v>
      </c>
      <c r="S344" s="15">
        <f>'VZGTTQ00005360 - Amjad'!N9</f>
        <v>10084.799999999999</v>
      </c>
      <c r="T344" s="15">
        <f>'VZGTTQ00005360 - Amjad'!O9</f>
        <v>0</v>
      </c>
      <c r="U344" s="15">
        <f>'VZGTTQ00005360 - Amjad'!P9</f>
        <v>10084.799999999999</v>
      </c>
      <c r="V344" s="98">
        <f>'VZGTTQ00005360 - Amjad'!Q9</f>
        <v>0</v>
      </c>
    </row>
    <row r="345" spans="1:22" ht="20.9" customHeight="1">
      <c r="A345" s="98">
        <f>'VZGTTQ00005360 - Amjad'!A10</f>
        <v>307464</v>
      </c>
      <c r="B345" s="98" t="str">
        <f>'VZGTTQ00005360 - Amjad'!B10</f>
        <v>Kuchibhotla,Raghavendra Kali Prasad</v>
      </c>
      <c r="C345" s="98" t="str">
        <f>'VZGTTQ00005360 - Amjad'!C10</f>
        <v>Offshore</v>
      </c>
      <c r="D345" s="98" t="str">
        <f>'VZGTTQ00005360 - Amjad'!D10</f>
        <v>PCT 143</v>
      </c>
      <c r="E345" s="103" t="str">
        <f>'VZGTTQ00005360 - Amjad'!E10</f>
        <v xml:space="preserve"> L6 Project Manager </v>
      </c>
      <c r="F345" s="111" t="s">
        <v>103</v>
      </c>
      <c r="G345" s="111" t="s">
        <v>104</v>
      </c>
      <c r="H345" s="98">
        <v>1000348365</v>
      </c>
      <c r="I345" s="98" t="s">
        <v>106</v>
      </c>
      <c r="J345" s="98" t="s">
        <v>24</v>
      </c>
      <c r="K345" s="15">
        <f>'VZGTTQ00005360 - Amjad'!F10</f>
        <v>27.787500000000001</v>
      </c>
      <c r="L345" s="15">
        <f>'VZGTTQ00005360 - Amjad'!G10</f>
        <v>4890.6000000000004</v>
      </c>
      <c r="M345" s="15">
        <f>'VZGTTQ00005360 - Amjad'!H10</f>
        <v>4890.6000000000004</v>
      </c>
      <c r="N345" s="15">
        <f>'VZGTTQ00005360 - Amjad'!I10</f>
        <v>4890.6000000000004</v>
      </c>
      <c r="O345" s="15">
        <f>'VZGTTQ00005360 - Amjad'!J10</f>
        <v>0</v>
      </c>
      <c r="P345" s="15">
        <f>'VZGTTQ00005360 - Amjad'!K10</f>
        <v>0</v>
      </c>
      <c r="Q345" s="15">
        <f>'VZGTTQ00005360 - Amjad'!L10</f>
        <v>0</v>
      </c>
      <c r="R345" s="15">
        <f>'VZGTTQ00005360 - Amjad'!M10</f>
        <v>0</v>
      </c>
      <c r="S345" s="15">
        <f>'VZGTTQ00005360 - Amjad'!N10</f>
        <v>9781.2000000000007</v>
      </c>
      <c r="T345" s="15">
        <f>'VZGTTQ00005360 - Amjad'!O10</f>
        <v>0</v>
      </c>
      <c r="U345" s="15">
        <f>'VZGTTQ00005360 - Amjad'!P10</f>
        <v>9781.2000000000007</v>
      </c>
      <c r="V345" s="98">
        <f>'VZGTTQ00005360 - Amjad'!Q10</f>
        <v>0</v>
      </c>
    </row>
    <row r="346" spans="1:22" ht="20.9" customHeight="1">
      <c r="A346" s="98">
        <f>'VZGTTQ00005360 - Amjad'!A11</f>
        <v>2029189</v>
      </c>
      <c r="B346" s="98" t="str">
        <f>'VZGTTQ00005360 - Amjad'!B11</f>
        <v>Veethulli,Sajani</v>
      </c>
      <c r="C346" s="98" t="str">
        <f>'VZGTTQ00005360 - Amjad'!C11</f>
        <v>Offshore</v>
      </c>
      <c r="D346" s="98" t="str">
        <f>'VZGTTQ00005360 - Amjad'!D11</f>
        <v>PCT 143</v>
      </c>
      <c r="E346" s="103" t="str">
        <f>'VZGTTQ00005360 - Amjad'!E11</f>
        <v xml:space="preserve"> L5  Business Analyst - Lead  </v>
      </c>
      <c r="F346" s="111" t="s">
        <v>103</v>
      </c>
      <c r="G346" s="111" t="s">
        <v>104</v>
      </c>
      <c r="H346" s="98">
        <v>1000348365</v>
      </c>
      <c r="I346" s="98" t="s">
        <v>106</v>
      </c>
      <c r="J346" s="98" t="s">
        <v>24</v>
      </c>
      <c r="K346" s="15">
        <f>'VZGTTQ00005360 - Amjad'!F11</f>
        <v>22.024999999999999</v>
      </c>
      <c r="L346" s="15">
        <f>'VZGTTQ00005360 - Amjad'!G11</f>
        <v>3876.3999999999996</v>
      </c>
      <c r="M346" s="15">
        <f>'VZGTTQ00005360 - Amjad'!H11</f>
        <v>3876.3999999999996</v>
      </c>
      <c r="N346" s="15">
        <f>'VZGTTQ00005360 - Amjad'!I11</f>
        <v>3876.3999999999996</v>
      </c>
      <c r="O346" s="15">
        <f>'VZGTTQ00005360 - Amjad'!J11</f>
        <v>0</v>
      </c>
      <c r="P346" s="15">
        <f>'VZGTTQ00005360 - Amjad'!K11</f>
        <v>0</v>
      </c>
      <c r="Q346" s="15">
        <f>'VZGTTQ00005360 - Amjad'!L11</f>
        <v>0</v>
      </c>
      <c r="R346" s="15">
        <f>'VZGTTQ00005360 - Amjad'!M11</f>
        <v>0</v>
      </c>
      <c r="S346" s="15">
        <f>'VZGTTQ00005360 - Amjad'!N11</f>
        <v>7752.7999999999993</v>
      </c>
      <c r="T346" s="15">
        <f>'VZGTTQ00005360 - Amjad'!O11</f>
        <v>0</v>
      </c>
      <c r="U346" s="15">
        <f>'VZGTTQ00005360 - Amjad'!P11</f>
        <v>7752.7999999999993</v>
      </c>
      <c r="V346" s="98">
        <f>'VZGTTQ00005360 - Amjad'!Q11</f>
        <v>0</v>
      </c>
    </row>
    <row r="347" spans="1:22" ht="20.9" customHeight="1">
      <c r="A347" s="98">
        <f>'VZGTTQ00005360 - Amjad'!A12</f>
        <v>616521</v>
      </c>
      <c r="B347" s="98" t="str">
        <f>'VZGTTQ00005360 - Amjad'!B12</f>
        <v>Rajendran,Rajkumar</v>
      </c>
      <c r="C347" s="98" t="str">
        <f>'VZGTTQ00005360 - Amjad'!C12</f>
        <v>Offshore</v>
      </c>
      <c r="D347" s="98" t="str">
        <f>'VZGTTQ00005360 - Amjad'!D12</f>
        <v>PCT 143</v>
      </c>
      <c r="E347" s="103" t="str">
        <f>'VZGTTQ00005360 - Amjad'!E12</f>
        <v xml:space="preserve"> L5 Creative Dev Lead </v>
      </c>
      <c r="F347" s="111" t="s">
        <v>103</v>
      </c>
      <c r="G347" s="111" t="s">
        <v>104</v>
      </c>
      <c r="H347" s="98">
        <v>1000348365</v>
      </c>
      <c r="I347" s="98" t="s">
        <v>106</v>
      </c>
      <c r="J347" s="98" t="s">
        <v>24</v>
      </c>
      <c r="K347" s="15">
        <f>'VZGTTQ00005360 - Amjad'!F12</f>
        <v>21.975000000000001</v>
      </c>
      <c r="L347" s="15">
        <f>'VZGTTQ00005360 - Amjad'!G12</f>
        <v>3867.6000000000004</v>
      </c>
      <c r="M347" s="15">
        <f>'VZGTTQ00005360 - Amjad'!H12</f>
        <v>3867.6000000000004</v>
      </c>
      <c r="N347" s="15">
        <f>'VZGTTQ00005360 - Amjad'!I12</f>
        <v>3867.6000000000004</v>
      </c>
      <c r="O347" s="15">
        <f>'VZGTTQ00005360 - Amjad'!J12</f>
        <v>0</v>
      </c>
      <c r="P347" s="15">
        <f>'VZGTTQ00005360 - Amjad'!K12</f>
        <v>0</v>
      </c>
      <c r="Q347" s="15">
        <f>'VZGTTQ00005360 - Amjad'!L12</f>
        <v>0</v>
      </c>
      <c r="R347" s="15">
        <f>'VZGTTQ00005360 - Amjad'!M12</f>
        <v>0</v>
      </c>
      <c r="S347" s="15">
        <f>'VZGTTQ00005360 - Amjad'!N12</f>
        <v>7735.2000000000007</v>
      </c>
      <c r="T347" s="15">
        <f>'VZGTTQ00005360 - Amjad'!O12</f>
        <v>0</v>
      </c>
      <c r="U347" s="15">
        <f>'VZGTTQ00005360 - Amjad'!P12</f>
        <v>7735.2000000000007</v>
      </c>
      <c r="V347" s="98">
        <f>'VZGTTQ00005360 - Amjad'!Q12</f>
        <v>0</v>
      </c>
    </row>
    <row r="348" spans="1:22" ht="20.9" customHeight="1">
      <c r="A348" s="98">
        <f>'VZGTTQ00005360 - Amjad'!A13</f>
        <v>2277441</v>
      </c>
      <c r="B348" s="98" t="str">
        <f>'VZGTTQ00005360 - Amjad'!B13</f>
        <v>Kayal</v>
      </c>
      <c r="C348" s="98" t="str">
        <f>'VZGTTQ00005360 - Amjad'!C13</f>
        <v>Offshore</v>
      </c>
      <c r="D348" s="98" t="str">
        <f>'VZGTTQ00005360 - Amjad'!D13</f>
        <v>PCT 143</v>
      </c>
      <c r="E348" s="103" t="str">
        <f>'VZGTTQ00005360 - Amjad'!E13</f>
        <v xml:space="preserve"> L5 Creative Dev Lead </v>
      </c>
      <c r="F348" s="111" t="s">
        <v>103</v>
      </c>
      <c r="G348" s="111" t="s">
        <v>104</v>
      </c>
      <c r="H348" s="98">
        <v>1000348365</v>
      </c>
      <c r="I348" s="98" t="s">
        <v>106</v>
      </c>
      <c r="J348" s="98" t="s">
        <v>24</v>
      </c>
      <c r="K348" s="15">
        <f>'VZGTTQ00005360 - Amjad'!F13</f>
        <v>21.975000000000001</v>
      </c>
      <c r="L348" s="15">
        <f>'VZGTTQ00005360 - Amjad'!G13</f>
        <v>3867.6000000000004</v>
      </c>
      <c r="M348" s="15">
        <f>'VZGTTQ00005360 - Amjad'!H13</f>
        <v>3867.6000000000004</v>
      </c>
      <c r="N348" s="15">
        <f>'VZGTTQ00005360 - Amjad'!I13</f>
        <v>3867.6000000000004</v>
      </c>
      <c r="O348" s="15">
        <f>'VZGTTQ00005360 - Amjad'!J13</f>
        <v>0</v>
      </c>
      <c r="P348" s="15">
        <f>'VZGTTQ00005360 - Amjad'!K13</f>
        <v>0</v>
      </c>
      <c r="Q348" s="15">
        <f>'VZGTTQ00005360 - Amjad'!L13</f>
        <v>0</v>
      </c>
      <c r="R348" s="15">
        <f>'VZGTTQ00005360 - Amjad'!M13</f>
        <v>0</v>
      </c>
      <c r="S348" s="15">
        <f>'VZGTTQ00005360 - Amjad'!N13</f>
        <v>7735.2000000000007</v>
      </c>
      <c r="T348" s="15">
        <f>'VZGTTQ00005360 - Amjad'!O13</f>
        <v>0</v>
      </c>
      <c r="U348" s="15">
        <f>'VZGTTQ00005360 - Amjad'!P13</f>
        <v>7735.2000000000007</v>
      </c>
      <c r="V348" s="98">
        <f>'VZGTTQ00005360 - Amjad'!Q13</f>
        <v>0</v>
      </c>
    </row>
    <row r="349" spans="1:22" ht="20.9" customHeight="1">
      <c r="A349" s="98">
        <f>'VZGTTQ00005360 - Amjad'!A14</f>
        <v>260253</v>
      </c>
      <c r="B349" s="98" t="str">
        <f>'VZGTTQ00005360 - Amjad'!B14</f>
        <v>Malini Gunasekaran</v>
      </c>
      <c r="C349" s="98" t="str">
        <f>'VZGTTQ00005360 - Amjad'!C14</f>
        <v>Offshore</v>
      </c>
      <c r="D349" s="98" t="str">
        <f>'VZGTTQ00005360 - Amjad'!D14</f>
        <v>PCT 143</v>
      </c>
      <c r="E349" s="103" t="str">
        <f>'VZGTTQ00005360 - Amjad'!E14</f>
        <v xml:space="preserve"> L5 Business Analyst </v>
      </c>
      <c r="F349" s="111" t="s">
        <v>103</v>
      </c>
      <c r="G349" s="111" t="s">
        <v>104</v>
      </c>
      <c r="H349" s="98">
        <v>1000348365</v>
      </c>
      <c r="I349" s="98" t="s">
        <v>106</v>
      </c>
      <c r="J349" s="98" t="s">
        <v>24</v>
      </c>
      <c r="K349" s="15">
        <f>'VZGTTQ00005360 - Amjad'!F14</f>
        <v>22.024999999999999</v>
      </c>
      <c r="L349" s="15">
        <f>'VZGTTQ00005360 - Amjad'!G14</f>
        <v>3876.3999999999996</v>
      </c>
      <c r="M349" s="15">
        <f>'VZGTTQ00005360 - Amjad'!H14</f>
        <v>3876.3999999999996</v>
      </c>
      <c r="N349" s="15">
        <f>'VZGTTQ00005360 - Amjad'!I14</f>
        <v>3876.3999999999996</v>
      </c>
      <c r="O349" s="15">
        <f>'VZGTTQ00005360 - Amjad'!J14</f>
        <v>0</v>
      </c>
      <c r="P349" s="15">
        <f>'VZGTTQ00005360 - Amjad'!K14</f>
        <v>0</v>
      </c>
      <c r="Q349" s="15">
        <f>'VZGTTQ00005360 - Amjad'!L14</f>
        <v>0</v>
      </c>
      <c r="R349" s="15">
        <f>'VZGTTQ00005360 - Amjad'!M14</f>
        <v>0</v>
      </c>
      <c r="S349" s="15">
        <f>'VZGTTQ00005360 - Amjad'!N14</f>
        <v>7752.7999999999993</v>
      </c>
      <c r="T349" s="15">
        <f>'VZGTTQ00005360 - Amjad'!O14</f>
        <v>0</v>
      </c>
      <c r="U349" s="15">
        <f>'VZGTTQ00005360 - Amjad'!P14</f>
        <v>7752.7999999999993</v>
      </c>
      <c r="V349" s="98">
        <f>'VZGTTQ00005360 - Amjad'!Q14</f>
        <v>0</v>
      </c>
    </row>
    <row r="350" spans="1:22" ht="20.9" customHeight="1">
      <c r="A350" s="98">
        <f>'VZGTTQ00005360 - Amjad'!A15</f>
        <v>890446</v>
      </c>
      <c r="B350" s="98" t="str">
        <f>'VZGTTQ00005360 - Amjad'!B15</f>
        <v>Murugesan,Aravind</v>
      </c>
      <c r="C350" s="98" t="str">
        <f>'VZGTTQ00005360 - Amjad'!C15</f>
        <v>Offshore</v>
      </c>
      <c r="D350" s="98" t="str">
        <f>'VZGTTQ00005360 - Amjad'!D15</f>
        <v>PCT 143</v>
      </c>
      <c r="E350" s="103" t="str">
        <f>'VZGTTQ00005360 - Amjad'!E15</f>
        <v xml:space="preserve"> L4 AEM Developer </v>
      </c>
      <c r="F350" s="111" t="s">
        <v>103</v>
      </c>
      <c r="G350" s="111" t="s">
        <v>104</v>
      </c>
      <c r="H350" s="98">
        <v>1000348365</v>
      </c>
      <c r="I350" s="98" t="s">
        <v>106</v>
      </c>
      <c r="J350" s="98" t="s">
        <v>24</v>
      </c>
      <c r="K350" s="15">
        <f>'VZGTTQ00005360 - Amjad'!F15</f>
        <v>24.5</v>
      </c>
      <c r="L350" s="15">
        <f>'VZGTTQ00005360 - Amjad'!G15</f>
        <v>4312</v>
      </c>
      <c r="M350" s="15">
        <f>'VZGTTQ00005360 - Amjad'!H15</f>
        <v>4312</v>
      </c>
      <c r="N350" s="15">
        <f>'VZGTTQ00005360 - Amjad'!I15</f>
        <v>4312</v>
      </c>
      <c r="O350" s="15">
        <f>'VZGTTQ00005360 - Amjad'!J15</f>
        <v>0</v>
      </c>
      <c r="P350" s="15">
        <f>'VZGTTQ00005360 - Amjad'!K15</f>
        <v>0</v>
      </c>
      <c r="Q350" s="15">
        <f>'VZGTTQ00005360 - Amjad'!L15</f>
        <v>0</v>
      </c>
      <c r="R350" s="15">
        <f>'VZGTTQ00005360 - Amjad'!M15</f>
        <v>0</v>
      </c>
      <c r="S350" s="15">
        <f>'VZGTTQ00005360 - Amjad'!N15</f>
        <v>8624</v>
      </c>
      <c r="T350" s="15">
        <f>'VZGTTQ00005360 - Amjad'!O15</f>
        <v>0</v>
      </c>
      <c r="U350" s="15">
        <f>'VZGTTQ00005360 - Amjad'!P15</f>
        <v>8624</v>
      </c>
      <c r="V350" s="98">
        <f>'VZGTTQ00005360 - Amjad'!Q15</f>
        <v>0</v>
      </c>
    </row>
    <row r="351" spans="1:22" ht="20.9" customHeight="1">
      <c r="A351" s="98">
        <f>'VZGTTQ00005360 - Amjad'!A16</f>
        <v>839719</v>
      </c>
      <c r="B351" s="98" t="str">
        <f>'VZGTTQ00005360 - Amjad'!B16</f>
        <v>K,Prasanth R</v>
      </c>
      <c r="C351" s="98" t="str">
        <f>'VZGTTQ00005360 - Amjad'!C16</f>
        <v>Offshore</v>
      </c>
      <c r="D351" s="98" t="str">
        <f>'VZGTTQ00005360 - Amjad'!D16</f>
        <v>PCT 143</v>
      </c>
      <c r="E351" s="103" t="str">
        <f>'VZGTTQ00005360 - Amjad'!E16</f>
        <v xml:space="preserve"> L4 AEM Developer </v>
      </c>
      <c r="F351" s="111" t="s">
        <v>103</v>
      </c>
      <c r="G351" s="111" t="s">
        <v>104</v>
      </c>
      <c r="H351" s="98">
        <v>1000348365</v>
      </c>
      <c r="I351" s="98" t="s">
        <v>106</v>
      </c>
      <c r="J351" s="98" t="s">
        <v>24</v>
      </c>
      <c r="K351" s="15">
        <f>'VZGTTQ00005360 - Amjad'!F16</f>
        <v>24.5</v>
      </c>
      <c r="L351" s="15">
        <f>'VZGTTQ00005360 - Amjad'!G16</f>
        <v>4312</v>
      </c>
      <c r="M351" s="15">
        <f>'VZGTTQ00005360 - Amjad'!H16</f>
        <v>4312</v>
      </c>
      <c r="N351" s="15">
        <f>'VZGTTQ00005360 - Amjad'!I16</f>
        <v>4312</v>
      </c>
      <c r="O351" s="15">
        <f>'VZGTTQ00005360 - Amjad'!J16</f>
        <v>0</v>
      </c>
      <c r="P351" s="15">
        <f>'VZGTTQ00005360 - Amjad'!K16</f>
        <v>0</v>
      </c>
      <c r="Q351" s="15">
        <f>'VZGTTQ00005360 - Amjad'!L16</f>
        <v>0</v>
      </c>
      <c r="R351" s="15">
        <f>'VZGTTQ00005360 - Amjad'!M16</f>
        <v>0</v>
      </c>
      <c r="S351" s="15">
        <f>'VZGTTQ00005360 - Amjad'!N16</f>
        <v>8624</v>
      </c>
      <c r="T351" s="15">
        <f>'VZGTTQ00005360 - Amjad'!O16</f>
        <v>0</v>
      </c>
      <c r="U351" s="15">
        <f>'VZGTTQ00005360 - Amjad'!P16</f>
        <v>8624</v>
      </c>
      <c r="V351" s="98">
        <f>'VZGTTQ00005360 - Amjad'!Q16</f>
        <v>0</v>
      </c>
    </row>
    <row r="352" spans="1:22" ht="20.9" customHeight="1">
      <c r="A352" s="98">
        <f>'VZGTTQ00005360 - Amjad'!A17</f>
        <v>2134843</v>
      </c>
      <c r="B352" s="98" t="str">
        <f>'VZGTTQ00005360 - Amjad'!B17</f>
        <v>Kirrutugga</v>
      </c>
      <c r="C352" s="98" t="str">
        <f>'VZGTTQ00005360 - Amjad'!C17</f>
        <v>Offshore</v>
      </c>
      <c r="D352" s="98" t="str">
        <f>'VZGTTQ00005360 - Amjad'!D17</f>
        <v>PCT 143</v>
      </c>
      <c r="E352" s="103" t="str">
        <f>'VZGTTQ00005360 - Amjad'!E17</f>
        <v xml:space="preserve"> L3 Creative Developer </v>
      </c>
      <c r="F352" s="111" t="s">
        <v>103</v>
      </c>
      <c r="G352" s="111" t="s">
        <v>104</v>
      </c>
      <c r="H352" s="98">
        <v>1000348365</v>
      </c>
      <c r="I352" s="98" t="s">
        <v>106</v>
      </c>
      <c r="J352" s="98" t="s">
        <v>24</v>
      </c>
      <c r="K352" s="15">
        <f>'VZGTTQ00005360 - Amjad'!F17</f>
        <v>21.212499999999999</v>
      </c>
      <c r="L352" s="15">
        <f>'VZGTTQ00005360 - Amjad'!G17</f>
        <v>3733.3999999999996</v>
      </c>
      <c r="M352" s="15">
        <f>'VZGTTQ00005360 - Amjad'!H17</f>
        <v>3733.3999999999996</v>
      </c>
      <c r="N352" s="15">
        <f>'VZGTTQ00005360 - Amjad'!I17</f>
        <v>3733.3999999999996</v>
      </c>
      <c r="O352" s="15">
        <f>'VZGTTQ00005360 - Amjad'!J17</f>
        <v>0</v>
      </c>
      <c r="P352" s="15">
        <f>'VZGTTQ00005360 - Amjad'!K17</f>
        <v>0</v>
      </c>
      <c r="Q352" s="15">
        <f>'VZGTTQ00005360 - Amjad'!L17</f>
        <v>0</v>
      </c>
      <c r="R352" s="15">
        <f>'VZGTTQ00005360 - Amjad'!M17</f>
        <v>0</v>
      </c>
      <c r="S352" s="15">
        <f>'VZGTTQ00005360 - Amjad'!N17</f>
        <v>7466.7999999999993</v>
      </c>
      <c r="T352" s="15">
        <f>'VZGTTQ00005360 - Amjad'!O17</f>
        <v>0</v>
      </c>
      <c r="U352" s="15">
        <f>'VZGTTQ00005360 - Amjad'!P17</f>
        <v>7466.7999999999993</v>
      </c>
      <c r="V352" s="98">
        <f>'VZGTTQ00005360 - Amjad'!Q17</f>
        <v>0</v>
      </c>
    </row>
    <row r="353" spans="1:22" ht="20.9" customHeight="1">
      <c r="A353" s="98">
        <f>'VZGTTQ00005360 - Amjad'!A18</f>
        <v>2134602</v>
      </c>
      <c r="B353" s="98" t="str">
        <f>'VZGTTQ00005360 - Amjad'!B18</f>
        <v>C,Anitha</v>
      </c>
      <c r="C353" s="98" t="str">
        <f>'VZGTTQ00005360 - Amjad'!C18</f>
        <v>Offshore</v>
      </c>
      <c r="D353" s="98" t="str">
        <f>'VZGTTQ00005360 - Amjad'!D18</f>
        <v>PCT 143</v>
      </c>
      <c r="E353" s="103" t="str">
        <f>'VZGTTQ00005360 - Amjad'!E18</f>
        <v xml:space="preserve"> L3 Creative Developer </v>
      </c>
      <c r="F353" s="111" t="s">
        <v>103</v>
      </c>
      <c r="G353" s="111" t="s">
        <v>104</v>
      </c>
      <c r="H353" s="98">
        <v>1000348365</v>
      </c>
      <c r="I353" s="98" t="s">
        <v>106</v>
      </c>
      <c r="J353" s="98" t="s">
        <v>24</v>
      </c>
      <c r="K353" s="15">
        <f>'VZGTTQ00005360 - Amjad'!F18</f>
        <v>21.212499999999999</v>
      </c>
      <c r="L353" s="15">
        <f>'VZGTTQ00005360 - Amjad'!G18</f>
        <v>3733.3999999999996</v>
      </c>
      <c r="M353" s="15">
        <f>'VZGTTQ00005360 - Amjad'!H18</f>
        <v>3733.3999999999996</v>
      </c>
      <c r="N353" s="15">
        <f>'VZGTTQ00005360 - Amjad'!I18</f>
        <v>3733.3999999999996</v>
      </c>
      <c r="O353" s="15">
        <f>'VZGTTQ00005360 - Amjad'!J18</f>
        <v>0</v>
      </c>
      <c r="P353" s="15">
        <f>'VZGTTQ00005360 - Amjad'!K18</f>
        <v>0</v>
      </c>
      <c r="Q353" s="15">
        <f>'VZGTTQ00005360 - Amjad'!L18</f>
        <v>0</v>
      </c>
      <c r="R353" s="15">
        <f>'VZGTTQ00005360 - Amjad'!M18</f>
        <v>0</v>
      </c>
      <c r="S353" s="15">
        <f>'VZGTTQ00005360 - Amjad'!N18</f>
        <v>7466.7999999999993</v>
      </c>
      <c r="T353" s="15">
        <f>'VZGTTQ00005360 - Amjad'!O18</f>
        <v>0</v>
      </c>
      <c r="U353" s="15">
        <f>'VZGTTQ00005360 - Amjad'!P18</f>
        <v>7466.7999999999993</v>
      </c>
      <c r="V353" s="98">
        <f>'VZGTTQ00005360 - Amjad'!Q18</f>
        <v>0</v>
      </c>
    </row>
    <row r="354" spans="1:22" ht="20.9" customHeight="1">
      <c r="A354" s="98">
        <f>'VZGTTQ00005360 - Amjad'!A19</f>
        <v>2134910</v>
      </c>
      <c r="B354" s="98" t="str">
        <f>'VZGTTQ00005360 - Amjad'!B19</f>
        <v>Balaji,Aarthi</v>
      </c>
      <c r="C354" s="98" t="str">
        <f>'VZGTTQ00005360 - Amjad'!C19</f>
        <v>Offshore</v>
      </c>
      <c r="D354" s="98" t="str">
        <f>'VZGTTQ00005360 - Amjad'!D19</f>
        <v>PCT 143</v>
      </c>
      <c r="E354" s="103" t="str">
        <f>'VZGTTQ00005360 - Amjad'!E19</f>
        <v xml:space="preserve"> L1 Creative  Developer </v>
      </c>
      <c r="F354" s="111" t="s">
        <v>103</v>
      </c>
      <c r="G354" s="111" t="s">
        <v>104</v>
      </c>
      <c r="H354" s="98">
        <v>1000348365</v>
      </c>
      <c r="I354" s="98" t="s">
        <v>106</v>
      </c>
      <c r="J354" s="98" t="s">
        <v>24</v>
      </c>
      <c r="K354" s="15">
        <f>'VZGTTQ00005360 - Amjad'!F19</f>
        <v>21.212499999999999</v>
      </c>
      <c r="L354" s="15">
        <f>'VZGTTQ00005360 - Amjad'!G19</f>
        <v>3733.3999999999996</v>
      </c>
      <c r="M354" s="15">
        <f>'VZGTTQ00005360 - Amjad'!H19</f>
        <v>3733.3999999999996</v>
      </c>
      <c r="N354" s="15">
        <f>'VZGTTQ00005360 - Amjad'!I19</f>
        <v>3733.3999999999996</v>
      </c>
      <c r="O354" s="15">
        <f>'VZGTTQ00005360 - Amjad'!J19</f>
        <v>0</v>
      </c>
      <c r="P354" s="15">
        <f>'VZGTTQ00005360 - Amjad'!K19</f>
        <v>0</v>
      </c>
      <c r="Q354" s="15">
        <f>'VZGTTQ00005360 - Amjad'!L19</f>
        <v>0</v>
      </c>
      <c r="R354" s="15">
        <f>'VZGTTQ00005360 - Amjad'!M19</f>
        <v>0</v>
      </c>
      <c r="S354" s="15">
        <f>'VZGTTQ00005360 - Amjad'!N19</f>
        <v>7466.7999999999993</v>
      </c>
      <c r="T354" s="15">
        <f>'VZGTTQ00005360 - Amjad'!O19</f>
        <v>0</v>
      </c>
      <c r="U354" s="15">
        <f>'VZGTTQ00005360 - Amjad'!P19</f>
        <v>7466.7999999999993</v>
      </c>
      <c r="V354" s="98">
        <f>'VZGTTQ00005360 - Amjad'!Q19</f>
        <v>0</v>
      </c>
    </row>
    <row r="355" spans="1:22" ht="20.9" customHeight="1">
      <c r="A355" s="98">
        <f>'VZGTTQ00005360 - Amjad'!A20</f>
        <v>904809</v>
      </c>
      <c r="B355" s="98" t="str">
        <f>'VZGTTQ00005360 - Amjad'!B20</f>
        <v>Sharma,Aashish</v>
      </c>
      <c r="C355" s="98" t="str">
        <f>'VZGTTQ00005360 - Amjad'!C20</f>
        <v>Offshore</v>
      </c>
      <c r="D355" s="98" t="str">
        <f>'VZGTTQ00005360 - Amjad'!D20</f>
        <v>PCT 143</v>
      </c>
      <c r="E355" s="103" t="str">
        <f>'VZGTTQ00005360 - Amjad'!E20</f>
        <v xml:space="preserve"> L1 Creative  Developer </v>
      </c>
      <c r="F355" s="111" t="s">
        <v>103</v>
      </c>
      <c r="G355" s="111" t="s">
        <v>104</v>
      </c>
      <c r="H355" s="98">
        <v>1000348365</v>
      </c>
      <c r="I355" s="98" t="s">
        <v>106</v>
      </c>
      <c r="J355" s="98" t="s">
        <v>24</v>
      </c>
      <c r="K355" s="15">
        <f>'VZGTTQ00005360 - Amjad'!F20</f>
        <v>21.212499999999999</v>
      </c>
      <c r="L355" s="15">
        <f>'VZGTTQ00005360 - Amjad'!G20</f>
        <v>3733.3999999999996</v>
      </c>
      <c r="M355" s="15">
        <f>'VZGTTQ00005360 - Amjad'!H20</f>
        <v>3733.3999999999996</v>
      </c>
      <c r="N355" s="15">
        <f>'VZGTTQ00005360 - Amjad'!I20</f>
        <v>3733.3999999999996</v>
      </c>
      <c r="O355" s="15">
        <f>'VZGTTQ00005360 - Amjad'!J20</f>
        <v>0</v>
      </c>
      <c r="P355" s="15">
        <f>'VZGTTQ00005360 - Amjad'!K20</f>
        <v>0</v>
      </c>
      <c r="Q355" s="15">
        <f>'VZGTTQ00005360 - Amjad'!L20</f>
        <v>0</v>
      </c>
      <c r="R355" s="15">
        <f>'VZGTTQ00005360 - Amjad'!M20</f>
        <v>0</v>
      </c>
      <c r="S355" s="15">
        <f>'VZGTTQ00005360 - Amjad'!N20</f>
        <v>7466.7999999999993</v>
      </c>
      <c r="T355" s="15">
        <f>'VZGTTQ00005360 - Amjad'!O20</f>
        <v>0</v>
      </c>
      <c r="U355" s="15">
        <f>'VZGTTQ00005360 - Amjad'!P20</f>
        <v>7466.7999999999993</v>
      </c>
      <c r="V355" s="98">
        <f>'VZGTTQ00005360 - Amjad'!Q20</f>
        <v>0</v>
      </c>
    </row>
    <row r="356" spans="1:22" ht="20.9" customHeight="1">
      <c r="A356" s="98">
        <f>'VZGTTQ00005360 - Amjad'!A21</f>
        <v>894920</v>
      </c>
      <c r="B356" s="98" t="str">
        <f>'VZGTTQ00005360 - Amjad'!B21</f>
        <v>Venkata Monika,Alampalli</v>
      </c>
      <c r="C356" s="98" t="str">
        <f>'VZGTTQ00005360 - Amjad'!C21</f>
        <v>Offshore</v>
      </c>
      <c r="D356" s="98" t="str">
        <f>'VZGTTQ00005360 - Amjad'!D21</f>
        <v>PCT 143</v>
      </c>
      <c r="E356" s="103" t="str">
        <f>'VZGTTQ00005360 - Amjad'!E21</f>
        <v xml:space="preserve"> L1 Creative  Developer </v>
      </c>
      <c r="F356" s="111" t="s">
        <v>103</v>
      </c>
      <c r="G356" s="111" t="s">
        <v>104</v>
      </c>
      <c r="H356" s="98">
        <v>1000348365</v>
      </c>
      <c r="I356" s="98" t="s">
        <v>106</v>
      </c>
      <c r="J356" s="98" t="s">
        <v>24</v>
      </c>
      <c r="K356" s="15">
        <f>'VZGTTQ00005360 - Amjad'!F21</f>
        <v>21.212499999999999</v>
      </c>
      <c r="L356" s="15">
        <f>'VZGTTQ00005360 - Amjad'!G21</f>
        <v>3733.3999999999996</v>
      </c>
      <c r="M356" s="15">
        <f>'VZGTTQ00005360 - Amjad'!H21</f>
        <v>3733.3999999999996</v>
      </c>
      <c r="N356" s="15">
        <f>'VZGTTQ00005360 - Amjad'!I21</f>
        <v>3733.3999999999996</v>
      </c>
      <c r="O356" s="15">
        <f>'VZGTTQ00005360 - Amjad'!J21</f>
        <v>0</v>
      </c>
      <c r="P356" s="15">
        <f>'VZGTTQ00005360 - Amjad'!K21</f>
        <v>0</v>
      </c>
      <c r="Q356" s="15">
        <f>'VZGTTQ00005360 - Amjad'!L21</f>
        <v>0</v>
      </c>
      <c r="R356" s="15">
        <f>'VZGTTQ00005360 - Amjad'!M21</f>
        <v>0</v>
      </c>
      <c r="S356" s="15">
        <f>'VZGTTQ00005360 - Amjad'!N21</f>
        <v>7466.7999999999993</v>
      </c>
      <c r="T356" s="15">
        <f>'VZGTTQ00005360 - Amjad'!O21</f>
        <v>0</v>
      </c>
      <c r="U356" s="15">
        <f>'VZGTTQ00005360 - Amjad'!P21</f>
        <v>7466.7999999999993</v>
      </c>
      <c r="V356" s="98">
        <f>'VZGTTQ00005360 - Amjad'!Q21</f>
        <v>0</v>
      </c>
    </row>
    <row r="357" spans="1:22" ht="20.9" customHeight="1">
      <c r="A357" s="98">
        <f>'VZGTTQ00005360 - Amjad'!A22</f>
        <v>2088567</v>
      </c>
      <c r="B357" s="98" t="str">
        <f>'VZGTTQ00005360 - Amjad'!B22</f>
        <v>Upadhyay,Tanuj</v>
      </c>
      <c r="C357" s="98" t="str">
        <f>'VZGTTQ00005360 - Amjad'!C22</f>
        <v>Offshore</v>
      </c>
      <c r="D357" s="98" t="str">
        <f>'VZGTTQ00005360 - Amjad'!D22</f>
        <v>PCT 143</v>
      </c>
      <c r="E357" s="103" t="str">
        <f>'VZGTTQ00005360 - Amjad'!E22</f>
        <v xml:space="preserve"> L1 Creative  Developer </v>
      </c>
      <c r="F357" s="111" t="s">
        <v>103</v>
      </c>
      <c r="G357" s="111" t="s">
        <v>104</v>
      </c>
      <c r="H357" s="98">
        <v>1000348365</v>
      </c>
      <c r="I357" s="98" t="s">
        <v>106</v>
      </c>
      <c r="J357" s="98" t="s">
        <v>24</v>
      </c>
      <c r="K357" s="15">
        <f>'VZGTTQ00005360 - Amjad'!F22</f>
        <v>21.212499999999999</v>
      </c>
      <c r="L357" s="15">
        <f>'VZGTTQ00005360 - Amjad'!G22</f>
        <v>3733.3999999999996</v>
      </c>
      <c r="M357" s="15">
        <f>'VZGTTQ00005360 - Amjad'!H22</f>
        <v>3733.3999999999996</v>
      </c>
      <c r="N357" s="15">
        <f>'VZGTTQ00005360 - Amjad'!I22</f>
        <v>3733.3999999999996</v>
      </c>
      <c r="O357" s="15">
        <f>'VZGTTQ00005360 - Amjad'!J22</f>
        <v>0</v>
      </c>
      <c r="P357" s="15">
        <f>'VZGTTQ00005360 - Amjad'!K22</f>
        <v>0</v>
      </c>
      <c r="Q357" s="15">
        <f>'VZGTTQ00005360 - Amjad'!L22</f>
        <v>0</v>
      </c>
      <c r="R357" s="15">
        <f>'VZGTTQ00005360 - Amjad'!M22</f>
        <v>0</v>
      </c>
      <c r="S357" s="15">
        <f>'VZGTTQ00005360 - Amjad'!N22</f>
        <v>7466.7999999999993</v>
      </c>
      <c r="T357" s="15">
        <f>'VZGTTQ00005360 - Amjad'!O22</f>
        <v>0</v>
      </c>
      <c r="U357" s="15">
        <f>'VZGTTQ00005360 - Amjad'!P22</f>
        <v>7466.7999999999993</v>
      </c>
      <c r="V357" s="98">
        <f>'VZGTTQ00005360 - Amjad'!Q22</f>
        <v>0</v>
      </c>
    </row>
    <row r="358" spans="1:22" ht="20.9" customHeight="1">
      <c r="A358" s="98">
        <f>'VZGTTQ00005360 - Amjad'!A23</f>
        <v>2088629</v>
      </c>
      <c r="B358" s="98" t="str">
        <f>'VZGTTQ00005360 - Amjad'!B23</f>
        <v>Sharma,Anmol</v>
      </c>
      <c r="C358" s="98" t="str">
        <f>'VZGTTQ00005360 - Amjad'!C23</f>
        <v>Offshore</v>
      </c>
      <c r="D358" s="98" t="str">
        <f>'VZGTTQ00005360 - Amjad'!D23</f>
        <v>PCT 143</v>
      </c>
      <c r="E358" s="103" t="str">
        <f>'VZGTTQ00005360 - Amjad'!E23</f>
        <v xml:space="preserve"> L1 Creative  Developer </v>
      </c>
      <c r="F358" s="111" t="s">
        <v>103</v>
      </c>
      <c r="G358" s="111" t="s">
        <v>104</v>
      </c>
      <c r="H358" s="98">
        <v>1000348365</v>
      </c>
      <c r="I358" s="98" t="s">
        <v>106</v>
      </c>
      <c r="J358" s="98" t="s">
        <v>24</v>
      </c>
      <c r="K358" s="15">
        <f>'VZGTTQ00005360 - Amjad'!F23</f>
        <v>21.212499999999999</v>
      </c>
      <c r="L358" s="15">
        <f>'VZGTTQ00005360 - Amjad'!G23</f>
        <v>3733.3999999999996</v>
      </c>
      <c r="M358" s="15">
        <f>'VZGTTQ00005360 - Amjad'!H23</f>
        <v>3733.3999999999996</v>
      </c>
      <c r="N358" s="15">
        <f>'VZGTTQ00005360 - Amjad'!I23</f>
        <v>3733.3999999999996</v>
      </c>
      <c r="O358" s="15">
        <f>'VZGTTQ00005360 - Amjad'!J23</f>
        <v>0</v>
      </c>
      <c r="P358" s="15">
        <f>'VZGTTQ00005360 - Amjad'!K23</f>
        <v>0</v>
      </c>
      <c r="Q358" s="15">
        <f>'VZGTTQ00005360 - Amjad'!L23</f>
        <v>0</v>
      </c>
      <c r="R358" s="15">
        <f>'VZGTTQ00005360 - Amjad'!M23</f>
        <v>0</v>
      </c>
      <c r="S358" s="15">
        <f>'VZGTTQ00005360 - Amjad'!N23</f>
        <v>7466.7999999999993</v>
      </c>
      <c r="T358" s="15">
        <f>'VZGTTQ00005360 - Amjad'!O23</f>
        <v>0</v>
      </c>
      <c r="U358" s="15">
        <f>'VZGTTQ00005360 - Amjad'!P23</f>
        <v>7466.7999999999993</v>
      </c>
      <c r="V358" s="98">
        <f>'VZGTTQ00005360 - Amjad'!Q23</f>
        <v>0</v>
      </c>
    </row>
    <row r="359" spans="1:22" ht="20.9" customHeight="1">
      <c r="A359" s="98">
        <f>'VZGTTQ00005360 - Amjad'!A24</f>
        <v>2247861</v>
      </c>
      <c r="B359" s="98" t="str">
        <f>'VZGTTQ00005360 - Amjad'!B24</f>
        <v>Chandra,Phool</v>
      </c>
      <c r="C359" s="98" t="str">
        <f>'VZGTTQ00005360 - Amjad'!C24</f>
        <v>Offshore</v>
      </c>
      <c r="D359" s="98" t="str">
        <f>'VZGTTQ00005360 - Amjad'!D24</f>
        <v>PCT 143</v>
      </c>
      <c r="E359" s="103" t="str">
        <f>'VZGTTQ00005360 - Amjad'!E24</f>
        <v xml:space="preserve"> L5 AEM Developer </v>
      </c>
      <c r="F359" s="111" t="s">
        <v>103</v>
      </c>
      <c r="G359" s="111" t="s">
        <v>104</v>
      </c>
      <c r="H359" s="98">
        <v>1000348365</v>
      </c>
      <c r="I359" s="98" t="s">
        <v>106</v>
      </c>
      <c r="J359" s="98" t="s">
        <v>63</v>
      </c>
      <c r="K359" s="15">
        <f>'VZGTTQ00005360 - Amjad'!F24</f>
        <v>24.5</v>
      </c>
      <c r="L359" s="15">
        <f>'VZGTTQ00005360 - Amjad'!G24</f>
        <v>4312</v>
      </c>
      <c r="M359" s="15">
        <f>'VZGTTQ00005360 - Amjad'!H24</f>
        <v>4312</v>
      </c>
      <c r="N359" s="15">
        <f>'VZGTTQ00005360 - Amjad'!I24</f>
        <v>4312</v>
      </c>
      <c r="O359" s="15">
        <f>'VZGTTQ00005360 - Amjad'!J24</f>
        <v>0</v>
      </c>
      <c r="P359" s="15">
        <f>'VZGTTQ00005360 - Amjad'!K24</f>
        <v>0</v>
      </c>
      <c r="Q359" s="15">
        <f>'VZGTTQ00005360 - Amjad'!L24</f>
        <v>0</v>
      </c>
      <c r="R359" s="15">
        <f>'VZGTTQ00005360 - Amjad'!M24</f>
        <v>0</v>
      </c>
      <c r="S359" s="15">
        <f>'VZGTTQ00005360 - Amjad'!N24</f>
        <v>8624</v>
      </c>
      <c r="T359" s="15">
        <f>'VZGTTQ00005360 - Amjad'!O24</f>
        <v>0</v>
      </c>
      <c r="U359" s="15">
        <f>'VZGTTQ00005360 - Amjad'!P24</f>
        <v>8624</v>
      </c>
      <c r="V359" s="98">
        <f>'VZGTTQ00005360 - Amjad'!Q24</f>
        <v>0</v>
      </c>
    </row>
    <row r="360" spans="1:22" ht="20.9" customHeight="1">
      <c r="A360" s="98">
        <f>'VZGTTQ00005360 - Amjad'!A25</f>
        <v>2298112</v>
      </c>
      <c r="B360" s="98" t="str">
        <f>'VZGTTQ00005360 - Amjad'!B25</f>
        <v>RamanJI B</v>
      </c>
      <c r="C360" s="98" t="str">
        <f>'VZGTTQ00005360 - Amjad'!C25</f>
        <v>Offshore</v>
      </c>
      <c r="D360" s="98" t="str">
        <f>'VZGTTQ00005360 - Amjad'!D25</f>
        <v>PCT 143</v>
      </c>
      <c r="E360" s="103" t="str">
        <f>'VZGTTQ00005360 - Amjad'!E25</f>
        <v xml:space="preserve"> L5 AEM Developer </v>
      </c>
      <c r="F360" s="111" t="s">
        <v>103</v>
      </c>
      <c r="G360" s="111" t="s">
        <v>104</v>
      </c>
      <c r="H360" s="98">
        <v>1000348365</v>
      </c>
      <c r="I360" s="98" t="s">
        <v>106</v>
      </c>
      <c r="J360" s="98" t="s">
        <v>63</v>
      </c>
      <c r="K360" s="15">
        <f>'VZGTTQ00005360 - Amjad'!F25</f>
        <v>24.5</v>
      </c>
      <c r="L360" s="15">
        <f>'VZGTTQ00005360 - Amjad'!G25</f>
        <v>4312</v>
      </c>
      <c r="M360" s="15">
        <f>'VZGTTQ00005360 - Amjad'!H25</f>
        <v>4312</v>
      </c>
      <c r="N360" s="15">
        <f>'VZGTTQ00005360 - Amjad'!I25</f>
        <v>4312</v>
      </c>
      <c r="O360" s="15">
        <f>'VZGTTQ00005360 - Amjad'!J25</f>
        <v>0</v>
      </c>
      <c r="P360" s="15">
        <f>'VZGTTQ00005360 - Amjad'!K25</f>
        <v>0</v>
      </c>
      <c r="Q360" s="15">
        <f>'VZGTTQ00005360 - Amjad'!L25</f>
        <v>0</v>
      </c>
      <c r="R360" s="15">
        <f>'VZGTTQ00005360 - Amjad'!M25</f>
        <v>0</v>
      </c>
      <c r="S360" s="15">
        <f>'VZGTTQ00005360 - Amjad'!N25</f>
        <v>8624</v>
      </c>
      <c r="T360" s="15">
        <f>'VZGTTQ00005360 - Amjad'!O25</f>
        <v>0</v>
      </c>
      <c r="U360" s="15">
        <f>'VZGTTQ00005360 - Amjad'!P25</f>
        <v>8624</v>
      </c>
      <c r="V360" s="98">
        <f>'VZGTTQ00005360 - Amjad'!Q25</f>
        <v>0</v>
      </c>
    </row>
    <row r="361" spans="1:22" ht="20.9" customHeight="1">
      <c r="A361" s="98">
        <f>'VZGTTQ00005360 - Amjad'!A26</f>
        <v>2100194</v>
      </c>
      <c r="B361" s="98" t="str">
        <f>'VZGTTQ00005360 - Amjad'!B26</f>
        <v>Nagasai Keethi</v>
      </c>
      <c r="C361" s="98" t="str">
        <f>'VZGTTQ00005360 - Amjad'!C26</f>
        <v>Offshore</v>
      </c>
      <c r="D361" s="98" t="str">
        <f>'VZGTTQ00005360 - Amjad'!D26</f>
        <v>PCT 143</v>
      </c>
      <c r="E361" s="103" t="str">
        <f>'VZGTTQ00005360 - Amjad'!E26</f>
        <v xml:space="preserve"> L3 AEM Developer </v>
      </c>
      <c r="F361" s="111" t="s">
        <v>103</v>
      </c>
      <c r="G361" s="111" t="s">
        <v>104</v>
      </c>
      <c r="H361" s="98">
        <v>1000348365</v>
      </c>
      <c r="I361" s="98" t="s">
        <v>106</v>
      </c>
      <c r="J361" s="98" t="s">
        <v>63</v>
      </c>
      <c r="K361" s="15">
        <f>'VZGTTQ00005360 - Amjad'!F26</f>
        <v>20.862500000000001</v>
      </c>
      <c r="L361" s="15">
        <f>'VZGTTQ00005360 - Amjad'!G26</f>
        <v>3671.8</v>
      </c>
      <c r="M361" s="15">
        <f>'VZGTTQ00005360 - Amjad'!H26</f>
        <v>3671.8</v>
      </c>
      <c r="N361" s="15">
        <f>'VZGTTQ00005360 - Amjad'!I26</f>
        <v>3671.8</v>
      </c>
      <c r="O361" s="15">
        <f>'VZGTTQ00005360 - Amjad'!J26</f>
        <v>0</v>
      </c>
      <c r="P361" s="15">
        <f>'VZGTTQ00005360 - Amjad'!K26</f>
        <v>0</v>
      </c>
      <c r="Q361" s="15">
        <f>'VZGTTQ00005360 - Amjad'!L26</f>
        <v>0</v>
      </c>
      <c r="R361" s="15">
        <f>'VZGTTQ00005360 - Amjad'!M26</f>
        <v>0</v>
      </c>
      <c r="S361" s="15">
        <f>'VZGTTQ00005360 - Amjad'!N26</f>
        <v>7343.6</v>
      </c>
      <c r="T361" s="15">
        <f>'VZGTTQ00005360 - Amjad'!O26</f>
        <v>0</v>
      </c>
      <c r="U361" s="15">
        <f>'VZGTTQ00005360 - Amjad'!P26</f>
        <v>7343.6</v>
      </c>
      <c r="V361" s="98">
        <f>'VZGTTQ00005360 - Amjad'!Q26</f>
        <v>0</v>
      </c>
    </row>
    <row r="362" spans="1:22" ht="20.9" customHeight="1">
      <c r="A362" s="98">
        <f>'VZGTTQ00005360 - Amjad'!A27</f>
        <v>2201330</v>
      </c>
      <c r="B362" s="98" t="str">
        <f>'VZGTTQ00005360 - Amjad'!B27</f>
        <v>Mkc,Arunachalam</v>
      </c>
      <c r="C362" s="98" t="str">
        <f>'VZGTTQ00005360 - Amjad'!C27</f>
        <v>Offshore</v>
      </c>
      <c r="D362" s="98" t="str">
        <f>'VZGTTQ00005360 - Amjad'!D27</f>
        <v>PCT 248</v>
      </c>
      <c r="E362" s="103" t="str">
        <f>'VZGTTQ00005360 - Amjad'!E27</f>
        <v xml:space="preserve"> L5 Java Springboot Developer </v>
      </c>
      <c r="F362" s="111" t="s">
        <v>103</v>
      </c>
      <c r="G362" s="111" t="s">
        <v>104</v>
      </c>
      <c r="H362" s="98">
        <v>1000348365</v>
      </c>
      <c r="I362" s="98" t="s">
        <v>106</v>
      </c>
      <c r="J362" s="98" t="s">
        <v>24</v>
      </c>
      <c r="K362" s="15">
        <f>'VZGTTQ00005360 - Amjad'!F27</f>
        <v>21.975000000000001</v>
      </c>
      <c r="L362" s="15">
        <f>'VZGTTQ00005360 - Amjad'!G27</f>
        <v>3867.6000000000004</v>
      </c>
      <c r="M362" s="15">
        <f>'VZGTTQ00005360 - Amjad'!H27</f>
        <v>3867.6000000000004</v>
      </c>
      <c r="N362" s="15">
        <f>'VZGTTQ00005360 - Amjad'!I27</f>
        <v>3867.6000000000004</v>
      </c>
      <c r="O362" s="15">
        <f>'VZGTTQ00005360 - Amjad'!J27</f>
        <v>0</v>
      </c>
      <c r="P362" s="15">
        <f>'VZGTTQ00005360 - Amjad'!K27</f>
        <v>0</v>
      </c>
      <c r="Q362" s="15">
        <f>'VZGTTQ00005360 - Amjad'!L27</f>
        <v>0</v>
      </c>
      <c r="R362" s="15">
        <f>'VZGTTQ00005360 - Amjad'!M27</f>
        <v>0</v>
      </c>
      <c r="S362" s="15">
        <f>'VZGTTQ00005360 - Amjad'!N27</f>
        <v>7735.2000000000007</v>
      </c>
      <c r="T362" s="15">
        <f>'VZGTTQ00005360 - Amjad'!O27</f>
        <v>0</v>
      </c>
      <c r="U362" s="15">
        <f>'VZGTTQ00005360 - Amjad'!P27</f>
        <v>7735.2000000000007</v>
      </c>
      <c r="V362" s="98">
        <f>'VZGTTQ00005360 - Amjad'!Q27</f>
        <v>0</v>
      </c>
    </row>
    <row r="363" spans="1:22" ht="20.9" customHeight="1">
      <c r="A363" s="98">
        <f>'VZGTTQ00005360 - Amjad'!A28</f>
        <v>2156132</v>
      </c>
      <c r="B363" s="98" t="str">
        <f>'VZGTTQ00005360 - Amjad'!B28</f>
        <v>Katave,Gauri</v>
      </c>
      <c r="C363" s="98" t="str">
        <f>'VZGTTQ00005360 - Amjad'!C28</f>
        <v>Offshore</v>
      </c>
      <c r="D363" s="98" t="str">
        <f>'VZGTTQ00005360 - Amjad'!D28</f>
        <v>PCT 248</v>
      </c>
      <c r="E363" s="103" t="str">
        <f>'VZGTTQ00005360 - Amjad'!E28</f>
        <v xml:space="preserve"> L3 Java  Springboot Developer </v>
      </c>
      <c r="F363" s="111" t="s">
        <v>103</v>
      </c>
      <c r="G363" s="111" t="s">
        <v>104</v>
      </c>
      <c r="H363" s="98">
        <v>1000348365</v>
      </c>
      <c r="I363" s="98" t="s">
        <v>106</v>
      </c>
      <c r="J363" s="98" t="s">
        <v>24</v>
      </c>
      <c r="K363" s="15">
        <f>'VZGTTQ00005360 - Amjad'!F28</f>
        <v>21.212499999999999</v>
      </c>
      <c r="L363" s="15">
        <f>'VZGTTQ00005360 - Amjad'!G28</f>
        <v>3733.3999999999996</v>
      </c>
      <c r="M363" s="15">
        <f>'VZGTTQ00005360 - Amjad'!H28</f>
        <v>3733.3999999999996</v>
      </c>
      <c r="N363" s="15">
        <f>'VZGTTQ00005360 - Amjad'!I28</f>
        <v>3733.3999999999996</v>
      </c>
      <c r="O363" s="15">
        <f>'VZGTTQ00005360 - Amjad'!J28</f>
        <v>0</v>
      </c>
      <c r="P363" s="15">
        <f>'VZGTTQ00005360 - Amjad'!K28</f>
        <v>0</v>
      </c>
      <c r="Q363" s="15">
        <f>'VZGTTQ00005360 - Amjad'!L28</f>
        <v>0</v>
      </c>
      <c r="R363" s="15">
        <f>'VZGTTQ00005360 - Amjad'!M28</f>
        <v>0</v>
      </c>
      <c r="S363" s="15">
        <f>'VZGTTQ00005360 - Amjad'!N28</f>
        <v>7466.7999999999993</v>
      </c>
      <c r="T363" s="15">
        <f>'VZGTTQ00005360 - Amjad'!O28</f>
        <v>0</v>
      </c>
      <c r="U363" s="15">
        <f>'VZGTTQ00005360 - Amjad'!P28</f>
        <v>7466.7999999999993</v>
      </c>
      <c r="V363" s="98">
        <f>'VZGTTQ00005360 - Amjad'!Q28</f>
        <v>0</v>
      </c>
    </row>
    <row r="364" spans="1:22" ht="20.9" customHeight="1">
      <c r="A364" s="98">
        <f>'VZGTTQ00005360 - Amjad'!A29</f>
        <v>121470</v>
      </c>
      <c r="B364" s="98" t="str">
        <f>'VZGTTQ00005360 - Amjad'!B29</f>
        <v>Das,Prasun</v>
      </c>
      <c r="C364" s="98" t="str">
        <f>'VZGTTQ00005360 - Amjad'!C29</f>
        <v>Offshore</v>
      </c>
      <c r="D364" s="98" t="str">
        <f>'VZGTTQ00005360 - Amjad'!D29</f>
        <v>PCT 246</v>
      </c>
      <c r="E364" s="103" t="str">
        <f>'VZGTTQ00005360 - Amjad'!E29</f>
        <v>L0 Java sprintboot Developer</v>
      </c>
      <c r="F364" s="111" t="s">
        <v>103</v>
      </c>
      <c r="G364" s="111" t="s">
        <v>104</v>
      </c>
      <c r="H364" s="98">
        <v>1000348365</v>
      </c>
      <c r="I364" s="98" t="s">
        <v>106</v>
      </c>
      <c r="J364" s="98" t="s">
        <v>24</v>
      </c>
      <c r="K364" s="15">
        <f>'VZGTTQ00005360 - Amjad'!F29</f>
        <v>0</v>
      </c>
      <c r="L364" s="15">
        <f>'VZGTTQ00005360 - Amjad'!G29</f>
        <v>0</v>
      </c>
      <c r="M364" s="15">
        <f>'VZGTTQ00005360 - Amjad'!H29</f>
        <v>0</v>
      </c>
      <c r="N364" s="15">
        <f>'VZGTTQ00005360 - Amjad'!I29</f>
        <v>0</v>
      </c>
      <c r="O364" s="15">
        <f>'VZGTTQ00005360 - Amjad'!J29</f>
        <v>0</v>
      </c>
      <c r="P364" s="15">
        <f>'VZGTTQ00005360 - Amjad'!K29</f>
        <v>0</v>
      </c>
      <c r="Q364" s="15">
        <f>'VZGTTQ00005360 - Amjad'!L29</f>
        <v>0</v>
      </c>
      <c r="R364" s="15">
        <f>'VZGTTQ00005360 - Amjad'!M29</f>
        <v>0</v>
      </c>
      <c r="S364" s="15">
        <f>'VZGTTQ00005360 - Amjad'!N29</f>
        <v>0</v>
      </c>
      <c r="T364" s="15">
        <f>'VZGTTQ00005360 - Amjad'!O29</f>
        <v>0</v>
      </c>
      <c r="U364" s="15">
        <f>'VZGTTQ00005360 - Amjad'!P29</f>
        <v>0</v>
      </c>
      <c r="V364" s="98">
        <f>'VZGTTQ00005360 - Amjad'!Q29</f>
        <v>0</v>
      </c>
    </row>
    <row r="365" spans="1:22" ht="20.9" customHeight="1">
      <c r="A365" s="98">
        <f>'VZGTTQ00005360 - Amjad'!A30</f>
        <v>169770</v>
      </c>
      <c r="B365" s="98" t="str">
        <f>'VZGTTQ00005360 - Amjad'!B30</f>
        <v>Sampath,Gokulakrishnan</v>
      </c>
      <c r="C365" s="98" t="str">
        <f>'VZGTTQ00005360 - Amjad'!C30</f>
        <v>Offshore</v>
      </c>
      <c r="D365" s="98" t="str">
        <f>'VZGTTQ00005360 - Amjad'!D30</f>
        <v>PCT 246</v>
      </c>
      <c r="E365" s="103" t="str">
        <f>'VZGTTQ00005360 - Amjad'!E30</f>
        <v>L0 Java sprintboot Developer</v>
      </c>
      <c r="F365" s="111" t="s">
        <v>103</v>
      </c>
      <c r="G365" s="111" t="s">
        <v>104</v>
      </c>
      <c r="H365" s="98">
        <v>1000348365</v>
      </c>
      <c r="I365" s="98" t="s">
        <v>106</v>
      </c>
      <c r="J365" s="98" t="s">
        <v>24</v>
      </c>
      <c r="K365" s="15">
        <f>'VZGTTQ00005360 - Amjad'!F30</f>
        <v>0</v>
      </c>
      <c r="L365" s="15">
        <f>'VZGTTQ00005360 - Amjad'!G30</f>
        <v>0</v>
      </c>
      <c r="M365" s="15">
        <f>'VZGTTQ00005360 - Amjad'!H30</f>
        <v>0</v>
      </c>
      <c r="N365" s="15">
        <f>'VZGTTQ00005360 - Amjad'!I30</f>
        <v>0</v>
      </c>
      <c r="O365" s="15">
        <f>'VZGTTQ00005360 - Amjad'!J30</f>
        <v>0</v>
      </c>
      <c r="P365" s="15">
        <f>'VZGTTQ00005360 - Amjad'!K30</f>
        <v>0</v>
      </c>
      <c r="Q365" s="15">
        <f>'VZGTTQ00005360 - Amjad'!L30</f>
        <v>0</v>
      </c>
      <c r="R365" s="15">
        <f>'VZGTTQ00005360 - Amjad'!M30</f>
        <v>0</v>
      </c>
      <c r="S365" s="15">
        <f>'VZGTTQ00005360 - Amjad'!N30</f>
        <v>0</v>
      </c>
      <c r="T365" s="15">
        <f>'VZGTTQ00005360 - Amjad'!O30</f>
        <v>0</v>
      </c>
      <c r="U365" s="15">
        <f>'VZGTTQ00005360 - Amjad'!P30</f>
        <v>0</v>
      </c>
      <c r="V365" s="98">
        <f>'VZGTTQ00005360 - Amjad'!Q30</f>
        <v>0</v>
      </c>
    </row>
    <row r="366" spans="1:22" ht="20.9" customHeight="1">
      <c r="A366" s="98">
        <f>'VZGTTQ00005360 - Amjad'!A31</f>
        <v>2037344</v>
      </c>
      <c r="B366" s="98" t="str">
        <f>'VZGTTQ00005360 - Amjad'!B31</f>
        <v>Dudekula,Idurbasha</v>
      </c>
      <c r="C366" s="98" t="str">
        <f>'VZGTTQ00005360 - Amjad'!C31</f>
        <v>Offshore</v>
      </c>
      <c r="D366" s="98" t="str">
        <f>'VZGTTQ00005360 - Amjad'!D31</f>
        <v>PCT 246</v>
      </c>
      <c r="E366" s="103" t="str">
        <f>'VZGTTQ00005360 - Amjad'!E31</f>
        <v>L0 Java sprintboot Developer</v>
      </c>
      <c r="F366" s="111" t="s">
        <v>103</v>
      </c>
      <c r="G366" s="111" t="s">
        <v>104</v>
      </c>
      <c r="H366" s="98">
        <v>1000302389</v>
      </c>
      <c r="I366" s="98" t="s">
        <v>105</v>
      </c>
      <c r="J366" s="98" t="s">
        <v>24</v>
      </c>
      <c r="K366" s="15">
        <f>'VZGTTQ00005360 - Amjad'!F31</f>
        <v>0</v>
      </c>
      <c r="L366" s="15">
        <f>'VZGTTQ00005360 - Amjad'!G31</f>
        <v>0</v>
      </c>
      <c r="M366" s="15">
        <f>'VZGTTQ00005360 - Amjad'!H31</f>
        <v>0</v>
      </c>
      <c r="N366" s="15">
        <f>'VZGTTQ00005360 - Amjad'!I31</f>
        <v>0</v>
      </c>
      <c r="O366" s="15">
        <f>'VZGTTQ00005360 - Amjad'!J31</f>
        <v>0</v>
      </c>
      <c r="P366" s="15">
        <f>'VZGTTQ00005360 - Amjad'!K31</f>
        <v>0</v>
      </c>
      <c r="Q366" s="15">
        <f>'VZGTTQ00005360 - Amjad'!L31</f>
        <v>0</v>
      </c>
      <c r="R366" s="15">
        <f>'VZGTTQ00005360 - Amjad'!M31</f>
        <v>0</v>
      </c>
      <c r="S366" s="15">
        <f>'VZGTTQ00005360 - Amjad'!N31</f>
        <v>0</v>
      </c>
      <c r="T366" s="15">
        <f>'VZGTTQ00005360 - Amjad'!O31</f>
        <v>0</v>
      </c>
      <c r="U366" s="15">
        <f>'VZGTTQ00005360 - Amjad'!P31</f>
        <v>0</v>
      </c>
      <c r="V366" s="98">
        <f>'VZGTTQ00005360 - Amjad'!Q31</f>
        <v>0</v>
      </c>
    </row>
    <row r="367" spans="1:22" ht="20.9" customHeight="1">
      <c r="A367" s="98">
        <f>'VZGTTQ00005360 - Amjad'!A32</f>
        <v>2332367</v>
      </c>
      <c r="B367" s="98" t="str">
        <f>'VZGTTQ00005360 - Amjad'!B32</f>
        <v>Kumar Ganesh</v>
      </c>
      <c r="C367" s="98" t="str">
        <f>'VZGTTQ00005360 - Amjad'!C32</f>
        <v>Offshore</v>
      </c>
      <c r="D367" s="98" t="str">
        <f>'VZGTTQ00005360 - Amjad'!D32</f>
        <v>PCT 246</v>
      </c>
      <c r="E367" s="103" t="str">
        <f>'VZGTTQ00005360 - Amjad'!E32</f>
        <v>L0 Java sprintboot Developer</v>
      </c>
      <c r="F367" s="111" t="s">
        <v>103</v>
      </c>
      <c r="G367" s="111" t="s">
        <v>104</v>
      </c>
      <c r="H367" s="98">
        <v>1000292888</v>
      </c>
      <c r="I367" s="98" t="s">
        <v>107</v>
      </c>
      <c r="J367" s="98" t="s">
        <v>24</v>
      </c>
      <c r="K367" s="15">
        <f>'VZGTTQ00005360 - Amjad'!F32</f>
        <v>0</v>
      </c>
      <c r="L367" s="15">
        <f>'VZGTTQ00005360 - Amjad'!G32</f>
        <v>0</v>
      </c>
      <c r="M367" s="15">
        <f>'VZGTTQ00005360 - Amjad'!H32</f>
        <v>0</v>
      </c>
      <c r="N367" s="15">
        <f>'VZGTTQ00005360 - Amjad'!I32</f>
        <v>0</v>
      </c>
      <c r="O367" s="15">
        <f>'VZGTTQ00005360 - Amjad'!J32</f>
        <v>0</v>
      </c>
      <c r="P367" s="15">
        <f>'VZGTTQ00005360 - Amjad'!K32</f>
        <v>0</v>
      </c>
      <c r="Q367" s="15">
        <f>'VZGTTQ00005360 - Amjad'!L32</f>
        <v>0</v>
      </c>
      <c r="R367" s="15">
        <f>'VZGTTQ00005360 - Amjad'!M32</f>
        <v>0</v>
      </c>
      <c r="S367" s="15">
        <f>'VZGTTQ00005360 - Amjad'!N32</f>
        <v>0</v>
      </c>
      <c r="T367" s="15">
        <f>'VZGTTQ00005360 - Amjad'!O32</f>
        <v>0</v>
      </c>
      <c r="U367" s="15">
        <f>'VZGTTQ00005360 - Amjad'!P32</f>
        <v>0</v>
      </c>
      <c r="V367" s="98">
        <f>'VZGTTQ00005360 - Amjad'!Q32</f>
        <v>0</v>
      </c>
    </row>
    <row r="368" spans="1:22" ht="20.9" customHeight="1">
      <c r="A368" s="98">
        <f>'VZGTTQ00005360 - Amjad'!A33</f>
        <v>2072344</v>
      </c>
      <c r="B368" s="98" t="str">
        <f>'VZGTTQ00005360 - Amjad'!B33</f>
        <v>Chandrasekar,Kabilavarman</v>
      </c>
      <c r="C368" s="98" t="str">
        <f>'VZGTTQ00005360 - Amjad'!C33</f>
        <v>Offshore</v>
      </c>
      <c r="D368" s="98" t="str">
        <f>'VZGTTQ00005360 - Amjad'!D33</f>
        <v>PCT 246</v>
      </c>
      <c r="E368" s="103" t="str">
        <f>'VZGTTQ00005360 - Amjad'!E33</f>
        <v>L0 Java sprintboot Developer</v>
      </c>
      <c r="F368" s="111" t="s">
        <v>103</v>
      </c>
      <c r="G368" s="111" t="s">
        <v>104</v>
      </c>
      <c r="H368" s="98">
        <v>1000302389</v>
      </c>
      <c r="I368" s="98" t="s">
        <v>105</v>
      </c>
      <c r="J368" s="98" t="s">
        <v>33</v>
      </c>
      <c r="K368" s="15">
        <f>'VZGTTQ00005360 - Amjad'!F33</f>
        <v>0</v>
      </c>
      <c r="L368" s="15">
        <f>'VZGTTQ00005360 - Amjad'!G33</f>
        <v>0</v>
      </c>
      <c r="M368" s="15">
        <f>'VZGTTQ00005360 - Amjad'!H33</f>
        <v>0</v>
      </c>
      <c r="N368" s="15">
        <f>'VZGTTQ00005360 - Amjad'!I33</f>
        <v>0</v>
      </c>
      <c r="O368" s="15">
        <f>'VZGTTQ00005360 - Amjad'!J33</f>
        <v>0</v>
      </c>
      <c r="P368" s="15">
        <f>'VZGTTQ00005360 - Amjad'!K33</f>
        <v>0</v>
      </c>
      <c r="Q368" s="15">
        <f>'VZGTTQ00005360 - Amjad'!L33</f>
        <v>0</v>
      </c>
      <c r="R368" s="15">
        <f>'VZGTTQ00005360 - Amjad'!M33</f>
        <v>0</v>
      </c>
      <c r="S368" s="15">
        <f>'VZGTTQ00005360 - Amjad'!N33</f>
        <v>0</v>
      </c>
      <c r="T368" s="15">
        <f>'VZGTTQ00005360 - Amjad'!O33</f>
        <v>0</v>
      </c>
      <c r="U368" s="15">
        <f>'VZGTTQ00005360 - Amjad'!P33</f>
        <v>0</v>
      </c>
      <c r="V368" s="98">
        <f>'VZGTTQ00005360 - Amjad'!Q33</f>
        <v>0</v>
      </c>
    </row>
    <row r="369" spans="1:22" ht="20.9" customHeight="1">
      <c r="A369" s="98">
        <f>'VZGTTQ00005360 - Amjad'!A34</f>
        <v>2077344</v>
      </c>
      <c r="B369" s="98" t="str">
        <f>'VZGTTQ00005360 - Amjad'!B34</f>
        <v>CH,Regina Roveena</v>
      </c>
      <c r="C369" s="98" t="str">
        <f>'VZGTTQ00005360 - Amjad'!C34</f>
        <v>Offshore</v>
      </c>
      <c r="D369" s="98" t="str">
        <f>'VZGTTQ00005360 - Amjad'!D34</f>
        <v>PCT 246</v>
      </c>
      <c r="E369" s="103" t="str">
        <f>'VZGTTQ00005360 - Amjad'!E34</f>
        <v>L0 Java sprintboot Developer</v>
      </c>
      <c r="F369" s="111" t="s">
        <v>103</v>
      </c>
      <c r="G369" s="111" t="s">
        <v>104</v>
      </c>
      <c r="H369" s="98">
        <v>1000302389</v>
      </c>
      <c r="I369" s="98" t="s">
        <v>105</v>
      </c>
      <c r="J369" s="98" t="s">
        <v>24</v>
      </c>
      <c r="K369" s="15">
        <f>'VZGTTQ00005360 - Amjad'!F34</f>
        <v>0</v>
      </c>
      <c r="L369" s="15">
        <f>'VZGTTQ00005360 - Amjad'!G34</f>
        <v>0</v>
      </c>
      <c r="M369" s="15">
        <f>'VZGTTQ00005360 - Amjad'!H34</f>
        <v>0</v>
      </c>
      <c r="N369" s="15">
        <f>'VZGTTQ00005360 - Amjad'!I34</f>
        <v>0</v>
      </c>
      <c r="O369" s="15">
        <f>'VZGTTQ00005360 - Amjad'!J34</f>
        <v>0</v>
      </c>
      <c r="P369" s="15">
        <f>'VZGTTQ00005360 - Amjad'!K34</f>
        <v>0</v>
      </c>
      <c r="Q369" s="15">
        <f>'VZGTTQ00005360 - Amjad'!L34</f>
        <v>0</v>
      </c>
      <c r="R369" s="15">
        <f>'VZGTTQ00005360 - Amjad'!M34</f>
        <v>0</v>
      </c>
      <c r="S369" s="15">
        <f>'VZGTTQ00005360 - Amjad'!N34</f>
        <v>0</v>
      </c>
      <c r="T369" s="15">
        <f>'VZGTTQ00005360 - Amjad'!O34</f>
        <v>0</v>
      </c>
      <c r="U369" s="15">
        <f>'VZGTTQ00005360 - Amjad'!P34</f>
        <v>0</v>
      </c>
      <c r="V369" s="98">
        <f>'VZGTTQ00005360 - Amjad'!Q34</f>
        <v>0</v>
      </c>
    </row>
    <row r="370" spans="1:22" ht="20.9" customHeight="1">
      <c r="A370" s="98">
        <f>'VZGTTQ00005360 - Amjad'!A35</f>
        <v>2082949</v>
      </c>
      <c r="B370" s="98" t="str">
        <f>'VZGTTQ00005360 - Amjad'!B35</f>
        <v>Peter,Kennedy</v>
      </c>
      <c r="C370" s="98" t="str">
        <f>'VZGTTQ00005360 - Amjad'!C35</f>
        <v>Offshore</v>
      </c>
      <c r="D370" s="98" t="str">
        <f>'VZGTTQ00005360 - Amjad'!D35</f>
        <v>PCT 246</v>
      </c>
      <c r="E370" s="103" t="str">
        <f>'VZGTTQ00005360 - Amjad'!E35</f>
        <v>L0 Java sprintboot Developer</v>
      </c>
      <c r="F370" s="111" t="s">
        <v>103</v>
      </c>
      <c r="G370" s="111" t="s">
        <v>104</v>
      </c>
      <c r="H370" s="98">
        <v>1000348365</v>
      </c>
      <c r="I370" s="98" t="s">
        <v>106</v>
      </c>
      <c r="J370" s="98" t="s">
        <v>33</v>
      </c>
      <c r="K370" s="15">
        <f>'VZGTTQ00005360 - Amjad'!F35</f>
        <v>0</v>
      </c>
      <c r="L370" s="15">
        <f>'VZGTTQ00005360 - Amjad'!G35</f>
        <v>0</v>
      </c>
      <c r="M370" s="15">
        <f>'VZGTTQ00005360 - Amjad'!H35</f>
        <v>0</v>
      </c>
      <c r="N370" s="15">
        <f>'VZGTTQ00005360 - Amjad'!I35</f>
        <v>0</v>
      </c>
      <c r="O370" s="15">
        <f>'VZGTTQ00005360 - Amjad'!J35</f>
        <v>0</v>
      </c>
      <c r="P370" s="15">
        <f>'VZGTTQ00005360 - Amjad'!K35</f>
        <v>0</v>
      </c>
      <c r="Q370" s="15">
        <f>'VZGTTQ00005360 - Amjad'!L35</f>
        <v>0</v>
      </c>
      <c r="R370" s="15">
        <f>'VZGTTQ00005360 - Amjad'!M35</f>
        <v>0</v>
      </c>
      <c r="S370" s="15">
        <f>'VZGTTQ00005360 - Amjad'!N35</f>
        <v>0</v>
      </c>
      <c r="T370" s="15">
        <f>'VZGTTQ00005360 - Amjad'!O35</f>
        <v>0</v>
      </c>
      <c r="U370" s="15">
        <f>'VZGTTQ00005360 - Amjad'!P35</f>
        <v>0</v>
      </c>
      <c r="V370" s="98">
        <f>'VZGTTQ00005360 - Amjad'!Q35</f>
        <v>0</v>
      </c>
    </row>
    <row r="371" spans="1:22" ht="20.9" customHeight="1">
      <c r="A371" s="98">
        <f>'VZGTTQ00005360 - Amjad'!A36</f>
        <v>2090798</v>
      </c>
      <c r="B371" s="98" t="str">
        <f>'VZGTTQ00005360 - Amjad'!B36</f>
        <v>Chakraborty,Trideep</v>
      </c>
      <c r="C371" s="98" t="str">
        <f>'VZGTTQ00005360 - Amjad'!C36</f>
        <v>Offshore</v>
      </c>
      <c r="D371" s="98" t="str">
        <f>'VZGTTQ00005360 - Amjad'!D36</f>
        <v>PCT 246</v>
      </c>
      <c r="E371" s="103" t="str">
        <f>'VZGTTQ00005360 - Amjad'!E36</f>
        <v>L0 Java sprintboot Developer</v>
      </c>
      <c r="F371" s="111" t="s">
        <v>103</v>
      </c>
      <c r="G371" s="111" t="s">
        <v>104</v>
      </c>
      <c r="H371" s="98" t="e">
        <v>#N/A</v>
      </c>
      <c r="I371" s="98" t="e">
        <v>#N/A</v>
      </c>
      <c r="J371" s="98" t="e">
        <v>#N/A</v>
      </c>
      <c r="K371" s="15">
        <f>'VZGTTQ00005360 - Amjad'!F36</f>
        <v>0</v>
      </c>
      <c r="L371" s="15">
        <f>'VZGTTQ00005360 - Amjad'!G36</f>
        <v>0</v>
      </c>
      <c r="M371" s="15">
        <f>'VZGTTQ00005360 - Amjad'!H36</f>
        <v>0</v>
      </c>
      <c r="N371" s="15">
        <f>'VZGTTQ00005360 - Amjad'!I36</f>
        <v>0</v>
      </c>
      <c r="O371" s="15">
        <f>'VZGTTQ00005360 - Amjad'!J36</f>
        <v>0</v>
      </c>
      <c r="P371" s="15">
        <f>'VZGTTQ00005360 - Amjad'!K36</f>
        <v>0</v>
      </c>
      <c r="Q371" s="15">
        <f>'VZGTTQ00005360 - Amjad'!L36</f>
        <v>0</v>
      </c>
      <c r="R371" s="15">
        <f>'VZGTTQ00005360 - Amjad'!M36</f>
        <v>0</v>
      </c>
      <c r="S371" s="15">
        <f>'VZGTTQ00005360 - Amjad'!N36</f>
        <v>0</v>
      </c>
      <c r="T371" s="15">
        <f>'VZGTTQ00005360 - Amjad'!O36</f>
        <v>0</v>
      </c>
      <c r="U371" s="15">
        <f>'VZGTTQ00005360 - Amjad'!P36</f>
        <v>0</v>
      </c>
      <c r="V371" s="98">
        <f>'VZGTTQ00005360 - Amjad'!Q36</f>
        <v>0</v>
      </c>
    </row>
    <row r="372" spans="1:22" ht="20.9" customHeight="1">
      <c r="A372" s="98">
        <f>'VZGTTQ00005360 - Amjad'!A37</f>
        <v>2098033</v>
      </c>
      <c r="B372" s="98" t="str">
        <f>'VZGTTQ00005360 - Amjad'!B37</f>
        <v>Alam,Faiz</v>
      </c>
      <c r="C372" s="98" t="str">
        <f>'VZGTTQ00005360 - Amjad'!C37</f>
        <v>Offshore</v>
      </c>
      <c r="D372" s="98" t="str">
        <f>'VZGTTQ00005360 - Amjad'!D37</f>
        <v>PCT 246</v>
      </c>
      <c r="E372" s="103" t="str">
        <f>'VZGTTQ00005360 - Amjad'!E37</f>
        <v>L0 Java sprintboot Developer</v>
      </c>
      <c r="F372" s="111" t="s">
        <v>103</v>
      </c>
      <c r="G372" s="111" t="s">
        <v>104</v>
      </c>
      <c r="H372" s="98">
        <v>1000292888</v>
      </c>
      <c r="I372" s="98" t="s">
        <v>107</v>
      </c>
      <c r="J372" s="98" t="s">
        <v>24</v>
      </c>
      <c r="K372" s="15">
        <f>'VZGTTQ00005360 - Amjad'!F37</f>
        <v>0</v>
      </c>
      <c r="L372" s="15">
        <f>'VZGTTQ00005360 - Amjad'!G37</f>
        <v>0</v>
      </c>
      <c r="M372" s="15">
        <f>'VZGTTQ00005360 - Amjad'!H37</f>
        <v>0</v>
      </c>
      <c r="N372" s="15">
        <f>'VZGTTQ00005360 - Amjad'!I37</f>
        <v>0</v>
      </c>
      <c r="O372" s="15">
        <f>'VZGTTQ00005360 - Amjad'!J37</f>
        <v>0</v>
      </c>
      <c r="P372" s="15">
        <f>'VZGTTQ00005360 - Amjad'!K37</f>
        <v>0</v>
      </c>
      <c r="Q372" s="15">
        <f>'VZGTTQ00005360 - Amjad'!L37</f>
        <v>0</v>
      </c>
      <c r="R372" s="15">
        <f>'VZGTTQ00005360 - Amjad'!M37</f>
        <v>0</v>
      </c>
      <c r="S372" s="15">
        <f>'VZGTTQ00005360 - Amjad'!N37</f>
        <v>0</v>
      </c>
      <c r="T372" s="15">
        <f>'VZGTTQ00005360 - Amjad'!O37</f>
        <v>0</v>
      </c>
      <c r="U372" s="15">
        <f>'VZGTTQ00005360 - Amjad'!P37</f>
        <v>0</v>
      </c>
      <c r="V372" s="98">
        <f>'VZGTTQ00005360 - Amjad'!Q37</f>
        <v>0</v>
      </c>
    </row>
    <row r="373" spans="1:22" ht="20.9" customHeight="1">
      <c r="A373" s="98">
        <f>'VZGTTQ00005360 - Amjad'!A38</f>
        <v>2098923</v>
      </c>
      <c r="B373" s="98" t="str">
        <f>'VZGTTQ00005360 - Amjad'!B38</f>
        <v>G,Sandhya</v>
      </c>
      <c r="C373" s="98" t="str">
        <f>'VZGTTQ00005360 - Amjad'!C38</f>
        <v>Offshore</v>
      </c>
      <c r="D373" s="98" t="str">
        <f>'VZGTTQ00005360 - Amjad'!D38</f>
        <v>PCT 246</v>
      </c>
      <c r="E373" s="103" t="str">
        <f>'VZGTTQ00005360 - Amjad'!E38</f>
        <v>L0 Java sprintboot Developer</v>
      </c>
      <c r="F373" s="111" t="s">
        <v>103</v>
      </c>
      <c r="G373" s="111" t="s">
        <v>104</v>
      </c>
      <c r="H373" s="98">
        <v>1000302389</v>
      </c>
      <c r="I373" s="98" t="s">
        <v>105</v>
      </c>
      <c r="J373" s="98" t="s">
        <v>33</v>
      </c>
      <c r="K373" s="15">
        <f>'VZGTTQ00005360 - Amjad'!F38</f>
        <v>0</v>
      </c>
      <c r="L373" s="15">
        <f>'VZGTTQ00005360 - Amjad'!G38</f>
        <v>0</v>
      </c>
      <c r="M373" s="15">
        <f>'VZGTTQ00005360 - Amjad'!H38</f>
        <v>0</v>
      </c>
      <c r="N373" s="15">
        <f>'VZGTTQ00005360 - Amjad'!I38</f>
        <v>0</v>
      </c>
      <c r="O373" s="15">
        <f>'VZGTTQ00005360 - Amjad'!J38</f>
        <v>0</v>
      </c>
      <c r="P373" s="15">
        <f>'VZGTTQ00005360 - Amjad'!K38</f>
        <v>0</v>
      </c>
      <c r="Q373" s="15">
        <f>'VZGTTQ00005360 - Amjad'!L38</f>
        <v>0</v>
      </c>
      <c r="R373" s="15">
        <f>'VZGTTQ00005360 - Amjad'!M38</f>
        <v>0</v>
      </c>
      <c r="S373" s="15">
        <f>'VZGTTQ00005360 - Amjad'!N38</f>
        <v>0</v>
      </c>
      <c r="T373" s="15">
        <f>'VZGTTQ00005360 - Amjad'!O38</f>
        <v>0</v>
      </c>
      <c r="U373" s="15">
        <f>'VZGTTQ00005360 - Amjad'!P38</f>
        <v>0</v>
      </c>
      <c r="V373" s="98">
        <f>'VZGTTQ00005360 - Amjad'!Q38</f>
        <v>0</v>
      </c>
    </row>
    <row r="374" spans="1:22" ht="20.9" customHeight="1">
      <c r="A374" s="98">
        <f>'VZGTTQ00005360 - Amjad'!A39</f>
        <v>2137296</v>
      </c>
      <c r="B374" s="98" t="str">
        <f>'VZGTTQ00005360 - Amjad'!B39</f>
        <v>Nayani,Sairam</v>
      </c>
      <c r="C374" s="98" t="str">
        <f>'VZGTTQ00005360 - Amjad'!C39</f>
        <v>Offshore</v>
      </c>
      <c r="D374" s="98" t="str">
        <f>'VZGTTQ00005360 - Amjad'!D39</f>
        <v>PCT 246</v>
      </c>
      <c r="E374" s="103" t="str">
        <f>'VZGTTQ00005360 - Amjad'!E39</f>
        <v>L0 Java sprintboot Developer</v>
      </c>
      <c r="F374" s="111" t="s">
        <v>103</v>
      </c>
      <c r="G374" s="111" t="s">
        <v>104</v>
      </c>
      <c r="H374" s="98">
        <v>1000302389</v>
      </c>
      <c r="I374" s="98" t="s">
        <v>105</v>
      </c>
      <c r="J374" s="98" t="s">
        <v>24</v>
      </c>
      <c r="K374" s="15">
        <f>'VZGTTQ00005360 - Amjad'!F39</f>
        <v>0</v>
      </c>
      <c r="L374" s="15">
        <f>'VZGTTQ00005360 - Amjad'!G39</f>
        <v>0</v>
      </c>
      <c r="M374" s="15">
        <f>'VZGTTQ00005360 - Amjad'!H39</f>
        <v>0</v>
      </c>
      <c r="N374" s="15">
        <f>'VZGTTQ00005360 - Amjad'!I39</f>
        <v>0</v>
      </c>
      <c r="O374" s="15">
        <f>'VZGTTQ00005360 - Amjad'!J39</f>
        <v>0</v>
      </c>
      <c r="P374" s="15">
        <f>'VZGTTQ00005360 - Amjad'!K39</f>
        <v>0</v>
      </c>
      <c r="Q374" s="15">
        <f>'VZGTTQ00005360 - Amjad'!L39</f>
        <v>0</v>
      </c>
      <c r="R374" s="15">
        <f>'VZGTTQ00005360 - Amjad'!M39</f>
        <v>0</v>
      </c>
      <c r="S374" s="15">
        <f>'VZGTTQ00005360 - Amjad'!N39</f>
        <v>0</v>
      </c>
      <c r="T374" s="15">
        <f>'VZGTTQ00005360 - Amjad'!O39</f>
        <v>0</v>
      </c>
      <c r="U374" s="15">
        <f>'VZGTTQ00005360 - Amjad'!P39</f>
        <v>0</v>
      </c>
      <c r="V374" s="98">
        <f>'VZGTTQ00005360 - Amjad'!Q39</f>
        <v>0</v>
      </c>
    </row>
    <row r="375" spans="1:22" ht="20.9" customHeight="1">
      <c r="A375" s="98">
        <f>'VZGTTQ00005360 - Amjad'!A40</f>
        <v>2144211</v>
      </c>
      <c r="B375" s="98" t="str">
        <f>'VZGTTQ00005360 - Amjad'!B40</f>
        <v>S,Harchana</v>
      </c>
      <c r="C375" s="98" t="str">
        <f>'VZGTTQ00005360 - Amjad'!C40</f>
        <v>Offshore</v>
      </c>
      <c r="D375" s="98" t="str">
        <f>'VZGTTQ00005360 - Amjad'!D40</f>
        <v>ACT 64</v>
      </c>
      <c r="E375" s="103" t="str">
        <f>'VZGTTQ00005360 - Amjad'!E40</f>
        <v>L0 Java sprintboot Developer</v>
      </c>
      <c r="F375" s="111" t="s">
        <v>103</v>
      </c>
      <c r="G375" s="111" t="s">
        <v>104</v>
      </c>
      <c r="H375" s="98">
        <v>1000448281</v>
      </c>
      <c r="I375" s="98" t="s">
        <v>108</v>
      </c>
      <c r="J375" s="98" t="s">
        <v>41</v>
      </c>
      <c r="K375" s="15">
        <f>'VZGTTQ00005360 - Amjad'!F40</f>
        <v>0</v>
      </c>
      <c r="L375" s="15">
        <f>'VZGTTQ00005360 - Amjad'!G40</f>
        <v>0</v>
      </c>
      <c r="M375" s="15">
        <f>'VZGTTQ00005360 - Amjad'!H40</f>
        <v>0</v>
      </c>
      <c r="N375" s="15">
        <f>'VZGTTQ00005360 - Amjad'!I40</f>
        <v>0</v>
      </c>
      <c r="O375" s="15">
        <f>'VZGTTQ00005360 - Amjad'!J40</f>
        <v>0</v>
      </c>
      <c r="P375" s="15">
        <f>'VZGTTQ00005360 - Amjad'!K40</f>
        <v>0</v>
      </c>
      <c r="Q375" s="15">
        <f>'VZGTTQ00005360 - Amjad'!L40</f>
        <v>0</v>
      </c>
      <c r="R375" s="15">
        <f>'VZGTTQ00005360 - Amjad'!M40</f>
        <v>0</v>
      </c>
      <c r="S375" s="15">
        <f>'VZGTTQ00005360 - Amjad'!N40</f>
        <v>0</v>
      </c>
      <c r="T375" s="15">
        <f>'VZGTTQ00005360 - Amjad'!O40</f>
        <v>0</v>
      </c>
      <c r="U375" s="15">
        <f>'VZGTTQ00005360 - Amjad'!P40</f>
        <v>0</v>
      </c>
      <c r="V375" s="98">
        <f>'VZGTTQ00005360 - Amjad'!Q40</f>
        <v>0</v>
      </c>
    </row>
    <row r="376" spans="1:22" ht="20.9" customHeight="1">
      <c r="A376" s="98">
        <f>'VZGTTQ00005360 - Amjad'!A41</f>
        <v>2167481</v>
      </c>
      <c r="B376" s="98" t="str">
        <f>'VZGTTQ00005360 - Amjad'!B41</f>
        <v>Kale,Amol</v>
      </c>
      <c r="C376" s="98" t="str">
        <f>'VZGTTQ00005360 - Amjad'!C41</f>
        <v>Offshore</v>
      </c>
      <c r="D376" s="98" t="str">
        <f>'VZGTTQ00005360 - Amjad'!D41</f>
        <v>PCT 246</v>
      </c>
      <c r="E376" s="103" t="str">
        <f>'VZGTTQ00005360 - Amjad'!E41</f>
        <v>L0 Java sprintboot Developer</v>
      </c>
      <c r="F376" s="111" t="s">
        <v>103</v>
      </c>
      <c r="G376" s="111" t="s">
        <v>104</v>
      </c>
      <c r="H376" s="98">
        <v>1000292916</v>
      </c>
      <c r="I376" s="98" t="s">
        <v>109</v>
      </c>
      <c r="J376" s="98" t="s">
        <v>24</v>
      </c>
      <c r="K376" s="15">
        <f>'VZGTTQ00005360 - Amjad'!F41</f>
        <v>0</v>
      </c>
      <c r="L376" s="15">
        <f>'VZGTTQ00005360 - Amjad'!G41</f>
        <v>0</v>
      </c>
      <c r="M376" s="15">
        <f>'VZGTTQ00005360 - Amjad'!H41</f>
        <v>0</v>
      </c>
      <c r="N376" s="15">
        <f>'VZGTTQ00005360 - Amjad'!I41</f>
        <v>0</v>
      </c>
      <c r="O376" s="15">
        <f>'VZGTTQ00005360 - Amjad'!J41</f>
        <v>0</v>
      </c>
      <c r="P376" s="15">
        <f>'VZGTTQ00005360 - Amjad'!K41</f>
        <v>0</v>
      </c>
      <c r="Q376" s="15">
        <f>'VZGTTQ00005360 - Amjad'!L41</f>
        <v>0</v>
      </c>
      <c r="R376" s="15">
        <f>'VZGTTQ00005360 - Amjad'!M41</f>
        <v>0</v>
      </c>
      <c r="S376" s="15">
        <f>'VZGTTQ00005360 - Amjad'!N41</f>
        <v>0</v>
      </c>
      <c r="T376" s="15">
        <f>'VZGTTQ00005360 - Amjad'!O41</f>
        <v>0</v>
      </c>
      <c r="U376" s="15">
        <f>'VZGTTQ00005360 - Amjad'!P41</f>
        <v>0</v>
      </c>
      <c r="V376" s="98">
        <f>'VZGTTQ00005360 - Amjad'!Q41</f>
        <v>0</v>
      </c>
    </row>
    <row r="377" spans="1:22" ht="20.9" customHeight="1">
      <c r="A377" s="98">
        <f>'VZGTTQ00005360 - Amjad'!A42</f>
        <v>2177005</v>
      </c>
      <c r="B377" s="98" t="str">
        <f>'VZGTTQ00005360 - Amjad'!B42</f>
        <v>Kurapati,Murali Krishna Raghava</v>
      </c>
      <c r="C377" s="98" t="str">
        <f>'VZGTTQ00005360 - Amjad'!C42</f>
        <v>Offshore</v>
      </c>
      <c r="D377" s="98" t="str">
        <f>'VZGTTQ00005360 - Amjad'!D42</f>
        <v>PCT 246</v>
      </c>
      <c r="E377" s="103" t="str">
        <f>'VZGTTQ00005360 - Amjad'!E42</f>
        <v>L0 Java sprintboot Developer</v>
      </c>
      <c r="F377" s="111" t="s">
        <v>103</v>
      </c>
      <c r="G377" s="111" t="s">
        <v>104</v>
      </c>
      <c r="H377" s="98">
        <v>1000292888</v>
      </c>
      <c r="I377" s="98" t="s">
        <v>107</v>
      </c>
      <c r="J377" s="98" t="s">
        <v>24</v>
      </c>
      <c r="K377" s="15">
        <f>'VZGTTQ00005360 - Amjad'!F42</f>
        <v>0</v>
      </c>
      <c r="L377" s="15">
        <f>'VZGTTQ00005360 - Amjad'!G42</f>
        <v>0</v>
      </c>
      <c r="M377" s="15">
        <f>'VZGTTQ00005360 - Amjad'!H42</f>
        <v>0</v>
      </c>
      <c r="N377" s="15">
        <f>'VZGTTQ00005360 - Amjad'!I42</f>
        <v>0</v>
      </c>
      <c r="O377" s="15">
        <f>'VZGTTQ00005360 - Amjad'!J42</f>
        <v>0</v>
      </c>
      <c r="P377" s="15">
        <f>'VZGTTQ00005360 - Amjad'!K42</f>
        <v>0</v>
      </c>
      <c r="Q377" s="15">
        <f>'VZGTTQ00005360 - Amjad'!L42</f>
        <v>0</v>
      </c>
      <c r="R377" s="15">
        <f>'VZGTTQ00005360 - Amjad'!M42</f>
        <v>0</v>
      </c>
      <c r="S377" s="15">
        <f>'VZGTTQ00005360 - Amjad'!N42</f>
        <v>0</v>
      </c>
      <c r="T377" s="15">
        <f>'VZGTTQ00005360 - Amjad'!O42</f>
        <v>0</v>
      </c>
      <c r="U377" s="15">
        <f>'VZGTTQ00005360 - Amjad'!P42</f>
        <v>0</v>
      </c>
      <c r="V377" s="98">
        <f>'VZGTTQ00005360 - Amjad'!Q42</f>
        <v>0</v>
      </c>
    </row>
    <row r="378" spans="1:22" ht="20.9" customHeight="1">
      <c r="A378" s="98">
        <f>'VZGTTQ00005360 - Amjad'!A43</f>
        <v>2223392</v>
      </c>
      <c r="B378" s="98" t="str">
        <f>'VZGTTQ00005360 - Amjad'!B43</f>
        <v>M,Ajay Kumar</v>
      </c>
      <c r="C378" s="98" t="str">
        <f>'VZGTTQ00005360 - Amjad'!C43</f>
        <v>Offshore</v>
      </c>
      <c r="D378" s="98" t="str">
        <f>'VZGTTQ00005360 - Amjad'!D43</f>
        <v>PCT 246</v>
      </c>
      <c r="E378" s="103" t="str">
        <f>'VZGTTQ00005360 - Amjad'!E43</f>
        <v>L0 Java sprintboot Developer</v>
      </c>
      <c r="F378" s="111" t="s">
        <v>103</v>
      </c>
      <c r="G378" s="111" t="s">
        <v>104</v>
      </c>
      <c r="H378" s="98">
        <v>1000302389</v>
      </c>
      <c r="I378" s="98" t="s">
        <v>105</v>
      </c>
      <c r="J378" s="98" t="s">
        <v>24</v>
      </c>
      <c r="K378" s="15">
        <f>'VZGTTQ00005360 - Amjad'!F43</f>
        <v>0</v>
      </c>
      <c r="L378" s="15">
        <f>'VZGTTQ00005360 - Amjad'!G43</f>
        <v>0</v>
      </c>
      <c r="M378" s="15">
        <f>'VZGTTQ00005360 - Amjad'!H43</f>
        <v>0</v>
      </c>
      <c r="N378" s="15">
        <f>'VZGTTQ00005360 - Amjad'!I43</f>
        <v>0</v>
      </c>
      <c r="O378" s="15">
        <f>'VZGTTQ00005360 - Amjad'!J43</f>
        <v>0</v>
      </c>
      <c r="P378" s="15">
        <f>'VZGTTQ00005360 - Amjad'!K43</f>
        <v>0</v>
      </c>
      <c r="Q378" s="15">
        <f>'VZGTTQ00005360 - Amjad'!L43</f>
        <v>0</v>
      </c>
      <c r="R378" s="15">
        <f>'VZGTTQ00005360 - Amjad'!M43</f>
        <v>0</v>
      </c>
      <c r="S378" s="15">
        <f>'VZGTTQ00005360 - Amjad'!N43</f>
        <v>0</v>
      </c>
      <c r="T378" s="15">
        <f>'VZGTTQ00005360 - Amjad'!O43</f>
        <v>0</v>
      </c>
      <c r="U378" s="15">
        <f>'VZGTTQ00005360 - Amjad'!P43</f>
        <v>0</v>
      </c>
      <c r="V378" s="98">
        <f>'VZGTTQ00005360 - Amjad'!Q43</f>
        <v>0</v>
      </c>
    </row>
    <row r="379" spans="1:22" ht="20.9" customHeight="1">
      <c r="A379" s="98">
        <f>'VZGTTQ00005360 - Amjad'!A44</f>
        <v>2245125</v>
      </c>
      <c r="B379" s="98" t="str">
        <f>'VZGTTQ00005360 - Amjad'!B44</f>
        <v>Devika Sanjay,Karamalkar</v>
      </c>
      <c r="C379" s="98" t="str">
        <f>'VZGTTQ00005360 - Amjad'!C44</f>
        <v>Offshore</v>
      </c>
      <c r="D379" s="98" t="str">
        <f>'VZGTTQ00005360 - Amjad'!D44</f>
        <v>PCT 246</v>
      </c>
      <c r="E379" s="103" t="str">
        <f>'VZGTTQ00005360 - Amjad'!E44</f>
        <v>L0 Java sprintboot Developer</v>
      </c>
      <c r="F379" s="111" t="s">
        <v>103</v>
      </c>
      <c r="G379" s="111" t="s">
        <v>104</v>
      </c>
      <c r="H379" s="98" t="e">
        <v>#N/A</v>
      </c>
      <c r="I379" s="98" t="e">
        <v>#N/A</v>
      </c>
      <c r="J379" s="98" t="e">
        <v>#N/A</v>
      </c>
      <c r="K379" s="15">
        <f>'VZGTTQ00005360 - Amjad'!F44</f>
        <v>0</v>
      </c>
      <c r="L379" s="15">
        <f>'VZGTTQ00005360 - Amjad'!G44</f>
        <v>0</v>
      </c>
      <c r="M379" s="15">
        <f>'VZGTTQ00005360 - Amjad'!H44</f>
        <v>0</v>
      </c>
      <c r="N379" s="15">
        <f>'VZGTTQ00005360 - Amjad'!I44</f>
        <v>0</v>
      </c>
      <c r="O379" s="15">
        <f>'VZGTTQ00005360 - Amjad'!J44</f>
        <v>0</v>
      </c>
      <c r="P379" s="15">
        <f>'VZGTTQ00005360 - Amjad'!K44</f>
        <v>0</v>
      </c>
      <c r="Q379" s="15">
        <f>'VZGTTQ00005360 - Amjad'!L44</f>
        <v>0</v>
      </c>
      <c r="R379" s="15">
        <f>'VZGTTQ00005360 - Amjad'!M44</f>
        <v>0</v>
      </c>
      <c r="S379" s="15">
        <f>'VZGTTQ00005360 - Amjad'!N44</f>
        <v>0</v>
      </c>
      <c r="T379" s="15">
        <f>'VZGTTQ00005360 - Amjad'!O44</f>
        <v>0</v>
      </c>
      <c r="U379" s="15">
        <f>'VZGTTQ00005360 - Amjad'!P44</f>
        <v>0</v>
      </c>
      <c r="V379" s="98">
        <f>'VZGTTQ00005360 - Amjad'!Q44</f>
        <v>0</v>
      </c>
    </row>
    <row r="380" spans="1:22" ht="20.9" customHeight="1">
      <c r="A380" s="98">
        <f>'VZGTTQ00005360 - Amjad'!A45</f>
        <v>2271442</v>
      </c>
      <c r="B380" s="98" t="str">
        <f>'VZGTTQ00005360 - Amjad'!B45</f>
        <v>Vutukuru,Gayathri</v>
      </c>
      <c r="C380" s="98" t="str">
        <f>'VZGTTQ00005360 - Amjad'!C45</f>
        <v>Offshore</v>
      </c>
      <c r="D380" s="98" t="str">
        <f>'VZGTTQ00005360 - Amjad'!D45</f>
        <v>PCT 246</v>
      </c>
      <c r="E380" s="103" t="str">
        <f>'VZGTTQ00005360 - Amjad'!E45</f>
        <v>L0 Java sprintboot Developer</v>
      </c>
      <c r="F380" s="111" t="s">
        <v>103</v>
      </c>
      <c r="G380" s="111" t="s">
        <v>104</v>
      </c>
      <c r="H380" s="98">
        <v>1000302389</v>
      </c>
      <c r="I380" s="98" t="s">
        <v>105</v>
      </c>
      <c r="J380" s="98" t="s">
        <v>26</v>
      </c>
      <c r="K380" s="15">
        <f>'VZGTTQ00005360 - Amjad'!F45</f>
        <v>0</v>
      </c>
      <c r="L380" s="15">
        <f>'VZGTTQ00005360 - Amjad'!G45</f>
        <v>0</v>
      </c>
      <c r="M380" s="15">
        <f>'VZGTTQ00005360 - Amjad'!H45</f>
        <v>0</v>
      </c>
      <c r="N380" s="15">
        <f>'VZGTTQ00005360 - Amjad'!I45</f>
        <v>0</v>
      </c>
      <c r="O380" s="15">
        <f>'VZGTTQ00005360 - Amjad'!J45</f>
        <v>0</v>
      </c>
      <c r="P380" s="15">
        <f>'VZGTTQ00005360 - Amjad'!K45</f>
        <v>0</v>
      </c>
      <c r="Q380" s="15">
        <f>'VZGTTQ00005360 - Amjad'!L45</f>
        <v>0</v>
      </c>
      <c r="R380" s="15">
        <f>'VZGTTQ00005360 - Amjad'!M45</f>
        <v>0</v>
      </c>
      <c r="S380" s="15">
        <f>'VZGTTQ00005360 - Amjad'!N45</f>
        <v>0</v>
      </c>
      <c r="T380" s="15">
        <f>'VZGTTQ00005360 - Amjad'!O45</f>
        <v>0</v>
      </c>
      <c r="U380" s="15">
        <f>'VZGTTQ00005360 - Amjad'!P45</f>
        <v>0</v>
      </c>
      <c r="V380" s="98">
        <f>'VZGTTQ00005360 - Amjad'!Q45</f>
        <v>0</v>
      </c>
    </row>
    <row r="381" spans="1:22" ht="20.9" customHeight="1">
      <c r="A381" s="98">
        <f>'VZGTTQ00005360 - Amjad'!A46</f>
        <v>2338214</v>
      </c>
      <c r="B381" s="98" t="str">
        <f>'VZGTTQ00005360 - Amjad'!B46</f>
        <v>Akash Shukla</v>
      </c>
      <c r="C381" s="98" t="str">
        <f>'VZGTTQ00005360 - Amjad'!C46</f>
        <v>Offshore</v>
      </c>
      <c r="D381" s="98" t="str">
        <f>'VZGTTQ00005360 - Amjad'!D46</f>
        <v>PCT 246</v>
      </c>
      <c r="E381" s="103" t="str">
        <f>'VZGTTQ00005360 - Amjad'!E46</f>
        <v>L0 Java sprintboot Developer</v>
      </c>
      <c r="F381" s="111" t="s">
        <v>103</v>
      </c>
      <c r="G381" s="111" t="s">
        <v>104</v>
      </c>
      <c r="H381" s="98">
        <v>1000302389</v>
      </c>
      <c r="I381" s="98" t="s">
        <v>105</v>
      </c>
      <c r="J381" s="98" t="s">
        <v>33</v>
      </c>
      <c r="K381" s="15">
        <f>'VZGTTQ00005360 - Amjad'!F46</f>
        <v>0</v>
      </c>
      <c r="L381" s="15">
        <f>'VZGTTQ00005360 - Amjad'!G46</f>
        <v>0</v>
      </c>
      <c r="M381" s="15">
        <f>'VZGTTQ00005360 - Amjad'!H46</f>
        <v>0</v>
      </c>
      <c r="N381" s="15">
        <f>'VZGTTQ00005360 - Amjad'!I46</f>
        <v>0</v>
      </c>
      <c r="O381" s="15">
        <f>'VZGTTQ00005360 - Amjad'!J46</f>
        <v>0</v>
      </c>
      <c r="P381" s="15">
        <f>'VZGTTQ00005360 - Amjad'!K46</f>
        <v>0</v>
      </c>
      <c r="Q381" s="15">
        <f>'VZGTTQ00005360 - Amjad'!L46</f>
        <v>0</v>
      </c>
      <c r="R381" s="15">
        <f>'VZGTTQ00005360 - Amjad'!M46</f>
        <v>0</v>
      </c>
      <c r="S381" s="15">
        <f>'VZGTTQ00005360 - Amjad'!N46</f>
        <v>0</v>
      </c>
      <c r="T381" s="15">
        <f>'VZGTTQ00005360 - Amjad'!O46</f>
        <v>0</v>
      </c>
      <c r="U381" s="15">
        <f>'VZGTTQ00005360 - Amjad'!P46</f>
        <v>0</v>
      </c>
      <c r="V381" s="98">
        <f>'VZGTTQ00005360 - Amjad'!Q46</f>
        <v>0</v>
      </c>
    </row>
    <row r="382" spans="1:22" ht="20.9" customHeight="1">
      <c r="A382" s="98">
        <f>'VZGTTQ00005360 - Amjad'!A47</f>
        <v>2304870</v>
      </c>
      <c r="B382" s="98" t="str">
        <f>'VZGTTQ00005360 - Amjad'!B47</f>
        <v>Rathod,Sudhir Baburao</v>
      </c>
      <c r="C382" s="98" t="str">
        <f>'VZGTTQ00005360 - Amjad'!C47</f>
        <v>Offshore</v>
      </c>
      <c r="D382" s="98" t="str">
        <f>'VZGTTQ00005360 - Amjad'!D47</f>
        <v>PCT 246</v>
      </c>
      <c r="E382" s="103" t="str">
        <f>'VZGTTQ00005360 - Amjad'!E47</f>
        <v>L0 Java sprintboot Developer</v>
      </c>
      <c r="F382" s="111" t="s">
        <v>103</v>
      </c>
      <c r="G382" s="111" t="s">
        <v>104</v>
      </c>
      <c r="H382" s="98">
        <v>1000302389</v>
      </c>
      <c r="I382" s="98" t="s">
        <v>105</v>
      </c>
      <c r="J382" s="98" t="s">
        <v>53</v>
      </c>
      <c r="K382" s="15">
        <f>'VZGTTQ00005360 - Amjad'!F47</f>
        <v>0</v>
      </c>
      <c r="L382" s="15">
        <f>'VZGTTQ00005360 - Amjad'!G47</f>
        <v>0</v>
      </c>
      <c r="M382" s="15">
        <f>'VZGTTQ00005360 - Amjad'!H47</f>
        <v>0</v>
      </c>
      <c r="N382" s="15">
        <f>'VZGTTQ00005360 - Amjad'!I47</f>
        <v>0</v>
      </c>
      <c r="O382" s="15">
        <f>'VZGTTQ00005360 - Amjad'!J47</f>
        <v>0</v>
      </c>
      <c r="P382" s="15">
        <f>'VZGTTQ00005360 - Amjad'!K47</f>
        <v>0</v>
      </c>
      <c r="Q382" s="15">
        <f>'VZGTTQ00005360 - Amjad'!L47</f>
        <v>0</v>
      </c>
      <c r="R382" s="15">
        <f>'VZGTTQ00005360 - Amjad'!M47</f>
        <v>0</v>
      </c>
      <c r="S382" s="15">
        <f>'VZGTTQ00005360 - Amjad'!N47</f>
        <v>0</v>
      </c>
      <c r="T382" s="15">
        <f>'VZGTTQ00005360 - Amjad'!O47</f>
        <v>0</v>
      </c>
      <c r="U382" s="15">
        <f>'VZGTTQ00005360 - Amjad'!P47</f>
        <v>0</v>
      </c>
      <c r="V382" s="98">
        <f>'VZGTTQ00005360 - Amjad'!Q47</f>
        <v>0</v>
      </c>
    </row>
    <row r="383" spans="1:22" ht="20.9" customHeight="1">
      <c r="A383" s="98">
        <f>'VZGTTQ00005360 - Amjad'!A48</f>
        <v>2306502</v>
      </c>
      <c r="B383" s="98" t="str">
        <f>'VZGTTQ00005360 - Amjad'!B48</f>
        <v>Ghosh Roy,Anish</v>
      </c>
      <c r="C383" s="98" t="str">
        <f>'VZGTTQ00005360 - Amjad'!C48</f>
        <v>Offshore</v>
      </c>
      <c r="D383" s="98" t="str">
        <f>'VZGTTQ00005360 - Amjad'!D48</f>
        <v>PCT 246</v>
      </c>
      <c r="E383" s="103" t="str">
        <f>'VZGTTQ00005360 - Amjad'!E48</f>
        <v>L0 Java sprintboot Developer</v>
      </c>
      <c r="F383" s="111" t="s">
        <v>103</v>
      </c>
      <c r="G383" s="111" t="s">
        <v>104</v>
      </c>
      <c r="H383" s="98">
        <v>1000302389</v>
      </c>
      <c r="I383" s="98" t="s">
        <v>105</v>
      </c>
      <c r="J383" s="98" t="s">
        <v>24</v>
      </c>
      <c r="K383" s="15">
        <f>'VZGTTQ00005360 - Amjad'!F48</f>
        <v>0</v>
      </c>
      <c r="L383" s="15">
        <f>'VZGTTQ00005360 - Amjad'!G48</f>
        <v>0</v>
      </c>
      <c r="M383" s="15">
        <f>'VZGTTQ00005360 - Amjad'!H48</f>
        <v>0</v>
      </c>
      <c r="N383" s="15">
        <f>'VZGTTQ00005360 - Amjad'!I48</f>
        <v>0</v>
      </c>
      <c r="O383" s="15">
        <f>'VZGTTQ00005360 - Amjad'!J48</f>
        <v>0</v>
      </c>
      <c r="P383" s="15">
        <f>'VZGTTQ00005360 - Amjad'!K48</f>
        <v>0</v>
      </c>
      <c r="Q383" s="15">
        <f>'VZGTTQ00005360 - Amjad'!L48</f>
        <v>0</v>
      </c>
      <c r="R383" s="15">
        <f>'VZGTTQ00005360 - Amjad'!M48</f>
        <v>0</v>
      </c>
      <c r="S383" s="15">
        <f>'VZGTTQ00005360 - Amjad'!N48</f>
        <v>0</v>
      </c>
      <c r="T383" s="15">
        <f>'VZGTTQ00005360 - Amjad'!O48</f>
        <v>0</v>
      </c>
      <c r="U383" s="15">
        <f>'VZGTTQ00005360 - Amjad'!P48</f>
        <v>0</v>
      </c>
      <c r="V383" s="98">
        <f>'VZGTTQ00005360 - Amjad'!Q48</f>
        <v>0</v>
      </c>
    </row>
    <row r="384" spans="1:22" ht="20.9" customHeight="1">
      <c r="A384" s="98">
        <f>'VZGTTQ00005360 - Amjad'!A49</f>
        <v>2307254</v>
      </c>
      <c r="B384" s="98" t="str">
        <f>'VZGTTQ00005360 - Amjad'!B49</f>
        <v>V,Sindhu</v>
      </c>
      <c r="C384" s="98" t="str">
        <f>'VZGTTQ00005360 - Amjad'!C49</f>
        <v>Offshore</v>
      </c>
      <c r="D384" s="98" t="str">
        <f>'VZGTTQ00005360 - Amjad'!D49</f>
        <v>PCT 246</v>
      </c>
      <c r="E384" s="103" t="str">
        <f>'VZGTTQ00005360 - Amjad'!E49</f>
        <v>L0 Java sprintboot Developer</v>
      </c>
      <c r="F384" s="111" t="s">
        <v>103</v>
      </c>
      <c r="G384" s="111" t="s">
        <v>104</v>
      </c>
      <c r="H384" s="98">
        <v>1000302389</v>
      </c>
      <c r="I384" s="98" t="s">
        <v>105</v>
      </c>
      <c r="J384" s="98" t="s">
        <v>24</v>
      </c>
      <c r="K384" s="15">
        <f>'VZGTTQ00005360 - Amjad'!F49</f>
        <v>0</v>
      </c>
      <c r="L384" s="15">
        <f>'VZGTTQ00005360 - Amjad'!G49</f>
        <v>0</v>
      </c>
      <c r="M384" s="15">
        <f>'VZGTTQ00005360 - Amjad'!H49</f>
        <v>0</v>
      </c>
      <c r="N384" s="15">
        <f>'VZGTTQ00005360 - Amjad'!I49</f>
        <v>0</v>
      </c>
      <c r="O384" s="15">
        <f>'VZGTTQ00005360 - Amjad'!J49</f>
        <v>0</v>
      </c>
      <c r="P384" s="15">
        <f>'VZGTTQ00005360 - Amjad'!K49</f>
        <v>0</v>
      </c>
      <c r="Q384" s="15">
        <f>'VZGTTQ00005360 - Amjad'!L49</f>
        <v>0</v>
      </c>
      <c r="R384" s="15">
        <f>'VZGTTQ00005360 - Amjad'!M49</f>
        <v>0</v>
      </c>
      <c r="S384" s="15">
        <f>'VZGTTQ00005360 - Amjad'!N49</f>
        <v>0</v>
      </c>
      <c r="T384" s="15">
        <f>'VZGTTQ00005360 - Amjad'!O49</f>
        <v>0</v>
      </c>
      <c r="U384" s="15">
        <f>'VZGTTQ00005360 - Amjad'!P49</f>
        <v>0</v>
      </c>
      <c r="V384" s="98">
        <f>'VZGTTQ00005360 - Amjad'!Q49</f>
        <v>0</v>
      </c>
    </row>
    <row r="385" spans="1:22" ht="20.9" customHeight="1">
      <c r="A385" s="98">
        <f>'VZGTTQ00005360 - Amjad'!A50</f>
        <v>863460</v>
      </c>
      <c r="B385" s="98" t="str">
        <f>'VZGTTQ00005360 - Amjad'!B50</f>
        <v>G Divya</v>
      </c>
      <c r="C385" s="98" t="str">
        <f>'VZGTTQ00005360 - Amjad'!C50</f>
        <v>Offshore</v>
      </c>
      <c r="D385" s="98" t="str">
        <f>'VZGTTQ00005360 - Amjad'!D50</f>
        <v>PCT 246</v>
      </c>
      <c r="E385" s="103" t="str">
        <f>'VZGTTQ00005360 - Amjad'!E50</f>
        <v>L0 Java sprintboot Developer</v>
      </c>
      <c r="F385" s="111" t="s">
        <v>103</v>
      </c>
      <c r="G385" s="111" t="s">
        <v>104</v>
      </c>
      <c r="H385" s="98">
        <v>1000302389</v>
      </c>
      <c r="I385" s="98" t="s">
        <v>105</v>
      </c>
      <c r="J385" s="98" t="s">
        <v>24</v>
      </c>
      <c r="K385" s="15">
        <f>'VZGTTQ00005360 - Amjad'!F50</f>
        <v>0</v>
      </c>
      <c r="L385" s="15">
        <f>'VZGTTQ00005360 - Amjad'!G50</f>
        <v>0</v>
      </c>
      <c r="M385" s="15">
        <f>'VZGTTQ00005360 - Amjad'!H50</f>
        <v>0</v>
      </c>
      <c r="N385" s="15">
        <f>'VZGTTQ00005360 - Amjad'!I50</f>
        <v>0</v>
      </c>
      <c r="O385" s="15">
        <f>'VZGTTQ00005360 - Amjad'!J50</f>
        <v>0</v>
      </c>
      <c r="P385" s="15">
        <f>'VZGTTQ00005360 - Amjad'!K50</f>
        <v>0</v>
      </c>
      <c r="Q385" s="15">
        <f>'VZGTTQ00005360 - Amjad'!L50</f>
        <v>0</v>
      </c>
      <c r="R385" s="15">
        <f>'VZGTTQ00005360 - Amjad'!M50</f>
        <v>0</v>
      </c>
      <c r="S385" s="15">
        <f>'VZGTTQ00005360 - Amjad'!N50</f>
        <v>0</v>
      </c>
      <c r="T385" s="15">
        <f>'VZGTTQ00005360 - Amjad'!O50</f>
        <v>0</v>
      </c>
      <c r="U385" s="15">
        <f>'VZGTTQ00005360 - Amjad'!P50</f>
        <v>0</v>
      </c>
      <c r="V385" s="98">
        <f>'VZGTTQ00005360 - Amjad'!Q50</f>
        <v>0</v>
      </c>
    </row>
    <row r="386" spans="1:22" ht="20.9" customHeight="1">
      <c r="A386" s="98">
        <f>'VZGTTQ00005360 - Amjad'!A51</f>
        <v>2313893</v>
      </c>
      <c r="B386" s="98" t="str">
        <f>'VZGTTQ00005360 - Amjad'!B51</f>
        <v>Kanna,Ranjith</v>
      </c>
      <c r="C386" s="98" t="str">
        <f>'VZGTTQ00005360 - Amjad'!C51</f>
        <v>Offshore</v>
      </c>
      <c r="D386" s="98" t="str">
        <f>'VZGTTQ00005360 - Amjad'!D51</f>
        <v>PCT 143</v>
      </c>
      <c r="E386" s="103" t="str">
        <f>'VZGTTQ00005360 - Amjad'!E51</f>
        <v>L0 Java sprintboot Developer</v>
      </c>
      <c r="F386" s="111" t="s">
        <v>103</v>
      </c>
      <c r="G386" s="111" t="s">
        <v>104</v>
      </c>
      <c r="H386" s="98">
        <v>1000348365</v>
      </c>
      <c r="I386" s="98" t="s">
        <v>106</v>
      </c>
      <c r="J386" s="98" t="s">
        <v>63</v>
      </c>
      <c r="K386" s="15">
        <f>'VZGTTQ00005360 - Amjad'!F51</f>
        <v>0</v>
      </c>
      <c r="L386" s="15">
        <f>'VZGTTQ00005360 - Amjad'!G51</f>
        <v>0</v>
      </c>
      <c r="M386" s="15">
        <f>'VZGTTQ00005360 - Amjad'!H51</f>
        <v>0</v>
      </c>
      <c r="N386" s="15">
        <f>'VZGTTQ00005360 - Amjad'!I51</f>
        <v>0</v>
      </c>
      <c r="O386" s="15">
        <f>'VZGTTQ00005360 - Amjad'!J51</f>
        <v>0</v>
      </c>
      <c r="P386" s="15">
        <f>'VZGTTQ00005360 - Amjad'!K51</f>
        <v>0</v>
      </c>
      <c r="Q386" s="15">
        <f>'VZGTTQ00005360 - Amjad'!L51</f>
        <v>0</v>
      </c>
      <c r="R386" s="15">
        <f>'VZGTTQ00005360 - Amjad'!M51</f>
        <v>0</v>
      </c>
      <c r="S386" s="15">
        <f>'VZGTTQ00005360 - Amjad'!N51</f>
        <v>0</v>
      </c>
      <c r="T386" s="15">
        <f>'VZGTTQ00005360 - Amjad'!O51</f>
        <v>0</v>
      </c>
      <c r="U386" s="15">
        <f>'VZGTTQ00005360 - Amjad'!P51</f>
        <v>0</v>
      </c>
      <c r="V386" s="98">
        <f>'VZGTTQ00005360 - Amjad'!Q51</f>
        <v>0</v>
      </c>
    </row>
    <row r="387" spans="1:22" ht="20.9" customHeight="1">
      <c r="A387" s="98">
        <f>'VZGTTQ00005360 - Amjad'!A52</f>
        <v>2233127</v>
      </c>
      <c r="B387" s="98" t="str">
        <f>'VZGTTQ00005360 - Amjad'!B52</f>
        <v>Shivam Dubey</v>
      </c>
      <c r="C387" s="98" t="str">
        <f>'VZGTTQ00005360 - Amjad'!C52</f>
        <v>Offshore</v>
      </c>
      <c r="D387" s="98" t="str">
        <f>'VZGTTQ00005360 - Amjad'!D52</f>
        <v>PCT 246</v>
      </c>
      <c r="E387" s="103" t="str">
        <f>'VZGTTQ00005360 - Amjad'!E52</f>
        <v>L0 Java sprintboot Developer</v>
      </c>
      <c r="F387" s="111" t="s">
        <v>103</v>
      </c>
      <c r="G387" s="111" t="s">
        <v>104</v>
      </c>
      <c r="H387" s="98">
        <v>1000302389</v>
      </c>
      <c r="I387" s="98" t="s">
        <v>105</v>
      </c>
      <c r="J387" s="98" t="s">
        <v>24</v>
      </c>
      <c r="K387" s="15">
        <f>'VZGTTQ00005360 - Amjad'!F52</f>
        <v>0</v>
      </c>
      <c r="L387" s="15">
        <f>'VZGTTQ00005360 - Amjad'!G52</f>
        <v>0</v>
      </c>
      <c r="M387" s="15">
        <f>'VZGTTQ00005360 - Amjad'!H52</f>
        <v>0</v>
      </c>
      <c r="N387" s="15">
        <f>'VZGTTQ00005360 - Amjad'!I52</f>
        <v>0</v>
      </c>
      <c r="O387" s="15">
        <f>'VZGTTQ00005360 - Amjad'!J52</f>
        <v>0</v>
      </c>
      <c r="P387" s="15">
        <f>'VZGTTQ00005360 - Amjad'!K52</f>
        <v>0</v>
      </c>
      <c r="Q387" s="15">
        <f>'VZGTTQ00005360 - Amjad'!L52</f>
        <v>0</v>
      </c>
      <c r="R387" s="15">
        <f>'VZGTTQ00005360 - Amjad'!M52</f>
        <v>0</v>
      </c>
      <c r="S387" s="15">
        <f>'VZGTTQ00005360 - Amjad'!N52</f>
        <v>0</v>
      </c>
      <c r="T387" s="15">
        <f>'VZGTTQ00005360 - Amjad'!O52</f>
        <v>0</v>
      </c>
      <c r="U387" s="15">
        <f>'VZGTTQ00005360 - Amjad'!P52</f>
        <v>0</v>
      </c>
      <c r="V387" s="98">
        <f>'VZGTTQ00005360 - Amjad'!Q52</f>
        <v>0</v>
      </c>
    </row>
    <row r="388" spans="1:22" ht="20.9" customHeight="1">
      <c r="A388" s="98">
        <f>'VZGTTQ00005360 - Amjad'!A53</f>
        <v>2324970</v>
      </c>
      <c r="B388" s="98" t="str">
        <f>'VZGTTQ00005360 - Amjad'!B53</f>
        <v>Tarke,Ashwini Shivraj</v>
      </c>
      <c r="C388" s="98" t="str">
        <f>'VZGTTQ00005360 - Amjad'!C53</f>
        <v>Offshore</v>
      </c>
      <c r="D388" s="98" t="str">
        <f>'VZGTTQ00005360 - Amjad'!D53</f>
        <v>PCT 246</v>
      </c>
      <c r="E388" s="103" t="str">
        <f>'VZGTTQ00005360 - Amjad'!E53</f>
        <v>L0 Java sprintboot Developer</v>
      </c>
      <c r="F388" s="111" t="s">
        <v>103</v>
      </c>
      <c r="G388" s="111" t="s">
        <v>104</v>
      </c>
      <c r="H388" s="98">
        <v>1000302389</v>
      </c>
      <c r="I388" s="98" t="s">
        <v>105</v>
      </c>
      <c r="J388" s="98" t="s">
        <v>24</v>
      </c>
      <c r="K388" s="15">
        <f>'VZGTTQ00005360 - Amjad'!F53</f>
        <v>0</v>
      </c>
      <c r="L388" s="15">
        <f>'VZGTTQ00005360 - Amjad'!G53</f>
        <v>0</v>
      </c>
      <c r="M388" s="15">
        <f>'VZGTTQ00005360 - Amjad'!H53</f>
        <v>0</v>
      </c>
      <c r="N388" s="15">
        <f>'VZGTTQ00005360 - Amjad'!I53</f>
        <v>0</v>
      </c>
      <c r="O388" s="15">
        <f>'VZGTTQ00005360 - Amjad'!J53</f>
        <v>0</v>
      </c>
      <c r="P388" s="15">
        <f>'VZGTTQ00005360 - Amjad'!K53</f>
        <v>0</v>
      </c>
      <c r="Q388" s="15">
        <f>'VZGTTQ00005360 - Amjad'!L53</f>
        <v>0</v>
      </c>
      <c r="R388" s="15">
        <f>'VZGTTQ00005360 - Amjad'!M53</f>
        <v>0</v>
      </c>
      <c r="S388" s="15">
        <f>'VZGTTQ00005360 - Amjad'!N53</f>
        <v>0</v>
      </c>
      <c r="T388" s="15">
        <f>'VZGTTQ00005360 - Amjad'!O53</f>
        <v>0</v>
      </c>
      <c r="U388" s="15">
        <f>'VZGTTQ00005360 - Amjad'!P53</f>
        <v>0</v>
      </c>
      <c r="V388" s="98">
        <f>'VZGTTQ00005360 - Amjad'!Q53</f>
        <v>0</v>
      </c>
    </row>
    <row r="389" spans="1:22" ht="20.9" customHeight="1">
      <c r="A389" s="98">
        <f>'VZGTTQ00005360 - Amjad'!A54</f>
        <v>2337858</v>
      </c>
      <c r="B389" s="98" t="str">
        <f>'VZGTTQ00005360 - Amjad'!B54</f>
        <v>M,Karthikeyan</v>
      </c>
      <c r="C389" s="98" t="str">
        <f>'VZGTTQ00005360 - Amjad'!C54</f>
        <v>Offshore</v>
      </c>
      <c r="D389" s="98" t="str">
        <f>'VZGTTQ00005360 - Amjad'!D54</f>
        <v>PCT 246</v>
      </c>
      <c r="E389" s="103" t="str">
        <f>'VZGTTQ00005360 - Amjad'!E54</f>
        <v>L0 Java sprintboot Developer</v>
      </c>
      <c r="F389" s="111" t="s">
        <v>103</v>
      </c>
      <c r="G389" s="111" t="s">
        <v>104</v>
      </c>
      <c r="H389" s="98">
        <v>1000302389</v>
      </c>
      <c r="I389" s="98" t="s">
        <v>105</v>
      </c>
      <c r="J389" s="98" t="s">
        <v>24</v>
      </c>
      <c r="K389" s="15">
        <f>'VZGTTQ00005360 - Amjad'!F54</f>
        <v>0</v>
      </c>
      <c r="L389" s="15">
        <f>'VZGTTQ00005360 - Amjad'!G54</f>
        <v>0</v>
      </c>
      <c r="M389" s="15">
        <f>'VZGTTQ00005360 - Amjad'!H54</f>
        <v>0</v>
      </c>
      <c r="N389" s="15">
        <f>'VZGTTQ00005360 - Amjad'!I54</f>
        <v>0</v>
      </c>
      <c r="O389" s="15">
        <f>'VZGTTQ00005360 - Amjad'!J54</f>
        <v>0</v>
      </c>
      <c r="P389" s="15">
        <f>'VZGTTQ00005360 - Amjad'!K54</f>
        <v>0</v>
      </c>
      <c r="Q389" s="15">
        <f>'VZGTTQ00005360 - Amjad'!L54</f>
        <v>0</v>
      </c>
      <c r="R389" s="15">
        <f>'VZGTTQ00005360 - Amjad'!M54</f>
        <v>0</v>
      </c>
      <c r="S389" s="15">
        <f>'VZGTTQ00005360 - Amjad'!N54</f>
        <v>0</v>
      </c>
      <c r="T389" s="15">
        <f>'VZGTTQ00005360 - Amjad'!O54</f>
        <v>0</v>
      </c>
      <c r="U389" s="15">
        <f>'VZGTTQ00005360 - Amjad'!P54</f>
        <v>0</v>
      </c>
      <c r="V389" s="98">
        <f>'VZGTTQ00005360 - Amjad'!Q54</f>
        <v>0</v>
      </c>
    </row>
    <row r="390" spans="1:22" ht="20.9" customHeight="1">
      <c r="A390" s="98">
        <f>'VZGTTQ00005360 - Amjad'!A55</f>
        <v>2341405</v>
      </c>
      <c r="B390" s="98" t="str">
        <f>'VZGTTQ00005360 - Amjad'!B55</f>
        <v>Meesala,Venkatesh</v>
      </c>
      <c r="C390" s="98" t="str">
        <f>'VZGTTQ00005360 - Amjad'!C55</f>
        <v>Offshore</v>
      </c>
      <c r="D390" s="98" t="str">
        <f>'VZGTTQ00005360 - Amjad'!D55</f>
        <v>PCT 246</v>
      </c>
      <c r="E390" s="103" t="str">
        <f>'VZGTTQ00005360 - Amjad'!E55</f>
        <v>L0 Java sprintboot Developer</v>
      </c>
      <c r="F390" s="111" t="s">
        <v>103</v>
      </c>
      <c r="G390" s="111" t="s">
        <v>104</v>
      </c>
      <c r="H390" s="98">
        <v>1000302389</v>
      </c>
      <c r="I390" s="98" t="s">
        <v>105</v>
      </c>
      <c r="J390" s="98" t="s">
        <v>24</v>
      </c>
      <c r="K390" s="15">
        <f>'VZGTTQ00005360 - Amjad'!F55</f>
        <v>0</v>
      </c>
      <c r="L390" s="15">
        <f>'VZGTTQ00005360 - Amjad'!G55</f>
        <v>0</v>
      </c>
      <c r="M390" s="15">
        <f>'VZGTTQ00005360 - Amjad'!H55</f>
        <v>0</v>
      </c>
      <c r="N390" s="15">
        <f>'VZGTTQ00005360 - Amjad'!I55</f>
        <v>0</v>
      </c>
      <c r="O390" s="15">
        <f>'VZGTTQ00005360 - Amjad'!J55</f>
        <v>0</v>
      </c>
      <c r="P390" s="15">
        <f>'VZGTTQ00005360 - Amjad'!K55</f>
        <v>0</v>
      </c>
      <c r="Q390" s="15">
        <f>'VZGTTQ00005360 - Amjad'!L55</f>
        <v>0</v>
      </c>
      <c r="R390" s="15">
        <f>'VZGTTQ00005360 - Amjad'!M55</f>
        <v>0</v>
      </c>
      <c r="S390" s="15">
        <f>'VZGTTQ00005360 - Amjad'!N55</f>
        <v>0</v>
      </c>
      <c r="T390" s="15">
        <f>'VZGTTQ00005360 - Amjad'!O55</f>
        <v>0</v>
      </c>
      <c r="U390" s="15">
        <f>'VZGTTQ00005360 - Amjad'!P55</f>
        <v>0</v>
      </c>
      <c r="V390" s="98">
        <f>'VZGTTQ00005360 - Amjad'!Q55</f>
        <v>0</v>
      </c>
    </row>
    <row r="391" spans="1:22" ht="20.9" customHeight="1">
      <c r="A391" s="98">
        <f>'VZGTTQ00005360 - Amjad'!A56</f>
        <v>253285</v>
      </c>
      <c r="B391" s="98" t="str">
        <f>'VZGTTQ00005360 - Amjad'!B56</f>
        <v>Periyasamy,Balachandar</v>
      </c>
      <c r="C391" s="98" t="str">
        <f>'VZGTTQ00005360 - Amjad'!C56</f>
        <v>Offshore</v>
      </c>
      <c r="D391" s="98" t="str">
        <f>'VZGTTQ00005360 - Amjad'!D56</f>
        <v>PCT 246</v>
      </c>
      <c r="E391" s="103" t="str">
        <f>'VZGTTQ00005360 - Amjad'!E56</f>
        <v>L0 Java sprintboot Developer</v>
      </c>
      <c r="F391" s="111" t="s">
        <v>103</v>
      </c>
      <c r="G391" s="111" t="s">
        <v>104</v>
      </c>
      <c r="H391" s="98">
        <v>1000302389</v>
      </c>
      <c r="I391" s="98" t="s">
        <v>105</v>
      </c>
      <c r="J391" s="98" t="s">
        <v>26</v>
      </c>
      <c r="K391" s="15">
        <f>'VZGTTQ00005360 - Amjad'!F56</f>
        <v>0</v>
      </c>
      <c r="L391" s="15">
        <f>'VZGTTQ00005360 - Amjad'!G56</f>
        <v>0</v>
      </c>
      <c r="M391" s="15">
        <f>'VZGTTQ00005360 - Amjad'!H56</f>
        <v>0</v>
      </c>
      <c r="N391" s="15">
        <f>'VZGTTQ00005360 - Amjad'!I56</f>
        <v>0</v>
      </c>
      <c r="O391" s="15">
        <f>'VZGTTQ00005360 - Amjad'!J56</f>
        <v>0</v>
      </c>
      <c r="P391" s="15">
        <f>'VZGTTQ00005360 - Amjad'!K56</f>
        <v>0</v>
      </c>
      <c r="Q391" s="15">
        <f>'VZGTTQ00005360 - Amjad'!L56</f>
        <v>0</v>
      </c>
      <c r="R391" s="15">
        <f>'VZGTTQ00005360 - Amjad'!M56</f>
        <v>0</v>
      </c>
      <c r="S391" s="15">
        <f>'VZGTTQ00005360 - Amjad'!N56</f>
        <v>0</v>
      </c>
      <c r="T391" s="15">
        <f>'VZGTTQ00005360 - Amjad'!O56</f>
        <v>0</v>
      </c>
      <c r="U391" s="15">
        <f>'VZGTTQ00005360 - Amjad'!P56</f>
        <v>0</v>
      </c>
      <c r="V391" s="98">
        <f>'VZGTTQ00005360 - Amjad'!Q56</f>
        <v>0</v>
      </c>
    </row>
    <row r="392" spans="1:22" ht="20.9" customHeight="1">
      <c r="A392" s="98">
        <f>'VZGTTQ00005360 - Amjad'!A57</f>
        <v>2050559</v>
      </c>
      <c r="B392" s="98" t="str">
        <f>'VZGTTQ00005360 - Amjad'!B57</f>
        <v>PradeepKumar G</v>
      </c>
      <c r="C392" s="98" t="str">
        <f>'VZGTTQ00005360 - Amjad'!C57</f>
        <v>Offshore</v>
      </c>
      <c r="D392" s="98" t="str">
        <f>'VZGTTQ00005360 - Amjad'!D57</f>
        <v>PCT 246</v>
      </c>
      <c r="E392" s="103" t="str">
        <f>'VZGTTQ00005360 - Amjad'!E57</f>
        <v>L0 Java sprintboot Developer</v>
      </c>
      <c r="F392" s="111" t="s">
        <v>103</v>
      </c>
      <c r="G392" s="111" t="s">
        <v>104</v>
      </c>
      <c r="H392" s="98">
        <v>1000445090</v>
      </c>
      <c r="I392" s="98" t="s">
        <v>54</v>
      </c>
      <c r="J392" s="98" t="s">
        <v>24</v>
      </c>
      <c r="K392" s="15">
        <f>'VZGTTQ00005360 - Amjad'!F57</f>
        <v>0</v>
      </c>
      <c r="L392" s="15">
        <f>'VZGTTQ00005360 - Amjad'!G57</f>
        <v>0</v>
      </c>
      <c r="M392" s="15">
        <f>'VZGTTQ00005360 - Amjad'!H57</f>
        <v>0</v>
      </c>
      <c r="N392" s="15">
        <f>'VZGTTQ00005360 - Amjad'!I57</f>
        <v>0</v>
      </c>
      <c r="O392" s="15">
        <f>'VZGTTQ00005360 - Amjad'!J57</f>
        <v>0</v>
      </c>
      <c r="P392" s="15">
        <f>'VZGTTQ00005360 - Amjad'!K57</f>
        <v>0</v>
      </c>
      <c r="Q392" s="15">
        <f>'VZGTTQ00005360 - Amjad'!L57</f>
        <v>0</v>
      </c>
      <c r="R392" s="15">
        <f>'VZGTTQ00005360 - Amjad'!M57</f>
        <v>0</v>
      </c>
      <c r="S392" s="15">
        <f>'VZGTTQ00005360 - Amjad'!N57</f>
        <v>0</v>
      </c>
      <c r="T392" s="15">
        <f>'VZGTTQ00005360 - Amjad'!O57</f>
        <v>0</v>
      </c>
      <c r="U392" s="15">
        <f>'VZGTTQ00005360 - Amjad'!P57</f>
        <v>0</v>
      </c>
      <c r="V392" s="98">
        <f>'VZGTTQ00005360 - Amjad'!Q57</f>
        <v>0</v>
      </c>
    </row>
    <row r="393" spans="1:22" ht="20.9" customHeight="1">
      <c r="A393" s="98">
        <f>'VZGTTQ00005360 - Amjad'!A58</f>
        <v>265346</v>
      </c>
      <c r="B393" s="98" t="str">
        <f>'VZGTTQ00005360 - Amjad'!B58</f>
        <v>P,Kannan</v>
      </c>
      <c r="C393" s="98" t="str">
        <f>'VZGTTQ00005360 - Amjad'!C58</f>
        <v>Offshore</v>
      </c>
      <c r="D393" s="98" t="str">
        <f>'VZGTTQ00005360 - Amjad'!D58</f>
        <v>PCT 246</v>
      </c>
      <c r="E393" s="103" t="str">
        <f>'VZGTTQ00005360 - Amjad'!E58</f>
        <v>L0 Java sprintboot Developer</v>
      </c>
      <c r="F393" s="111" t="s">
        <v>103</v>
      </c>
      <c r="G393" s="111" t="s">
        <v>104</v>
      </c>
      <c r="H393" s="98" t="e">
        <v>#N/A</v>
      </c>
      <c r="I393" s="98" t="e">
        <v>#N/A</v>
      </c>
      <c r="J393" s="98" t="e">
        <v>#N/A</v>
      </c>
      <c r="K393" s="15">
        <f>'VZGTTQ00005360 - Amjad'!F58</f>
        <v>0</v>
      </c>
      <c r="L393" s="15">
        <f>'VZGTTQ00005360 - Amjad'!G58</f>
        <v>0</v>
      </c>
      <c r="M393" s="15">
        <f>'VZGTTQ00005360 - Amjad'!H58</f>
        <v>0</v>
      </c>
      <c r="N393" s="15">
        <f>'VZGTTQ00005360 - Amjad'!I58</f>
        <v>0</v>
      </c>
      <c r="O393" s="15">
        <f>'VZGTTQ00005360 - Amjad'!J58</f>
        <v>0</v>
      </c>
      <c r="P393" s="15">
        <f>'VZGTTQ00005360 - Amjad'!K58</f>
        <v>0</v>
      </c>
      <c r="Q393" s="15">
        <f>'VZGTTQ00005360 - Amjad'!L58</f>
        <v>0</v>
      </c>
      <c r="R393" s="15">
        <f>'VZGTTQ00005360 - Amjad'!M58</f>
        <v>0</v>
      </c>
      <c r="S393" s="15">
        <f>'VZGTTQ00005360 - Amjad'!N58</f>
        <v>0</v>
      </c>
      <c r="T393" s="15">
        <f>'VZGTTQ00005360 - Amjad'!O58</f>
        <v>0</v>
      </c>
      <c r="U393" s="15">
        <f>'VZGTTQ00005360 - Amjad'!P58</f>
        <v>0</v>
      </c>
      <c r="V393" s="98">
        <f>'VZGTTQ00005360 - Amjad'!Q58</f>
        <v>0</v>
      </c>
    </row>
    <row r="394" spans="1:22" ht="20.9" customHeight="1">
      <c r="A394" s="98">
        <f>'VZGTTQ00005360 - Amjad'!A59</f>
        <v>421484</v>
      </c>
      <c r="B394" s="98" t="str">
        <f>'VZGTTQ00005360 - Amjad'!B59</f>
        <v>Lingampally,Anjani Kumar</v>
      </c>
      <c r="C394" s="98" t="str">
        <f>'VZGTTQ00005360 - Amjad'!C59</f>
        <v>Offshore</v>
      </c>
      <c r="D394" s="98" t="str">
        <f>'VZGTTQ00005360 - Amjad'!D59</f>
        <v>PCT 246</v>
      </c>
      <c r="E394" s="103" t="str">
        <f>'VZGTTQ00005360 - Amjad'!E59</f>
        <v>L0 Java sprintboot Developer</v>
      </c>
      <c r="F394" s="111" t="s">
        <v>103</v>
      </c>
      <c r="G394" s="111" t="s">
        <v>104</v>
      </c>
      <c r="H394" s="98">
        <v>1000302389</v>
      </c>
      <c r="I394" s="98" t="s">
        <v>105</v>
      </c>
      <c r="J394" s="98" t="s">
        <v>24</v>
      </c>
      <c r="K394" s="15">
        <f>'VZGTTQ00005360 - Amjad'!F59</f>
        <v>0</v>
      </c>
      <c r="L394" s="15">
        <f>'VZGTTQ00005360 - Amjad'!G59</f>
        <v>0</v>
      </c>
      <c r="M394" s="15">
        <f>'VZGTTQ00005360 - Amjad'!H59</f>
        <v>0</v>
      </c>
      <c r="N394" s="15">
        <f>'VZGTTQ00005360 - Amjad'!I59</f>
        <v>0</v>
      </c>
      <c r="O394" s="15">
        <f>'VZGTTQ00005360 - Amjad'!J59</f>
        <v>0</v>
      </c>
      <c r="P394" s="15">
        <f>'VZGTTQ00005360 - Amjad'!K59</f>
        <v>0</v>
      </c>
      <c r="Q394" s="15">
        <f>'VZGTTQ00005360 - Amjad'!L59</f>
        <v>0</v>
      </c>
      <c r="R394" s="15">
        <f>'VZGTTQ00005360 - Amjad'!M59</f>
        <v>0</v>
      </c>
      <c r="S394" s="15">
        <f>'VZGTTQ00005360 - Amjad'!N59</f>
        <v>0</v>
      </c>
      <c r="T394" s="15">
        <f>'VZGTTQ00005360 - Amjad'!O59</f>
        <v>0</v>
      </c>
      <c r="U394" s="15">
        <f>'VZGTTQ00005360 - Amjad'!P59</f>
        <v>0</v>
      </c>
      <c r="V394" s="98">
        <f>'VZGTTQ00005360 - Amjad'!Q59</f>
        <v>0</v>
      </c>
    </row>
    <row r="395" spans="1:22" ht="20.9" customHeight="1">
      <c r="A395" s="98">
        <f>'VZGTTQ00005360 - Amjad'!A60</f>
        <v>452650</v>
      </c>
      <c r="B395" s="98" t="str">
        <f>'VZGTTQ00005360 - Amjad'!B60</f>
        <v>Chanmanwar,Nishant Ashokrao</v>
      </c>
      <c r="C395" s="98" t="str">
        <f>'VZGTTQ00005360 - Amjad'!C60</f>
        <v>Offshore</v>
      </c>
      <c r="D395" s="98" t="str">
        <f>'VZGTTQ00005360 - Amjad'!D60</f>
        <v>PCT 246</v>
      </c>
      <c r="E395" s="103" t="str">
        <f>'VZGTTQ00005360 - Amjad'!E60</f>
        <v>L0 Java sprintboot Developer</v>
      </c>
      <c r="F395" s="111" t="s">
        <v>103</v>
      </c>
      <c r="G395" s="111" t="s">
        <v>104</v>
      </c>
      <c r="H395" s="98">
        <v>1000428015</v>
      </c>
      <c r="I395" s="98" t="s">
        <v>110</v>
      </c>
      <c r="J395" s="98" t="s">
        <v>26</v>
      </c>
      <c r="K395" s="15">
        <f>'VZGTTQ00005360 - Amjad'!F60</f>
        <v>0</v>
      </c>
      <c r="L395" s="15">
        <f>'VZGTTQ00005360 - Amjad'!G60</f>
        <v>0</v>
      </c>
      <c r="M395" s="15">
        <f>'VZGTTQ00005360 - Amjad'!H60</f>
        <v>0</v>
      </c>
      <c r="N395" s="15">
        <f>'VZGTTQ00005360 - Amjad'!I60</f>
        <v>0</v>
      </c>
      <c r="O395" s="15">
        <f>'VZGTTQ00005360 - Amjad'!J60</f>
        <v>0</v>
      </c>
      <c r="P395" s="15">
        <f>'VZGTTQ00005360 - Amjad'!K60</f>
        <v>0</v>
      </c>
      <c r="Q395" s="15">
        <f>'VZGTTQ00005360 - Amjad'!L60</f>
        <v>0</v>
      </c>
      <c r="R395" s="15">
        <f>'VZGTTQ00005360 - Amjad'!M60</f>
        <v>0</v>
      </c>
      <c r="S395" s="15">
        <f>'VZGTTQ00005360 - Amjad'!N60</f>
        <v>0</v>
      </c>
      <c r="T395" s="15">
        <f>'VZGTTQ00005360 - Amjad'!O60</f>
        <v>0</v>
      </c>
      <c r="U395" s="15">
        <f>'VZGTTQ00005360 - Amjad'!P60</f>
        <v>0</v>
      </c>
      <c r="V395" s="98">
        <f>'VZGTTQ00005360 - Amjad'!Q60</f>
        <v>0</v>
      </c>
    </row>
    <row r="396" spans="1:22" ht="20.9" customHeight="1">
      <c r="A396" s="98">
        <f>'VZGTTQ00005360 - Amjad'!A61</f>
        <v>621931</v>
      </c>
      <c r="B396" s="98" t="str">
        <f>'VZGTTQ00005360 - Amjad'!B61</f>
        <v>Prabu,Jinesh</v>
      </c>
      <c r="C396" s="98" t="str">
        <f>'VZGTTQ00005360 - Amjad'!C61</f>
        <v>Offshore</v>
      </c>
      <c r="D396" s="98" t="str">
        <f>'VZGTTQ00005360 - Amjad'!D61</f>
        <v>PCT 246</v>
      </c>
      <c r="E396" s="103" t="str">
        <f>'VZGTTQ00005360 - Amjad'!E61</f>
        <v>L0 Java sprintboot Developer</v>
      </c>
      <c r="F396" s="111" t="s">
        <v>103</v>
      </c>
      <c r="G396" s="111" t="s">
        <v>104</v>
      </c>
      <c r="H396" s="98">
        <v>1000302389</v>
      </c>
      <c r="I396" s="98" t="s">
        <v>105</v>
      </c>
      <c r="J396" s="98" t="s">
        <v>24</v>
      </c>
      <c r="K396" s="15">
        <f>'VZGTTQ00005360 - Amjad'!F61</f>
        <v>0</v>
      </c>
      <c r="L396" s="15">
        <f>'VZGTTQ00005360 - Amjad'!G61</f>
        <v>0</v>
      </c>
      <c r="M396" s="15">
        <f>'VZGTTQ00005360 - Amjad'!H61</f>
        <v>0</v>
      </c>
      <c r="N396" s="15">
        <f>'VZGTTQ00005360 - Amjad'!I61</f>
        <v>0</v>
      </c>
      <c r="O396" s="15">
        <f>'VZGTTQ00005360 - Amjad'!J61</f>
        <v>0</v>
      </c>
      <c r="P396" s="15">
        <f>'VZGTTQ00005360 - Amjad'!K61</f>
        <v>0</v>
      </c>
      <c r="Q396" s="15">
        <f>'VZGTTQ00005360 - Amjad'!L61</f>
        <v>0</v>
      </c>
      <c r="R396" s="15">
        <f>'VZGTTQ00005360 - Amjad'!M61</f>
        <v>0</v>
      </c>
      <c r="S396" s="15">
        <f>'VZGTTQ00005360 - Amjad'!N61</f>
        <v>0</v>
      </c>
      <c r="T396" s="15">
        <f>'VZGTTQ00005360 - Amjad'!O61</f>
        <v>0</v>
      </c>
      <c r="U396" s="15">
        <f>'VZGTTQ00005360 - Amjad'!P61</f>
        <v>0</v>
      </c>
      <c r="V396" s="98">
        <f>'VZGTTQ00005360 - Amjad'!Q61</f>
        <v>0</v>
      </c>
    </row>
    <row r="397" spans="1:22" ht="20.9" customHeight="1">
      <c r="A397" s="98">
        <f>'VZGTTQ00005360 - Amjad'!A62</f>
        <v>717615</v>
      </c>
      <c r="B397" s="98" t="str">
        <f>'VZGTTQ00005360 - Amjad'!B62</f>
        <v>Nasika,Sarathbabu</v>
      </c>
      <c r="C397" s="98" t="str">
        <f>'VZGTTQ00005360 - Amjad'!C62</f>
        <v>Offshore</v>
      </c>
      <c r="D397" s="98" t="str">
        <f>'VZGTTQ00005360 - Amjad'!D62</f>
        <v>PCT 246</v>
      </c>
      <c r="E397" s="103" t="str">
        <f>'VZGTTQ00005360 - Amjad'!E62</f>
        <v>L0 Java sprintboot Developer</v>
      </c>
      <c r="F397" s="111" t="s">
        <v>103</v>
      </c>
      <c r="G397" s="111" t="s">
        <v>104</v>
      </c>
      <c r="H397" s="98">
        <v>1000302389</v>
      </c>
      <c r="I397" s="98" t="s">
        <v>105</v>
      </c>
      <c r="J397" s="98" t="s">
        <v>24</v>
      </c>
      <c r="K397" s="15">
        <f>'VZGTTQ00005360 - Amjad'!F62</f>
        <v>0</v>
      </c>
      <c r="L397" s="15">
        <f>'VZGTTQ00005360 - Amjad'!G62</f>
        <v>0</v>
      </c>
      <c r="M397" s="15">
        <f>'VZGTTQ00005360 - Amjad'!H62</f>
        <v>0</v>
      </c>
      <c r="N397" s="15">
        <f>'VZGTTQ00005360 - Amjad'!I62</f>
        <v>0</v>
      </c>
      <c r="O397" s="15">
        <f>'VZGTTQ00005360 - Amjad'!J62</f>
        <v>0</v>
      </c>
      <c r="P397" s="15">
        <f>'VZGTTQ00005360 - Amjad'!K62</f>
        <v>0</v>
      </c>
      <c r="Q397" s="15">
        <f>'VZGTTQ00005360 - Amjad'!L62</f>
        <v>0</v>
      </c>
      <c r="R397" s="15">
        <f>'VZGTTQ00005360 - Amjad'!M62</f>
        <v>0</v>
      </c>
      <c r="S397" s="15">
        <f>'VZGTTQ00005360 - Amjad'!N62</f>
        <v>0</v>
      </c>
      <c r="T397" s="15">
        <f>'VZGTTQ00005360 - Amjad'!O62</f>
        <v>0</v>
      </c>
      <c r="U397" s="15">
        <f>'VZGTTQ00005360 - Amjad'!P62</f>
        <v>0</v>
      </c>
      <c r="V397" s="98">
        <f>'VZGTTQ00005360 - Amjad'!Q62</f>
        <v>0</v>
      </c>
    </row>
    <row r="398" spans="1:22" ht="20.9" customHeight="1">
      <c r="A398" s="98">
        <f>'VZGTTQ00005360 - Amjad'!A63</f>
        <v>772115</v>
      </c>
      <c r="B398" s="98" t="str">
        <f>'VZGTTQ00005360 - Amjad'!B63</f>
        <v>Mandava,Deepthi</v>
      </c>
      <c r="C398" s="98" t="str">
        <f>'VZGTTQ00005360 - Amjad'!C63</f>
        <v>Offshore</v>
      </c>
      <c r="D398" s="98" t="str">
        <f>'VZGTTQ00005360 - Amjad'!D63</f>
        <v>PCT 246</v>
      </c>
      <c r="E398" s="103" t="str">
        <f>'VZGTTQ00005360 - Amjad'!E63</f>
        <v>L0 Java sprintboot Developer</v>
      </c>
      <c r="F398" s="111" t="s">
        <v>103</v>
      </c>
      <c r="G398" s="111" t="s">
        <v>104</v>
      </c>
      <c r="H398" s="98">
        <v>1000302389</v>
      </c>
      <c r="I398" s="98" t="s">
        <v>105</v>
      </c>
      <c r="J398" s="98" t="s">
        <v>26</v>
      </c>
      <c r="K398" s="15">
        <f>'VZGTTQ00005360 - Amjad'!F63</f>
        <v>0</v>
      </c>
      <c r="L398" s="15">
        <f>'VZGTTQ00005360 - Amjad'!G63</f>
        <v>0</v>
      </c>
      <c r="M398" s="15">
        <f>'VZGTTQ00005360 - Amjad'!H63</f>
        <v>0</v>
      </c>
      <c r="N398" s="15">
        <f>'VZGTTQ00005360 - Amjad'!I63</f>
        <v>0</v>
      </c>
      <c r="O398" s="15">
        <f>'VZGTTQ00005360 - Amjad'!J63</f>
        <v>0</v>
      </c>
      <c r="P398" s="15">
        <f>'VZGTTQ00005360 - Amjad'!K63</f>
        <v>0</v>
      </c>
      <c r="Q398" s="15">
        <f>'VZGTTQ00005360 - Amjad'!L63</f>
        <v>0</v>
      </c>
      <c r="R398" s="15">
        <f>'VZGTTQ00005360 - Amjad'!M63</f>
        <v>0</v>
      </c>
      <c r="S398" s="15">
        <f>'VZGTTQ00005360 - Amjad'!N63</f>
        <v>0</v>
      </c>
      <c r="T398" s="15">
        <f>'VZGTTQ00005360 - Amjad'!O63</f>
        <v>0</v>
      </c>
      <c r="U398" s="15">
        <f>'VZGTTQ00005360 - Amjad'!P63</f>
        <v>0</v>
      </c>
      <c r="V398" s="98">
        <f>'VZGTTQ00005360 - Amjad'!Q63</f>
        <v>0</v>
      </c>
    </row>
    <row r="399" spans="1:22" ht="20.9" customHeight="1">
      <c r="A399" s="98">
        <f>'VZGTTQ00005360 - Amjad'!A64</f>
        <v>790327</v>
      </c>
      <c r="B399" s="98" t="str">
        <f>'VZGTTQ00005360 - Amjad'!B64</f>
        <v>Boggala,Venkata Nagaveni</v>
      </c>
      <c r="C399" s="98" t="str">
        <f>'VZGTTQ00005360 - Amjad'!C64</f>
        <v>Offshore</v>
      </c>
      <c r="D399" s="98" t="str">
        <f>'VZGTTQ00005360 - Amjad'!D64</f>
        <v>PCT 246</v>
      </c>
      <c r="E399" s="103" t="str">
        <f>'VZGTTQ00005360 - Amjad'!E64</f>
        <v>L0 Java sprintboot Developer</v>
      </c>
      <c r="F399" s="111" t="s">
        <v>103</v>
      </c>
      <c r="G399" s="111" t="s">
        <v>104</v>
      </c>
      <c r="H399" s="98">
        <v>1000302389</v>
      </c>
      <c r="I399" s="98" t="s">
        <v>105</v>
      </c>
      <c r="J399" s="98" t="s">
        <v>26</v>
      </c>
      <c r="K399" s="15">
        <f>'VZGTTQ00005360 - Amjad'!F64</f>
        <v>0</v>
      </c>
      <c r="L399" s="15">
        <f>'VZGTTQ00005360 - Amjad'!G64</f>
        <v>0</v>
      </c>
      <c r="M399" s="15">
        <f>'VZGTTQ00005360 - Amjad'!H64</f>
        <v>0</v>
      </c>
      <c r="N399" s="15">
        <f>'VZGTTQ00005360 - Amjad'!I64</f>
        <v>0</v>
      </c>
      <c r="O399" s="15">
        <f>'VZGTTQ00005360 - Amjad'!J64</f>
        <v>0</v>
      </c>
      <c r="P399" s="15">
        <f>'VZGTTQ00005360 - Amjad'!K64</f>
        <v>0</v>
      </c>
      <c r="Q399" s="15">
        <f>'VZGTTQ00005360 - Amjad'!L64</f>
        <v>0</v>
      </c>
      <c r="R399" s="15">
        <f>'VZGTTQ00005360 - Amjad'!M64</f>
        <v>0</v>
      </c>
      <c r="S399" s="15">
        <f>'VZGTTQ00005360 - Amjad'!N64</f>
        <v>0</v>
      </c>
      <c r="T399" s="15">
        <f>'VZGTTQ00005360 - Amjad'!O64</f>
        <v>0</v>
      </c>
      <c r="U399" s="15">
        <f>'VZGTTQ00005360 - Amjad'!P64</f>
        <v>0</v>
      </c>
      <c r="V399" s="98">
        <f>'VZGTTQ00005360 - Amjad'!Q64</f>
        <v>0</v>
      </c>
    </row>
    <row r="400" spans="1:22" ht="20.9" customHeight="1">
      <c r="A400" s="98">
        <f>'VZGTTQ00005360 - Amjad'!A65</f>
        <v>823924</v>
      </c>
      <c r="B400" s="98" t="str">
        <f>'VZGTTQ00005360 - Amjad'!B65</f>
        <v>Bondada,Bhimeswararao</v>
      </c>
      <c r="C400" s="98" t="str">
        <f>'VZGTTQ00005360 - Amjad'!C65</f>
        <v>Offshore</v>
      </c>
      <c r="D400" s="98" t="str">
        <f>'VZGTTQ00005360 - Amjad'!D65</f>
        <v>PCT 246</v>
      </c>
      <c r="E400" s="103" t="str">
        <f>'VZGTTQ00005360 - Amjad'!E65</f>
        <v>L0 Java sprintboot Developer</v>
      </c>
      <c r="F400" s="111" t="s">
        <v>103</v>
      </c>
      <c r="G400" s="111" t="s">
        <v>104</v>
      </c>
      <c r="H400" s="98">
        <v>1000348365</v>
      </c>
      <c r="I400" s="98" t="s">
        <v>106</v>
      </c>
      <c r="J400" s="98" t="s">
        <v>24</v>
      </c>
      <c r="K400" s="15">
        <f>'VZGTTQ00005360 - Amjad'!F65</f>
        <v>0</v>
      </c>
      <c r="L400" s="15">
        <f>'VZGTTQ00005360 - Amjad'!G65</f>
        <v>0</v>
      </c>
      <c r="M400" s="15">
        <f>'VZGTTQ00005360 - Amjad'!H65</f>
        <v>0</v>
      </c>
      <c r="N400" s="15">
        <f>'VZGTTQ00005360 - Amjad'!I65</f>
        <v>0</v>
      </c>
      <c r="O400" s="15">
        <f>'VZGTTQ00005360 - Amjad'!J65</f>
        <v>0</v>
      </c>
      <c r="P400" s="15">
        <f>'VZGTTQ00005360 - Amjad'!K65</f>
        <v>0</v>
      </c>
      <c r="Q400" s="15">
        <f>'VZGTTQ00005360 - Amjad'!L65</f>
        <v>0</v>
      </c>
      <c r="R400" s="15">
        <f>'VZGTTQ00005360 - Amjad'!M65</f>
        <v>0</v>
      </c>
      <c r="S400" s="15">
        <f>'VZGTTQ00005360 - Amjad'!N65</f>
        <v>0</v>
      </c>
      <c r="T400" s="15">
        <f>'VZGTTQ00005360 - Amjad'!O65</f>
        <v>0</v>
      </c>
      <c r="U400" s="15">
        <f>'VZGTTQ00005360 - Amjad'!P65</f>
        <v>0</v>
      </c>
      <c r="V400" s="98">
        <f>'VZGTTQ00005360 - Amjad'!Q65</f>
        <v>0</v>
      </c>
    </row>
    <row r="401" spans="1:22" ht="20.9" customHeight="1">
      <c r="A401" s="98">
        <f>'VZGTTQ00005360 - Amjad'!A66</f>
        <v>858254</v>
      </c>
      <c r="B401" s="98" t="str">
        <f>'VZGTTQ00005360 - Amjad'!B66</f>
        <v>Shaik,Rizwan</v>
      </c>
      <c r="C401" s="98" t="str">
        <f>'VZGTTQ00005360 - Amjad'!C66</f>
        <v>Offshore</v>
      </c>
      <c r="D401" s="98" t="str">
        <f>'VZGTTQ00005360 - Amjad'!D66</f>
        <v>PCT 246</v>
      </c>
      <c r="E401" s="103" t="str">
        <f>'VZGTTQ00005360 - Amjad'!E66</f>
        <v>L0 Java sprintboot Developer</v>
      </c>
      <c r="F401" s="111" t="s">
        <v>103</v>
      </c>
      <c r="G401" s="111" t="s">
        <v>104</v>
      </c>
      <c r="H401" s="98">
        <v>1000302389</v>
      </c>
      <c r="I401" s="98" t="s">
        <v>105</v>
      </c>
      <c r="J401" s="98" t="s">
        <v>24</v>
      </c>
      <c r="K401" s="15">
        <f>'VZGTTQ00005360 - Amjad'!F66</f>
        <v>0</v>
      </c>
      <c r="L401" s="15">
        <f>'VZGTTQ00005360 - Amjad'!G66</f>
        <v>0</v>
      </c>
      <c r="M401" s="15">
        <f>'VZGTTQ00005360 - Amjad'!H66</f>
        <v>0</v>
      </c>
      <c r="N401" s="15">
        <f>'VZGTTQ00005360 - Amjad'!I66</f>
        <v>0</v>
      </c>
      <c r="O401" s="15">
        <f>'VZGTTQ00005360 - Amjad'!J66</f>
        <v>0</v>
      </c>
      <c r="P401" s="15">
        <f>'VZGTTQ00005360 - Amjad'!K66</f>
        <v>0</v>
      </c>
      <c r="Q401" s="15">
        <f>'VZGTTQ00005360 - Amjad'!L66</f>
        <v>0</v>
      </c>
      <c r="R401" s="15">
        <f>'VZGTTQ00005360 - Amjad'!M66</f>
        <v>0</v>
      </c>
      <c r="S401" s="15">
        <f>'VZGTTQ00005360 - Amjad'!N66</f>
        <v>0</v>
      </c>
      <c r="T401" s="15">
        <f>'VZGTTQ00005360 - Amjad'!O66</f>
        <v>0</v>
      </c>
      <c r="U401" s="15">
        <f>'VZGTTQ00005360 - Amjad'!P66</f>
        <v>0</v>
      </c>
      <c r="V401" s="98">
        <f>'VZGTTQ00005360 - Amjad'!Q66</f>
        <v>0</v>
      </c>
    </row>
    <row r="402" spans="1:22" ht="20.9" customHeight="1">
      <c r="A402" s="98">
        <f>'VZGTTQ00005360 - Amjad'!A67</f>
        <v>0</v>
      </c>
      <c r="B402" s="98">
        <f>'VZGTTQ00005360 - Amjad'!B67</f>
        <v>0</v>
      </c>
      <c r="C402" s="98" t="str">
        <f>'VZGTTQ00005360 - Amjad'!C67</f>
        <v>Offshore</v>
      </c>
      <c r="D402" s="98">
        <f>'VZGTTQ00005360 - Amjad'!D67</f>
        <v>0</v>
      </c>
      <c r="E402" s="103" t="str">
        <f>'VZGTTQ00005360 - Amjad'!E67</f>
        <v>L0 Java sprintboot Developer</v>
      </c>
      <c r="F402" s="111" t="s">
        <v>103</v>
      </c>
      <c r="G402" s="111" t="s">
        <v>104</v>
      </c>
      <c r="H402" s="98" t="e">
        <v>#N/A</v>
      </c>
      <c r="I402" s="98" t="e">
        <v>#N/A</v>
      </c>
      <c r="J402" s="98" t="e">
        <v>#N/A</v>
      </c>
      <c r="K402" s="15">
        <f>'VZGTTQ00005360 - Amjad'!F67</f>
        <v>0</v>
      </c>
      <c r="L402" s="15">
        <f>'VZGTTQ00005360 - Amjad'!G67</f>
        <v>0</v>
      </c>
      <c r="M402" s="15">
        <f>'VZGTTQ00005360 - Amjad'!H67</f>
        <v>0</v>
      </c>
      <c r="N402" s="15">
        <f>'VZGTTQ00005360 - Amjad'!I67</f>
        <v>0</v>
      </c>
      <c r="O402" s="15">
        <f>'VZGTTQ00005360 - Amjad'!J67</f>
        <v>0</v>
      </c>
      <c r="P402" s="15">
        <f>'VZGTTQ00005360 - Amjad'!K67</f>
        <v>0</v>
      </c>
      <c r="Q402" s="15">
        <f>'VZGTTQ00005360 - Amjad'!L67</f>
        <v>0</v>
      </c>
      <c r="R402" s="15">
        <f>'VZGTTQ00005360 - Amjad'!M67</f>
        <v>0</v>
      </c>
      <c r="S402" s="15">
        <f>'VZGTTQ00005360 - Amjad'!N67</f>
        <v>0</v>
      </c>
      <c r="T402" s="15">
        <f>'VZGTTQ00005360 - Amjad'!O67</f>
        <v>0</v>
      </c>
      <c r="U402" s="15">
        <f>'VZGTTQ00005360 - Amjad'!P67</f>
        <v>0</v>
      </c>
      <c r="V402" s="98">
        <f>'VZGTTQ00005360 - Amjad'!Q67</f>
        <v>0</v>
      </c>
    </row>
    <row r="403" spans="1:22" ht="20.9" customHeight="1">
      <c r="A403" s="98">
        <f>'VZGTTQ00005360 - Amjad'!A68</f>
        <v>888089</v>
      </c>
      <c r="B403" s="98" t="str">
        <f>'VZGTTQ00005360 - Amjad'!B68</f>
        <v>Murkute,Tushar Subhash</v>
      </c>
      <c r="C403" s="98" t="str">
        <f>'VZGTTQ00005360 - Amjad'!C68</f>
        <v>Offshore</v>
      </c>
      <c r="D403" s="98" t="str">
        <f>'VZGTTQ00005360 - Amjad'!D68</f>
        <v>PCT 246</v>
      </c>
      <c r="E403" s="103" t="str">
        <f>'VZGTTQ00005360 - Amjad'!E68</f>
        <v>L0 Java sprintboot Developer</v>
      </c>
      <c r="F403" s="111" t="s">
        <v>103</v>
      </c>
      <c r="G403" s="111" t="s">
        <v>104</v>
      </c>
      <c r="H403" s="98">
        <v>1000302389</v>
      </c>
      <c r="I403" s="98" t="s">
        <v>105</v>
      </c>
      <c r="J403" s="98" t="s">
        <v>24</v>
      </c>
      <c r="K403" s="15">
        <f>'VZGTTQ00005360 - Amjad'!F68</f>
        <v>0</v>
      </c>
      <c r="L403" s="15">
        <f>'VZGTTQ00005360 - Amjad'!G68</f>
        <v>0</v>
      </c>
      <c r="M403" s="15">
        <f>'VZGTTQ00005360 - Amjad'!H68</f>
        <v>0</v>
      </c>
      <c r="N403" s="15">
        <f>'VZGTTQ00005360 - Amjad'!I68</f>
        <v>0</v>
      </c>
      <c r="O403" s="15">
        <f>'VZGTTQ00005360 - Amjad'!J68</f>
        <v>0</v>
      </c>
      <c r="P403" s="15">
        <f>'VZGTTQ00005360 - Amjad'!K68</f>
        <v>0</v>
      </c>
      <c r="Q403" s="15">
        <f>'VZGTTQ00005360 - Amjad'!L68</f>
        <v>0</v>
      </c>
      <c r="R403" s="15">
        <f>'VZGTTQ00005360 - Amjad'!M68</f>
        <v>0</v>
      </c>
      <c r="S403" s="15">
        <f>'VZGTTQ00005360 - Amjad'!N68</f>
        <v>0</v>
      </c>
      <c r="T403" s="15">
        <f>'VZGTTQ00005360 - Amjad'!O68</f>
        <v>0</v>
      </c>
      <c r="U403" s="15">
        <f>'VZGTTQ00005360 - Amjad'!P68</f>
        <v>0</v>
      </c>
      <c r="V403" s="98">
        <f>'VZGTTQ00005360 - Amjad'!Q68</f>
        <v>0</v>
      </c>
    </row>
    <row r="404" spans="1:22" ht="20.9" customHeight="1">
      <c r="A404" s="98">
        <f>'VZGTTQ00005360 - Amjad'!A69</f>
        <v>892566</v>
      </c>
      <c r="B404" s="98" t="str">
        <f>'VZGTTQ00005360 - Amjad'!B69</f>
        <v>Jayachandran,Kamaleshwaran</v>
      </c>
      <c r="C404" s="98" t="str">
        <f>'VZGTTQ00005360 - Amjad'!C69</f>
        <v>Offshore</v>
      </c>
      <c r="D404" s="98" t="str">
        <f>'VZGTTQ00005360 - Amjad'!D69</f>
        <v>PCT 246</v>
      </c>
      <c r="E404" s="103" t="str">
        <f>'VZGTTQ00005360 - Amjad'!E69</f>
        <v>L0 Java sprintboot Developer</v>
      </c>
      <c r="F404" s="111" t="s">
        <v>103</v>
      </c>
      <c r="G404" s="111" t="s">
        <v>104</v>
      </c>
      <c r="H404" s="98" t="e">
        <v>#N/A</v>
      </c>
      <c r="I404" s="98" t="e">
        <v>#N/A</v>
      </c>
      <c r="J404" s="98" t="e">
        <v>#N/A</v>
      </c>
      <c r="K404" s="15">
        <f>'VZGTTQ00005360 - Amjad'!F69</f>
        <v>0</v>
      </c>
      <c r="L404" s="15">
        <f>'VZGTTQ00005360 - Amjad'!G69</f>
        <v>0</v>
      </c>
      <c r="M404" s="15">
        <f>'VZGTTQ00005360 - Amjad'!H69</f>
        <v>0</v>
      </c>
      <c r="N404" s="15">
        <f>'VZGTTQ00005360 - Amjad'!I69</f>
        <v>0</v>
      </c>
      <c r="O404" s="15">
        <f>'VZGTTQ00005360 - Amjad'!J69</f>
        <v>0</v>
      </c>
      <c r="P404" s="15">
        <f>'VZGTTQ00005360 - Amjad'!K69</f>
        <v>0</v>
      </c>
      <c r="Q404" s="15">
        <f>'VZGTTQ00005360 - Amjad'!L69</f>
        <v>0</v>
      </c>
      <c r="R404" s="15">
        <f>'VZGTTQ00005360 - Amjad'!M69</f>
        <v>0</v>
      </c>
      <c r="S404" s="15">
        <f>'VZGTTQ00005360 - Amjad'!N69</f>
        <v>0</v>
      </c>
      <c r="T404" s="15">
        <f>'VZGTTQ00005360 - Amjad'!O69</f>
        <v>0</v>
      </c>
      <c r="U404" s="15">
        <f>'VZGTTQ00005360 - Amjad'!P69</f>
        <v>0</v>
      </c>
      <c r="V404" s="98">
        <f>'VZGTTQ00005360 - Amjad'!Q69</f>
        <v>0</v>
      </c>
    </row>
    <row r="405" spans="1:22" ht="20.9" customHeight="1">
      <c r="A405" s="98">
        <f>'VZGTTQ00005360 - Amjad'!A70</f>
        <v>919558</v>
      </c>
      <c r="B405" s="98" t="str">
        <f>'VZGTTQ00005360 - Amjad'!B70</f>
        <v>Boini,Greeshmanethrikaa</v>
      </c>
      <c r="C405" s="98" t="str">
        <f>'VZGTTQ00005360 - Amjad'!C70</f>
        <v>Offshore</v>
      </c>
      <c r="D405" s="98" t="str">
        <f>'VZGTTQ00005360 - Amjad'!D70</f>
        <v>PCT 246</v>
      </c>
      <c r="E405" s="103" t="str">
        <f>'VZGTTQ00005360 - Amjad'!E70</f>
        <v>L0 Java sprintboot Developer</v>
      </c>
      <c r="F405" s="111" t="s">
        <v>103</v>
      </c>
      <c r="G405" s="111" t="s">
        <v>104</v>
      </c>
      <c r="H405" s="98">
        <v>1000302389</v>
      </c>
      <c r="I405" s="98" t="s">
        <v>105</v>
      </c>
      <c r="J405" s="98" t="s">
        <v>26</v>
      </c>
      <c r="K405" s="15">
        <f>'VZGTTQ00005360 - Amjad'!F70</f>
        <v>0</v>
      </c>
      <c r="L405" s="15">
        <f>'VZGTTQ00005360 - Amjad'!G70</f>
        <v>0</v>
      </c>
      <c r="M405" s="15">
        <f>'VZGTTQ00005360 - Amjad'!H70</f>
        <v>0</v>
      </c>
      <c r="N405" s="15">
        <f>'VZGTTQ00005360 - Amjad'!I70</f>
        <v>0</v>
      </c>
      <c r="O405" s="15">
        <f>'VZGTTQ00005360 - Amjad'!J70</f>
        <v>0</v>
      </c>
      <c r="P405" s="15">
        <f>'VZGTTQ00005360 - Amjad'!K70</f>
        <v>0</v>
      </c>
      <c r="Q405" s="15">
        <f>'VZGTTQ00005360 - Amjad'!L70</f>
        <v>0</v>
      </c>
      <c r="R405" s="15">
        <f>'VZGTTQ00005360 - Amjad'!M70</f>
        <v>0</v>
      </c>
      <c r="S405" s="15">
        <f>'VZGTTQ00005360 - Amjad'!N70</f>
        <v>0</v>
      </c>
      <c r="T405" s="15">
        <f>'VZGTTQ00005360 - Amjad'!O70</f>
        <v>0</v>
      </c>
      <c r="U405" s="15">
        <f>'VZGTTQ00005360 - Amjad'!P70</f>
        <v>0</v>
      </c>
      <c r="V405" s="98">
        <f>'VZGTTQ00005360 - Amjad'!Q70</f>
        <v>0</v>
      </c>
    </row>
    <row r="406" spans="1:22" ht="20.9" customHeight="1">
      <c r="A406" s="98">
        <f>'VZGTTQ00005360 - Amjad'!A71</f>
        <v>948652</v>
      </c>
      <c r="B406" s="98" t="str">
        <f>'VZGTTQ00005360 - Amjad'!B71</f>
        <v>Prathyusha,Puligadla</v>
      </c>
      <c r="C406" s="98" t="str">
        <f>'VZGTTQ00005360 - Amjad'!C71</f>
        <v>Offshore</v>
      </c>
      <c r="D406" s="98" t="str">
        <f>'VZGTTQ00005360 - Amjad'!D71</f>
        <v>PCT 246</v>
      </c>
      <c r="E406" s="103" t="str">
        <f>'VZGTTQ00005360 - Amjad'!E71</f>
        <v>L0 Java sprintboot Developer</v>
      </c>
      <c r="F406" s="111" t="s">
        <v>103</v>
      </c>
      <c r="G406" s="111" t="s">
        <v>104</v>
      </c>
      <c r="H406" s="98">
        <v>1000302389</v>
      </c>
      <c r="I406" s="98" t="s">
        <v>105</v>
      </c>
      <c r="J406" s="98" t="s">
        <v>26</v>
      </c>
      <c r="K406" s="15">
        <f>'VZGTTQ00005360 - Amjad'!F71</f>
        <v>0</v>
      </c>
      <c r="L406" s="15">
        <f>'VZGTTQ00005360 - Amjad'!G71</f>
        <v>0</v>
      </c>
      <c r="M406" s="15">
        <f>'VZGTTQ00005360 - Amjad'!H71</f>
        <v>0</v>
      </c>
      <c r="N406" s="15">
        <f>'VZGTTQ00005360 - Amjad'!I71</f>
        <v>0</v>
      </c>
      <c r="O406" s="15">
        <f>'VZGTTQ00005360 - Amjad'!J71</f>
        <v>0</v>
      </c>
      <c r="P406" s="15">
        <f>'VZGTTQ00005360 - Amjad'!K71</f>
        <v>0</v>
      </c>
      <c r="Q406" s="15">
        <f>'VZGTTQ00005360 - Amjad'!L71</f>
        <v>0</v>
      </c>
      <c r="R406" s="15">
        <f>'VZGTTQ00005360 - Amjad'!M71</f>
        <v>0</v>
      </c>
      <c r="S406" s="15">
        <f>'VZGTTQ00005360 - Amjad'!N71</f>
        <v>0</v>
      </c>
      <c r="T406" s="15">
        <f>'VZGTTQ00005360 - Amjad'!O71</f>
        <v>0</v>
      </c>
      <c r="U406" s="15">
        <f>'VZGTTQ00005360 - Amjad'!P71</f>
        <v>0</v>
      </c>
      <c r="V406" s="98">
        <f>'VZGTTQ00005360 - Amjad'!Q71</f>
        <v>0</v>
      </c>
    </row>
    <row r="407" spans="1:22" ht="20.9" customHeight="1">
      <c r="A407" s="98">
        <f>'VZGTTQ00005360 - Amjad'!A72</f>
        <v>2135505</v>
      </c>
      <c r="B407" s="98" t="str">
        <f>'VZGTTQ00005360 - Amjad'!B72</f>
        <v>G N,Pradyumna Hathwar</v>
      </c>
      <c r="C407" s="98" t="str">
        <f>'VZGTTQ00005360 - Amjad'!C72</f>
        <v>Offshore</v>
      </c>
      <c r="D407" s="98" t="str">
        <f>'VZGTTQ00005360 - Amjad'!D72</f>
        <v>PCT 246</v>
      </c>
      <c r="E407" s="103" t="str">
        <f>'VZGTTQ00005360 - Amjad'!E72</f>
        <v>L0 Java sprintboot Developer</v>
      </c>
      <c r="F407" s="111" t="s">
        <v>103</v>
      </c>
      <c r="G407" s="111" t="s">
        <v>104</v>
      </c>
      <c r="H407" s="98">
        <v>1000302389</v>
      </c>
      <c r="I407" s="98" t="s">
        <v>105</v>
      </c>
      <c r="J407" s="98" t="s">
        <v>24</v>
      </c>
      <c r="K407" s="15">
        <f>'VZGTTQ00005360 - Amjad'!F72</f>
        <v>0</v>
      </c>
      <c r="L407" s="15">
        <f>'VZGTTQ00005360 - Amjad'!G72</f>
        <v>0</v>
      </c>
      <c r="M407" s="15">
        <f>'VZGTTQ00005360 - Amjad'!H72</f>
        <v>0</v>
      </c>
      <c r="N407" s="15">
        <f>'VZGTTQ00005360 - Amjad'!I72</f>
        <v>0</v>
      </c>
      <c r="O407" s="15">
        <f>'VZGTTQ00005360 - Amjad'!J72</f>
        <v>0</v>
      </c>
      <c r="P407" s="15">
        <f>'VZGTTQ00005360 - Amjad'!K72</f>
        <v>0</v>
      </c>
      <c r="Q407" s="15">
        <f>'VZGTTQ00005360 - Amjad'!L72</f>
        <v>0</v>
      </c>
      <c r="R407" s="15">
        <f>'VZGTTQ00005360 - Amjad'!M72</f>
        <v>0</v>
      </c>
      <c r="S407" s="15">
        <f>'VZGTTQ00005360 - Amjad'!N72</f>
        <v>0</v>
      </c>
      <c r="T407" s="15">
        <f>'VZGTTQ00005360 - Amjad'!O72</f>
        <v>0</v>
      </c>
      <c r="U407" s="15">
        <f>'VZGTTQ00005360 - Amjad'!P72</f>
        <v>0</v>
      </c>
      <c r="V407" s="98">
        <f>'VZGTTQ00005360 - Amjad'!Q72</f>
        <v>0</v>
      </c>
    </row>
    <row r="408" spans="1:22" ht="20.9" customHeight="1">
      <c r="A408" s="98">
        <f>'VZGTTQ00005360 - Amjad'!A73</f>
        <v>2143409</v>
      </c>
      <c r="B408" s="98" t="str">
        <f>'VZGTTQ00005360 - Amjad'!B73</f>
        <v>Mahajan,Ayush</v>
      </c>
      <c r="C408" s="98" t="str">
        <f>'VZGTTQ00005360 - Amjad'!C73</f>
        <v>Offshore</v>
      </c>
      <c r="D408" s="98" t="str">
        <f>'VZGTTQ00005360 - Amjad'!D73</f>
        <v>PCT 246</v>
      </c>
      <c r="E408" s="103" t="str">
        <f>'VZGTTQ00005360 - Amjad'!E73</f>
        <v>L0 Java sprintboot Developer</v>
      </c>
      <c r="F408" s="111" t="s">
        <v>103</v>
      </c>
      <c r="G408" s="111" t="s">
        <v>104</v>
      </c>
      <c r="H408" s="98">
        <v>1000302389</v>
      </c>
      <c r="I408" s="98" t="s">
        <v>105</v>
      </c>
      <c r="J408" s="98" t="s">
        <v>26</v>
      </c>
      <c r="K408" s="15">
        <f>'VZGTTQ00005360 - Amjad'!F73</f>
        <v>0</v>
      </c>
      <c r="L408" s="15">
        <f>'VZGTTQ00005360 - Amjad'!G73</f>
        <v>0</v>
      </c>
      <c r="M408" s="15">
        <f>'VZGTTQ00005360 - Amjad'!H73</f>
        <v>0</v>
      </c>
      <c r="N408" s="15">
        <f>'VZGTTQ00005360 - Amjad'!I73</f>
        <v>0</v>
      </c>
      <c r="O408" s="15">
        <f>'VZGTTQ00005360 - Amjad'!J73</f>
        <v>0</v>
      </c>
      <c r="P408" s="15">
        <f>'VZGTTQ00005360 - Amjad'!K73</f>
        <v>0</v>
      </c>
      <c r="Q408" s="15">
        <f>'VZGTTQ00005360 - Amjad'!L73</f>
        <v>0</v>
      </c>
      <c r="R408" s="15">
        <f>'VZGTTQ00005360 - Amjad'!M73</f>
        <v>0</v>
      </c>
      <c r="S408" s="15">
        <f>'VZGTTQ00005360 - Amjad'!N73</f>
        <v>0</v>
      </c>
      <c r="T408" s="15">
        <f>'VZGTTQ00005360 - Amjad'!O73</f>
        <v>0</v>
      </c>
      <c r="U408" s="15">
        <f>'VZGTTQ00005360 - Amjad'!P73</f>
        <v>0</v>
      </c>
      <c r="V408" s="98">
        <f>'VZGTTQ00005360 - Amjad'!Q73</f>
        <v>0</v>
      </c>
    </row>
    <row r="409" spans="1:22" ht="20.9" customHeight="1">
      <c r="A409" s="98">
        <f>'VZGTTQ00005360 - Amjad'!A74</f>
        <v>201246</v>
      </c>
      <c r="B409" s="98" t="str">
        <f>'VZGTTQ00005360 - Amjad'!B74</f>
        <v>Ravisankar Ramasamy</v>
      </c>
      <c r="C409" s="98" t="str">
        <f>'VZGTTQ00005360 - Amjad'!C74</f>
        <v>Offshore</v>
      </c>
      <c r="D409" s="98" t="str">
        <f>'VZGTTQ00005360 - Amjad'!D74</f>
        <v>PCT 246</v>
      </c>
      <c r="E409" s="103" t="str">
        <f>'VZGTTQ00005360 - Amjad'!E74</f>
        <v>L7 Program Manager -Level 3</v>
      </c>
      <c r="F409" s="111" t="s">
        <v>103</v>
      </c>
      <c r="G409" s="111" t="s">
        <v>104</v>
      </c>
      <c r="H409" s="98">
        <v>1000302389</v>
      </c>
      <c r="I409" s="98" t="s">
        <v>105</v>
      </c>
      <c r="J409" s="98" t="s">
        <v>24</v>
      </c>
      <c r="K409" s="15">
        <f>'VZGTTQ00005360 - Amjad'!F74</f>
        <v>23.134146341463413</v>
      </c>
      <c r="L409" s="15">
        <f>'VZGTTQ00005360 - Amjad'!G74</f>
        <v>4071.6097560975609</v>
      </c>
      <c r="M409" s="15">
        <f>'VZGTTQ00005360 - Amjad'!H74</f>
        <v>0</v>
      </c>
      <c r="N409" s="15">
        <f>'VZGTTQ00005360 - Amjad'!I74</f>
        <v>0</v>
      </c>
      <c r="O409" s="15">
        <f>'VZGTTQ00005360 - Amjad'!J74</f>
        <v>4071.6097560975609</v>
      </c>
      <c r="P409" s="15">
        <f>'VZGTTQ00005360 - Amjad'!K74</f>
        <v>4071.6097560975609</v>
      </c>
      <c r="Q409" s="15">
        <f>'VZGTTQ00005360 - Amjad'!L74</f>
        <v>4071.6097560975609</v>
      </c>
      <c r="R409" s="15">
        <f>'VZGTTQ00005360 - Amjad'!M74</f>
        <v>4071.6097560975609</v>
      </c>
      <c r="S409" s="15">
        <f>'VZGTTQ00005360 - Amjad'!N74</f>
        <v>4071.6097560975609</v>
      </c>
      <c r="T409" s="15">
        <f>'VZGTTQ00005360 - Amjad'!O74</f>
        <v>12214.829268292682</v>
      </c>
      <c r="U409" s="15">
        <f>'VZGTTQ00005360 - Amjad'!P74</f>
        <v>16286.439024390244</v>
      </c>
      <c r="V409" s="98">
        <f>'VZGTTQ00005360 - Amjad'!Q74</f>
        <v>0</v>
      </c>
    </row>
    <row r="410" spans="1:22" ht="20.9" customHeight="1">
      <c r="A410" s="98">
        <f>'VZGTTQ00005360 - Amjad'!A75</f>
        <v>307464</v>
      </c>
      <c r="B410" s="98" t="str">
        <f>'VZGTTQ00005360 - Amjad'!B75</f>
        <v>Kuchibhotla,Raghavendra Kali Prasad</v>
      </c>
      <c r="C410" s="98" t="str">
        <f>'VZGTTQ00005360 - Amjad'!C75</f>
        <v>Offshore</v>
      </c>
      <c r="D410" s="98" t="str">
        <f>'VZGTTQ00005360 - Amjad'!D75</f>
        <v>PCT 143</v>
      </c>
      <c r="E410" s="103" t="str">
        <f>'VZGTTQ00005360 - Amjad'!E75</f>
        <v>L6 Project Manager-Level 3</v>
      </c>
      <c r="F410" s="111" t="s">
        <v>103</v>
      </c>
      <c r="G410" s="111" t="s">
        <v>104</v>
      </c>
      <c r="H410" s="98">
        <v>1000348365</v>
      </c>
      <c r="I410" s="98" t="s">
        <v>106</v>
      </c>
      <c r="J410" s="98" t="s">
        <v>24</v>
      </c>
      <c r="K410" s="15">
        <f>'VZGTTQ00005360 - Amjad'!F75</f>
        <v>25.048780487804876</v>
      </c>
      <c r="L410" s="15">
        <f>'VZGTTQ00005360 - Amjad'!G75</f>
        <v>4408.585365853658</v>
      </c>
      <c r="M410" s="15">
        <f>'VZGTTQ00005360 - Amjad'!H75</f>
        <v>0</v>
      </c>
      <c r="N410" s="15">
        <f>'VZGTTQ00005360 - Amjad'!I75</f>
        <v>0</v>
      </c>
      <c r="O410" s="15">
        <f>'VZGTTQ00005360 - Amjad'!J75</f>
        <v>4408.585365853658</v>
      </c>
      <c r="P410" s="15">
        <f>'VZGTTQ00005360 - Amjad'!K75</f>
        <v>4408.585365853658</v>
      </c>
      <c r="Q410" s="15">
        <f>'VZGTTQ00005360 - Amjad'!L75</f>
        <v>4408.585365853658</v>
      </c>
      <c r="R410" s="15">
        <f>'VZGTTQ00005360 - Amjad'!M75</f>
        <v>4408.585365853658</v>
      </c>
      <c r="S410" s="15">
        <f>'VZGTTQ00005360 - Amjad'!N75</f>
        <v>4408.585365853658</v>
      </c>
      <c r="T410" s="15">
        <f>'VZGTTQ00005360 - Amjad'!O75</f>
        <v>13225.756097560974</v>
      </c>
      <c r="U410" s="15">
        <f>'VZGTTQ00005360 - Amjad'!P75</f>
        <v>17634.341463414632</v>
      </c>
      <c r="V410" s="98">
        <f>'VZGTTQ00005360 - Amjad'!Q75</f>
        <v>0</v>
      </c>
    </row>
    <row r="411" spans="1:22" ht="20.9" customHeight="1">
      <c r="A411" s="98">
        <f>'VZGTTQ00005360 - Amjad'!A76</f>
        <v>2029189</v>
      </c>
      <c r="B411" s="98" t="str">
        <f>'VZGTTQ00005360 - Amjad'!B76</f>
        <v>Veethulli,Sajani</v>
      </c>
      <c r="C411" s="98" t="str">
        <f>'VZGTTQ00005360 - Amjad'!C76</f>
        <v>Offshore</v>
      </c>
      <c r="D411" s="98" t="str">
        <f>'VZGTTQ00005360 - Amjad'!D76</f>
        <v>PCT 143</v>
      </c>
      <c r="E411" s="103" t="str">
        <f>'VZGTTQ00005360 - Amjad'!E76</f>
        <v>L5  Business Analyst - Lead -Level 3</v>
      </c>
      <c r="F411" s="111" t="s">
        <v>103</v>
      </c>
      <c r="G411" s="111" t="s">
        <v>104</v>
      </c>
      <c r="H411" s="98">
        <v>1000348365</v>
      </c>
      <c r="I411" s="98" t="s">
        <v>106</v>
      </c>
      <c r="J411" s="98" t="s">
        <v>24</v>
      </c>
      <c r="K411" s="15">
        <f>'VZGTTQ00005360 - Amjad'!F76</f>
        <v>25.048780487804876</v>
      </c>
      <c r="L411" s="15">
        <f>'VZGTTQ00005360 - Amjad'!G76</f>
        <v>4408.585365853658</v>
      </c>
      <c r="M411" s="15">
        <f>'VZGTTQ00005360 - Amjad'!H76</f>
        <v>0</v>
      </c>
      <c r="N411" s="15">
        <f>'VZGTTQ00005360 - Amjad'!I76</f>
        <v>0</v>
      </c>
      <c r="O411" s="15">
        <f>'VZGTTQ00005360 - Amjad'!J76</f>
        <v>4408.585365853658</v>
      </c>
      <c r="P411" s="15">
        <f>'VZGTTQ00005360 - Amjad'!K76</f>
        <v>4408.585365853658</v>
      </c>
      <c r="Q411" s="15">
        <f>'VZGTTQ00005360 - Amjad'!L76</f>
        <v>4408.585365853658</v>
      </c>
      <c r="R411" s="15">
        <f>'VZGTTQ00005360 - Amjad'!M76</f>
        <v>4408.585365853658</v>
      </c>
      <c r="S411" s="15">
        <f>'VZGTTQ00005360 - Amjad'!N76</f>
        <v>4408.585365853658</v>
      </c>
      <c r="T411" s="15">
        <f>'VZGTTQ00005360 - Amjad'!O76</f>
        <v>13225.756097560974</v>
      </c>
      <c r="U411" s="15">
        <f>'VZGTTQ00005360 - Amjad'!P76</f>
        <v>17634.341463414632</v>
      </c>
      <c r="V411" s="98">
        <f>'VZGTTQ00005360 - Amjad'!Q76</f>
        <v>0</v>
      </c>
    </row>
    <row r="412" spans="1:22" ht="20.9" customHeight="1">
      <c r="A412" s="98">
        <f>'VZGTTQ00005360 - Amjad'!A77</f>
        <v>616521</v>
      </c>
      <c r="B412" s="98" t="str">
        <f>'VZGTTQ00005360 - Amjad'!B77</f>
        <v>Rajendran,Rajkumar</v>
      </c>
      <c r="C412" s="98" t="str">
        <f>'VZGTTQ00005360 - Amjad'!C77</f>
        <v>Offshore</v>
      </c>
      <c r="D412" s="98" t="str">
        <f>'VZGTTQ00005360 - Amjad'!D77</f>
        <v>PCT 143</v>
      </c>
      <c r="E412" s="103" t="str">
        <f>'VZGTTQ00005360 - Amjad'!E77</f>
        <v>L5 Creative Dev Lead-Level 3</v>
      </c>
      <c r="F412" s="111" t="s">
        <v>103</v>
      </c>
      <c r="G412" s="111" t="s">
        <v>104</v>
      </c>
      <c r="H412" s="98">
        <v>1000348365</v>
      </c>
      <c r="I412" s="98" t="s">
        <v>106</v>
      </c>
      <c r="J412" s="98" t="s">
        <v>24</v>
      </c>
      <c r="K412" s="15">
        <f>'VZGTTQ00005360 - Amjad'!F77</f>
        <v>25.048780487804876</v>
      </c>
      <c r="L412" s="15">
        <f>'VZGTTQ00005360 - Amjad'!G77</f>
        <v>4408.585365853658</v>
      </c>
      <c r="M412" s="15">
        <f>'VZGTTQ00005360 - Amjad'!H77</f>
        <v>0</v>
      </c>
      <c r="N412" s="15">
        <f>'VZGTTQ00005360 - Amjad'!I77</f>
        <v>0</v>
      </c>
      <c r="O412" s="15">
        <f>'VZGTTQ00005360 - Amjad'!J77</f>
        <v>4408.585365853658</v>
      </c>
      <c r="P412" s="15">
        <f>'VZGTTQ00005360 - Amjad'!K77</f>
        <v>4408.585365853658</v>
      </c>
      <c r="Q412" s="15">
        <f>'VZGTTQ00005360 - Amjad'!L77</f>
        <v>4408.585365853658</v>
      </c>
      <c r="R412" s="15">
        <f>'VZGTTQ00005360 - Amjad'!M77</f>
        <v>4408.585365853658</v>
      </c>
      <c r="S412" s="15">
        <f>'VZGTTQ00005360 - Amjad'!N77</f>
        <v>4408.585365853658</v>
      </c>
      <c r="T412" s="15">
        <f>'VZGTTQ00005360 - Amjad'!O77</f>
        <v>13225.756097560974</v>
      </c>
      <c r="U412" s="15">
        <f>'VZGTTQ00005360 - Amjad'!P77</f>
        <v>17634.341463414632</v>
      </c>
      <c r="V412" s="98">
        <f>'VZGTTQ00005360 - Amjad'!Q77</f>
        <v>0</v>
      </c>
    </row>
    <row r="413" spans="1:22" ht="20.9" customHeight="1">
      <c r="A413" s="98">
        <f>'VZGTTQ00005360 - Amjad'!A78</f>
        <v>2277441</v>
      </c>
      <c r="B413" s="98" t="str">
        <f>'VZGTTQ00005360 - Amjad'!B78</f>
        <v>Kayal</v>
      </c>
      <c r="C413" s="98" t="str">
        <f>'VZGTTQ00005360 - Amjad'!C78</f>
        <v>Offshore</v>
      </c>
      <c r="D413" s="98" t="str">
        <f>'VZGTTQ00005360 - Amjad'!D78</f>
        <v>PCT 143</v>
      </c>
      <c r="E413" s="103" t="str">
        <f>'VZGTTQ00005360 - Amjad'!E78</f>
        <v>L5 Creative Dev Lead-Level 3</v>
      </c>
      <c r="F413" s="111" t="s">
        <v>103</v>
      </c>
      <c r="G413" s="111" t="s">
        <v>104</v>
      </c>
      <c r="H413" s="98">
        <v>1000348365</v>
      </c>
      <c r="I413" s="98" t="s">
        <v>106</v>
      </c>
      <c r="J413" s="98" t="s">
        <v>24</v>
      </c>
      <c r="K413" s="15">
        <f>'VZGTTQ00005360 - Amjad'!F78</f>
        <v>25.048780487804876</v>
      </c>
      <c r="L413" s="15">
        <f>'VZGTTQ00005360 - Amjad'!G78</f>
        <v>4408.585365853658</v>
      </c>
      <c r="M413" s="15">
        <f>'VZGTTQ00005360 - Amjad'!H78</f>
        <v>0</v>
      </c>
      <c r="N413" s="15">
        <f>'VZGTTQ00005360 - Amjad'!I78</f>
        <v>0</v>
      </c>
      <c r="O413" s="15">
        <f>'VZGTTQ00005360 - Amjad'!J78</f>
        <v>4408.585365853658</v>
      </c>
      <c r="P413" s="15">
        <f>'VZGTTQ00005360 - Amjad'!K78</f>
        <v>4408.585365853658</v>
      </c>
      <c r="Q413" s="15">
        <f>'VZGTTQ00005360 - Amjad'!L78</f>
        <v>4408.585365853658</v>
      </c>
      <c r="R413" s="15">
        <f>'VZGTTQ00005360 - Amjad'!M78</f>
        <v>4408.585365853658</v>
      </c>
      <c r="S413" s="15">
        <f>'VZGTTQ00005360 - Amjad'!N78</f>
        <v>4408.585365853658</v>
      </c>
      <c r="T413" s="15">
        <f>'VZGTTQ00005360 - Amjad'!O78</f>
        <v>13225.756097560974</v>
      </c>
      <c r="U413" s="15">
        <f>'VZGTTQ00005360 - Amjad'!P78</f>
        <v>17634.341463414632</v>
      </c>
      <c r="V413" s="98">
        <f>'VZGTTQ00005360 - Amjad'!Q78</f>
        <v>0</v>
      </c>
    </row>
    <row r="414" spans="1:22" ht="20.9" customHeight="1">
      <c r="A414" s="98">
        <f>'VZGTTQ00005360 - Amjad'!A79</f>
        <v>260253</v>
      </c>
      <c r="B414" s="98" t="str">
        <f>'VZGTTQ00005360 - Amjad'!B79</f>
        <v>Malini Gunasekaran</v>
      </c>
      <c r="C414" s="98" t="str">
        <f>'VZGTTQ00005360 - Amjad'!C79</f>
        <v>Offshore</v>
      </c>
      <c r="D414" s="98" t="str">
        <f>'VZGTTQ00005360 - Amjad'!D79</f>
        <v>PCT 143</v>
      </c>
      <c r="E414" s="103" t="str">
        <f>'VZGTTQ00005360 - Amjad'!E79</f>
        <v>L5 Business Analyst-Level 3</v>
      </c>
      <c r="F414" s="111" t="s">
        <v>103</v>
      </c>
      <c r="G414" s="111" t="s">
        <v>104</v>
      </c>
      <c r="H414" s="98">
        <v>1000348365</v>
      </c>
      <c r="I414" s="98" t="s">
        <v>106</v>
      </c>
      <c r="J414" s="98" t="s">
        <v>24</v>
      </c>
      <c r="K414" s="15">
        <f>'VZGTTQ00005360 - Amjad'!F79</f>
        <v>25.048780487804876</v>
      </c>
      <c r="L414" s="15">
        <f>'VZGTTQ00005360 - Amjad'!G79</f>
        <v>4408.585365853658</v>
      </c>
      <c r="M414" s="15">
        <f>'VZGTTQ00005360 - Amjad'!H79</f>
        <v>0</v>
      </c>
      <c r="N414" s="15">
        <f>'VZGTTQ00005360 - Amjad'!I79</f>
        <v>0</v>
      </c>
      <c r="O414" s="15">
        <f>'VZGTTQ00005360 - Amjad'!J79</f>
        <v>4408.585365853658</v>
      </c>
      <c r="P414" s="15">
        <f>'VZGTTQ00005360 - Amjad'!K79</f>
        <v>4408.585365853658</v>
      </c>
      <c r="Q414" s="15">
        <f>'VZGTTQ00005360 - Amjad'!L79</f>
        <v>4408.585365853658</v>
      </c>
      <c r="R414" s="15">
        <f>'VZGTTQ00005360 - Amjad'!M79</f>
        <v>4408.585365853658</v>
      </c>
      <c r="S414" s="15">
        <f>'VZGTTQ00005360 - Amjad'!N79</f>
        <v>4408.585365853658</v>
      </c>
      <c r="T414" s="15">
        <f>'VZGTTQ00005360 - Amjad'!O79</f>
        <v>13225.756097560974</v>
      </c>
      <c r="U414" s="15">
        <f>'VZGTTQ00005360 - Amjad'!P79</f>
        <v>17634.341463414632</v>
      </c>
      <c r="V414" s="98">
        <f>'VZGTTQ00005360 - Amjad'!Q79</f>
        <v>0</v>
      </c>
    </row>
    <row r="415" spans="1:22" ht="20.9" customHeight="1">
      <c r="A415" s="98">
        <f>'VZGTTQ00005360 - Amjad'!A80</f>
        <v>890446</v>
      </c>
      <c r="B415" s="98" t="str">
        <f>'VZGTTQ00005360 - Amjad'!B80</f>
        <v>Murugesan,Aravind</v>
      </c>
      <c r="C415" s="98" t="str">
        <f>'VZGTTQ00005360 - Amjad'!C80</f>
        <v>Offshore</v>
      </c>
      <c r="D415" s="98" t="str">
        <f>'VZGTTQ00005360 - Amjad'!D80</f>
        <v>PCT 143</v>
      </c>
      <c r="E415" s="103" t="str">
        <f>'VZGTTQ00005360 - Amjad'!E80</f>
        <v>L4 AEM Developer-Level 3</v>
      </c>
      <c r="F415" s="111" t="s">
        <v>103</v>
      </c>
      <c r="G415" s="111" t="s">
        <v>104</v>
      </c>
      <c r="H415" s="98">
        <v>1000348365</v>
      </c>
      <c r="I415" s="98" t="s">
        <v>106</v>
      </c>
      <c r="J415" s="98" t="s">
        <v>24</v>
      </c>
      <c r="K415" s="15">
        <f>'VZGTTQ00005360 - Amjad'!F80</f>
        <v>25.048780487804876</v>
      </c>
      <c r="L415" s="15">
        <f>'VZGTTQ00005360 - Amjad'!G80</f>
        <v>4408.585365853658</v>
      </c>
      <c r="M415" s="15">
        <f>'VZGTTQ00005360 - Amjad'!H80</f>
        <v>0</v>
      </c>
      <c r="N415" s="15">
        <f>'VZGTTQ00005360 - Amjad'!I80</f>
        <v>0</v>
      </c>
      <c r="O415" s="15">
        <f>'VZGTTQ00005360 - Amjad'!J80</f>
        <v>4408.585365853658</v>
      </c>
      <c r="P415" s="15">
        <f>'VZGTTQ00005360 - Amjad'!K80</f>
        <v>4408.585365853658</v>
      </c>
      <c r="Q415" s="15">
        <f>'VZGTTQ00005360 - Amjad'!L80</f>
        <v>4408.585365853658</v>
      </c>
      <c r="R415" s="15">
        <f>'VZGTTQ00005360 - Amjad'!M80</f>
        <v>4408.585365853658</v>
      </c>
      <c r="S415" s="15">
        <f>'VZGTTQ00005360 - Amjad'!N80</f>
        <v>4408.585365853658</v>
      </c>
      <c r="T415" s="15">
        <f>'VZGTTQ00005360 - Amjad'!O80</f>
        <v>13225.756097560974</v>
      </c>
      <c r="U415" s="15">
        <f>'VZGTTQ00005360 - Amjad'!P80</f>
        <v>17634.341463414632</v>
      </c>
      <c r="V415" s="98">
        <f>'VZGTTQ00005360 - Amjad'!Q80</f>
        <v>0</v>
      </c>
    </row>
    <row r="416" spans="1:22" ht="20.9" customHeight="1">
      <c r="A416" s="98">
        <f>'VZGTTQ00005360 - Amjad'!A81</f>
        <v>839719</v>
      </c>
      <c r="B416" s="98" t="str">
        <f>'VZGTTQ00005360 - Amjad'!B81</f>
        <v>K,Prasanth R</v>
      </c>
      <c r="C416" s="98" t="str">
        <f>'VZGTTQ00005360 - Amjad'!C81</f>
        <v>Offshore</v>
      </c>
      <c r="D416" s="98" t="str">
        <f>'VZGTTQ00005360 - Amjad'!D81</f>
        <v>PCT 143</v>
      </c>
      <c r="E416" s="103" t="str">
        <f>'VZGTTQ00005360 - Amjad'!E81</f>
        <v>L4 AEM Developer-Level 3</v>
      </c>
      <c r="F416" s="111" t="s">
        <v>103</v>
      </c>
      <c r="G416" s="111" t="s">
        <v>104</v>
      </c>
      <c r="H416" s="98">
        <v>1000348365</v>
      </c>
      <c r="I416" s="98" t="s">
        <v>106</v>
      </c>
      <c r="J416" s="98" t="s">
        <v>24</v>
      </c>
      <c r="K416" s="15">
        <f>'VZGTTQ00005360 - Amjad'!F81</f>
        <v>25.048780487804876</v>
      </c>
      <c r="L416" s="15">
        <f>'VZGTTQ00005360 - Amjad'!G81</f>
        <v>4408.585365853658</v>
      </c>
      <c r="M416" s="15">
        <f>'VZGTTQ00005360 - Amjad'!H81</f>
        <v>0</v>
      </c>
      <c r="N416" s="15">
        <f>'VZGTTQ00005360 - Amjad'!I81</f>
        <v>0</v>
      </c>
      <c r="O416" s="15">
        <f>'VZGTTQ00005360 - Amjad'!J81</f>
        <v>4408.585365853658</v>
      </c>
      <c r="P416" s="15">
        <f>'VZGTTQ00005360 - Amjad'!K81</f>
        <v>4408.585365853658</v>
      </c>
      <c r="Q416" s="15">
        <f>'VZGTTQ00005360 - Amjad'!L81</f>
        <v>4408.585365853658</v>
      </c>
      <c r="R416" s="15">
        <f>'VZGTTQ00005360 - Amjad'!M81</f>
        <v>4408.585365853658</v>
      </c>
      <c r="S416" s="15">
        <f>'VZGTTQ00005360 - Amjad'!N81</f>
        <v>4408.585365853658</v>
      </c>
      <c r="T416" s="15">
        <f>'VZGTTQ00005360 - Amjad'!O81</f>
        <v>13225.756097560974</v>
      </c>
      <c r="U416" s="15">
        <f>'VZGTTQ00005360 - Amjad'!P81</f>
        <v>17634.341463414632</v>
      </c>
      <c r="V416" s="98">
        <f>'VZGTTQ00005360 - Amjad'!Q81</f>
        <v>0</v>
      </c>
    </row>
    <row r="417" spans="1:22" ht="20.9" customHeight="1">
      <c r="A417" s="98">
        <f>'VZGTTQ00005360 - Amjad'!A82</f>
        <v>2134843</v>
      </c>
      <c r="B417" s="98" t="str">
        <f>'VZGTTQ00005360 - Amjad'!B82</f>
        <v>Kirrutugga</v>
      </c>
      <c r="C417" s="98" t="str">
        <f>'VZGTTQ00005360 - Amjad'!C82</f>
        <v>Offshore</v>
      </c>
      <c r="D417" s="98" t="str">
        <f>'VZGTTQ00005360 - Amjad'!D82</f>
        <v>PCT 143</v>
      </c>
      <c r="E417" s="103" t="str">
        <f>'VZGTTQ00005360 - Amjad'!E82</f>
        <v>L3 Creative Developer-Level 1</v>
      </c>
      <c r="F417" s="111" t="s">
        <v>103</v>
      </c>
      <c r="G417" s="111" t="s">
        <v>104</v>
      </c>
      <c r="H417" s="98">
        <v>1000348365</v>
      </c>
      <c r="I417" s="98" t="s">
        <v>106</v>
      </c>
      <c r="J417" s="98" t="s">
        <v>24</v>
      </c>
      <c r="K417" s="15">
        <f>'VZGTTQ00005360 - Amjad'!F82</f>
        <v>17.670731707317074</v>
      </c>
      <c r="L417" s="15">
        <f>'VZGTTQ00005360 - Amjad'!G82</f>
        <v>3110.0487804878048</v>
      </c>
      <c r="M417" s="15">
        <f>'VZGTTQ00005360 - Amjad'!H82</f>
        <v>0</v>
      </c>
      <c r="N417" s="15">
        <f>'VZGTTQ00005360 - Amjad'!I82</f>
        <v>0</v>
      </c>
      <c r="O417" s="15">
        <f>'VZGTTQ00005360 - Amjad'!J82</f>
        <v>3110.0487804878048</v>
      </c>
      <c r="P417" s="15">
        <f>'VZGTTQ00005360 - Amjad'!K82</f>
        <v>3110.0487804878048</v>
      </c>
      <c r="Q417" s="15">
        <f>'VZGTTQ00005360 - Amjad'!L82</f>
        <v>3110.0487804878048</v>
      </c>
      <c r="R417" s="15">
        <f>'VZGTTQ00005360 - Amjad'!M82</f>
        <v>3110.0487804878048</v>
      </c>
      <c r="S417" s="15">
        <f>'VZGTTQ00005360 - Amjad'!N82</f>
        <v>3110.0487804878048</v>
      </c>
      <c r="T417" s="15">
        <f>'VZGTTQ00005360 - Amjad'!O82</f>
        <v>9330.1463414634145</v>
      </c>
      <c r="U417" s="15">
        <f>'VZGTTQ00005360 - Amjad'!P82</f>
        <v>12440.195121951219</v>
      </c>
      <c r="V417" s="98">
        <f>'VZGTTQ00005360 - Amjad'!Q82</f>
        <v>0</v>
      </c>
    </row>
    <row r="418" spans="1:22" ht="20.9" customHeight="1">
      <c r="A418" s="98">
        <f>'VZGTTQ00005360 - Amjad'!A83</f>
        <v>2134602</v>
      </c>
      <c r="B418" s="98" t="str">
        <f>'VZGTTQ00005360 - Amjad'!B83</f>
        <v>C,Anitha</v>
      </c>
      <c r="C418" s="98" t="str">
        <f>'VZGTTQ00005360 - Amjad'!C83</f>
        <v>Offshore</v>
      </c>
      <c r="D418" s="98" t="str">
        <f>'VZGTTQ00005360 - Amjad'!D83</f>
        <v>PCT 143</v>
      </c>
      <c r="E418" s="103" t="str">
        <f>'VZGTTQ00005360 - Amjad'!E83</f>
        <v>L3 Creative Developer-Level 1</v>
      </c>
      <c r="F418" s="111" t="s">
        <v>103</v>
      </c>
      <c r="G418" s="111" t="s">
        <v>104</v>
      </c>
      <c r="H418" s="98">
        <v>1000348365</v>
      </c>
      <c r="I418" s="98" t="s">
        <v>106</v>
      </c>
      <c r="J418" s="98" t="s">
        <v>24</v>
      </c>
      <c r="K418" s="15">
        <f>'VZGTTQ00005360 - Amjad'!F83</f>
        <v>17.670731707317074</v>
      </c>
      <c r="L418" s="15">
        <f>'VZGTTQ00005360 - Amjad'!G83</f>
        <v>3110.0487804878048</v>
      </c>
      <c r="M418" s="15">
        <f>'VZGTTQ00005360 - Amjad'!H83</f>
        <v>0</v>
      </c>
      <c r="N418" s="15">
        <f>'VZGTTQ00005360 - Amjad'!I83</f>
        <v>0</v>
      </c>
      <c r="O418" s="15">
        <f>'VZGTTQ00005360 - Amjad'!J83</f>
        <v>3110.0487804878048</v>
      </c>
      <c r="P418" s="15">
        <f>'VZGTTQ00005360 - Amjad'!K83</f>
        <v>3110.0487804878048</v>
      </c>
      <c r="Q418" s="15">
        <f>'VZGTTQ00005360 - Amjad'!L83</f>
        <v>3110.0487804878048</v>
      </c>
      <c r="R418" s="15">
        <f>'VZGTTQ00005360 - Amjad'!M83</f>
        <v>3110.0487804878048</v>
      </c>
      <c r="S418" s="15">
        <f>'VZGTTQ00005360 - Amjad'!N83</f>
        <v>3110.0487804878048</v>
      </c>
      <c r="T418" s="15">
        <f>'VZGTTQ00005360 - Amjad'!O83</f>
        <v>9330.1463414634145</v>
      </c>
      <c r="U418" s="15">
        <f>'VZGTTQ00005360 - Amjad'!P83</f>
        <v>12440.195121951219</v>
      </c>
      <c r="V418" s="98">
        <f>'VZGTTQ00005360 - Amjad'!Q83</f>
        <v>0</v>
      </c>
    </row>
    <row r="419" spans="1:22" ht="20.9" customHeight="1">
      <c r="A419" s="98">
        <f>'VZGTTQ00005360 - Amjad'!A84</f>
        <v>2134910</v>
      </c>
      <c r="B419" s="98" t="str">
        <f>'VZGTTQ00005360 - Amjad'!B84</f>
        <v>Balaji,Aarthi</v>
      </c>
      <c r="C419" s="98" t="str">
        <f>'VZGTTQ00005360 - Amjad'!C84</f>
        <v>Offshore</v>
      </c>
      <c r="D419" s="98" t="str">
        <f>'VZGTTQ00005360 - Amjad'!D84</f>
        <v>PCT 143</v>
      </c>
      <c r="E419" s="103" t="str">
        <f>'VZGTTQ00005360 - Amjad'!E84</f>
        <v>L1 Creative  Developer-Level 1</v>
      </c>
      <c r="F419" s="111" t="s">
        <v>103</v>
      </c>
      <c r="G419" s="111" t="s">
        <v>104</v>
      </c>
      <c r="H419" s="98">
        <v>1000348365</v>
      </c>
      <c r="I419" s="98" t="s">
        <v>106</v>
      </c>
      <c r="J419" s="98" t="s">
        <v>24</v>
      </c>
      <c r="K419" s="15">
        <f>'VZGTTQ00005360 - Amjad'!F84</f>
        <v>17.670731707317074</v>
      </c>
      <c r="L419" s="15">
        <f>'VZGTTQ00005360 - Amjad'!G84</f>
        <v>3110.0487804878048</v>
      </c>
      <c r="M419" s="15">
        <f>'VZGTTQ00005360 - Amjad'!H84</f>
        <v>0</v>
      </c>
      <c r="N419" s="15">
        <f>'VZGTTQ00005360 - Amjad'!I84</f>
        <v>0</v>
      </c>
      <c r="O419" s="15">
        <f>'VZGTTQ00005360 - Amjad'!J84</f>
        <v>3110.0487804878048</v>
      </c>
      <c r="P419" s="15">
        <f>'VZGTTQ00005360 - Amjad'!K84</f>
        <v>3110.0487804878048</v>
      </c>
      <c r="Q419" s="15">
        <f>'VZGTTQ00005360 - Amjad'!L84</f>
        <v>3110.0487804878048</v>
      </c>
      <c r="R419" s="15">
        <f>'VZGTTQ00005360 - Amjad'!M84</f>
        <v>3110.0487804878048</v>
      </c>
      <c r="S419" s="15">
        <f>'VZGTTQ00005360 - Amjad'!N84</f>
        <v>3110.0487804878048</v>
      </c>
      <c r="T419" s="15">
        <f>'VZGTTQ00005360 - Amjad'!O84</f>
        <v>9330.1463414634145</v>
      </c>
      <c r="U419" s="15">
        <f>'VZGTTQ00005360 - Amjad'!P84</f>
        <v>12440.195121951219</v>
      </c>
      <c r="V419" s="98">
        <f>'VZGTTQ00005360 - Amjad'!Q84</f>
        <v>0</v>
      </c>
    </row>
    <row r="420" spans="1:22" ht="20.9" customHeight="1">
      <c r="A420" s="98">
        <f>'VZGTTQ00005360 - Amjad'!A85</f>
        <v>904809</v>
      </c>
      <c r="B420" s="98" t="str">
        <f>'VZGTTQ00005360 - Amjad'!B85</f>
        <v>Sharma,Aashish</v>
      </c>
      <c r="C420" s="98" t="str">
        <f>'VZGTTQ00005360 - Amjad'!C85</f>
        <v>Offshore</v>
      </c>
      <c r="D420" s="98" t="str">
        <f>'VZGTTQ00005360 - Amjad'!D85</f>
        <v>PCT 143</v>
      </c>
      <c r="E420" s="103" t="str">
        <f>'VZGTTQ00005360 - Amjad'!E85</f>
        <v>L1 Creative  Developer-Level 1</v>
      </c>
      <c r="F420" s="111" t="s">
        <v>103</v>
      </c>
      <c r="G420" s="111" t="s">
        <v>104</v>
      </c>
      <c r="H420" s="98">
        <v>1000348365</v>
      </c>
      <c r="I420" s="98" t="s">
        <v>106</v>
      </c>
      <c r="J420" s="98" t="s">
        <v>24</v>
      </c>
      <c r="K420" s="15">
        <f>'VZGTTQ00005360 - Amjad'!F85</f>
        <v>17.670731707317074</v>
      </c>
      <c r="L420" s="15">
        <f>'VZGTTQ00005360 - Amjad'!G85</f>
        <v>3110.0487804878048</v>
      </c>
      <c r="M420" s="15">
        <f>'VZGTTQ00005360 - Amjad'!H85</f>
        <v>0</v>
      </c>
      <c r="N420" s="15">
        <f>'VZGTTQ00005360 - Amjad'!I85</f>
        <v>0</v>
      </c>
      <c r="O420" s="15">
        <f>'VZGTTQ00005360 - Amjad'!J85</f>
        <v>3110.0487804878048</v>
      </c>
      <c r="P420" s="15">
        <f>'VZGTTQ00005360 - Amjad'!K85</f>
        <v>3110.0487804878048</v>
      </c>
      <c r="Q420" s="15">
        <f>'VZGTTQ00005360 - Amjad'!L85</f>
        <v>3110.0487804878048</v>
      </c>
      <c r="R420" s="15">
        <f>'VZGTTQ00005360 - Amjad'!M85</f>
        <v>3110.0487804878048</v>
      </c>
      <c r="S420" s="15">
        <f>'VZGTTQ00005360 - Amjad'!N85</f>
        <v>3110.0487804878048</v>
      </c>
      <c r="T420" s="15">
        <f>'VZGTTQ00005360 - Amjad'!O85</f>
        <v>9330.1463414634145</v>
      </c>
      <c r="U420" s="15">
        <f>'VZGTTQ00005360 - Amjad'!P85</f>
        <v>12440.195121951219</v>
      </c>
      <c r="V420" s="98">
        <f>'VZGTTQ00005360 - Amjad'!Q85</f>
        <v>0</v>
      </c>
    </row>
    <row r="421" spans="1:22" ht="20.9" customHeight="1">
      <c r="A421" s="98">
        <f>'VZGTTQ00005360 - Amjad'!A86</f>
        <v>894920</v>
      </c>
      <c r="B421" s="98" t="str">
        <f>'VZGTTQ00005360 - Amjad'!B86</f>
        <v>Venkata Monika,Alampalli</v>
      </c>
      <c r="C421" s="98" t="str">
        <f>'VZGTTQ00005360 - Amjad'!C86</f>
        <v>Offshore</v>
      </c>
      <c r="D421" s="98" t="str">
        <f>'VZGTTQ00005360 - Amjad'!D86</f>
        <v>PCT 143</v>
      </c>
      <c r="E421" s="103" t="str">
        <f>'VZGTTQ00005360 - Amjad'!E86</f>
        <v>L1 Creative  Developer-Level 1</v>
      </c>
      <c r="F421" s="111" t="s">
        <v>103</v>
      </c>
      <c r="G421" s="111" t="s">
        <v>104</v>
      </c>
      <c r="H421" s="98">
        <v>1000348365</v>
      </c>
      <c r="I421" s="98" t="s">
        <v>106</v>
      </c>
      <c r="J421" s="98" t="s">
        <v>24</v>
      </c>
      <c r="K421" s="15">
        <f>'VZGTTQ00005360 - Amjad'!F86</f>
        <v>17.670731707317074</v>
      </c>
      <c r="L421" s="15">
        <f>'VZGTTQ00005360 - Amjad'!G86</f>
        <v>3110.0487804878048</v>
      </c>
      <c r="M421" s="15">
        <f>'VZGTTQ00005360 - Amjad'!H86</f>
        <v>0</v>
      </c>
      <c r="N421" s="15">
        <f>'VZGTTQ00005360 - Amjad'!I86</f>
        <v>0</v>
      </c>
      <c r="O421" s="15">
        <f>'VZGTTQ00005360 - Amjad'!J86</f>
        <v>3110.0487804878048</v>
      </c>
      <c r="P421" s="15">
        <f>'VZGTTQ00005360 - Amjad'!K86</f>
        <v>3110.0487804878048</v>
      </c>
      <c r="Q421" s="15">
        <f>'VZGTTQ00005360 - Amjad'!L86</f>
        <v>3110.0487804878048</v>
      </c>
      <c r="R421" s="15">
        <f>'VZGTTQ00005360 - Amjad'!M86</f>
        <v>3110.0487804878048</v>
      </c>
      <c r="S421" s="15">
        <f>'VZGTTQ00005360 - Amjad'!N86</f>
        <v>3110.0487804878048</v>
      </c>
      <c r="T421" s="15">
        <f>'VZGTTQ00005360 - Amjad'!O86</f>
        <v>9330.1463414634145</v>
      </c>
      <c r="U421" s="15">
        <f>'VZGTTQ00005360 - Amjad'!P86</f>
        <v>12440.195121951219</v>
      </c>
      <c r="V421" s="98">
        <f>'VZGTTQ00005360 - Amjad'!Q86</f>
        <v>0</v>
      </c>
    </row>
    <row r="422" spans="1:22" ht="20.9" customHeight="1">
      <c r="A422" s="98">
        <f>'VZGTTQ00005360 - Amjad'!A87</f>
        <v>2088567</v>
      </c>
      <c r="B422" s="98" t="str">
        <f>'VZGTTQ00005360 - Amjad'!B87</f>
        <v>Upadhyay,Tanuj</v>
      </c>
      <c r="C422" s="98" t="str">
        <f>'VZGTTQ00005360 - Amjad'!C87</f>
        <v>Offshore</v>
      </c>
      <c r="D422" s="98" t="str">
        <f>'VZGTTQ00005360 - Amjad'!D87</f>
        <v>PCT 143</v>
      </c>
      <c r="E422" s="103" t="str">
        <f>'VZGTTQ00005360 - Amjad'!E87</f>
        <v>L1 Creative  Developer-Level 1</v>
      </c>
      <c r="F422" s="111" t="s">
        <v>103</v>
      </c>
      <c r="G422" s="111" t="s">
        <v>104</v>
      </c>
      <c r="H422" s="98">
        <v>1000348365</v>
      </c>
      <c r="I422" s="98" t="s">
        <v>106</v>
      </c>
      <c r="J422" s="98" t="s">
        <v>24</v>
      </c>
      <c r="K422" s="15">
        <f>'VZGTTQ00005360 - Amjad'!F87</f>
        <v>17.670731707317074</v>
      </c>
      <c r="L422" s="15">
        <f>'VZGTTQ00005360 - Amjad'!G87</f>
        <v>3110.0487804878048</v>
      </c>
      <c r="M422" s="15">
        <f>'VZGTTQ00005360 - Amjad'!H87</f>
        <v>0</v>
      </c>
      <c r="N422" s="15">
        <f>'VZGTTQ00005360 - Amjad'!I87</f>
        <v>0</v>
      </c>
      <c r="O422" s="15">
        <f>'VZGTTQ00005360 - Amjad'!J87</f>
        <v>3110.0487804878048</v>
      </c>
      <c r="P422" s="15">
        <f>'VZGTTQ00005360 - Amjad'!K87</f>
        <v>3110.0487804878048</v>
      </c>
      <c r="Q422" s="15">
        <f>'VZGTTQ00005360 - Amjad'!L87</f>
        <v>3110.0487804878048</v>
      </c>
      <c r="R422" s="15">
        <f>'VZGTTQ00005360 - Amjad'!M87</f>
        <v>3110.0487804878048</v>
      </c>
      <c r="S422" s="15">
        <f>'VZGTTQ00005360 - Amjad'!N87</f>
        <v>3110.0487804878048</v>
      </c>
      <c r="T422" s="15">
        <f>'VZGTTQ00005360 - Amjad'!O87</f>
        <v>9330.1463414634145</v>
      </c>
      <c r="U422" s="15">
        <f>'VZGTTQ00005360 - Amjad'!P87</f>
        <v>12440.195121951219</v>
      </c>
      <c r="V422" s="98">
        <f>'VZGTTQ00005360 - Amjad'!Q87</f>
        <v>0</v>
      </c>
    </row>
    <row r="423" spans="1:22" ht="20.9" customHeight="1">
      <c r="A423" s="98">
        <f>'VZGTTQ00005360 - Amjad'!A88</f>
        <v>2088629</v>
      </c>
      <c r="B423" s="98" t="str">
        <f>'VZGTTQ00005360 - Amjad'!B88</f>
        <v>Sharma,Anmol</v>
      </c>
      <c r="C423" s="98" t="str">
        <f>'VZGTTQ00005360 - Amjad'!C88</f>
        <v>Offshore</v>
      </c>
      <c r="D423" s="98" t="str">
        <f>'VZGTTQ00005360 - Amjad'!D88</f>
        <v>PCT 143</v>
      </c>
      <c r="E423" s="103" t="str">
        <f>'VZGTTQ00005360 - Amjad'!E88</f>
        <v>L5 AEM Developer-Level 2</v>
      </c>
      <c r="F423" s="111" t="s">
        <v>103</v>
      </c>
      <c r="G423" s="111" t="s">
        <v>104</v>
      </c>
      <c r="H423" s="98">
        <v>1000348365</v>
      </c>
      <c r="I423" s="98" t="s">
        <v>106</v>
      </c>
      <c r="J423" s="98" t="s">
        <v>24</v>
      </c>
      <c r="K423" s="15">
        <f>'VZGTTQ00005360 - Amjad'!F88</f>
        <v>21.512195121951219</v>
      </c>
      <c r="L423" s="15">
        <f>'VZGTTQ00005360 - Amjad'!G88</f>
        <v>3786.1463414634145</v>
      </c>
      <c r="M423" s="15">
        <f>'VZGTTQ00005360 - Amjad'!H88</f>
        <v>0</v>
      </c>
      <c r="N423" s="15">
        <f>'VZGTTQ00005360 - Amjad'!I88</f>
        <v>0</v>
      </c>
      <c r="O423" s="15">
        <f>'VZGTTQ00005360 - Amjad'!J88</f>
        <v>3786.1463414634145</v>
      </c>
      <c r="P423" s="15">
        <f>'VZGTTQ00005360 - Amjad'!K88</f>
        <v>3786.1463414634145</v>
      </c>
      <c r="Q423" s="15">
        <f>'VZGTTQ00005360 - Amjad'!L88</f>
        <v>3786.1463414634145</v>
      </c>
      <c r="R423" s="15">
        <f>'VZGTTQ00005360 - Amjad'!M88</f>
        <v>3786.1463414634145</v>
      </c>
      <c r="S423" s="15">
        <f>'VZGTTQ00005360 - Amjad'!N88</f>
        <v>3786.1463414634145</v>
      </c>
      <c r="T423" s="15">
        <f>'VZGTTQ00005360 - Amjad'!O88</f>
        <v>11358.439024390244</v>
      </c>
      <c r="U423" s="15">
        <f>'VZGTTQ00005360 - Amjad'!P88</f>
        <v>15144.585365853658</v>
      </c>
      <c r="V423" s="98">
        <f>'VZGTTQ00005360 - Amjad'!Q88</f>
        <v>0</v>
      </c>
    </row>
    <row r="424" spans="1:22" ht="20.9" customHeight="1">
      <c r="A424" s="98">
        <f>'VZGTTQ00005360 - Amjad'!A89</f>
        <v>2247861</v>
      </c>
      <c r="B424" s="98" t="str">
        <f>'VZGTTQ00005360 - Amjad'!B89</f>
        <v>Chandra,Phool</v>
      </c>
      <c r="C424" s="98" t="str">
        <f>'VZGTTQ00005360 - Amjad'!C89</f>
        <v>Offshore</v>
      </c>
      <c r="D424" s="98" t="str">
        <f>'VZGTTQ00005360 - Amjad'!D89</f>
        <v>PCT 143</v>
      </c>
      <c r="E424" s="103" t="str">
        <f>'VZGTTQ00005360 - Amjad'!E89</f>
        <v>L4 AEM Developer-Level 2</v>
      </c>
      <c r="F424" s="111" t="s">
        <v>103</v>
      </c>
      <c r="G424" s="111" t="s">
        <v>104</v>
      </c>
      <c r="H424" s="98">
        <v>1000348365</v>
      </c>
      <c r="I424" s="98" t="s">
        <v>106</v>
      </c>
      <c r="J424" s="98" t="s">
        <v>63</v>
      </c>
      <c r="K424" s="15">
        <f>'VZGTTQ00005360 - Amjad'!F89</f>
        <v>21.512195121951219</v>
      </c>
      <c r="L424" s="15">
        <f>'VZGTTQ00005360 - Amjad'!G89</f>
        <v>3786.1463414634145</v>
      </c>
      <c r="M424" s="15">
        <f>'VZGTTQ00005360 - Amjad'!H89</f>
        <v>0</v>
      </c>
      <c r="N424" s="15">
        <f>'VZGTTQ00005360 - Amjad'!I89</f>
        <v>0</v>
      </c>
      <c r="O424" s="15">
        <f>'VZGTTQ00005360 - Amjad'!J89</f>
        <v>3786.1463414634145</v>
      </c>
      <c r="P424" s="15">
        <f>'VZGTTQ00005360 - Amjad'!K89</f>
        <v>3786.1463414634145</v>
      </c>
      <c r="Q424" s="15">
        <f>'VZGTTQ00005360 - Amjad'!L89</f>
        <v>3786.1463414634145</v>
      </c>
      <c r="R424" s="15">
        <f>'VZGTTQ00005360 - Amjad'!M89</f>
        <v>3786.1463414634145</v>
      </c>
      <c r="S424" s="15">
        <f>'VZGTTQ00005360 - Amjad'!N89</f>
        <v>3786.1463414634145</v>
      </c>
      <c r="T424" s="15">
        <f>'VZGTTQ00005360 - Amjad'!O89</f>
        <v>11358.439024390244</v>
      </c>
      <c r="U424" s="15">
        <f>'VZGTTQ00005360 - Amjad'!P89</f>
        <v>15144.585365853658</v>
      </c>
      <c r="V424" s="98">
        <f>'VZGTTQ00005360 - Amjad'!Q89</f>
        <v>0</v>
      </c>
    </row>
    <row r="425" spans="1:22" ht="20.9" customHeight="1">
      <c r="A425" s="98">
        <f>'VZGTTQ00005360 - Amjad'!A90</f>
        <v>2298112</v>
      </c>
      <c r="B425" s="98" t="str">
        <f>'VZGTTQ00005360 - Amjad'!B90</f>
        <v>RamanJI B</v>
      </c>
      <c r="C425" s="98" t="str">
        <f>'VZGTTQ00005360 - Amjad'!C90</f>
        <v>Offshore</v>
      </c>
      <c r="D425" s="98" t="str">
        <f>'VZGTTQ00005360 - Amjad'!D90</f>
        <v>PCT 143</v>
      </c>
      <c r="E425" s="103" t="str">
        <f>'VZGTTQ00005360 - Amjad'!E90</f>
        <v>L3 AEM Developer-Level 1</v>
      </c>
      <c r="F425" s="111" t="s">
        <v>103</v>
      </c>
      <c r="G425" s="111" t="s">
        <v>104</v>
      </c>
      <c r="H425" s="98">
        <v>1000348365</v>
      </c>
      <c r="I425" s="98" t="s">
        <v>106</v>
      </c>
      <c r="J425" s="98" t="s">
        <v>63</v>
      </c>
      <c r="K425" s="15">
        <f>'VZGTTQ00005360 - Amjad'!F90</f>
        <v>17.670731707317074</v>
      </c>
      <c r="L425" s="15">
        <f>'VZGTTQ00005360 - Amjad'!G90</f>
        <v>3110.0487804878048</v>
      </c>
      <c r="M425" s="15">
        <f>'VZGTTQ00005360 - Amjad'!H90</f>
        <v>0</v>
      </c>
      <c r="N425" s="15">
        <f>'VZGTTQ00005360 - Amjad'!I90</f>
        <v>0</v>
      </c>
      <c r="O425" s="15">
        <f>'VZGTTQ00005360 - Amjad'!J90</f>
        <v>3110.0487804878048</v>
      </c>
      <c r="P425" s="15">
        <f>'VZGTTQ00005360 - Amjad'!K90</f>
        <v>3110.0487804878048</v>
      </c>
      <c r="Q425" s="15">
        <f>'VZGTTQ00005360 - Amjad'!L90</f>
        <v>3110.0487804878048</v>
      </c>
      <c r="R425" s="15">
        <f>'VZGTTQ00005360 - Amjad'!M90</f>
        <v>3110.0487804878048</v>
      </c>
      <c r="S425" s="15">
        <f>'VZGTTQ00005360 - Amjad'!N90</f>
        <v>3110.0487804878048</v>
      </c>
      <c r="T425" s="15">
        <f>'VZGTTQ00005360 - Amjad'!O90</f>
        <v>9330.1463414634145</v>
      </c>
      <c r="U425" s="15">
        <f>'VZGTTQ00005360 - Amjad'!P90</f>
        <v>12440.195121951219</v>
      </c>
      <c r="V425" s="98">
        <f>'VZGTTQ00005360 - Amjad'!Q90</f>
        <v>0</v>
      </c>
    </row>
    <row r="426" spans="1:22" ht="20.9" customHeight="1">
      <c r="A426" s="98">
        <f>'VZGTTQ00005360 - Amjad'!A91</f>
        <v>2100194</v>
      </c>
      <c r="B426" s="98" t="str">
        <f>'VZGTTQ00005360 - Amjad'!B91</f>
        <v>Nagasai Keethi</v>
      </c>
      <c r="C426" s="98" t="str">
        <f>'VZGTTQ00005360 - Amjad'!C91</f>
        <v>Offshore</v>
      </c>
      <c r="D426" s="98" t="str">
        <f>'VZGTTQ00005360 - Amjad'!D91</f>
        <v>PCT 143</v>
      </c>
      <c r="E426" s="103" t="str">
        <f>'VZGTTQ00005360 - Amjad'!E91</f>
        <v>L5 Java Springboot Developer-Level 3</v>
      </c>
      <c r="F426" s="111" t="s">
        <v>103</v>
      </c>
      <c r="G426" s="111" t="s">
        <v>104</v>
      </c>
      <c r="H426" s="98">
        <v>1000348365</v>
      </c>
      <c r="I426" s="98" t="s">
        <v>106</v>
      </c>
      <c r="J426" s="98" t="s">
        <v>63</v>
      </c>
      <c r="K426" s="15">
        <f>'VZGTTQ00005360 - Amjad'!F91</f>
        <v>25.048780487804876</v>
      </c>
      <c r="L426" s="15">
        <f>'VZGTTQ00005360 - Amjad'!G91</f>
        <v>4408.585365853658</v>
      </c>
      <c r="M426" s="15">
        <f>'VZGTTQ00005360 - Amjad'!H91</f>
        <v>0</v>
      </c>
      <c r="N426" s="15">
        <f>'VZGTTQ00005360 - Amjad'!I91</f>
        <v>0</v>
      </c>
      <c r="O426" s="15">
        <f>'VZGTTQ00005360 - Amjad'!J91</f>
        <v>4408.585365853658</v>
      </c>
      <c r="P426" s="15">
        <f>'VZGTTQ00005360 - Amjad'!K91</f>
        <v>4408.585365853658</v>
      </c>
      <c r="Q426" s="15">
        <f>'VZGTTQ00005360 - Amjad'!L91</f>
        <v>4408.585365853658</v>
      </c>
      <c r="R426" s="15">
        <f>'VZGTTQ00005360 - Amjad'!M91</f>
        <v>4408.585365853658</v>
      </c>
      <c r="S426" s="15">
        <f>'VZGTTQ00005360 - Amjad'!N91</f>
        <v>4408.585365853658</v>
      </c>
      <c r="T426" s="15">
        <f>'VZGTTQ00005360 - Amjad'!O91</f>
        <v>13225.756097560974</v>
      </c>
      <c r="U426" s="15">
        <f>'VZGTTQ00005360 - Amjad'!P91</f>
        <v>17634.341463414632</v>
      </c>
      <c r="V426" s="98">
        <f>'VZGTTQ00005360 - Amjad'!Q91</f>
        <v>0</v>
      </c>
    </row>
    <row r="427" spans="1:22" ht="20.9" customHeight="1">
      <c r="A427" s="98">
        <f>'VZGTTQ00005360 - Amjad'!A92</f>
        <v>2313893</v>
      </c>
      <c r="B427" s="98" t="str">
        <f>'VZGTTQ00005360 - Amjad'!B92</f>
        <v>Kanna,Ranjith</v>
      </c>
      <c r="C427" s="98" t="str">
        <f>'VZGTTQ00005360 - Amjad'!C92</f>
        <v>Offshore</v>
      </c>
      <c r="D427" s="98" t="str">
        <f>'VZGTTQ00005360 - Amjad'!D92</f>
        <v>PCT 143</v>
      </c>
      <c r="E427" s="103" t="str">
        <f>'VZGTTQ00005360 - Amjad'!E92</f>
        <v>L5 Java Springboot Developer-Level 3</v>
      </c>
      <c r="F427" s="111" t="s">
        <v>103</v>
      </c>
      <c r="G427" s="111" t="s">
        <v>104</v>
      </c>
      <c r="H427" s="98">
        <v>1000348365</v>
      </c>
      <c r="I427" s="98" t="s">
        <v>106</v>
      </c>
      <c r="J427" s="98" t="s">
        <v>63</v>
      </c>
      <c r="K427" s="15">
        <f>'VZGTTQ00005360 - Amjad'!F92</f>
        <v>25.048780487804876</v>
      </c>
      <c r="L427" s="15">
        <f>'VZGTTQ00005360 - Amjad'!G92</f>
        <v>4408.585365853658</v>
      </c>
      <c r="M427" s="15">
        <f>'VZGTTQ00005360 - Amjad'!H92</f>
        <v>0</v>
      </c>
      <c r="N427" s="15">
        <f>'VZGTTQ00005360 - Amjad'!I92</f>
        <v>0</v>
      </c>
      <c r="O427" s="15">
        <f>'VZGTTQ00005360 - Amjad'!J92</f>
        <v>4408.585365853658</v>
      </c>
      <c r="P427" s="15">
        <f>'VZGTTQ00005360 - Amjad'!K92</f>
        <v>4408.585365853658</v>
      </c>
      <c r="Q427" s="15">
        <f>'VZGTTQ00005360 - Amjad'!L92</f>
        <v>4408.585365853658</v>
      </c>
      <c r="R427" s="15">
        <f>'VZGTTQ00005360 - Amjad'!M92</f>
        <v>4408.585365853658</v>
      </c>
      <c r="S427" s="15">
        <f>'VZGTTQ00005360 - Amjad'!N92</f>
        <v>4408.585365853658</v>
      </c>
      <c r="T427" s="15">
        <f>'VZGTTQ00005360 - Amjad'!O92</f>
        <v>13225.756097560974</v>
      </c>
      <c r="U427" s="15">
        <f>'VZGTTQ00005360 - Amjad'!P92</f>
        <v>17634.341463414632</v>
      </c>
      <c r="V427" s="98">
        <f>'VZGTTQ00005360 - Amjad'!Q92</f>
        <v>0</v>
      </c>
    </row>
    <row r="428" spans="1:22" ht="20.9" customHeight="1">
      <c r="A428" s="98">
        <f>'VZGTTQ00005360 - Amjad'!A93</f>
        <v>2145839</v>
      </c>
      <c r="B428" s="98" t="str">
        <f>'VZGTTQ00005360 - Amjad'!B93</f>
        <v>Elango,Sujith</v>
      </c>
      <c r="C428" s="98" t="str">
        <f>'VZGTTQ00005360 - Amjad'!C93</f>
        <v>Offshore</v>
      </c>
      <c r="D428" s="98" t="str">
        <f>'VZGTTQ00005360 - Amjad'!D93</f>
        <v>PCT 143</v>
      </c>
      <c r="E428" s="103" t="str">
        <f>'VZGTTQ00005360 - Amjad'!E93</f>
        <v>L3 Java  Springboot Developer-Level 1</v>
      </c>
      <c r="F428" s="111" t="s">
        <v>103</v>
      </c>
      <c r="G428" s="111" t="s">
        <v>104</v>
      </c>
      <c r="H428" s="98">
        <v>1000348365</v>
      </c>
      <c r="I428" s="98" t="s">
        <v>106</v>
      </c>
      <c r="J428" s="98" t="s">
        <v>63</v>
      </c>
      <c r="K428" s="15">
        <f>'VZGTTQ00005360 - Amjad'!F93</f>
        <v>17.670731707317099</v>
      </c>
      <c r="L428" s="15">
        <f>'VZGTTQ00005360 - Amjad'!G93</f>
        <v>3110.0487804878094</v>
      </c>
      <c r="M428" s="15">
        <f>'VZGTTQ00005360 - Amjad'!H93</f>
        <v>0</v>
      </c>
      <c r="N428" s="15">
        <f>'VZGTTQ00005360 - Amjad'!I93</f>
        <v>0</v>
      </c>
      <c r="O428" s="15">
        <f>'VZGTTQ00005360 - Amjad'!J93</f>
        <v>3110.0487804878094</v>
      </c>
      <c r="P428" s="15">
        <f>'VZGTTQ00005360 - Amjad'!K93</f>
        <v>3110.0487804878094</v>
      </c>
      <c r="Q428" s="15">
        <f>'VZGTTQ00005360 - Amjad'!L93</f>
        <v>3110.0487804878094</v>
      </c>
      <c r="R428" s="15">
        <f>'VZGTTQ00005360 - Amjad'!M93</f>
        <v>3110.0487804878094</v>
      </c>
      <c r="S428" s="15">
        <f>'VZGTTQ00005360 - Amjad'!N93</f>
        <v>3110.0487804878094</v>
      </c>
      <c r="T428" s="15">
        <f>'VZGTTQ00005360 - Amjad'!O93</f>
        <v>9330.1463414634272</v>
      </c>
      <c r="U428" s="15">
        <f>'VZGTTQ00005360 - Amjad'!P93</f>
        <v>12440.195121951238</v>
      </c>
      <c r="V428" s="98">
        <f>'VZGTTQ00005360 - Amjad'!Q93</f>
        <v>0</v>
      </c>
    </row>
    <row r="429" spans="1:22" ht="20.9" customHeight="1">
      <c r="A429" s="98">
        <f>'VZGTTQ00009363 - Harini Sridhar'!A9</f>
        <v>2382354</v>
      </c>
      <c r="B429" s="98" t="str">
        <f>'VZGTTQ00009363 - Harini Sridhar'!B9</f>
        <v>S,Bhuvaneshwari</v>
      </c>
      <c r="C429" s="98" t="str">
        <f>'VZGTTQ00009363 - Harini Sridhar'!C9</f>
        <v xml:space="preserve">Offshore </v>
      </c>
      <c r="D429" s="98" t="str">
        <f>'VZGTTQ00009363 - Harini Sridhar'!D9</f>
        <v>PCT 090</v>
      </c>
      <c r="E429" s="103" t="str">
        <f>'VZGTTQ00009363 - Harini Sridhar'!E9</f>
        <v>Scrum Master Scrum Master Senior</v>
      </c>
      <c r="F429" s="111" t="s">
        <v>111</v>
      </c>
      <c r="G429" s="111" t="s">
        <v>112</v>
      </c>
      <c r="H429" s="98">
        <v>1000410330</v>
      </c>
      <c r="I429" s="98" t="s">
        <v>113</v>
      </c>
      <c r="J429" s="98" t="s">
        <v>53</v>
      </c>
      <c r="K429" s="15">
        <f>'VZGTTQ00009363 - Harini Sridhar'!F9</f>
        <v>27.787500000000005</v>
      </c>
      <c r="L429" s="15">
        <f>'VZGTTQ00009363 - Harini Sridhar'!G9</f>
        <v>4890.6000000000013</v>
      </c>
      <c r="M429" s="15">
        <f>'VZGTTQ00009363 - Harini Sridhar'!H9</f>
        <v>4890.6000000000013</v>
      </c>
      <c r="N429" s="15">
        <f>'VZGTTQ00009363 - Harini Sridhar'!I9</f>
        <v>4890.6000000000013</v>
      </c>
      <c r="O429" s="15">
        <f>'VZGTTQ00009363 - Harini Sridhar'!J9</f>
        <v>0</v>
      </c>
      <c r="P429" s="15">
        <f>'VZGTTQ00009363 - Harini Sridhar'!K9</f>
        <v>0</v>
      </c>
      <c r="Q429" s="15">
        <f>'VZGTTQ00009363 - Harini Sridhar'!L9</f>
        <v>0</v>
      </c>
      <c r="R429" s="15">
        <f>'VZGTTQ00009363 - Harini Sridhar'!M9</f>
        <v>0</v>
      </c>
      <c r="S429" s="15">
        <f>'VZGTTQ00009363 - Harini Sridhar'!N9</f>
        <v>9781.2000000000025</v>
      </c>
      <c r="T429" s="15">
        <f>'VZGTTQ00009363 - Harini Sridhar'!O9</f>
        <v>0</v>
      </c>
      <c r="U429" s="15">
        <f>'VZGTTQ00009363 - Harini Sridhar'!P9</f>
        <v>9781.2000000000025</v>
      </c>
      <c r="V429" s="98">
        <f>'VZGTTQ00009363 - Harini Sridhar'!Q9</f>
        <v>0</v>
      </c>
    </row>
    <row r="430" spans="1:22" ht="20.9" customHeight="1">
      <c r="A430" s="98">
        <f>'VZGTTQ00009363 - Harini Sridhar'!A10</f>
        <v>224342</v>
      </c>
      <c r="B430" s="98" t="str">
        <f>'VZGTTQ00009363 - Harini Sridhar'!B10</f>
        <v>Ramar,Mangayarkarasi</v>
      </c>
      <c r="C430" s="98" t="str">
        <f>'VZGTTQ00009363 - Harini Sridhar'!C10</f>
        <v xml:space="preserve">Offshore </v>
      </c>
      <c r="D430" s="98" t="str">
        <f>'VZGTTQ00009363 - Harini Sridhar'!D10</f>
        <v>ACT 138</v>
      </c>
      <c r="E430" s="103" t="str">
        <f>'VZGTTQ00009363 - Harini Sridhar'!E10</f>
        <v>Scrum Master Scrum Master Intermediate</v>
      </c>
      <c r="F430" s="111" t="s">
        <v>111</v>
      </c>
      <c r="G430" s="111" t="s">
        <v>112</v>
      </c>
      <c r="H430" s="98">
        <v>1000428977</v>
      </c>
      <c r="I430" s="98" t="s">
        <v>114</v>
      </c>
      <c r="J430" s="98" t="s">
        <v>24</v>
      </c>
      <c r="K430" s="15">
        <f>'VZGTTQ00009363 - Harini Sridhar'!F10</f>
        <v>26.762500000000003</v>
      </c>
      <c r="L430" s="15">
        <f>'VZGTTQ00009363 - Harini Sridhar'!G10</f>
        <v>4710.2000000000007</v>
      </c>
      <c r="M430" s="15">
        <f>'VZGTTQ00009363 - Harini Sridhar'!H10</f>
        <v>4710.2000000000007</v>
      </c>
      <c r="N430" s="15">
        <f>'VZGTTQ00009363 - Harini Sridhar'!I10</f>
        <v>4710.2000000000007</v>
      </c>
      <c r="O430" s="15">
        <f>'VZGTTQ00009363 - Harini Sridhar'!J10</f>
        <v>0</v>
      </c>
      <c r="P430" s="15">
        <f>'VZGTTQ00009363 - Harini Sridhar'!K10</f>
        <v>0</v>
      </c>
      <c r="Q430" s="15">
        <f>'VZGTTQ00009363 - Harini Sridhar'!L10</f>
        <v>0</v>
      </c>
      <c r="R430" s="15">
        <f>'VZGTTQ00009363 - Harini Sridhar'!M10</f>
        <v>0</v>
      </c>
      <c r="S430" s="15">
        <f>'VZGTTQ00009363 - Harini Sridhar'!N10</f>
        <v>9420.4000000000015</v>
      </c>
      <c r="T430" s="15">
        <f>'VZGTTQ00009363 - Harini Sridhar'!O10</f>
        <v>0</v>
      </c>
      <c r="U430" s="15">
        <f>'VZGTTQ00009363 - Harini Sridhar'!P10</f>
        <v>9420.4000000000015</v>
      </c>
      <c r="V430" s="98">
        <f>'VZGTTQ00009363 - Harini Sridhar'!Q10</f>
        <v>0</v>
      </c>
    </row>
    <row r="431" spans="1:22" ht="20.9" customHeight="1">
      <c r="A431" s="98">
        <f>'VZGTTQ00009363 - Harini Sridhar'!A11</f>
        <v>2184200</v>
      </c>
      <c r="B431" s="98" t="str">
        <f>'VZGTTQ00009363 - Harini Sridhar'!B11</f>
        <v>Priya,Anu</v>
      </c>
      <c r="C431" s="98" t="str">
        <f>'VZGTTQ00009363 - Harini Sridhar'!C11</f>
        <v xml:space="preserve">Offshore </v>
      </c>
      <c r="D431" s="98" t="str">
        <f>'VZGTTQ00009363 - Harini Sridhar'!D11</f>
        <v>ACT 148</v>
      </c>
      <c r="E431" s="103" t="str">
        <f>'VZGTTQ00009363 - Harini Sridhar'!E11</f>
        <v>Scrum Master Scrum Master Intermediate</v>
      </c>
      <c r="F431" s="111" t="s">
        <v>111</v>
      </c>
      <c r="G431" s="111" t="s">
        <v>112</v>
      </c>
      <c r="H431" s="98">
        <v>1000428977</v>
      </c>
      <c r="I431" s="98" t="s">
        <v>114</v>
      </c>
      <c r="J431" s="98" t="s">
        <v>33</v>
      </c>
      <c r="K431" s="15">
        <f>'VZGTTQ00009363 - Harini Sridhar'!F11</f>
        <v>26.762500000000003</v>
      </c>
      <c r="L431" s="15">
        <f>'VZGTTQ00009363 - Harini Sridhar'!G11</f>
        <v>4710.2000000000007</v>
      </c>
      <c r="M431" s="15">
        <f>'VZGTTQ00009363 - Harini Sridhar'!H11</f>
        <v>4710.2000000000007</v>
      </c>
      <c r="N431" s="15">
        <f>'VZGTTQ00009363 - Harini Sridhar'!I11</f>
        <v>4710.2000000000007</v>
      </c>
      <c r="O431" s="15">
        <f>'VZGTTQ00009363 - Harini Sridhar'!J11</f>
        <v>0</v>
      </c>
      <c r="P431" s="15">
        <f>'VZGTTQ00009363 - Harini Sridhar'!K11</f>
        <v>0</v>
      </c>
      <c r="Q431" s="15">
        <f>'VZGTTQ00009363 - Harini Sridhar'!L11</f>
        <v>0</v>
      </c>
      <c r="R431" s="15">
        <f>'VZGTTQ00009363 - Harini Sridhar'!M11</f>
        <v>0</v>
      </c>
      <c r="S431" s="15">
        <f>'VZGTTQ00009363 - Harini Sridhar'!N11</f>
        <v>9420.4000000000015</v>
      </c>
      <c r="T431" s="15">
        <f>'VZGTTQ00009363 - Harini Sridhar'!O11</f>
        <v>0</v>
      </c>
      <c r="U431" s="15">
        <f>'VZGTTQ00009363 - Harini Sridhar'!P11</f>
        <v>9420.4000000000015</v>
      </c>
      <c r="V431" s="98">
        <f>'VZGTTQ00009363 - Harini Sridhar'!Q11</f>
        <v>0</v>
      </c>
    </row>
    <row r="432" spans="1:22" ht="20.9" customHeight="1">
      <c r="A432" s="98">
        <f>'VZGTTQ00009363 - Harini Sridhar'!A12</f>
        <v>630083</v>
      </c>
      <c r="B432" s="98" t="str">
        <f>'VZGTTQ00009363 - Harini Sridhar'!B12</f>
        <v>Gnanadurai,Vijayakumar</v>
      </c>
      <c r="C432" s="98" t="str">
        <f>'VZGTTQ00009363 - Harini Sridhar'!C12</f>
        <v xml:space="preserve">Offshore </v>
      </c>
      <c r="D432" s="98" t="str">
        <f>'VZGTTQ00009363 - Harini Sridhar'!D12</f>
        <v>ACT 138</v>
      </c>
      <c r="E432" s="103" t="str">
        <f>'VZGTTQ00009363 - Harini Sridhar'!E12</f>
        <v>Architect ArchitectSenior</v>
      </c>
      <c r="F432" s="111" t="s">
        <v>111</v>
      </c>
      <c r="G432" s="111" t="s">
        <v>112</v>
      </c>
      <c r="H432" s="98">
        <v>1000428977</v>
      </c>
      <c r="I432" s="98" t="s">
        <v>114</v>
      </c>
      <c r="J432" s="98" t="s">
        <v>33</v>
      </c>
      <c r="K432" s="15">
        <f>'VZGTTQ00009363 - Harini Sridhar'!F12</f>
        <v>28.425000000000004</v>
      </c>
      <c r="L432" s="15">
        <f>'VZGTTQ00009363 - Harini Sridhar'!G12</f>
        <v>5002.8000000000011</v>
      </c>
      <c r="M432" s="15">
        <f>'VZGTTQ00009363 - Harini Sridhar'!H12</f>
        <v>5002.8000000000011</v>
      </c>
      <c r="N432" s="15">
        <f>'VZGTTQ00009363 - Harini Sridhar'!I12</f>
        <v>5002.8000000000011</v>
      </c>
      <c r="O432" s="15">
        <f>'VZGTTQ00009363 - Harini Sridhar'!J12</f>
        <v>0</v>
      </c>
      <c r="P432" s="15">
        <f>'VZGTTQ00009363 - Harini Sridhar'!K12</f>
        <v>0</v>
      </c>
      <c r="Q432" s="15">
        <f>'VZGTTQ00009363 - Harini Sridhar'!L12</f>
        <v>0</v>
      </c>
      <c r="R432" s="15">
        <f>'VZGTTQ00009363 - Harini Sridhar'!M12</f>
        <v>0</v>
      </c>
      <c r="S432" s="15">
        <f>'VZGTTQ00009363 - Harini Sridhar'!N12</f>
        <v>10005.600000000002</v>
      </c>
      <c r="T432" s="15">
        <f>'VZGTTQ00009363 - Harini Sridhar'!O12</f>
        <v>0</v>
      </c>
      <c r="U432" s="15">
        <f>'VZGTTQ00009363 - Harini Sridhar'!P12</f>
        <v>10005.600000000002</v>
      </c>
      <c r="V432" s="98">
        <f>'VZGTTQ00009363 - Harini Sridhar'!Q12</f>
        <v>0</v>
      </c>
    </row>
    <row r="433" spans="1:22" ht="20.9" customHeight="1">
      <c r="A433" s="98">
        <f>'VZGTTQ00009363 - Harini Sridhar'!A13</f>
        <v>860221</v>
      </c>
      <c r="B433" s="98" t="str">
        <f>'VZGTTQ00009363 - Harini Sridhar'!B13</f>
        <v>Balaji,Gokul</v>
      </c>
      <c r="C433" s="98" t="str">
        <f>'VZGTTQ00009363 - Harini Sridhar'!C13</f>
        <v xml:space="preserve">Offshore </v>
      </c>
      <c r="D433" s="98" t="str">
        <f>'VZGTTQ00009363 - Harini Sridhar'!D13</f>
        <v>ACT 140</v>
      </c>
      <c r="E433" s="103" t="str">
        <f>'VZGTTQ00009363 - Harini Sridhar'!E13</f>
        <v>Sr. UI Developer DeveloperSenior</v>
      </c>
      <c r="F433" s="111" t="s">
        <v>111</v>
      </c>
      <c r="G433" s="111" t="s">
        <v>112</v>
      </c>
      <c r="H433" s="98">
        <v>1000441057</v>
      </c>
      <c r="I433" s="98" t="s">
        <v>49</v>
      </c>
      <c r="J433" s="98" t="s">
        <v>33</v>
      </c>
      <c r="K433" s="15">
        <f>'VZGTTQ00009363 - Harini Sridhar'!F13</f>
        <v>28.425000000000004</v>
      </c>
      <c r="L433" s="15">
        <f>'VZGTTQ00009363 - Harini Sridhar'!G13</f>
        <v>5002.8000000000011</v>
      </c>
      <c r="M433" s="15">
        <f>'VZGTTQ00009363 - Harini Sridhar'!H13</f>
        <v>5002.8000000000011</v>
      </c>
      <c r="N433" s="15">
        <f>'VZGTTQ00009363 - Harini Sridhar'!I13</f>
        <v>5002.8000000000011</v>
      </c>
      <c r="O433" s="15">
        <f>'VZGTTQ00009363 - Harini Sridhar'!J13</f>
        <v>0</v>
      </c>
      <c r="P433" s="15">
        <f>'VZGTTQ00009363 - Harini Sridhar'!K13</f>
        <v>0</v>
      </c>
      <c r="Q433" s="15">
        <f>'VZGTTQ00009363 - Harini Sridhar'!L13</f>
        <v>0</v>
      </c>
      <c r="R433" s="15">
        <f>'VZGTTQ00009363 - Harini Sridhar'!M13</f>
        <v>0</v>
      </c>
      <c r="S433" s="15">
        <f>'VZGTTQ00009363 - Harini Sridhar'!N13</f>
        <v>10005.600000000002</v>
      </c>
      <c r="T433" s="15">
        <f>'VZGTTQ00009363 - Harini Sridhar'!O13</f>
        <v>0</v>
      </c>
      <c r="U433" s="15">
        <f>'VZGTTQ00009363 - Harini Sridhar'!P13</f>
        <v>10005.600000000002</v>
      </c>
      <c r="V433" s="98">
        <f>'VZGTTQ00009363 - Harini Sridhar'!Q13</f>
        <v>0</v>
      </c>
    </row>
    <row r="434" spans="1:22" ht="20.9" customHeight="1">
      <c r="A434" s="98">
        <f>'VZGTTQ00009363 - Harini Sridhar'!A14</f>
        <v>2328233</v>
      </c>
      <c r="B434" s="98" t="str">
        <f>'VZGTTQ00009363 - Harini Sridhar'!B14</f>
        <v>C,Preethi</v>
      </c>
      <c r="C434" s="98" t="str">
        <f>'VZGTTQ00009363 - Harini Sridhar'!C14</f>
        <v xml:space="preserve">Offshore </v>
      </c>
      <c r="D434" s="98" t="str">
        <f>'VZGTTQ00009363 - Harini Sridhar'!D14</f>
        <v>PCT 090</v>
      </c>
      <c r="E434" s="103" t="str">
        <f>'VZGTTQ00009363 - Harini Sridhar'!E14</f>
        <v>Sr. UI Developer DeveloperSenior</v>
      </c>
      <c r="F434" s="111" t="s">
        <v>111</v>
      </c>
      <c r="G434" s="111" t="s">
        <v>112</v>
      </c>
      <c r="H434" s="98">
        <v>1000428977</v>
      </c>
      <c r="I434" s="98" t="s">
        <v>114</v>
      </c>
      <c r="J434" s="98" t="s">
        <v>33</v>
      </c>
      <c r="K434" s="15">
        <f>'VZGTTQ00009363 - Harini Sridhar'!F14</f>
        <v>28.425000000000004</v>
      </c>
      <c r="L434" s="15">
        <f>'VZGTTQ00009363 - Harini Sridhar'!G14</f>
        <v>5002.8000000000011</v>
      </c>
      <c r="M434" s="15">
        <f>'VZGTTQ00009363 - Harini Sridhar'!H14</f>
        <v>5002.8000000000011</v>
      </c>
      <c r="N434" s="15">
        <f>'VZGTTQ00009363 - Harini Sridhar'!I14</f>
        <v>5002.8000000000011</v>
      </c>
      <c r="O434" s="15">
        <f>'VZGTTQ00009363 - Harini Sridhar'!J14</f>
        <v>0</v>
      </c>
      <c r="P434" s="15">
        <f>'VZGTTQ00009363 - Harini Sridhar'!K14</f>
        <v>0</v>
      </c>
      <c r="Q434" s="15">
        <f>'VZGTTQ00009363 - Harini Sridhar'!L14</f>
        <v>0</v>
      </c>
      <c r="R434" s="15">
        <f>'VZGTTQ00009363 - Harini Sridhar'!M14</f>
        <v>0</v>
      </c>
      <c r="S434" s="15">
        <f>'VZGTTQ00009363 - Harini Sridhar'!N14</f>
        <v>10005.600000000002</v>
      </c>
      <c r="T434" s="15">
        <f>'VZGTTQ00009363 - Harini Sridhar'!O14</f>
        <v>0</v>
      </c>
      <c r="U434" s="15">
        <f>'VZGTTQ00009363 - Harini Sridhar'!P14</f>
        <v>10005.600000000002</v>
      </c>
      <c r="V434" s="98">
        <f>'VZGTTQ00009363 - Harini Sridhar'!Q14</f>
        <v>0</v>
      </c>
    </row>
    <row r="435" spans="1:22" ht="20.9" customHeight="1">
      <c r="A435" s="98">
        <f>'VZGTTQ00009363 - Harini Sridhar'!A15</f>
        <v>912369</v>
      </c>
      <c r="B435" s="98" t="str">
        <f>'VZGTTQ00009363 - Harini Sridhar'!B15</f>
        <v>Allamsetti,Bhavana</v>
      </c>
      <c r="C435" s="98" t="str">
        <f>'VZGTTQ00009363 - Harini Sridhar'!C15</f>
        <v xml:space="preserve">Offshore </v>
      </c>
      <c r="D435" s="98" t="str">
        <f>'VZGTTQ00009363 - Harini Sridhar'!D15</f>
        <v>ACT 141</v>
      </c>
      <c r="E435" s="103" t="str">
        <f>'VZGTTQ00009363 - Harini Sridhar'!E15</f>
        <v>UI Developer DeveloperIntermediate</v>
      </c>
      <c r="F435" s="111" t="s">
        <v>111</v>
      </c>
      <c r="G435" s="111" t="s">
        <v>112</v>
      </c>
      <c r="H435" s="98">
        <v>1000428977</v>
      </c>
      <c r="I435" s="98" t="s">
        <v>114</v>
      </c>
      <c r="J435" s="98" t="s">
        <v>33</v>
      </c>
      <c r="K435" s="15">
        <f>'VZGTTQ00009363 - Harini Sridhar'!F15</f>
        <v>22</v>
      </c>
      <c r="L435" s="15">
        <f>'VZGTTQ00009363 - Harini Sridhar'!G15</f>
        <v>3872</v>
      </c>
      <c r="M435" s="15">
        <f>'VZGTTQ00009363 - Harini Sridhar'!H15</f>
        <v>3872</v>
      </c>
      <c r="N435" s="15">
        <f>'VZGTTQ00009363 - Harini Sridhar'!I15</f>
        <v>3872</v>
      </c>
      <c r="O435" s="15">
        <f>'VZGTTQ00009363 - Harini Sridhar'!J15</f>
        <v>0</v>
      </c>
      <c r="P435" s="15">
        <f>'VZGTTQ00009363 - Harini Sridhar'!K15</f>
        <v>0</v>
      </c>
      <c r="Q435" s="15">
        <f>'VZGTTQ00009363 - Harini Sridhar'!L15</f>
        <v>0</v>
      </c>
      <c r="R435" s="15">
        <f>'VZGTTQ00009363 - Harini Sridhar'!M15</f>
        <v>0</v>
      </c>
      <c r="S435" s="15">
        <f>'VZGTTQ00009363 - Harini Sridhar'!N15</f>
        <v>7744</v>
      </c>
      <c r="T435" s="15">
        <f>'VZGTTQ00009363 - Harini Sridhar'!O15</f>
        <v>0</v>
      </c>
      <c r="U435" s="15">
        <f>'VZGTTQ00009363 - Harini Sridhar'!P15</f>
        <v>7744</v>
      </c>
      <c r="V435" s="98">
        <f>'VZGTTQ00009363 - Harini Sridhar'!Q15</f>
        <v>0</v>
      </c>
    </row>
    <row r="436" spans="1:22" ht="20.9" customHeight="1">
      <c r="A436" s="98">
        <f>'VZGTTQ00009363 - Harini Sridhar'!A16</f>
        <v>2134656</v>
      </c>
      <c r="B436" s="98" t="str">
        <f>'VZGTTQ00009363 - Harini Sridhar'!B16</f>
        <v>M,Sandhiya</v>
      </c>
      <c r="C436" s="98" t="str">
        <f>'VZGTTQ00009363 - Harini Sridhar'!C16</f>
        <v xml:space="preserve">Offshore </v>
      </c>
      <c r="D436" s="98" t="str">
        <f>'VZGTTQ00009363 - Harini Sridhar'!D16</f>
        <v>ACT 145</v>
      </c>
      <c r="E436" s="103" t="str">
        <f>'VZGTTQ00009363 - Harini Sridhar'!E16</f>
        <v>UI Developer DeveloperIntermediate</v>
      </c>
      <c r="F436" s="111" t="s">
        <v>111</v>
      </c>
      <c r="G436" s="111" t="s">
        <v>112</v>
      </c>
      <c r="H436" s="98">
        <v>1000428977</v>
      </c>
      <c r="I436" s="98" t="s">
        <v>114</v>
      </c>
      <c r="J436" s="98" t="s">
        <v>33</v>
      </c>
      <c r="K436" s="15">
        <f>'VZGTTQ00009363 - Harini Sridhar'!F16</f>
        <v>22</v>
      </c>
      <c r="L436" s="15">
        <f>'VZGTTQ00009363 - Harini Sridhar'!G16</f>
        <v>3872</v>
      </c>
      <c r="M436" s="15">
        <f>'VZGTTQ00009363 - Harini Sridhar'!H16</f>
        <v>3872</v>
      </c>
      <c r="N436" s="15">
        <f>'VZGTTQ00009363 - Harini Sridhar'!I16</f>
        <v>3872</v>
      </c>
      <c r="O436" s="15">
        <f>'VZGTTQ00009363 - Harini Sridhar'!J16</f>
        <v>0</v>
      </c>
      <c r="P436" s="15">
        <f>'VZGTTQ00009363 - Harini Sridhar'!K16</f>
        <v>0</v>
      </c>
      <c r="Q436" s="15">
        <f>'VZGTTQ00009363 - Harini Sridhar'!L16</f>
        <v>0</v>
      </c>
      <c r="R436" s="15">
        <f>'VZGTTQ00009363 - Harini Sridhar'!M16</f>
        <v>0</v>
      </c>
      <c r="S436" s="15">
        <f>'VZGTTQ00009363 - Harini Sridhar'!N16</f>
        <v>7744</v>
      </c>
      <c r="T436" s="15">
        <f>'VZGTTQ00009363 - Harini Sridhar'!O16</f>
        <v>0</v>
      </c>
      <c r="U436" s="15">
        <f>'VZGTTQ00009363 - Harini Sridhar'!P16</f>
        <v>7744</v>
      </c>
      <c r="V436" s="98">
        <f>'VZGTTQ00009363 - Harini Sridhar'!Q16</f>
        <v>0</v>
      </c>
    </row>
    <row r="437" spans="1:22" ht="20.9" customHeight="1">
      <c r="A437" s="98">
        <f>'VZGTTQ00009363 - Harini Sridhar'!A17</f>
        <v>2222686</v>
      </c>
      <c r="B437" s="98" t="str">
        <f>'VZGTTQ00009363 - Harini Sridhar'!B17</f>
        <v>Basu,Lahari</v>
      </c>
      <c r="C437" s="98" t="str">
        <f>'VZGTTQ00009363 - Harini Sridhar'!C17</f>
        <v xml:space="preserve">Offshore </v>
      </c>
      <c r="D437" s="98" t="str">
        <f>'VZGTTQ00009363 - Harini Sridhar'!D17</f>
        <v>ACT 149</v>
      </c>
      <c r="E437" s="103" t="str">
        <f>'VZGTTQ00009363 - Harini Sridhar'!E17</f>
        <v>UI Developer DeveloperJunior</v>
      </c>
      <c r="F437" s="111" t="s">
        <v>111</v>
      </c>
      <c r="G437" s="111" t="s">
        <v>112</v>
      </c>
      <c r="H437" s="98">
        <v>1000428977</v>
      </c>
      <c r="I437" s="98" t="s">
        <v>114</v>
      </c>
      <c r="J437" s="98" t="s">
        <v>33</v>
      </c>
      <c r="K437" s="15">
        <f>'VZGTTQ00009363 - Harini Sridhar'!F17</f>
        <v>18.925000000000001</v>
      </c>
      <c r="L437" s="15">
        <f>'VZGTTQ00009363 - Harini Sridhar'!G17</f>
        <v>3330.8</v>
      </c>
      <c r="M437" s="15">
        <f>'VZGTTQ00009363 - Harini Sridhar'!H17</f>
        <v>3330.8</v>
      </c>
      <c r="N437" s="15">
        <f>'VZGTTQ00009363 - Harini Sridhar'!I17</f>
        <v>3330.8</v>
      </c>
      <c r="O437" s="15">
        <f>'VZGTTQ00009363 - Harini Sridhar'!J17</f>
        <v>0</v>
      </c>
      <c r="P437" s="15">
        <f>'VZGTTQ00009363 - Harini Sridhar'!K17</f>
        <v>0</v>
      </c>
      <c r="Q437" s="15">
        <f>'VZGTTQ00009363 - Harini Sridhar'!L17</f>
        <v>0</v>
      </c>
      <c r="R437" s="15">
        <f>'VZGTTQ00009363 - Harini Sridhar'!M17</f>
        <v>0</v>
      </c>
      <c r="S437" s="15">
        <f>'VZGTTQ00009363 - Harini Sridhar'!N17</f>
        <v>6661.6</v>
      </c>
      <c r="T437" s="15">
        <f>'VZGTTQ00009363 - Harini Sridhar'!O17</f>
        <v>0</v>
      </c>
      <c r="U437" s="15">
        <f>'VZGTTQ00009363 - Harini Sridhar'!P17</f>
        <v>6661.6</v>
      </c>
      <c r="V437" s="98">
        <f>'VZGTTQ00009363 - Harini Sridhar'!Q17</f>
        <v>0</v>
      </c>
    </row>
    <row r="438" spans="1:22" ht="20.9" customHeight="1">
      <c r="A438" s="98">
        <f>'VZGTTQ00009363 - Harini Sridhar'!A18</f>
        <v>2263415</v>
      </c>
      <c r="B438" s="98" t="str">
        <f>'VZGTTQ00009363 - Harini Sridhar'!B18</f>
        <v>Chakrabarty,Abhilash</v>
      </c>
      <c r="C438" s="98" t="str">
        <f>'VZGTTQ00009363 - Harini Sridhar'!C18</f>
        <v xml:space="preserve">Offshore </v>
      </c>
      <c r="D438" s="98" t="str">
        <f>'VZGTTQ00009363 - Harini Sridhar'!D18</f>
        <v>ACT 149</v>
      </c>
      <c r="E438" s="103" t="str">
        <f>'VZGTTQ00009363 - Harini Sridhar'!E18</f>
        <v>UI Developer DeveloperJunior</v>
      </c>
      <c r="F438" s="111" t="s">
        <v>111</v>
      </c>
      <c r="G438" s="111" t="s">
        <v>112</v>
      </c>
      <c r="H438" s="98">
        <v>1000428976</v>
      </c>
      <c r="I438" s="98" t="s">
        <v>115</v>
      </c>
      <c r="J438" s="98" t="s">
        <v>33</v>
      </c>
      <c r="K438" s="15">
        <f>'VZGTTQ00009363 - Harini Sridhar'!F18</f>
        <v>18.925000000000001</v>
      </c>
      <c r="L438" s="15">
        <f>'VZGTTQ00009363 - Harini Sridhar'!G18</f>
        <v>3330.8</v>
      </c>
      <c r="M438" s="15">
        <f>'VZGTTQ00009363 - Harini Sridhar'!H18</f>
        <v>3330.8</v>
      </c>
      <c r="N438" s="15">
        <f>'VZGTTQ00009363 - Harini Sridhar'!I18</f>
        <v>3330.8</v>
      </c>
      <c r="O438" s="15">
        <f>'VZGTTQ00009363 - Harini Sridhar'!J18</f>
        <v>0</v>
      </c>
      <c r="P438" s="15">
        <f>'VZGTTQ00009363 - Harini Sridhar'!K18</f>
        <v>0</v>
      </c>
      <c r="Q438" s="15">
        <f>'VZGTTQ00009363 - Harini Sridhar'!L18</f>
        <v>0</v>
      </c>
      <c r="R438" s="15">
        <f>'VZGTTQ00009363 - Harini Sridhar'!M18</f>
        <v>0</v>
      </c>
      <c r="S438" s="15">
        <f>'VZGTTQ00009363 - Harini Sridhar'!N18</f>
        <v>6661.6</v>
      </c>
      <c r="T438" s="15">
        <f>'VZGTTQ00009363 - Harini Sridhar'!O18</f>
        <v>0</v>
      </c>
      <c r="U438" s="15">
        <f>'VZGTTQ00009363 - Harini Sridhar'!P18</f>
        <v>6661.6</v>
      </c>
      <c r="V438" s="98">
        <f>'VZGTTQ00009363 - Harini Sridhar'!Q18</f>
        <v>0</v>
      </c>
    </row>
    <row r="439" spans="1:22" ht="20.9" customHeight="1">
      <c r="A439" s="98">
        <f>'VZGTTQ00009363 - Harini Sridhar'!A19</f>
        <v>2134698</v>
      </c>
      <c r="B439" s="98" t="str">
        <f>'VZGTTQ00009363 - Harini Sridhar'!B19</f>
        <v>E,Sowndariya</v>
      </c>
      <c r="C439" s="98" t="str">
        <f>'VZGTTQ00009363 - Harini Sridhar'!C19</f>
        <v xml:space="preserve">Offshore </v>
      </c>
      <c r="D439" s="98" t="str">
        <f>'VZGTTQ00009363 - Harini Sridhar'!D19</f>
        <v>ACT 145</v>
      </c>
      <c r="E439" s="103" t="str">
        <f>'VZGTTQ00009363 - Harini Sridhar'!E19</f>
        <v>UI Developer DeveloperJunior</v>
      </c>
      <c r="F439" s="111" t="s">
        <v>111</v>
      </c>
      <c r="G439" s="111" t="s">
        <v>112</v>
      </c>
      <c r="H439" s="98">
        <v>1000428976</v>
      </c>
      <c r="I439" s="98" t="s">
        <v>115</v>
      </c>
      <c r="J439" s="98" t="s">
        <v>24</v>
      </c>
      <c r="K439" s="15">
        <f>'VZGTTQ00009363 - Harini Sridhar'!F19</f>
        <v>18.925000000000001</v>
      </c>
      <c r="L439" s="15">
        <f>'VZGTTQ00009363 - Harini Sridhar'!G19</f>
        <v>3330.8</v>
      </c>
      <c r="M439" s="15">
        <f>'VZGTTQ00009363 - Harini Sridhar'!H19</f>
        <v>3330.8</v>
      </c>
      <c r="N439" s="15">
        <f>'VZGTTQ00009363 - Harini Sridhar'!I19</f>
        <v>3330.8</v>
      </c>
      <c r="O439" s="15">
        <f>'VZGTTQ00009363 - Harini Sridhar'!J19</f>
        <v>0</v>
      </c>
      <c r="P439" s="15">
        <f>'VZGTTQ00009363 - Harini Sridhar'!K19</f>
        <v>0</v>
      </c>
      <c r="Q439" s="15">
        <f>'VZGTTQ00009363 - Harini Sridhar'!L19</f>
        <v>0</v>
      </c>
      <c r="R439" s="15">
        <f>'VZGTTQ00009363 - Harini Sridhar'!M19</f>
        <v>0</v>
      </c>
      <c r="S439" s="15">
        <f>'VZGTTQ00009363 - Harini Sridhar'!N19</f>
        <v>6661.6</v>
      </c>
      <c r="T439" s="15">
        <f>'VZGTTQ00009363 - Harini Sridhar'!O19</f>
        <v>0</v>
      </c>
      <c r="U439" s="15">
        <f>'VZGTTQ00009363 - Harini Sridhar'!P19</f>
        <v>6661.6</v>
      </c>
      <c r="V439" s="98">
        <f>'VZGTTQ00009363 - Harini Sridhar'!Q19</f>
        <v>0</v>
      </c>
    </row>
    <row r="440" spans="1:22" ht="20.9" customHeight="1">
      <c r="A440" s="98">
        <f>'VZGTTQ00009363 - Harini Sridhar'!A20</f>
        <v>849289</v>
      </c>
      <c r="B440" s="98" t="str">
        <f>'VZGTTQ00009363 - Harini Sridhar'!B20</f>
        <v>Jonnalagadda,Naveen Singh</v>
      </c>
      <c r="C440" s="98" t="str">
        <f>'VZGTTQ00009363 - Harini Sridhar'!C20</f>
        <v xml:space="preserve">Offshore </v>
      </c>
      <c r="D440" s="98" t="str">
        <f>'VZGTTQ00009363 - Harini Sridhar'!D20</f>
        <v>ACT 140</v>
      </c>
      <c r="E440" s="103" t="str">
        <f>'VZGTTQ00009363 - Harini Sridhar'!E20</f>
        <v>Java Developer Dev Lead DeveloperSenior</v>
      </c>
      <c r="F440" s="111" t="s">
        <v>111</v>
      </c>
      <c r="G440" s="111" t="s">
        <v>112</v>
      </c>
      <c r="H440" s="98">
        <v>1000428977</v>
      </c>
      <c r="I440" s="98" t="s">
        <v>114</v>
      </c>
      <c r="J440" s="98" t="s">
        <v>33</v>
      </c>
      <c r="K440" s="15">
        <f>'VZGTTQ00009363 - Harini Sridhar'!F20</f>
        <v>28.425000000000004</v>
      </c>
      <c r="L440" s="15">
        <f>'VZGTTQ00009363 - Harini Sridhar'!G20</f>
        <v>5002.8000000000011</v>
      </c>
      <c r="M440" s="15">
        <f>'VZGTTQ00009363 - Harini Sridhar'!H20</f>
        <v>5002.8000000000011</v>
      </c>
      <c r="N440" s="15">
        <f>'VZGTTQ00009363 - Harini Sridhar'!I20</f>
        <v>5002.8000000000011</v>
      </c>
      <c r="O440" s="15">
        <f>'VZGTTQ00009363 - Harini Sridhar'!J20</f>
        <v>0</v>
      </c>
      <c r="P440" s="15">
        <f>'VZGTTQ00009363 - Harini Sridhar'!K20</f>
        <v>0</v>
      </c>
      <c r="Q440" s="15">
        <f>'VZGTTQ00009363 - Harini Sridhar'!L20</f>
        <v>0</v>
      </c>
      <c r="R440" s="15">
        <f>'VZGTTQ00009363 - Harini Sridhar'!M20</f>
        <v>0</v>
      </c>
      <c r="S440" s="15">
        <f>'VZGTTQ00009363 - Harini Sridhar'!N20</f>
        <v>10005.600000000002</v>
      </c>
      <c r="T440" s="15">
        <f>'VZGTTQ00009363 - Harini Sridhar'!O20</f>
        <v>0</v>
      </c>
      <c r="U440" s="15">
        <f>'VZGTTQ00009363 - Harini Sridhar'!P20</f>
        <v>10005.600000000002</v>
      </c>
      <c r="V440" s="98">
        <f>'VZGTTQ00009363 - Harini Sridhar'!Q20</f>
        <v>0</v>
      </c>
    </row>
    <row r="441" spans="1:22" ht="20.9" customHeight="1">
      <c r="A441" s="98">
        <f>'VZGTTQ00009363 - Harini Sridhar'!A21</f>
        <v>2066818</v>
      </c>
      <c r="B441" s="98" t="str">
        <f>'VZGTTQ00009363 - Harini Sridhar'!B21</f>
        <v>Kumar,Tangudu Anil</v>
      </c>
      <c r="C441" s="98" t="str">
        <f>'VZGTTQ00009363 - Harini Sridhar'!C21</f>
        <v xml:space="preserve">Offshore </v>
      </c>
      <c r="D441" s="98" t="str">
        <f>'VZGTTQ00009363 - Harini Sridhar'!D21</f>
        <v>ACT 145</v>
      </c>
      <c r="E441" s="103" t="str">
        <f>'VZGTTQ00009363 - Harini Sridhar'!E21</f>
        <v>Java Developer  DeveloperIntermediate</v>
      </c>
      <c r="F441" s="111" t="s">
        <v>111</v>
      </c>
      <c r="G441" s="111" t="s">
        <v>112</v>
      </c>
      <c r="H441" s="98">
        <v>1000428977</v>
      </c>
      <c r="I441" s="98" t="s">
        <v>114</v>
      </c>
      <c r="J441" s="98" t="s">
        <v>24</v>
      </c>
      <c r="K441" s="15">
        <f>'VZGTTQ00009363 - Harini Sridhar'!F21</f>
        <v>21.975000000000005</v>
      </c>
      <c r="L441" s="15">
        <f>'VZGTTQ00009363 - Harini Sridhar'!G21</f>
        <v>3867.6000000000008</v>
      </c>
      <c r="M441" s="15">
        <f>'VZGTTQ00009363 - Harini Sridhar'!H21</f>
        <v>3867.6000000000008</v>
      </c>
      <c r="N441" s="15">
        <f>'VZGTTQ00009363 - Harini Sridhar'!I21</f>
        <v>3867.6000000000008</v>
      </c>
      <c r="O441" s="15">
        <f>'VZGTTQ00009363 - Harini Sridhar'!J21</f>
        <v>0</v>
      </c>
      <c r="P441" s="15">
        <f>'VZGTTQ00009363 - Harini Sridhar'!K21</f>
        <v>0</v>
      </c>
      <c r="Q441" s="15">
        <f>'VZGTTQ00009363 - Harini Sridhar'!L21</f>
        <v>0</v>
      </c>
      <c r="R441" s="15">
        <f>'VZGTTQ00009363 - Harini Sridhar'!M21</f>
        <v>0</v>
      </c>
      <c r="S441" s="15">
        <f>'VZGTTQ00009363 - Harini Sridhar'!N21</f>
        <v>7735.2000000000016</v>
      </c>
      <c r="T441" s="15">
        <f>'VZGTTQ00009363 - Harini Sridhar'!O21</f>
        <v>0</v>
      </c>
      <c r="U441" s="15">
        <f>'VZGTTQ00009363 - Harini Sridhar'!P21</f>
        <v>7735.2000000000016</v>
      </c>
      <c r="V441" s="98">
        <f>'VZGTTQ00009363 - Harini Sridhar'!Q21</f>
        <v>0</v>
      </c>
    </row>
    <row r="442" spans="1:22" ht="20.9" customHeight="1">
      <c r="A442" s="98">
        <f>'VZGTTQ00009363 - Harini Sridhar'!A22</f>
        <v>2101660</v>
      </c>
      <c r="B442" s="98" t="str">
        <f>'VZGTTQ00009363 - Harini Sridhar'!B22</f>
        <v>Singh Chauhan,Prerit</v>
      </c>
      <c r="C442" s="98" t="str">
        <f>'VZGTTQ00009363 - Harini Sridhar'!C22</f>
        <v xml:space="preserve">Offshore </v>
      </c>
      <c r="D442" s="98" t="str">
        <f>'VZGTTQ00009363 - Harini Sridhar'!D22</f>
        <v>ACT 145</v>
      </c>
      <c r="E442" s="103" t="str">
        <f>'VZGTTQ00009363 - Harini Sridhar'!E22</f>
        <v>Java Developer  DeveloperIntermediate</v>
      </c>
      <c r="F442" s="111" t="s">
        <v>111</v>
      </c>
      <c r="G442" s="111" t="s">
        <v>112</v>
      </c>
      <c r="H442" s="98">
        <v>1000428977</v>
      </c>
      <c r="I442" s="98" t="s">
        <v>114</v>
      </c>
      <c r="J442" s="98" t="s">
        <v>33</v>
      </c>
      <c r="K442" s="15">
        <f>'VZGTTQ00009363 - Harini Sridhar'!F22</f>
        <v>21.975000000000005</v>
      </c>
      <c r="L442" s="15">
        <f>'VZGTTQ00009363 - Harini Sridhar'!G22</f>
        <v>3867.6000000000008</v>
      </c>
      <c r="M442" s="15">
        <f>'VZGTTQ00009363 - Harini Sridhar'!H22</f>
        <v>3867.6000000000008</v>
      </c>
      <c r="N442" s="15">
        <f>'VZGTTQ00009363 - Harini Sridhar'!I22</f>
        <v>3867.6000000000008</v>
      </c>
      <c r="O442" s="15">
        <f>'VZGTTQ00009363 - Harini Sridhar'!J22</f>
        <v>0</v>
      </c>
      <c r="P442" s="15">
        <f>'VZGTTQ00009363 - Harini Sridhar'!K22</f>
        <v>0</v>
      </c>
      <c r="Q442" s="15">
        <f>'VZGTTQ00009363 - Harini Sridhar'!L22</f>
        <v>0</v>
      </c>
      <c r="R442" s="15">
        <f>'VZGTTQ00009363 - Harini Sridhar'!M22</f>
        <v>0</v>
      </c>
      <c r="S442" s="15">
        <f>'VZGTTQ00009363 - Harini Sridhar'!N22</f>
        <v>7735.2000000000016</v>
      </c>
      <c r="T442" s="15">
        <f>'VZGTTQ00009363 - Harini Sridhar'!O22</f>
        <v>0</v>
      </c>
      <c r="U442" s="15">
        <f>'VZGTTQ00009363 - Harini Sridhar'!P22</f>
        <v>7735.2000000000016</v>
      </c>
      <c r="V442" s="98">
        <f>'VZGTTQ00009363 - Harini Sridhar'!Q22</f>
        <v>0</v>
      </c>
    </row>
    <row r="443" spans="1:22" ht="20.9" customHeight="1">
      <c r="A443" s="98">
        <f>'VZGTTQ00009363 - Harini Sridhar'!A23</f>
        <v>2168632</v>
      </c>
      <c r="B443" s="98" t="str">
        <f>'VZGTTQ00009363 - Harini Sridhar'!B23</f>
        <v>Mandala,Mahesh</v>
      </c>
      <c r="C443" s="98" t="str">
        <f>'VZGTTQ00009363 - Harini Sridhar'!C23</f>
        <v xml:space="preserve">Offshore </v>
      </c>
      <c r="D443" s="98" t="str">
        <f>'VZGTTQ00009363 - Harini Sridhar'!D23</f>
        <v>ACT 145</v>
      </c>
      <c r="E443" s="103" t="str">
        <f>'VZGTTQ00009363 - Harini Sridhar'!E23</f>
        <v>Java Developer  DeveloperIntermediate</v>
      </c>
      <c r="F443" s="111" t="s">
        <v>111</v>
      </c>
      <c r="G443" s="111" t="s">
        <v>112</v>
      </c>
      <c r="H443" s="98">
        <v>1000430236</v>
      </c>
      <c r="I443" s="98" t="s">
        <v>116</v>
      </c>
      <c r="J443" s="98" t="s">
        <v>33</v>
      </c>
      <c r="K443" s="15">
        <f>'VZGTTQ00009363 - Harini Sridhar'!F23</f>
        <v>21.975000000000005</v>
      </c>
      <c r="L443" s="15">
        <f>'VZGTTQ00009363 - Harini Sridhar'!G23</f>
        <v>3867.6000000000008</v>
      </c>
      <c r="M443" s="15">
        <f>'VZGTTQ00009363 - Harini Sridhar'!H23</f>
        <v>3867.6000000000008</v>
      </c>
      <c r="N443" s="15">
        <f>'VZGTTQ00009363 - Harini Sridhar'!I23</f>
        <v>3867.6000000000008</v>
      </c>
      <c r="O443" s="15">
        <f>'VZGTTQ00009363 - Harini Sridhar'!J23</f>
        <v>0</v>
      </c>
      <c r="P443" s="15">
        <f>'VZGTTQ00009363 - Harini Sridhar'!K23</f>
        <v>0</v>
      </c>
      <c r="Q443" s="15">
        <f>'VZGTTQ00009363 - Harini Sridhar'!L23</f>
        <v>0</v>
      </c>
      <c r="R443" s="15">
        <f>'VZGTTQ00009363 - Harini Sridhar'!M23</f>
        <v>0</v>
      </c>
      <c r="S443" s="15">
        <f>'VZGTTQ00009363 - Harini Sridhar'!N23</f>
        <v>7735.2000000000016</v>
      </c>
      <c r="T443" s="15">
        <f>'VZGTTQ00009363 - Harini Sridhar'!O23</f>
        <v>0</v>
      </c>
      <c r="U443" s="15">
        <f>'VZGTTQ00009363 - Harini Sridhar'!P23</f>
        <v>7735.2000000000016</v>
      </c>
      <c r="V443" s="98">
        <f>'VZGTTQ00009363 - Harini Sridhar'!Q23</f>
        <v>0</v>
      </c>
    </row>
    <row r="444" spans="1:22" ht="20.9" customHeight="1">
      <c r="A444" s="98">
        <f>'VZGTTQ00009363 - Harini Sridhar'!A24</f>
        <v>2048887</v>
      </c>
      <c r="B444" s="98" t="str">
        <f>'VZGTTQ00009363 - Harini Sridhar'!B24</f>
        <v>Barman,Pijush</v>
      </c>
      <c r="C444" s="98" t="str">
        <f>'VZGTTQ00009363 - Harini Sridhar'!C24</f>
        <v xml:space="preserve">Offshore </v>
      </c>
      <c r="D444" s="98" t="str">
        <f>'VZGTTQ00009363 - Harini Sridhar'!D24</f>
        <v>ACT 145</v>
      </c>
      <c r="E444" s="103" t="str">
        <f>'VZGTTQ00009363 - Harini Sridhar'!E24</f>
        <v>Java Developer  DeveloperIntermediate</v>
      </c>
      <c r="F444" s="111" t="s">
        <v>111</v>
      </c>
      <c r="G444" s="111" t="s">
        <v>112</v>
      </c>
      <c r="H444" s="98">
        <v>1000428977</v>
      </c>
      <c r="I444" s="98" t="s">
        <v>114</v>
      </c>
      <c r="J444" s="98" t="s">
        <v>33</v>
      </c>
      <c r="K444" s="15">
        <f>'VZGTTQ00009363 - Harini Sridhar'!F24</f>
        <v>21.975000000000005</v>
      </c>
      <c r="L444" s="15">
        <f>'VZGTTQ00009363 - Harini Sridhar'!G24</f>
        <v>3867.6000000000008</v>
      </c>
      <c r="M444" s="15">
        <f>'VZGTTQ00009363 - Harini Sridhar'!H24</f>
        <v>3867.6000000000008</v>
      </c>
      <c r="N444" s="15">
        <f>'VZGTTQ00009363 - Harini Sridhar'!I24</f>
        <v>3867.6000000000008</v>
      </c>
      <c r="O444" s="15">
        <f>'VZGTTQ00009363 - Harini Sridhar'!J24</f>
        <v>0</v>
      </c>
      <c r="P444" s="15">
        <f>'VZGTTQ00009363 - Harini Sridhar'!K24</f>
        <v>0</v>
      </c>
      <c r="Q444" s="15">
        <f>'VZGTTQ00009363 - Harini Sridhar'!L24</f>
        <v>0</v>
      </c>
      <c r="R444" s="15">
        <f>'VZGTTQ00009363 - Harini Sridhar'!M24</f>
        <v>0</v>
      </c>
      <c r="S444" s="15">
        <f>'VZGTTQ00009363 - Harini Sridhar'!N24</f>
        <v>7735.2000000000016</v>
      </c>
      <c r="T444" s="15">
        <f>'VZGTTQ00009363 - Harini Sridhar'!O24</f>
        <v>0</v>
      </c>
      <c r="U444" s="15">
        <f>'VZGTTQ00009363 - Harini Sridhar'!P24</f>
        <v>7735.2000000000016</v>
      </c>
      <c r="V444" s="98">
        <f>'VZGTTQ00009363 - Harini Sridhar'!Q24</f>
        <v>0</v>
      </c>
    </row>
    <row r="445" spans="1:22" ht="20.9" customHeight="1">
      <c r="A445" s="98">
        <f>'VZGTTQ00009363 - Harini Sridhar'!A25</f>
        <v>922530</v>
      </c>
      <c r="B445" s="98" t="str">
        <f>'VZGTTQ00009363 - Harini Sridhar'!B25</f>
        <v>R,Aravinthan</v>
      </c>
      <c r="C445" s="98" t="str">
        <f>'VZGTTQ00009363 - Harini Sridhar'!C25</f>
        <v xml:space="preserve">Offshore </v>
      </c>
      <c r="D445" s="98" t="str">
        <f>'VZGTTQ00009363 - Harini Sridhar'!D25</f>
        <v>ACT 145</v>
      </c>
      <c r="E445" s="103" t="str">
        <f>'VZGTTQ00009363 - Harini Sridhar'!E25</f>
        <v>Java Developer  DeveloperIntermediate</v>
      </c>
      <c r="F445" s="111" t="s">
        <v>111</v>
      </c>
      <c r="G445" s="111" t="s">
        <v>112</v>
      </c>
      <c r="H445" s="98">
        <v>1000428977</v>
      </c>
      <c r="I445" s="98" t="s">
        <v>114</v>
      </c>
      <c r="J445" s="98" t="s">
        <v>33</v>
      </c>
      <c r="K445" s="15">
        <f>'VZGTTQ00009363 - Harini Sridhar'!F25</f>
        <v>21.975000000000005</v>
      </c>
      <c r="L445" s="15">
        <f>'VZGTTQ00009363 - Harini Sridhar'!G25</f>
        <v>3867.6000000000008</v>
      </c>
      <c r="M445" s="15">
        <f>'VZGTTQ00009363 - Harini Sridhar'!H25</f>
        <v>3867.6000000000008</v>
      </c>
      <c r="N445" s="15">
        <f>'VZGTTQ00009363 - Harini Sridhar'!I25</f>
        <v>3867.6000000000008</v>
      </c>
      <c r="O445" s="15">
        <f>'VZGTTQ00009363 - Harini Sridhar'!J25</f>
        <v>0</v>
      </c>
      <c r="P445" s="15">
        <f>'VZGTTQ00009363 - Harini Sridhar'!K25</f>
        <v>0</v>
      </c>
      <c r="Q445" s="15">
        <f>'VZGTTQ00009363 - Harini Sridhar'!L25</f>
        <v>0</v>
      </c>
      <c r="R445" s="15">
        <f>'VZGTTQ00009363 - Harini Sridhar'!M25</f>
        <v>0</v>
      </c>
      <c r="S445" s="15">
        <f>'VZGTTQ00009363 - Harini Sridhar'!N25</f>
        <v>7735.2000000000016</v>
      </c>
      <c r="T445" s="15">
        <f>'VZGTTQ00009363 - Harini Sridhar'!O25</f>
        <v>0</v>
      </c>
      <c r="U445" s="15">
        <f>'VZGTTQ00009363 - Harini Sridhar'!P25</f>
        <v>7735.2000000000016</v>
      </c>
      <c r="V445" s="98">
        <f>'VZGTTQ00009363 - Harini Sridhar'!Q25</f>
        <v>0</v>
      </c>
    </row>
    <row r="446" spans="1:22" ht="20.9" customHeight="1">
      <c r="A446" s="98">
        <f>'VZGTTQ00009363 - Harini Sridhar'!A26</f>
        <v>2107951</v>
      </c>
      <c r="B446" s="98" t="str">
        <f>'VZGTTQ00009363 - Harini Sridhar'!B26</f>
        <v>Varghese,Ancy Mariya</v>
      </c>
      <c r="C446" s="98" t="str">
        <f>'VZGTTQ00009363 - Harini Sridhar'!C26</f>
        <v xml:space="preserve">Offshore </v>
      </c>
      <c r="D446" s="98" t="str">
        <f>'VZGTTQ00009363 - Harini Sridhar'!D26</f>
        <v>ACT 145</v>
      </c>
      <c r="E446" s="103" t="str">
        <f>'VZGTTQ00009363 - Harini Sridhar'!E26</f>
        <v>Java Developer  DeveloperIntermediate</v>
      </c>
      <c r="F446" s="111" t="s">
        <v>111</v>
      </c>
      <c r="G446" s="111" t="s">
        <v>112</v>
      </c>
      <c r="H446" s="98">
        <v>1000428977</v>
      </c>
      <c r="I446" s="98" t="s">
        <v>114</v>
      </c>
      <c r="J446" s="98" t="s">
        <v>33</v>
      </c>
      <c r="K446" s="15">
        <f>'VZGTTQ00009363 - Harini Sridhar'!F26</f>
        <v>21.975000000000005</v>
      </c>
      <c r="L446" s="15">
        <f>'VZGTTQ00009363 - Harini Sridhar'!G26</f>
        <v>3867.6000000000008</v>
      </c>
      <c r="M446" s="15">
        <f>'VZGTTQ00009363 - Harini Sridhar'!H26</f>
        <v>3867.6000000000008</v>
      </c>
      <c r="N446" s="15">
        <f>'VZGTTQ00009363 - Harini Sridhar'!I26</f>
        <v>3867.6000000000008</v>
      </c>
      <c r="O446" s="15">
        <f>'VZGTTQ00009363 - Harini Sridhar'!J26</f>
        <v>0</v>
      </c>
      <c r="P446" s="15">
        <f>'VZGTTQ00009363 - Harini Sridhar'!K26</f>
        <v>0</v>
      </c>
      <c r="Q446" s="15">
        <f>'VZGTTQ00009363 - Harini Sridhar'!L26</f>
        <v>0</v>
      </c>
      <c r="R446" s="15">
        <f>'VZGTTQ00009363 - Harini Sridhar'!M26</f>
        <v>0</v>
      </c>
      <c r="S446" s="15">
        <f>'VZGTTQ00009363 - Harini Sridhar'!N26</f>
        <v>7735.2000000000016</v>
      </c>
      <c r="T446" s="15">
        <f>'VZGTTQ00009363 - Harini Sridhar'!O26</f>
        <v>0</v>
      </c>
      <c r="U446" s="15">
        <f>'VZGTTQ00009363 - Harini Sridhar'!P26</f>
        <v>7735.2000000000016</v>
      </c>
      <c r="V446" s="98">
        <f>'VZGTTQ00009363 - Harini Sridhar'!Q26</f>
        <v>0</v>
      </c>
    </row>
    <row r="447" spans="1:22" ht="20.9" customHeight="1">
      <c r="A447" s="98">
        <f>'VZGTTQ00009363 - Harini Sridhar'!A27</f>
        <v>2302427</v>
      </c>
      <c r="B447" s="98" t="str">
        <f>'VZGTTQ00009363 - Harini Sridhar'!B27</f>
        <v>Chittineni,Srimannarayana</v>
      </c>
      <c r="C447" s="98" t="str">
        <f>'VZGTTQ00009363 - Harini Sridhar'!C27</f>
        <v xml:space="preserve">Offshore </v>
      </c>
      <c r="D447" s="98" t="str">
        <f>'VZGTTQ00009363 - Harini Sridhar'!D27</f>
        <v>ACT 149</v>
      </c>
      <c r="E447" s="103" t="str">
        <f>'VZGTTQ00009363 - Harini Sridhar'!E27</f>
        <v>Java Developer  DeveloperIntermediate</v>
      </c>
      <c r="F447" s="111" t="s">
        <v>111</v>
      </c>
      <c r="G447" s="111" t="s">
        <v>112</v>
      </c>
      <c r="H447" s="98">
        <v>1000428976</v>
      </c>
      <c r="I447" s="98" t="s">
        <v>115</v>
      </c>
      <c r="J447" s="98" t="s">
        <v>24</v>
      </c>
      <c r="K447" s="15">
        <f>'VZGTTQ00009363 - Harini Sridhar'!F27</f>
        <v>21.975000000000005</v>
      </c>
      <c r="L447" s="15">
        <f>'VZGTTQ00009363 - Harini Sridhar'!G27</f>
        <v>3867.6000000000008</v>
      </c>
      <c r="M447" s="15">
        <f>'VZGTTQ00009363 - Harini Sridhar'!H27</f>
        <v>3867.6000000000008</v>
      </c>
      <c r="N447" s="15">
        <f>'VZGTTQ00009363 - Harini Sridhar'!I27</f>
        <v>3867.6000000000008</v>
      </c>
      <c r="O447" s="15">
        <f>'VZGTTQ00009363 - Harini Sridhar'!J27</f>
        <v>0</v>
      </c>
      <c r="P447" s="15">
        <f>'VZGTTQ00009363 - Harini Sridhar'!K27</f>
        <v>0</v>
      </c>
      <c r="Q447" s="15">
        <f>'VZGTTQ00009363 - Harini Sridhar'!L27</f>
        <v>0</v>
      </c>
      <c r="R447" s="15">
        <f>'VZGTTQ00009363 - Harini Sridhar'!M27</f>
        <v>0</v>
      </c>
      <c r="S447" s="15">
        <f>'VZGTTQ00009363 - Harini Sridhar'!N27</f>
        <v>7735.2000000000016</v>
      </c>
      <c r="T447" s="15">
        <f>'VZGTTQ00009363 - Harini Sridhar'!O27</f>
        <v>0</v>
      </c>
      <c r="U447" s="15">
        <f>'VZGTTQ00009363 - Harini Sridhar'!P27</f>
        <v>7735.2000000000016</v>
      </c>
      <c r="V447" s="98">
        <f>'VZGTTQ00009363 - Harini Sridhar'!Q27</f>
        <v>0</v>
      </c>
    </row>
    <row r="448" spans="1:22" ht="20.9" customHeight="1">
      <c r="A448" s="98">
        <f>'VZGTTQ00009363 - Harini Sridhar'!A28</f>
        <v>2054890</v>
      </c>
      <c r="B448" s="98" t="str">
        <f>'VZGTTQ00009363 - Harini Sridhar'!B28</f>
        <v>Jithendra Kumar,Kattunga</v>
      </c>
      <c r="C448" s="98" t="str">
        <f>'VZGTTQ00009363 - Harini Sridhar'!C28</f>
        <v xml:space="preserve">Offshore </v>
      </c>
      <c r="D448" s="98" t="str">
        <f>'VZGTTQ00009363 - Harini Sridhar'!D28</f>
        <v>ACT 145</v>
      </c>
      <c r="E448" s="103" t="str">
        <f>'VZGTTQ00009363 - Harini Sridhar'!E28</f>
        <v>Java Developer  DeveloperIntermediate</v>
      </c>
      <c r="F448" s="111" t="s">
        <v>111</v>
      </c>
      <c r="G448" s="111" t="s">
        <v>112</v>
      </c>
      <c r="H448" s="98">
        <v>1000428977</v>
      </c>
      <c r="I448" s="98" t="s">
        <v>114</v>
      </c>
      <c r="J448" s="98" t="s">
        <v>33</v>
      </c>
      <c r="K448" s="15">
        <f>'VZGTTQ00009363 - Harini Sridhar'!F28</f>
        <v>21.975000000000005</v>
      </c>
      <c r="L448" s="15">
        <f>'VZGTTQ00009363 - Harini Sridhar'!G28</f>
        <v>3867.6000000000008</v>
      </c>
      <c r="M448" s="15">
        <f>'VZGTTQ00009363 - Harini Sridhar'!H28</f>
        <v>3867.6000000000008</v>
      </c>
      <c r="N448" s="15">
        <f>'VZGTTQ00009363 - Harini Sridhar'!I28</f>
        <v>3867.6000000000008</v>
      </c>
      <c r="O448" s="15">
        <f>'VZGTTQ00009363 - Harini Sridhar'!J28</f>
        <v>0</v>
      </c>
      <c r="P448" s="15">
        <f>'VZGTTQ00009363 - Harini Sridhar'!K28</f>
        <v>0</v>
      </c>
      <c r="Q448" s="15">
        <f>'VZGTTQ00009363 - Harini Sridhar'!L28</f>
        <v>0</v>
      </c>
      <c r="R448" s="15">
        <f>'VZGTTQ00009363 - Harini Sridhar'!M28</f>
        <v>0</v>
      </c>
      <c r="S448" s="15">
        <f>'VZGTTQ00009363 - Harini Sridhar'!N28</f>
        <v>7735.2000000000016</v>
      </c>
      <c r="T448" s="15">
        <f>'VZGTTQ00009363 - Harini Sridhar'!O28</f>
        <v>0</v>
      </c>
      <c r="U448" s="15">
        <f>'VZGTTQ00009363 - Harini Sridhar'!P28</f>
        <v>7735.2000000000016</v>
      </c>
      <c r="V448" s="98">
        <f>'VZGTTQ00009363 - Harini Sridhar'!Q28</f>
        <v>0</v>
      </c>
    </row>
    <row r="449" spans="1:22" ht="20.9" customHeight="1">
      <c r="A449" s="98">
        <f>'VZGTTQ00009363 - Harini Sridhar'!A29</f>
        <v>2102244</v>
      </c>
      <c r="B449" s="98" t="str">
        <f>'VZGTTQ00009363 - Harini Sridhar'!B29</f>
        <v>Sai Phaneendra Kesana,Tejaswini</v>
      </c>
      <c r="C449" s="98" t="str">
        <f>'VZGTTQ00009363 - Harini Sridhar'!C29</f>
        <v xml:space="preserve">Offshore </v>
      </c>
      <c r="D449" s="98" t="str">
        <f>'VZGTTQ00009363 - Harini Sridhar'!D29</f>
        <v>ACT 145</v>
      </c>
      <c r="E449" s="103" t="str">
        <f>'VZGTTQ00009363 - Harini Sridhar'!E29</f>
        <v>Java Developer  DeveloperIntermediate</v>
      </c>
      <c r="F449" s="111" t="s">
        <v>111</v>
      </c>
      <c r="G449" s="111" t="s">
        <v>112</v>
      </c>
      <c r="H449" s="98">
        <v>1000428977</v>
      </c>
      <c r="I449" s="98" t="s">
        <v>114</v>
      </c>
      <c r="J449" s="98" t="s">
        <v>27</v>
      </c>
      <c r="K449" s="15">
        <f>'VZGTTQ00009363 - Harini Sridhar'!F29</f>
        <v>21.975000000000005</v>
      </c>
      <c r="L449" s="15">
        <f>'VZGTTQ00009363 - Harini Sridhar'!G29</f>
        <v>3867.6000000000008</v>
      </c>
      <c r="M449" s="15">
        <f>'VZGTTQ00009363 - Harini Sridhar'!H29</f>
        <v>3867.6000000000008</v>
      </c>
      <c r="N449" s="15">
        <f>'VZGTTQ00009363 - Harini Sridhar'!I29</f>
        <v>3867.6000000000008</v>
      </c>
      <c r="O449" s="15">
        <f>'VZGTTQ00009363 - Harini Sridhar'!J29</f>
        <v>0</v>
      </c>
      <c r="P449" s="15">
        <f>'VZGTTQ00009363 - Harini Sridhar'!K29</f>
        <v>0</v>
      </c>
      <c r="Q449" s="15">
        <f>'VZGTTQ00009363 - Harini Sridhar'!L29</f>
        <v>0</v>
      </c>
      <c r="R449" s="15">
        <f>'VZGTTQ00009363 - Harini Sridhar'!M29</f>
        <v>0</v>
      </c>
      <c r="S449" s="15">
        <f>'VZGTTQ00009363 - Harini Sridhar'!N29</f>
        <v>7735.2000000000016</v>
      </c>
      <c r="T449" s="15">
        <f>'VZGTTQ00009363 - Harini Sridhar'!O29</f>
        <v>0</v>
      </c>
      <c r="U449" s="15">
        <f>'VZGTTQ00009363 - Harini Sridhar'!P29</f>
        <v>7735.2000000000016</v>
      </c>
      <c r="V449" s="98">
        <f>'VZGTTQ00009363 - Harini Sridhar'!Q29</f>
        <v>0</v>
      </c>
    </row>
    <row r="450" spans="1:22" ht="20.9" customHeight="1">
      <c r="A450" s="98">
        <f>'VZGTTQ00009363 - Harini Sridhar'!A30</f>
        <v>2122487</v>
      </c>
      <c r="B450" s="98" t="str">
        <f>'VZGTTQ00009363 - Harini Sridhar'!B30</f>
        <v>Majumdar,Abhilash</v>
      </c>
      <c r="C450" s="98" t="str">
        <f>'VZGTTQ00009363 - Harini Sridhar'!C30</f>
        <v xml:space="preserve">Offshore </v>
      </c>
      <c r="D450" s="98" t="str">
        <f>'VZGTTQ00009363 - Harini Sridhar'!D30</f>
        <v>ACT 145</v>
      </c>
      <c r="E450" s="103" t="str">
        <f>'VZGTTQ00009363 - Harini Sridhar'!E30</f>
        <v>Java Developer  DeveloperIntermediate</v>
      </c>
      <c r="F450" s="111" t="s">
        <v>111</v>
      </c>
      <c r="G450" s="111" t="s">
        <v>112</v>
      </c>
      <c r="H450" s="98">
        <v>1000428977</v>
      </c>
      <c r="I450" s="98" t="s">
        <v>114</v>
      </c>
      <c r="J450" s="98" t="s">
        <v>33</v>
      </c>
      <c r="K450" s="15">
        <f>'VZGTTQ00009363 - Harini Sridhar'!F30</f>
        <v>21.975000000000005</v>
      </c>
      <c r="L450" s="15">
        <f>'VZGTTQ00009363 - Harini Sridhar'!G30</f>
        <v>3867.6000000000008</v>
      </c>
      <c r="M450" s="15">
        <f>'VZGTTQ00009363 - Harini Sridhar'!H30</f>
        <v>3867.6000000000008</v>
      </c>
      <c r="N450" s="15">
        <f>'VZGTTQ00009363 - Harini Sridhar'!I30</f>
        <v>3867.6000000000008</v>
      </c>
      <c r="O450" s="15">
        <f>'VZGTTQ00009363 - Harini Sridhar'!J30</f>
        <v>0</v>
      </c>
      <c r="P450" s="15">
        <f>'VZGTTQ00009363 - Harini Sridhar'!K30</f>
        <v>0</v>
      </c>
      <c r="Q450" s="15">
        <f>'VZGTTQ00009363 - Harini Sridhar'!L30</f>
        <v>0</v>
      </c>
      <c r="R450" s="15">
        <f>'VZGTTQ00009363 - Harini Sridhar'!M30</f>
        <v>0</v>
      </c>
      <c r="S450" s="15">
        <f>'VZGTTQ00009363 - Harini Sridhar'!N30</f>
        <v>7735.2000000000016</v>
      </c>
      <c r="T450" s="15">
        <f>'VZGTTQ00009363 - Harini Sridhar'!O30</f>
        <v>0</v>
      </c>
      <c r="U450" s="15">
        <f>'VZGTTQ00009363 - Harini Sridhar'!P30</f>
        <v>7735.2000000000016</v>
      </c>
      <c r="V450" s="98">
        <f>'VZGTTQ00009363 - Harini Sridhar'!Q30</f>
        <v>0</v>
      </c>
    </row>
    <row r="451" spans="1:22" ht="20.9" customHeight="1">
      <c r="A451" s="98">
        <f>'VZGTTQ00009363 - Harini Sridhar'!A31</f>
        <v>896997</v>
      </c>
      <c r="B451" s="98" t="str">
        <f>'VZGTTQ00009363 - Harini Sridhar'!B31</f>
        <v>Ghosh,Debolina</v>
      </c>
      <c r="C451" s="98" t="str">
        <f>'VZGTTQ00009363 - Harini Sridhar'!C31</f>
        <v xml:space="preserve">Offshore </v>
      </c>
      <c r="D451" s="98" t="str">
        <f>'VZGTTQ00009363 - Harini Sridhar'!D31</f>
        <v>ACT 140</v>
      </c>
      <c r="E451" s="103" t="str">
        <f>'VZGTTQ00009363 - Harini Sridhar'!E31</f>
        <v>Java Developer  DeveloperIntermediate</v>
      </c>
      <c r="F451" s="111" t="s">
        <v>111</v>
      </c>
      <c r="G451" s="111" t="s">
        <v>112</v>
      </c>
      <c r="H451" s="98">
        <v>1000428977</v>
      </c>
      <c r="I451" s="98" t="s">
        <v>114</v>
      </c>
      <c r="J451" s="98" t="s">
        <v>27</v>
      </c>
      <c r="K451" s="15">
        <f>'VZGTTQ00009363 - Harini Sridhar'!F31</f>
        <v>21.975000000000005</v>
      </c>
      <c r="L451" s="15">
        <f>'VZGTTQ00009363 - Harini Sridhar'!G31</f>
        <v>3867.6000000000008</v>
      </c>
      <c r="M451" s="15">
        <f>'VZGTTQ00009363 - Harini Sridhar'!H31</f>
        <v>3867.6000000000008</v>
      </c>
      <c r="N451" s="15">
        <f>'VZGTTQ00009363 - Harini Sridhar'!I31</f>
        <v>3867.6000000000008</v>
      </c>
      <c r="O451" s="15">
        <f>'VZGTTQ00009363 - Harini Sridhar'!J31</f>
        <v>0</v>
      </c>
      <c r="P451" s="15">
        <f>'VZGTTQ00009363 - Harini Sridhar'!K31</f>
        <v>0</v>
      </c>
      <c r="Q451" s="15">
        <f>'VZGTTQ00009363 - Harini Sridhar'!L31</f>
        <v>0</v>
      </c>
      <c r="R451" s="15">
        <f>'VZGTTQ00009363 - Harini Sridhar'!M31</f>
        <v>0</v>
      </c>
      <c r="S451" s="15">
        <f>'VZGTTQ00009363 - Harini Sridhar'!N31</f>
        <v>7735.2000000000016</v>
      </c>
      <c r="T451" s="15">
        <f>'VZGTTQ00009363 - Harini Sridhar'!O31</f>
        <v>0</v>
      </c>
      <c r="U451" s="15">
        <f>'VZGTTQ00009363 - Harini Sridhar'!P31</f>
        <v>7735.2000000000016</v>
      </c>
      <c r="V451" s="98">
        <f>'VZGTTQ00009363 - Harini Sridhar'!Q31</f>
        <v>0</v>
      </c>
    </row>
    <row r="452" spans="1:22" ht="20.9" customHeight="1">
      <c r="A452" s="98">
        <f>'VZGTTQ00009363 - Harini Sridhar'!A32</f>
        <v>919559</v>
      </c>
      <c r="B452" s="98" t="str">
        <f>'VZGTTQ00009363 - Harini Sridhar'!B32</f>
        <v>N,Rahul Sai</v>
      </c>
      <c r="C452" s="98" t="str">
        <f>'VZGTTQ00009363 - Harini Sridhar'!C32</f>
        <v xml:space="preserve">Offshore </v>
      </c>
      <c r="D452" s="98" t="str">
        <f>'VZGTTQ00009363 - Harini Sridhar'!D32</f>
        <v>ACT 141</v>
      </c>
      <c r="E452" s="103" t="str">
        <f>'VZGTTQ00009363 - Harini Sridhar'!E32</f>
        <v>Java Developer  DeveloperIntermediate</v>
      </c>
      <c r="F452" s="111" t="s">
        <v>111</v>
      </c>
      <c r="G452" s="111" t="s">
        <v>112</v>
      </c>
      <c r="H452" s="98">
        <v>1000428976</v>
      </c>
      <c r="I452" s="98" t="s">
        <v>115</v>
      </c>
      <c r="J452" s="98" t="s">
        <v>27</v>
      </c>
      <c r="K452" s="15">
        <f>'VZGTTQ00009363 - Harini Sridhar'!F32</f>
        <v>21.975000000000005</v>
      </c>
      <c r="L452" s="15">
        <f>'VZGTTQ00009363 - Harini Sridhar'!G32</f>
        <v>3867.6000000000008</v>
      </c>
      <c r="M452" s="15">
        <f>'VZGTTQ00009363 - Harini Sridhar'!H32</f>
        <v>3867.6000000000008</v>
      </c>
      <c r="N452" s="15">
        <f>'VZGTTQ00009363 - Harini Sridhar'!I32</f>
        <v>3867.6000000000008</v>
      </c>
      <c r="O452" s="15">
        <f>'VZGTTQ00009363 - Harini Sridhar'!J32</f>
        <v>0</v>
      </c>
      <c r="P452" s="15">
        <f>'VZGTTQ00009363 - Harini Sridhar'!K32</f>
        <v>0</v>
      </c>
      <c r="Q452" s="15">
        <f>'VZGTTQ00009363 - Harini Sridhar'!L32</f>
        <v>0</v>
      </c>
      <c r="R452" s="15">
        <f>'VZGTTQ00009363 - Harini Sridhar'!M32</f>
        <v>0</v>
      </c>
      <c r="S452" s="15">
        <f>'VZGTTQ00009363 - Harini Sridhar'!N32</f>
        <v>7735.2000000000016</v>
      </c>
      <c r="T452" s="15">
        <f>'VZGTTQ00009363 - Harini Sridhar'!O32</f>
        <v>0</v>
      </c>
      <c r="U452" s="15">
        <f>'VZGTTQ00009363 - Harini Sridhar'!P32</f>
        <v>7735.2000000000016</v>
      </c>
      <c r="V452" s="98">
        <f>'VZGTTQ00009363 - Harini Sridhar'!Q32</f>
        <v>0</v>
      </c>
    </row>
    <row r="453" spans="1:22" ht="20.9" customHeight="1">
      <c r="A453" s="98">
        <f>'VZGTTQ00009363 - Harini Sridhar'!A33</f>
        <v>772043</v>
      </c>
      <c r="B453" s="98" t="str">
        <f>'VZGTTQ00009363 - Harini Sridhar'!B33</f>
        <v>Paramasivam,Karthick</v>
      </c>
      <c r="C453" s="98" t="str">
        <f>'VZGTTQ00009363 - Harini Sridhar'!C33</f>
        <v xml:space="preserve">Offshore </v>
      </c>
      <c r="D453" s="98" t="str">
        <f>'VZGTTQ00009363 - Harini Sridhar'!D33</f>
        <v>ACT 140</v>
      </c>
      <c r="E453" s="103" t="str">
        <f>'VZGTTQ00009363 - Harini Sridhar'!E33</f>
        <v>Java Developer  DeveloperIntermediate</v>
      </c>
      <c r="F453" s="111" t="s">
        <v>111</v>
      </c>
      <c r="G453" s="111" t="s">
        <v>112</v>
      </c>
      <c r="H453" s="98">
        <v>1000428976</v>
      </c>
      <c r="I453" s="98" t="s">
        <v>115</v>
      </c>
      <c r="J453" s="98" t="s">
        <v>33</v>
      </c>
      <c r="K453" s="15">
        <f>'VZGTTQ00009363 - Harini Sridhar'!F33</f>
        <v>21.975000000000005</v>
      </c>
      <c r="L453" s="15">
        <f>'VZGTTQ00009363 - Harini Sridhar'!G33</f>
        <v>3867.6000000000008</v>
      </c>
      <c r="M453" s="15">
        <f>'VZGTTQ00009363 - Harini Sridhar'!H33</f>
        <v>3867.6000000000008</v>
      </c>
      <c r="N453" s="15">
        <f>'VZGTTQ00009363 - Harini Sridhar'!I33</f>
        <v>3867.6000000000008</v>
      </c>
      <c r="O453" s="15">
        <f>'VZGTTQ00009363 - Harini Sridhar'!J33</f>
        <v>0</v>
      </c>
      <c r="P453" s="15">
        <f>'VZGTTQ00009363 - Harini Sridhar'!K33</f>
        <v>0</v>
      </c>
      <c r="Q453" s="15">
        <f>'VZGTTQ00009363 - Harini Sridhar'!L33</f>
        <v>0</v>
      </c>
      <c r="R453" s="15">
        <f>'VZGTTQ00009363 - Harini Sridhar'!M33</f>
        <v>0</v>
      </c>
      <c r="S453" s="15">
        <f>'VZGTTQ00009363 - Harini Sridhar'!N33</f>
        <v>7735.2000000000016</v>
      </c>
      <c r="T453" s="15">
        <f>'VZGTTQ00009363 - Harini Sridhar'!O33</f>
        <v>0</v>
      </c>
      <c r="U453" s="15">
        <f>'VZGTTQ00009363 - Harini Sridhar'!P33</f>
        <v>7735.2000000000016</v>
      </c>
      <c r="V453" s="98">
        <f>'VZGTTQ00009363 - Harini Sridhar'!Q33</f>
        <v>0</v>
      </c>
    </row>
    <row r="454" spans="1:22" ht="20.9" customHeight="1">
      <c r="A454" s="98">
        <f>'VZGTTQ00009363 - Harini Sridhar'!A34</f>
        <v>295052</v>
      </c>
      <c r="B454" s="98" t="str">
        <f>'VZGTTQ00009363 - Harini Sridhar'!B34</f>
        <v>Dwarakanatha Reddy</v>
      </c>
      <c r="C454" s="98" t="str">
        <f>'VZGTTQ00009363 - Harini Sridhar'!C34</f>
        <v xml:space="preserve">Offshore </v>
      </c>
      <c r="D454" s="98" t="str">
        <f>'VZGTTQ00009363 - Harini Sridhar'!D34</f>
        <v>ACT 138</v>
      </c>
      <c r="E454" s="103" t="str">
        <f>'VZGTTQ00009363 - Harini Sridhar'!E34</f>
        <v>Java Developer  DeveloperIntermediate</v>
      </c>
      <c r="F454" s="111" t="s">
        <v>111</v>
      </c>
      <c r="G454" s="111" t="s">
        <v>112</v>
      </c>
      <c r="H454" s="98">
        <v>1000428977</v>
      </c>
      <c r="I454" s="98" t="s">
        <v>114</v>
      </c>
      <c r="J454" s="98" t="s">
        <v>26</v>
      </c>
      <c r="K454" s="15">
        <f>'VZGTTQ00009363 - Harini Sridhar'!F34</f>
        <v>21.975000000000005</v>
      </c>
      <c r="L454" s="15">
        <f>'VZGTTQ00009363 - Harini Sridhar'!G34</f>
        <v>3867.6000000000008</v>
      </c>
      <c r="M454" s="15">
        <f>'VZGTTQ00009363 - Harini Sridhar'!H34</f>
        <v>3867.6000000000008</v>
      </c>
      <c r="N454" s="15">
        <f>'VZGTTQ00009363 - Harini Sridhar'!I34</f>
        <v>3867.6000000000008</v>
      </c>
      <c r="O454" s="15">
        <f>'VZGTTQ00009363 - Harini Sridhar'!J34</f>
        <v>0</v>
      </c>
      <c r="P454" s="15">
        <f>'VZGTTQ00009363 - Harini Sridhar'!K34</f>
        <v>0</v>
      </c>
      <c r="Q454" s="15">
        <f>'VZGTTQ00009363 - Harini Sridhar'!L34</f>
        <v>0</v>
      </c>
      <c r="R454" s="15">
        <f>'VZGTTQ00009363 - Harini Sridhar'!M34</f>
        <v>0</v>
      </c>
      <c r="S454" s="15">
        <f>'VZGTTQ00009363 - Harini Sridhar'!N34</f>
        <v>7735.2000000000016</v>
      </c>
      <c r="T454" s="15">
        <f>'VZGTTQ00009363 - Harini Sridhar'!O34</f>
        <v>0</v>
      </c>
      <c r="U454" s="15">
        <f>'VZGTTQ00009363 - Harini Sridhar'!P34</f>
        <v>7735.2000000000016</v>
      </c>
      <c r="V454" s="98">
        <f>'VZGTTQ00009363 - Harini Sridhar'!Q34</f>
        <v>0</v>
      </c>
    </row>
    <row r="455" spans="1:22" ht="20.9" customHeight="1">
      <c r="A455" s="98">
        <f>'VZGTTQ00009363 - Harini Sridhar'!A35</f>
        <v>2276027</v>
      </c>
      <c r="B455" s="98" t="str">
        <f>'VZGTTQ00009363 - Harini Sridhar'!B35</f>
        <v>Kumar,Abhimanyu</v>
      </c>
      <c r="C455" s="98" t="str">
        <f>'VZGTTQ00009363 - Harini Sridhar'!C35</f>
        <v xml:space="preserve">Offshore </v>
      </c>
      <c r="D455" s="98" t="str">
        <f>'VZGTTQ00009363 - Harini Sridhar'!D35</f>
        <v>ACT 149</v>
      </c>
      <c r="E455" s="103" t="str">
        <f>'VZGTTQ00009363 - Harini Sridhar'!E35</f>
        <v>Automation Tester Automation Tester Intermediate</v>
      </c>
      <c r="F455" s="111" t="s">
        <v>111</v>
      </c>
      <c r="G455" s="111" t="s">
        <v>112</v>
      </c>
      <c r="H455" s="98">
        <v>1000428977</v>
      </c>
      <c r="I455" s="98" t="s">
        <v>114</v>
      </c>
      <c r="J455" s="98" t="s">
        <v>26</v>
      </c>
      <c r="K455" s="15">
        <f>'VZGTTQ00009363 - Harini Sridhar'!F35</f>
        <v>22.162500000000001</v>
      </c>
      <c r="L455" s="15">
        <f>'VZGTTQ00009363 - Harini Sridhar'!G35</f>
        <v>3900.6000000000004</v>
      </c>
      <c r="M455" s="15">
        <f>'VZGTTQ00009363 - Harini Sridhar'!H35</f>
        <v>3900.6000000000004</v>
      </c>
      <c r="N455" s="15">
        <f>'VZGTTQ00009363 - Harini Sridhar'!I35</f>
        <v>3900.6000000000004</v>
      </c>
      <c r="O455" s="15">
        <f>'VZGTTQ00009363 - Harini Sridhar'!J35</f>
        <v>0</v>
      </c>
      <c r="P455" s="15">
        <f>'VZGTTQ00009363 - Harini Sridhar'!K35</f>
        <v>0</v>
      </c>
      <c r="Q455" s="15">
        <f>'VZGTTQ00009363 - Harini Sridhar'!L35</f>
        <v>0</v>
      </c>
      <c r="R455" s="15">
        <f>'VZGTTQ00009363 - Harini Sridhar'!M35</f>
        <v>0</v>
      </c>
      <c r="S455" s="15">
        <f>'VZGTTQ00009363 - Harini Sridhar'!N35</f>
        <v>7801.2000000000007</v>
      </c>
      <c r="T455" s="15">
        <f>'VZGTTQ00009363 - Harini Sridhar'!O35</f>
        <v>0</v>
      </c>
      <c r="U455" s="15">
        <f>'VZGTTQ00009363 - Harini Sridhar'!P35</f>
        <v>7801.2000000000007</v>
      </c>
      <c r="V455" s="98">
        <f>'VZGTTQ00009363 - Harini Sridhar'!Q35</f>
        <v>0</v>
      </c>
    </row>
    <row r="456" spans="1:22" ht="20.9" customHeight="1">
      <c r="A456" s="98">
        <f>'VZGTTQ00009363 - Harini Sridhar'!A36</f>
        <v>835284</v>
      </c>
      <c r="B456" s="98" t="str">
        <f>'VZGTTQ00009363 - Harini Sridhar'!B36</f>
        <v>Chitti Babu,Usha</v>
      </c>
      <c r="C456" s="98" t="str">
        <f>'VZGTTQ00009363 - Harini Sridhar'!C36</f>
        <v xml:space="preserve">Offshore </v>
      </c>
      <c r="D456" s="98" t="str">
        <f>'VZGTTQ00009363 - Harini Sridhar'!D36</f>
        <v>ACT 140</v>
      </c>
      <c r="E456" s="103" t="str">
        <f>'VZGTTQ00009363 - Harini Sridhar'!E36</f>
        <v>Automation Tester Automation Tester Intermediate</v>
      </c>
      <c r="F456" s="111" t="s">
        <v>111</v>
      </c>
      <c r="G456" s="111" t="s">
        <v>112</v>
      </c>
      <c r="H456" s="98">
        <v>1000428977</v>
      </c>
      <c r="I456" s="98" t="s">
        <v>114</v>
      </c>
      <c r="J456" s="98" t="s">
        <v>26</v>
      </c>
      <c r="K456" s="15">
        <f>'VZGTTQ00009363 - Harini Sridhar'!F36</f>
        <v>22.162500000000001</v>
      </c>
      <c r="L456" s="15">
        <f>'VZGTTQ00009363 - Harini Sridhar'!G36</f>
        <v>3900.6000000000004</v>
      </c>
      <c r="M456" s="15">
        <f>'VZGTTQ00009363 - Harini Sridhar'!H36</f>
        <v>3900.6000000000004</v>
      </c>
      <c r="N456" s="15">
        <f>'VZGTTQ00009363 - Harini Sridhar'!I36</f>
        <v>3900.6000000000004</v>
      </c>
      <c r="O456" s="15">
        <f>'VZGTTQ00009363 - Harini Sridhar'!J36</f>
        <v>0</v>
      </c>
      <c r="P456" s="15">
        <f>'VZGTTQ00009363 - Harini Sridhar'!K36</f>
        <v>0</v>
      </c>
      <c r="Q456" s="15">
        <f>'VZGTTQ00009363 - Harini Sridhar'!L36</f>
        <v>0</v>
      </c>
      <c r="R456" s="15">
        <f>'VZGTTQ00009363 - Harini Sridhar'!M36</f>
        <v>0</v>
      </c>
      <c r="S456" s="15">
        <f>'VZGTTQ00009363 - Harini Sridhar'!N36</f>
        <v>7801.2000000000007</v>
      </c>
      <c r="T456" s="15">
        <f>'VZGTTQ00009363 - Harini Sridhar'!O36</f>
        <v>0</v>
      </c>
      <c r="U456" s="15">
        <f>'VZGTTQ00009363 - Harini Sridhar'!P36</f>
        <v>7801.2000000000007</v>
      </c>
      <c r="V456" s="98">
        <f>'VZGTTQ00009363 - Harini Sridhar'!Q36</f>
        <v>0</v>
      </c>
    </row>
    <row r="457" spans="1:22" ht="20.9" customHeight="1">
      <c r="A457" s="98">
        <f>'VZGTTQ00009363 - Harini Sridhar'!A37</f>
        <v>2273002</v>
      </c>
      <c r="B457" s="98" t="str">
        <f>'VZGTTQ00009363 - Harini Sridhar'!B37</f>
        <v>Thirumani,Paulraj</v>
      </c>
      <c r="C457" s="98" t="str">
        <f>'VZGTTQ00009363 - Harini Sridhar'!C37</f>
        <v xml:space="preserve">Offshore </v>
      </c>
      <c r="D457" s="98" t="str">
        <f>'VZGTTQ00009363 - Harini Sridhar'!D37</f>
        <v>ACT 149</v>
      </c>
      <c r="E457" s="103" t="str">
        <f>'VZGTTQ00009363 - Harini Sridhar'!E37</f>
        <v>Automation Tester Automation Tester Intermediate</v>
      </c>
      <c r="F457" s="111" t="s">
        <v>111</v>
      </c>
      <c r="G457" s="111" t="s">
        <v>112</v>
      </c>
      <c r="H457" s="98">
        <v>1000428977</v>
      </c>
      <c r="I457" s="98" t="s">
        <v>114</v>
      </c>
      <c r="J457" s="98" t="s">
        <v>26</v>
      </c>
      <c r="K457" s="15">
        <f>'VZGTTQ00009363 - Harini Sridhar'!F37</f>
        <v>22.162500000000001</v>
      </c>
      <c r="L457" s="15">
        <f>'VZGTTQ00009363 - Harini Sridhar'!G37</f>
        <v>3900.6000000000004</v>
      </c>
      <c r="M457" s="15">
        <f>'VZGTTQ00009363 - Harini Sridhar'!H37</f>
        <v>3900.6000000000004</v>
      </c>
      <c r="N457" s="15">
        <f>'VZGTTQ00009363 - Harini Sridhar'!I37</f>
        <v>3900.6000000000004</v>
      </c>
      <c r="O457" s="15">
        <f>'VZGTTQ00009363 - Harini Sridhar'!J37</f>
        <v>0</v>
      </c>
      <c r="P457" s="15">
        <f>'VZGTTQ00009363 - Harini Sridhar'!K37</f>
        <v>0</v>
      </c>
      <c r="Q457" s="15">
        <f>'VZGTTQ00009363 - Harini Sridhar'!L37</f>
        <v>0</v>
      </c>
      <c r="R457" s="15">
        <f>'VZGTTQ00009363 - Harini Sridhar'!M37</f>
        <v>0</v>
      </c>
      <c r="S457" s="15">
        <f>'VZGTTQ00009363 - Harini Sridhar'!N37</f>
        <v>7801.2000000000007</v>
      </c>
      <c r="T457" s="15">
        <f>'VZGTTQ00009363 - Harini Sridhar'!O37</f>
        <v>0</v>
      </c>
      <c r="U457" s="15">
        <f>'VZGTTQ00009363 - Harini Sridhar'!P37</f>
        <v>7801.2000000000007</v>
      </c>
      <c r="V457" s="98">
        <f>'VZGTTQ00009363 - Harini Sridhar'!Q37</f>
        <v>0</v>
      </c>
    </row>
    <row r="458" spans="1:22" ht="20.9" customHeight="1">
      <c r="A458" s="98">
        <f>'VZGTTQ00009363 - Harini Sridhar'!A38</f>
        <v>896816</v>
      </c>
      <c r="B458" s="98" t="str">
        <f>'VZGTTQ00009363 - Harini Sridhar'!B38</f>
        <v>Madhuri,D P</v>
      </c>
      <c r="C458" s="98" t="str">
        <f>'VZGTTQ00009363 - Harini Sridhar'!C38</f>
        <v xml:space="preserve">Offshore </v>
      </c>
      <c r="D458" s="98" t="str">
        <f>'VZGTTQ00009363 - Harini Sridhar'!D38</f>
        <v>ACT 140</v>
      </c>
      <c r="E458" s="103" t="str">
        <f>'VZGTTQ00009363 - Harini Sridhar'!E38</f>
        <v>Automation Tester Automation Tester Intermediate</v>
      </c>
      <c r="F458" s="111" t="s">
        <v>111</v>
      </c>
      <c r="G458" s="111" t="s">
        <v>112</v>
      </c>
      <c r="H458" s="98">
        <v>1000428977</v>
      </c>
      <c r="I458" s="98" t="s">
        <v>114</v>
      </c>
      <c r="J458" s="98" t="s">
        <v>26</v>
      </c>
      <c r="K458" s="15">
        <f>'VZGTTQ00009363 - Harini Sridhar'!F38</f>
        <v>22.162500000000001</v>
      </c>
      <c r="L458" s="15">
        <f>'VZGTTQ00009363 - Harini Sridhar'!G38</f>
        <v>3900.6000000000004</v>
      </c>
      <c r="M458" s="15">
        <f>'VZGTTQ00009363 - Harini Sridhar'!H38</f>
        <v>3900.6000000000004</v>
      </c>
      <c r="N458" s="15">
        <f>'VZGTTQ00009363 - Harini Sridhar'!I38</f>
        <v>3900.6000000000004</v>
      </c>
      <c r="O458" s="15">
        <f>'VZGTTQ00009363 - Harini Sridhar'!J38</f>
        <v>0</v>
      </c>
      <c r="P458" s="15">
        <f>'VZGTTQ00009363 - Harini Sridhar'!K38</f>
        <v>0</v>
      </c>
      <c r="Q458" s="15">
        <f>'VZGTTQ00009363 - Harini Sridhar'!L38</f>
        <v>0</v>
      </c>
      <c r="R458" s="15">
        <f>'VZGTTQ00009363 - Harini Sridhar'!M38</f>
        <v>0</v>
      </c>
      <c r="S458" s="15">
        <f>'VZGTTQ00009363 - Harini Sridhar'!N38</f>
        <v>7801.2000000000007</v>
      </c>
      <c r="T458" s="15">
        <f>'VZGTTQ00009363 - Harini Sridhar'!O38</f>
        <v>0</v>
      </c>
      <c r="U458" s="15">
        <f>'VZGTTQ00009363 - Harini Sridhar'!P38</f>
        <v>7801.2000000000007</v>
      </c>
      <c r="V458" s="98">
        <f>'VZGTTQ00009363 - Harini Sridhar'!Q38</f>
        <v>0</v>
      </c>
    </row>
    <row r="459" spans="1:22" ht="20.9" customHeight="1">
      <c r="A459" s="98">
        <f>'VZGTTQ00009363 - Harini Sridhar'!A39</f>
        <v>2183562</v>
      </c>
      <c r="B459" s="98" t="str">
        <f>'VZGTTQ00009363 - Harini Sridhar'!B39</f>
        <v>Paluri,Gopi</v>
      </c>
      <c r="C459" s="98" t="str">
        <f>'VZGTTQ00009363 - Harini Sridhar'!C39</f>
        <v xml:space="preserve">Offshore </v>
      </c>
      <c r="D459" s="98" t="str">
        <f>'VZGTTQ00009363 - Harini Sridhar'!D39</f>
        <v>ACT 148</v>
      </c>
      <c r="E459" s="103" t="str">
        <f>'VZGTTQ00009363 - Harini Sridhar'!E39</f>
        <v>Automation Tester Automation Tester Intermediate</v>
      </c>
      <c r="F459" s="111" t="s">
        <v>111</v>
      </c>
      <c r="G459" s="111" t="s">
        <v>112</v>
      </c>
      <c r="H459" s="98">
        <v>1000428977</v>
      </c>
      <c r="I459" s="98" t="s">
        <v>114</v>
      </c>
      <c r="J459" s="98" t="s">
        <v>26</v>
      </c>
      <c r="K459" s="15">
        <f>'VZGTTQ00009363 - Harini Sridhar'!F39</f>
        <v>22.162500000000001</v>
      </c>
      <c r="L459" s="15">
        <f>'VZGTTQ00009363 - Harini Sridhar'!G39</f>
        <v>3900.6000000000004</v>
      </c>
      <c r="M459" s="15">
        <f>'VZGTTQ00009363 - Harini Sridhar'!H39</f>
        <v>3900.6000000000004</v>
      </c>
      <c r="N459" s="15">
        <f>'VZGTTQ00009363 - Harini Sridhar'!I39</f>
        <v>3900.6000000000004</v>
      </c>
      <c r="O459" s="15">
        <f>'VZGTTQ00009363 - Harini Sridhar'!J39</f>
        <v>0</v>
      </c>
      <c r="P459" s="15">
        <f>'VZGTTQ00009363 - Harini Sridhar'!K39</f>
        <v>0</v>
      </c>
      <c r="Q459" s="15">
        <f>'VZGTTQ00009363 - Harini Sridhar'!L39</f>
        <v>0</v>
      </c>
      <c r="R459" s="15">
        <f>'VZGTTQ00009363 - Harini Sridhar'!M39</f>
        <v>0</v>
      </c>
      <c r="S459" s="15">
        <f>'VZGTTQ00009363 - Harini Sridhar'!N39</f>
        <v>7801.2000000000007</v>
      </c>
      <c r="T459" s="15">
        <f>'VZGTTQ00009363 - Harini Sridhar'!O39</f>
        <v>0</v>
      </c>
      <c r="U459" s="15">
        <f>'VZGTTQ00009363 - Harini Sridhar'!P39</f>
        <v>7801.2000000000007</v>
      </c>
      <c r="V459" s="98">
        <f>'VZGTTQ00009363 - Harini Sridhar'!Q39</f>
        <v>0</v>
      </c>
    </row>
    <row r="460" spans="1:22" ht="20.9" customHeight="1">
      <c r="A460" s="98">
        <f>'VZGTTQ00009363 - Harini Sridhar'!A40</f>
        <v>2335164</v>
      </c>
      <c r="B460" s="98" t="str">
        <f>'VZGTTQ00009363 - Harini Sridhar'!B40</f>
        <v>G,Nagasundareswaran</v>
      </c>
      <c r="C460" s="98" t="str">
        <f>'VZGTTQ00009363 - Harini Sridhar'!C40</f>
        <v xml:space="preserve">Offshore </v>
      </c>
      <c r="D460" s="98" t="str">
        <f>'VZGTTQ00009363 - Harini Sridhar'!D40</f>
        <v>PCT 090</v>
      </c>
      <c r="E460" s="103" t="str">
        <f>'VZGTTQ00009363 - Harini Sridhar'!E40</f>
        <v>Tester Manual TesterIntermediate</v>
      </c>
      <c r="F460" s="111" t="s">
        <v>111</v>
      </c>
      <c r="G460" s="111" t="s">
        <v>112</v>
      </c>
      <c r="H460" s="98">
        <v>1000428977</v>
      </c>
      <c r="I460" s="98" t="s">
        <v>114</v>
      </c>
      <c r="J460" s="98" t="s">
        <v>26</v>
      </c>
      <c r="K460" s="15">
        <f>'VZGTTQ00009363 - Harini Sridhar'!F40</f>
        <v>20.137499999999999</v>
      </c>
      <c r="L460" s="15">
        <f>'VZGTTQ00009363 - Harini Sridhar'!G40</f>
        <v>3544.2</v>
      </c>
      <c r="M460" s="15">
        <f>'VZGTTQ00009363 - Harini Sridhar'!H40</f>
        <v>3544.2</v>
      </c>
      <c r="N460" s="15">
        <f>'VZGTTQ00009363 - Harini Sridhar'!I40</f>
        <v>3544.2</v>
      </c>
      <c r="O460" s="15">
        <f>'VZGTTQ00009363 - Harini Sridhar'!J40</f>
        <v>0</v>
      </c>
      <c r="P460" s="15">
        <f>'VZGTTQ00009363 - Harini Sridhar'!K40</f>
        <v>0</v>
      </c>
      <c r="Q460" s="15">
        <f>'VZGTTQ00009363 - Harini Sridhar'!L40</f>
        <v>0</v>
      </c>
      <c r="R460" s="15">
        <f>'VZGTTQ00009363 - Harini Sridhar'!M40</f>
        <v>0</v>
      </c>
      <c r="S460" s="15">
        <f>'VZGTTQ00009363 - Harini Sridhar'!N40</f>
        <v>7088.4</v>
      </c>
      <c r="T460" s="15">
        <f>'VZGTTQ00009363 - Harini Sridhar'!O40</f>
        <v>0</v>
      </c>
      <c r="U460" s="15">
        <f>'VZGTTQ00009363 - Harini Sridhar'!P40</f>
        <v>7088.4</v>
      </c>
      <c r="V460" s="98">
        <f>'VZGTTQ00009363 - Harini Sridhar'!Q40</f>
        <v>0</v>
      </c>
    </row>
    <row r="461" spans="1:22" ht="20.9" customHeight="1">
      <c r="A461" s="98">
        <f>'VZGTTQ00009363 - Harini Sridhar'!A41</f>
        <v>2160556</v>
      </c>
      <c r="B461" s="98" t="str">
        <f>'VZGTTQ00009363 - Harini Sridhar'!B41</f>
        <v>Joshi Nagendra Chennamsetti</v>
      </c>
      <c r="C461" s="98" t="str">
        <f>'VZGTTQ00009363 - Harini Sridhar'!C41</f>
        <v xml:space="preserve">Offshore </v>
      </c>
      <c r="D461" s="98" t="str">
        <f>'VZGTTQ00009363 - Harini Sridhar'!D41</f>
        <v>ACT 145</v>
      </c>
      <c r="E461" s="103" t="str">
        <f>'VZGTTQ00009363 - Harini Sridhar'!E41</f>
        <v>Tester Manual TesterIntermediate</v>
      </c>
      <c r="F461" s="111" t="s">
        <v>111</v>
      </c>
      <c r="G461" s="111" t="s">
        <v>112</v>
      </c>
      <c r="H461" s="98">
        <v>1000428977</v>
      </c>
      <c r="I461" s="98" t="s">
        <v>114</v>
      </c>
      <c r="J461" s="98" t="s">
        <v>26</v>
      </c>
      <c r="K461" s="15">
        <f>'VZGTTQ00009363 - Harini Sridhar'!F41</f>
        <v>20.137499999999999</v>
      </c>
      <c r="L461" s="15">
        <f>'VZGTTQ00009363 - Harini Sridhar'!G41</f>
        <v>3544.2</v>
      </c>
      <c r="M461" s="15">
        <f>'VZGTTQ00009363 - Harini Sridhar'!H41</f>
        <v>3544.2</v>
      </c>
      <c r="N461" s="15">
        <f>'VZGTTQ00009363 - Harini Sridhar'!I41</f>
        <v>3544.2</v>
      </c>
      <c r="O461" s="15">
        <f>'VZGTTQ00009363 - Harini Sridhar'!J41</f>
        <v>0</v>
      </c>
      <c r="P461" s="15">
        <f>'VZGTTQ00009363 - Harini Sridhar'!K41</f>
        <v>0</v>
      </c>
      <c r="Q461" s="15">
        <f>'VZGTTQ00009363 - Harini Sridhar'!L41</f>
        <v>0</v>
      </c>
      <c r="R461" s="15">
        <f>'VZGTTQ00009363 - Harini Sridhar'!M41</f>
        <v>0</v>
      </c>
      <c r="S461" s="15">
        <f>'VZGTTQ00009363 - Harini Sridhar'!N41</f>
        <v>7088.4</v>
      </c>
      <c r="T461" s="15">
        <f>'VZGTTQ00009363 - Harini Sridhar'!O41</f>
        <v>0</v>
      </c>
      <c r="U461" s="15">
        <f>'VZGTTQ00009363 - Harini Sridhar'!P41</f>
        <v>7088.4</v>
      </c>
      <c r="V461" s="98">
        <f>'VZGTTQ00009363 - Harini Sridhar'!Q41</f>
        <v>0</v>
      </c>
    </row>
    <row r="462" spans="1:22" ht="20.9" customHeight="1">
      <c r="A462" s="98">
        <f>'VZGTTQ00009363 - Harini Sridhar'!A42</f>
        <v>2123675</v>
      </c>
      <c r="B462" s="98" t="str">
        <f>'VZGTTQ00009363 - Harini Sridhar'!B42</f>
        <v>Mashetty,Videsh</v>
      </c>
      <c r="C462" s="98" t="str">
        <f>'VZGTTQ00009363 - Harini Sridhar'!C42</f>
        <v xml:space="preserve">Offshore </v>
      </c>
      <c r="D462" s="98" t="str">
        <f>'VZGTTQ00009363 - Harini Sridhar'!D42</f>
        <v>ACT 145</v>
      </c>
      <c r="E462" s="103" t="str">
        <f>'VZGTTQ00009363 - Harini Sridhar'!E42</f>
        <v>Tester Manual TesterIntermediate</v>
      </c>
      <c r="F462" s="111" t="s">
        <v>111</v>
      </c>
      <c r="G462" s="111" t="s">
        <v>112</v>
      </c>
      <c r="H462" s="98">
        <v>1000428977</v>
      </c>
      <c r="I462" s="98" t="s">
        <v>114</v>
      </c>
      <c r="J462" s="98" t="s">
        <v>26</v>
      </c>
      <c r="K462" s="15">
        <f>'VZGTTQ00009363 - Harini Sridhar'!F42</f>
        <v>20.137499999999999</v>
      </c>
      <c r="L462" s="15">
        <f>'VZGTTQ00009363 - Harini Sridhar'!G42</f>
        <v>3544.2</v>
      </c>
      <c r="M462" s="15">
        <f>'VZGTTQ00009363 - Harini Sridhar'!H42</f>
        <v>3544.2</v>
      </c>
      <c r="N462" s="15">
        <f>'VZGTTQ00009363 - Harini Sridhar'!I42</f>
        <v>3544.2</v>
      </c>
      <c r="O462" s="15">
        <f>'VZGTTQ00009363 - Harini Sridhar'!J42</f>
        <v>0</v>
      </c>
      <c r="P462" s="15">
        <f>'VZGTTQ00009363 - Harini Sridhar'!K42</f>
        <v>0</v>
      </c>
      <c r="Q462" s="15">
        <f>'VZGTTQ00009363 - Harini Sridhar'!L42</f>
        <v>0</v>
      </c>
      <c r="R462" s="15">
        <f>'VZGTTQ00009363 - Harini Sridhar'!M42</f>
        <v>0</v>
      </c>
      <c r="S462" s="15">
        <f>'VZGTTQ00009363 - Harini Sridhar'!N42</f>
        <v>7088.4</v>
      </c>
      <c r="T462" s="15">
        <f>'VZGTTQ00009363 - Harini Sridhar'!O42</f>
        <v>0</v>
      </c>
      <c r="U462" s="15">
        <f>'VZGTTQ00009363 - Harini Sridhar'!P42</f>
        <v>7088.4</v>
      </c>
      <c r="V462" s="98">
        <f>'VZGTTQ00009363 - Harini Sridhar'!Q42</f>
        <v>0</v>
      </c>
    </row>
    <row r="463" spans="1:22" ht="20.9" customHeight="1">
      <c r="A463" s="98">
        <f>'VZGTTQ00009363 - Harini Sridhar'!A43</f>
        <v>2145738</v>
      </c>
      <c r="B463" s="98" t="str">
        <f>'VZGTTQ00009363 - Harini Sridhar'!B43</f>
        <v>Magar,Omkar Pramod</v>
      </c>
      <c r="C463" s="98" t="str">
        <f>'VZGTTQ00009363 - Harini Sridhar'!C43</f>
        <v xml:space="preserve">Offshore </v>
      </c>
      <c r="D463" s="98" t="str">
        <f>'VZGTTQ00009363 - Harini Sridhar'!D43</f>
        <v>ACT 145</v>
      </c>
      <c r="E463" s="103" t="str">
        <f>'VZGTTQ00009363 - Harini Sridhar'!E43</f>
        <v>Tester Manual TesterIntermediate</v>
      </c>
      <c r="F463" s="111" t="s">
        <v>111</v>
      </c>
      <c r="G463" s="111" t="s">
        <v>112</v>
      </c>
      <c r="H463" s="98">
        <v>1000428977</v>
      </c>
      <c r="I463" s="98" t="s">
        <v>114</v>
      </c>
      <c r="J463" s="98" t="s">
        <v>26</v>
      </c>
      <c r="K463" s="15">
        <f>'VZGTTQ00009363 - Harini Sridhar'!F43</f>
        <v>20.137499999999999</v>
      </c>
      <c r="L463" s="15">
        <f>'VZGTTQ00009363 - Harini Sridhar'!G43</f>
        <v>3544.2</v>
      </c>
      <c r="M463" s="15">
        <f>'VZGTTQ00009363 - Harini Sridhar'!H43</f>
        <v>3544.2</v>
      </c>
      <c r="N463" s="15">
        <f>'VZGTTQ00009363 - Harini Sridhar'!I43</f>
        <v>3544.2</v>
      </c>
      <c r="O463" s="15">
        <f>'VZGTTQ00009363 - Harini Sridhar'!J43</f>
        <v>0</v>
      </c>
      <c r="P463" s="15">
        <f>'VZGTTQ00009363 - Harini Sridhar'!K43</f>
        <v>0</v>
      </c>
      <c r="Q463" s="15">
        <f>'VZGTTQ00009363 - Harini Sridhar'!L43</f>
        <v>0</v>
      </c>
      <c r="R463" s="15">
        <f>'VZGTTQ00009363 - Harini Sridhar'!M43</f>
        <v>0</v>
      </c>
      <c r="S463" s="15">
        <f>'VZGTTQ00009363 - Harini Sridhar'!N43</f>
        <v>7088.4</v>
      </c>
      <c r="T463" s="15">
        <f>'VZGTTQ00009363 - Harini Sridhar'!O43</f>
        <v>0</v>
      </c>
      <c r="U463" s="15">
        <f>'VZGTTQ00009363 - Harini Sridhar'!P43</f>
        <v>7088.4</v>
      </c>
      <c r="V463" s="98">
        <f>'VZGTTQ00009363 - Harini Sridhar'!Q43</f>
        <v>0</v>
      </c>
    </row>
    <row r="464" spans="1:22" ht="20.9" customHeight="1">
      <c r="A464" s="98">
        <f>'VZGTTQ00009363 - Harini Sridhar'!A44</f>
        <v>2229265</v>
      </c>
      <c r="B464" s="98" t="str">
        <f>'VZGTTQ00009363 - Harini Sridhar'!B44</f>
        <v>Palli,Bhanu Prakash</v>
      </c>
      <c r="C464" s="98" t="str">
        <f>'VZGTTQ00009363 - Harini Sridhar'!C44</f>
        <v xml:space="preserve">Offshore </v>
      </c>
      <c r="D464" s="98" t="str">
        <f>'VZGTTQ00009363 - Harini Sridhar'!D44</f>
        <v>ACT 149</v>
      </c>
      <c r="E464" s="103" t="str">
        <f>'VZGTTQ00009363 - Harini Sridhar'!E44</f>
        <v>Tester Manual TesterIntermediate</v>
      </c>
      <c r="F464" s="111" t="s">
        <v>111</v>
      </c>
      <c r="G464" s="111" t="s">
        <v>112</v>
      </c>
      <c r="H464" s="98">
        <v>1000428977</v>
      </c>
      <c r="I464" s="98" t="s">
        <v>114</v>
      </c>
      <c r="J464" s="98" t="s">
        <v>26</v>
      </c>
      <c r="K464" s="15">
        <f>'VZGTTQ00009363 - Harini Sridhar'!F44</f>
        <v>20.137499999999999</v>
      </c>
      <c r="L464" s="15">
        <f>'VZGTTQ00009363 - Harini Sridhar'!G44</f>
        <v>3544.2</v>
      </c>
      <c r="M464" s="15">
        <f>'VZGTTQ00009363 - Harini Sridhar'!H44</f>
        <v>3544.2</v>
      </c>
      <c r="N464" s="15">
        <f>'VZGTTQ00009363 - Harini Sridhar'!I44</f>
        <v>3544.2</v>
      </c>
      <c r="O464" s="15">
        <f>'VZGTTQ00009363 - Harini Sridhar'!J44</f>
        <v>0</v>
      </c>
      <c r="P464" s="15">
        <f>'VZGTTQ00009363 - Harini Sridhar'!K44</f>
        <v>0</v>
      </c>
      <c r="Q464" s="15">
        <f>'VZGTTQ00009363 - Harini Sridhar'!L44</f>
        <v>0</v>
      </c>
      <c r="R464" s="15">
        <f>'VZGTTQ00009363 - Harini Sridhar'!M44</f>
        <v>0</v>
      </c>
      <c r="S464" s="15">
        <f>'VZGTTQ00009363 - Harini Sridhar'!N44</f>
        <v>7088.4</v>
      </c>
      <c r="T464" s="15">
        <f>'VZGTTQ00009363 - Harini Sridhar'!O44</f>
        <v>0</v>
      </c>
      <c r="U464" s="15">
        <f>'VZGTTQ00009363 - Harini Sridhar'!P44</f>
        <v>7088.4</v>
      </c>
      <c r="V464" s="98">
        <f>'VZGTTQ00009363 - Harini Sridhar'!Q44</f>
        <v>0</v>
      </c>
    </row>
    <row r="465" spans="1:22" ht="20.9" customHeight="1">
      <c r="A465" s="98">
        <f>'VZGTTQ00009363 - Harini Sridhar'!A45</f>
        <v>2160890</v>
      </c>
      <c r="B465" s="98" t="str">
        <f>'VZGTTQ00009363 - Harini Sridhar'!B45</f>
        <v>Venkatesh,Sai Aishwarya Lakshmi</v>
      </c>
      <c r="C465" s="98" t="str">
        <f>'VZGTTQ00009363 - Harini Sridhar'!C45</f>
        <v xml:space="preserve">Offshore </v>
      </c>
      <c r="D465" s="98" t="str">
        <f>'VZGTTQ00009363 - Harini Sridhar'!D45</f>
        <v>ACT 145</v>
      </c>
      <c r="E465" s="103" t="str">
        <f>'VZGTTQ00009363 - Harini Sridhar'!E45</f>
        <v>Tester Manual TesterIntermediate</v>
      </c>
      <c r="F465" s="111" t="s">
        <v>111</v>
      </c>
      <c r="G465" s="111" t="s">
        <v>112</v>
      </c>
      <c r="H465" s="98">
        <v>1000428977</v>
      </c>
      <c r="I465" s="98" t="s">
        <v>114</v>
      </c>
      <c r="J465" s="98" t="s">
        <v>26</v>
      </c>
      <c r="K465" s="15">
        <f>'VZGTTQ00009363 - Harini Sridhar'!F45</f>
        <v>20.137499999999999</v>
      </c>
      <c r="L465" s="15">
        <f>'VZGTTQ00009363 - Harini Sridhar'!G45</f>
        <v>3544.2</v>
      </c>
      <c r="M465" s="15">
        <f>'VZGTTQ00009363 - Harini Sridhar'!H45</f>
        <v>3544.2</v>
      </c>
      <c r="N465" s="15">
        <f>'VZGTTQ00009363 - Harini Sridhar'!I45</f>
        <v>3544.2</v>
      </c>
      <c r="O465" s="15">
        <f>'VZGTTQ00009363 - Harini Sridhar'!J45</f>
        <v>0</v>
      </c>
      <c r="P465" s="15">
        <f>'VZGTTQ00009363 - Harini Sridhar'!K45</f>
        <v>0</v>
      </c>
      <c r="Q465" s="15">
        <f>'VZGTTQ00009363 - Harini Sridhar'!L45</f>
        <v>0</v>
      </c>
      <c r="R465" s="15">
        <f>'VZGTTQ00009363 - Harini Sridhar'!M45</f>
        <v>0</v>
      </c>
      <c r="S465" s="15">
        <f>'VZGTTQ00009363 - Harini Sridhar'!N45</f>
        <v>7088.4</v>
      </c>
      <c r="T465" s="15">
        <f>'VZGTTQ00009363 - Harini Sridhar'!O45</f>
        <v>0</v>
      </c>
      <c r="U465" s="15">
        <f>'VZGTTQ00009363 - Harini Sridhar'!P45</f>
        <v>7088.4</v>
      </c>
      <c r="V465" s="98">
        <f>'VZGTTQ00009363 - Harini Sridhar'!Q45</f>
        <v>0</v>
      </c>
    </row>
    <row r="466" spans="1:22" ht="20.9" customHeight="1">
      <c r="A466" s="98">
        <f>'VZGTTQ00009363 - Harini Sridhar'!A46</f>
        <v>2117817</v>
      </c>
      <c r="B466" s="98" t="str">
        <f>'VZGTTQ00009363 - Harini Sridhar'!B46</f>
        <v>Kolar,Shruthi</v>
      </c>
      <c r="C466" s="98" t="str">
        <f>'VZGTTQ00009363 - Harini Sridhar'!C46</f>
        <v xml:space="preserve">Offshore </v>
      </c>
      <c r="D466" s="98" t="str">
        <f>'VZGTTQ00009363 - Harini Sridhar'!D46</f>
        <v>ACT 145</v>
      </c>
      <c r="E466" s="103" t="str">
        <f>'VZGTTQ00009363 - Harini Sridhar'!E46</f>
        <v>Tester Manual TesterSenior</v>
      </c>
      <c r="F466" s="111" t="s">
        <v>111</v>
      </c>
      <c r="G466" s="111" t="s">
        <v>112</v>
      </c>
      <c r="H466" s="98">
        <v>1000428977</v>
      </c>
      <c r="I466" s="98" t="s">
        <v>114</v>
      </c>
      <c r="J466" s="98" t="s">
        <v>26</v>
      </c>
      <c r="K466" s="15">
        <f>'VZGTTQ00009363 - Harini Sridhar'!F46</f>
        <v>23.537500000000001</v>
      </c>
      <c r="L466" s="15">
        <f>'VZGTTQ00009363 - Harini Sridhar'!G46</f>
        <v>4142.6000000000004</v>
      </c>
      <c r="M466" s="15">
        <f>'VZGTTQ00009363 - Harini Sridhar'!H46</f>
        <v>4142.6000000000004</v>
      </c>
      <c r="N466" s="15">
        <f>'VZGTTQ00009363 - Harini Sridhar'!I46</f>
        <v>4142.6000000000004</v>
      </c>
      <c r="O466" s="15">
        <f>'VZGTTQ00009363 - Harini Sridhar'!J46</f>
        <v>0</v>
      </c>
      <c r="P466" s="15">
        <f>'VZGTTQ00009363 - Harini Sridhar'!K46</f>
        <v>0</v>
      </c>
      <c r="Q466" s="15">
        <f>'VZGTTQ00009363 - Harini Sridhar'!L46</f>
        <v>0</v>
      </c>
      <c r="R466" s="15">
        <f>'VZGTTQ00009363 - Harini Sridhar'!M46</f>
        <v>0</v>
      </c>
      <c r="S466" s="15">
        <f>'VZGTTQ00009363 - Harini Sridhar'!N46</f>
        <v>8285.2000000000007</v>
      </c>
      <c r="T466" s="15">
        <f>'VZGTTQ00009363 - Harini Sridhar'!O46</f>
        <v>0</v>
      </c>
      <c r="U466" s="15">
        <f>'VZGTTQ00009363 - Harini Sridhar'!P46</f>
        <v>8285.2000000000007</v>
      </c>
      <c r="V466" s="98">
        <f>'VZGTTQ00009363 - Harini Sridhar'!Q46</f>
        <v>0</v>
      </c>
    </row>
    <row r="467" spans="1:22" ht="20.9" customHeight="1">
      <c r="A467" s="98">
        <f>'VZGTTQ00009363 - Harini Sridhar'!A54</f>
        <v>2168632</v>
      </c>
      <c r="B467" s="98" t="str">
        <f>'VZGTTQ00009363 - Harini Sridhar'!B54</f>
        <v>Mandala,Mahesh</v>
      </c>
      <c r="C467" s="98" t="str">
        <f>'VZGTTQ00009363 - Harini Sridhar'!C54</f>
        <v xml:space="preserve">Offshore </v>
      </c>
      <c r="D467" s="98">
        <f>'VZGTTQ00009363 - Harini Sridhar'!D54</f>
        <v>0</v>
      </c>
      <c r="E467" s="103" t="str">
        <f>'VZGTTQ00009363 - Harini Sridhar'!E54</f>
        <v>UI Developer-Level 2</v>
      </c>
      <c r="F467" s="111" t="s">
        <v>111</v>
      </c>
      <c r="G467" s="111" t="s">
        <v>112</v>
      </c>
      <c r="H467" s="98">
        <v>1000428977</v>
      </c>
      <c r="I467" s="98" t="s">
        <v>114</v>
      </c>
      <c r="J467" s="98" t="s">
        <v>33</v>
      </c>
      <c r="K467" s="15">
        <f>'VZGTTQ00009363 - Harini Sridhar'!F54</f>
        <v>21.512195121951219</v>
      </c>
      <c r="L467" s="15">
        <f>'VZGTTQ00009363 - Harini Sridhar'!G54</f>
        <v>3786.1463414634145</v>
      </c>
      <c r="M467" s="15">
        <f>'VZGTTQ00009363 - Harini Sridhar'!H54</f>
        <v>0</v>
      </c>
      <c r="N467" s="15">
        <f>'VZGTTQ00009363 - Harini Sridhar'!I54</f>
        <v>0</v>
      </c>
      <c r="O467" s="15">
        <f>'VZGTTQ00009363 - Harini Sridhar'!J54</f>
        <v>3786.1463414634145</v>
      </c>
      <c r="P467" s="15">
        <f>'VZGTTQ00009363 - Harini Sridhar'!K54</f>
        <v>3786.1463414634145</v>
      </c>
      <c r="Q467" s="15">
        <f>'VZGTTQ00009363 - Harini Sridhar'!L54</f>
        <v>3786.1463414634145</v>
      </c>
      <c r="R467" s="15">
        <f>'VZGTTQ00009363 - Harini Sridhar'!M54</f>
        <v>3786.1463414634145</v>
      </c>
      <c r="S467" s="15">
        <f>'VZGTTQ00009363 - Harini Sridhar'!N54</f>
        <v>3786.1463414634145</v>
      </c>
      <c r="T467" s="15">
        <f>'VZGTTQ00009363 - Harini Sridhar'!O54</f>
        <v>11358.439024390244</v>
      </c>
      <c r="U467" s="15">
        <f>'VZGTTQ00009363 - Harini Sridhar'!P54</f>
        <v>15144.585365853658</v>
      </c>
      <c r="V467" s="98">
        <f>'VZGTTQ00009363 - Harini Sridhar'!Q54</f>
        <v>0</v>
      </c>
    </row>
    <row r="468" spans="1:22" ht="20.9" customHeight="1">
      <c r="A468" s="98">
        <f>'VZGTTQ00009363 - Harini Sridhar'!A63</f>
        <v>912369</v>
      </c>
      <c r="B468" s="98" t="str">
        <f>'VZGTTQ00009363 - Harini Sridhar'!B63</f>
        <v>Allamsetti,Bhavana</v>
      </c>
      <c r="C468" s="98" t="str">
        <f>'VZGTTQ00009363 - Harini Sridhar'!C63</f>
        <v xml:space="preserve">Offshore </v>
      </c>
      <c r="D468" s="98">
        <f>'VZGTTQ00009363 - Harini Sridhar'!D63</f>
        <v>0</v>
      </c>
      <c r="E468" s="103" t="str">
        <f>'VZGTTQ00009363 - Harini Sridhar'!E63</f>
        <v>Java MS Developer -Level 2</v>
      </c>
      <c r="F468" s="111" t="s">
        <v>111</v>
      </c>
      <c r="G468" s="111" t="s">
        <v>112</v>
      </c>
      <c r="H468" s="98">
        <v>1000428977</v>
      </c>
      <c r="I468" s="98" t="s">
        <v>114</v>
      </c>
      <c r="J468" s="98" t="s">
        <v>33</v>
      </c>
      <c r="K468" s="15">
        <f>'VZGTTQ00009363 - Harini Sridhar'!F63</f>
        <v>21.512195121951219</v>
      </c>
      <c r="L468" s="15">
        <f>'VZGTTQ00009363 - Harini Sridhar'!G63</f>
        <v>3786.1463414634145</v>
      </c>
      <c r="M468" s="15">
        <f>'VZGTTQ00009363 - Harini Sridhar'!H63</f>
        <v>0</v>
      </c>
      <c r="N468" s="15">
        <f>'VZGTTQ00009363 - Harini Sridhar'!I63</f>
        <v>0</v>
      </c>
      <c r="O468" s="15">
        <f>'VZGTTQ00009363 - Harini Sridhar'!J63</f>
        <v>3786.1463414634145</v>
      </c>
      <c r="P468" s="15">
        <f>'VZGTTQ00009363 - Harini Sridhar'!K63</f>
        <v>3786.1463414634145</v>
      </c>
      <c r="Q468" s="15">
        <f>'VZGTTQ00009363 - Harini Sridhar'!L63</f>
        <v>3786.1463414634145</v>
      </c>
      <c r="R468" s="15">
        <f>'VZGTTQ00009363 - Harini Sridhar'!M63</f>
        <v>3786.1463414634145</v>
      </c>
      <c r="S468" s="15">
        <f>'VZGTTQ00009363 - Harini Sridhar'!N63</f>
        <v>3786.1463414634145</v>
      </c>
      <c r="T468" s="15">
        <f>'VZGTTQ00009363 - Harini Sridhar'!O63</f>
        <v>11358.439024390244</v>
      </c>
      <c r="U468" s="15">
        <f>'VZGTTQ00009363 - Harini Sridhar'!P63</f>
        <v>15144.585365853658</v>
      </c>
      <c r="V468" s="98">
        <f>'VZGTTQ00009363 - Harini Sridhar'!Q63</f>
        <v>0</v>
      </c>
    </row>
    <row r="469" spans="1:22" ht="20.9" customHeight="1">
      <c r="A469" s="98">
        <f>'VZGTTQ00009363 - Harini Sridhar'!A64</f>
        <v>922530</v>
      </c>
      <c r="B469" s="98" t="str">
        <f>'VZGTTQ00009363 - Harini Sridhar'!B64</f>
        <v>R,Aravinthan</v>
      </c>
      <c r="C469" s="98" t="str">
        <f>'VZGTTQ00009363 - Harini Sridhar'!C64</f>
        <v xml:space="preserve">Offshore </v>
      </c>
      <c r="D469" s="98">
        <f>'VZGTTQ00009363 - Harini Sridhar'!D64</f>
        <v>0</v>
      </c>
      <c r="E469" s="103" t="str">
        <f>'VZGTTQ00009363 - Harini Sridhar'!E64</f>
        <v>Java MS Developer -Level 2</v>
      </c>
      <c r="F469" s="111" t="s">
        <v>111</v>
      </c>
      <c r="G469" s="111" t="s">
        <v>112</v>
      </c>
      <c r="H469" s="98">
        <v>1000428977</v>
      </c>
      <c r="I469" s="98" t="s">
        <v>114</v>
      </c>
      <c r="J469" s="98" t="s">
        <v>24</v>
      </c>
      <c r="K469" s="15">
        <f>'VZGTTQ00009363 - Harini Sridhar'!F64</f>
        <v>19.365853658536587</v>
      </c>
      <c r="L469" s="15">
        <f>'VZGTTQ00009363 - Harini Sridhar'!G64</f>
        <v>3408.3902439024391</v>
      </c>
      <c r="M469" s="15">
        <f>'VZGTTQ00009363 - Harini Sridhar'!H64</f>
        <v>0</v>
      </c>
      <c r="N469" s="15">
        <f>'VZGTTQ00009363 - Harini Sridhar'!I64</f>
        <v>0</v>
      </c>
      <c r="O469" s="15">
        <f>'VZGTTQ00009363 - Harini Sridhar'!J64</f>
        <v>3408.3902439024391</v>
      </c>
      <c r="P469" s="15">
        <f>'VZGTTQ00009363 - Harini Sridhar'!K64</f>
        <v>3408.3902439024391</v>
      </c>
      <c r="Q469" s="15">
        <f>'VZGTTQ00009363 - Harini Sridhar'!L64</f>
        <v>3408.3902439024391</v>
      </c>
      <c r="R469" s="15">
        <f>'VZGTTQ00009363 - Harini Sridhar'!M64</f>
        <v>3408.3902439024391</v>
      </c>
      <c r="S469" s="15">
        <f>'VZGTTQ00009363 - Harini Sridhar'!N64</f>
        <v>3408.3902439024391</v>
      </c>
      <c r="T469" s="15">
        <f>'VZGTTQ00009363 - Harini Sridhar'!O64</f>
        <v>10225.170731707318</v>
      </c>
      <c r="U469" s="15">
        <f>'VZGTTQ00009363 - Harini Sridhar'!P64</f>
        <v>13633.560975609756</v>
      </c>
      <c r="V469" s="98">
        <f>'VZGTTQ00009363 - Harini Sridhar'!Q64</f>
        <v>0</v>
      </c>
    </row>
    <row r="470" spans="1:22" ht="20.9" customHeight="1">
      <c r="A470" s="98">
        <f>'VZGTTQ00009363 - Harini Sridhar'!A65</f>
        <v>2102244</v>
      </c>
      <c r="B470" s="98" t="str">
        <f>'VZGTTQ00009363 - Harini Sridhar'!B65</f>
        <v>Sai Phaneendra Kesana,Tejaswini</v>
      </c>
      <c r="C470" s="98" t="str">
        <f>'VZGTTQ00009363 - Harini Sridhar'!C65</f>
        <v xml:space="preserve">Offshore </v>
      </c>
      <c r="D470" s="98">
        <f>'VZGTTQ00009363 - Harini Sridhar'!D65</f>
        <v>0</v>
      </c>
      <c r="E470" s="103" t="str">
        <f>'VZGTTQ00009363 - Harini Sridhar'!E65</f>
        <v>Java MS Developer -Level 3</v>
      </c>
      <c r="F470" s="111" t="s">
        <v>111</v>
      </c>
      <c r="G470" s="111" t="s">
        <v>112</v>
      </c>
      <c r="H470" s="98">
        <v>1000428977</v>
      </c>
      <c r="I470" s="98" t="s">
        <v>114</v>
      </c>
      <c r="J470" s="98" t="s">
        <v>33</v>
      </c>
      <c r="K470" s="15">
        <f>'VZGTTQ00009363 - Harini Sridhar'!F65</f>
        <v>25.048780487804876</v>
      </c>
      <c r="L470" s="15">
        <f>'VZGTTQ00009363 - Harini Sridhar'!G65</f>
        <v>4408.585365853658</v>
      </c>
      <c r="M470" s="15">
        <f>'VZGTTQ00009363 - Harini Sridhar'!H65</f>
        <v>0</v>
      </c>
      <c r="N470" s="15">
        <f>'VZGTTQ00009363 - Harini Sridhar'!I65</f>
        <v>0</v>
      </c>
      <c r="O470" s="15">
        <f>'VZGTTQ00009363 - Harini Sridhar'!J65</f>
        <v>4408.585365853658</v>
      </c>
      <c r="P470" s="15">
        <f>'VZGTTQ00009363 - Harini Sridhar'!K65</f>
        <v>4408.585365853658</v>
      </c>
      <c r="Q470" s="15">
        <f>'VZGTTQ00009363 - Harini Sridhar'!L65</f>
        <v>4408.585365853658</v>
      </c>
      <c r="R470" s="15">
        <f>'VZGTTQ00009363 - Harini Sridhar'!M65</f>
        <v>4408.585365853658</v>
      </c>
      <c r="S470" s="15">
        <f>'VZGTTQ00009363 - Harini Sridhar'!N65</f>
        <v>4408.585365853658</v>
      </c>
      <c r="T470" s="15">
        <f>'VZGTTQ00009363 - Harini Sridhar'!O65</f>
        <v>13225.756097560974</v>
      </c>
      <c r="U470" s="15">
        <f>'VZGTTQ00009363 - Harini Sridhar'!P65</f>
        <v>17634.341463414632</v>
      </c>
      <c r="V470" s="98">
        <f>'VZGTTQ00009363 - Harini Sridhar'!Q65</f>
        <v>0</v>
      </c>
    </row>
    <row r="471" spans="1:22" ht="20.9" customHeight="1">
      <c r="A471" s="98">
        <f>'VZGTTQ00009363 - Harini Sridhar'!A66</f>
        <v>896997</v>
      </c>
      <c r="B471" s="98" t="str">
        <f>'VZGTTQ00009363 - Harini Sridhar'!B66</f>
        <v>Ghosh,Debolina</v>
      </c>
      <c r="C471" s="98" t="str">
        <f>'VZGTTQ00009363 - Harini Sridhar'!C66</f>
        <v xml:space="preserve">Offshore </v>
      </c>
      <c r="D471" s="98">
        <f>'VZGTTQ00009363 - Harini Sridhar'!D66</f>
        <v>0</v>
      </c>
      <c r="E471" s="103" t="str">
        <f>'VZGTTQ00009363 - Harini Sridhar'!E66</f>
        <v>Java MS Developer -Level 3</v>
      </c>
      <c r="F471" s="111" t="s">
        <v>111</v>
      </c>
      <c r="G471" s="111" t="s">
        <v>112</v>
      </c>
      <c r="H471" s="98">
        <v>1000428977</v>
      </c>
      <c r="I471" s="98" t="s">
        <v>114</v>
      </c>
      <c r="J471" s="98" t="s">
        <v>33</v>
      </c>
      <c r="K471" s="15">
        <f>'VZGTTQ00009363 - Harini Sridhar'!F66</f>
        <v>25.048780487804876</v>
      </c>
      <c r="L471" s="15">
        <f>'VZGTTQ00009363 - Harini Sridhar'!G66</f>
        <v>4408.585365853658</v>
      </c>
      <c r="M471" s="15">
        <f>'VZGTTQ00009363 - Harini Sridhar'!H66</f>
        <v>0</v>
      </c>
      <c r="N471" s="15">
        <f>'VZGTTQ00009363 - Harini Sridhar'!I66</f>
        <v>0</v>
      </c>
      <c r="O471" s="15">
        <f>'VZGTTQ00009363 - Harini Sridhar'!J66</f>
        <v>4408.585365853658</v>
      </c>
      <c r="P471" s="15">
        <f>'VZGTTQ00009363 - Harini Sridhar'!K66</f>
        <v>4408.585365853658</v>
      </c>
      <c r="Q471" s="15">
        <f>'VZGTTQ00009363 - Harini Sridhar'!L66</f>
        <v>4408.585365853658</v>
      </c>
      <c r="R471" s="15">
        <f>'VZGTTQ00009363 - Harini Sridhar'!M66</f>
        <v>4408.585365853658</v>
      </c>
      <c r="S471" s="15">
        <f>'VZGTTQ00009363 - Harini Sridhar'!N66</f>
        <v>4408.585365853658</v>
      </c>
      <c r="T471" s="15">
        <f>'VZGTTQ00009363 - Harini Sridhar'!O66</f>
        <v>13225.756097560974</v>
      </c>
      <c r="U471" s="15">
        <f>'VZGTTQ00009363 - Harini Sridhar'!P66</f>
        <v>17634.341463414632</v>
      </c>
      <c r="V471" s="98">
        <f>'VZGTTQ00009363 - Harini Sridhar'!Q66</f>
        <v>0</v>
      </c>
    </row>
    <row r="472" spans="1:22" ht="20.9" customHeight="1">
      <c r="A472" s="98">
        <f>'VZGTTQ00009363 - Harini Sridhar'!A67</f>
        <v>210843</v>
      </c>
      <c r="B472" s="98" t="str">
        <f>'VZGTTQ00009363 - Harini Sridhar'!B67</f>
        <v>K,Muthuvel</v>
      </c>
      <c r="C472" s="98" t="str">
        <f>'VZGTTQ00009363 - Harini Sridhar'!C67</f>
        <v xml:space="preserve">Offshore </v>
      </c>
      <c r="D472" s="98">
        <f>'VZGTTQ00009363 - Harini Sridhar'!D67</f>
        <v>0</v>
      </c>
      <c r="E472" s="103" t="str">
        <f>'VZGTTQ00009363 - Harini Sridhar'!E67</f>
        <v>Java MS Developer -Level 3</v>
      </c>
      <c r="F472" s="111" t="s">
        <v>111</v>
      </c>
      <c r="G472" s="111" t="s">
        <v>112</v>
      </c>
      <c r="H472" s="98">
        <v>1000428977</v>
      </c>
      <c r="I472" s="98" t="s">
        <v>114</v>
      </c>
      <c r="J472" s="98" t="s">
        <v>33</v>
      </c>
      <c r="K472" s="15">
        <f>'VZGTTQ00009363 - Harini Sridhar'!F67</f>
        <v>25.048780487804876</v>
      </c>
      <c r="L472" s="15">
        <f>'VZGTTQ00009363 - Harini Sridhar'!G67</f>
        <v>4408.585365853658</v>
      </c>
      <c r="M472" s="15">
        <f>'VZGTTQ00009363 - Harini Sridhar'!H67</f>
        <v>0</v>
      </c>
      <c r="N472" s="15">
        <f>'VZGTTQ00009363 - Harini Sridhar'!I67</f>
        <v>0</v>
      </c>
      <c r="O472" s="15">
        <f>'VZGTTQ00009363 - Harini Sridhar'!J67</f>
        <v>4408.585365853658</v>
      </c>
      <c r="P472" s="15">
        <f>'VZGTTQ00009363 - Harini Sridhar'!K67</f>
        <v>4408.585365853658</v>
      </c>
      <c r="Q472" s="15">
        <f>'VZGTTQ00009363 - Harini Sridhar'!L67</f>
        <v>4408.585365853658</v>
      </c>
      <c r="R472" s="15">
        <f>'VZGTTQ00009363 - Harini Sridhar'!M67</f>
        <v>4408.585365853658</v>
      </c>
      <c r="S472" s="15">
        <f>'VZGTTQ00009363 - Harini Sridhar'!N67</f>
        <v>4408.585365853658</v>
      </c>
      <c r="T472" s="15">
        <f>'VZGTTQ00009363 - Harini Sridhar'!O67</f>
        <v>13225.756097560974</v>
      </c>
      <c r="U472" s="15">
        <f>'VZGTTQ00009363 - Harini Sridhar'!P67</f>
        <v>17634.341463414632</v>
      </c>
      <c r="V472" s="98">
        <f>'VZGTTQ00009363 - Harini Sridhar'!Q67</f>
        <v>0</v>
      </c>
    </row>
    <row r="473" spans="1:22" ht="20.9" customHeight="1">
      <c r="A473" s="98">
        <f>'VZGTTQ00009363 - Harini Sridhar'!A68</f>
        <v>2222549</v>
      </c>
      <c r="B473" s="98" t="str">
        <f>'VZGTTQ00009363 - Harini Sridhar'!B68</f>
        <v>Kumari,Anu</v>
      </c>
      <c r="C473" s="98" t="str">
        <f>'VZGTTQ00009363 - Harini Sridhar'!C68</f>
        <v xml:space="preserve">Offshore </v>
      </c>
      <c r="D473" s="98">
        <f>'VZGTTQ00009363 - Harini Sridhar'!D68</f>
        <v>0</v>
      </c>
      <c r="E473" s="103" t="str">
        <f>'VZGTTQ00009363 - Harini Sridhar'!E68</f>
        <v>Java MS Developer -Level 3</v>
      </c>
      <c r="F473" s="111" t="s">
        <v>111</v>
      </c>
      <c r="G473" s="111" t="s">
        <v>112</v>
      </c>
      <c r="H473" s="98">
        <v>1000428977</v>
      </c>
      <c r="I473" s="98" t="s">
        <v>114</v>
      </c>
      <c r="J473" s="98" t="s">
        <v>33</v>
      </c>
      <c r="K473" s="15">
        <f>'VZGTTQ00009363 - Harini Sridhar'!F68</f>
        <v>25.048780487804876</v>
      </c>
      <c r="L473" s="15">
        <f>'VZGTTQ00009363 - Harini Sridhar'!G68</f>
        <v>4408.585365853658</v>
      </c>
      <c r="M473" s="15">
        <f>'VZGTTQ00009363 - Harini Sridhar'!H68</f>
        <v>0</v>
      </c>
      <c r="N473" s="15">
        <f>'VZGTTQ00009363 - Harini Sridhar'!I68</f>
        <v>0</v>
      </c>
      <c r="O473" s="15">
        <f>'VZGTTQ00009363 - Harini Sridhar'!J68</f>
        <v>4408.585365853658</v>
      </c>
      <c r="P473" s="15">
        <f>'VZGTTQ00009363 - Harini Sridhar'!K68</f>
        <v>4408.585365853658</v>
      </c>
      <c r="Q473" s="15">
        <f>'VZGTTQ00009363 - Harini Sridhar'!L68</f>
        <v>4408.585365853658</v>
      </c>
      <c r="R473" s="15">
        <f>'VZGTTQ00009363 - Harini Sridhar'!M68</f>
        <v>4408.585365853658</v>
      </c>
      <c r="S473" s="15">
        <f>'VZGTTQ00009363 - Harini Sridhar'!N68</f>
        <v>4408.585365853658</v>
      </c>
      <c r="T473" s="15">
        <f>'VZGTTQ00009363 - Harini Sridhar'!O68</f>
        <v>13225.756097560974</v>
      </c>
      <c r="U473" s="15">
        <f>'VZGTTQ00009363 - Harini Sridhar'!P68</f>
        <v>17634.341463414632</v>
      </c>
      <c r="V473" s="98">
        <f>'VZGTTQ00009363 - Harini Sridhar'!Q68</f>
        <v>0</v>
      </c>
    </row>
    <row r="474" spans="1:22" ht="20.9" customHeight="1">
      <c r="A474" s="98">
        <f>'VZGTTQ00009363 - Harini Sridhar'!A69</f>
        <v>2222571</v>
      </c>
      <c r="B474" s="98" t="str">
        <f>'VZGTTQ00009363 - Harini Sridhar'!B69</f>
        <v>Nikhil Maneesh,Kale</v>
      </c>
      <c r="C474" s="98" t="str">
        <f>'VZGTTQ00009363 - Harini Sridhar'!C69</f>
        <v xml:space="preserve">Offshore </v>
      </c>
      <c r="D474" s="98">
        <f>'VZGTTQ00009363 - Harini Sridhar'!D69</f>
        <v>0</v>
      </c>
      <c r="E474" s="103" t="str">
        <f>'VZGTTQ00009363 - Harini Sridhar'!E69</f>
        <v>Java MS Developer -Level 3</v>
      </c>
      <c r="F474" s="111" t="s">
        <v>111</v>
      </c>
      <c r="G474" s="111" t="s">
        <v>112</v>
      </c>
      <c r="H474" s="98">
        <v>1000430236</v>
      </c>
      <c r="I474" s="98" t="s">
        <v>116</v>
      </c>
      <c r="J474" s="98" t="s">
        <v>33</v>
      </c>
      <c r="K474" s="15">
        <f>'VZGTTQ00009363 - Harini Sridhar'!F69</f>
        <v>25.048780487804876</v>
      </c>
      <c r="L474" s="15">
        <f>'VZGTTQ00009363 - Harini Sridhar'!G69</f>
        <v>4408.585365853658</v>
      </c>
      <c r="M474" s="15">
        <f>'VZGTTQ00009363 - Harini Sridhar'!H69</f>
        <v>0</v>
      </c>
      <c r="N474" s="15">
        <f>'VZGTTQ00009363 - Harini Sridhar'!I69</f>
        <v>0</v>
      </c>
      <c r="O474" s="15">
        <f>'VZGTTQ00009363 - Harini Sridhar'!J69</f>
        <v>4408.585365853658</v>
      </c>
      <c r="P474" s="15">
        <f>'VZGTTQ00009363 - Harini Sridhar'!K69</f>
        <v>4408.585365853658</v>
      </c>
      <c r="Q474" s="15">
        <f>'VZGTTQ00009363 - Harini Sridhar'!L69</f>
        <v>4408.585365853658</v>
      </c>
      <c r="R474" s="15">
        <f>'VZGTTQ00009363 - Harini Sridhar'!M69</f>
        <v>4408.585365853658</v>
      </c>
      <c r="S474" s="15">
        <f>'VZGTTQ00009363 - Harini Sridhar'!N69</f>
        <v>4408.585365853658</v>
      </c>
      <c r="T474" s="15">
        <f>'VZGTTQ00009363 - Harini Sridhar'!O69</f>
        <v>13225.756097560974</v>
      </c>
      <c r="U474" s="15">
        <f>'VZGTTQ00009363 - Harini Sridhar'!P69</f>
        <v>17634.341463414632</v>
      </c>
      <c r="V474" s="98">
        <f>'VZGTTQ00009363 - Harini Sridhar'!Q69</f>
        <v>0</v>
      </c>
    </row>
    <row r="475" spans="1:22" ht="20.9" customHeight="1">
      <c r="A475" s="98">
        <f>'VZGTTQ00009363 - Harini Sridhar'!A70</f>
        <v>2117817</v>
      </c>
      <c r="B475" s="98" t="str">
        <f>'VZGTTQ00009363 - Harini Sridhar'!B70</f>
        <v>Kolar,Shruthi</v>
      </c>
      <c r="C475" s="98" t="str">
        <f>'VZGTTQ00009363 - Harini Sridhar'!C70</f>
        <v xml:space="preserve">Offshore </v>
      </c>
      <c r="D475" s="98">
        <f>'VZGTTQ00009363 - Harini Sridhar'!D70</f>
        <v>0</v>
      </c>
      <c r="E475" s="103" t="str">
        <f>'VZGTTQ00009363 - Harini Sridhar'!E70</f>
        <v>Java MS Developer -Level 3</v>
      </c>
      <c r="F475" s="111" t="s">
        <v>111</v>
      </c>
      <c r="G475" s="111" t="s">
        <v>112</v>
      </c>
      <c r="H475" s="98">
        <v>1000428977</v>
      </c>
      <c r="I475" s="98" t="s">
        <v>114</v>
      </c>
      <c r="J475" s="98" t="s">
        <v>33</v>
      </c>
      <c r="K475" s="15">
        <f>'VZGTTQ00009363 - Harini Sridhar'!F70</f>
        <v>25.048780487804876</v>
      </c>
      <c r="L475" s="15">
        <f>'VZGTTQ00009363 - Harini Sridhar'!G70</f>
        <v>4408.585365853658</v>
      </c>
      <c r="M475" s="15">
        <f>'VZGTTQ00009363 - Harini Sridhar'!H70</f>
        <v>0</v>
      </c>
      <c r="N475" s="15">
        <f>'VZGTTQ00009363 - Harini Sridhar'!I70</f>
        <v>0</v>
      </c>
      <c r="O475" s="15">
        <f>'VZGTTQ00009363 - Harini Sridhar'!J70</f>
        <v>4408.585365853658</v>
      </c>
      <c r="P475" s="15">
        <f>'VZGTTQ00009363 - Harini Sridhar'!K70</f>
        <v>4408.585365853658</v>
      </c>
      <c r="Q475" s="15">
        <f>'VZGTTQ00009363 - Harini Sridhar'!L70</f>
        <v>4408.585365853658</v>
      </c>
      <c r="R475" s="15">
        <f>'VZGTTQ00009363 - Harini Sridhar'!M70</f>
        <v>4408.585365853658</v>
      </c>
      <c r="S475" s="15">
        <f>'VZGTTQ00009363 - Harini Sridhar'!N70</f>
        <v>4408.585365853658</v>
      </c>
      <c r="T475" s="15">
        <f>'VZGTTQ00009363 - Harini Sridhar'!O70</f>
        <v>13225.756097560974</v>
      </c>
      <c r="U475" s="15">
        <f>'VZGTTQ00009363 - Harini Sridhar'!P70</f>
        <v>17634.341463414632</v>
      </c>
      <c r="V475" s="98">
        <f>'VZGTTQ00009363 - Harini Sridhar'!Q70</f>
        <v>0</v>
      </c>
    </row>
    <row r="476" spans="1:22" ht="20.9" customHeight="1">
      <c r="A476" s="98">
        <f>'VZGTTQ00009363 - Harini Sridhar'!A71</f>
        <v>2123675</v>
      </c>
      <c r="B476" s="98" t="str">
        <f>'VZGTTQ00009363 - Harini Sridhar'!B71</f>
        <v>Mashetty,Videsh</v>
      </c>
      <c r="C476" s="98" t="str">
        <f>'VZGTTQ00009363 - Harini Sridhar'!C71</f>
        <v xml:space="preserve">Offshore </v>
      </c>
      <c r="D476" s="98">
        <f>'VZGTTQ00009363 - Harini Sridhar'!D71</f>
        <v>0</v>
      </c>
      <c r="E476" s="103" t="str">
        <f>'VZGTTQ00009363 - Harini Sridhar'!E71</f>
        <v>Java MS Developer -Level 3</v>
      </c>
      <c r="F476" s="111" t="s">
        <v>111</v>
      </c>
      <c r="G476" s="111" t="s">
        <v>112</v>
      </c>
      <c r="H476" s="98">
        <v>1000428977</v>
      </c>
      <c r="I476" s="98" t="s">
        <v>114</v>
      </c>
      <c r="J476" s="98" t="s">
        <v>33</v>
      </c>
      <c r="K476" s="15">
        <f>'VZGTTQ00009363 - Harini Sridhar'!F71</f>
        <v>25.048780487804876</v>
      </c>
      <c r="L476" s="15">
        <f>'VZGTTQ00009363 - Harini Sridhar'!G71</f>
        <v>4408.585365853658</v>
      </c>
      <c r="M476" s="15">
        <f>'VZGTTQ00009363 - Harini Sridhar'!H71</f>
        <v>0</v>
      </c>
      <c r="N476" s="15">
        <f>'VZGTTQ00009363 - Harini Sridhar'!I71</f>
        <v>0</v>
      </c>
      <c r="O476" s="15">
        <f>'VZGTTQ00009363 - Harini Sridhar'!J71</f>
        <v>4408.585365853658</v>
      </c>
      <c r="P476" s="15">
        <f>'VZGTTQ00009363 - Harini Sridhar'!K71</f>
        <v>4408.585365853658</v>
      </c>
      <c r="Q476" s="15">
        <f>'VZGTTQ00009363 - Harini Sridhar'!L71</f>
        <v>4408.585365853658</v>
      </c>
      <c r="R476" s="15">
        <f>'VZGTTQ00009363 - Harini Sridhar'!M71</f>
        <v>4408.585365853658</v>
      </c>
      <c r="S476" s="15">
        <f>'VZGTTQ00009363 - Harini Sridhar'!N71</f>
        <v>4408.585365853658</v>
      </c>
      <c r="T476" s="15">
        <f>'VZGTTQ00009363 - Harini Sridhar'!O71</f>
        <v>13225.756097560974</v>
      </c>
      <c r="U476" s="15">
        <f>'VZGTTQ00009363 - Harini Sridhar'!P71</f>
        <v>17634.341463414632</v>
      </c>
      <c r="V476" s="98">
        <f>'VZGTTQ00009363 - Harini Sridhar'!Q71</f>
        <v>0</v>
      </c>
    </row>
    <row r="477" spans="1:22" ht="20.9" customHeight="1">
      <c r="A477" s="98">
        <f>'VZGTTQ00009363 - Harini Sridhar'!A72</f>
        <v>2145738</v>
      </c>
      <c r="B477" s="98" t="str">
        <f>'VZGTTQ00009363 - Harini Sridhar'!B72</f>
        <v>Magar,Omkar Pramod</v>
      </c>
      <c r="C477" s="98" t="str">
        <f>'VZGTTQ00009363 - Harini Sridhar'!C72</f>
        <v xml:space="preserve">Offshore </v>
      </c>
      <c r="D477" s="98">
        <f>'VZGTTQ00009363 - Harini Sridhar'!D72</f>
        <v>0</v>
      </c>
      <c r="E477" s="103" t="str">
        <f>'VZGTTQ00009363 - Harini Sridhar'!E72</f>
        <v>Java MS Developer -Level 3</v>
      </c>
      <c r="F477" s="111" t="s">
        <v>111</v>
      </c>
      <c r="G477" s="111" t="s">
        <v>112</v>
      </c>
      <c r="H477" s="98">
        <v>1000428977</v>
      </c>
      <c r="I477" s="98" t="s">
        <v>114</v>
      </c>
      <c r="J477" s="98" t="s">
        <v>33</v>
      </c>
      <c r="K477" s="15">
        <f>'VZGTTQ00009363 - Harini Sridhar'!F72</f>
        <v>25.048780487804876</v>
      </c>
      <c r="L477" s="15">
        <f>'VZGTTQ00009363 - Harini Sridhar'!G72</f>
        <v>4408.585365853658</v>
      </c>
      <c r="M477" s="15">
        <f>'VZGTTQ00009363 - Harini Sridhar'!H72</f>
        <v>0</v>
      </c>
      <c r="N477" s="15">
        <f>'VZGTTQ00009363 - Harini Sridhar'!I72</f>
        <v>0</v>
      </c>
      <c r="O477" s="15">
        <f>'VZGTTQ00009363 - Harini Sridhar'!J72</f>
        <v>4408.585365853658</v>
      </c>
      <c r="P477" s="15">
        <f>'VZGTTQ00009363 - Harini Sridhar'!K72</f>
        <v>4408.585365853658</v>
      </c>
      <c r="Q477" s="15">
        <f>'VZGTTQ00009363 - Harini Sridhar'!L72</f>
        <v>4408.585365853658</v>
      </c>
      <c r="R477" s="15">
        <f>'VZGTTQ00009363 - Harini Sridhar'!M72</f>
        <v>4408.585365853658</v>
      </c>
      <c r="S477" s="15">
        <f>'VZGTTQ00009363 - Harini Sridhar'!N72</f>
        <v>4408.585365853658</v>
      </c>
      <c r="T477" s="15">
        <f>'VZGTTQ00009363 - Harini Sridhar'!O72</f>
        <v>13225.756097560974</v>
      </c>
      <c r="U477" s="15">
        <f>'VZGTTQ00009363 - Harini Sridhar'!P72</f>
        <v>17634.341463414632</v>
      </c>
      <c r="V477" s="98">
        <f>'VZGTTQ00009363 - Harini Sridhar'!Q72</f>
        <v>0</v>
      </c>
    </row>
    <row r="478" spans="1:22" ht="20.9" customHeight="1">
      <c r="A478" s="98">
        <f>'VZGTTQ00009363 - Harini Sridhar'!A73</f>
        <v>2160556</v>
      </c>
      <c r="B478" s="98" t="str">
        <f>'VZGTTQ00009363 - Harini Sridhar'!B73</f>
        <v>Chennamsetti,Joshi Nagendra</v>
      </c>
      <c r="C478" s="98" t="str">
        <f>'VZGTTQ00009363 - Harini Sridhar'!C73</f>
        <v xml:space="preserve">Offshore </v>
      </c>
      <c r="D478" s="98">
        <f>'VZGTTQ00009363 - Harini Sridhar'!D73</f>
        <v>0</v>
      </c>
      <c r="E478" s="103" t="str">
        <f>'VZGTTQ00009363 - Harini Sridhar'!E73</f>
        <v>Automation Tester-Level 2</v>
      </c>
      <c r="F478" s="111" t="s">
        <v>111</v>
      </c>
      <c r="G478" s="111" t="s">
        <v>112</v>
      </c>
      <c r="H478" s="98">
        <v>1000428977</v>
      </c>
      <c r="I478" s="98" t="s">
        <v>114</v>
      </c>
      <c r="J478" s="98" t="s">
        <v>24</v>
      </c>
      <c r="K478" s="15">
        <f>'VZGTTQ00009363 - Harini Sridhar'!F73</f>
        <v>20.195121951219512</v>
      </c>
      <c r="L478" s="15">
        <f>'VZGTTQ00009363 - Harini Sridhar'!G73</f>
        <v>3554.3414634146343</v>
      </c>
      <c r="M478" s="15">
        <f>'VZGTTQ00009363 - Harini Sridhar'!H73</f>
        <v>0</v>
      </c>
      <c r="N478" s="15">
        <f>'VZGTTQ00009363 - Harini Sridhar'!I73</f>
        <v>0</v>
      </c>
      <c r="O478" s="15">
        <f>'VZGTTQ00009363 - Harini Sridhar'!J73</f>
        <v>3554.3414634146343</v>
      </c>
      <c r="P478" s="15">
        <f>'VZGTTQ00009363 - Harini Sridhar'!K73</f>
        <v>3554.3414634146343</v>
      </c>
      <c r="Q478" s="15">
        <f>'VZGTTQ00009363 - Harini Sridhar'!L73</f>
        <v>3554.3414634146343</v>
      </c>
      <c r="R478" s="15">
        <f>'VZGTTQ00009363 - Harini Sridhar'!M73</f>
        <v>3554.3414634146343</v>
      </c>
      <c r="S478" s="15">
        <f>'VZGTTQ00009363 - Harini Sridhar'!N73</f>
        <v>3554.3414634146343</v>
      </c>
      <c r="T478" s="15">
        <f>'VZGTTQ00009363 - Harini Sridhar'!O73</f>
        <v>10663.024390243903</v>
      </c>
      <c r="U478" s="15">
        <f>'VZGTTQ00009363 - Harini Sridhar'!P73</f>
        <v>14217.365853658537</v>
      </c>
      <c r="V478" s="98">
        <f>'VZGTTQ00009363 - Harini Sridhar'!Q73</f>
        <v>0</v>
      </c>
    </row>
    <row r="479" spans="1:22" ht="20.9" customHeight="1">
      <c r="A479" s="98">
        <f>'VZGTTQ00009363 - Harini Sridhar'!A74</f>
        <v>2160890</v>
      </c>
      <c r="B479" s="98" t="str">
        <f>'VZGTTQ00009363 - Harini Sridhar'!B74</f>
        <v>Venkatesh,Sai Aishwarya Lakshmi</v>
      </c>
      <c r="C479" s="98" t="str">
        <f>'VZGTTQ00009363 - Harini Sridhar'!C74</f>
        <v xml:space="preserve">Offshore </v>
      </c>
      <c r="D479" s="98">
        <f>'VZGTTQ00009363 - Harini Sridhar'!D74</f>
        <v>0</v>
      </c>
      <c r="E479" s="103" t="str">
        <f>'VZGTTQ00009363 - Harini Sridhar'!E74</f>
        <v>Automation Tester-Level 2</v>
      </c>
      <c r="F479" s="111" t="s">
        <v>111</v>
      </c>
      <c r="G479" s="111" t="s">
        <v>112</v>
      </c>
      <c r="H479" s="98">
        <v>1000428977</v>
      </c>
      <c r="I479" s="98" t="s">
        <v>114</v>
      </c>
      <c r="J479" s="98" t="s">
        <v>33</v>
      </c>
      <c r="K479" s="15">
        <f>'VZGTTQ00009363 - Harini Sridhar'!F74</f>
        <v>20.195121951219512</v>
      </c>
      <c r="L479" s="15">
        <f>'VZGTTQ00009363 - Harini Sridhar'!G74</f>
        <v>3554.3414634146343</v>
      </c>
      <c r="M479" s="15">
        <f>'VZGTTQ00009363 - Harini Sridhar'!H74</f>
        <v>0</v>
      </c>
      <c r="N479" s="15">
        <f>'VZGTTQ00009363 - Harini Sridhar'!I74</f>
        <v>0</v>
      </c>
      <c r="O479" s="15">
        <f>'VZGTTQ00009363 - Harini Sridhar'!J74</f>
        <v>3554.3414634146343</v>
      </c>
      <c r="P479" s="15">
        <f>'VZGTTQ00009363 - Harini Sridhar'!K74</f>
        <v>3554.3414634146343</v>
      </c>
      <c r="Q479" s="15">
        <f>'VZGTTQ00009363 - Harini Sridhar'!L74</f>
        <v>3554.3414634146343</v>
      </c>
      <c r="R479" s="15">
        <f>'VZGTTQ00009363 - Harini Sridhar'!M74</f>
        <v>3554.3414634146343</v>
      </c>
      <c r="S479" s="15">
        <f>'VZGTTQ00009363 - Harini Sridhar'!N74</f>
        <v>3554.3414634146343</v>
      </c>
      <c r="T479" s="15">
        <f>'VZGTTQ00009363 - Harini Sridhar'!O74</f>
        <v>10663.024390243903</v>
      </c>
      <c r="U479" s="15">
        <f>'VZGTTQ00009363 - Harini Sridhar'!P74</f>
        <v>14217.365853658537</v>
      </c>
      <c r="V479" s="98">
        <f>'VZGTTQ00009363 - Harini Sridhar'!Q74</f>
        <v>0</v>
      </c>
    </row>
    <row r="480" spans="1:22" ht="20.9" customHeight="1">
      <c r="A480" s="98">
        <f>'VZGTTQ00009363 - Harini Sridhar'!A75</f>
        <v>2183562</v>
      </c>
      <c r="B480" s="98" t="str">
        <f>'VZGTTQ00009363 - Harini Sridhar'!B75</f>
        <v>Paluri,Gopi</v>
      </c>
      <c r="C480" s="98" t="str">
        <f>'VZGTTQ00009363 - Harini Sridhar'!C75</f>
        <v xml:space="preserve">Offshore </v>
      </c>
      <c r="D480" s="98">
        <f>'VZGTTQ00009363 - Harini Sridhar'!D75</f>
        <v>0</v>
      </c>
      <c r="E480" s="103" t="str">
        <f>'VZGTTQ00009363 - Harini Sridhar'!E75</f>
        <v>Automation Tester-Level 2</v>
      </c>
      <c r="F480" s="111" t="s">
        <v>111</v>
      </c>
      <c r="G480" s="111" t="s">
        <v>112</v>
      </c>
      <c r="H480" s="98">
        <v>1000428977</v>
      </c>
      <c r="I480" s="98" t="s">
        <v>114</v>
      </c>
      <c r="J480" s="98" t="s">
        <v>33</v>
      </c>
      <c r="K480" s="15">
        <f>'VZGTTQ00009363 - Harini Sridhar'!F75</f>
        <v>20.195121951219512</v>
      </c>
      <c r="L480" s="15">
        <f>'VZGTTQ00009363 - Harini Sridhar'!G75</f>
        <v>3554.3414634146343</v>
      </c>
      <c r="M480" s="15">
        <f>'VZGTTQ00009363 - Harini Sridhar'!H75</f>
        <v>0</v>
      </c>
      <c r="N480" s="15">
        <f>'VZGTTQ00009363 - Harini Sridhar'!I75</f>
        <v>0</v>
      </c>
      <c r="O480" s="15">
        <f>'VZGTTQ00009363 - Harini Sridhar'!J75</f>
        <v>3554.3414634146343</v>
      </c>
      <c r="P480" s="15">
        <f>'VZGTTQ00009363 - Harini Sridhar'!K75</f>
        <v>3554.3414634146343</v>
      </c>
      <c r="Q480" s="15">
        <f>'VZGTTQ00009363 - Harini Sridhar'!L75</f>
        <v>3554.3414634146343</v>
      </c>
      <c r="R480" s="15">
        <f>'VZGTTQ00009363 - Harini Sridhar'!M75</f>
        <v>3554.3414634146343</v>
      </c>
      <c r="S480" s="15">
        <f>'VZGTTQ00009363 - Harini Sridhar'!N75</f>
        <v>3554.3414634146343</v>
      </c>
      <c r="T480" s="15">
        <f>'VZGTTQ00009363 - Harini Sridhar'!O75</f>
        <v>10663.024390243903</v>
      </c>
      <c r="U480" s="15">
        <f>'VZGTTQ00009363 - Harini Sridhar'!P75</f>
        <v>14217.365853658537</v>
      </c>
      <c r="V480" s="98">
        <f>'VZGTTQ00009363 - Harini Sridhar'!Q75</f>
        <v>0</v>
      </c>
    </row>
    <row r="481" spans="1:22" ht="20.9" customHeight="1">
      <c r="A481" s="98">
        <f>'VZGTTQ00009363 - Harini Sridhar'!A76</f>
        <v>2229265</v>
      </c>
      <c r="B481" s="98" t="str">
        <f>'VZGTTQ00009363 - Harini Sridhar'!B76</f>
        <v>Palli,Bhanu Prakash</v>
      </c>
      <c r="C481" s="98" t="str">
        <f>'VZGTTQ00009363 - Harini Sridhar'!C76</f>
        <v xml:space="preserve">Offshore </v>
      </c>
      <c r="D481" s="98">
        <f>'VZGTTQ00009363 - Harini Sridhar'!D76</f>
        <v>0</v>
      </c>
      <c r="E481" s="103" t="str">
        <f>'VZGTTQ00009363 - Harini Sridhar'!E76</f>
        <v>Automation Tester-Level 2</v>
      </c>
      <c r="F481" s="111" t="s">
        <v>111</v>
      </c>
      <c r="G481" s="111" t="s">
        <v>112</v>
      </c>
      <c r="H481" s="98">
        <v>1000428977</v>
      </c>
      <c r="I481" s="98" t="s">
        <v>114</v>
      </c>
      <c r="J481" s="98" t="s">
        <v>33</v>
      </c>
      <c r="K481" s="15">
        <f>'VZGTTQ00009363 - Harini Sridhar'!F76</f>
        <v>20.195121951219512</v>
      </c>
      <c r="L481" s="15">
        <f>'VZGTTQ00009363 - Harini Sridhar'!G76</f>
        <v>3554.3414634146343</v>
      </c>
      <c r="M481" s="15">
        <f>'VZGTTQ00009363 - Harini Sridhar'!H76</f>
        <v>0</v>
      </c>
      <c r="N481" s="15">
        <f>'VZGTTQ00009363 - Harini Sridhar'!I76</f>
        <v>0</v>
      </c>
      <c r="O481" s="15">
        <f>'VZGTTQ00009363 - Harini Sridhar'!J76</f>
        <v>3554.3414634146343</v>
      </c>
      <c r="P481" s="15">
        <f>'VZGTTQ00009363 - Harini Sridhar'!K76</f>
        <v>3554.3414634146343</v>
      </c>
      <c r="Q481" s="15">
        <f>'VZGTTQ00009363 - Harini Sridhar'!L76</f>
        <v>3554.3414634146343</v>
      </c>
      <c r="R481" s="15">
        <f>'VZGTTQ00009363 - Harini Sridhar'!M76</f>
        <v>3554.3414634146343</v>
      </c>
      <c r="S481" s="15">
        <f>'VZGTTQ00009363 - Harini Sridhar'!N76</f>
        <v>3554.3414634146343</v>
      </c>
      <c r="T481" s="15">
        <f>'VZGTTQ00009363 - Harini Sridhar'!O76</f>
        <v>10663.024390243903</v>
      </c>
      <c r="U481" s="15">
        <f>'VZGTTQ00009363 - Harini Sridhar'!P76</f>
        <v>14217.365853658537</v>
      </c>
      <c r="V481" s="98">
        <f>'VZGTTQ00009363 - Harini Sridhar'!Q76</f>
        <v>0</v>
      </c>
    </row>
    <row r="482" spans="1:22" ht="20.9" customHeight="1">
      <c r="A482" s="98">
        <f>'VZGTTQ00009363 - Harini Sridhar'!A77</f>
        <v>2230404</v>
      </c>
      <c r="B482" s="98" t="str">
        <f>'VZGTTQ00009363 - Harini Sridhar'!B77</f>
        <v>Sayyad,Shabana Rahim</v>
      </c>
      <c r="C482" s="98" t="str">
        <f>'VZGTTQ00009363 - Harini Sridhar'!C77</f>
        <v xml:space="preserve">Offshore </v>
      </c>
      <c r="D482" s="98">
        <f>'VZGTTQ00009363 - Harini Sridhar'!D77</f>
        <v>0</v>
      </c>
      <c r="E482" s="103" t="str">
        <f>'VZGTTQ00009363 - Harini Sridhar'!E77</f>
        <v>Automation Tester-Level 2</v>
      </c>
      <c r="F482" s="111" t="s">
        <v>111</v>
      </c>
      <c r="G482" s="111" t="s">
        <v>112</v>
      </c>
      <c r="H482" s="98">
        <v>1000441057</v>
      </c>
      <c r="I482" s="98" t="s">
        <v>49</v>
      </c>
      <c r="J482" s="98" t="s">
        <v>33</v>
      </c>
      <c r="K482" s="15">
        <f>'VZGTTQ00009363 - Harini Sridhar'!F77</f>
        <v>20.195121951219512</v>
      </c>
      <c r="L482" s="15">
        <f>'VZGTTQ00009363 - Harini Sridhar'!G77</f>
        <v>3554.3414634146343</v>
      </c>
      <c r="M482" s="15">
        <f>'VZGTTQ00009363 - Harini Sridhar'!H77</f>
        <v>0</v>
      </c>
      <c r="N482" s="15">
        <f>'VZGTTQ00009363 - Harini Sridhar'!I77</f>
        <v>0</v>
      </c>
      <c r="O482" s="15">
        <f>'VZGTTQ00009363 - Harini Sridhar'!J77</f>
        <v>3554.3414634146343</v>
      </c>
      <c r="P482" s="15">
        <f>'VZGTTQ00009363 - Harini Sridhar'!K77</f>
        <v>3554.3414634146343</v>
      </c>
      <c r="Q482" s="15">
        <f>'VZGTTQ00009363 - Harini Sridhar'!L77</f>
        <v>3554.3414634146343</v>
      </c>
      <c r="R482" s="15">
        <f>'VZGTTQ00009363 - Harini Sridhar'!M77</f>
        <v>3554.3414634146343</v>
      </c>
      <c r="S482" s="15">
        <f>'VZGTTQ00009363 - Harini Sridhar'!N77</f>
        <v>3554.3414634146343</v>
      </c>
      <c r="T482" s="15">
        <f>'VZGTTQ00009363 - Harini Sridhar'!O77</f>
        <v>10663.024390243903</v>
      </c>
      <c r="U482" s="15">
        <f>'VZGTTQ00009363 - Harini Sridhar'!P77</f>
        <v>14217.365853658537</v>
      </c>
      <c r="V482" s="98">
        <f>'VZGTTQ00009363 - Harini Sridhar'!Q77</f>
        <v>0</v>
      </c>
    </row>
    <row r="483" spans="1:22" ht="20.9" customHeight="1">
      <c r="A483" s="98">
        <f>'VZGTTQ00009363 - Harini Sridhar'!A78</f>
        <v>2273002</v>
      </c>
      <c r="B483" s="98" t="str">
        <f>'VZGTTQ00009363 - Harini Sridhar'!B78</f>
        <v>Thirumani,Paulraj</v>
      </c>
      <c r="C483" s="98" t="str">
        <f>'VZGTTQ00009363 - Harini Sridhar'!C78</f>
        <v xml:space="preserve">Offshore </v>
      </c>
      <c r="D483" s="98">
        <f>'VZGTTQ00009363 - Harini Sridhar'!D78</f>
        <v>0</v>
      </c>
      <c r="E483" s="103" t="str">
        <f>'VZGTTQ00009363 - Harini Sridhar'!E78</f>
        <v>Tester-Level 2</v>
      </c>
      <c r="F483" s="111" t="s">
        <v>111</v>
      </c>
      <c r="G483" s="111" t="s">
        <v>112</v>
      </c>
      <c r="H483" s="98">
        <v>1000428977</v>
      </c>
      <c r="I483" s="98" t="s">
        <v>114</v>
      </c>
      <c r="J483" s="98" t="s">
        <v>33</v>
      </c>
      <c r="K483" s="15">
        <f>'VZGTTQ00009363 - Harini Sridhar'!F78</f>
        <v>20.195121951219512</v>
      </c>
      <c r="L483" s="15">
        <f>'VZGTTQ00009363 - Harini Sridhar'!G78</f>
        <v>3554.3414634146343</v>
      </c>
      <c r="M483" s="15">
        <f>'VZGTTQ00009363 - Harini Sridhar'!H78</f>
        <v>0</v>
      </c>
      <c r="N483" s="15">
        <f>'VZGTTQ00009363 - Harini Sridhar'!I78</f>
        <v>0</v>
      </c>
      <c r="O483" s="15">
        <f>'VZGTTQ00009363 - Harini Sridhar'!J78</f>
        <v>3554.3414634146343</v>
      </c>
      <c r="P483" s="15">
        <f>'VZGTTQ00009363 - Harini Sridhar'!K78</f>
        <v>3554.3414634146343</v>
      </c>
      <c r="Q483" s="15">
        <f>'VZGTTQ00009363 - Harini Sridhar'!L78</f>
        <v>3554.3414634146343</v>
      </c>
      <c r="R483" s="15">
        <f>'VZGTTQ00009363 - Harini Sridhar'!M78</f>
        <v>3554.3414634146343</v>
      </c>
      <c r="S483" s="15">
        <f>'VZGTTQ00009363 - Harini Sridhar'!N78</f>
        <v>3554.3414634146343</v>
      </c>
      <c r="T483" s="15">
        <f>'VZGTTQ00009363 - Harini Sridhar'!O78</f>
        <v>10663.024390243903</v>
      </c>
      <c r="U483" s="15">
        <f>'VZGTTQ00009363 - Harini Sridhar'!P78</f>
        <v>14217.365853658537</v>
      </c>
      <c r="V483" s="98">
        <f>'VZGTTQ00009363 - Harini Sridhar'!Q78</f>
        <v>0</v>
      </c>
    </row>
    <row r="484" spans="1:22" ht="20.9" customHeight="1">
      <c r="A484" s="98">
        <f>'VZGTTQ00009363 - Harini Sridhar'!A79</f>
        <v>2276027</v>
      </c>
      <c r="B484" s="98" t="str">
        <f>'VZGTTQ00009363 - Harini Sridhar'!B79</f>
        <v>Kumar,Abhimanyu</v>
      </c>
      <c r="C484" s="98" t="str">
        <f>'VZGTTQ00009363 - Harini Sridhar'!C79</f>
        <v xml:space="preserve">Offshore </v>
      </c>
      <c r="D484" s="98">
        <f>'VZGTTQ00009363 - Harini Sridhar'!D79</f>
        <v>0</v>
      </c>
      <c r="E484" s="103" t="str">
        <f>'VZGTTQ00009363 - Harini Sridhar'!E79</f>
        <v>Tester-Level 2</v>
      </c>
      <c r="F484" s="111" t="s">
        <v>111</v>
      </c>
      <c r="G484" s="111" t="s">
        <v>112</v>
      </c>
      <c r="H484" s="98">
        <v>1000428977</v>
      </c>
      <c r="I484" s="98" t="s">
        <v>114</v>
      </c>
      <c r="J484" s="98" t="s">
        <v>33</v>
      </c>
      <c r="K484" s="15">
        <f>'VZGTTQ00009363 - Harini Sridhar'!F79</f>
        <v>20.195121951219512</v>
      </c>
      <c r="L484" s="15">
        <f>'VZGTTQ00009363 - Harini Sridhar'!G79</f>
        <v>3554.3414634146343</v>
      </c>
      <c r="M484" s="15">
        <f>'VZGTTQ00009363 - Harini Sridhar'!H79</f>
        <v>0</v>
      </c>
      <c r="N484" s="15">
        <f>'VZGTTQ00009363 - Harini Sridhar'!I79</f>
        <v>0</v>
      </c>
      <c r="O484" s="15">
        <f>'VZGTTQ00009363 - Harini Sridhar'!J79</f>
        <v>3554.3414634146343</v>
      </c>
      <c r="P484" s="15">
        <f>'VZGTTQ00009363 - Harini Sridhar'!K79</f>
        <v>3554.3414634146343</v>
      </c>
      <c r="Q484" s="15">
        <f>'VZGTTQ00009363 - Harini Sridhar'!L79</f>
        <v>3554.3414634146343</v>
      </c>
      <c r="R484" s="15">
        <f>'VZGTTQ00009363 - Harini Sridhar'!M79</f>
        <v>3554.3414634146343</v>
      </c>
      <c r="S484" s="15">
        <f>'VZGTTQ00009363 - Harini Sridhar'!N79</f>
        <v>3554.3414634146343</v>
      </c>
      <c r="T484" s="15">
        <f>'VZGTTQ00009363 - Harini Sridhar'!O79</f>
        <v>10663.024390243903</v>
      </c>
      <c r="U484" s="15">
        <f>'VZGTTQ00009363 - Harini Sridhar'!P79</f>
        <v>14217.365853658537</v>
      </c>
      <c r="V484" s="98">
        <f>'VZGTTQ00009363 - Harini Sridhar'!Q79</f>
        <v>0</v>
      </c>
    </row>
    <row r="485" spans="1:22" ht="20.9" customHeight="1">
      <c r="A485" s="98">
        <f>'VZGTTQ00009363 - Harini Sridhar'!A80</f>
        <v>2303877</v>
      </c>
      <c r="B485" s="98" t="str">
        <f>'VZGTTQ00009363 - Harini Sridhar'!B80</f>
        <v>K,Lavanya</v>
      </c>
      <c r="C485" s="98" t="str">
        <f>'VZGTTQ00009363 - Harini Sridhar'!C80</f>
        <v xml:space="preserve">Offshore </v>
      </c>
      <c r="D485" s="98">
        <f>'VZGTTQ00009363 - Harini Sridhar'!D80</f>
        <v>0</v>
      </c>
      <c r="E485" s="103" t="str">
        <f>'VZGTTQ00009363 - Harini Sridhar'!E80</f>
        <v>Tester-Level 2</v>
      </c>
      <c r="F485" s="111" t="s">
        <v>111</v>
      </c>
      <c r="G485" s="111" t="s">
        <v>112</v>
      </c>
      <c r="H485" s="98">
        <v>1000428977</v>
      </c>
      <c r="I485" s="98" t="s">
        <v>114</v>
      </c>
      <c r="J485" s="98" t="s">
        <v>27</v>
      </c>
      <c r="K485" s="15">
        <f>'VZGTTQ00009363 - Harini Sridhar'!F80</f>
        <v>20.195121951219512</v>
      </c>
      <c r="L485" s="15">
        <f>'VZGTTQ00009363 - Harini Sridhar'!G80</f>
        <v>3554.3414634146343</v>
      </c>
      <c r="M485" s="15">
        <f>'VZGTTQ00009363 - Harini Sridhar'!H80</f>
        <v>0</v>
      </c>
      <c r="N485" s="15">
        <f>'VZGTTQ00009363 - Harini Sridhar'!I80</f>
        <v>0</v>
      </c>
      <c r="O485" s="15">
        <f>'VZGTTQ00009363 - Harini Sridhar'!J80</f>
        <v>3554.3414634146343</v>
      </c>
      <c r="P485" s="15">
        <f>'VZGTTQ00009363 - Harini Sridhar'!K80</f>
        <v>3554.3414634146343</v>
      </c>
      <c r="Q485" s="15">
        <f>'VZGTTQ00009363 - Harini Sridhar'!L80</f>
        <v>3554.3414634146343</v>
      </c>
      <c r="R485" s="15">
        <f>'VZGTTQ00009363 - Harini Sridhar'!M80</f>
        <v>3554.3414634146343</v>
      </c>
      <c r="S485" s="15">
        <f>'VZGTTQ00009363 - Harini Sridhar'!N80</f>
        <v>3554.3414634146343</v>
      </c>
      <c r="T485" s="15">
        <f>'VZGTTQ00009363 - Harini Sridhar'!O80</f>
        <v>10663.024390243903</v>
      </c>
      <c r="U485" s="15">
        <f>'VZGTTQ00009363 - Harini Sridhar'!P80</f>
        <v>14217.365853658537</v>
      </c>
      <c r="V485" s="98">
        <f>'VZGTTQ00009363 - Harini Sridhar'!Q80</f>
        <v>0</v>
      </c>
    </row>
    <row r="486" spans="1:22" ht="20.9" customHeight="1">
      <c r="A486" s="98">
        <f>'VZGTTQ00009363 - Harini Sridhar'!A81</f>
        <v>2335164</v>
      </c>
      <c r="B486" s="98" t="str">
        <f>'VZGTTQ00009363 - Harini Sridhar'!B81</f>
        <v>G,Nagasundareswaran</v>
      </c>
      <c r="C486" s="98" t="str">
        <f>'VZGTTQ00009363 - Harini Sridhar'!C81</f>
        <v xml:space="preserve">Offshore </v>
      </c>
      <c r="D486" s="98">
        <f>'VZGTTQ00009363 - Harini Sridhar'!D81</f>
        <v>0</v>
      </c>
      <c r="E486" s="103" t="str">
        <f>'VZGTTQ00009363 - Harini Sridhar'!E81</f>
        <v>Tester-Level 2</v>
      </c>
      <c r="F486" s="111" t="s">
        <v>111</v>
      </c>
      <c r="G486" s="111" t="s">
        <v>112</v>
      </c>
      <c r="H486" s="98">
        <v>1000428977</v>
      </c>
      <c r="I486" s="98" t="s">
        <v>114</v>
      </c>
      <c r="J486" s="98" t="s">
        <v>27</v>
      </c>
      <c r="K486" s="15">
        <f>'VZGTTQ00009363 - Harini Sridhar'!F81</f>
        <v>20.195121951219512</v>
      </c>
      <c r="L486" s="15">
        <f>'VZGTTQ00009363 - Harini Sridhar'!G81</f>
        <v>3554.3414634146343</v>
      </c>
      <c r="M486" s="15">
        <f>'VZGTTQ00009363 - Harini Sridhar'!H81</f>
        <v>0</v>
      </c>
      <c r="N486" s="15">
        <f>'VZGTTQ00009363 - Harini Sridhar'!I81</f>
        <v>0</v>
      </c>
      <c r="O486" s="15">
        <f>'VZGTTQ00009363 - Harini Sridhar'!J81</f>
        <v>3554.3414634146343</v>
      </c>
      <c r="P486" s="15">
        <f>'VZGTTQ00009363 - Harini Sridhar'!K81</f>
        <v>3554.3414634146343</v>
      </c>
      <c r="Q486" s="15">
        <f>'VZGTTQ00009363 - Harini Sridhar'!L81</f>
        <v>3554.3414634146343</v>
      </c>
      <c r="R486" s="15">
        <f>'VZGTTQ00009363 - Harini Sridhar'!M81</f>
        <v>3554.3414634146343</v>
      </c>
      <c r="S486" s="15">
        <f>'VZGTTQ00009363 - Harini Sridhar'!N81</f>
        <v>3554.3414634146343</v>
      </c>
      <c r="T486" s="15">
        <f>'VZGTTQ00009363 - Harini Sridhar'!O81</f>
        <v>10663.024390243903</v>
      </c>
      <c r="U486" s="15">
        <f>'VZGTTQ00009363 - Harini Sridhar'!P81</f>
        <v>14217.365853658537</v>
      </c>
      <c r="V486" s="98">
        <f>'VZGTTQ00009363 - Harini Sridhar'!Q81</f>
        <v>0</v>
      </c>
    </row>
    <row r="487" spans="1:22" ht="20.9" customHeight="1">
      <c r="A487" s="98">
        <f>'VZGTTQ00009363 - Harini Sridhar'!A82</f>
        <v>295052</v>
      </c>
      <c r="B487" s="98" t="str">
        <f>'VZGTTQ00009363 - Harini Sridhar'!B82</f>
        <v>Reddy,Dwarakanatha</v>
      </c>
      <c r="C487" s="98" t="str">
        <f>'VZGTTQ00009363 - Harini Sridhar'!C82</f>
        <v xml:space="preserve">Offshore </v>
      </c>
      <c r="D487" s="98">
        <f>'VZGTTQ00009363 - Harini Sridhar'!D82</f>
        <v>0</v>
      </c>
      <c r="E487" s="103" t="str">
        <f>'VZGTTQ00009363 - Harini Sridhar'!E82</f>
        <v>Tester-Level 2</v>
      </c>
      <c r="F487" s="111" t="s">
        <v>111</v>
      </c>
      <c r="G487" s="111" t="s">
        <v>112</v>
      </c>
      <c r="H487" s="98" t="e">
        <v>#N/A</v>
      </c>
      <c r="I487" s="98" t="e">
        <v>#N/A</v>
      </c>
      <c r="J487" s="98" t="e">
        <v>#N/A</v>
      </c>
      <c r="K487" s="15">
        <f>'VZGTTQ00009363 - Harini Sridhar'!F82</f>
        <v>20.195121951219512</v>
      </c>
      <c r="L487" s="15">
        <f>'VZGTTQ00009363 - Harini Sridhar'!G82</f>
        <v>3554.3414634146343</v>
      </c>
      <c r="M487" s="15">
        <f>'VZGTTQ00009363 - Harini Sridhar'!H82</f>
        <v>0</v>
      </c>
      <c r="N487" s="15">
        <f>'VZGTTQ00009363 - Harini Sridhar'!I82</f>
        <v>0</v>
      </c>
      <c r="O487" s="15">
        <f>'VZGTTQ00009363 - Harini Sridhar'!J82</f>
        <v>3554.3414634146343</v>
      </c>
      <c r="P487" s="15">
        <f>'VZGTTQ00009363 - Harini Sridhar'!K82</f>
        <v>3554.3414634146343</v>
      </c>
      <c r="Q487" s="15">
        <f>'VZGTTQ00009363 - Harini Sridhar'!L82</f>
        <v>3554.3414634146343</v>
      </c>
      <c r="R487" s="15">
        <f>'VZGTTQ00009363 - Harini Sridhar'!M82</f>
        <v>3554.3414634146343</v>
      </c>
      <c r="S487" s="15">
        <f>'VZGTTQ00009363 - Harini Sridhar'!N82</f>
        <v>3554.3414634146343</v>
      </c>
      <c r="T487" s="15">
        <f>'VZGTTQ00009363 - Harini Sridhar'!O82</f>
        <v>10663.024390243903</v>
      </c>
      <c r="U487" s="15">
        <f>'VZGTTQ00009363 - Harini Sridhar'!P82</f>
        <v>14217.365853658537</v>
      </c>
      <c r="V487" s="98">
        <f>'VZGTTQ00009363 - Harini Sridhar'!Q82</f>
        <v>0</v>
      </c>
    </row>
    <row r="488" spans="1:22" ht="20.9" customHeight="1">
      <c r="A488" s="98">
        <f>'VZGTTQ00009363 - Harini Sridhar'!A83</f>
        <v>835284</v>
      </c>
      <c r="B488" s="98" t="str">
        <f>'VZGTTQ00009363 - Harini Sridhar'!B83</f>
        <v>Chitti Babu,Usha</v>
      </c>
      <c r="C488" s="98" t="str">
        <f>'VZGTTQ00009363 - Harini Sridhar'!C83</f>
        <v xml:space="preserve">Offshore </v>
      </c>
      <c r="D488" s="98">
        <f>'VZGTTQ00009363 - Harini Sridhar'!D83</f>
        <v>0</v>
      </c>
      <c r="E488" s="103" t="str">
        <f>'VZGTTQ00009363 - Harini Sridhar'!E83</f>
        <v>Tester-Level 2</v>
      </c>
      <c r="F488" s="111" t="s">
        <v>111</v>
      </c>
      <c r="G488" s="111" t="s">
        <v>112</v>
      </c>
      <c r="H488" s="98">
        <v>1000428977</v>
      </c>
      <c r="I488" s="98" t="s">
        <v>114</v>
      </c>
      <c r="J488" s="98" t="s">
        <v>33</v>
      </c>
      <c r="K488" s="15">
        <f>'VZGTTQ00009363 - Harini Sridhar'!F83</f>
        <v>20.195121951219512</v>
      </c>
      <c r="L488" s="15">
        <f>'VZGTTQ00009363 - Harini Sridhar'!G83</f>
        <v>3554.3414634146343</v>
      </c>
      <c r="M488" s="15">
        <f>'VZGTTQ00009363 - Harini Sridhar'!H83</f>
        <v>0</v>
      </c>
      <c r="N488" s="15">
        <f>'VZGTTQ00009363 - Harini Sridhar'!I83</f>
        <v>0</v>
      </c>
      <c r="O488" s="15">
        <f>'VZGTTQ00009363 - Harini Sridhar'!J83</f>
        <v>3554.3414634146343</v>
      </c>
      <c r="P488" s="15">
        <f>'VZGTTQ00009363 - Harini Sridhar'!K83</f>
        <v>3554.3414634146343</v>
      </c>
      <c r="Q488" s="15">
        <f>'VZGTTQ00009363 - Harini Sridhar'!L83</f>
        <v>3554.3414634146343</v>
      </c>
      <c r="R488" s="15">
        <f>'VZGTTQ00009363 - Harini Sridhar'!M83</f>
        <v>3554.3414634146343</v>
      </c>
      <c r="S488" s="15">
        <f>'VZGTTQ00009363 - Harini Sridhar'!N83</f>
        <v>3554.3414634146343</v>
      </c>
      <c r="T488" s="15">
        <f>'VZGTTQ00009363 - Harini Sridhar'!O83</f>
        <v>10663.024390243903</v>
      </c>
      <c r="U488" s="15">
        <f>'VZGTTQ00009363 - Harini Sridhar'!P83</f>
        <v>14217.365853658537</v>
      </c>
      <c r="V488" s="98">
        <f>'VZGTTQ00009363 - Harini Sridhar'!Q83</f>
        <v>0</v>
      </c>
    </row>
    <row r="489" spans="1:22" ht="20.9" customHeight="1">
      <c r="A489" s="98">
        <f>'VZGTTQ00009363 - Harini Sridhar'!A84</f>
        <v>896816</v>
      </c>
      <c r="B489" s="98" t="str">
        <f>'VZGTTQ00009363 - Harini Sridhar'!B84</f>
        <v>Madhuri,D P</v>
      </c>
      <c r="C489" s="98" t="str">
        <f>'VZGTTQ00009363 - Harini Sridhar'!C84</f>
        <v xml:space="preserve">Offshore </v>
      </c>
      <c r="D489" s="98">
        <f>'VZGTTQ00009363 - Harini Sridhar'!D84</f>
        <v>0</v>
      </c>
      <c r="E489" s="103" t="str">
        <f>'VZGTTQ00009363 - Harini Sridhar'!E84</f>
        <v>Tester-Level 3</v>
      </c>
      <c r="F489" s="111" t="s">
        <v>111</v>
      </c>
      <c r="G489" s="111" t="s">
        <v>112</v>
      </c>
      <c r="H489" s="98">
        <v>1000428977</v>
      </c>
      <c r="I489" s="98" t="s">
        <v>114</v>
      </c>
      <c r="J489" s="98" t="s">
        <v>33</v>
      </c>
      <c r="K489" s="15">
        <f>'VZGTTQ00009363 - Harini Sridhar'!F84</f>
        <v>23.134146341463413</v>
      </c>
      <c r="L489" s="15">
        <f>'VZGTTQ00009363 - Harini Sridhar'!G84</f>
        <v>4071.6097560975609</v>
      </c>
      <c r="M489" s="15">
        <f>'VZGTTQ00009363 - Harini Sridhar'!H84</f>
        <v>0</v>
      </c>
      <c r="N489" s="15">
        <f>'VZGTTQ00009363 - Harini Sridhar'!I84</f>
        <v>0</v>
      </c>
      <c r="O489" s="15">
        <f>'VZGTTQ00009363 - Harini Sridhar'!J84</f>
        <v>4071.6097560975609</v>
      </c>
      <c r="P489" s="15">
        <f>'VZGTTQ00009363 - Harini Sridhar'!K84</f>
        <v>4071.6097560975609</v>
      </c>
      <c r="Q489" s="15">
        <f>'VZGTTQ00009363 - Harini Sridhar'!L84</f>
        <v>4071.6097560975609</v>
      </c>
      <c r="R489" s="15">
        <f>'VZGTTQ00009363 - Harini Sridhar'!M84</f>
        <v>4071.6097560975609</v>
      </c>
      <c r="S489" s="15">
        <f>'VZGTTQ00009363 - Harini Sridhar'!N84</f>
        <v>4071.6097560975609</v>
      </c>
      <c r="T489" s="15">
        <f>'VZGTTQ00009363 - Harini Sridhar'!O84</f>
        <v>12214.829268292682</v>
      </c>
      <c r="U489" s="15">
        <f>'VZGTTQ00009363 - Harini Sridhar'!P84</f>
        <v>16286.439024390244</v>
      </c>
      <c r="V489" s="98">
        <f>'VZGTTQ00009363 - Harini Sridhar'!Q84</f>
        <v>0</v>
      </c>
    </row>
    <row r="490" spans="1:22" ht="20.9" customHeight="1">
      <c r="A490" s="98">
        <f>'VZGTTQ00009363 - Harini Sridhar'!A85</f>
        <v>480084</v>
      </c>
      <c r="B490" s="98" t="str">
        <f>'VZGTTQ00009363 - Harini Sridhar'!B85</f>
        <v>Bandla,Reddy lakshmi</v>
      </c>
      <c r="C490" s="98" t="str">
        <f>'VZGTTQ00009363 - Harini Sridhar'!C85</f>
        <v xml:space="preserve">Offshore </v>
      </c>
      <c r="D490" s="98">
        <f>'VZGTTQ00009363 - Harini Sridhar'!D85</f>
        <v>0</v>
      </c>
      <c r="E490" s="103" t="str">
        <f>'VZGTTQ00009363 - Harini Sridhar'!E85</f>
        <v>MS SQL DB Developer-Level 2</v>
      </c>
      <c r="F490" s="111" t="s">
        <v>111</v>
      </c>
      <c r="G490" s="111" t="s">
        <v>112</v>
      </c>
      <c r="H490" s="98">
        <v>1000428977</v>
      </c>
      <c r="I490" s="98" t="s">
        <v>114</v>
      </c>
      <c r="J490" s="98" t="s">
        <v>26</v>
      </c>
      <c r="K490" s="15">
        <f>'VZGTTQ00009363 - Harini Sridhar'!F85</f>
        <v>20.195121951219512</v>
      </c>
      <c r="L490" s="15">
        <f>'VZGTTQ00009363 - Harini Sridhar'!G85</f>
        <v>3554.3414634146343</v>
      </c>
      <c r="M490" s="15">
        <f>'VZGTTQ00009363 - Harini Sridhar'!H85</f>
        <v>0</v>
      </c>
      <c r="N490" s="15">
        <f>'VZGTTQ00009363 - Harini Sridhar'!I85</f>
        <v>0</v>
      </c>
      <c r="O490" s="15">
        <f>'VZGTTQ00009363 - Harini Sridhar'!J85</f>
        <v>3554.3414634146343</v>
      </c>
      <c r="P490" s="15">
        <f>'VZGTTQ00009363 - Harini Sridhar'!K85</f>
        <v>3554.3414634146343</v>
      </c>
      <c r="Q490" s="15">
        <f>'VZGTTQ00009363 - Harini Sridhar'!L85</f>
        <v>3554.3414634146343</v>
      </c>
      <c r="R490" s="15">
        <f>'VZGTTQ00009363 - Harini Sridhar'!M85</f>
        <v>3554.3414634146343</v>
      </c>
      <c r="S490" s="15">
        <f>'VZGTTQ00009363 - Harini Sridhar'!N85</f>
        <v>3554.3414634146343</v>
      </c>
      <c r="T490" s="15">
        <f>'VZGTTQ00009363 - Harini Sridhar'!O85</f>
        <v>10663.024390243903</v>
      </c>
      <c r="U490" s="15">
        <f>'VZGTTQ00009363 - Harini Sridhar'!P85</f>
        <v>14217.365853658537</v>
      </c>
      <c r="V490" s="98">
        <f>'VZGTTQ00009363 - Harini Sridhar'!Q85</f>
        <v>0</v>
      </c>
    </row>
    <row r="491" spans="1:22" ht="20.9" customHeight="1">
      <c r="A491" s="98">
        <f>'VZGTTQ00009363 - Harini Sridhar'!A86</f>
        <v>2117540</v>
      </c>
      <c r="B491" s="98" t="str">
        <f>'VZGTTQ00009363 - Harini Sridhar'!B86</f>
        <v>R.,Sangeetha</v>
      </c>
      <c r="C491" s="98" t="str">
        <f>'VZGTTQ00009363 - Harini Sridhar'!C86</f>
        <v xml:space="preserve">Offshore </v>
      </c>
      <c r="D491" s="98">
        <f>'VZGTTQ00009363 - Harini Sridhar'!D86</f>
        <v>0</v>
      </c>
      <c r="E491" s="103" t="str">
        <f>'VZGTTQ00009363 - Harini Sridhar'!E86</f>
        <v>MS SQL DB Developer-Level 2</v>
      </c>
      <c r="F491" s="111" t="s">
        <v>111</v>
      </c>
      <c r="G491" s="111" t="s">
        <v>112</v>
      </c>
      <c r="H491" s="98">
        <v>1000428977</v>
      </c>
      <c r="I491" s="98" t="s">
        <v>114</v>
      </c>
      <c r="J491" s="98" t="s">
        <v>26</v>
      </c>
      <c r="K491" s="15">
        <f>'VZGTTQ00009363 - Harini Sridhar'!F86</f>
        <v>20.195121951219512</v>
      </c>
      <c r="L491" s="15">
        <f>'VZGTTQ00009363 - Harini Sridhar'!G86</f>
        <v>3554.3414634146343</v>
      </c>
      <c r="M491" s="15">
        <f>'VZGTTQ00009363 - Harini Sridhar'!H86</f>
        <v>0</v>
      </c>
      <c r="N491" s="15">
        <f>'VZGTTQ00009363 - Harini Sridhar'!I86</f>
        <v>0</v>
      </c>
      <c r="O491" s="15">
        <f>'VZGTTQ00009363 - Harini Sridhar'!J86</f>
        <v>3554.3414634146343</v>
      </c>
      <c r="P491" s="15">
        <f>'VZGTTQ00009363 - Harini Sridhar'!K86</f>
        <v>3554.3414634146343</v>
      </c>
      <c r="Q491" s="15">
        <f>'VZGTTQ00009363 - Harini Sridhar'!L86</f>
        <v>3554.3414634146343</v>
      </c>
      <c r="R491" s="15">
        <f>'VZGTTQ00009363 - Harini Sridhar'!M86</f>
        <v>3554.3414634146343</v>
      </c>
      <c r="S491" s="15">
        <f>'VZGTTQ00009363 - Harini Sridhar'!N86</f>
        <v>3554.3414634146343</v>
      </c>
      <c r="T491" s="15">
        <f>'VZGTTQ00009363 - Harini Sridhar'!O86</f>
        <v>10663.024390243903</v>
      </c>
      <c r="U491" s="15">
        <f>'VZGTTQ00009363 - Harini Sridhar'!P86</f>
        <v>14217.365853658537</v>
      </c>
      <c r="V491" s="98">
        <f>'VZGTTQ00009363 - Harini Sridhar'!Q86</f>
        <v>0</v>
      </c>
    </row>
    <row r="492" spans="1:22" ht="20.9" customHeight="1">
      <c r="A492" s="98">
        <f>'VZGTTQ00009363 - Harini Sridhar'!A87</f>
        <v>2135862</v>
      </c>
      <c r="B492" s="98" t="str">
        <f>'VZGTTQ00009363 - Harini Sridhar'!B87</f>
        <v>Sahithi,Dharur</v>
      </c>
      <c r="C492" s="98" t="str">
        <f>'VZGTTQ00009363 - Harini Sridhar'!C87</f>
        <v xml:space="preserve">Offshore </v>
      </c>
      <c r="D492" s="98">
        <f>'VZGTTQ00009363 - Harini Sridhar'!D87</f>
        <v>0</v>
      </c>
      <c r="E492" s="103" t="str">
        <f>'VZGTTQ00009363 - Harini Sridhar'!E87</f>
        <v>MS SQL DB Developer-Level 2</v>
      </c>
      <c r="F492" s="111" t="s">
        <v>111</v>
      </c>
      <c r="G492" s="111" t="s">
        <v>112</v>
      </c>
      <c r="H492" s="98">
        <v>1000428977</v>
      </c>
      <c r="I492" s="98" t="s">
        <v>114</v>
      </c>
      <c r="J492" s="98" t="s">
        <v>26</v>
      </c>
      <c r="K492" s="15">
        <f>'VZGTTQ00009363 - Harini Sridhar'!F87</f>
        <v>20.195121951219512</v>
      </c>
      <c r="L492" s="15">
        <f>'VZGTTQ00009363 - Harini Sridhar'!G87</f>
        <v>3554.3414634146343</v>
      </c>
      <c r="M492" s="15">
        <f>'VZGTTQ00009363 - Harini Sridhar'!H87</f>
        <v>0</v>
      </c>
      <c r="N492" s="15">
        <f>'VZGTTQ00009363 - Harini Sridhar'!I87</f>
        <v>0</v>
      </c>
      <c r="O492" s="15">
        <f>'VZGTTQ00009363 - Harini Sridhar'!J87</f>
        <v>3554.3414634146343</v>
      </c>
      <c r="P492" s="15">
        <f>'VZGTTQ00009363 - Harini Sridhar'!K87</f>
        <v>3554.3414634146343</v>
      </c>
      <c r="Q492" s="15">
        <f>'VZGTTQ00009363 - Harini Sridhar'!L87</f>
        <v>3554.3414634146343</v>
      </c>
      <c r="R492" s="15">
        <f>'VZGTTQ00009363 - Harini Sridhar'!M87</f>
        <v>3554.3414634146343</v>
      </c>
      <c r="S492" s="15">
        <f>'VZGTTQ00009363 - Harini Sridhar'!N87</f>
        <v>3554.3414634146343</v>
      </c>
      <c r="T492" s="15">
        <f>'VZGTTQ00009363 - Harini Sridhar'!O87</f>
        <v>10663.024390243903</v>
      </c>
      <c r="U492" s="15">
        <f>'VZGTTQ00009363 - Harini Sridhar'!P87</f>
        <v>14217.365853658537</v>
      </c>
      <c r="V492" s="98">
        <f>'VZGTTQ00009363 - Harini Sridhar'!Q87</f>
        <v>0</v>
      </c>
    </row>
    <row r="493" spans="1:22" ht="20.9" customHeight="1">
      <c r="A493" s="98">
        <f>'VZGTTQ00009363 - Harini Sridhar'!A88</f>
        <v>2155167</v>
      </c>
      <c r="B493" s="98" t="str">
        <f>'VZGTTQ00009363 - Harini Sridhar'!B88</f>
        <v>Gupta,Shubham</v>
      </c>
      <c r="C493" s="98" t="str">
        <f>'VZGTTQ00009363 - Harini Sridhar'!C88</f>
        <v xml:space="preserve">Offshore </v>
      </c>
      <c r="D493" s="98">
        <f>'VZGTTQ00009363 - Harini Sridhar'!D88</f>
        <v>0</v>
      </c>
      <c r="E493" s="103" t="str">
        <f>'VZGTTQ00009363 - Harini Sridhar'!E88</f>
        <v>MS SQL DB Developer-Level 2</v>
      </c>
      <c r="F493" s="111" t="s">
        <v>111</v>
      </c>
      <c r="G493" s="111" t="s">
        <v>112</v>
      </c>
      <c r="H493" s="98">
        <v>1000428977</v>
      </c>
      <c r="I493" s="98" t="s">
        <v>114</v>
      </c>
      <c r="J493" s="98" t="s">
        <v>26</v>
      </c>
      <c r="K493" s="15">
        <f>'VZGTTQ00009363 - Harini Sridhar'!F88</f>
        <v>18.182926829268293</v>
      </c>
      <c r="L493" s="15">
        <f>'VZGTTQ00009363 - Harini Sridhar'!G88</f>
        <v>3200.1951219512198</v>
      </c>
      <c r="M493" s="15">
        <f>'VZGTTQ00009363 - Harini Sridhar'!H88</f>
        <v>0</v>
      </c>
      <c r="N493" s="15">
        <f>'VZGTTQ00009363 - Harini Sridhar'!I88</f>
        <v>0</v>
      </c>
      <c r="O493" s="15">
        <f>'VZGTTQ00009363 - Harini Sridhar'!J88</f>
        <v>3200.1951219512198</v>
      </c>
      <c r="P493" s="15">
        <f>'VZGTTQ00009363 - Harini Sridhar'!K88</f>
        <v>3200.1951219512198</v>
      </c>
      <c r="Q493" s="15">
        <f>'VZGTTQ00009363 - Harini Sridhar'!L88</f>
        <v>3200.1951219512198</v>
      </c>
      <c r="R493" s="15">
        <f>'VZGTTQ00009363 - Harini Sridhar'!M88</f>
        <v>3200.1951219512198</v>
      </c>
      <c r="S493" s="15">
        <f>'VZGTTQ00009363 - Harini Sridhar'!N88</f>
        <v>3200.1951219512198</v>
      </c>
      <c r="T493" s="15">
        <f>'VZGTTQ00009363 - Harini Sridhar'!O88</f>
        <v>9600.5853658536598</v>
      </c>
      <c r="U493" s="15">
        <f>'VZGTTQ00009363 - Harini Sridhar'!P88</f>
        <v>12800.780487804879</v>
      </c>
      <c r="V493" s="98">
        <f>'VZGTTQ00009363 - Harini Sridhar'!Q88</f>
        <v>0</v>
      </c>
    </row>
    <row r="494" spans="1:22" ht="20.9" customHeight="1">
      <c r="A494" s="98">
        <f>'VZGTTQ00009363 - Harini Sridhar'!A89</f>
        <v>2162817</v>
      </c>
      <c r="B494" s="98" t="str">
        <f>'VZGTTQ00009363 - Harini Sridhar'!B89</f>
        <v>Kotha,Praveen</v>
      </c>
      <c r="C494" s="98" t="str">
        <f>'VZGTTQ00009363 - Harini Sridhar'!C89</f>
        <v xml:space="preserve">Offshore </v>
      </c>
      <c r="D494" s="98">
        <f>'VZGTTQ00009363 - Harini Sridhar'!D89</f>
        <v>0</v>
      </c>
      <c r="E494" s="103" t="str">
        <f>'VZGTTQ00009363 - Harini Sridhar'!E89</f>
        <v>MS SQL DB Developer-Level 2</v>
      </c>
      <c r="F494" s="111" t="s">
        <v>111</v>
      </c>
      <c r="G494" s="111" t="s">
        <v>112</v>
      </c>
      <c r="H494" s="98">
        <v>1000428977</v>
      </c>
      <c r="I494" s="98" t="s">
        <v>114</v>
      </c>
      <c r="J494" s="98" t="s">
        <v>26</v>
      </c>
      <c r="K494" s="15">
        <f>'VZGTTQ00009363 - Harini Sridhar'!F89</f>
        <v>18.182926829268293</v>
      </c>
      <c r="L494" s="15">
        <f>'VZGTTQ00009363 - Harini Sridhar'!G89</f>
        <v>3200.1951219512198</v>
      </c>
      <c r="M494" s="15">
        <f>'VZGTTQ00009363 - Harini Sridhar'!H89</f>
        <v>0</v>
      </c>
      <c r="N494" s="15">
        <f>'VZGTTQ00009363 - Harini Sridhar'!I89</f>
        <v>0</v>
      </c>
      <c r="O494" s="15">
        <f>'VZGTTQ00009363 - Harini Sridhar'!J89</f>
        <v>3200.1951219512198</v>
      </c>
      <c r="P494" s="15">
        <f>'VZGTTQ00009363 - Harini Sridhar'!K89</f>
        <v>3200.1951219512198</v>
      </c>
      <c r="Q494" s="15">
        <f>'VZGTTQ00009363 - Harini Sridhar'!L89</f>
        <v>3200.1951219512198</v>
      </c>
      <c r="R494" s="15">
        <f>'VZGTTQ00009363 - Harini Sridhar'!M89</f>
        <v>3200.1951219512198</v>
      </c>
      <c r="S494" s="15">
        <f>'VZGTTQ00009363 - Harini Sridhar'!N89</f>
        <v>3200.1951219512198</v>
      </c>
      <c r="T494" s="15">
        <f>'VZGTTQ00009363 - Harini Sridhar'!O89</f>
        <v>9600.5853658536598</v>
      </c>
      <c r="U494" s="15">
        <f>'VZGTTQ00009363 - Harini Sridhar'!P89</f>
        <v>12800.780487804879</v>
      </c>
      <c r="V494" s="98">
        <f>'VZGTTQ00009363 - Harini Sridhar'!Q89</f>
        <v>0</v>
      </c>
    </row>
    <row r="495" spans="1:22" ht="20.9" customHeight="1">
      <c r="A495" s="98">
        <f>'VZGTTQ00009363 - Harini Sridhar'!A90</f>
        <v>2257902</v>
      </c>
      <c r="B495" s="98" t="str">
        <f>'VZGTTQ00009363 - Harini Sridhar'!B90</f>
        <v>Natarajan,Sukumar</v>
      </c>
      <c r="C495" s="98" t="str">
        <f>'VZGTTQ00009363 - Harini Sridhar'!C90</f>
        <v xml:space="preserve">Offshore </v>
      </c>
      <c r="D495" s="98">
        <f>'VZGTTQ00009363 - Harini Sridhar'!D90</f>
        <v>0</v>
      </c>
      <c r="E495" s="103" t="str">
        <f>'VZGTTQ00009363 - Harini Sridhar'!E90</f>
        <v>Angular UI Developer-Level 2</v>
      </c>
      <c r="F495" s="111" t="s">
        <v>111</v>
      </c>
      <c r="G495" s="111" t="s">
        <v>112</v>
      </c>
      <c r="H495" s="98">
        <v>1000428977</v>
      </c>
      <c r="I495" s="98" t="s">
        <v>114</v>
      </c>
      <c r="J495" s="98" t="s">
        <v>26</v>
      </c>
      <c r="K495" s="15">
        <f>'VZGTTQ00009363 - Harini Sridhar'!F90</f>
        <v>21.512195121951219</v>
      </c>
      <c r="L495" s="15">
        <f>'VZGTTQ00009363 - Harini Sridhar'!G90</f>
        <v>3786.1463414634145</v>
      </c>
      <c r="M495" s="15">
        <f>'VZGTTQ00009363 - Harini Sridhar'!H90</f>
        <v>0</v>
      </c>
      <c r="N495" s="15">
        <f>'VZGTTQ00009363 - Harini Sridhar'!I90</f>
        <v>0</v>
      </c>
      <c r="O495" s="15">
        <f>'VZGTTQ00009363 - Harini Sridhar'!J90</f>
        <v>3786.1463414634145</v>
      </c>
      <c r="P495" s="15">
        <f>'VZGTTQ00009363 - Harini Sridhar'!K90</f>
        <v>3786.1463414634145</v>
      </c>
      <c r="Q495" s="15">
        <f>'VZGTTQ00009363 - Harini Sridhar'!L90</f>
        <v>3786.1463414634145</v>
      </c>
      <c r="R495" s="15">
        <f>'VZGTTQ00009363 - Harini Sridhar'!M90</f>
        <v>3786.1463414634145</v>
      </c>
      <c r="S495" s="15">
        <f>'VZGTTQ00009363 - Harini Sridhar'!N90</f>
        <v>3786.1463414634145</v>
      </c>
      <c r="T495" s="15">
        <f>'VZGTTQ00009363 - Harini Sridhar'!O90</f>
        <v>11358.439024390244</v>
      </c>
      <c r="U495" s="15">
        <f>'VZGTTQ00009363 - Harini Sridhar'!P90</f>
        <v>15144.585365853658</v>
      </c>
      <c r="V495" s="98">
        <f>'VZGTTQ00009363 - Harini Sridhar'!Q90</f>
        <v>0</v>
      </c>
    </row>
    <row r="496" spans="1:22" ht="20.9" customHeight="1">
      <c r="A496" s="98">
        <f>'VZGTTQ00009363 - Harini Sridhar'!A91</f>
        <v>2273259</v>
      </c>
      <c r="B496" s="98" t="str">
        <f>'VZGTTQ00009363 - Harini Sridhar'!B91</f>
        <v>Sharma,Hari</v>
      </c>
      <c r="C496" s="98" t="str">
        <f>'VZGTTQ00009363 - Harini Sridhar'!C91</f>
        <v xml:space="preserve">Offshore </v>
      </c>
      <c r="D496" s="98">
        <f>'VZGTTQ00009363 - Harini Sridhar'!D91</f>
        <v>0</v>
      </c>
      <c r="E496" s="103" t="str">
        <f>'VZGTTQ00009363 - Harini Sridhar'!E91</f>
        <v>Angular UI Developer-Level 2</v>
      </c>
      <c r="F496" s="111" t="s">
        <v>111</v>
      </c>
      <c r="G496" s="111" t="s">
        <v>112</v>
      </c>
      <c r="H496" s="98">
        <v>1000428977</v>
      </c>
      <c r="I496" s="98" t="s">
        <v>114</v>
      </c>
      <c r="J496" s="98" t="s">
        <v>26</v>
      </c>
      <c r="K496" s="15">
        <f>'VZGTTQ00009363 - Harini Sridhar'!F91</f>
        <v>21.512195121951219</v>
      </c>
      <c r="L496" s="15">
        <f>'VZGTTQ00009363 - Harini Sridhar'!G91</f>
        <v>3786.1463414634145</v>
      </c>
      <c r="M496" s="15">
        <f>'VZGTTQ00009363 - Harini Sridhar'!H91</f>
        <v>0</v>
      </c>
      <c r="N496" s="15">
        <f>'VZGTTQ00009363 - Harini Sridhar'!I91</f>
        <v>0</v>
      </c>
      <c r="O496" s="15">
        <f>'VZGTTQ00009363 - Harini Sridhar'!J91</f>
        <v>3786.1463414634145</v>
      </c>
      <c r="P496" s="15">
        <f>'VZGTTQ00009363 - Harini Sridhar'!K91</f>
        <v>3786.1463414634145</v>
      </c>
      <c r="Q496" s="15">
        <f>'VZGTTQ00009363 - Harini Sridhar'!L91</f>
        <v>3786.1463414634145</v>
      </c>
      <c r="R496" s="15">
        <f>'VZGTTQ00009363 - Harini Sridhar'!M91</f>
        <v>3786.1463414634145</v>
      </c>
      <c r="S496" s="15">
        <f>'VZGTTQ00009363 - Harini Sridhar'!N91</f>
        <v>3786.1463414634145</v>
      </c>
      <c r="T496" s="15">
        <f>'VZGTTQ00009363 - Harini Sridhar'!O91</f>
        <v>11358.439024390244</v>
      </c>
      <c r="U496" s="15">
        <f>'VZGTTQ00009363 - Harini Sridhar'!P91</f>
        <v>15144.585365853658</v>
      </c>
      <c r="V496" s="98">
        <f>'VZGTTQ00009363 - Harini Sridhar'!Q91</f>
        <v>0</v>
      </c>
    </row>
    <row r="497" spans="1:22" ht="20.9" customHeight="1">
      <c r="A497" s="98">
        <f>'VZGTTQ00009363 - Harini Sridhar'!A92</f>
        <v>2312624</v>
      </c>
      <c r="B497" s="98" t="str">
        <f>'VZGTTQ00009363 - Harini Sridhar'!B92</f>
        <v>Sunil,K</v>
      </c>
      <c r="C497" s="98" t="str">
        <f>'VZGTTQ00009363 - Harini Sridhar'!C92</f>
        <v xml:space="preserve">Offshore </v>
      </c>
      <c r="D497" s="98">
        <f>'VZGTTQ00009363 - Harini Sridhar'!D92</f>
        <v>0</v>
      </c>
      <c r="E497" s="103" t="str">
        <f>'VZGTTQ00009363 - Harini Sridhar'!E92</f>
        <v>React UI Developer-Level 2</v>
      </c>
      <c r="F497" s="111" t="s">
        <v>111</v>
      </c>
      <c r="G497" s="111" t="s">
        <v>112</v>
      </c>
      <c r="H497" s="98">
        <v>1000428977</v>
      </c>
      <c r="I497" s="98" t="s">
        <v>114</v>
      </c>
      <c r="J497" s="98" t="s">
        <v>26</v>
      </c>
      <c r="K497" s="15">
        <f>'VZGTTQ00009363 - Harini Sridhar'!F92</f>
        <v>21.512195121951219</v>
      </c>
      <c r="L497" s="15">
        <f>'VZGTTQ00009363 - Harini Sridhar'!G92</f>
        <v>3786.1463414634145</v>
      </c>
      <c r="M497" s="15">
        <f>'VZGTTQ00009363 - Harini Sridhar'!H92</f>
        <v>0</v>
      </c>
      <c r="N497" s="15">
        <f>'VZGTTQ00009363 - Harini Sridhar'!I92</f>
        <v>0</v>
      </c>
      <c r="O497" s="15">
        <f>'VZGTTQ00009363 - Harini Sridhar'!J92</f>
        <v>3786.1463414634145</v>
      </c>
      <c r="P497" s="15">
        <f>'VZGTTQ00009363 - Harini Sridhar'!K92</f>
        <v>3786.1463414634145</v>
      </c>
      <c r="Q497" s="15">
        <f>'VZGTTQ00009363 - Harini Sridhar'!L92</f>
        <v>3786.1463414634145</v>
      </c>
      <c r="R497" s="15">
        <f>'VZGTTQ00009363 - Harini Sridhar'!M92</f>
        <v>3786.1463414634145</v>
      </c>
      <c r="S497" s="15">
        <f>'VZGTTQ00009363 - Harini Sridhar'!N92</f>
        <v>3786.1463414634145</v>
      </c>
      <c r="T497" s="15">
        <f>'VZGTTQ00009363 - Harini Sridhar'!O92</f>
        <v>11358.439024390244</v>
      </c>
      <c r="U497" s="15">
        <f>'VZGTTQ00009363 - Harini Sridhar'!P92</f>
        <v>15144.585365853658</v>
      </c>
      <c r="V497" s="98">
        <f>'VZGTTQ00009363 - Harini Sridhar'!Q92</f>
        <v>0</v>
      </c>
    </row>
    <row r="498" spans="1:22" ht="20.9" customHeight="1">
      <c r="A498" s="98">
        <f>'VZGTTQ00009363 - Harini Sridhar'!A93</f>
        <v>2312867</v>
      </c>
      <c r="B498" s="98" t="str">
        <f>'VZGTTQ00009363 - Harini Sridhar'!B93</f>
        <v>Yadav,Bipin Shivbachan</v>
      </c>
      <c r="C498" s="98" t="str">
        <f>'VZGTTQ00009363 - Harini Sridhar'!C93</f>
        <v xml:space="preserve">Offshore </v>
      </c>
      <c r="D498" s="98">
        <f>'VZGTTQ00009363 - Harini Sridhar'!D93</f>
        <v>0</v>
      </c>
      <c r="E498" s="103" t="str">
        <f>'VZGTTQ00009363 - Harini Sridhar'!E93</f>
        <v>React UI Developer-Level 2</v>
      </c>
      <c r="F498" s="111" t="s">
        <v>111</v>
      </c>
      <c r="G498" s="111" t="s">
        <v>112</v>
      </c>
      <c r="H498" s="98">
        <v>1000428977</v>
      </c>
      <c r="I498" s="98" t="s">
        <v>114</v>
      </c>
      <c r="J498" s="98" t="s">
        <v>26</v>
      </c>
      <c r="K498" s="15">
        <f>'VZGTTQ00009363 - Harini Sridhar'!F93</f>
        <v>21.512195121951219</v>
      </c>
      <c r="L498" s="15">
        <f>'VZGTTQ00009363 - Harini Sridhar'!G93</f>
        <v>3786.1463414634145</v>
      </c>
      <c r="M498" s="15">
        <f>'VZGTTQ00009363 - Harini Sridhar'!H93</f>
        <v>0</v>
      </c>
      <c r="N498" s="15">
        <f>'VZGTTQ00009363 - Harini Sridhar'!I93</f>
        <v>0</v>
      </c>
      <c r="O498" s="15">
        <f>'VZGTTQ00009363 - Harini Sridhar'!J93</f>
        <v>3786.1463414634145</v>
      </c>
      <c r="P498" s="15">
        <f>'VZGTTQ00009363 - Harini Sridhar'!K93</f>
        <v>3786.1463414634145</v>
      </c>
      <c r="Q498" s="15">
        <f>'VZGTTQ00009363 - Harini Sridhar'!L93</f>
        <v>3786.1463414634145</v>
      </c>
      <c r="R498" s="15">
        <f>'VZGTTQ00009363 - Harini Sridhar'!M93</f>
        <v>3786.1463414634145</v>
      </c>
      <c r="S498" s="15">
        <f>'VZGTTQ00009363 - Harini Sridhar'!N93</f>
        <v>3786.1463414634145</v>
      </c>
      <c r="T498" s="15">
        <f>'VZGTTQ00009363 - Harini Sridhar'!O93</f>
        <v>11358.439024390244</v>
      </c>
      <c r="U498" s="15">
        <f>'VZGTTQ00009363 - Harini Sridhar'!P93</f>
        <v>15144.585365853658</v>
      </c>
      <c r="V498" s="98">
        <f>'VZGTTQ00009363 - Harini Sridhar'!Q93</f>
        <v>0</v>
      </c>
    </row>
    <row r="499" spans="1:22" ht="20.9" customHeight="1">
      <c r="A499" s="98">
        <f>'VZGTTQ00009363 - Harini Sridhar'!A94</f>
        <v>2322364</v>
      </c>
      <c r="B499" s="98" t="str">
        <f>'VZGTTQ00009363 - Harini Sridhar'!B94</f>
        <v>V C,Rudhresh</v>
      </c>
      <c r="C499" s="98" t="str">
        <f>'VZGTTQ00009363 - Harini Sridhar'!C94</f>
        <v xml:space="preserve">Offshore </v>
      </c>
      <c r="D499" s="98">
        <f>'VZGTTQ00009363 - Harini Sridhar'!D94</f>
        <v>0</v>
      </c>
      <c r="E499" s="103" t="str">
        <f>'VZGTTQ00009363 - Harini Sridhar'!E94</f>
        <v>Java MS Developer -Level 2</v>
      </c>
      <c r="F499" s="111" t="s">
        <v>111</v>
      </c>
      <c r="G499" s="111" t="s">
        <v>112</v>
      </c>
      <c r="H499" s="98">
        <v>1000428977</v>
      </c>
      <c r="I499" s="98" t="s">
        <v>114</v>
      </c>
      <c r="J499" s="98" t="s">
        <v>26</v>
      </c>
      <c r="K499" s="15">
        <f>'VZGTTQ00009363 - Harini Sridhar'!F94</f>
        <v>19.365853658536587</v>
      </c>
      <c r="L499" s="15">
        <f>'VZGTTQ00009363 - Harini Sridhar'!G94</f>
        <v>3408.3902439024391</v>
      </c>
      <c r="M499" s="15">
        <f>'VZGTTQ00009363 - Harini Sridhar'!H94</f>
        <v>0</v>
      </c>
      <c r="N499" s="15">
        <f>'VZGTTQ00009363 - Harini Sridhar'!I94</f>
        <v>0</v>
      </c>
      <c r="O499" s="15">
        <f>'VZGTTQ00009363 - Harini Sridhar'!J94</f>
        <v>3408.3902439024391</v>
      </c>
      <c r="P499" s="15">
        <f>'VZGTTQ00009363 - Harini Sridhar'!K94</f>
        <v>3408.3902439024391</v>
      </c>
      <c r="Q499" s="15">
        <f>'VZGTTQ00009363 - Harini Sridhar'!L94</f>
        <v>3408.3902439024391</v>
      </c>
      <c r="R499" s="15">
        <f>'VZGTTQ00009363 - Harini Sridhar'!M94</f>
        <v>3408.3902439024391</v>
      </c>
      <c r="S499" s="15">
        <f>'VZGTTQ00009363 - Harini Sridhar'!N94</f>
        <v>3408.3902439024391</v>
      </c>
      <c r="T499" s="15">
        <f>'VZGTTQ00009363 - Harini Sridhar'!O94</f>
        <v>10225.170731707318</v>
      </c>
      <c r="U499" s="15">
        <f>'VZGTTQ00009363 - Harini Sridhar'!P94</f>
        <v>13633.560975609756</v>
      </c>
      <c r="V499" s="98">
        <f>'VZGTTQ00009363 - Harini Sridhar'!Q94</f>
        <v>0</v>
      </c>
    </row>
    <row r="500" spans="1:22" ht="20.9" customHeight="1">
      <c r="A500" s="98">
        <f>'VZGTTQ00009363 - Harini Sridhar'!A95</f>
        <v>2322378</v>
      </c>
      <c r="B500" s="98" t="str">
        <f>'VZGTTQ00009363 - Harini Sridhar'!B95</f>
        <v>Kanoujiya,Prince Kumar</v>
      </c>
      <c r="C500" s="98" t="str">
        <f>'VZGTTQ00009363 - Harini Sridhar'!C95</f>
        <v xml:space="preserve">Offshore </v>
      </c>
      <c r="D500" s="98">
        <f>'VZGTTQ00009363 - Harini Sridhar'!D95</f>
        <v>0</v>
      </c>
      <c r="E500" s="103" t="str">
        <f>'VZGTTQ00009363 - Harini Sridhar'!E95</f>
        <v>Java MS Developer -Level 2</v>
      </c>
      <c r="F500" s="111" t="s">
        <v>111</v>
      </c>
      <c r="G500" s="111" t="s">
        <v>112</v>
      </c>
      <c r="H500" s="98">
        <v>1000428977</v>
      </c>
      <c r="I500" s="98" t="s">
        <v>114</v>
      </c>
      <c r="J500" s="98" t="s">
        <v>26</v>
      </c>
      <c r="K500" s="15">
        <f>'VZGTTQ00009363 - Harini Sridhar'!F95</f>
        <v>19.365853658536587</v>
      </c>
      <c r="L500" s="15">
        <f>'VZGTTQ00009363 - Harini Sridhar'!G95</f>
        <v>3408.3902439024391</v>
      </c>
      <c r="M500" s="15">
        <f>'VZGTTQ00009363 - Harini Sridhar'!H95</f>
        <v>0</v>
      </c>
      <c r="N500" s="15">
        <f>'VZGTTQ00009363 - Harini Sridhar'!I95</f>
        <v>0</v>
      </c>
      <c r="O500" s="15">
        <f>'VZGTTQ00009363 - Harini Sridhar'!J95</f>
        <v>3408.3902439024391</v>
      </c>
      <c r="P500" s="15">
        <f>'VZGTTQ00009363 - Harini Sridhar'!K95</f>
        <v>3408.3902439024391</v>
      </c>
      <c r="Q500" s="15">
        <f>'VZGTTQ00009363 - Harini Sridhar'!L95</f>
        <v>3408.3902439024391</v>
      </c>
      <c r="R500" s="15">
        <f>'VZGTTQ00009363 - Harini Sridhar'!M95</f>
        <v>3408.3902439024391</v>
      </c>
      <c r="S500" s="15">
        <f>'VZGTTQ00009363 - Harini Sridhar'!N95</f>
        <v>3408.3902439024391</v>
      </c>
      <c r="T500" s="15">
        <f>'VZGTTQ00009363 - Harini Sridhar'!O95</f>
        <v>10225.170731707318</v>
      </c>
      <c r="U500" s="15">
        <f>'VZGTTQ00009363 - Harini Sridhar'!P95</f>
        <v>13633.560975609756</v>
      </c>
      <c r="V500" s="98">
        <f>'VZGTTQ00009363 - Harini Sridhar'!Q95</f>
        <v>0</v>
      </c>
    </row>
    <row r="501" spans="1:22" ht="20.9" customHeight="1">
      <c r="A501" s="98">
        <f>'VZGTTQ00009363 - Harini Sridhar'!A96</f>
        <v>2324236</v>
      </c>
      <c r="B501" s="98" t="str">
        <f>'VZGTTQ00009363 - Harini Sridhar'!B96</f>
        <v>Gunasekar,V</v>
      </c>
      <c r="C501" s="98" t="str">
        <f>'VZGTTQ00009363 - Harini Sridhar'!C96</f>
        <v xml:space="preserve">Offshore </v>
      </c>
      <c r="D501" s="98">
        <f>'VZGTTQ00009363 - Harini Sridhar'!D96</f>
        <v>0</v>
      </c>
      <c r="E501" s="103" t="str">
        <f>'VZGTTQ00009363 - Harini Sridhar'!E96</f>
        <v>Devops Developer-Level 2</v>
      </c>
      <c r="F501" s="111" t="s">
        <v>111</v>
      </c>
      <c r="G501" s="111" t="s">
        <v>112</v>
      </c>
      <c r="H501" s="98">
        <v>1000428977</v>
      </c>
      <c r="I501" s="98" t="s">
        <v>114</v>
      </c>
      <c r="J501" s="98" t="s">
        <v>26</v>
      </c>
      <c r="K501" s="15">
        <f>'VZGTTQ00009363 - Harini Sridhar'!F96</f>
        <v>18.182926829268293</v>
      </c>
      <c r="L501" s="15">
        <f>'VZGTTQ00009363 - Harini Sridhar'!G96</f>
        <v>3200.1951219512198</v>
      </c>
      <c r="M501" s="15">
        <f>'VZGTTQ00009363 - Harini Sridhar'!H96</f>
        <v>0</v>
      </c>
      <c r="N501" s="15">
        <f>'VZGTTQ00009363 - Harini Sridhar'!I96</f>
        <v>0</v>
      </c>
      <c r="O501" s="15">
        <f>'VZGTTQ00009363 - Harini Sridhar'!J96</f>
        <v>3200.1951219512198</v>
      </c>
      <c r="P501" s="15">
        <f>'VZGTTQ00009363 - Harini Sridhar'!K96</f>
        <v>3200.1951219512198</v>
      </c>
      <c r="Q501" s="15">
        <f>'VZGTTQ00009363 - Harini Sridhar'!L96</f>
        <v>3200.1951219512198</v>
      </c>
      <c r="R501" s="15">
        <f>'VZGTTQ00009363 - Harini Sridhar'!M96</f>
        <v>3200.1951219512198</v>
      </c>
      <c r="S501" s="15">
        <f>'VZGTTQ00009363 - Harini Sridhar'!N96</f>
        <v>3200.1951219512198</v>
      </c>
      <c r="T501" s="15">
        <f>'VZGTTQ00009363 - Harini Sridhar'!O96</f>
        <v>9600.5853658536598</v>
      </c>
      <c r="U501" s="15">
        <f>'VZGTTQ00009363 - Harini Sridhar'!P96</f>
        <v>12800.780487804879</v>
      </c>
      <c r="V501" s="98">
        <f>'VZGTTQ00009363 - Harini Sridhar'!Q96</f>
        <v>0</v>
      </c>
    </row>
    <row r="502" spans="1:22" ht="20.9" customHeight="1">
      <c r="A502" s="98">
        <f>'VZGTTQ00009363 - Harini Sridhar'!A97</f>
        <v>2218369</v>
      </c>
      <c r="B502" s="98" t="str">
        <f>'VZGTTQ00009363 - Harini Sridhar'!B97</f>
        <v>Bandarupalli,Jyothirmai</v>
      </c>
      <c r="C502" s="98" t="str">
        <f>'VZGTTQ00009363 - Harini Sridhar'!C97</f>
        <v xml:space="preserve">Offshore </v>
      </c>
      <c r="D502" s="98">
        <f>'VZGTTQ00009363 - Harini Sridhar'!D97</f>
        <v>0</v>
      </c>
      <c r="E502" s="103" t="str">
        <f>'VZGTTQ00009363 - Harini Sridhar'!E97</f>
        <v>Tester-Level 1</v>
      </c>
      <c r="F502" s="111" t="s">
        <v>111</v>
      </c>
      <c r="G502" s="111" t="s">
        <v>112</v>
      </c>
      <c r="H502" s="98">
        <v>1000428977</v>
      </c>
      <c r="I502" s="98" t="s">
        <v>114</v>
      </c>
      <c r="J502" s="98" t="s">
        <v>26</v>
      </c>
      <c r="K502" s="15">
        <f>'VZGTTQ00009363 - Harini Sridhar'!F97</f>
        <v>17.073170731707318</v>
      </c>
      <c r="L502" s="15">
        <f>'VZGTTQ00009363 - Harini Sridhar'!G97</f>
        <v>3004.8780487804879</v>
      </c>
      <c r="M502" s="15">
        <f>'VZGTTQ00009363 - Harini Sridhar'!H97</f>
        <v>0</v>
      </c>
      <c r="N502" s="15">
        <f>'VZGTTQ00009363 - Harini Sridhar'!I97</f>
        <v>0</v>
      </c>
      <c r="O502" s="15">
        <f>'VZGTTQ00009363 - Harini Sridhar'!J97</f>
        <v>3004.8780487804879</v>
      </c>
      <c r="P502" s="15">
        <f>'VZGTTQ00009363 - Harini Sridhar'!K97</f>
        <v>3004.8780487804879</v>
      </c>
      <c r="Q502" s="15">
        <f>'VZGTTQ00009363 - Harini Sridhar'!L97</f>
        <v>3004.8780487804879</v>
      </c>
      <c r="R502" s="15">
        <f>'VZGTTQ00009363 - Harini Sridhar'!M97</f>
        <v>3004.8780487804879</v>
      </c>
      <c r="S502" s="15">
        <f>'VZGTTQ00009363 - Harini Sridhar'!N97</f>
        <v>3004.8780487804879</v>
      </c>
      <c r="T502" s="15">
        <f>'VZGTTQ00009363 - Harini Sridhar'!O97</f>
        <v>9014.6341463414647</v>
      </c>
      <c r="U502" s="15">
        <f>'VZGTTQ00009363 - Harini Sridhar'!P97</f>
        <v>12019.512195121952</v>
      </c>
      <c r="V502" s="98">
        <f>'VZGTTQ00009363 - Harini Sridhar'!Q97</f>
        <v>0</v>
      </c>
    </row>
    <row r="503" spans="1:22" ht="20.9" customHeight="1">
      <c r="A503" s="98">
        <f>'VZGTTQ00009363 - Harini Sridhar'!A98</f>
        <v>2216501</v>
      </c>
      <c r="B503" s="98" t="str">
        <f>'VZGTTQ00009363 - Harini Sridhar'!B98</f>
        <v>K V,Vidhya</v>
      </c>
      <c r="C503" s="98" t="str">
        <f>'VZGTTQ00009363 - Harini Sridhar'!C98</f>
        <v xml:space="preserve">Offshore </v>
      </c>
      <c r="D503" s="98">
        <f>'VZGTTQ00009363 - Harini Sridhar'!D98</f>
        <v>0</v>
      </c>
      <c r="E503" s="103" t="str">
        <f>'VZGTTQ00009363 - Harini Sridhar'!E98</f>
        <v>Automation Tester-Level 3</v>
      </c>
      <c r="F503" s="111" t="s">
        <v>111</v>
      </c>
      <c r="G503" s="111" t="s">
        <v>112</v>
      </c>
      <c r="H503" s="98">
        <v>1000428977</v>
      </c>
      <c r="I503" s="98" t="s">
        <v>114</v>
      </c>
      <c r="J503" s="98" t="s">
        <v>26</v>
      </c>
      <c r="K503" s="15">
        <f>'VZGTTQ00009363 - Harini Sridhar'!F98</f>
        <v>23.134146341463413</v>
      </c>
      <c r="L503" s="15">
        <f>'VZGTTQ00009363 - Harini Sridhar'!G98</f>
        <v>4071.6097560975609</v>
      </c>
      <c r="M503" s="15">
        <f>'VZGTTQ00009363 - Harini Sridhar'!H98</f>
        <v>0</v>
      </c>
      <c r="N503" s="15">
        <f>'VZGTTQ00009363 - Harini Sridhar'!I98</f>
        <v>0</v>
      </c>
      <c r="O503" s="15">
        <f>'VZGTTQ00009363 - Harini Sridhar'!J98</f>
        <v>4071.6097560975609</v>
      </c>
      <c r="P503" s="15">
        <f>'VZGTTQ00009363 - Harini Sridhar'!K98</f>
        <v>4071.6097560975609</v>
      </c>
      <c r="Q503" s="15">
        <f>'VZGTTQ00009363 - Harini Sridhar'!L98</f>
        <v>4071.6097560975609</v>
      </c>
      <c r="R503" s="15">
        <f>'VZGTTQ00009363 - Harini Sridhar'!M98</f>
        <v>4071.6097560975609</v>
      </c>
      <c r="S503" s="15">
        <f>'VZGTTQ00009363 - Harini Sridhar'!N98</f>
        <v>4071.6097560975609</v>
      </c>
      <c r="T503" s="15">
        <f>'VZGTTQ00009363 - Harini Sridhar'!O98</f>
        <v>12214.829268292682</v>
      </c>
      <c r="U503" s="15">
        <f>'VZGTTQ00009363 - Harini Sridhar'!P98</f>
        <v>16286.439024390244</v>
      </c>
      <c r="V503" s="98">
        <f>'VZGTTQ00009363 - Harini Sridhar'!Q98</f>
        <v>0</v>
      </c>
    </row>
    <row r="504" spans="1:22" ht="20.9" customHeight="1">
      <c r="A504" s="98">
        <f>'VZGTTQ00009363 - Harini Sridhar'!A99</f>
        <v>688458</v>
      </c>
      <c r="B504" s="98" t="str">
        <f>'VZGTTQ00009363 - Harini Sridhar'!B99</f>
        <v>Mari Srinivasan,Ganeshpathi</v>
      </c>
      <c r="C504" s="98" t="str">
        <f>'VZGTTQ00009363 - Harini Sridhar'!C99</f>
        <v xml:space="preserve">Offshore </v>
      </c>
      <c r="D504" s="98">
        <f>'VZGTTQ00009363 - Harini Sridhar'!D99</f>
        <v>0</v>
      </c>
      <c r="E504" s="103" t="str">
        <f>'VZGTTQ00009363 - Harini Sridhar'!E99</f>
        <v>Java MS  Developer Dev Lead-Level 3</v>
      </c>
      <c r="F504" s="111" t="s">
        <v>111</v>
      </c>
      <c r="G504" s="111" t="s">
        <v>112</v>
      </c>
      <c r="H504" s="98">
        <v>1000428977</v>
      </c>
      <c r="I504" s="98" t="s">
        <v>114</v>
      </c>
      <c r="J504" s="98" t="s">
        <v>26</v>
      </c>
      <c r="K504" s="15">
        <f>'VZGTTQ00009363 - Harini Sridhar'!F99</f>
        <v>25.048780487804876</v>
      </c>
      <c r="L504" s="15">
        <f>'VZGTTQ00009363 - Harini Sridhar'!G99</f>
        <v>4408.585365853658</v>
      </c>
      <c r="M504" s="15">
        <f>'VZGTTQ00009363 - Harini Sridhar'!H99</f>
        <v>0</v>
      </c>
      <c r="N504" s="15">
        <f>'VZGTTQ00009363 - Harini Sridhar'!I99</f>
        <v>0</v>
      </c>
      <c r="O504" s="15">
        <f>'VZGTTQ00009363 - Harini Sridhar'!J99</f>
        <v>4408.585365853658</v>
      </c>
      <c r="P504" s="15">
        <f>'VZGTTQ00009363 - Harini Sridhar'!K99</f>
        <v>4408.585365853658</v>
      </c>
      <c r="Q504" s="15">
        <f>'VZGTTQ00009363 - Harini Sridhar'!L99</f>
        <v>4408.585365853658</v>
      </c>
      <c r="R504" s="15">
        <f>'VZGTTQ00009363 - Harini Sridhar'!M99</f>
        <v>4408.585365853658</v>
      </c>
      <c r="S504" s="15">
        <f>'VZGTTQ00009363 - Harini Sridhar'!N99</f>
        <v>4408.585365853658</v>
      </c>
      <c r="T504" s="15">
        <f>'VZGTTQ00009363 - Harini Sridhar'!O99</f>
        <v>13225.756097560974</v>
      </c>
      <c r="U504" s="15">
        <f>'VZGTTQ00009363 - Harini Sridhar'!P99</f>
        <v>17634.341463414632</v>
      </c>
      <c r="V504" s="98">
        <f>'VZGTTQ00009363 - Harini Sridhar'!Q99</f>
        <v>0</v>
      </c>
    </row>
    <row r="505" spans="1:22" ht="20.9" customHeight="1">
      <c r="A505" s="98">
        <f>'VZGTTQ00009363 - Harini Sridhar'!A100</f>
        <v>2062979</v>
      </c>
      <c r="B505" s="98" t="str">
        <f>'VZGTTQ00009363 - Harini Sridhar'!B100</f>
        <v>Venkata Vinith,Pothuru</v>
      </c>
      <c r="C505" s="98" t="str">
        <f>'VZGTTQ00009363 - Harini Sridhar'!C100</f>
        <v xml:space="preserve">Offshore </v>
      </c>
      <c r="D505" s="98">
        <f>'VZGTTQ00009363 - Harini Sridhar'!D100</f>
        <v>0</v>
      </c>
      <c r="E505" s="103" t="str">
        <f>'VZGTTQ00009363 - Harini Sridhar'!E100</f>
        <v>Java MS  Developer Dev Lead-Level 3</v>
      </c>
      <c r="F505" s="111" t="s">
        <v>111</v>
      </c>
      <c r="G505" s="111" t="s">
        <v>112</v>
      </c>
      <c r="H505" s="98">
        <v>1000428977</v>
      </c>
      <c r="I505" s="98" t="s">
        <v>114</v>
      </c>
      <c r="J505" s="98" t="s">
        <v>26</v>
      </c>
      <c r="K505" s="15">
        <f>'VZGTTQ00009363 - Harini Sridhar'!F100</f>
        <v>25.048780487804876</v>
      </c>
      <c r="L505" s="15">
        <f>'VZGTTQ00009363 - Harini Sridhar'!G100</f>
        <v>4408.585365853658</v>
      </c>
      <c r="M505" s="15">
        <f>'VZGTTQ00009363 - Harini Sridhar'!H100</f>
        <v>0</v>
      </c>
      <c r="N505" s="15">
        <f>'VZGTTQ00009363 - Harini Sridhar'!I100</f>
        <v>0</v>
      </c>
      <c r="O505" s="15">
        <f>'VZGTTQ00009363 - Harini Sridhar'!J100</f>
        <v>4408.585365853658</v>
      </c>
      <c r="P505" s="15">
        <f>'VZGTTQ00009363 - Harini Sridhar'!K100</f>
        <v>4408.585365853658</v>
      </c>
      <c r="Q505" s="15">
        <f>'VZGTTQ00009363 - Harini Sridhar'!L100</f>
        <v>4408.585365853658</v>
      </c>
      <c r="R505" s="15">
        <f>'VZGTTQ00009363 - Harini Sridhar'!M100</f>
        <v>4408.585365853658</v>
      </c>
      <c r="S505" s="15">
        <f>'VZGTTQ00009363 - Harini Sridhar'!N100</f>
        <v>4408.585365853658</v>
      </c>
      <c r="T505" s="15">
        <f>'VZGTTQ00009363 - Harini Sridhar'!O100</f>
        <v>13225.756097560974</v>
      </c>
      <c r="U505" s="15">
        <f>'VZGTTQ00009363 - Harini Sridhar'!P100</f>
        <v>17634.341463414632</v>
      </c>
      <c r="V505" s="98">
        <f>'VZGTTQ00009363 - Harini Sridhar'!Q100</f>
        <v>0</v>
      </c>
    </row>
    <row r="506" spans="1:22" ht="20.9" customHeight="1">
      <c r="A506" s="98">
        <f>'VZGTTQ00009363 - Harini Sridhar'!A101</f>
        <v>2333285</v>
      </c>
      <c r="B506" s="98" t="str">
        <f>'VZGTTQ00009363 - Harini Sridhar'!B101</f>
        <v>David,S Vino</v>
      </c>
      <c r="C506" s="98" t="str">
        <f>'VZGTTQ00009363 - Harini Sridhar'!C101</f>
        <v xml:space="preserve">Offshore </v>
      </c>
      <c r="D506" s="98">
        <f>'VZGTTQ00009363 - Harini Sridhar'!D101</f>
        <v>0</v>
      </c>
      <c r="E506" s="103" t="str">
        <f>'VZGTTQ00009363 - Harini Sridhar'!E101</f>
        <v>Java MS  Developer Dev Lead-Level 3</v>
      </c>
      <c r="F506" s="111" t="s">
        <v>111</v>
      </c>
      <c r="G506" s="111" t="s">
        <v>112</v>
      </c>
      <c r="H506" s="98">
        <v>1000425267</v>
      </c>
      <c r="I506" s="98" t="s">
        <v>117</v>
      </c>
      <c r="J506" s="98" t="s">
        <v>24</v>
      </c>
      <c r="K506" s="15">
        <f>'VZGTTQ00009363 - Harini Sridhar'!F101</f>
        <v>25.048780487804876</v>
      </c>
      <c r="L506" s="15">
        <f>'VZGTTQ00009363 - Harini Sridhar'!G101</f>
        <v>4408.585365853658</v>
      </c>
      <c r="M506" s="15">
        <f>'VZGTTQ00009363 - Harini Sridhar'!H101</f>
        <v>0</v>
      </c>
      <c r="N506" s="15">
        <f>'VZGTTQ00009363 - Harini Sridhar'!I101</f>
        <v>0</v>
      </c>
      <c r="O506" s="15">
        <f>'VZGTTQ00009363 - Harini Sridhar'!J101</f>
        <v>4408.585365853658</v>
      </c>
      <c r="P506" s="15">
        <f>'VZGTTQ00009363 - Harini Sridhar'!K101</f>
        <v>4408.585365853658</v>
      </c>
      <c r="Q506" s="15">
        <f>'VZGTTQ00009363 - Harini Sridhar'!L101</f>
        <v>4408.585365853658</v>
      </c>
      <c r="R506" s="15">
        <f>'VZGTTQ00009363 - Harini Sridhar'!M101</f>
        <v>4408.585365853658</v>
      </c>
      <c r="S506" s="15">
        <f>'VZGTTQ00009363 - Harini Sridhar'!N101</f>
        <v>4408.585365853658</v>
      </c>
      <c r="T506" s="15">
        <f>'VZGTTQ00009363 - Harini Sridhar'!O101</f>
        <v>13225.756097560974</v>
      </c>
      <c r="U506" s="15">
        <f>'VZGTTQ00009363 - Harini Sridhar'!P101</f>
        <v>17634.341463414632</v>
      </c>
      <c r="V506" s="98">
        <f>'VZGTTQ00009363 - Harini Sridhar'!Q101</f>
        <v>0</v>
      </c>
    </row>
    <row r="507" spans="1:22" ht="20.9" customHeight="1">
      <c r="A507" s="98">
        <f>'VZGTTQ00009363 - Harini Sridhar'!A102</f>
        <v>666194</v>
      </c>
      <c r="B507" s="98" t="str">
        <f>'VZGTTQ00009363 - Harini Sridhar'!B102</f>
        <v>Thejasree,M</v>
      </c>
      <c r="C507" s="98" t="str">
        <f>'VZGTTQ00009363 - Harini Sridhar'!C102</f>
        <v xml:space="preserve">Offshore </v>
      </c>
      <c r="D507" s="98">
        <f>'VZGTTQ00009363 - Harini Sridhar'!D102</f>
        <v>0</v>
      </c>
      <c r="E507" s="103" t="str">
        <f>'VZGTTQ00009363 - Harini Sridhar'!E102</f>
        <v>Java MS  Developer Dev Lead-Level 3</v>
      </c>
      <c r="F507" s="111" t="s">
        <v>111</v>
      </c>
      <c r="G507" s="111" t="s">
        <v>112</v>
      </c>
      <c r="H507" s="98">
        <v>1000425267</v>
      </c>
      <c r="I507" s="98" t="s">
        <v>117</v>
      </c>
      <c r="J507" s="98" t="s">
        <v>24</v>
      </c>
      <c r="K507" s="15">
        <f>'VZGTTQ00009363 - Harini Sridhar'!F102</f>
        <v>25.048780487804876</v>
      </c>
      <c r="L507" s="15">
        <f>'VZGTTQ00009363 - Harini Sridhar'!G102</f>
        <v>4408.585365853658</v>
      </c>
      <c r="M507" s="15">
        <f>'VZGTTQ00009363 - Harini Sridhar'!H102</f>
        <v>0</v>
      </c>
      <c r="N507" s="15">
        <f>'VZGTTQ00009363 - Harini Sridhar'!I102</f>
        <v>0</v>
      </c>
      <c r="O507" s="15">
        <f>'VZGTTQ00009363 - Harini Sridhar'!J102</f>
        <v>4408.585365853658</v>
      </c>
      <c r="P507" s="15">
        <f>'VZGTTQ00009363 - Harini Sridhar'!K102</f>
        <v>4408.585365853658</v>
      </c>
      <c r="Q507" s="15">
        <f>'VZGTTQ00009363 - Harini Sridhar'!L102</f>
        <v>4408.585365853658</v>
      </c>
      <c r="R507" s="15">
        <f>'VZGTTQ00009363 - Harini Sridhar'!M102</f>
        <v>4408.585365853658</v>
      </c>
      <c r="S507" s="15">
        <f>'VZGTTQ00009363 - Harini Sridhar'!N102</f>
        <v>4408.585365853658</v>
      </c>
      <c r="T507" s="15">
        <f>'VZGTTQ00009363 - Harini Sridhar'!O102</f>
        <v>13225.756097560974</v>
      </c>
      <c r="U507" s="15">
        <f>'VZGTTQ00009363 - Harini Sridhar'!P102</f>
        <v>17634.341463414632</v>
      </c>
      <c r="V507" s="98">
        <f>'VZGTTQ00009363 - Harini Sridhar'!Q102</f>
        <v>0</v>
      </c>
    </row>
    <row r="508" spans="1:22" ht="20.9" customHeight="1">
      <c r="A508" s="98">
        <f>'VZGTTQ00009363 - Harini Sridhar'!A103</f>
        <v>2036078</v>
      </c>
      <c r="B508" s="98" t="str">
        <f>'VZGTTQ00009363 - Harini Sridhar'!B103</f>
        <v>Jafar,Bushra Rahilahmad</v>
      </c>
      <c r="C508" s="98" t="str">
        <f>'VZGTTQ00009363 - Harini Sridhar'!C103</f>
        <v xml:space="preserve">Offshore </v>
      </c>
      <c r="D508" s="98">
        <f>'VZGTTQ00009363 - Harini Sridhar'!D103</f>
        <v>0</v>
      </c>
      <c r="E508" s="103" t="str">
        <f>'VZGTTQ00009363 - Harini Sridhar'!E103</f>
        <v>Business Analyst - Level 2</v>
      </c>
      <c r="F508" s="111" t="s">
        <v>111</v>
      </c>
      <c r="G508" s="111" t="s">
        <v>112</v>
      </c>
      <c r="H508" s="98">
        <v>1000425267</v>
      </c>
      <c r="I508" s="98" t="s">
        <v>117</v>
      </c>
      <c r="J508" s="98" t="s">
        <v>24</v>
      </c>
      <c r="K508" s="15">
        <f>'VZGTTQ00009363 - Harini Sridhar'!F103</f>
        <v>20.195121951219512</v>
      </c>
      <c r="L508" s="15">
        <f>'VZGTTQ00009363 - Harini Sridhar'!G103</f>
        <v>3554.3414634146343</v>
      </c>
      <c r="M508" s="15">
        <f>'VZGTTQ00009363 - Harini Sridhar'!H103</f>
        <v>0</v>
      </c>
      <c r="N508" s="15">
        <f>'VZGTTQ00009363 - Harini Sridhar'!I103</f>
        <v>0</v>
      </c>
      <c r="O508" s="15">
        <f>'VZGTTQ00009363 - Harini Sridhar'!J103</f>
        <v>3554.3414634146343</v>
      </c>
      <c r="P508" s="15">
        <f>'VZGTTQ00009363 - Harini Sridhar'!K103</f>
        <v>3554.3414634146343</v>
      </c>
      <c r="Q508" s="15">
        <f>'VZGTTQ00009363 - Harini Sridhar'!L103</f>
        <v>3554.3414634146343</v>
      </c>
      <c r="R508" s="15">
        <f>'VZGTTQ00009363 - Harini Sridhar'!M103</f>
        <v>3554.3414634146343</v>
      </c>
      <c r="S508" s="15">
        <f>'VZGTTQ00009363 - Harini Sridhar'!N103</f>
        <v>3554.3414634146343</v>
      </c>
      <c r="T508" s="15">
        <f>'VZGTTQ00009363 - Harini Sridhar'!O103</f>
        <v>10663.024390243903</v>
      </c>
      <c r="U508" s="15">
        <f>'VZGTTQ00009363 - Harini Sridhar'!P103</f>
        <v>14217.365853658537</v>
      </c>
      <c r="V508" s="98">
        <f>'VZGTTQ00009363 - Harini Sridhar'!Q103</f>
        <v>0</v>
      </c>
    </row>
    <row r="509" spans="1:22" ht="20.9" customHeight="1">
      <c r="A509" s="98">
        <f>'VZGTTQ00009363 - Harini Sridhar'!A104</f>
        <v>2073959</v>
      </c>
      <c r="B509" s="98" t="str">
        <f>'VZGTTQ00009363 - Harini Sridhar'!B104</f>
        <v>A,Naveenkumar</v>
      </c>
      <c r="C509" s="98" t="str">
        <f>'VZGTTQ00009363 - Harini Sridhar'!C104</f>
        <v xml:space="preserve">Offshore </v>
      </c>
      <c r="D509" s="98">
        <f>'VZGTTQ00009363 - Harini Sridhar'!D104</f>
        <v>0</v>
      </c>
      <c r="E509" s="103" t="str">
        <f>'VZGTTQ00009363 - Harini Sridhar'!E104</f>
        <v>Business Analyst - Level 2</v>
      </c>
      <c r="F509" s="111" t="s">
        <v>111</v>
      </c>
      <c r="G509" s="111" t="s">
        <v>112</v>
      </c>
      <c r="H509" s="98">
        <v>1000425267</v>
      </c>
      <c r="I509" s="98" t="s">
        <v>117</v>
      </c>
      <c r="J509" s="98" t="s">
        <v>24</v>
      </c>
      <c r="K509" s="15">
        <f>'VZGTTQ00009363 - Harini Sridhar'!F104</f>
        <v>20.195121951219512</v>
      </c>
      <c r="L509" s="15">
        <f>'VZGTTQ00009363 - Harini Sridhar'!G104</f>
        <v>3554.3414634146343</v>
      </c>
      <c r="M509" s="15">
        <f>'VZGTTQ00009363 - Harini Sridhar'!H104</f>
        <v>0</v>
      </c>
      <c r="N509" s="15">
        <f>'VZGTTQ00009363 - Harini Sridhar'!I104</f>
        <v>0</v>
      </c>
      <c r="O509" s="15">
        <f>'VZGTTQ00009363 - Harini Sridhar'!J104</f>
        <v>3554.3414634146343</v>
      </c>
      <c r="P509" s="15">
        <f>'VZGTTQ00009363 - Harini Sridhar'!K104</f>
        <v>3554.3414634146343</v>
      </c>
      <c r="Q509" s="15">
        <f>'VZGTTQ00009363 - Harini Sridhar'!L104</f>
        <v>3554.3414634146343</v>
      </c>
      <c r="R509" s="15">
        <f>'VZGTTQ00009363 - Harini Sridhar'!M104</f>
        <v>3554.3414634146343</v>
      </c>
      <c r="S509" s="15">
        <f>'VZGTTQ00009363 - Harini Sridhar'!N104</f>
        <v>3554.3414634146343</v>
      </c>
      <c r="T509" s="15">
        <f>'VZGTTQ00009363 - Harini Sridhar'!O104</f>
        <v>10663.024390243903</v>
      </c>
      <c r="U509" s="15">
        <f>'VZGTTQ00009363 - Harini Sridhar'!P104</f>
        <v>14217.365853658537</v>
      </c>
      <c r="V509" s="98">
        <f>'VZGTTQ00009363 - Harini Sridhar'!Q104</f>
        <v>0</v>
      </c>
    </row>
    <row r="510" spans="1:22" ht="20.9" customHeight="1">
      <c r="A510" s="98">
        <f>'VZGTTQ00009363 - Harini Sridhar'!A105</f>
        <v>2078834</v>
      </c>
      <c r="B510" s="98" t="str">
        <f>'VZGTTQ00009363 - Harini Sridhar'!B105</f>
        <v>Arjun,M</v>
      </c>
      <c r="C510" s="98" t="str">
        <f>'VZGTTQ00009363 - Harini Sridhar'!C105</f>
        <v xml:space="preserve">Offshore </v>
      </c>
      <c r="D510" s="98">
        <f>'VZGTTQ00009363 - Harini Sridhar'!D105</f>
        <v>0</v>
      </c>
      <c r="E510" s="103" t="str">
        <f>'VZGTTQ00009363 - Harini Sridhar'!E105</f>
        <v>Java MS  Developer -Level 2</v>
      </c>
      <c r="F510" s="111" t="s">
        <v>111</v>
      </c>
      <c r="G510" s="111" t="s">
        <v>112</v>
      </c>
      <c r="H510" s="98">
        <v>1000425267</v>
      </c>
      <c r="I510" s="98" t="s">
        <v>117</v>
      </c>
      <c r="J510" s="98" t="s">
        <v>24</v>
      </c>
      <c r="K510" s="15">
        <f>'VZGTTQ00009363 - Harini Sridhar'!F105</f>
        <v>19.365853658536587</v>
      </c>
      <c r="L510" s="15">
        <f>'VZGTTQ00009363 - Harini Sridhar'!G105</f>
        <v>3408.3902439024391</v>
      </c>
      <c r="M510" s="15">
        <f>'VZGTTQ00009363 - Harini Sridhar'!H105</f>
        <v>0</v>
      </c>
      <c r="N510" s="15">
        <f>'VZGTTQ00009363 - Harini Sridhar'!I105</f>
        <v>0</v>
      </c>
      <c r="O510" s="15">
        <f>'VZGTTQ00009363 - Harini Sridhar'!J105</f>
        <v>3408.3902439024391</v>
      </c>
      <c r="P510" s="15">
        <f>'VZGTTQ00009363 - Harini Sridhar'!K105</f>
        <v>3408.3902439024391</v>
      </c>
      <c r="Q510" s="15">
        <f>'VZGTTQ00009363 - Harini Sridhar'!L105</f>
        <v>3408.3902439024391</v>
      </c>
      <c r="R510" s="15">
        <f>'VZGTTQ00009363 - Harini Sridhar'!M105</f>
        <v>3408.3902439024391</v>
      </c>
      <c r="S510" s="15">
        <f>'VZGTTQ00009363 - Harini Sridhar'!N105</f>
        <v>3408.3902439024391</v>
      </c>
      <c r="T510" s="15">
        <f>'VZGTTQ00009363 - Harini Sridhar'!O105</f>
        <v>10225.170731707318</v>
      </c>
      <c r="U510" s="15">
        <f>'VZGTTQ00009363 - Harini Sridhar'!P105</f>
        <v>13633.560975609756</v>
      </c>
      <c r="V510" s="98">
        <f>'VZGTTQ00009363 - Harini Sridhar'!Q105</f>
        <v>0</v>
      </c>
    </row>
    <row r="511" spans="1:22" ht="20.9" customHeight="1">
      <c r="A511" s="98">
        <f>'VZGTTQ00009363 - Harini Sridhar'!A106</f>
        <v>2101406</v>
      </c>
      <c r="B511" s="98" t="str">
        <f>'VZGTTQ00009363 - Harini Sridhar'!B106</f>
        <v>Challagulla,Rajesh</v>
      </c>
      <c r="C511" s="98" t="str">
        <f>'VZGTTQ00009363 - Harini Sridhar'!C106</f>
        <v xml:space="preserve">Offshore </v>
      </c>
      <c r="D511" s="98">
        <f>'VZGTTQ00009363 - Harini Sridhar'!D106</f>
        <v>0</v>
      </c>
      <c r="E511" s="103" t="str">
        <f>'VZGTTQ00009363 - Harini Sridhar'!E106</f>
        <v>Java MS  Developer -Level 2</v>
      </c>
      <c r="F511" s="111" t="s">
        <v>111</v>
      </c>
      <c r="G511" s="111" t="s">
        <v>112</v>
      </c>
      <c r="H511" s="98">
        <v>1000425267</v>
      </c>
      <c r="I511" s="98" t="s">
        <v>117</v>
      </c>
      <c r="J511" s="98" t="s">
        <v>24</v>
      </c>
      <c r="K511" s="15">
        <f>'VZGTTQ00009363 - Harini Sridhar'!F106</f>
        <v>21.512195121951219</v>
      </c>
      <c r="L511" s="15">
        <f>'VZGTTQ00009363 - Harini Sridhar'!G106</f>
        <v>3786.1463414634145</v>
      </c>
      <c r="M511" s="15">
        <f>'VZGTTQ00009363 - Harini Sridhar'!H106</f>
        <v>0</v>
      </c>
      <c r="N511" s="15">
        <f>'VZGTTQ00009363 - Harini Sridhar'!I106</f>
        <v>0</v>
      </c>
      <c r="O511" s="15">
        <f>'VZGTTQ00009363 - Harini Sridhar'!J106</f>
        <v>3786.1463414634145</v>
      </c>
      <c r="P511" s="15">
        <f>'VZGTTQ00009363 - Harini Sridhar'!K106</f>
        <v>3786.1463414634145</v>
      </c>
      <c r="Q511" s="15">
        <f>'VZGTTQ00009363 - Harini Sridhar'!L106</f>
        <v>3786.1463414634145</v>
      </c>
      <c r="R511" s="15">
        <f>'VZGTTQ00009363 - Harini Sridhar'!M106</f>
        <v>3786.1463414634145</v>
      </c>
      <c r="S511" s="15">
        <f>'VZGTTQ00009363 - Harini Sridhar'!N106</f>
        <v>3786.1463414634145</v>
      </c>
      <c r="T511" s="15">
        <f>'VZGTTQ00009363 - Harini Sridhar'!O106</f>
        <v>11358.439024390244</v>
      </c>
      <c r="U511" s="15">
        <f>'VZGTTQ00009363 - Harini Sridhar'!P106</f>
        <v>15144.585365853658</v>
      </c>
      <c r="V511" s="98">
        <f>'VZGTTQ00009363 - Harini Sridhar'!Q106</f>
        <v>0</v>
      </c>
    </row>
    <row r="512" spans="1:22" ht="20.9" customHeight="1">
      <c r="A512" s="98">
        <f>'VZGTTQ00009363 - Harini Sridhar'!A107</f>
        <v>2290046</v>
      </c>
      <c r="B512" s="98" t="str">
        <f>'VZGTTQ00009363 - Harini Sridhar'!B107</f>
        <v>Eluri,Nageswararao</v>
      </c>
      <c r="C512" s="98" t="str">
        <f>'VZGTTQ00009363 - Harini Sridhar'!C107</f>
        <v xml:space="preserve">Offshore </v>
      </c>
      <c r="D512" s="98">
        <f>'VZGTTQ00009363 - Harini Sridhar'!D107</f>
        <v>0</v>
      </c>
      <c r="E512" s="103" t="str">
        <f>'VZGTTQ00009363 - Harini Sridhar'!E107</f>
        <v>Java MS  Developer -Level 2</v>
      </c>
      <c r="F512" s="111" t="s">
        <v>111</v>
      </c>
      <c r="G512" s="111" t="s">
        <v>112</v>
      </c>
      <c r="H512" s="98">
        <v>1000425267</v>
      </c>
      <c r="I512" s="98" t="s">
        <v>117</v>
      </c>
      <c r="J512" s="98" t="s">
        <v>24</v>
      </c>
      <c r="K512" s="15">
        <f>'VZGTTQ00009363 - Harini Sridhar'!F107</f>
        <v>21.512195121951219</v>
      </c>
      <c r="L512" s="15">
        <f>'VZGTTQ00009363 - Harini Sridhar'!G107</f>
        <v>3786.1463414634145</v>
      </c>
      <c r="M512" s="15">
        <f>'VZGTTQ00009363 - Harini Sridhar'!H107</f>
        <v>0</v>
      </c>
      <c r="N512" s="15">
        <f>'VZGTTQ00009363 - Harini Sridhar'!I107</f>
        <v>0</v>
      </c>
      <c r="O512" s="15">
        <f>'VZGTTQ00009363 - Harini Sridhar'!J107</f>
        <v>3786.1463414634145</v>
      </c>
      <c r="P512" s="15">
        <f>'VZGTTQ00009363 - Harini Sridhar'!K107</f>
        <v>3786.1463414634145</v>
      </c>
      <c r="Q512" s="15">
        <f>'VZGTTQ00009363 - Harini Sridhar'!L107</f>
        <v>3786.1463414634145</v>
      </c>
      <c r="R512" s="15">
        <f>'VZGTTQ00009363 - Harini Sridhar'!M107</f>
        <v>3786.1463414634145</v>
      </c>
      <c r="S512" s="15">
        <f>'VZGTTQ00009363 - Harini Sridhar'!N107</f>
        <v>3786.1463414634145</v>
      </c>
      <c r="T512" s="15">
        <f>'VZGTTQ00009363 - Harini Sridhar'!O107</f>
        <v>11358.439024390244</v>
      </c>
      <c r="U512" s="15">
        <f>'VZGTTQ00009363 - Harini Sridhar'!P107</f>
        <v>15144.585365853658</v>
      </c>
      <c r="V512" s="98">
        <f>'VZGTTQ00009363 - Harini Sridhar'!Q107</f>
        <v>0</v>
      </c>
    </row>
    <row r="513" spans="1:22" ht="20.9" customHeight="1">
      <c r="A513" s="98">
        <f>'VZGTTQ00009363 - Harini Sridhar'!A108</f>
        <v>2293100</v>
      </c>
      <c r="B513" s="98" t="str">
        <f>'VZGTTQ00009363 - Harini Sridhar'!B108</f>
        <v>Sahu,Anil Kumar</v>
      </c>
      <c r="C513" s="98" t="str">
        <f>'VZGTTQ00009363 - Harini Sridhar'!C108</f>
        <v xml:space="preserve">Offshore </v>
      </c>
      <c r="D513" s="98">
        <f>'VZGTTQ00009363 - Harini Sridhar'!D108</f>
        <v>0</v>
      </c>
      <c r="E513" s="103" t="str">
        <f>'VZGTTQ00009363 - Harini Sridhar'!E108</f>
        <v>Java MS  Developer -Level 2</v>
      </c>
      <c r="F513" s="111" t="s">
        <v>111</v>
      </c>
      <c r="G513" s="111" t="s">
        <v>112</v>
      </c>
      <c r="H513" s="98">
        <v>1000425267</v>
      </c>
      <c r="I513" s="98" t="s">
        <v>117</v>
      </c>
      <c r="J513" s="98" t="s">
        <v>24</v>
      </c>
      <c r="K513" s="15">
        <f>'VZGTTQ00009363 - Harini Sridhar'!F108</f>
        <v>21.512195121951219</v>
      </c>
      <c r="L513" s="15">
        <f>'VZGTTQ00009363 - Harini Sridhar'!G108</f>
        <v>3786.1463414634145</v>
      </c>
      <c r="M513" s="15">
        <f>'VZGTTQ00009363 - Harini Sridhar'!H108</f>
        <v>0</v>
      </c>
      <c r="N513" s="15">
        <f>'VZGTTQ00009363 - Harini Sridhar'!I108</f>
        <v>0</v>
      </c>
      <c r="O513" s="15">
        <f>'VZGTTQ00009363 - Harini Sridhar'!J108</f>
        <v>3786.1463414634145</v>
      </c>
      <c r="P513" s="15">
        <f>'VZGTTQ00009363 - Harini Sridhar'!K108</f>
        <v>3786.1463414634145</v>
      </c>
      <c r="Q513" s="15">
        <f>'VZGTTQ00009363 - Harini Sridhar'!L108</f>
        <v>3786.1463414634145</v>
      </c>
      <c r="R513" s="15">
        <f>'VZGTTQ00009363 - Harini Sridhar'!M108</f>
        <v>3786.1463414634145</v>
      </c>
      <c r="S513" s="15">
        <f>'VZGTTQ00009363 - Harini Sridhar'!N108</f>
        <v>3786.1463414634145</v>
      </c>
      <c r="T513" s="15">
        <f>'VZGTTQ00009363 - Harini Sridhar'!O108</f>
        <v>11358.439024390244</v>
      </c>
      <c r="U513" s="15">
        <f>'VZGTTQ00009363 - Harini Sridhar'!P108</f>
        <v>15144.585365853658</v>
      </c>
      <c r="V513" s="98">
        <f>'VZGTTQ00009363 - Harini Sridhar'!Q108</f>
        <v>0</v>
      </c>
    </row>
    <row r="514" spans="1:22" ht="20.9" customHeight="1">
      <c r="A514" s="98">
        <f>'VZGTTQ00009363 - Harini Sridhar'!A109</f>
        <v>2326129</v>
      </c>
      <c r="B514" s="98" t="str">
        <f>'VZGTTQ00009363 - Harini Sridhar'!B109</f>
        <v>A,Ponmalar</v>
      </c>
      <c r="C514" s="98" t="str">
        <f>'VZGTTQ00009363 - Harini Sridhar'!C109</f>
        <v xml:space="preserve">Offshore </v>
      </c>
      <c r="D514" s="98">
        <f>'VZGTTQ00009363 - Harini Sridhar'!D109</f>
        <v>0</v>
      </c>
      <c r="E514" s="103" t="str">
        <f>'VZGTTQ00009363 - Harini Sridhar'!E109</f>
        <v>Java MS  Developer -Level 1</v>
      </c>
      <c r="F514" s="111" t="s">
        <v>111</v>
      </c>
      <c r="G514" s="111" t="s">
        <v>112</v>
      </c>
      <c r="H514" s="98">
        <v>1000425267</v>
      </c>
      <c r="I514" s="98" t="s">
        <v>117</v>
      </c>
      <c r="J514" s="98" t="s">
        <v>24</v>
      </c>
      <c r="K514" s="15">
        <f>'VZGTTQ00009363 - Harini Sridhar'!F109</f>
        <v>17.670731707317074</v>
      </c>
      <c r="L514" s="15">
        <f>'VZGTTQ00009363 - Harini Sridhar'!G109</f>
        <v>3110.0487804878048</v>
      </c>
      <c r="M514" s="15">
        <f>'VZGTTQ00009363 - Harini Sridhar'!H109</f>
        <v>0</v>
      </c>
      <c r="N514" s="15">
        <f>'VZGTTQ00009363 - Harini Sridhar'!I109</f>
        <v>0</v>
      </c>
      <c r="O514" s="15">
        <f>'VZGTTQ00009363 - Harini Sridhar'!J109</f>
        <v>3110.0487804878048</v>
      </c>
      <c r="P514" s="15">
        <f>'VZGTTQ00009363 - Harini Sridhar'!K109</f>
        <v>3110.0487804878048</v>
      </c>
      <c r="Q514" s="15">
        <f>'VZGTTQ00009363 - Harini Sridhar'!L109</f>
        <v>3110.0487804878048</v>
      </c>
      <c r="R514" s="15">
        <f>'VZGTTQ00009363 - Harini Sridhar'!M109</f>
        <v>3110.0487804878048</v>
      </c>
      <c r="S514" s="15">
        <f>'VZGTTQ00009363 - Harini Sridhar'!N109</f>
        <v>3110.0487804878048</v>
      </c>
      <c r="T514" s="15">
        <f>'VZGTTQ00009363 - Harini Sridhar'!O109</f>
        <v>9330.1463414634145</v>
      </c>
      <c r="U514" s="15">
        <f>'VZGTTQ00009363 - Harini Sridhar'!P109</f>
        <v>12440.195121951219</v>
      </c>
      <c r="V514" s="98">
        <f>'VZGTTQ00009363 - Harini Sridhar'!Q109</f>
        <v>0</v>
      </c>
    </row>
    <row r="515" spans="1:22" ht="20.9" customHeight="1">
      <c r="A515" s="98">
        <f>'VZGTTQ00009363 - Harini Sridhar'!A110</f>
        <v>2347315</v>
      </c>
      <c r="B515" s="98" t="str">
        <f>'VZGTTQ00009363 - Harini Sridhar'!B110</f>
        <v>Karunakaran,Cauvery</v>
      </c>
      <c r="C515" s="98" t="str">
        <f>'VZGTTQ00009363 - Harini Sridhar'!C110</f>
        <v xml:space="preserve">Offshore </v>
      </c>
      <c r="D515" s="98">
        <f>'VZGTTQ00009363 - Harini Sridhar'!D110</f>
        <v>0</v>
      </c>
      <c r="E515" s="103" t="str">
        <f>'VZGTTQ00009363 - Harini Sridhar'!E110</f>
        <v>Java MS  Developer -Level 1</v>
      </c>
      <c r="F515" s="111" t="s">
        <v>111</v>
      </c>
      <c r="G515" s="111" t="s">
        <v>112</v>
      </c>
      <c r="H515" s="98">
        <v>1000425267</v>
      </c>
      <c r="I515" s="98" t="s">
        <v>117</v>
      </c>
      <c r="J515" s="98" t="s">
        <v>24</v>
      </c>
      <c r="K515" s="15">
        <f>'VZGTTQ00009363 - Harini Sridhar'!F110</f>
        <v>17.670731707317074</v>
      </c>
      <c r="L515" s="15">
        <f>'VZGTTQ00009363 - Harini Sridhar'!G110</f>
        <v>3110.0487804878048</v>
      </c>
      <c r="M515" s="15">
        <f>'VZGTTQ00009363 - Harini Sridhar'!H110</f>
        <v>0</v>
      </c>
      <c r="N515" s="15">
        <f>'VZGTTQ00009363 - Harini Sridhar'!I110</f>
        <v>0</v>
      </c>
      <c r="O515" s="15">
        <f>'VZGTTQ00009363 - Harini Sridhar'!J110</f>
        <v>3110.0487804878048</v>
      </c>
      <c r="P515" s="15">
        <f>'VZGTTQ00009363 - Harini Sridhar'!K110</f>
        <v>3110.0487804878048</v>
      </c>
      <c r="Q515" s="15">
        <f>'VZGTTQ00009363 - Harini Sridhar'!L110</f>
        <v>3110.0487804878048</v>
      </c>
      <c r="R515" s="15">
        <f>'VZGTTQ00009363 - Harini Sridhar'!M110</f>
        <v>3110.0487804878048</v>
      </c>
      <c r="S515" s="15">
        <f>'VZGTTQ00009363 - Harini Sridhar'!N110</f>
        <v>3110.0487804878048</v>
      </c>
      <c r="T515" s="15">
        <f>'VZGTTQ00009363 - Harini Sridhar'!O110</f>
        <v>9330.1463414634145</v>
      </c>
      <c r="U515" s="15">
        <f>'VZGTTQ00009363 - Harini Sridhar'!P110</f>
        <v>12440.195121951219</v>
      </c>
      <c r="V515" s="98">
        <f>'VZGTTQ00009363 - Harini Sridhar'!Q110</f>
        <v>0</v>
      </c>
    </row>
    <row r="516" spans="1:22" ht="20.9" customHeight="1">
      <c r="A516" s="98">
        <f>'VZGTTQ00009363 - Harini Sridhar'!A111</f>
        <v>797589</v>
      </c>
      <c r="B516" s="98" t="str">
        <f>'VZGTTQ00009363 - Harini Sridhar'!B111</f>
        <v>S,Rajaguru</v>
      </c>
      <c r="C516" s="98" t="str">
        <f>'VZGTTQ00009363 - Harini Sridhar'!C111</f>
        <v xml:space="preserve">Offshore </v>
      </c>
      <c r="D516" s="98">
        <f>'VZGTTQ00009363 - Harini Sridhar'!D111</f>
        <v>0</v>
      </c>
      <c r="E516" s="103" t="str">
        <f>'VZGTTQ00009363 - Harini Sridhar'!E111</f>
        <v>Java MS  Developer -Level 1</v>
      </c>
      <c r="F516" s="111" t="s">
        <v>111</v>
      </c>
      <c r="G516" s="111" t="s">
        <v>112</v>
      </c>
      <c r="H516" s="98">
        <v>1000425267</v>
      </c>
      <c r="I516" s="98" t="s">
        <v>117</v>
      </c>
      <c r="J516" s="98" t="s">
        <v>24</v>
      </c>
      <c r="K516" s="15">
        <f>'VZGTTQ00009363 - Harini Sridhar'!F111</f>
        <v>17.670731707317074</v>
      </c>
      <c r="L516" s="15">
        <f>'VZGTTQ00009363 - Harini Sridhar'!G111</f>
        <v>3110.0487804878048</v>
      </c>
      <c r="M516" s="15">
        <f>'VZGTTQ00009363 - Harini Sridhar'!H111</f>
        <v>0</v>
      </c>
      <c r="N516" s="15">
        <f>'VZGTTQ00009363 - Harini Sridhar'!I111</f>
        <v>0</v>
      </c>
      <c r="O516" s="15">
        <f>'VZGTTQ00009363 - Harini Sridhar'!J111</f>
        <v>3110.0487804878048</v>
      </c>
      <c r="P516" s="15">
        <f>'VZGTTQ00009363 - Harini Sridhar'!K111</f>
        <v>3110.0487804878048</v>
      </c>
      <c r="Q516" s="15">
        <f>'VZGTTQ00009363 - Harini Sridhar'!L111</f>
        <v>3110.0487804878048</v>
      </c>
      <c r="R516" s="15">
        <f>'VZGTTQ00009363 - Harini Sridhar'!M111</f>
        <v>3110.0487804878048</v>
      </c>
      <c r="S516" s="15">
        <f>'VZGTTQ00009363 - Harini Sridhar'!N111</f>
        <v>3110.0487804878048</v>
      </c>
      <c r="T516" s="15">
        <f>'VZGTTQ00009363 - Harini Sridhar'!O111</f>
        <v>9330.1463414634145</v>
      </c>
      <c r="U516" s="15">
        <f>'VZGTTQ00009363 - Harini Sridhar'!P111</f>
        <v>12440.195121951219</v>
      </c>
      <c r="V516" s="98">
        <f>'VZGTTQ00009363 - Harini Sridhar'!Q111</f>
        <v>0</v>
      </c>
    </row>
    <row r="517" spans="1:22" ht="20.9" customHeight="1">
      <c r="A517" s="98">
        <f>'VZGTTQ00009363 - Harini Sridhar'!A112</f>
        <v>801839</v>
      </c>
      <c r="B517" s="98" t="str">
        <f>'VZGTTQ00009363 - Harini Sridhar'!B112</f>
        <v>Marikanti,Ramesh</v>
      </c>
      <c r="C517" s="98" t="str">
        <f>'VZGTTQ00009363 - Harini Sridhar'!C112</f>
        <v xml:space="preserve">Offshore </v>
      </c>
      <c r="D517" s="98">
        <f>'VZGTTQ00009363 - Harini Sridhar'!D112</f>
        <v>0</v>
      </c>
      <c r="E517" s="103" t="str">
        <f>'VZGTTQ00009363 - Harini Sridhar'!E112</f>
        <v>Java MS  Developer -Level 1</v>
      </c>
      <c r="F517" s="111" t="s">
        <v>111</v>
      </c>
      <c r="G517" s="111" t="s">
        <v>112</v>
      </c>
      <c r="H517" s="98">
        <v>1000428977</v>
      </c>
      <c r="I517" s="98" t="s">
        <v>114</v>
      </c>
      <c r="J517" s="98" t="s">
        <v>26</v>
      </c>
      <c r="K517" s="15">
        <f>'VZGTTQ00009363 - Harini Sridhar'!F112</f>
        <v>17.670731707317074</v>
      </c>
      <c r="L517" s="15">
        <f>'VZGTTQ00009363 - Harini Sridhar'!G112</f>
        <v>3110.0487804878048</v>
      </c>
      <c r="M517" s="15">
        <f>'VZGTTQ00009363 - Harini Sridhar'!H112</f>
        <v>0</v>
      </c>
      <c r="N517" s="15">
        <f>'VZGTTQ00009363 - Harini Sridhar'!I112</f>
        <v>0</v>
      </c>
      <c r="O517" s="15">
        <f>'VZGTTQ00009363 - Harini Sridhar'!J112</f>
        <v>3110.0487804878048</v>
      </c>
      <c r="P517" s="15">
        <f>'VZGTTQ00009363 - Harini Sridhar'!K112</f>
        <v>3110.0487804878048</v>
      </c>
      <c r="Q517" s="15">
        <f>'VZGTTQ00009363 - Harini Sridhar'!L112</f>
        <v>3110.0487804878048</v>
      </c>
      <c r="R517" s="15">
        <f>'VZGTTQ00009363 - Harini Sridhar'!M112</f>
        <v>3110.0487804878048</v>
      </c>
      <c r="S517" s="15">
        <f>'VZGTTQ00009363 - Harini Sridhar'!N112</f>
        <v>3110.0487804878048</v>
      </c>
      <c r="T517" s="15">
        <f>'VZGTTQ00009363 - Harini Sridhar'!O112</f>
        <v>9330.1463414634145</v>
      </c>
      <c r="U517" s="15">
        <f>'VZGTTQ00009363 - Harini Sridhar'!P112</f>
        <v>12440.195121951219</v>
      </c>
      <c r="V517" s="98">
        <f>'VZGTTQ00009363 - Harini Sridhar'!Q112</f>
        <v>0</v>
      </c>
    </row>
    <row r="518" spans="1:22" ht="20.9" customHeight="1">
      <c r="A518" s="98">
        <f>'VZGTTQ00009363 - Harini Sridhar'!A113</f>
        <v>909428</v>
      </c>
      <c r="B518" s="98" t="str">
        <f>'VZGTTQ00009363 - Harini Sridhar'!B113</f>
        <v>Singh,Sanjay Kumar</v>
      </c>
      <c r="C518" s="98" t="str">
        <f>'VZGTTQ00009363 - Harini Sridhar'!C113</f>
        <v xml:space="preserve">Offshore </v>
      </c>
      <c r="D518" s="98">
        <f>'VZGTTQ00009363 - Harini Sridhar'!D113</f>
        <v>0</v>
      </c>
      <c r="E518" s="103" t="str">
        <f>'VZGTTQ00009363 - Harini Sridhar'!E113</f>
        <v>Java MS  Developer -Level 2</v>
      </c>
      <c r="F518" s="111" t="s">
        <v>111</v>
      </c>
      <c r="G518" s="111" t="s">
        <v>112</v>
      </c>
      <c r="H518" s="98">
        <v>1000425267</v>
      </c>
      <c r="I518" s="98" t="s">
        <v>117</v>
      </c>
      <c r="J518" s="98" t="s">
        <v>26</v>
      </c>
      <c r="K518" s="15">
        <f>'VZGTTQ00009363 - Harini Sridhar'!F113</f>
        <v>19.365853658536587</v>
      </c>
      <c r="L518" s="15">
        <f>'VZGTTQ00009363 - Harini Sridhar'!G113</f>
        <v>3408.3902439024391</v>
      </c>
      <c r="M518" s="15">
        <f>'VZGTTQ00009363 - Harini Sridhar'!H113</f>
        <v>0</v>
      </c>
      <c r="N518" s="15">
        <f>'VZGTTQ00009363 - Harini Sridhar'!I113</f>
        <v>0</v>
      </c>
      <c r="O518" s="15">
        <f>'VZGTTQ00009363 - Harini Sridhar'!J113</f>
        <v>3408.3902439024391</v>
      </c>
      <c r="P518" s="15">
        <f>'VZGTTQ00009363 - Harini Sridhar'!K113</f>
        <v>3408.3902439024391</v>
      </c>
      <c r="Q518" s="15">
        <f>'VZGTTQ00009363 - Harini Sridhar'!L113</f>
        <v>3408.3902439024391</v>
      </c>
      <c r="R518" s="15">
        <f>'VZGTTQ00009363 - Harini Sridhar'!M113</f>
        <v>3408.3902439024391</v>
      </c>
      <c r="S518" s="15">
        <f>'VZGTTQ00009363 - Harini Sridhar'!N113</f>
        <v>3408.3902439024391</v>
      </c>
      <c r="T518" s="15">
        <f>'VZGTTQ00009363 - Harini Sridhar'!O113</f>
        <v>10225.170731707318</v>
      </c>
      <c r="U518" s="15">
        <f>'VZGTTQ00009363 - Harini Sridhar'!P113</f>
        <v>13633.560975609756</v>
      </c>
      <c r="V518" s="98">
        <f>'VZGTTQ00009363 - Harini Sridhar'!Q113</f>
        <v>0</v>
      </c>
    </row>
    <row r="519" spans="1:22" ht="20.9" customHeight="1">
      <c r="A519" s="98">
        <f>'VZGTTQ00009363 - Harini Sridhar'!A114</f>
        <v>940053</v>
      </c>
      <c r="B519" s="98" t="str">
        <f>'VZGTTQ00009363 - Harini Sridhar'!B114</f>
        <v>Damarla,Vijay Kumar</v>
      </c>
      <c r="C519" s="98" t="str">
        <f>'VZGTTQ00009363 - Harini Sridhar'!C114</f>
        <v xml:space="preserve">Offshore </v>
      </c>
      <c r="D519" s="98">
        <f>'VZGTTQ00009363 - Harini Sridhar'!D114</f>
        <v>0</v>
      </c>
      <c r="E519" s="103" t="str">
        <f>'VZGTTQ00009363 - Harini Sridhar'!E114</f>
        <v>Java MS  Developer -Level 2</v>
      </c>
      <c r="F519" s="111" t="s">
        <v>111</v>
      </c>
      <c r="G519" s="111" t="s">
        <v>112</v>
      </c>
      <c r="H519" s="98">
        <v>1000425267</v>
      </c>
      <c r="I519" s="98" t="s">
        <v>117</v>
      </c>
      <c r="J519" s="98" t="s">
        <v>24</v>
      </c>
      <c r="K519" s="15">
        <f>'VZGTTQ00009363 - Harini Sridhar'!F114</f>
        <v>19.365853658536587</v>
      </c>
      <c r="L519" s="15">
        <f>'VZGTTQ00009363 - Harini Sridhar'!G114</f>
        <v>3408.3902439024391</v>
      </c>
      <c r="M519" s="15">
        <f>'VZGTTQ00009363 - Harini Sridhar'!H114</f>
        <v>0</v>
      </c>
      <c r="N519" s="15">
        <f>'VZGTTQ00009363 - Harini Sridhar'!I114</f>
        <v>0</v>
      </c>
      <c r="O519" s="15">
        <f>'VZGTTQ00009363 - Harini Sridhar'!J114</f>
        <v>3408.3902439024391</v>
      </c>
      <c r="P519" s="15">
        <f>'VZGTTQ00009363 - Harini Sridhar'!K114</f>
        <v>3408.3902439024391</v>
      </c>
      <c r="Q519" s="15">
        <f>'VZGTTQ00009363 - Harini Sridhar'!L114</f>
        <v>3408.3902439024391</v>
      </c>
      <c r="R519" s="15">
        <f>'VZGTTQ00009363 - Harini Sridhar'!M114</f>
        <v>3408.3902439024391</v>
      </c>
      <c r="S519" s="15">
        <f>'VZGTTQ00009363 - Harini Sridhar'!N114</f>
        <v>3408.3902439024391</v>
      </c>
      <c r="T519" s="15">
        <f>'VZGTTQ00009363 - Harini Sridhar'!O114</f>
        <v>10225.170731707318</v>
      </c>
      <c r="U519" s="15">
        <f>'VZGTTQ00009363 - Harini Sridhar'!P114</f>
        <v>13633.560975609756</v>
      </c>
      <c r="V519" s="98">
        <f>'VZGTTQ00009363 - Harini Sridhar'!Q114</f>
        <v>0</v>
      </c>
    </row>
    <row r="520" spans="1:22" ht="20.9" customHeight="1">
      <c r="A520" s="98">
        <f>'VZGTTQ00009363 - Harini Sridhar'!A115</f>
        <v>206141</v>
      </c>
      <c r="B520" s="98" t="str">
        <f>'VZGTTQ00009363 - Harini Sridhar'!B115</f>
        <v>Subramanian,Devi</v>
      </c>
      <c r="C520" s="98" t="str">
        <f>'VZGTTQ00009363 - Harini Sridhar'!C115</f>
        <v xml:space="preserve">Offshore </v>
      </c>
      <c r="D520" s="98">
        <f>'VZGTTQ00009363 - Harini Sridhar'!D115</f>
        <v>0</v>
      </c>
      <c r="E520" s="103" t="str">
        <f>'VZGTTQ00009363 - Harini Sridhar'!E115</f>
        <v>Tester-Level 1</v>
      </c>
      <c r="F520" s="111" t="s">
        <v>111</v>
      </c>
      <c r="G520" s="111" t="s">
        <v>112</v>
      </c>
      <c r="H520" s="98">
        <v>1000428977</v>
      </c>
      <c r="I520" s="98" t="s">
        <v>114</v>
      </c>
      <c r="J520" s="98" t="s">
        <v>26</v>
      </c>
      <c r="K520" s="15">
        <f>'VZGTTQ00009363 - Harini Sridhar'!F115</f>
        <v>17.073170731707318</v>
      </c>
      <c r="L520" s="15">
        <f>'VZGTTQ00009363 - Harini Sridhar'!G115</f>
        <v>3004.8780487804879</v>
      </c>
      <c r="M520" s="15">
        <f>'VZGTTQ00009363 - Harini Sridhar'!H115</f>
        <v>0</v>
      </c>
      <c r="N520" s="15">
        <f>'VZGTTQ00009363 - Harini Sridhar'!I115</f>
        <v>0</v>
      </c>
      <c r="O520" s="15">
        <f>'VZGTTQ00009363 - Harini Sridhar'!J115</f>
        <v>3004.8780487804879</v>
      </c>
      <c r="P520" s="15">
        <f>'VZGTTQ00009363 - Harini Sridhar'!K115</f>
        <v>3004.8780487804879</v>
      </c>
      <c r="Q520" s="15">
        <f>'VZGTTQ00009363 - Harini Sridhar'!L115</f>
        <v>3004.8780487804879</v>
      </c>
      <c r="R520" s="15">
        <f>'VZGTTQ00009363 - Harini Sridhar'!M115</f>
        <v>3004.8780487804879</v>
      </c>
      <c r="S520" s="15">
        <f>'VZGTTQ00009363 - Harini Sridhar'!N115</f>
        <v>3004.8780487804879</v>
      </c>
      <c r="T520" s="15">
        <f>'VZGTTQ00009363 - Harini Sridhar'!O115</f>
        <v>9014.6341463414647</v>
      </c>
      <c r="U520" s="15">
        <f>'VZGTTQ00009363 - Harini Sridhar'!P115</f>
        <v>12019.512195121952</v>
      </c>
      <c r="V520" s="98">
        <f>'VZGTTQ00009363 - Harini Sridhar'!Q115</f>
        <v>0</v>
      </c>
    </row>
    <row r="521" spans="1:22" ht="20.9" customHeight="1">
      <c r="A521" s="98">
        <f>'VZGTTQ00009363 - Harini Sridhar'!A116</f>
        <v>484985</v>
      </c>
      <c r="B521" s="98" t="str">
        <f>'VZGTTQ00009363 - Harini Sridhar'!B116</f>
        <v>Murugasamy,Senthilkumar</v>
      </c>
      <c r="C521" s="98" t="str">
        <f>'VZGTTQ00009363 - Harini Sridhar'!C116</f>
        <v xml:space="preserve">Offshore </v>
      </c>
      <c r="D521" s="98">
        <f>'VZGTTQ00009363 - Harini Sridhar'!D116</f>
        <v>0</v>
      </c>
      <c r="E521" s="103" t="str">
        <f>'VZGTTQ00009363 - Harini Sridhar'!E116</f>
        <v>Tester-Level 1</v>
      </c>
      <c r="F521" s="111" t="s">
        <v>111</v>
      </c>
      <c r="G521" s="111" t="s">
        <v>112</v>
      </c>
      <c r="H521" s="98">
        <v>1000425267</v>
      </c>
      <c r="I521" s="98" t="s">
        <v>117</v>
      </c>
      <c r="J521" s="98" t="s">
        <v>24</v>
      </c>
      <c r="K521" s="15">
        <f>'VZGTTQ00009363 - Harini Sridhar'!F116</f>
        <v>17.073170731707318</v>
      </c>
      <c r="L521" s="15">
        <f>'VZGTTQ00009363 - Harini Sridhar'!G116</f>
        <v>3004.8780487804879</v>
      </c>
      <c r="M521" s="15">
        <f>'VZGTTQ00009363 - Harini Sridhar'!H116</f>
        <v>0</v>
      </c>
      <c r="N521" s="15">
        <f>'VZGTTQ00009363 - Harini Sridhar'!I116</f>
        <v>0</v>
      </c>
      <c r="O521" s="15">
        <f>'VZGTTQ00009363 - Harini Sridhar'!J116</f>
        <v>3004.8780487804879</v>
      </c>
      <c r="P521" s="15">
        <f>'VZGTTQ00009363 - Harini Sridhar'!K116</f>
        <v>3004.8780487804879</v>
      </c>
      <c r="Q521" s="15">
        <f>'VZGTTQ00009363 - Harini Sridhar'!L116</f>
        <v>3004.8780487804879</v>
      </c>
      <c r="R521" s="15">
        <f>'VZGTTQ00009363 - Harini Sridhar'!M116</f>
        <v>3004.8780487804879</v>
      </c>
      <c r="S521" s="15">
        <f>'VZGTTQ00009363 - Harini Sridhar'!N116</f>
        <v>3004.8780487804879</v>
      </c>
      <c r="T521" s="15">
        <f>'VZGTTQ00009363 - Harini Sridhar'!O116</f>
        <v>9014.6341463414647</v>
      </c>
      <c r="U521" s="15">
        <f>'VZGTTQ00009363 - Harini Sridhar'!P116</f>
        <v>12019.512195121952</v>
      </c>
      <c r="V521" s="98">
        <f>'VZGTTQ00009363 - Harini Sridhar'!Q116</f>
        <v>0</v>
      </c>
    </row>
    <row r="522" spans="1:22" ht="20.9" customHeight="1">
      <c r="A522" s="98" t="e">
        <f>'VZGTTQ00009363 - Harini Sridhar'!#REF!</f>
        <v>#REF!</v>
      </c>
      <c r="B522" s="98" t="e">
        <f>'VZGTTQ00009363 - Harini Sridhar'!#REF!</f>
        <v>#REF!</v>
      </c>
      <c r="C522" s="98" t="e">
        <f>'VZGTTQ00009363 - Harini Sridhar'!#REF!</f>
        <v>#REF!</v>
      </c>
      <c r="D522" s="98" t="e">
        <f>'VZGTTQ00009363 - Harini Sridhar'!#REF!</f>
        <v>#REF!</v>
      </c>
      <c r="E522" s="103" t="e">
        <f>'VZGTTQ00009363 - Harini Sridhar'!#REF!</f>
        <v>#REF!</v>
      </c>
      <c r="F522" s="111" t="s">
        <v>111</v>
      </c>
      <c r="G522" s="111" t="s">
        <v>112</v>
      </c>
      <c r="H522" s="98">
        <v>1000425267</v>
      </c>
      <c r="I522" s="98" t="s">
        <v>117</v>
      </c>
      <c r="J522" s="98" t="s">
        <v>24</v>
      </c>
      <c r="K522" s="15" t="e">
        <f>'VZGTTQ00009363 - Harini Sridhar'!#REF!</f>
        <v>#REF!</v>
      </c>
      <c r="L522" s="15" t="e">
        <f>'VZGTTQ00009363 - Harini Sridhar'!#REF!</f>
        <v>#REF!</v>
      </c>
      <c r="M522" s="15" t="e">
        <f>'VZGTTQ00009363 - Harini Sridhar'!#REF!</f>
        <v>#REF!</v>
      </c>
      <c r="N522" s="15" t="e">
        <f>'VZGTTQ00009363 - Harini Sridhar'!#REF!</f>
        <v>#REF!</v>
      </c>
      <c r="O522" s="15" t="e">
        <f>'VZGTTQ00009363 - Harini Sridhar'!#REF!</f>
        <v>#REF!</v>
      </c>
      <c r="P522" s="15" t="e">
        <f>'VZGTTQ00009363 - Harini Sridhar'!#REF!</f>
        <v>#REF!</v>
      </c>
      <c r="Q522" s="15" t="e">
        <f>'VZGTTQ00009363 - Harini Sridhar'!#REF!</f>
        <v>#REF!</v>
      </c>
      <c r="R522" s="15" t="e">
        <f>'VZGTTQ00009363 - Harini Sridhar'!#REF!</f>
        <v>#REF!</v>
      </c>
      <c r="S522" s="15" t="e">
        <f>'VZGTTQ00009363 - Harini Sridhar'!#REF!</f>
        <v>#REF!</v>
      </c>
      <c r="T522" s="15" t="e">
        <f>'VZGTTQ00009363 - Harini Sridhar'!#REF!</f>
        <v>#REF!</v>
      </c>
      <c r="U522" s="15" t="e">
        <f>'VZGTTQ00009363 - Harini Sridhar'!#REF!</f>
        <v>#REF!</v>
      </c>
      <c r="V522" s="98" t="e">
        <f>'VZGTTQ00009363 - Harini Sridhar'!#REF!</f>
        <v>#REF!</v>
      </c>
    </row>
    <row r="523" spans="1:22" ht="20.9" customHeight="1">
      <c r="A523" s="98" t="e">
        <f>'VZGTTQ00009363 - Harini Sridhar'!#REF!</f>
        <v>#REF!</v>
      </c>
      <c r="B523" s="98" t="e">
        <f>'VZGTTQ00009363 - Harini Sridhar'!#REF!</f>
        <v>#REF!</v>
      </c>
      <c r="C523" s="98" t="e">
        <f>'VZGTTQ00009363 - Harini Sridhar'!#REF!</f>
        <v>#REF!</v>
      </c>
      <c r="D523" s="98" t="e">
        <f>'VZGTTQ00009363 - Harini Sridhar'!#REF!</f>
        <v>#REF!</v>
      </c>
      <c r="E523" s="103" t="e">
        <f>'VZGTTQ00009363 - Harini Sridhar'!#REF!</f>
        <v>#REF!</v>
      </c>
      <c r="F523" s="111" t="s">
        <v>111</v>
      </c>
      <c r="G523" s="111" t="s">
        <v>112</v>
      </c>
      <c r="H523" s="98">
        <v>1000425267</v>
      </c>
      <c r="I523" s="98" t="s">
        <v>117</v>
      </c>
      <c r="J523" s="98" t="s">
        <v>24</v>
      </c>
      <c r="K523" s="15" t="e">
        <f>'VZGTTQ00009363 - Harini Sridhar'!#REF!</f>
        <v>#REF!</v>
      </c>
      <c r="L523" s="15" t="e">
        <f>'VZGTTQ00009363 - Harini Sridhar'!#REF!</f>
        <v>#REF!</v>
      </c>
      <c r="M523" s="15" t="e">
        <f>'VZGTTQ00009363 - Harini Sridhar'!#REF!</f>
        <v>#REF!</v>
      </c>
      <c r="N523" s="15" t="e">
        <f>'VZGTTQ00009363 - Harini Sridhar'!#REF!</f>
        <v>#REF!</v>
      </c>
      <c r="O523" s="15" t="e">
        <f>'VZGTTQ00009363 - Harini Sridhar'!#REF!</f>
        <v>#REF!</v>
      </c>
      <c r="P523" s="15" t="e">
        <f>'VZGTTQ00009363 - Harini Sridhar'!#REF!</f>
        <v>#REF!</v>
      </c>
      <c r="Q523" s="15" t="e">
        <f>'VZGTTQ00009363 - Harini Sridhar'!#REF!</f>
        <v>#REF!</v>
      </c>
      <c r="R523" s="15" t="e">
        <f>'VZGTTQ00009363 - Harini Sridhar'!#REF!</f>
        <v>#REF!</v>
      </c>
      <c r="S523" s="15" t="e">
        <f>'VZGTTQ00009363 - Harini Sridhar'!#REF!</f>
        <v>#REF!</v>
      </c>
      <c r="T523" s="15" t="e">
        <f>'VZGTTQ00009363 - Harini Sridhar'!#REF!</f>
        <v>#REF!</v>
      </c>
      <c r="U523" s="15" t="e">
        <f>'VZGTTQ00009363 - Harini Sridhar'!#REF!</f>
        <v>#REF!</v>
      </c>
      <c r="V523" s="98" t="e">
        <f>'VZGTTQ00009363 - Harini Sridhar'!#REF!</f>
        <v>#REF!</v>
      </c>
    </row>
    <row r="524" spans="1:22" ht="20.9" customHeight="1">
      <c r="A524" s="98" t="e">
        <f>'VZGTTQ00009363 - Harini Sridhar'!#REF!</f>
        <v>#REF!</v>
      </c>
      <c r="B524" s="98"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0.9" customHeight="1">
      <c r="A525" s="98" t="e">
        <f>'VZGTTQ00009363 - Harini Sridhar'!#REF!</f>
        <v>#REF!</v>
      </c>
      <c r="B525" s="98"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0.9" customHeight="1">
      <c r="A526" s="98" t="e">
        <f>'VZGTTQ00009363 - Harini Sridhar'!#REF!</f>
        <v>#REF!</v>
      </c>
      <c r="B526" s="98"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41</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0.9" customHeight="1">
      <c r="A527" s="98" t="e">
        <f>'VZGTTQ00009363 - Harini Sridhar'!#REF!</f>
        <v>#REF!</v>
      </c>
      <c r="B527" s="98"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118</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0.9" customHeight="1">
      <c r="A528" s="98" t="e">
        <f>'VZGTTQ00009363 - Harini Sridhar'!#REF!</f>
        <v>#REF!</v>
      </c>
      <c r="B528" s="98"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24</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0.9" customHeight="1">
      <c r="A529" s="98" t="e">
        <f>'VZGTTQ00009363 - Harini Sridhar'!#REF!</f>
        <v>#REF!</v>
      </c>
      <c r="B529" s="98"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41</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0.9" customHeight="1">
      <c r="A530" s="98" t="e">
        <f>'VZGTTQ00009363 - Harini Sridhar'!#REF!</f>
        <v>#REF!</v>
      </c>
      <c r="B530" s="98"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41</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0.9" customHeight="1">
      <c r="A531" s="98" t="e">
        <f>'VZGTTQ00009363 - Harini Sridhar'!#REF!</f>
        <v>#REF!</v>
      </c>
      <c r="B531" s="98"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33</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0.9" customHeight="1">
      <c r="A532" s="98" t="e">
        <f>'VZGTTQ00009363 - Harini Sridhar'!#REF!</f>
        <v>#REF!</v>
      </c>
      <c r="B532" s="98"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0.9" customHeight="1">
      <c r="A533" s="98" t="e">
        <f>'VZGTTQ00009363 - Harini Sridhar'!#REF!</f>
        <v>#REF!</v>
      </c>
      <c r="B533" s="98"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41</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0.9" customHeight="1">
      <c r="A534" s="98" t="e">
        <f>'VZGTTQ00009363 - Harini Sridhar'!#REF!</f>
        <v>#REF!</v>
      </c>
      <c r="B534" s="98"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24</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0.9" customHeight="1">
      <c r="A535" s="98" t="e">
        <f>'VZGTTQ00009363 - Harini Sridhar'!#REF!</f>
        <v>#REF!</v>
      </c>
      <c r="B535" s="98"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26</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0.9" customHeight="1">
      <c r="A536" s="98" t="e">
        <f>'VZGTTQ00009363 - Harini Sridhar'!#REF!</f>
        <v>#REF!</v>
      </c>
      <c r="B536" s="98"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1000428977</v>
      </c>
      <c r="I536" s="98" t="s">
        <v>114</v>
      </c>
      <c r="J536" s="98" t="s">
        <v>33</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0.9" customHeight="1">
      <c r="A537" s="98">
        <f>'VZGTTQ00009364 - Harini Sridhar'!A9</f>
        <v>281641</v>
      </c>
      <c r="B537" s="98" t="str">
        <f>'VZGTTQ00009364 - Harini Sridhar'!B9</f>
        <v>Periyakaruppan,Kannan</v>
      </c>
      <c r="C537" s="98" t="str">
        <f>'VZGTTQ00009364 - Harini Sridhar'!C9</f>
        <v xml:space="preserve">Offshore </v>
      </c>
      <c r="D537" s="98" t="str">
        <f>'VZGTTQ00009364 - Harini Sridhar'!D9</f>
        <v>ACT 138</v>
      </c>
      <c r="E537" s="103" t="str">
        <f>'VZGTTQ00009364 - Harini Sridhar'!E9</f>
        <v>Scrum Master Senior</v>
      </c>
      <c r="F537" s="111" t="s">
        <v>119</v>
      </c>
      <c r="G537" s="111" t="s">
        <v>120</v>
      </c>
      <c r="H537" s="98">
        <v>1000428976</v>
      </c>
      <c r="I537" s="98" t="s">
        <v>115</v>
      </c>
      <c r="J537" s="98" t="s">
        <v>33</v>
      </c>
      <c r="K537" s="15">
        <f>'VZGTTQ00009364 - Harini Sridhar'!F9</f>
        <v>27.787500000000005</v>
      </c>
      <c r="L537" s="15">
        <f>'VZGTTQ00009364 - Harini Sridhar'!G9</f>
        <v>4890.6000000000013</v>
      </c>
      <c r="M537" s="15">
        <f>'VZGTTQ00009364 - Harini Sridhar'!H9</f>
        <v>4890.6000000000013</v>
      </c>
      <c r="N537" s="15">
        <f>'VZGTTQ00009364 - Harini Sridhar'!I9</f>
        <v>4890.6000000000013</v>
      </c>
      <c r="O537" s="15">
        <f>'VZGTTQ00009364 - Harini Sridhar'!J9</f>
        <v>0</v>
      </c>
      <c r="P537" s="15">
        <f>'VZGTTQ00009364 - Harini Sridhar'!K9</f>
        <v>0</v>
      </c>
      <c r="Q537" s="15">
        <f>'VZGTTQ00009364 - Harini Sridhar'!L9</f>
        <v>0</v>
      </c>
      <c r="R537" s="15">
        <f>'VZGTTQ00009364 - Harini Sridhar'!M9</f>
        <v>0</v>
      </c>
      <c r="S537" s="15">
        <f>'VZGTTQ00009364 - Harini Sridhar'!N9</f>
        <v>9781.2000000000025</v>
      </c>
      <c r="T537" s="15">
        <f>'VZGTTQ00009364 - Harini Sridhar'!O9</f>
        <v>0</v>
      </c>
      <c r="U537" s="15">
        <f>'VZGTTQ00009364 - Harini Sridhar'!P9</f>
        <v>9781.2000000000025</v>
      </c>
      <c r="V537" s="98">
        <f>'VZGTTQ00009364 - Harini Sridhar'!Q9</f>
        <v>0</v>
      </c>
    </row>
    <row r="538" spans="1:22" ht="20.9" customHeight="1">
      <c r="A538" s="98">
        <f>'VZGTTQ00009364 - Harini Sridhar'!A10</f>
        <v>2341207</v>
      </c>
      <c r="B538" s="98" t="str">
        <f>'VZGTTQ00009364 - Harini Sridhar'!B10</f>
        <v>S,Ranjith Kumar</v>
      </c>
      <c r="C538" s="98" t="str">
        <f>'VZGTTQ00009364 - Harini Sridhar'!C10</f>
        <v xml:space="preserve">Offshore </v>
      </c>
      <c r="D538" s="98" t="str">
        <f>'VZGTTQ00009364 - Harini Sridhar'!D10</f>
        <v>PCT 090</v>
      </c>
      <c r="E538" s="103" t="str">
        <f>'VZGTTQ00009364 - Harini Sridhar'!E10</f>
        <v>Scrum Master Intermediate</v>
      </c>
      <c r="F538" s="111" t="s">
        <v>119</v>
      </c>
      <c r="G538" s="111" t="s">
        <v>120</v>
      </c>
      <c r="H538" s="98">
        <v>1000428976</v>
      </c>
      <c r="I538" s="98" t="s">
        <v>115</v>
      </c>
      <c r="J538" s="98" t="s">
        <v>53</v>
      </c>
      <c r="K538" s="15">
        <f>'VZGTTQ00009364 - Harini Sridhar'!F10</f>
        <v>26.762500000000003</v>
      </c>
      <c r="L538" s="15">
        <f>'VZGTTQ00009364 - Harini Sridhar'!G10</f>
        <v>4710.2000000000007</v>
      </c>
      <c r="M538" s="15">
        <f>'VZGTTQ00009364 - Harini Sridhar'!H10</f>
        <v>4710.2000000000007</v>
      </c>
      <c r="N538" s="15">
        <f>'VZGTTQ00009364 - Harini Sridhar'!I10</f>
        <v>4710.2000000000007</v>
      </c>
      <c r="O538" s="15">
        <f>'VZGTTQ00009364 - Harini Sridhar'!J10</f>
        <v>0</v>
      </c>
      <c r="P538" s="15">
        <f>'VZGTTQ00009364 - Harini Sridhar'!K10</f>
        <v>0</v>
      </c>
      <c r="Q538" s="15">
        <f>'VZGTTQ00009364 - Harini Sridhar'!L10</f>
        <v>0</v>
      </c>
      <c r="R538" s="15">
        <f>'VZGTTQ00009364 - Harini Sridhar'!M10</f>
        <v>0</v>
      </c>
      <c r="S538" s="15">
        <f>'VZGTTQ00009364 - Harini Sridhar'!N10</f>
        <v>9420.4000000000015</v>
      </c>
      <c r="T538" s="15">
        <f>'VZGTTQ00009364 - Harini Sridhar'!O10</f>
        <v>0</v>
      </c>
      <c r="U538" s="15">
        <f>'VZGTTQ00009364 - Harini Sridhar'!P10</f>
        <v>9420.4000000000015</v>
      </c>
      <c r="V538" s="98">
        <f>'VZGTTQ00009364 - Harini Sridhar'!Q10</f>
        <v>0</v>
      </c>
    </row>
    <row r="539" spans="1:22" ht="20.9" customHeight="1">
      <c r="A539" s="98">
        <f>'VZGTTQ00009364 - Harini Sridhar'!A11</f>
        <v>2275000</v>
      </c>
      <c r="B539" s="98" t="str">
        <f>'VZGTTQ00009364 - Harini Sridhar'!B11</f>
        <v>R,Akil</v>
      </c>
      <c r="C539" s="98" t="str">
        <f>'VZGTTQ00009364 - Harini Sridhar'!C11</f>
        <v xml:space="preserve">Offshore </v>
      </c>
      <c r="D539" s="98" t="str">
        <f>'VZGTTQ00009364 - Harini Sridhar'!D11</f>
        <v>ACT 149</v>
      </c>
      <c r="E539" s="103" t="str">
        <f>'VZGTTQ00009364 - Harini Sridhar'!E11</f>
        <v>Scrum Master Intermediate</v>
      </c>
      <c r="F539" s="111" t="s">
        <v>119</v>
      </c>
      <c r="G539" s="111" t="s">
        <v>120</v>
      </c>
      <c r="H539" s="98">
        <v>1000428976</v>
      </c>
      <c r="I539" s="98" t="s">
        <v>115</v>
      </c>
      <c r="J539" s="98" t="s">
        <v>53</v>
      </c>
      <c r="K539" s="15">
        <f>'VZGTTQ00009364 - Harini Sridhar'!F11</f>
        <v>26.762500000000003</v>
      </c>
      <c r="L539" s="15">
        <f>'VZGTTQ00009364 - Harini Sridhar'!G11</f>
        <v>4710.2000000000007</v>
      </c>
      <c r="M539" s="15">
        <f>'VZGTTQ00009364 - Harini Sridhar'!H11</f>
        <v>4710.2000000000007</v>
      </c>
      <c r="N539" s="15">
        <f>'VZGTTQ00009364 - Harini Sridhar'!I11</f>
        <v>4710.2000000000007</v>
      </c>
      <c r="O539" s="15">
        <f>'VZGTTQ00009364 - Harini Sridhar'!J11</f>
        <v>0</v>
      </c>
      <c r="P539" s="15">
        <f>'VZGTTQ00009364 - Harini Sridhar'!K11</f>
        <v>0</v>
      </c>
      <c r="Q539" s="15">
        <f>'VZGTTQ00009364 - Harini Sridhar'!L11</f>
        <v>0</v>
      </c>
      <c r="R539" s="15">
        <f>'VZGTTQ00009364 - Harini Sridhar'!M11</f>
        <v>0</v>
      </c>
      <c r="S539" s="15">
        <f>'VZGTTQ00009364 - Harini Sridhar'!N11</f>
        <v>9420.4000000000015</v>
      </c>
      <c r="T539" s="15">
        <f>'VZGTTQ00009364 - Harini Sridhar'!O11</f>
        <v>0</v>
      </c>
      <c r="U539" s="15">
        <f>'VZGTTQ00009364 - Harini Sridhar'!P11</f>
        <v>9420.4000000000015</v>
      </c>
      <c r="V539" s="98">
        <f>'VZGTTQ00009364 - Harini Sridhar'!Q11</f>
        <v>0</v>
      </c>
    </row>
    <row r="540" spans="1:22" ht="20.9" customHeight="1">
      <c r="A540" s="98">
        <f>'VZGTTQ00009364 - Harini Sridhar'!A12</f>
        <v>596567</v>
      </c>
      <c r="B540" s="98" t="str">
        <f>'VZGTTQ00009364 - Harini Sridhar'!B12</f>
        <v>S K,Liyakath Ali</v>
      </c>
      <c r="C540" s="98" t="str">
        <f>'VZGTTQ00009364 - Harini Sridhar'!C12</f>
        <v xml:space="preserve">Offshore </v>
      </c>
      <c r="D540" s="98" t="str">
        <f>'VZGTTQ00009364 - Harini Sridhar'!D12</f>
        <v>ACT 138</v>
      </c>
      <c r="E540" s="103" t="str">
        <f>'VZGTTQ00009364 - Harini Sridhar'!E12</f>
        <v>Scrum Master Intermediate</v>
      </c>
      <c r="F540" s="111" t="s">
        <v>119</v>
      </c>
      <c r="G540" s="111" t="s">
        <v>120</v>
      </c>
      <c r="H540" s="98">
        <v>1000428976</v>
      </c>
      <c r="I540" s="98" t="s">
        <v>115</v>
      </c>
      <c r="J540" s="98" t="s">
        <v>33</v>
      </c>
      <c r="K540" s="15">
        <f>'VZGTTQ00009364 - Harini Sridhar'!F12</f>
        <v>26.762500000000003</v>
      </c>
      <c r="L540" s="15">
        <f>'VZGTTQ00009364 - Harini Sridhar'!G12</f>
        <v>4710.2000000000007</v>
      </c>
      <c r="M540" s="15">
        <f>'VZGTTQ00009364 - Harini Sridhar'!H12</f>
        <v>4710.2000000000007</v>
      </c>
      <c r="N540" s="15">
        <f>'VZGTTQ00009364 - Harini Sridhar'!I12</f>
        <v>4710.2000000000007</v>
      </c>
      <c r="O540" s="15">
        <f>'VZGTTQ00009364 - Harini Sridhar'!J12</f>
        <v>0</v>
      </c>
      <c r="P540" s="15">
        <f>'VZGTTQ00009364 - Harini Sridhar'!K12</f>
        <v>0</v>
      </c>
      <c r="Q540" s="15">
        <f>'VZGTTQ00009364 - Harini Sridhar'!L12</f>
        <v>0</v>
      </c>
      <c r="R540" s="15">
        <f>'VZGTTQ00009364 - Harini Sridhar'!M12</f>
        <v>0</v>
      </c>
      <c r="S540" s="15">
        <f>'VZGTTQ00009364 - Harini Sridhar'!N12</f>
        <v>9420.4000000000015</v>
      </c>
      <c r="T540" s="15">
        <f>'VZGTTQ00009364 - Harini Sridhar'!O12</f>
        <v>0</v>
      </c>
      <c r="U540" s="15">
        <f>'VZGTTQ00009364 - Harini Sridhar'!P12</f>
        <v>9420.4000000000015</v>
      </c>
      <c r="V540" s="98">
        <f>'VZGTTQ00009364 - Harini Sridhar'!Q12</f>
        <v>0</v>
      </c>
    </row>
    <row r="541" spans="1:22" ht="20.9" customHeight="1">
      <c r="A541" s="98">
        <f>'VZGTTQ00009364 - Harini Sridhar'!A13</f>
        <v>2202180</v>
      </c>
      <c r="B541" s="98" t="str">
        <f>'VZGTTQ00009364 - Harini Sridhar'!B13</f>
        <v>Kolla,Suneetha</v>
      </c>
      <c r="C541" s="98" t="str">
        <f>'VZGTTQ00009364 - Harini Sridhar'!C13</f>
        <v xml:space="preserve">Offshore </v>
      </c>
      <c r="D541" s="98" t="str">
        <f>'VZGTTQ00009364 - Harini Sridhar'!D13</f>
        <v>ACT 149</v>
      </c>
      <c r="E541" s="103" t="str">
        <f>'VZGTTQ00009364 - Harini Sridhar'!E13</f>
        <v>Scrum Master Intermediate</v>
      </c>
      <c r="F541" s="111" t="s">
        <v>119</v>
      </c>
      <c r="G541" s="111" t="s">
        <v>120</v>
      </c>
      <c r="H541" s="98">
        <v>1000428976</v>
      </c>
      <c r="I541" s="98" t="s">
        <v>115</v>
      </c>
      <c r="J541" s="98" t="s">
        <v>33</v>
      </c>
      <c r="K541" s="15">
        <f>'VZGTTQ00009364 - Harini Sridhar'!F13</f>
        <v>26.762500000000003</v>
      </c>
      <c r="L541" s="15">
        <f>'VZGTTQ00009364 - Harini Sridhar'!G13</f>
        <v>4710.2000000000007</v>
      </c>
      <c r="M541" s="15">
        <f>'VZGTTQ00009364 - Harini Sridhar'!H13</f>
        <v>4710.2000000000007</v>
      </c>
      <c r="N541" s="15">
        <f>'VZGTTQ00009364 - Harini Sridhar'!I13</f>
        <v>4710.2000000000007</v>
      </c>
      <c r="O541" s="15">
        <f>'VZGTTQ00009364 - Harini Sridhar'!J13</f>
        <v>0</v>
      </c>
      <c r="P541" s="15">
        <f>'VZGTTQ00009364 - Harini Sridhar'!K13</f>
        <v>0</v>
      </c>
      <c r="Q541" s="15">
        <f>'VZGTTQ00009364 - Harini Sridhar'!L13</f>
        <v>0</v>
      </c>
      <c r="R541" s="15">
        <f>'VZGTTQ00009364 - Harini Sridhar'!M13</f>
        <v>0</v>
      </c>
      <c r="S541" s="15">
        <f>'VZGTTQ00009364 - Harini Sridhar'!N13</f>
        <v>9420.4000000000015</v>
      </c>
      <c r="T541" s="15">
        <f>'VZGTTQ00009364 - Harini Sridhar'!O13</f>
        <v>0</v>
      </c>
      <c r="U541" s="15">
        <f>'VZGTTQ00009364 - Harini Sridhar'!P13</f>
        <v>9420.4000000000015</v>
      </c>
      <c r="V541" s="98">
        <f>'VZGTTQ00009364 - Harini Sridhar'!Q13</f>
        <v>0</v>
      </c>
    </row>
    <row r="542" spans="1:22" ht="20.9" customHeight="1">
      <c r="A542" s="98">
        <f>'VZGTTQ00009364 - Harini Sridhar'!A14</f>
        <v>456292</v>
      </c>
      <c r="B542" s="98" t="str">
        <f>'VZGTTQ00009364 - Harini Sridhar'!B14</f>
        <v>Dixon,Divya Esther</v>
      </c>
      <c r="C542" s="98" t="str">
        <f>'VZGTTQ00009364 - Harini Sridhar'!C14</f>
        <v xml:space="preserve">Offshore </v>
      </c>
      <c r="D542" s="98" t="str">
        <f>'VZGTTQ00009364 - Harini Sridhar'!D14</f>
        <v>ACT 138</v>
      </c>
      <c r="E542" s="103" t="str">
        <f>'VZGTTQ00009364 - Harini Sridhar'!E14</f>
        <v>Scrum Master Intermediate</v>
      </c>
      <c r="F542" s="111" t="s">
        <v>119</v>
      </c>
      <c r="G542" s="111" t="s">
        <v>120</v>
      </c>
      <c r="H542" s="98">
        <v>1000428976</v>
      </c>
      <c r="I542" s="98" t="s">
        <v>115</v>
      </c>
      <c r="J542" s="98" t="s">
        <v>33</v>
      </c>
      <c r="K542" s="15">
        <f>'VZGTTQ00009364 - Harini Sridhar'!F14</f>
        <v>26.762500000000003</v>
      </c>
      <c r="L542" s="15">
        <f>'VZGTTQ00009364 - Harini Sridhar'!G14</f>
        <v>4710.2000000000007</v>
      </c>
      <c r="M542" s="15">
        <f>'VZGTTQ00009364 - Harini Sridhar'!H14</f>
        <v>4710.2000000000007</v>
      </c>
      <c r="N542" s="15">
        <f>'VZGTTQ00009364 - Harini Sridhar'!I14</f>
        <v>4710.2000000000007</v>
      </c>
      <c r="O542" s="15">
        <f>'VZGTTQ00009364 - Harini Sridhar'!J14</f>
        <v>0</v>
      </c>
      <c r="P542" s="15">
        <f>'VZGTTQ00009364 - Harini Sridhar'!K14</f>
        <v>0</v>
      </c>
      <c r="Q542" s="15">
        <f>'VZGTTQ00009364 - Harini Sridhar'!L14</f>
        <v>0</v>
      </c>
      <c r="R542" s="15">
        <f>'VZGTTQ00009364 - Harini Sridhar'!M14</f>
        <v>0</v>
      </c>
      <c r="S542" s="15">
        <f>'VZGTTQ00009364 - Harini Sridhar'!N14</f>
        <v>9420.4000000000015</v>
      </c>
      <c r="T542" s="15">
        <f>'VZGTTQ00009364 - Harini Sridhar'!O14</f>
        <v>0</v>
      </c>
      <c r="U542" s="15">
        <f>'VZGTTQ00009364 - Harini Sridhar'!P14</f>
        <v>9420.4000000000015</v>
      </c>
      <c r="V542" s="98">
        <f>'VZGTTQ00009364 - Harini Sridhar'!Q14</f>
        <v>0</v>
      </c>
    </row>
    <row r="543" spans="1:22" ht="20.9" customHeight="1">
      <c r="A543" s="98">
        <f>'VZGTTQ00009364 - Harini Sridhar'!A15</f>
        <v>2331791</v>
      </c>
      <c r="B543" s="98" t="str">
        <f>'VZGTTQ00009364 - Harini Sridhar'!B15</f>
        <v>Sankaran,Rajesh</v>
      </c>
      <c r="C543" s="98" t="str">
        <f>'VZGTTQ00009364 - Harini Sridhar'!C15</f>
        <v xml:space="preserve">Offshore </v>
      </c>
      <c r="D543" s="98" t="str">
        <f>'VZGTTQ00009364 - Harini Sridhar'!D15</f>
        <v>PCT 090</v>
      </c>
      <c r="E543" s="103" t="str">
        <f>'VZGTTQ00009364 - Harini Sridhar'!E15</f>
        <v>Sr. UI Developer UI (React JS) Senior</v>
      </c>
      <c r="F543" s="111" t="s">
        <v>119</v>
      </c>
      <c r="G543" s="111" t="s">
        <v>120</v>
      </c>
      <c r="H543" s="98">
        <v>1000428976</v>
      </c>
      <c r="I543" s="98" t="s">
        <v>115</v>
      </c>
      <c r="J543" s="98" t="s">
        <v>33</v>
      </c>
      <c r="K543" s="15">
        <f>'VZGTTQ00009364 - Harini Sridhar'!F15</f>
        <v>28.425000000000004</v>
      </c>
      <c r="L543" s="15">
        <f>'VZGTTQ00009364 - Harini Sridhar'!G15</f>
        <v>5002.8000000000011</v>
      </c>
      <c r="M543" s="15">
        <f>'VZGTTQ00009364 - Harini Sridhar'!H15</f>
        <v>5002.8000000000011</v>
      </c>
      <c r="N543" s="15">
        <f>'VZGTTQ00009364 - Harini Sridhar'!I15</f>
        <v>5002.8000000000011</v>
      </c>
      <c r="O543" s="15">
        <f>'VZGTTQ00009364 - Harini Sridhar'!J15</f>
        <v>0</v>
      </c>
      <c r="P543" s="15">
        <f>'VZGTTQ00009364 - Harini Sridhar'!K15</f>
        <v>0</v>
      </c>
      <c r="Q543" s="15">
        <f>'VZGTTQ00009364 - Harini Sridhar'!L15</f>
        <v>0</v>
      </c>
      <c r="R543" s="15">
        <f>'VZGTTQ00009364 - Harini Sridhar'!M15</f>
        <v>0</v>
      </c>
      <c r="S543" s="15">
        <f>'VZGTTQ00009364 - Harini Sridhar'!N15</f>
        <v>10005.600000000002</v>
      </c>
      <c r="T543" s="15">
        <f>'VZGTTQ00009364 - Harini Sridhar'!O15</f>
        <v>0</v>
      </c>
      <c r="U543" s="15">
        <f>'VZGTTQ00009364 - Harini Sridhar'!P15</f>
        <v>10005.600000000002</v>
      </c>
      <c r="V543" s="98">
        <f>'VZGTTQ00009364 - Harini Sridhar'!Q15</f>
        <v>0</v>
      </c>
    </row>
    <row r="544" spans="1:22" ht="20.9" customHeight="1">
      <c r="A544" s="98">
        <f>'VZGTTQ00009364 - Harini Sridhar'!A16</f>
        <v>425957</v>
      </c>
      <c r="B544" s="98" t="str">
        <f>'VZGTTQ00009364 - Harini Sridhar'!B16</f>
        <v>T,Arunjunai katha pandieswari</v>
      </c>
      <c r="C544" s="98" t="str">
        <f>'VZGTTQ00009364 - Harini Sridhar'!C16</f>
        <v xml:space="preserve">Offshore </v>
      </c>
      <c r="D544" s="98" t="str">
        <f>'VZGTTQ00009364 - Harini Sridhar'!D16</f>
        <v>ACT 138</v>
      </c>
      <c r="E544" s="103" t="str">
        <f>'VZGTTQ00009364 - Harini Sridhar'!E16</f>
        <v>Sr. UI Developer UI (React JS) Senior</v>
      </c>
      <c r="F544" s="111" t="s">
        <v>119</v>
      </c>
      <c r="G544" s="111" t="s">
        <v>120</v>
      </c>
      <c r="H544" s="98">
        <v>1000428977</v>
      </c>
      <c r="I544" s="98" t="s">
        <v>114</v>
      </c>
      <c r="J544" s="98" t="s">
        <v>33</v>
      </c>
      <c r="K544" s="15">
        <f>'VZGTTQ00009364 - Harini Sridhar'!F16</f>
        <v>28.425000000000004</v>
      </c>
      <c r="L544" s="15">
        <f>'VZGTTQ00009364 - Harini Sridhar'!G16</f>
        <v>5002.8000000000011</v>
      </c>
      <c r="M544" s="15">
        <f>'VZGTTQ00009364 - Harini Sridhar'!H16</f>
        <v>5002.8000000000011</v>
      </c>
      <c r="N544" s="15">
        <f>'VZGTTQ00009364 - Harini Sridhar'!I16</f>
        <v>5002.8000000000011</v>
      </c>
      <c r="O544" s="15">
        <f>'VZGTTQ00009364 - Harini Sridhar'!J16</f>
        <v>0</v>
      </c>
      <c r="P544" s="15">
        <f>'VZGTTQ00009364 - Harini Sridhar'!K16</f>
        <v>0</v>
      </c>
      <c r="Q544" s="15">
        <f>'VZGTTQ00009364 - Harini Sridhar'!L16</f>
        <v>0</v>
      </c>
      <c r="R544" s="15">
        <f>'VZGTTQ00009364 - Harini Sridhar'!M16</f>
        <v>0</v>
      </c>
      <c r="S544" s="15">
        <f>'VZGTTQ00009364 - Harini Sridhar'!N16</f>
        <v>10005.600000000002</v>
      </c>
      <c r="T544" s="15">
        <f>'VZGTTQ00009364 - Harini Sridhar'!O16</f>
        <v>0</v>
      </c>
      <c r="U544" s="15">
        <f>'VZGTTQ00009364 - Harini Sridhar'!P16</f>
        <v>10005.600000000002</v>
      </c>
      <c r="V544" s="98">
        <f>'VZGTTQ00009364 - Harini Sridhar'!Q16</f>
        <v>0</v>
      </c>
    </row>
    <row r="545" spans="1:22" ht="20.9" customHeight="1">
      <c r="A545" s="98">
        <f>'VZGTTQ00009364 - Harini Sridhar'!A17</f>
        <v>2200071</v>
      </c>
      <c r="B545" s="98" t="str">
        <f>'VZGTTQ00009364 - Harini Sridhar'!B17</f>
        <v>Bahadure,Prerana Prashant</v>
      </c>
      <c r="C545" s="98" t="str">
        <f>'VZGTTQ00009364 - Harini Sridhar'!C17</f>
        <v xml:space="preserve">Offshore </v>
      </c>
      <c r="D545" s="98" t="str">
        <f>'VZGTTQ00009364 - Harini Sridhar'!D17</f>
        <v>ACT 149</v>
      </c>
      <c r="E545" s="103" t="str">
        <f>'VZGTTQ00009364 - Harini Sridhar'!E17</f>
        <v>UI Developer UI (React JS) Intermediate</v>
      </c>
      <c r="F545" s="111" t="s">
        <v>119</v>
      </c>
      <c r="G545" s="111" t="s">
        <v>120</v>
      </c>
      <c r="H545" s="98">
        <v>1000428976</v>
      </c>
      <c r="I545" s="98" t="s">
        <v>115</v>
      </c>
      <c r="J545" s="98" t="s">
        <v>33</v>
      </c>
      <c r="K545" s="15">
        <f>'VZGTTQ00009364 - Harini Sridhar'!F17</f>
        <v>22</v>
      </c>
      <c r="L545" s="15">
        <f>'VZGTTQ00009364 - Harini Sridhar'!G17</f>
        <v>3872</v>
      </c>
      <c r="M545" s="15">
        <f>'VZGTTQ00009364 - Harini Sridhar'!H17</f>
        <v>3872</v>
      </c>
      <c r="N545" s="15">
        <f>'VZGTTQ00009364 - Harini Sridhar'!I17</f>
        <v>3872</v>
      </c>
      <c r="O545" s="15">
        <f>'VZGTTQ00009364 - Harini Sridhar'!J17</f>
        <v>0</v>
      </c>
      <c r="P545" s="15">
        <f>'VZGTTQ00009364 - Harini Sridhar'!K17</f>
        <v>0</v>
      </c>
      <c r="Q545" s="15">
        <f>'VZGTTQ00009364 - Harini Sridhar'!L17</f>
        <v>0</v>
      </c>
      <c r="R545" s="15">
        <f>'VZGTTQ00009364 - Harini Sridhar'!M17</f>
        <v>0</v>
      </c>
      <c r="S545" s="15">
        <f>'VZGTTQ00009364 - Harini Sridhar'!N17</f>
        <v>7744</v>
      </c>
      <c r="T545" s="15">
        <f>'VZGTTQ00009364 - Harini Sridhar'!O17</f>
        <v>0</v>
      </c>
      <c r="U545" s="15">
        <f>'VZGTTQ00009364 - Harini Sridhar'!P17</f>
        <v>7744</v>
      </c>
      <c r="V545" s="98">
        <f>'VZGTTQ00009364 - Harini Sridhar'!Q17</f>
        <v>0</v>
      </c>
    </row>
    <row r="546" spans="1:22" ht="20.9" customHeight="1">
      <c r="A546" s="98">
        <f>'VZGTTQ00009364 - Harini Sridhar'!A18</f>
        <v>544514</v>
      </c>
      <c r="B546" s="98" t="str">
        <f>'VZGTTQ00009364 - Harini Sridhar'!B18</f>
        <v>J,Arunkumar</v>
      </c>
      <c r="C546" s="98" t="str">
        <f>'VZGTTQ00009364 - Harini Sridhar'!C18</f>
        <v xml:space="preserve">Offshore </v>
      </c>
      <c r="D546" s="98" t="str">
        <f>'VZGTTQ00009364 - Harini Sridhar'!D18</f>
        <v>ACT 138</v>
      </c>
      <c r="E546" s="103" t="str">
        <f>'VZGTTQ00009364 - Harini Sridhar'!E18</f>
        <v>UI Developer UI (React JS) Intermediate</v>
      </c>
      <c r="F546" s="111" t="s">
        <v>119</v>
      </c>
      <c r="G546" s="111" t="s">
        <v>120</v>
      </c>
      <c r="H546" s="98">
        <v>1000428976</v>
      </c>
      <c r="I546" s="98" t="s">
        <v>115</v>
      </c>
      <c r="J546" s="98" t="s">
        <v>33</v>
      </c>
      <c r="K546" s="15">
        <f>'VZGTTQ00009364 - Harini Sridhar'!F18</f>
        <v>22</v>
      </c>
      <c r="L546" s="15">
        <f>'VZGTTQ00009364 - Harini Sridhar'!G18</f>
        <v>3872</v>
      </c>
      <c r="M546" s="15">
        <f>'VZGTTQ00009364 - Harini Sridhar'!H18</f>
        <v>3872</v>
      </c>
      <c r="N546" s="15">
        <f>'VZGTTQ00009364 - Harini Sridhar'!I18</f>
        <v>3872</v>
      </c>
      <c r="O546" s="15">
        <f>'VZGTTQ00009364 - Harini Sridhar'!J18</f>
        <v>0</v>
      </c>
      <c r="P546" s="15">
        <f>'VZGTTQ00009364 - Harini Sridhar'!K18</f>
        <v>0</v>
      </c>
      <c r="Q546" s="15">
        <f>'VZGTTQ00009364 - Harini Sridhar'!L18</f>
        <v>0</v>
      </c>
      <c r="R546" s="15">
        <f>'VZGTTQ00009364 - Harini Sridhar'!M18</f>
        <v>0</v>
      </c>
      <c r="S546" s="15">
        <f>'VZGTTQ00009364 - Harini Sridhar'!N18</f>
        <v>7744</v>
      </c>
      <c r="T546" s="15">
        <f>'VZGTTQ00009364 - Harini Sridhar'!O18</f>
        <v>0</v>
      </c>
      <c r="U546" s="15">
        <f>'VZGTTQ00009364 - Harini Sridhar'!P18</f>
        <v>7744</v>
      </c>
      <c r="V546" s="98">
        <f>'VZGTTQ00009364 - Harini Sridhar'!Q18</f>
        <v>0</v>
      </c>
    </row>
    <row r="547" spans="1:22" ht="20.9" customHeight="1">
      <c r="A547" s="98">
        <f>'VZGTTQ00009364 - Harini Sridhar'!A19</f>
        <v>834850</v>
      </c>
      <c r="B547" s="98" t="str">
        <f>'VZGTTQ00009364 - Harini Sridhar'!B19</f>
        <v>K,Balasubramaniyam</v>
      </c>
      <c r="C547" s="98" t="str">
        <f>'VZGTTQ00009364 - Harini Sridhar'!C19</f>
        <v xml:space="preserve">Offshore </v>
      </c>
      <c r="D547" s="98" t="str">
        <f>'VZGTTQ00009364 - Harini Sridhar'!D19</f>
        <v>ACT 140</v>
      </c>
      <c r="E547" s="103" t="str">
        <f>'VZGTTQ00009364 - Harini Sridhar'!E19</f>
        <v>UI Developer UI (React JS) Intermediate</v>
      </c>
      <c r="F547" s="111" t="s">
        <v>119</v>
      </c>
      <c r="G547" s="111" t="s">
        <v>120</v>
      </c>
      <c r="H547" s="98">
        <v>1000428977</v>
      </c>
      <c r="I547" s="98" t="s">
        <v>114</v>
      </c>
      <c r="J547" s="98" t="s">
        <v>33</v>
      </c>
      <c r="K547" s="15">
        <f>'VZGTTQ00009364 - Harini Sridhar'!F19</f>
        <v>22</v>
      </c>
      <c r="L547" s="15">
        <f>'VZGTTQ00009364 - Harini Sridhar'!G19</f>
        <v>3872</v>
      </c>
      <c r="M547" s="15">
        <f>'VZGTTQ00009364 - Harini Sridhar'!H19</f>
        <v>3872</v>
      </c>
      <c r="N547" s="15">
        <f>'VZGTTQ00009364 - Harini Sridhar'!I19</f>
        <v>3872</v>
      </c>
      <c r="O547" s="15">
        <f>'VZGTTQ00009364 - Harini Sridhar'!J19</f>
        <v>0</v>
      </c>
      <c r="P547" s="15">
        <f>'VZGTTQ00009364 - Harini Sridhar'!K19</f>
        <v>0</v>
      </c>
      <c r="Q547" s="15">
        <f>'VZGTTQ00009364 - Harini Sridhar'!L19</f>
        <v>0</v>
      </c>
      <c r="R547" s="15">
        <f>'VZGTTQ00009364 - Harini Sridhar'!M19</f>
        <v>0</v>
      </c>
      <c r="S547" s="15">
        <f>'VZGTTQ00009364 - Harini Sridhar'!N19</f>
        <v>7744</v>
      </c>
      <c r="T547" s="15">
        <f>'VZGTTQ00009364 - Harini Sridhar'!O19</f>
        <v>0</v>
      </c>
      <c r="U547" s="15">
        <f>'VZGTTQ00009364 - Harini Sridhar'!P19</f>
        <v>7744</v>
      </c>
      <c r="V547" s="98">
        <f>'VZGTTQ00009364 - Harini Sridhar'!Q19</f>
        <v>0</v>
      </c>
    </row>
    <row r="548" spans="1:22" ht="20.9" customHeight="1">
      <c r="A548" s="98">
        <f>'VZGTTQ00009364 - Harini Sridhar'!A20</f>
        <v>2227156</v>
      </c>
      <c r="B548" s="98" t="str">
        <f>'VZGTTQ00009364 - Harini Sridhar'!B20</f>
        <v>Mevegar,Muzamil</v>
      </c>
      <c r="C548" s="98" t="str">
        <f>'VZGTTQ00009364 - Harini Sridhar'!C20</f>
        <v xml:space="preserve">Offshore </v>
      </c>
      <c r="D548" s="98" t="str">
        <f>'VZGTTQ00009364 - Harini Sridhar'!D20</f>
        <v>ACT 149</v>
      </c>
      <c r="E548" s="103" t="str">
        <f>'VZGTTQ00009364 - Harini Sridhar'!E20</f>
        <v>UI Developer UI (React JS) Intermediate</v>
      </c>
      <c r="F548" s="111" t="s">
        <v>119</v>
      </c>
      <c r="G548" s="111" t="s">
        <v>120</v>
      </c>
      <c r="H548" s="98">
        <v>1000428976</v>
      </c>
      <c r="I548" s="98" t="s">
        <v>115</v>
      </c>
      <c r="J548" s="98" t="s">
        <v>33</v>
      </c>
      <c r="K548" s="15">
        <f>'VZGTTQ00009364 - Harini Sridhar'!F20</f>
        <v>22</v>
      </c>
      <c r="L548" s="15">
        <f>'VZGTTQ00009364 - Harini Sridhar'!G20</f>
        <v>3872</v>
      </c>
      <c r="M548" s="15">
        <f>'VZGTTQ00009364 - Harini Sridhar'!H20</f>
        <v>3872</v>
      </c>
      <c r="N548" s="15">
        <f>'VZGTTQ00009364 - Harini Sridhar'!I20</f>
        <v>3872</v>
      </c>
      <c r="O548" s="15">
        <f>'VZGTTQ00009364 - Harini Sridhar'!J20</f>
        <v>0</v>
      </c>
      <c r="P548" s="15">
        <f>'VZGTTQ00009364 - Harini Sridhar'!K20</f>
        <v>0</v>
      </c>
      <c r="Q548" s="15">
        <f>'VZGTTQ00009364 - Harini Sridhar'!L20</f>
        <v>0</v>
      </c>
      <c r="R548" s="15">
        <f>'VZGTTQ00009364 - Harini Sridhar'!M20</f>
        <v>0</v>
      </c>
      <c r="S548" s="15">
        <f>'VZGTTQ00009364 - Harini Sridhar'!N20</f>
        <v>7744</v>
      </c>
      <c r="T548" s="15">
        <f>'VZGTTQ00009364 - Harini Sridhar'!O20</f>
        <v>0</v>
      </c>
      <c r="U548" s="15">
        <f>'VZGTTQ00009364 - Harini Sridhar'!P20</f>
        <v>7744</v>
      </c>
      <c r="V548" s="98">
        <f>'VZGTTQ00009364 - Harini Sridhar'!Q20</f>
        <v>0</v>
      </c>
    </row>
    <row r="549" spans="1:22" ht="20.9" customHeight="1">
      <c r="A549" s="98">
        <f>'VZGTTQ00009364 - Harini Sridhar'!A21</f>
        <v>910204</v>
      </c>
      <c r="B549" s="98" t="str">
        <f>'VZGTTQ00009364 - Harini Sridhar'!B21</f>
        <v>Shinde,Priyanka Mohan</v>
      </c>
      <c r="C549" s="98" t="str">
        <f>'VZGTTQ00009364 - Harini Sridhar'!C21</f>
        <v xml:space="preserve">Offshore </v>
      </c>
      <c r="D549" s="98" t="str">
        <f>'VZGTTQ00009364 - Harini Sridhar'!D21</f>
        <v>ACT 141</v>
      </c>
      <c r="E549" s="103" t="str">
        <f>'VZGTTQ00009364 - Harini Sridhar'!E21</f>
        <v>UI Developer UI (React JS) Intermediate</v>
      </c>
      <c r="F549" s="111" t="s">
        <v>119</v>
      </c>
      <c r="G549" s="111" t="s">
        <v>120</v>
      </c>
      <c r="H549" s="98">
        <v>1000428976</v>
      </c>
      <c r="I549" s="98" t="s">
        <v>115</v>
      </c>
      <c r="J549" s="98" t="s">
        <v>33</v>
      </c>
      <c r="K549" s="15">
        <f>'VZGTTQ00009364 - Harini Sridhar'!F21</f>
        <v>22</v>
      </c>
      <c r="L549" s="15">
        <f>'VZGTTQ00009364 - Harini Sridhar'!G21</f>
        <v>3872</v>
      </c>
      <c r="M549" s="15">
        <f>'VZGTTQ00009364 - Harini Sridhar'!H21</f>
        <v>3872</v>
      </c>
      <c r="N549" s="15">
        <f>'VZGTTQ00009364 - Harini Sridhar'!I21</f>
        <v>3872</v>
      </c>
      <c r="O549" s="15">
        <f>'VZGTTQ00009364 - Harini Sridhar'!J21</f>
        <v>0</v>
      </c>
      <c r="P549" s="15">
        <f>'VZGTTQ00009364 - Harini Sridhar'!K21</f>
        <v>0</v>
      </c>
      <c r="Q549" s="15">
        <f>'VZGTTQ00009364 - Harini Sridhar'!L21</f>
        <v>0</v>
      </c>
      <c r="R549" s="15">
        <f>'VZGTTQ00009364 - Harini Sridhar'!M21</f>
        <v>0</v>
      </c>
      <c r="S549" s="15">
        <f>'VZGTTQ00009364 - Harini Sridhar'!N21</f>
        <v>7744</v>
      </c>
      <c r="T549" s="15">
        <f>'VZGTTQ00009364 - Harini Sridhar'!O21</f>
        <v>0</v>
      </c>
      <c r="U549" s="15">
        <f>'VZGTTQ00009364 - Harini Sridhar'!P21</f>
        <v>7744</v>
      </c>
      <c r="V549" s="98">
        <f>'VZGTTQ00009364 - Harini Sridhar'!Q21</f>
        <v>0</v>
      </c>
    </row>
    <row r="550" spans="1:22" ht="20.9" customHeight="1">
      <c r="A550" s="98">
        <f>'VZGTTQ00009364 - Harini Sridhar'!A22</f>
        <v>2154601</v>
      </c>
      <c r="B550" s="98" t="str">
        <f>'VZGTTQ00009364 - Harini Sridhar'!B22</f>
        <v>Gadamsetti,Sai Kiran</v>
      </c>
      <c r="C550" s="98" t="str">
        <f>'VZGTTQ00009364 - Harini Sridhar'!C22</f>
        <v xml:space="preserve">Offshore </v>
      </c>
      <c r="D550" s="98" t="str">
        <f>'VZGTTQ00009364 - Harini Sridhar'!D22</f>
        <v>ACT 145</v>
      </c>
      <c r="E550" s="103" t="str">
        <f>'VZGTTQ00009364 - Harini Sridhar'!E22</f>
        <v>UI Developer UI (React JS) Intermediate</v>
      </c>
      <c r="F550" s="111" t="s">
        <v>119</v>
      </c>
      <c r="G550" s="111" t="s">
        <v>120</v>
      </c>
      <c r="H550" s="98">
        <v>1000428976</v>
      </c>
      <c r="I550" s="98" t="s">
        <v>115</v>
      </c>
      <c r="J550" s="98" t="s">
        <v>33</v>
      </c>
      <c r="K550" s="15">
        <f>'VZGTTQ00009364 - Harini Sridhar'!F22</f>
        <v>22</v>
      </c>
      <c r="L550" s="15">
        <f>'VZGTTQ00009364 - Harini Sridhar'!G22</f>
        <v>3872</v>
      </c>
      <c r="M550" s="15">
        <f>'VZGTTQ00009364 - Harini Sridhar'!H22</f>
        <v>3872</v>
      </c>
      <c r="N550" s="15">
        <f>'VZGTTQ00009364 - Harini Sridhar'!I22</f>
        <v>3872</v>
      </c>
      <c r="O550" s="15">
        <f>'VZGTTQ00009364 - Harini Sridhar'!J22</f>
        <v>0</v>
      </c>
      <c r="P550" s="15">
        <f>'VZGTTQ00009364 - Harini Sridhar'!K22</f>
        <v>0</v>
      </c>
      <c r="Q550" s="15">
        <f>'VZGTTQ00009364 - Harini Sridhar'!L22</f>
        <v>0</v>
      </c>
      <c r="R550" s="15">
        <f>'VZGTTQ00009364 - Harini Sridhar'!M22</f>
        <v>0</v>
      </c>
      <c r="S550" s="15">
        <f>'VZGTTQ00009364 - Harini Sridhar'!N22</f>
        <v>7744</v>
      </c>
      <c r="T550" s="15">
        <f>'VZGTTQ00009364 - Harini Sridhar'!O22</f>
        <v>0</v>
      </c>
      <c r="U550" s="15">
        <f>'VZGTTQ00009364 - Harini Sridhar'!P22</f>
        <v>7744</v>
      </c>
      <c r="V550" s="98">
        <f>'VZGTTQ00009364 - Harini Sridhar'!Q22</f>
        <v>0</v>
      </c>
    </row>
    <row r="551" spans="1:22" ht="20.9" customHeight="1">
      <c r="A551" s="98">
        <f>'VZGTTQ00009364 - Harini Sridhar'!A23</f>
        <v>2298758</v>
      </c>
      <c r="B551" s="98" t="str">
        <f>'VZGTTQ00009364 - Harini Sridhar'!B23</f>
        <v>Sagadevan,Arun</v>
      </c>
      <c r="C551" s="98" t="str">
        <f>'VZGTTQ00009364 - Harini Sridhar'!C23</f>
        <v xml:space="preserve">Offshore </v>
      </c>
      <c r="D551" s="98" t="str">
        <f>'VZGTTQ00009364 - Harini Sridhar'!D23</f>
        <v>ACT 149</v>
      </c>
      <c r="E551" s="103" t="str">
        <f>'VZGTTQ00009364 - Harini Sridhar'!E23</f>
        <v>UI Developer UI (React JS) Junior</v>
      </c>
      <c r="F551" s="111" t="s">
        <v>119</v>
      </c>
      <c r="G551" s="111" t="s">
        <v>120</v>
      </c>
      <c r="H551" s="98">
        <v>1000428977</v>
      </c>
      <c r="I551" s="98" t="s">
        <v>114</v>
      </c>
      <c r="J551" s="98" t="s">
        <v>24</v>
      </c>
      <c r="K551" s="15">
        <f>'VZGTTQ00009364 - Harini Sridhar'!F23</f>
        <v>18.925000000000001</v>
      </c>
      <c r="L551" s="15">
        <f>'VZGTTQ00009364 - Harini Sridhar'!G23</f>
        <v>3330.8</v>
      </c>
      <c r="M551" s="15">
        <f>'VZGTTQ00009364 - Harini Sridhar'!H23</f>
        <v>3330.8</v>
      </c>
      <c r="N551" s="15">
        <f>'VZGTTQ00009364 - Harini Sridhar'!I23</f>
        <v>3330.8</v>
      </c>
      <c r="O551" s="15">
        <f>'VZGTTQ00009364 - Harini Sridhar'!J23</f>
        <v>0</v>
      </c>
      <c r="P551" s="15">
        <f>'VZGTTQ00009364 - Harini Sridhar'!K23</f>
        <v>0</v>
      </c>
      <c r="Q551" s="15">
        <f>'VZGTTQ00009364 - Harini Sridhar'!L23</f>
        <v>0</v>
      </c>
      <c r="R551" s="15">
        <f>'VZGTTQ00009364 - Harini Sridhar'!M23</f>
        <v>0</v>
      </c>
      <c r="S551" s="15">
        <f>'VZGTTQ00009364 - Harini Sridhar'!N23</f>
        <v>6661.6</v>
      </c>
      <c r="T551" s="15">
        <f>'VZGTTQ00009364 - Harini Sridhar'!O23</f>
        <v>0</v>
      </c>
      <c r="U551" s="15">
        <f>'VZGTTQ00009364 - Harini Sridhar'!P23</f>
        <v>6661.6</v>
      </c>
      <c r="V551" s="98">
        <f>'VZGTTQ00009364 - Harini Sridhar'!Q23</f>
        <v>0</v>
      </c>
    </row>
    <row r="552" spans="1:22" ht="20.9" customHeight="1">
      <c r="A552" s="98">
        <f>'VZGTTQ00009364 - Harini Sridhar'!A24</f>
        <v>856838</v>
      </c>
      <c r="B552" s="98" t="str">
        <f>'VZGTTQ00009364 - Harini Sridhar'!B24</f>
        <v>Iqbal,Tauseef</v>
      </c>
      <c r="C552" s="98" t="str">
        <f>'VZGTTQ00009364 - Harini Sridhar'!C24</f>
        <v xml:space="preserve">Offshore </v>
      </c>
      <c r="D552" s="98" t="str">
        <f>'VZGTTQ00009364 - Harini Sridhar'!D24</f>
        <v>ACT 140</v>
      </c>
      <c r="E552" s="103" t="str">
        <f>'VZGTTQ00009364 - Harini Sridhar'!E24</f>
        <v>UI Developer UI (React JS) Junior</v>
      </c>
      <c r="F552" s="111" t="s">
        <v>119</v>
      </c>
      <c r="G552" s="111" t="s">
        <v>120</v>
      </c>
      <c r="H552" s="98">
        <v>1000428976</v>
      </c>
      <c r="I552" s="98" t="s">
        <v>115</v>
      </c>
      <c r="J552" s="98" t="s">
        <v>33</v>
      </c>
      <c r="K552" s="15">
        <f>'VZGTTQ00009364 - Harini Sridhar'!F24</f>
        <v>18.925000000000001</v>
      </c>
      <c r="L552" s="15">
        <f>'VZGTTQ00009364 - Harini Sridhar'!G24</f>
        <v>3330.8</v>
      </c>
      <c r="M552" s="15">
        <f>'VZGTTQ00009364 - Harini Sridhar'!H24</f>
        <v>3330.8</v>
      </c>
      <c r="N552" s="15">
        <f>'VZGTTQ00009364 - Harini Sridhar'!I24</f>
        <v>3330.8</v>
      </c>
      <c r="O552" s="15">
        <f>'VZGTTQ00009364 - Harini Sridhar'!J24</f>
        <v>0</v>
      </c>
      <c r="P552" s="15">
        <f>'VZGTTQ00009364 - Harini Sridhar'!K24</f>
        <v>0</v>
      </c>
      <c r="Q552" s="15">
        <f>'VZGTTQ00009364 - Harini Sridhar'!L24</f>
        <v>0</v>
      </c>
      <c r="R552" s="15">
        <f>'VZGTTQ00009364 - Harini Sridhar'!M24</f>
        <v>0</v>
      </c>
      <c r="S552" s="15">
        <f>'VZGTTQ00009364 - Harini Sridhar'!N24</f>
        <v>6661.6</v>
      </c>
      <c r="T552" s="15">
        <f>'VZGTTQ00009364 - Harini Sridhar'!O24</f>
        <v>0</v>
      </c>
      <c r="U552" s="15">
        <f>'VZGTTQ00009364 - Harini Sridhar'!P24</f>
        <v>6661.6</v>
      </c>
      <c r="V552" s="98">
        <f>'VZGTTQ00009364 - Harini Sridhar'!Q24</f>
        <v>0</v>
      </c>
    </row>
    <row r="553" spans="1:22" ht="20.9" customHeight="1">
      <c r="A553" s="98">
        <f>'VZGTTQ00009364 - Harini Sridhar'!A25</f>
        <v>2139599</v>
      </c>
      <c r="B553" s="98" t="str">
        <f>'VZGTTQ00009364 - Harini Sridhar'!B25</f>
        <v>G,Kavithasan</v>
      </c>
      <c r="C553" s="98" t="str">
        <f>'VZGTTQ00009364 - Harini Sridhar'!C25</f>
        <v xml:space="preserve">Offshore </v>
      </c>
      <c r="D553" s="98" t="str">
        <f>'VZGTTQ00009364 - Harini Sridhar'!D25</f>
        <v>ACT 145</v>
      </c>
      <c r="E553" s="103" t="str">
        <f>'VZGTTQ00009364 - Harini Sridhar'!E25</f>
        <v>UI Developer UI (React JS) Junior</v>
      </c>
      <c r="F553" s="111" t="s">
        <v>119</v>
      </c>
      <c r="G553" s="111" t="s">
        <v>120</v>
      </c>
      <c r="H553" s="98">
        <v>1000441057</v>
      </c>
      <c r="I553" s="98" t="s">
        <v>49</v>
      </c>
      <c r="J553" s="98" t="s">
        <v>33</v>
      </c>
      <c r="K553" s="15">
        <f>'VZGTTQ00009364 - Harini Sridhar'!F25</f>
        <v>18.925000000000001</v>
      </c>
      <c r="L553" s="15">
        <f>'VZGTTQ00009364 - Harini Sridhar'!G25</f>
        <v>3330.8</v>
      </c>
      <c r="M553" s="15">
        <f>'VZGTTQ00009364 - Harini Sridhar'!H25</f>
        <v>3330.8</v>
      </c>
      <c r="N553" s="15">
        <f>'VZGTTQ00009364 - Harini Sridhar'!I25</f>
        <v>3330.8</v>
      </c>
      <c r="O553" s="15">
        <f>'VZGTTQ00009364 - Harini Sridhar'!J25</f>
        <v>0</v>
      </c>
      <c r="P553" s="15">
        <f>'VZGTTQ00009364 - Harini Sridhar'!K25</f>
        <v>0</v>
      </c>
      <c r="Q553" s="15">
        <f>'VZGTTQ00009364 - Harini Sridhar'!L25</f>
        <v>0</v>
      </c>
      <c r="R553" s="15">
        <f>'VZGTTQ00009364 - Harini Sridhar'!M25</f>
        <v>0</v>
      </c>
      <c r="S553" s="15">
        <f>'VZGTTQ00009364 - Harini Sridhar'!N25</f>
        <v>6661.6</v>
      </c>
      <c r="T553" s="15">
        <f>'VZGTTQ00009364 - Harini Sridhar'!O25</f>
        <v>0</v>
      </c>
      <c r="U553" s="15">
        <f>'VZGTTQ00009364 - Harini Sridhar'!P25</f>
        <v>6661.6</v>
      </c>
      <c r="V553" s="98">
        <f>'VZGTTQ00009364 - Harini Sridhar'!Q25</f>
        <v>0</v>
      </c>
    </row>
    <row r="554" spans="1:22" ht="20.9" customHeight="1">
      <c r="A554" s="98">
        <f>'VZGTTQ00009364 - Harini Sridhar'!A26</f>
        <v>2073135</v>
      </c>
      <c r="B554" s="98" t="str">
        <f>'VZGTTQ00009364 - Harini Sridhar'!B26</f>
        <v>Mahalakshmi Vijayakumar</v>
      </c>
      <c r="C554" s="98" t="str">
        <f>'VZGTTQ00009364 - Harini Sridhar'!C26</f>
        <v xml:space="preserve">Offshore </v>
      </c>
      <c r="D554" s="98" t="str">
        <f>'VZGTTQ00009364 - Harini Sridhar'!D26</f>
        <v>ACT 145</v>
      </c>
      <c r="E554" s="103" t="str">
        <f>'VZGTTQ00009364 - Harini Sridhar'!E26</f>
        <v>UI Developer UI (React JS) Junior</v>
      </c>
      <c r="F554" s="111" t="s">
        <v>119</v>
      </c>
      <c r="G554" s="111" t="s">
        <v>120</v>
      </c>
      <c r="H554" s="98">
        <v>1000428977</v>
      </c>
      <c r="I554" s="98" t="s">
        <v>114</v>
      </c>
      <c r="J554" s="98" t="s">
        <v>33</v>
      </c>
      <c r="K554" s="15">
        <f>'VZGTTQ00009364 - Harini Sridhar'!F26</f>
        <v>18.925000000000001</v>
      </c>
      <c r="L554" s="15">
        <f>'VZGTTQ00009364 - Harini Sridhar'!G26</f>
        <v>3330.8</v>
      </c>
      <c r="M554" s="15">
        <f>'VZGTTQ00009364 - Harini Sridhar'!H26</f>
        <v>3330.8</v>
      </c>
      <c r="N554" s="15">
        <f>'VZGTTQ00009364 - Harini Sridhar'!I26</f>
        <v>3330.8</v>
      </c>
      <c r="O554" s="15">
        <f>'VZGTTQ00009364 - Harini Sridhar'!J26</f>
        <v>0</v>
      </c>
      <c r="P554" s="15">
        <f>'VZGTTQ00009364 - Harini Sridhar'!K26</f>
        <v>0</v>
      </c>
      <c r="Q554" s="15">
        <f>'VZGTTQ00009364 - Harini Sridhar'!L26</f>
        <v>0</v>
      </c>
      <c r="R554" s="15">
        <f>'VZGTTQ00009364 - Harini Sridhar'!M26</f>
        <v>0</v>
      </c>
      <c r="S554" s="15">
        <f>'VZGTTQ00009364 - Harini Sridhar'!N26</f>
        <v>6661.6</v>
      </c>
      <c r="T554" s="15">
        <f>'VZGTTQ00009364 - Harini Sridhar'!O26</f>
        <v>0</v>
      </c>
      <c r="U554" s="15">
        <f>'VZGTTQ00009364 - Harini Sridhar'!P26</f>
        <v>6661.6</v>
      </c>
      <c r="V554" s="98">
        <f>'VZGTTQ00009364 - Harini Sridhar'!Q26</f>
        <v>0</v>
      </c>
    </row>
    <row r="555" spans="1:22" ht="20.9" customHeight="1">
      <c r="A555" s="98">
        <f>'VZGTTQ00009364 - Harini Sridhar'!A27</f>
        <v>2124484</v>
      </c>
      <c r="B555" s="98" t="str">
        <f>'VZGTTQ00009364 - Harini Sridhar'!B27</f>
        <v>K G,Subashini</v>
      </c>
      <c r="C555" s="98" t="str">
        <f>'VZGTTQ00009364 - Harini Sridhar'!C27</f>
        <v xml:space="preserve">Offshore </v>
      </c>
      <c r="D555" s="98" t="str">
        <f>'VZGTTQ00009364 - Harini Sridhar'!D27</f>
        <v>ACT 145</v>
      </c>
      <c r="E555" s="103" t="str">
        <f>'VZGTTQ00009364 - Harini Sridhar'!E27</f>
        <v>UI Developer UI (React JS) Junior</v>
      </c>
      <c r="F555" s="111" t="s">
        <v>119</v>
      </c>
      <c r="G555" s="111" t="s">
        <v>120</v>
      </c>
      <c r="H555" s="98">
        <v>1000428976</v>
      </c>
      <c r="I555" s="98" t="s">
        <v>115</v>
      </c>
      <c r="J555" s="98" t="s">
        <v>33</v>
      </c>
      <c r="K555" s="15">
        <f>'VZGTTQ00009364 - Harini Sridhar'!F27</f>
        <v>18.925000000000001</v>
      </c>
      <c r="L555" s="15">
        <f>'VZGTTQ00009364 - Harini Sridhar'!G27</f>
        <v>3330.8</v>
      </c>
      <c r="M555" s="15">
        <f>'VZGTTQ00009364 - Harini Sridhar'!H27</f>
        <v>3330.8</v>
      </c>
      <c r="N555" s="15">
        <f>'VZGTTQ00009364 - Harini Sridhar'!I27</f>
        <v>3330.8</v>
      </c>
      <c r="O555" s="15">
        <f>'VZGTTQ00009364 - Harini Sridhar'!J27</f>
        <v>0</v>
      </c>
      <c r="P555" s="15">
        <f>'VZGTTQ00009364 - Harini Sridhar'!K27</f>
        <v>0</v>
      </c>
      <c r="Q555" s="15">
        <f>'VZGTTQ00009364 - Harini Sridhar'!L27</f>
        <v>0</v>
      </c>
      <c r="R555" s="15">
        <f>'VZGTTQ00009364 - Harini Sridhar'!M27</f>
        <v>0</v>
      </c>
      <c r="S555" s="15">
        <f>'VZGTTQ00009364 - Harini Sridhar'!N27</f>
        <v>6661.6</v>
      </c>
      <c r="T555" s="15">
        <f>'VZGTTQ00009364 - Harini Sridhar'!O27</f>
        <v>0</v>
      </c>
      <c r="U555" s="15">
        <f>'VZGTTQ00009364 - Harini Sridhar'!P27</f>
        <v>6661.6</v>
      </c>
      <c r="V555" s="98">
        <f>'VZGTTQ00009364 - Harini Sridhar'!Q27</f>
        <v>0</v>
      </c>
    </row>
    <row r="556" spans="1:22" ht="20.9" customHeight="1">
      <c r="A556" s="98">
        <f>'VZGTTQ00009364 - Harini Sridhar'!A28</f>
        <v>2166940</v>
      </c>
      <c r="B556" s="98" t="str">
        <f>'VZGTTQ00009364 - Harini Sridhar'!B28</f>
        <v>Dond,Aditya Vasant</v>
      </c>
      <c r="C556" s="98" t="str">
        <f>'VZGTTQ00009364 - Harini Sridhar'!C28</f>
        <v xml:space="preserve">Offshore </v>
      </c>
      <c r="D556" s="98" t="str">
        <f>'VZGTTQ00009364 - Harini Sridhar'!D28</f>
        <v>ACT 145</v>
      </c>
      <c r="E556" s="103" t="str">
        <f>'VZGTTQ00009364 - Harini Sridhar'!E28</f>
        <v>UI Developer UI (React JS) Junior</v>
      </c>
      <c r="F556" s="111" t="s">
        <v>119</v>
      </c>
      <c r="G556" s="111" t="s">
        <v>120</v>
      </c>
      <c r="H556" s="98">
        <v>1000428976</v>
      </c>
      <c r="I556" s="98" t="s">
        <v>115</v>
      </c>
      <c r="J556" s="98" t="s">
        <v>33</v>
      </c>
      <c r="K556" s="15">
        <f>'VZGTTQ00009364 - Harini Sridhar'!F28</f>
        <v>18.925000000000001</v>
      </c>
      <c r="L556" s="15">
        <f>'VZGTTQ00009364 - Harini Sridhar'!G28</f>
        <v>3330.8</v>
      </c>
      <c r="M556" s="15">
        <f>'VZGTTQ00009364 - Harini Sridhar'!H28</f>
        <v>3330.8</v>
      </c>
      <c r="N556" s="15">
        <f>'VZGTTQ00009364 - Harini Sridhar'!I28</f>
        <v>3330.8</v>
      </c>
      <c r="O556" s="15">
        <f>'VZGTTQ00009364 - Harini Sridhar'!J28</f>
        <v>0</v>
      </c>
      <c r="P556" s="15">
        <f>'VZGTTQ00009364 - Harini Sridhar'!K28</f>
        <v>0</v>
      </c>
      <c r="Q556" s="15">
        <f>'VZGTTQ00009364 - Harini Sridhar'!L28</f>
        <v>0</v>
      </c>
      <c r="R556" s="15">
        <f>'VZGTTQ00009364 - Harini Sridhar'!M28</f>
        <v>0</v>
      </c>
      <c r="S556" s="15">
        <f>'VZGTTQ00009364 - Harini Sridhar'!N28</f>
        <v>6661.6</v>
      </c>
      <c r="T556" s="15">
        <f>'VZGTTQ00009364 - Harini Sridhar'!O28</f>
        <v>0</v>
      </c>
      <c r="U556" s="15">
        <f>'VZGTTQ00009364 - Harini Sridhar'!P28</f>
        <v>6661.6</v>
      </c>
      <c r="V556" s="98">
        <f>'VZGTTQ00009364 - Harini Sridhar'!Q28</f>
        <v>0</v>
      </c>
    </row>
    <row r="557" spans="1:22" ht="20.9" customHeight="1">
      <c r="A557" s="98">
        <f>'VZGTTQ00009364 - Harini Sridhar'!A29</f>
        <v>906847</v>
      </c>
      <c r="B557" s="98" t="str">
        <f>'VZGTTQ00009364 - Harini Sridhar'!B29</f>
        <v>Jeyanth,Sai</v>
      </c>
      <c r="C557" s="98" t="str">
        <f>'VZGTTQ00009364 - Harini Sridhar'!C29</f>
        <v xml:space="preserve">Offshore </v>
      </c>
      <c r="D557" s="98" t="str">
        <f>'VZGTTQ00009364 - Harini Sridhar'!D29</f>
        <v>ACT 140</v>
      </c>
      <c r="E557" s="103" t="str">
        <f>'VZGTTQ00009364 - Harini Sridhar'!E29</f>
        <v>UI Developer UI (React JS) Junior</v>
      </c>
      <c r="F557" s="111" t="s">
        <v>119</v>
      </c>
      <c r="G557" s="111" t="s">
        <v>120</v>
      </c>
      <c r="H557" s="98">
        <v>1000430236</v>
      </c>
      <c r="I557" s="98" t="s">
        <v>116</v>
      </c>
      <c r="J557" s="98" t="s">
        <v>33</v>
      </c>
      <c r="K557" s="15">
        <f>'VZGTTQ00009364 - Harini Sridhar'!F29</f>
        <v>18.925000000000001</v>
      </c>
      <c r="L557" s="15">
        <f>'VZGTTQ00009364 - Harini Sridhar'!G29</f>
        <v>3330.8</v>
      </c>
      <c r="M557" s="15">
        <f>'VZGTTQ00009364 - Harini Sridhar'!H29</f>
        <v>3330.8</v>
      </c>
      <c r="N557" s="15">
        <f>'VZGTTQ00009364 - Harini Sridhar'!I29</f>
        <v>3330.8</v>
      </c>
      <c r="O557" s="15">
        <f>'VZGTTQ00009364 - Harini Sridhar'!J29</f>
        <v>0</v>
      </c>
      <c r="P557" s="15">
        <f>'VZGTTQ00009364 - Harini Sridhar'!K29</f>
        <v>0</v>
      </c>
      <c r="Q557" s="15">
        <f>'VZGTTQ00009364 - Harini Sridhar'!L29</f>
        <v>0</v>
      </c>
      <c r="R557" s="15">
        <f>'VZGTTQ00009364 - Harini Sridhar'!M29</f>
        <v>0</v>
      </c>
      <c r="S557" s="15">
        <f>'VZGTTQ00009364 - Harini Sridhar'!N29</f>
        <v>6661.6</v>
      </c>
      <c r="T557" s="15">
        <f>'VZGTTQ00009364 - Harini Sridhar'!O29</f>
        <v>0</v>
      </c>
      <c r="U557" s="15">
        <f>'VZGTTQ00009364 - Harini Sridhar'!P29</f>
        <v>6661.6</v>
      </c>
      <c r="V557" s="98">
        <f>'VZGTTQ00009364 - Harini Sridhar'!Q29</f>
        <v>0</v>
      </c>
    </row>
    <row r="558" spans="1:22" ht="20.9" customHeight="1">
      <c r="A558" s="98">
        <f>'VZGTTQ00009364 - Harini Sridhar'!A30</f>
        <v>2220095</v>
      </c>
      <c r="B558" s="98" t="str">
        <f>'VZGTTQ00009364 - Harini Sridhar'!B30</f>
        <v>Yadav,Sunil Kumar</v>
      </c>
      <c r="C558" s="98" t="str">
        <f>'VZGTTQ00009364 - Harini Sridhar'!C30</f>
        <v xml:space="preserve">Offshore </v>
      </c>
      <c r="D558" s="98" t="str">
        <f>'VZGTTQ00009364 - Harini Sridhar'!D30</f>
        <v>ACT 149</v>
      </c>
      <c r="E558" s="103" t="str">
        <f>'VZGTTQ00009364 - Harini Sridhar'!E30</f>
        <v>Java Developer Dev Lead Java with Spring Boot(Reactive) Senior</v>
      </c>
      <c r="F558" s="111" t="s">
        <v>119</v>
      </c>
      <c r="G558" s="111" t="s">
        <v>120</v>
      </c>
      <c r="H558" s="98">
        <v>1000410330</v>
      </c>
      <c r="I558" s="98" t="s">
        <v>113</v>
      </c>
      <c r="J558" s="98" t="s">
        <v>33</v>
      </c>
      <c r="K558" s="15">
        <f>'VZGTTQ00009364 - Harini Sridhar'!F30</f>
        <v>28.425000000000004</v>
      </c>
      <c r="L558" s="15">
        <f>'VZGTTQ00009364 - Harini Sridhar'!G30</f>
        <v>5002.8000000000011</v>
      </c>
      <c r="M558" s="15">
        <f>'VZGTTQ00009364 - Harini Sridhar'!H30</f>
        <v>5002.8000000000011</v>
      </c>
      <c r="N558" s="15">
        <f>'VZGTTQ00009364 - Harini Sridhar'!I30</f>
        <v>5002.8000000000011</v>
      </c>
      <c r="O558" s="15">
        <f>'VZGTTQ00009364 - Harini Sridhar'!J30</f>
        <v>0</v>
      </c>
      <c r="P558" s="15">
        <f>'VZGTTQ00009364 - Harini Sridhar'!K30</f>
        <v>0</v>
      </c>
      <c r="Q558" s="15">
        <f>'VZGTTQ00009364 - Harini Sridhar'!L30</f>
        <v>0</v>
      </c>
      <c r="R558" s="15">
        <f>'VZGTTQ00009364 - Harini Sridhar'!M30</f>
        <v>0</v>
      </c>
      <c r="S558" s="15">
        <f>'VZGTTQ00009364 - Harini Sridhar'!N30</f>
        <v>10005.600000000002</v>
      </c>
      <c r="T558" s="15">
        <f>'VZGTTQ00009364 - Harini Sridhar'!O30</f>
        <v>0</v>
      </c>
      <c r="U558" s="15">
        <f>'VZGTTQ00009364 - Harini Sridhar'!P30</f>
        <v>10005.600000000002</v>
      </c>
      <c r="V558" s="98">
        <f>'VZGTTQ00009364 - Harini Sridhar'!Q30</f>
        <v>0</v>
      </c>
    </row>
    <row r="559" spans="1:22" ht="20.9" customHeight="1">
      <c r="A559" s="98">
        <f>'VZGTTQ00009364 - Harini Sridhar'!A31</f>
        <v>856822</v>
      </c>
      <c r="B559" s="98" t="str">
        <f>'VZGTTQ00009364 - Harini Sridhar'!B31</f>
        <v>Kumar,Shubham</v>
      </c>
      <c r="C559" s="98" t="str">
        <f>'VZGTTQ00009364 - Harini Sridhar'!C31</f>
        <v xml:space="preserve">Offshore </v>
      </c>
      <c r="D559" s="98" t="str">
        <f>'VZGTTQ00009364 - Harini Sridhar'!D31</f>
        <v>ACT 140</v>
      </c>
      <c r="E559" s="103" t="str">
        <f>'VZGTTQ00009364 - Harini Sridhar'!E31</f>
        <v>Java Developer  Java with Spring Boot(Reactive) Intermediate</v>
      </c>
      <c r="F559" s="111" t="s">
        <v>119</v>
      </c>
      <c r="G559" s="111" t="s">
        <v>120</v>
      </c>
      <c r="H559" s="98">
        <v>1000428976</v>
      </c>
      <c r="I559" s="98" t="s">
        <v>115</v>
      </c>
      <c r="J559" s="98" t="s">
        <v>33</v>
      </c>
      <c r="K559" s="15">
        <f>'VZGTTQ00009364 - Harini Sridhar'!F31</f>
        <v>21.975000000000005</v>
      </c>
      <c r="L559" s="15">
        <f>'VZGTTQ00009364 - Harini Sridhar'!G31</f>
        <v>3867.6000000000008</v>
      </c>
      <c r="M559" s="15">
        <f>'VZGTTQ00009364 - Harini Sridhar'!H31</f>
        <v>3867.6000000000008</v>
      </c>
      <c r="N559" s="15">
        <f>'VZGTTQ00009364 - Harini Sridhar'!I31</f>
        <v>3867.6000000000008</v>
      </c>
      <c r="O559" s="15">
        <f>'VZGTTQ00009364 - Harini Sridhar'!J31</f>
        <v>0</v>
      </c>
      <c r="P559" s="15">
        <f>'VZGTTQ00009364 - Harini Sridhar'!K31</f>
        <v>0</v>
      </c>
      <c r="Q559" s="15">
        <f>'VZGTTQ00009364 - Harini Sridhar'!L31</f>
        <v>0</v>
      </c>
      <c r="R559" s="15">
        <f>'VZGTTQ00009364 - Harini Sridhar'!M31</f>
        <v>0</v>
      </c>
      <c r="S559" s="15">
        <f>'VZGTTQ00009364 - Harini Sridhar'!N31</f>
        <v>7735.2000000000016</v>
      </c>
      <c r="T559" s="15">
        <f>'VZGTTQ00009364 - Harini Sridhar'!O31</f>
        <v>0</v>
      </c>
      <c r="U559" s="15">
        <f>'VZGTTQ00009364 - Harini Sridhar'!P31</f>
        <v>7735.2000000000016</v>
      </c>
      <c r="V559" s="98">
        <f>'VZGTTQ00009364 - Harini Sridhar'!Q31</f>
        <v>0</v>
      </c>
    </row>
    <row r="560" spans="1:22" ht="20.9" customHeight="1">
      <c r="A560" s="98">
        <f>'VZGTTQ00009364 - Harini Sridhar'!A32</f>
        <v>2007058</v>
      </c>
      <c r="B560" s="98" t="str">
        <f>'VZGTTQ00009364 - Harini Sridhar'!B32</f>
        <v>R,Manasadevi</v>
      </c>
      <c r="C560" s="98" t="str">
        <f>'VZGTTQ00009364 - Harini Sridhar'!C32</f>
        <v xml:space="preserve">Offshore </v>
      </c>
      <c r="D560" s="98" t="str">
        <f>'VZGTTQ00009364 - Harini Sridhar'!D32</f>
        <v>ACT 145</v>
      </c>
      <c r="E560" s="103" t="str">
        <f>'VZGTTQ00009364 - Harini Sridhar'!E32</f>
        <v>Java Developer  Java with Spring Boot(Reactive) Intermediate</v>
      </c>
      <c r="F560" s="111" t="s">
        <v>119</v>
      </c>
      <c r="G560" s="111" t="s">
        <v>120</v>
      </c>
      <c r="H560" s="98">
        <v>1000428977</v>
      </c>
      <c r="I560" s="98" t="s">
        <v>114</v>
      </c>
      <c r="J560" s="98" t="s">
        <v>33</v>
      </c>
      <c r="K560" s="15">
        <f>'VZGTTQ00009364 - Harini Sridhar'!F32</f>
        <v>21.975000000000005</v>
      </c>
      <c r="L560" s="15">
        <f>'VZGTTQ00009364 - Harini Sridhar'!G32</f>
        <v>3867.6000000000008</v>
      </c>
      <c r="M560" s="15">
        <f>'VZGTTQ00009364 - Harini Sridhar'!H32</f>
        <v>3867.6000000000008</v>
      </c>
      <c r="N560" s="15">
        <f>'VZGTTQ00009364 - Harini Sridhar'!I32</f>
        <v>3867.6000000000008</v>
      </c>
      <c r="O560" s="15">
        <f>'VZGTTQ00009364 - Harini Sridhar'!J32</f>
        <v>0</v>
      </c>
      <c r="P560" s="15">
        <f>'VZGTTQ00009364 - Harini Sridhar'!K32</f>
        <v>0</v>
      </c>
      <c r="Q560" s="15">
        <f>'VZGTTQ00009364 - Harini Sridhar'!L32</f>
        <v>0</v>
      </c>
      <c r="R560" s="15">
        <f>'VZGTTQ00009364 - Harini Sridhar'!M32</f>
        <v>0</v>
      </c>
      <c r="S560" s="15">
        <f>'VZGTTQ00009364 - Harini Sridhar'!N32</f>
        <v>7735.2000000000016</v>
      </c>
      <c r="T560" s="15">
        <f>'VZGTTQ00009364 - Harini Sridhar'!O32</f>
        <v>0</v>
      </c>
      <c r="U560" s="15">
        <f>'VZGTTQ00009364 - Harini Sridhar'!P32</f>
        <v>7735.2000000000016</v>
      </c>
      <c r="V560" s="98">
        <f>'VZGTTQ00009364 - Harini Sridhar'!Q32</f>
        <v>0</v>
      </c>
    </row>
    <row r="561" spans="1:22" ht="20.9" customHeight="1">
      <c r="A561" s="98">
        <f>'VZGTTQ00009364 - Harini Sridhar'!A33</f>
        <v>2005041</v>
      </c>
      <c r="B561" s="98" t="str">
        <f>'VZGTTQ00009364 - Harini Sridhar'!B33</f>
        <v>V,Shailaja</v>
      </c>
      <c r="C561" s="98" t="str">
        <f>'VZGTTQ00009364 - Harini Sridhar'!C33</f>
        <v xml:space="preserve">Offshore </v>
      </c>
      <c r="D561" s="98" t="str">
        <f>'VZGTTQ00009364 - Harini Sridhar'!D33</f>
        <v>ACT 145</v>
      </c>
      <c r="E561" s="103" t="str">
        <f>'VZGTTQ00009364 - Harini Sridhar'!E33</f>
        <v>Java Developer  Java with Spring Boot(Reactive) Intermediate</v>
      </c>
      <c r="F561" s="111" t="s">
        <v>119</v>
      </c>
      <c r="G561" s="111" t="s">
        <v>120</v>
      </c>
      <c r="H561" s="98">
        <v>1000441057</v>
      </c>
      <c r="I561" s="98" t="s">
        <v>49</v>
      </c>
      <c r="J561" s="98" t="s">
        <v>33</v>
      </c>
      <c r="K561" s="15">
        <f>'VZGTTQ00009364 - Harini Sridhar'!F33</f>
        <v>21.975000000000005</v>
      </c>
      <c r="L561" s="15">
        <f>'VZGTTQ00009364 - Harini Sridhar'!G33</f>
        <v>3867.6000000000008</v>
      </c>
      <c r="M561" s="15">
        <f>'VZGTTQ00009364 - Harini Sridhar'!H33</f>
        <v>3867.6000000000008</v>
      </c>
      <c r="N561" s="15">
        <f>'VZGTTQ00009364 - Harini Sridhar'!I33</f>
        <v>3867.6000000000008</v>
      </c>
      <c r="O561" s="15">
        <f>'VZGTTQ00009364 - Harini Sridhar'!J33</f>
        <v>0</v>
      </c>
      <c r="P561" s="15">
        <f>'VZGTTQ00009364 - Harini Sridhar'!K33</f>
        <v>0</v>
      </c>
      <c r="Q561" s="15">
        <f>'VZGTTQ00009364 - Harini Sridhar'!L33</f>
        <v>0</v>
      </c>
      <c r="R561" s="15">
        <f>'VZGTTQ00009364 - Harini Sridhar'!M33</f>
        <v>0</v>
      </c>
      <c r="S561" s="15">
        <f>'VZGTTQ00009364 - Harini Sridhar'!N33</f>
        <v>7735.2000000000016</v>
      </c>
      <c r="T561" s="15">
        <f>'VZGTTQ00009364 - Harini Sridhar'!O33</f>
        <v>0</v>
      </c>
      <c r="U561" s="15">
        <f>'VZGTTQ00009364 - Harini Sridhar'!P33</f>
        <v>7735.2000000000016</v>
      </c>
      <c r="V561" s="98">
        <f>'VZGTTQ00009364 - Harini Sridhar'!Q33</f>
        <v>0</v>
      </c>
    </row>
    <row r="562" spans="1:22" ht="20.9" customHeight="1">
      <c r="A562" s="98">
        <f>'VZGTTQ00009364 - Harini Sridhar'!A34</f>
        <v>936704</v>
      </c>
      <c r="B562" s="98" t="str">
        <f>'VZGTTQ00009364 - Harini Sridhar'!B34</f>
        <v>Vellingiri,Gomathi</v>
      </c>
      <c r="C562" s="98" t="str">
        <f>'VZGTTQ00009364 - Harini Sridhar'!C34</f>
        <v xml:space="preserve">Offshore </v>
      </c>
      <c r="D562" s="98" t="str">
        <f>'VZGTTQ00009364 - Harini Sridhar'!D34</f>
        <v>ACT 145</v>
      </c>
      <c r="E562" s="103" t="str">
        <f>'VZGTTQ00009364 - Harini Sridhar'!E34</f>
        <v>Java Developer  Java with Spring Boot(Reactive) Intermediate</v>
      </c>
      <c r="F562" s="111" t="s">
        <v>119</v>
      </c>
      <c r="G562" s="111" t="s">
        <v>120</v>
      </c>
      <c r="H562" s="98">
        <v>1000428976</v>
      </c>
      <c r="I562" s="98" t="s">
        <v>115</v>
      </c>
      <c r="J562" s="98" t="s">
        <v>33</v>
      </c>
      <c r="K562" s="15">
        <f>'VZGTTQ00009364 - Harini Sridhar'!F34</f>
        <v>21.975000000000005</v>
      </c>
      <c r="L562" s="15">
        <f>'VZGTTQ00009364 - Harini Sridhar'!G34</f>
        <v>3867.6000000000008</v>
      </c>
      <c r="M562" s="15">
        <f>'VZGTTQ00009364 - Harini Sridhar'!H34</f>
        <v>3867.6000000000008</v>
      </c>
      <c r="N562" s="15">
        <f>'VZGTTQ00009364 - Harini Sridhar'!I34</f>
        <v>3867.6000000000008</v>
      </c>
      <c r="O562" s="15">
        <f>'VZGTTQ00009364 - Harini Sridhar'!J34</f>
        <v>0</v>
      </c>
      <c r="P562" s="15">
        <f>'VZGTTQ00009364 - Harini Sridhar'!K34</f>
        <v>0</v>
      </c>
      <c r="Q562" s="15">
        <f>'VZGTTQ00009364 - Harini Sridhar'!L34</f>
        <v>0</v>
      </c>
      <c r="R562" s="15">
        <f>'VZGTTQ00009364 - Harini Sridhar'!M34</f>
        <v>0</v>
      </c>
      <c r="S562" s="15">
        <f>'VZGTTQ00009364 - Harini Sridhar'!N34</f>
        <v>7735.2000000000016</v>
      </c>
      <c r="T562" s="15">
        <f>'VZGTTQ00009364 - Harini Sridhar'!O34</f>
        <v>0</v>
      </c>
      <c r="U562" s="15">
        <f>'VZGTTQ00009364 - Harini Sridhar'!P34</f>
        <v>7735.2000000000016</v>
      </c>
      <c r="V562" s="98">
        <f>'VZGTTQ00009364 - Harini Sridhar'!Q34</f>
        <v>0</v>
      </c>
    </row>
    <row r="563" spans="1:22" ht="20.9" customHeight="1">
      <c r="A563" s="98">
        <f>'VZGTTQ00009364 - Harini Sridhar'!A35</f>
        <v>2152205</v>
      </c>
      <c r="B563" s="98" t="str">
        <f>'VZGTTQ00009364 - Harini Sridhar'!B35</f>
        <v>Chinta,Prasanna Nagasai</v>
      </c>
      <c r="C563" s="98" t="str">
        <f>'VZGTTQ00009364 - Harini Sridhar'!C35</f>
        <v xml:space="preserve">Offshore </v>
      </c>
      <c r="D563" s="98" t="str">
        <f>'VZGTTQ00009364 - Harini Sridhar'!D35</f>
        <v>ACT 145</v>
      </c>
      <c r="E563" s="103" t="str">
        <f>'VZGTTQ00009364 - Harini Sridhar'!E35</f>
        <v>Java Developer  Java with Spring Boot(Reactive) Intermediate</v>
      </c>
      <c r="F563" s="111" t="s">
        <v>119</v>
      </c>
      <c r="G563" s="111" t="s">
        <v>120</v>
      </c>
      <c r="H563" s="98">
        <v>1000428976</v>
      </c>
      <c r="I563" s="98" t="s">
        <v>115</v>
      </c>
      <c r="J563" s="98" t="s">
        <v>33</v>
      </c>
      <c r="K563" s="15">
        <f>'VZGTTQ00009364 - Harini Sridhar'!F35</f>
        <v>21.975000000000005</v>
      </c>
      <c r="L563" s="15">
        <f>'VZGTTQ00009364 - Harini Sridhar'!G35</f>
        <v>3867.6000000000008</v>
      </c>
      <c r="M563" s="15">
        <f>'VZGTTQ00009364 - Harini Sridhar'!H35</f>
        <v>3867.6000000000008</v>
      </c>
      <c r="N563" s="15">
        <f>'VZGTTQ00009364 - Harini Sridhar'!I35</f>
        <v>3867.6000000000008</v>
      </c>
      <c r="O563" s="15">
        <f>'VZGTTQ00009364 - Harini Sridhar'!J35</f>
        <v>0</v>
      </c>
      <c r="P563" s="15">
        <f>'VZGTTQ00009364 - Harini Sridhar'!K35</f>
        <v>0</v>
      </c>
      <c r="Q563" s="15">
        <f>'VZGTTQ00009364 - Harini Sridhar'!L35</f>
        <v>0</v>
      </c>
      <c r="R563" s="15">
        <f>'VZGTTQ00009364 - Harini Sridhar'!M35</f>
        <v>0</v>
      </c>
      <c r="S563" s="15">
        <f>'VZGTTQ00009364 - Harini Sridhar'!N35</f>
        <v>7735.2000000000016</v>
      </c>
      <c r="T563" s="15">
        <f>'VZGTTQ00009364 - Harini Sridhar'!O35</f>
        <v>0</v>
      </c>
      <c r="U563" s="15">
        <f>'VZGTTQ00009364 - Harini Sridhar'!P35</f>
        <v>7735.2000000000016</v>
      </c>
      <c r="V563" s="98">
        <f>'VZGTTQ00009364 - Harini Sridhar'!Q35</f>
        <v>0</v>
      </c>
    </row>
    <row r="564" spans="1:22" ht="20.9" customHeight="1">
      <c r="A564" s="98">
        <f>'VZGTTQ00009364 - Harini Sridhar'!A36</f>
        <v>919882</v>
      </c>
      <c r="B564" s="98" t="str">
        <f>'VZGTTQ00009364 - Harini Sridhar'!B36</f>
        <v>Sai Priya,Kaminwar</v>
      </c>
      <c r="C564" s="98" t="str">
        <f>'VZGTTQ00009364 - Harini Sridhar'!C36</f>
        <v xml:space="preserve">Offshore </v>
      </c>
      <c r="D564" s="98" t="str">
        <f>'VZGTTQ00009364 - Harini Sridhar'!D36</f>
        <v>ACT 145</v>
      </c>
      <c r="E564" s="103" t="str">
        <f>'VZGTTQ00009364 - Harini Sridhar'!E36</f>
        <v>Java Developer  Java with Spring Boot(Reactive) Intermediate</v>
      </c>
      <c r="F564" s="111" t="s">
        <v>119</v>
      </c>
      <c r="G564" s="111" t="s">
        <v>120</v>
      </c>
      <c r="H564" s="98">
        <v>1000428976</v>
      </c>
      <c r="I564" s="98" t="s">
        <v>115</v>
      </c>
      <c r="J564" s="98" t="s">
        <v>33</v>
      </c>
      <c r="K564" s="15">
        <f>'VZGTTQ00009364 - Harini Sridhar'!F36</f>
        <v>21.975000000000005</v>
      </c>
      <c r="L564" s="15">
        <f>'VZGTTQ00009364 - Harini Sridhar'!G36</f>
        <v>3867.6000000000008</v>
      </c>
      <c r="M564" s="15">
        <f>'VZGTTQ00009364 - Harini Sridhar'!H36</f>
        <v>3867.6000000000008</v>
      </c>
      <c r="N564" s="15">
        <f>'VZGTTQ00009364 - Harini Sridhar'!I36</f>
        <v>3867.6000000000008</v>
      </c>
      <c r="O564" s="15">
        <f>'VZGTTQ00009364 - Harini Sridhar'!J36</f>
        <v>0</v>
      </c>
      <c r="P564" s="15">
        <f>'VZGTTQ00009364 - Harini Sridhar'!K36</f>
        <v>0</v>
      </c>
      <c r="Q564" s="15">
        <f>'VZGTTQ00009364 - Harini Sridhar'!L36</f>
        <v>0</v>
      </c>
      <c r="R564" s="15">
        <f>'VZGTTQ00009364 - Harini Sridhar'!M36</f>
        <v>0</v>
      </c>
      <c r="S564" s="15">
        <f>'VZGTTQ00009364 - Harini Sridhar'!N36</f>
        <v>7735.2000000000016</v>
      </c>
      <c r="T564" s="15">
        <f>'VZGTTQ00009364 - Harini Sridhar'!O36</f>
        <v>0</v>
      </c>
      <c r="U564" s="15">
        <f>'VZGTTQ00009364 - Harini Sridhar'!P36</f>
        <v>7735.2000000000016</v>
      </c>
      <c r="V564" s="98">
        <f>'VZGTTQ00009364 - Harini Sridhar'!Q36</f>
        <v>0</v>
      </c>
    </row>
    <row r="565" spans="1:22" ht="20.9" customHeight="1">
      <c r="A565" s="98">
        <f>'VZGTTQ00009364 - Harini Sridhar'!A37</f>
        <v>2040212</v>
      </c>
      <c r="B565" s="98" t="str">
        <f>'VZGTTQ00009364 - Harini Sridhar'!B37</f>
        <v>Krishna Moorthy,Vignesh Kumar</v>
      </c>
      <c r="C565" s="98" t="str">
        <f>'VZGTTQ00009364 - Harini Sridhar'!C37</f>
        <v xml:space="preserve">Offshore </v>
      </c>
      <c r="D565" s="98" t="str">
        <f>'VZGTTQ00009364 - Harini Sridhar'!D37</f>
        <v>ACT 145</v>
      </c>
      <c r="E565" s="103" t="str">
        <f>'VZGTTQ00009364 - Harini Sridhar'!E37</f>
        <v>Java Developer  Java with Spring Boot(Reactive) Intermediate</v>
      </c>
      <c r="F565" s="111" t="s">
        <v>119</v>
      </c>
      <c r="G565" s="111" t="s">
        <v>120</v>
      </c>
      <c r="H565" s="98">
        <v>1000410330</v>
      </c>
      <c r="I565" s="98" t="s">
        <v>113</v>
      </c>
      <c r="J565" s="98" t="s">
        <v>33</v>
      </c>
      <c r="K565" s="15">
        <f>'VZGTTQ00009364 - Harini Sridhar'!F37</f>
        <v>21.975000000000005</v>
      </c>
      <c r="L565" s="15">
        <f>'VZGTTQ00009364 - Harini Sridhar'!G37</f>
        <v>3867.6000000000008</v>
      </c>
      <c r="M565" s="15">
        <f>'VZGTTQ00009364 - Harini Sridhar'!H37</f>
        <v>3867.6000000000008</v>
      </c>
      <c r="N565" s="15">
        <f>'VZGTTQ00009364 - Harini Sridhar'!I37</f>
        <v>3867.6000000000008</v>
      </c>
      <c r="O565" s="15">
        <f>'VZGTTQ00009364 - Harini Sridhar'!J37</f>
        <v>0</v>
      </c>
      <c r="P565" s="15">
        <f>'VZGTTQ00009364 - Harini Sridhar'!K37</f>
        <v>0</v>
      </c>
      <c r="Q565" s="15">
        <f>'VZGTTQ00009364 - Harini Sridhar'!L37</f>
        <v>0</v>
      </c>
      <c r="R565" s="15">
        <f>'VZGTTQ00009364 - Harini Sridhar'!M37</f>
        <v>0</v>
      </c>
      <c r="S565" s="15">
        <f>'VZGTTQ00009364 - Harini Sridhar'!N37</f>
        <v>7735.2000000000016</v>
      </c>
      <c r="T565" s="15">
        <f>'VZGTTQ00009364 - Harini Sridhar'!O37</f>
        <v>0</v>
      </c>
      <c r="U565" s="15">
        <f>'VZGTTQ00009364 - Harini Sridhar'!P37</f>
        <v>7735.2000000000016</v>
      </c>
      <c r="V565" s="98">
        <f>'VZGTTQ00009364 - Harini Sridhar'!Q37</f>
        <v>0</v>
      </c>
    </row>
    <row r="566" spans="1:22" ht="20.9" customHeight="1">
      <c r="A566" s="98">
        <f>'VZGTTQ00009364 - Harini Sridhar'!A38</f>
        <v>581702</v>
      </c>
      <c r="B566" s="98" t="str">
        <f>'VZGTTQ00009364 - Harini Sridhar'!B38</f>
        <v>Manikandan,Radhai</v>
      </c>
      <c r="C566" s="98" t="str">
        <f>'VZGTTQ00009364 - Harini Sridhar'!C38</f>
        <v xml:space="preserve">Offshore </v>
      </c>
      <c r="D566" s="98" t="str">
        <f>'VZGTTQ00009364 - Harini Sridhar'!D38</f>
        <v>ACT 138</v>
      </c>
      <c r="E566" s="103" t="str">
        <f>'VZGTTQ00009364 - Harini Sridhar'!E38</f>
        <v>Java Developer  Java with Spring Boot(Reactive) Intermediate</v>
      </c>
      <c r="F566" s="111" t="s">
        <v>119</v>
      </c>
      <c r="G566" s="111" t="s">
        <v>120</v>
      </c>
      <c r="H566" s="98">
        <v>1000428976</v>
      </c>
      <c r="I566" s="98" t="s">
        <v>115</v>
      </c>
      <c r="J566" s="98" t="s">
        <v>33</v>
      </c>
      <c r="K566" s="15">
        <f>'VZGTTQ00009364 - Harini Sridhar'!F38</f>
        <v>21.975000000000005</v>
      </c>
      <c r="L566" s="15">
        <f>'VZGTTQ00009364 - Harini Sridhar'!G38</f>
        <v>3867.6000000000008</v>
      </c>
      <c r="M566" s="15">
        <f>'VZGTTQ00009364 - Harini Sridhar'!H38</f>
        <v>3867.6000000000008</v>
      </c>
      <c r="N566" s="15">
        <f>'VZGTTQ00009364 - Harini Sridhar'!I38</f>
        <v>3867.6000000000008</v>
      </c>
      <c r="O566" s="15">
        <f>'VZGTTQ00009364 - Harini Sridhar'!J38</f>
        <v>0</v>
      </c>
      <c r="P566" s="15">
        <f>'VZGTTQ00009364 - Harini Sridhar'!K38</f>
        <v>0</v>
      </c>
      <c r="Q566" s="15">
        <f>'VZGTTQ00009364 - Harini Sridhar'!L38</f>
        <v>0</v>
      </c>
      <c r="R566" s="15">
        <f>'VZGTTQ00009364 - Harini Sridhar'!M38</f>
        <v>0</v>
      </c>
      <c r="S566" s="15">
        <f>'VZGTTQ00009364 - Harini Sridhar'!N38</f>
        <v>7735.2000000000016</v>
      </c>
      <c r="T566" s="15">
        <f>'VZGTTQ00009364 - Harini Sridhar'!O38</f>
        <v>0</v>
      </c>
      <c r="U566" s="15">
        <f>'VZGTTQ00009364 - Harini Sridhar'!P38</f>
        <v>7735.2000000000016</v>
      </c>
      <c r="V566" s="98">
        <f>'VZGTTQ00009364 - Harini Sridhar'!Q38</f>
        <v>0</v>
      </c>
    </row>
    <row r="567" spans="1:22" ht="20.9" customHeight="1">
      <c r="A567" s="98">
        <f>'VZGTTQ00009364 - Harini Sridhar'!A39</f>
        <v>905287</v>
      </c>
      <c r="B567" s="98" t="str">
        <f>'VZGTTQ00009364 - Harini Sridhar'!B39</f>
        <v>Mrudula,Manchi</v>
      </c>
      <c r="C567" s="98" t="str">
        <f>'VZGTTQ00009364 - Harini Sridhar'!C39</f>
        <v xml:space="preserve">Offshore </v>
      </c>
      <c r="D567" s="98" t="str">
        <f>'VZGTTQ00009364 - Harini Sridhar'!D39</f>
        <v>ACT 140</v>
      </c>
      <c r="E567" s="103" t="str">
        <f>'VZGTTQ00009364 - Harini Sridhar'!E39</f>
        <v>Java Developer  Java with Spring Boot(Reactive) Junior</v>
      </c>
      <c r="F567" s="111" t="s">
        <v>119</v>
      </c>
      <c r="G567" s="111" t="s">
        <v>120</v>
      </c>
      <c r="H567" s="98">
        <v>1000428976</v>
      </c>
      <c r="I567" s="98" t="s">
        <v>115</v>
      </c>
      <c r="J567" s="98" t="s">
        <v>33</v>
      </c>
      <c r="K567" s="15">
        <f>'VZGTTQ00009364 - Harini Sridhar'!F39</f>
        <v>21.212499999999999</v>
      </c>
      <c r="L567" s="15">
        <f>'VZGTTQ00009364 - Harini Sridhar'!G39</f>
        <v>3733.3999999999996</v>
      </c>
      <c r="M567" s="15">
        <f>'VZGTTQ00009364 - Harini Sridhar'!H39</f>
        <v>3733.3999999999996</v>
      </c>
      <c r="N567" s="15">
        <f>'VZGTTQ00009364 - Harini Sridhar'!I39</f>
        <v>3733.3999999999996</v>
      </c>
      <c r="O567" s="15">
        <f>'VZGTTQ00009364 - Harini Sridhar'!J39</f>
        <v>0</v>
      </c>
      <c r="P567" s="15">
        <f>'VZGTTQ00009364 - Harini Sridhar'!K39</f>
        <v>0</v>
      </c>
      <c r="Q567" s="15">
        <f>'VZGTTQ00009364 - Harini Sridhar'!L39</f>
        <v>0</v>
      </c>
      <c r="R567" s="15">
        <f>'VZGTTQ00009364 - Harini Sridhar'!M39</f>
        <v>0</v>
      </c>
      <c r="S567" s="15">
        <f>'VZGTTQ00009364 - Harini Sridhar'!N39</f>
        <v>7466.7999999999993</v>
      </c>
      <c r="T567" s="15">
        <f>'VZGTTQ00009364 - Harini Sridhar'!O39</f>
        <v>0</v>
      </c>
      <c r="U567" s="15">
        <f>'VZGTTQ00009364 - Harini Sridhar'!P39</f>
        <v>7466.7999999999993</v>
      </c>
      <c r="V567" s="98">
        <f>'VZGTTQ00009364 - Harini Sridhar'!Q39</f>
        <v>0</v>
      </c>
    </row>
    <row r="568" spans="1:22" ht="20.9" customHeight="1">
      <c r="A568" s="98">
        <f>'VZGTTQ00009364 - Harini Sridhar'!A40</f>
        <v>2136226</v>
      </c>
      <c r="B568" s="98" t="str">
        <f>'VZGTTQ00009364 - Harini Sridhar'!B40</f>
        <v>Nagalakshmi,Bolagoni</v>
      </c>
      <c r="C568" s="98" t="str">
        <f>'VZGTTQ00009364 - Harini Sridhar'!C40</f>
        <v xml:space="preserve">Offshore </v>
      </c>
      <c r="D568" s="98" t="str">
        <f>'VZGTTQ00009364 - Harini Sridhar'!D40</f>
        <v>ACT 145</v>
      </c>
      <c r="E568" s="103" t="str">
        <f>'VZGTTQ00009364 - Harini Sridhar'!E40</f>
        <v>Java Developer  Java with Spring Boot(Reactive) Junior</v>
      </c>
      <c r="F568" s="111" t="s">
        <v>119</v>
      </c>
      <c r="G568" s="111" t="s">
        <v>120</v>
      </c>
      <c r="H568" s="98">
        <v>1000428976</v>
      </c>
      <c r="I568" s="98" t="s">
        <v>115</v>
      </c>
      <c r="J568" s="98" t="s">
        <v>24</v>
      </c>
      <c r="K568" s="15">
        <f>'VZGTTQ00009364 - Harini Sridhar'!F40</f>
        <v>21.212499999999999</v>
      </c>
      <c r="L568" s="15">
        <f>'VZGTTQ00009364 - Harini Sridhar'!G40</f>
        <v>3733.3999999999996</v>
      </c>
      <c r="M568" s="15">
        <f>'VZGTTQ00009364 - Harini Sridhar'!H40</f>
        <v>3733.3999999999996</v>
      </c>
      <c r="N568" s="15">
        <f>'VZGTTQ00009364 - Harini Sridhar'!I40</f>
        <v>3733.3999999999996</v>
      </c>
      <c r="O568" s="15">
        <f>'VZGTTQ00009364 - Harini Sridhar'!J40</f>
        <v>0</v>
      </c>
      <c r="P568" s="15">
        <f>'VZGTTQ00009364 - Harini Sridhar'!K40</f>
        <v>0</v>
      </c>
      <c r="Q568" s="15">
        <f>'VZGTTQ00009364 - Harini Sridhar'!L40</f>
        <v>0</v>
      </c>
      <c r="R568" s="15">
        <f>'VZGTTQ00009364 - Harini Sridhar'!M40</f>
        <v>0</v>
      </c>
      <c r="S568" s="15">
        <f>'VZGTTQ00009364 - Harini Sridhar'!N40</f>
        <v>7466.7999999999993</v>
      </c>
      <c r="T568" s="15">
        <f>'VZGTTQ00009364 - Harini Sridhar'!O40</f>
        <v>0</v>
      </c>
      <c r="U568" s="15">
        <f>'VZGTTQ00009364 - Harini Sridhar'!P40</f>
        <v>7466.7999999999993</v>
      </c>
      <c r="V568" s="98">
        <f>'VZGTTQ00009364 - Harini Sridhar'!Q40</f>
        <v>0</v>
      </c>
    </row>
    <row r="569" spans="1:22" ht="20.9" customHeight="1">
      <c r="A569" s="98">
        <f>'VZGTTQ00009364 - Harini Sridhar'!A41</f>
        <v>2083108</v>
      </c>
      <c r="B569" s="98" t="str">
        <f>'VZGTTQ00009364 - Harini Sridhar'!B41</f>
        <v>K S,Kavitha</v>
      </c>
      <c r="C569" s="98" t="str">
        <f>'VZGTTQ00009364 - Harini Sridhar'!C41</f>
        <v xml:space="preserve">Offshore </v>
      </c>
      <c r="D569" s="98" t="str">
        <f>'VZGTTQ00009364 - Harini Sridhar'!D41</f>
        <v>ACT 145</v>
      </c>
      <c r="E569" s="103" t="str">
        <f>'VZGTTQ00009364 - Harini Sridhar'!E41</f>
        <v>Java Developer  Java with Spring Boot(Reactive) Junior</v>
      </c>
      <c r="F569" s="111" t="s">
        <v>119</v>
      </c>
      <c r="G569" s="111" t="s">
        <v>120</v>
      </c>
      <c r="H569" s="98" t="e">
        <v>#N/A</v>
      </c>
      <c r="I569" s="98" t="e">
        <v>#N/A</v>
      </c>
      <c r="J569" s="98" t="e">
        <v>#N/A</v>
      </c>
      <c r="K569" s="15">
        <f>'VZGTTQ00009364 - Harini Sridhar'!F41</f>
        <v>21.212499999999999</v>
      </c>
      <c r="L569" s="15">
        <f>'VZGTTQ00009364 - Harini Sridhar'!G41</f>
        <v>3733.3999999999996</v>
      </c>
      <c r="M569" s="15">
        <f>'VZGTTQ00009364 - Harini Sridhar'!H41</f>
        <v>3733.3999999999996</v>
      </c>
      <c r="N569" s="15">
        <f>'VZGTTQ00009364 - Harini Sridhar'!I41</f>
        <v>3733.3999999999996</v>
      </c>
      <c r="O569" s="15">
        <f>'VZGTTQ00009364 - Harini Sridhar'!J41</f>
        <v>0</v>
      </c>
      <c r="P569" s="15">
        <f>'VZGTTQ00009364 - Harini Sridhar'!K41</f>
        <v>0</v>
      </c>
      <c r="Q569" s="15">
        <f>'VZGTTQ00009364 - Harini Sridhar'!L41</f>
        <v>0</v>
      </c>
      <c r="R569" s="15">
        <f>'VZGTTQ00009364 - Harini Sridhar'!M41</f>
        <v>0</v>
      </c>
      <c r="S569" s="15">
        <f>'VZGTTQ00009364 - Harini Sridhar'!N41</f>
        <v>7466.7999999999993</v>
      </c>
      <c r="T569" s="15">
        <f>'VZGTTQ00009364 - Harini Sridhar'!O41</f>
        <v>0</v>
      </c>
      <c r="U569" s="15">
        <f>'VZGTTQ00009364 - Harini Sridhar'!P41</f>
        <v>7466.7999999999993</v>
      </c>
      <c r="V569" s="98">
        <f>'VZGTTQ00009364 - Harini Sridhar'!Q41</f>
        <v>0</v>
      </c>
    </row>
    <row r="570" spans="1:22" ht="20.9" customHeight="1">
      <c r="A570" s="98">
        <f>'VZGTTQ00009364 - Harini Sridhar'!A42</f>
        <v>2101057</v>
      </c>
      <c r="B570" s="98" t="str">
        <f>'VZGTTQ00009364 - Harini Sridhar'!B42</f>
        <v>Babu,Bini</v>
      </c>
      <c r="C570" s="98" t="str">
        <f>'VZGTTQ00009364 - Harini Sridhar'!C42</f>
        <v xml:space="preserve">Offshore </v>
      </c>
      <c r="D570" s="98" t="str">
        <f>'VZGTTQ00009364 - Harini Sridhar'!D42</f>
        <v>ACT 145</v>
      </c>
      <c r="E570" s="103" t="str">
        <f>'VZGTTQ00009364 - Harini Sridhar'!E42</f>
        <v>Java Developer  Java with Spring Boot(Reactive) Junior</v>
      </c>
      <c r="F570" s="111" t="s">
        <v>119</v>
      </c>
      <c r="G570" s="111" t="s">
        <v>120</v>
      </c>
      <c r="H570" s="98">
        <v>1000428976</v>
      </c>
      <c r="I570" s="98" t="s">
        <v>115</v>
      </c>
      <c r="J570" s="98" t="s">
        <v>33</v>
      </c>
      <c r="K570" s="15">
        <f>'VZGTTQ00009364 - Harini Sridhar'!F42</f>
        <v>21.212499999999999</v>
      </c>
      <c r="L570" s="15">
        <f>'VZGTTQ00009364 - Harini Sridhar'!G42</f>
        <v>3733.3999999999996</v>
      </c>
      <c r="M570" s="15">
        <f>'VZGTTQ00009364 - Harini Sridhar'!H42</f>
        <v>3733.3999999999996</v>
      </c>
      <c r="N570" s="15">
        <f>'VZGTTQ00009364 - Harini Sridhar'!I42</f>
        <v>3733.3999999999996</v>
      </c>
      <c r="O570" s="15">
        <f>'VZGTTQ00009364 - Harini Sridhar'!J42</f>
        <v>0</v>
      </c>
      <c r="P570" s="15">
        <f>'VZGTTQ00009364 - Harini Sridhar'!K42</f>
        <v>0</v>
      </c>
      <c r="Q570" s="15">
        <f>'VZGTTQ00009364 - Harini Sridhar'!L42</f>
        <v>0</v>
      </c>
      <c r="R570" s="15">
        <f>'VZGTTQ00009364 - Harini Sridhar'!M42</f>
        <v>0</v>
      </c>
      <c r="S570" s="15">
        <f>'VZGTTQ00009364 - Harini Sridhar'!N42</f>
        <v>7466.7999999999993</v>
      </c>
      <c r="T570" s="15">
        <f>'VZGTTQ00009364 - Harini Sridhar'!O42</f>
        <v>0</v>
      </c>
      <c r="U570" s="15">
        <f>'VZGTTQ00009364 - Harini Sridhar'!P42</f>
        <v>7466.7999999999993</v>
      </c>
      <c r="V570" s="98">
        <f>'VZGTTQ00009364 - Harini Sridhar'!Q42</f>
        <v>0</v>
      </c>
    </row>
    <row r="571" spans="1:22" ht="20.9" customHeight="1">
      <c r="A571" s="98">
        <f>'VZGTTQ00009364 - Harini Sridhar'!A43</f>
        <v>2126604</v>
      </c>
      <c r="B571" s="98" t="str">
        <f>'VZGTTQ00009364 - Harini Sridhar'!B43</f>
        <v>Boolchandani,Sankalp</v>
      </c>
      <c r="C571" s="98" t="str">
        <f>'VZGTTQ00009364 - Harini Sridhar'!C43</f>
        <v xml:space="preserve">Offshore </v>
      </c>
      <c r="D571" s="98" t="str">
        <f>'VZGTTQ00009364 - Harini Sridhar'!D43</f>
        <v>ACT 145</v>
      </c>
      <c r="E571" s="103" t="str">
        <f>'VZGTTQ00009364 - Harini Sridhar'!E43</f>
        <v>Java Developer  Java with Spring Boot(Reactive) Junior</v>
      </c>
      <c r="F571" s="111" t="s">
        <v>119</v>
      </c>
      <c r="G571" s="111" t="s">
        <v>120</v>
      </c>
      <c r="H571" s="98">
        <v>1000428976</v>
      </c>
      <c r="I571" s="98" t="s">
        <v>115</v>
      </c>
      <c r="J571" s="98" t="s">
        <v>33</v>
      </c>
      <c r="K571" s="15">
        <f>'VZGTTQ00009364 - Harini Sridhar'!F43</f>
        <v>21.212499999999999</v>
      </c>
      <c r="L571" s="15">
        <f>'VZGTTQ00009364 - Harini Sridhar'!G43</f>
        <v>3733.3999999999996</v>
      </c>
      <c r="M571" s="15">
        <f>'VZGTTQ00009364 - Harini Sridhar'!H43</f>
        <v>3733.3999999999996</v>
      </c>
      <c r="N571" s="15">
        <f>'VZGTTQ00009364 - Harini Sridhar'!I43</f>
        <v>3733.3999999999996</v>
      </c>
      <c r="O571" s="15">
        <f>'VZGTTQ00009364 - Harini Sridhar'!J43</f>
        <v>0</v>
      </c>
      <c r="P571" s="15">
        <f>'VZGTTQ00009364 - Harini Sridhar'!K43</f>
        <v>0</v>
      </c>
      <c r="Q571" s="15">
        <f>'VZGTTQ00009364 - Harini Sridhar'!L43</f>
        <v>0</v>
      </c>
      <c r="R571" s="15">
        <f>'VZGTTQ00009364 - Harini Sridhar'!M43</f>
        <v>0</v>
      </c>
      <c r="S571" s="15">
        <f>'VZGTTQ00009364 - Harini Sridhar'!N43</f>
        <v>7466.7999999999993</v>
      </c>
      <c r="T571" s="15">
        <f>'VZGTTQ00009364 - Harini Sridhar'!O43</f>
        <v>0</v>
      </c>
      <c r="U571" s="15">
        <f>'VZGTTQ00009364 - Harini Sridhar'!P43</f>
        <v>7466.7999999999993</v>
      </c>
      <c r="V571" s="98">
        <f>'VZGTTQ00009364 - Harini Sridhar'!Q43</f>
        <v>0</v>
      </c>
    </row>
    <row r="572" spans="1:22" ht="20.9" customHeight="1">
      <c r="A572" s="98">
        <f>'VZGTTQ00009364 - Harini Sridhar'!A44</f>
        <v>2314354</v>
      </c>
      <c r="B572" s="98" t="str">
        <f>'VZGTTQ00009364 - Harini Sridhar'!B44</f>
        <v>Pravinkumar, Ramesh</v>
      </c>
      <c r="C572" s="98" t="str">
        <f>'VZGTTQ00009364 - Harini Sridhar'!C44</f>
        <v xml:space="preserve">Offshore </v>
      </c>
      <c r="D572" s="98" t="str">
        <f>'VZGTTQ00009364 - Harini Sridhar'!D44</f>
        <v>ACT 149</v>
      </c>
      <c r="E572" s="103" t="str">
        <f>'VZGTTQ00009364 - Harini Sridhar'!E44</f>
        <v>Automation Tester Automation Tester Intermediate</v>
      </c>
      <c r="F572" s="111" t="s">
        <v>119</v>
      </c>
      <c r="G572" s="111" t="s">
        <v>120</v>
      </c>
      <c r="H572" s="98">
        <v>1000428976</v>
      </c>
      <c r="I572" s="98" t="s">
        <v>115</v>
      </c>
      <c r="J572" s="98" t="s">
        <v>26</v>
      </c>
      <c r="K572" s="15">
        <f>'VZGTTQ00009364 - Harini Sridhar'!F44</f>
        <v>22.162500000000005</v>
      </c>
      <c r="L572" s="15">
        <f>'VZGTTQ00009364 - Harini Sridhar'!G44</f>
        <v>3900.6000000000008</v>
      </c>
      <c r="M572" s="15">
        <f>'VZGTTQ00009364 - Harini Sridhar'!H44</f>
        <v>3900.6000000000008</v>
      </c>
      <c r="N572" s="15">
        <f>'VZGTTQ00009364 - Harini Sridhar'!I44</f>
        <v>3900.6000000000008</v>
      </c>
      <c r="O572" s="15">
        <f>'VZGTTQ00009364 - Harini Sridhar'!J44</f>
        <v>0</v>
      </c>
      <c r="P572" s="15">
        <f>'VZGTTQ00009364 - Harini Sridhar'!K44</f>
        <v>0</v>
      </c>
      <c r="Q572" s="15">
        <f>'VZGTTQ00009364 - Harini Sridhar'!L44</f>
        <v>0</v>
      </c>
      <c r="R572" s="15">
        <f>'VZGTTQ00009364 - Harini Sridhar'!M44</f>
        <v>0</v>
      </c>
      <c r="S572" s="15">
        <f>'VZGTTQ00009364 - Harini Sridhar'!N44</f>
        <v>7801.2000000000016</v>
      </c>
      <c r="T572" s="15">
        <f>'VZGTTQ00009364 - Harini Sridhar'!O44</f>
        <v>0</v>
      </c>
      <c r="U572" s="15">
        <f>'VZGTTQ00009364 - Harini Sridhar'!P44</f>
        <v>7801.2000000000016</v>
      </c>
      <c r="V572" s="98">
        <f>'VZGTTQ00009364 - Harini Sridhar'!Q44</f>
        <v>0</v>
      </c>
    </row>
    <row r="573" spans="1:22" ht="20.9" customHeight="1">
      <c r="A573" s="98">
        <f>'VZGTTQ00009364 - Harini Sridhar'!A45</f>
        <v>902120</v>
      </c>
      <c r="B573" s="98" t="str">
        <f>'VZGTTQ00009364 - Harini Sridhar'!B45</f>
        <v>V,Balaaji Varun</v>
      </c>
      <c r="C573" s="98" t="str">
        <f>'VZGTTQ00009364 - Harini Sridhar'!C45</f>
        <v xml:space="preserve">Offshore </v>
      </c>
      <c r="D573" s="98" t="str">
        <f>'VZGTTQ00009364 - Harini Sridhar'!D45</f>
        <v>ACT 140</v>
      </c>
      <c r="E573" s="103" t="str">
        <f>'VZGTTQ00009364 - Harini Sridhar'!E45</f>
        <v>Automation Tester Automation Tester Intermediate</v>
      </c>
      <c r="F573" s="111" t="s">
        <v>119</v>
      </c>
      <c r="G573" s="111" t="s">
        <v>120</v>
      </c>
      <c r="H573" s="98">
        <v>1000428976</v>
      </c>
      <c r="I573" s="98" t="s">
        <v>115</v>
      </c>
      <c r="J573" s="98" t="s">
        <v>26</v>
      </c>
      <c r="K573" s="15">
        <f>'VZGTTQ00009364 - Harini Sridhar'!F45</f>
        <v>22.162500000000005</v>
      </c>
      <c r="L573" s="15">
        <f>'VZGTTQ00009364 - Harini Sridhar'!G45</f>
        <v>3900.6000000000008</v>
      </c>
      <c r="M573" s="15">
        <f>'VZGTTQ00009364 - Harini Sridhar'!H45</f>
        <v>3900.6000000000008</v>
      </c>
      <c r="N573" s="15">
        <f>'VZGTTQ00009364 - Harini Sridhar'!I45</f>
        <v>3900.6000000000008</v>
      </c>
      <c r="O573" s="15">
        <f>'VZGTTQ00009364 - Harini Sridhar'!J45</f>
        <v>0</v>
      </c>
      <c r="P573" s="15">
        <f>'VZGTTQ00009364 - Harini Sridhar'!K45</f>
        <v>0</v>
      </c>
      <c r="Q573" s="15">
        <f>'VZGTTQ00009364 - Harini Sridhar'!L45</f>
        <v>0</v>
      </c>
      <c r="R573" s="15">
        <f>'VZGTTQ00009364 - Harini Sridhar'!M45</f>
        <v>0</v>
      </c>
      <c r="S573" s="15">
        <f>'VZGTTQ00009364 - Harini Sridhar'!N45</f>
        <v>7801.2000000000016</v>
      </c>
      <c r="T573" s="15">
        <f>'VZGTTQ00009364 - Harini Sridhar'!O45</f>
        <v>0</v>
      </c>
      <c r="U573" s="15">
        <f>'VZGTTQ00009364 - Harini Sridhar'!P45</f>
        <v>7801.2000000000016</v>
      </c>
      <c r="V573" s="98">
        <f>'VZGTTQ00009364 - Harini Sridhar'!Q45</f>
        <v>0</v>
      </c>
    </row>
    <row r="574" spans="1:22" ht="20.9" customHeight="1">
      <c r="A574" s="98">
        <f>'VZGTTQ00009364 - Harini Sridhar'!A46</f>
        <v>2270122</v>
      </c>
      <c r="B574" s="98" t="str">
        <f>'VZGTTQ00009364 - Harini Sridhar'!B46</f>
        <v>Chaubey,Akhilesh</v>
      </c>
      <c r="C574" s="98" t="str">
        <f>'VZGTTQ00009364 - Harini Sridhar'!C46</f>
        <v xml:space="preserve">Offshore </v>
      </c>
      <c r="D574" s="98" t="str">
        <f>'VZGTTQ00009364 - Harini Sridhar'!D46</f>
        <v>ACT 149</v>
      </c>
      <c r="E574" s="103" t="str">
        <f>'VZGTTQ00009364 - Harini Sridhar'!E46</f>
        <v>Automation Tester Automation Tester Intermediate</v>
      </c>
      <c r="F574" s="111" t="s">
        <v>119</v>
      </c>
      <c r="G574" s="111" t="s">
        <v>120</v>
      </c>
      <c r="H574" s="98">
        <v>1000428976</v>
      </c>
      <c r="I574" s="98" t="s">
        <v>115</v>
      </c>
      <c r="J574" s="98" t="s">
        <v>26</v>
      </c>
      <c r="K574" s="15">
        <f>'VZGTTQ00009364 - Harini Sridhar'!F46</f>
        <v>22.162500000000005</v>
      </c>
      <c r="L574" s="15">
        <f>'VZGTTQ00009364 - Harini Sridhar'!G46</f>
        <v>3900.6000000000008</v>
      </c>
      <c r="M574" s="15">
        <f>'VZGTTQ00009364 - Harini Sridhar'!H46</f>
        <v>3900.6000000000008</v>
      </c>
      <c r="N574" s="15">
        <f>'VZGTTQ00009364 - Harini Sridhar'!I46</f>
        <v>3900.6000000000008</v>
      </c>
      <c r="O574" s="15">
        <f>'VZGTTQ00009364 - Harini Sridhar'!J46</f>
        <v>0</v>
      </c>
      <c r="P574" s="15">
        <f>'VZGTTQ00009364 - Harini Sridhar'!K46</f>
        <v>0</v>
      </c>
      <c r="Q574" s="15">
        <f>'VZGTTQ00009364 - Harini Sridhar'!L46</f>
        <v>0</v>
      </c>
      <c r="R574" s="15">
        <f>'VZGTTQ00009364 - Harini Sridhar'!M46</f>
        <v>0</v>
      </c>
      <c r="S574" s="15">
        <f>'VZGTTQ00009364 - Harini Sridhar'!N46</f>
        <v>7801.2000000000016</v>
      </c>
      <c r="T574" s="15">
        <f>'VZGTTQ00009364 - Harini Sridhar'!O46</f>
        <v>0</v>
      </c>
      <c r="U574" s="15">
        <f>'VZGTTQ00009364 - Harini Sridhar'!P46</f>
        <v>7801.2000000000016</v>
      </c>
      <c r="V574" s="98">
        <f>'VZGTTQ00009364 - Harini Sridhar'!Q46</f>
        <v>0</v>
      </c>
    </row>
    <row r="575" spans="1:22" ht="20.9" customHeight="1">
      <c r="A575" s="98">
        <f>'VZGTTQ00009364 - Harini Sridhar'!A47</f>
        <v>2144398</v>
      </c>
      <c r="B575" s="98" t="str">
        <f>'VZGTTQ00009364 - Harini Sridhar'!B47</f>
        <v>Putta,Vineeth</v>
      </c>
      <c r="C575" s="98" t="str">
        <f>'VZGTTQ00009364 - Harini Sridhar'!C47</f>
        <v xml:space="preserve">Offshore </v>
      </c>
      <c r="D575" s="98" t="str">
        <f>'VZGTTQ00009364 - Harini Sridhar'!D47</f>
        <v>ACT 145</v>
      </c>
      <c r="E575" s="103" t="str">
        <f>'VZGTTQ00009364 - Harini Sridhar'!E47</f>
        <v>Automation Tester Automation Tester Intermediate</v>
      </c>
      <c r="F575" s="111" t="s">
        <v>119</v>
      </c>
      <c r="G575" s="111" t="s">
        <v>120</v>
      </c>
      <c r="H575" s="98">
        <v>1000428976</v>
      </c>
      <c r="I575" s="98" t="s">
        <v>115</v>
      </c>
      <c r="J575" s="98" t="s">
        <v>26</v>
      </c>
      <c r="K575" s="15">
        <f>'VZGTTQ00009364 - Harini Sridhar'!F47</f>
        <v>22.162500000000005</v>
      </c>
      <c r="L575" s="15">
        <f>'VZGTTQ00009364 - Harini Sridhar'!G47</f>
        <v>3900.6000000000008</v>
      </c>
      <c r="M575" s="15">
        <f>'VZGTTQ00009364 - Harini Sridhar'!H47</f>
        <v>3900.6000000000008</v>
      </c>
      <c r="N575" s="15">
        <f>'VZGTTQ00009364 - Harini Sridhar'!I47</f>
        <v>3900.6000000000008</v>
      </c>
      <c r="O575" s="15">
        <f>'VZGTTQ00009364 - Harini Sridhar'!J47</f>
        <v>0</v>
      </c>
      <c r="P575" s="15">
        <f>'VZGTTQ00009364 - Harini Sridhar'!K47</f>
        <v>0</v>
      </c>
      <c r="Q575" s="15">
        <f>'VZGTTQ00009364 - Harini Sridhar'!L47</f>
        <v>0</v>
      </c>
      <c r="R575" s="15">
        <f>'VZGTTQ00009364 - Harini Sridhar'!M47</f>
        <v>0</v>
      </c>
      <c r="S575" s="15">
        <f>'VZGTTQ00009364 - Harini Sridhar'!N47</f>
        <v>7801.2000000000016</v>
      </c>
      <c r="T575" s="15">
        <f>'VZGTTQ00009364 - Harini Sridhar'!O47</f>
        <v>0</v>
      </c>
      <c r="U575" s="15">
        <f>'VZGTTQ00009364 - Harini Sridhar'!P47</f>
        <v>7801.2000000000016</v>
      </c>
      <c r="V575" s="98">
        <f>'VZGTTQ00009364 - Harini Sridhar'!Q47</f>
        <v>0</v>
      </c>
    </row>
    <row r="576" spans="1:22" ht="20.9" customHeight="1">
      <c r="A576" s="98">
        <f>'VZGTTQ00009364 - Harini Sridhar'!A48</f>
        <v>2117817</v>
      </c>
      <c r="B576" s="98" t="str">
        <f>'VZGTTQ00009364 - Harini Sridhar'!B48</f>
        <v>Shruthi Kolar</v>
      </c>
      <c r="C576" s="98" t="str">
        <f>'VZGTTQ00009364 - Harini Sridhar'!C48</f>
        <v xml:space="preserve">Offshore </v>
      </c>
      <c r="D576" s="98" t="str">
        <f>'VZGTTQ00009364 - Harini Sridhar'!D48</f>
        <v>ACT 145</v>
      </c>
      <c r="E576" s="103" t="str">
        <f>'VZGTTQ00009364 - Harini Sridhar'!E48</f>
        <v>Tester Fucntional Tester Intermediate</v>
      </c>
      <c r="F576" s="111" t="s">
        <v>119</v>
      </c>
      <c r="G576" s="111" t="s">
        <v>120</v>
      </c>
      <c r="H576" s="98">
        <v>1000428977</v>
      </c>
      <c r="I576" s="98" t="s">
        <v>114</v>
      </c>
      <c r="J576" s="98" t="s">
        <v>26</v>
      </c>
      <c r="K576" s="15">
        <f>'VZGTTQ00009364 - Harini Sridhar'!F48</f>
        <v>20.137499999999999</v>
      </c>
      <c r="L576" s="15">
        <f>'VZGTTQ00009364 - Harini Sridhar'!G48</f>
        <v>3544.2</v>
      </c>
      <c r="M576" s="15">
        <f>'VZGTTQ00009364 - Harini Sridhar'!H48</f>
        <v>3544.2</v>
      </c>
      <c r="N576" s="15">
        <f>'VZGTTQ00009364 - Harini Sridhar'!I48</f>
        <v>3544.2</v>
      </c>
      <c r="O576" s="15">
        <f>'VZGTTQ00009364 - Harini Sridhar'!J48</f>
        <v>0</v>
      </c>
      <c r="P576" s="15">
        <f>'VZGTTQ00009364 - Harini Sridhar'!K48</f>
        <v>0</v>
      </c>
      <c r="Q576" s="15">
        <f>'VZGTTQ00009364 - Harini Sridhar'!L48</f>
        <v>0</v>
      </c>
      <c r="R576" s="15">
        <f>'VZGTTQ00009364 - Harini Sridhar'!M48</f>
        <v>0</v>
      </c>
      <c r="S576" s="15">
        <f>'VZGTTQ00009364 - Harini Sridhar'!N48</f>
        <v>7088.4</v>
      </c>
      <c r="T576" s="15">
        <f>'VZGTTQ00009364 - Harini Sridhar'!O48</f>
        <v>0</v>
      </c>
      <c r="U576" s="15">
        <f>'VZGTTQ00009364 - Harini Sridhar'!P48</f>
        <v>7088.4</v>
      </c>
      <c r="V576" s="98">
        <f>'VZGTTQ00009364 - Harini Sridhar'!Q48</f>
        <v>0</v>
      </c>
    </row>
    <row r="577" spans="1:22" ht="20.9" customHeight="1">
      <c r="A577" s="98">
        <f>'VZGTTQ00009364 - Harini Sridhar'!A49</f>
        <v>545968</v>
      </c>
      <c r="B577" s="98" t="str">
        <f>'VZGTTQ00009364 - Harini Sridhar'!B49</f>
        <v>Chandran,Nirmala</v>
      </c>
      <c r="C577" s="98" t="str">
        <f>'VZGTTQ00009364 - Harini Sridhar'!C49</f>
        <v xml:space="preserve">Offshore </v>
      </c>
      <c r="D577" s="98" t="str">
        <f>'VZGTTQ00009364 - Harini Sridhar'!D49</f>
        <v>ACT 138</v>
      </c>
      <c r="E577" s="103" t="str">
        <f>'VZGTTQ00009364 - Harini Sridhar'!E49</f>
        <v>Tester Fucntional Tester Intermediate</v>
      </c>
      <c r="F577" s="111" t="s">
        <v>119</v>
      </c>
      <c r="G577" s="111" t="s">
        <v>120</v>
      </c>
      <c r="H577" s="98">
        <v>1000428976</v>
      </c>
      <c r="I577" s="98" t="s">
        <v>115</v>
      </c>
      <c r="J577" s="98" t="s">
        <v>26</v>
      </c>
      <c r="K577" s="15">
        <f>'VZGTTQ00009364 - Harini Sridhar'!F49</f>
        <v>20.137499999999999</v>
      </c>
      <c r="L577" s="15">
        <f>'VZGTTQ00009364 - Harini Sridhar'!G49</f>
        <v>3544.2</v>
      </c>
      <c r="M577" s="15">
        <f>'VZGTTQ00009364 - Harini Sridhar'!H49</f>
        <v>3544.2</v>
      </c>
      <c r="N577" s="15">
        <f>'VZGTTQ00009364 - Harini Sridhar'!I49</f>
        <v>3544.2</v>
      </c>
      <c r="O577" s="15">
        <f>'VZGTTQ00009364 - Harini Sridhar'!J49</f>
        <v>0</v>
      </c>
      <c r="P577" s="15">
        <f>'VZGTTQ00009364 - Harini Sridhar'!K49</f>
        <v>0</v>
      </c>
      <c r="Q577" s="15">
        <f>'VZGTTQ00009364 - Harini Sridhar'!L49</f>
        <v>0</v>
      </c>
      <c r="R577" s="15">
        <f>'VZGTTQ00009364 - Harini Sridhar'!M49</f>
        <v>0</v>
      </c>
      <c r="S577" s="15">
        <f>'VZGTTQ00009364 - Harini Sridhar'!N49</f>
        <v>7088.4</v>
      </c>
      <c r="T577" s="15">
        <f>'VZGTTQ00009364 - Harini Sridhar'!O49</f>
        <v>0</v>
      </c>
      <c r="U577" s="15">
        <f>'VZGTTQ00009364 - Harini Sridhar'!P49</f>
        <v>7088.4</v>
      </c>
      <c r="V577" s="98">
        <f>'VZGTTQ00009364 - Harini Sridhar'!Q49</f>
        <v>0</v>
      </c>
    </row>
    <row r="578" spans="1:22" ht="20.9" customHeight="1">
      <c r="A578" s="98">
        <f>'VZGTTQ00009364 - Harini Sridhar'!A50</f>
        <v>2218369</v>
      </c>
      <c r="B578" s="98" t="str">
        <f>'VZGTTQ00009364 - Harini Sridhar'!B50</f>
        <v>Bandarupalli,Jyothirmai</v>
      </c>
      <c r="C578" s="98" t="str">
        <f>'VZGTTQ00009364 - Harini Sridhar'!C50</f>
        <v xml:space="preserve">Offshore </v>
      </c>
      <c r="D578" s="98" t="str">
        <f>'VZGTTQ00009364 - Harini Sridhar'!D50</f>
        <v>ACT 149</v>
      </c>
      <c r="E578" s="103" t="str">
        <f>'VZGTTQ00009364 - Harini Sridhar'!E50</f>
        <v>Tester Fucntional Tester Intermediate</v>
      </c>
      <c r="F578" s="111" t="s">
        <v>119</v>
      </c>
      <c r="G578" s="111" t="s">
        <v>120</v>
      </c>
      <c r="H578" s="98">
        <v>1000428977</v>
      </c>
      <c r="I578" s="98" t="s">
        <v>114</v>
      </c>
      <c r="J578" s="98" t="s">
        <v>26</v>
      </c>
      <c r="K578" s="15">
        <f>'VZGTTQ00009364 - Harini Sridhar'!F50</f>
        <v>20.137499999999999</v>
      </c>
      <c r="L578" s="15">
        <f>'VZGTTQ00009364 - Harini Sridhar'!G50</f>
        <v>3544.2</v>
      </c>
      <c r="M578" s="15">
        <f>'VZGTTQ00009364 - Harini Sridhar'!H50</f>
        <v>3544.2</v>
      </c>
      <c r="N578" s="15">
        <f>'VZGTTQ00009364 - Harini Sridhar'!I50</f>
        <v>3544.2</v>
      </c>
      <c r="O578" s="15">
        <f>'VZGTTQ00009364 - Harini Sridhar'!J50</f>
        <v>0</v>
      </c>
      <c r="P578" s="15">
        <f>'VZGTTQ00009364 - Harini Sridhar'!K50</f>
        <v>0</v>
      </c>
      <c r="Q578" s="15">
        <f>'VZGTTQ00009364 - Harini Sridhar'!L50</f>
        <v>0</v>
      </c>
      <c r="R578" s="15">
        <f>'VZGTTQ00009364 - Harini Sridhar'!M50</f>
        <v>0</v>
      </c>
      <c r="S578" s="15">
        <f>'VZGTTQ00009364 - Harini Sridhar'!N50</f>
        <v>7088.4</v>
      </c>
      <c r="T578" s="15">
        <f>'VZGTTQ00009364 - Harini Sridhar'!O50</f>
        <v>0</v>
      </c>
      <c r="U578" s="15">
        <f>'VZGTTQ00009364 - Harini Sridhar'!P50</f>
        <v>7088.4</v>
      </c>
      <c r="V578" s="98">
        <f>'VZGTTQ00009364 - Harini Sridhar'!Q50</f>
        <v>0</v>
      </c>
    </row>
    <row r="579" spans="1:22" ht="20.9" customHeight="1">
      <c r="A579" s="98">
        <f>'VZGTTQ00009364 - Harini Sridhar'!A51</f>
        <v>2271050</v>
      </c>
      <c r="B579" s="98" t="str">
        <f>'VZGTTQ00009364 - Harini Sridhar'!B51</f>
        <v>K A,Pradeep</v>
      </c>
      <c r="C579" s="98" t="str">
        <f>'VZGTTQ00009364 - Harini Sridhar'!C51</f>
        <v xml:space="preserve">Offshore </v>
      </c>
      <c r="D579" s="98" t="str">
        <f>'VZGTTQ00009364 - Harini Sridhar'!D51</f>
        <v>ACT 149</v>
      </c>
      <c r="E579" s="103" t="str">
        <f>'VZGTTQ00009364 - Harini Sridhar'!E51</f>
        <v>Tester Fucntional Tester Intermediate</v>
      </c>
      <c r="F579" s="111" t="s">
        <v>119</v>
      </c>
      <c r="G579" s="111" t="s">
        <v>120</v>
      </c>
      <c r="H579" s="98">
        <v>1000428976</v>
      </c>
      <c r="I579" s="98" t="s">
        <v>115</v>
      </c>
      <c r="J579" s="98" t="s">
        <v>26</v>
      </c>
      <c r="K579" s="15">
        <f>'VZGTTQ00009364 - Harini Sridhar'!F51</f>
        <v>20.137499999999999</v>
      </c>
      <c r="L579" s="15">
        <f>'VZGTTQ00009364 - Harini Sridhar'!G51</f>
        <v>3544.2</v>
      </c>
      <c r="M579" s="15">
        <f>'VZGTTQ00009364 - Harini Sridhar'!H51</f>
        <v>3544.2</v>
      </c>
      <c r="N579" s="15">
        <f>'VZGTTQ00009364 - Harini Sridhar'!I51</f>
        <v>3544.2</v>
      </c>
      <c r="O579" s="15">
        <f>'VZGTTQ00009364 - Harini Sridhar'!J51</f>
        <v>0</v>
      </c>
      <c r="P579" s="15">
        <f>'VZGTTQ00009364 - Harini Sridhar'!K51</f>
        <v>0</v>
      </c>
      <c r="Q579" s="15">
        <f>'VZGTTQ00009364 - Harini Sridhar'!L51</f>
        <v>0</v>
      </c>
      <c r="R579" s="15">
        <f>'VZGTTQ00009364 - Harini Sridhar'!M51</f>
        <v>0</v>
      </c>
      <c r="S579" s="15">
        <f>'VZGTTQ00009364 - Harini Sridhar'!N51</f>
        <v>7088.4</v>
      </c>
      <c r="T579" s="15">
        <f>'VZGTTQ00009364 - Harini Sridhar'!O51</f>
        <v>0</v>
      </c>
      <c r="U579" s="15">
        <f>'VZGTTQ00009364 - Harini Sridhar'!P51</f>
        <v>7088.4</v>
      </c>
      <c r="V579" s="98">
        <f>'VZGTTQ00009364 - Harini Sridhar'!Q51</f>
        <v>0</v>
      </c>
    </row>
    <row r="580" spans="1:22" ht="20.9" customHeight="1">
      <c r="A580" s="98">
        <f>'VZGTTQ00009364 - Harini Sridhar'!A52</f>
        <v>2041116</v>
      </c>
      <c r="B580" s="98" t="str">
        <f>'VZGTTQ00009364 - Harini Sridhar'!B52</f>
        <v>Rajeswari,Bejjala</v>
      </c>
      <c r="C580" s="98" t="str">
        <f>'VZGTTQ00009364 - Harini Sridhar'!C52</f>
        <v xml:space="preserve">Offshore </v>
      </c>
      <c r="D580" s="98" t="str">
        <f>'VZGTTQ00009364 - Harini Sridhar'!D52</f>
        <v>ACT 145</v>
      </c>
      <c r="E580" s="103" t="str">
        <f>'VZGTTQ00009364 - Harini Sridhar'!E52</f>
        <v>Tester Fucntional Tester Intermediate</v>
      </c>
      <c r="F580" s="111" t="s">
        <v>119</v>
      </c>
      <c r="G580" s="111" t="s">
        <v>120</v>
      </c>
      <c r="H580" s="98">
        <v>1000428976</v>
      </c>
      <c r="I580" s="98" t="s">
        <v>115</v>
      </c>
      <c r="J580" s="98" t="s">
        <v>26</v>
      </c>
      <c r="K580" s="15">
        <f>'VZGTTQ00009364 - Harini Sridhar'!F52</f>
        <v>20.137499999999999</v>
      </c>
      <c r="L580" s="15">
        <f>'VZGTTQ00009364 - Harini Sridhar'!G52</f>
        <v>3544.2</v>
      </c>
      <c r="M580" s="15">
        <f>'VZGTTQ00009364 - Harini Sridhar'!H52</f>
        <v>3544.2</v>
      </c>
      <c r="N580" s="15">
        <f>'VZGTTQ00009364 - Harini Sridhar'!I52</f>
        <v>3544.2</v>
      </c>
      <c r="O580" s="15">
        <f>'VZGTTQ00009364 - Harini Sridhar'!J52</f>
        <v>0</v>
      </c>
      <c r="P580" s="15">
        <f>'VZGTTQ00009364 - Harini Sridhar'!K52</f>
        <v>0</v>
      </c>
      <c r="Q580" s="15">
        <f>'VZGTTQ00009364 - Harini Sridhar'!L52</f>
        <v>0</v>
      </c>
      <c r="R580" s="15">
        <f>'VZGTTQ00009364 - Harini Sridhar'!M52</f>
        <v>0</v>
      </c>
      <c r="S580" s="15">
        <f>'VZGTTQ00009364 - Harini Sridhar'!N52</f>
        <v>7088.4</v>
      </c>
      <c r="T580" s="15">
        <f>'VZGTTQ00009364 - Harini Sridhar'!O52</f>
        <v>0</v>
      </c>
      <c r="U580" s="15">
        <f>'VZGTTQ00009364 - Harini Sridhar'!P52</f>
        <v>7088.4</v>
      </c>
      <c r="V580" s="98">
        <f>'VZGTTQ00009364 - Harini Sridhar'!Q52</f>
        <v>0</v>
      </c>
    </row>
    <row r="581" spans="1:22" ht="20.9" customHeight="1">
      <c r="A581" s="98">
        <f>'VZGTTQ00009364 - Harini Sridhar'!A53</f>
        <v>2199512</v>
      </c>
      <c r="B581" s="98" t="str">
        <f>'VZGTTQ00009364 - Harini Sridhar'!B53</f>
        <v>N,Sathishkumar</v>
      </c>
      <c r="C581" s="98" t="str">
        <f>'VZGTTQ00009364 - Harini Sridhar'!C53</f>
        <v xml:space="preserve">Offshore </v>
      </c>
      <c r="D581" s="98" t="str">
        <f>'VZGTTQ00009364 - Harini Sridhar'!D53</f>
        <v>ACT 149</v>
      </c>
      <c r="E581" s="103" t="str">
        <f>'VZGTTQ00009364 - Harini Sridhar'!E53</f>
        <v>Tester Fucntional Tester Intermediate</v>
      </c>
      <c r="F581" s="111" t="s">
        <v>119</v>
      </c>
      <c r="G581" s="111" t="s">
        <v>120</v>
      </c>
      <c r="H581" s="98">
        <v>1000428976</v>
      </c>
      <c r="I581" s="98" t="s">
        <v>115</v>
      </c>
      <c r="J581" s="98" t="s">
        <v>26</v>
      </c>
      <c r="K581" s="15">
        <f>'VZGTTQ00009364 - Harini Sridhar'!F53</f>
        <v>20.137499999999999</v>
      </c>
      <c r="L581" s="15">
        <f>'VZGTTQ00009364 - Harini Sridhar'!G53</f>
        <v>3544.2</v>
      </c>
      <c r="M581" s="15">
        <f>'VZGTTQ00009364 - Harini Sridhar'!H53</f>
        <v>3544.2</v>
      </c>
      <c r="N581" s="15">
        <f>'VZGTTQ00009364 - Harini Sridhar'!I53</f>
        <v>3544.2</v>
      </c>
      <c r="O581" s="15">
        <f>'VZGTTQ00009364 - Harini Sridhar'!J53</f>
        <v>0</v>
      </c>
      <c r="P581" s="15">
        <f>'VZGTTQ00009364 - Harini Sridhar'!K53</f>
        <v>0</v>
      </c>
      <c r="Q581" s="15">
        <f>'VZGTTQ00009364 - Harini Sridhar'!L53</f>
        <v>0</v>
      </c>
      <c r="R581" s="15">
        <f>'VZGTTQ00009364 - Harini Sridhar'!M53</f>
        <v>0</v>
      </c>
      <c r="S581" s="15">
        <f>'VZGTTQ00009364 - Harini Sridhar'!N53</f>
        <v>7088.4</v>
      </c>
      <c r="T581" s="15">
        <f>'VZGTTQ00009364 - Harini Sridhar'!O53</f>
        <v>0</v>
      </c>
      <c r="U581" s="15">
        <f>'VZGTTQ00009364 - Harini Sridhar'!P53</f>
        <v>7088.4</v>
      </c>
      <c r="V581" s="98">
        <f>'VZGTTQ00009364 - Harini Sridhar'!Q53</f>
        <v>0</v>
      </c>
    </row>
    <row r="582" spans="1:22" ht="20.9" customHeight="1">
      <c r="A582" s="98">
        <f>'VZGTTQ00009364 - Harini Sridhar'!A54</f>
        <v>2163758</v>
      </c>
      <c r="B582" s="98" t="str">
        <f>'VZGTTQ00009364 - Harini Sridhar'!B54</f>
        <v>Reddy Yamini,Korapati</v>
      </c>
      <c r="C582" s="98" t="str">
        <f>'VZGTTQ00009364 - Harini Sridhar'!C54</f>
        <v xml:space="preserve">Offshore </v>
      </c>
      <c r="D582" s="98" t="str">
        <f>'VZGTTQ00009364 - Harini Sridhar'!D54</f>
        <v>ACT 145</v>
      </c>
      <c r="E582" s="103" t="str">
        <f>'VZGTTQ00009364 - Harini Sridhar'!E54</f>
        <v>Tester Fucntional Tester Intermediate</v>
      </c>
      <c r="F582" s="111" t="s">
        <v>119</v>
      </c>
      <c r="G582" s="111" t="s">
        <v>120</v>
      </c>
      <c r="H582" s="98">
        <v>1000428976</v>
      </c>
      <c r="I582" s="98" t="s">
        <v>115</v>
      </c>
      <c r="J582" s="98" t="s">
        <v>26</v>
      </c>
      <c r="K582" s="15">
        <f>'VZGTTQ00009364 - Harini Sridhar'!F54</f>
        <v>20.137499999999999</v>
      </c>
      <c r="L582" s="15">
        <f>'VZGTTQ00009364 - Harini Sridhar'!G54</f>
        <v>3544.2</v>
      </c>
      <c r="M582" s="15">
        <f>'VZGTTQ00009364 - Harini Sridhar'!H54</f>
        <v>3544.2</v>
      </c>
      <c r="N582" s="15">
        <f>'VZGTTQ00009364 - Harini Sridhar'!I54</f>
        <v>3544.2</v>
      </c>
      <c r="O582" s="15">
        <f>'VZGTTQ00009364 - Harini Sridhar'!J54</f>
        <v>0</v>
      </c>
      <c r="P582" s="15">
        <f>'VZGTTQ00009364 - Harini Sridhar'!K54</f>
        <v>0</v>
      </c>
      <c r="Q582" s="15">
        <f>'VZGTTQ00009364 - Harini Sridhar'!L54</f>
        <v>0</v>
      </c>
      <c r="R582" s="15">
        <f>'VZGTTQ00009364 - Harini Sridhar'!M54</f>
        <v>0</v>
      </c>
      <c r="S582" s="15">
        <f>'VZGTTQ00009364 - Harini Sridhar'!N54</f>
        <v>7088.4</v>
      </c>
      <c r="T582" s="15">
        <f>'VZGTTQ00009364 - Harini Sridhar'!O54</f>
        <v>0</v>
      </c>
      <c r="U582" s="15">
        <f>'VZGTTQ00009364 - Harini Sridhar'!P54</f>
        <v>7088.4</v>
      </c>
      <c r="V582" s="98">
        <f>'VZGTTQ00009364 - Harini Sridhar'!Q54</f>
        <v>0</v>
      </c>
    </row>
    <row r="583" spans="1:22" ht="20.9" customHeight="1">
      <c r="A583" s="98">
        <f>'VZGTTQ00009364 - Harini Sridhar'!A55</f>
        <v>2019872</v>
      </c>
      <c r="B583" s="98" t="str">
        <f>'VZGTTQ00009364 - Harini Sridhar'!B55</f>
        <v>Shivaraja G</v>
      </c>
      <c r="C583" s="98" t="str">
        <f>'VZGTTQ00009364 - Harini Sridhar'!C55</f>
        <v xml:space="preserve">Offshore </v>
      </c>
      <c r="D583" s="98" t="str">
        <f>'VZGTTQ00009364 - Harini Sridhar'!D55</f>
        <v>ACT 145</v>
      </c>
      <c r="E583" s="103" t="str">
        <f>'VZGTTQ00009364 - Harini Sridhar'!E55</f>
        <v>Tester Fucntional Tester Intermediate</v>
      </c>
      <c r="F583" s="111" t="s">
        <v>119</v>
      </c>
      <c r="G583" s="111" t="s">
        <v>120</v>
      </c>
      <c r="H583" s="98">
        <v>1000428976</v>
      </c>
      <c r="I583" s="98" t="s">
        <v>115</v>
      </c>
      <c r="J583" s="98" t="s">
        <v>26</v>
      </c>
      <c r="K583" s="15">
        <f>'VZGTTQ00009364 - Harini Sridhar'!F55</f>
        <v>20.137499999999999</v>
      </c>
      <c r="L583" s="15">
        <f>'VZGTTQ00009364 - Harini Sridhar'!G55</f>
        <v>3544.2</v>
      </c>
      <c r="M583" s="15">
        <f>'VZGTTQ00009364 - Harini Sridhar'!H55</f>
        <v>3544.2</v>
      </c>
      <c r="N583" s="15">
        <f>'VZGTTQ00009364 - Harini Sridhar'!I55</f>
        <v>3544.2</v>
      </c>
      <c r="O583" s="15">
        <f>'VZGTTQ00009364 - Harini Sridhar'!J55</f>
        <v>0</v>
      </c>
      <c r="P583" s="15">
        <f>'VZGTTQ00009364 - Harini Sridhar'!K55</f>
        <v>0</v>
      </c>
      <c r="Q583" s="15">
        <f>'VZGTTQ00009364 - Harini Sridhar'!L55</f>
        <v>0</v>
      </c>
      <c r="R583" s="15">
        <f>'VZGTTQ00009364 - Harini Sridhar'!M55</f>
        <v>0</v>
      </c>
      <c r="S583" s="15">
        <f>'VZGTTQ00009364 - Harini Sridhar'!N55</f>
        <v>7088.4</v>
      </c>
      <c r="T583" s="15">
        <f>'VZGTTQ00009364 - Harini Sridhar'!O55</f>
        <v>0</v>
      </c>
      <c r="U583" s="15">
        <f>'VZGTTQ00009364 - Harini Sridhar'!P55</f>
        <v>7088.4</v>
      </c>
      <c r="V583" s="98">
        <f>'VZGTTQ00009364 - Harini Sridhar'!Q55</f>
        <v>0</v>
      </c>
    </row>
    <row r="584" spans="1:22" ht="20.9" customHeight="1">
      <c r="A584" s="98">
        <f>'VZGTTQ00009364 - Harini Sridhar'!A56</f>
        <v>2073263</v>
      </c>
      <c r="B584" s="98" t="str">
        <f>'VZGTTQ00009364 - Harini Sridhar'!B56</f>
        <v>B,Suresh</v>
      </c>
      <c r="C584" s="98" t="str">
        <f>'VZGTTQ00009364 - Harini Sridhar'!C56</f>
        <v xml:space="preserve">Offshore </v>
      </c>
      <c r="D584" s="98" t="str">
        <f>'VZGTTQ00009364 - Harini Sridhar'!D56</f>
        <v>ACT 145</v>
      </c>
      <c r="E584" s="103" t="str">
        <f>'VZGTTQ00009364 - Harini Sridhar'!E56</f>
        <v>Tester Fucntional Tester Intermediate</v>
      </c>
      <c r="F584" s="111" t="s">
        <v>119</v>
      </c>
      <c r="G584" s="111" t="s">
        <v>120</v>
      </c>
      <c r="H584" s="98">
        <v>1000428976</v>
      </c>
      <c r="I584" s="98" t="s">
        <v>115</v>
      </c>
      <c r="J584" s="98" t="s">
        <v>26</v>
      </c>
      <c r="K584" s="15">
        <f>'VZGTTQ00009364 - Harini Sridhar'!F56</f>
        <v>20.137499999999999</v>
      </c>
      <c r="L584" s="15">
        <f>'VZGTTQ00009364 - Harini Sridhar'!G56</f>
        <v>3544.2</v>
      </c>
      <c r="M584" s="15">
        <f>'VZGTTQ00009364 - Harini Sridhar'!H56</f>
        <v>3544.2</v>
      </c>
      <c r="N584" s="15">
        <f>'VZGTTQ00009364 - Harini Sridhar'!I56</f>
        <v>3544.2</v>
      </c>
      <c r="O584" s="15">
        <f>'VZGTTQ00009364 - Harini Sridhar'!J56</f>
        <v>0</v>
      </c>
      <c r="P584" s="15">
        <f>'VZGTTQ00009364 - Harini Sridhar'!K56</f>
        <v>0</v>
      </c>
      <c r="Q584" s="15">
        <f>'VZGTTQ00009364 - Harini Sridhar'!L56</f>
        <v>0</v>
      </c>
      <c r="R584" s="15">
        <f>'VZGTTQ00009364 - Harini Sridhar'!M56</f>
        <v>0</v>
      </c>
      <c r="S584" s="15">
        <f>'VZGTTQ00009364 - Harini Sridhar'!N56</f>
        <v>7088.4</v>
      </c>
      <c r="T584" s="15">
        <f>'VZGTTQ00009364 - Harini Sridhar'!O56</f>
        <v>0</v>
      </c>
      <c r="U584" s="15">
        <f>'VZGTTQ00009364 - Harini Sridhar'!P56</f>
        <v>7088.4</v>
      </c>
      <c r="V584" s="98">
        <f>'VZGTTQ00009364 - Harini Sridhar'!Q56</f>
        <v>0</v>
      </c>
    </row>
    <row r="585" spans="1:22" ht="20.9" customHeight="1">
      <c r="A585" s="98">
        <f>'VZGTTQ00009364 - Harini Sridhar'!A57</f>
        <v>2333294</v>
      </c>
      <c r="B585" s="98" t="str">
        <f>'VZGTTQ00009364 - Harini Sridhar'!B57</f>
        <v>Ganguru,Harsha Vardhan</v>
      </c>
      <c r="C585" s="98" t="str">
        <f>'VZGTTQ00009364 - Harini Sridhar'!C57</f>
        <v xml:space="preserve">Offshore </v>
      </c>
      <c r="D585" s="98" t="str">
        <f>'VZGTTQ00009364 - Harini Sridhar'!D57</f>
        <v>PCT 090</v>
      </c>
      <c r="E585" s="103" t="str">
        <f>'VZGTTQ00009364 - Harini Sridhar'!E57</f>
        <v>Tester Fucntional Tester Intermediate</v>
      </c>
      <c r="F585" s="111" t="s">
        <v>119</v>
      </c>
      <c r="G585" s="111" t="s">
        <v>120</v>
      </c>
      <c r="H585" s="98">
        <v>1000428976</v>
      </c>
      <c r="I585" s="98" t="s">
        <v>115</v>
      </c>
      <c r="J585" s="98" t="s">
        <v>26</v>
      </c>
      <c r="K585" s="15">
        <f>'VZGTTQ00009364 - Harini Sridhar'!F57</f>
        <v>20.137499999999999</v>
      </c>
      <c r="L585" s="15">
        <f>'VZGTTQ00009364 - Harini Sridhar'!G57</f>
        <v>3544.2</v>
      </c>
      <c r="M585" s="15">
        <f>'VZGTTQ00009364 - Harini Sridhar'!H57</f>
        <v>3544.2</v>
      </c>
      <c r="N585" s="15">
        <f>'VZGTTQ00009364 - Harini Sridhar'!I57</f>
        <v>3544.2</v>
      </c>
      <c r="O585" s="15">
        <f>'VZGTTQ00009364 - Harini Sridhar'!J57</f>
        <v>0</v>
      </c>
      <c r="P585" s="15">
        <f>'VZGTTQ00009364 - Harini Sridhar'!K57</f>
        <v>0</v>
      </c>
      <c r="Q585" s="15">
        <f>'VZGTTQ00009364 - Harini Sridhar'!L57</f>
        <v>0</v>
      </c>
      <c r="R585" s="15">
        <f>'VZGTTQ00009364 - Harini Sridhar'!M57</f>
        <v>0</v>
      </c>
      <c r="S585" s="15">
        <f>'VZGTTQ00009364 - Harini Sridhar'!N57</f>
        <v>7088.4</v>
      </c>
      <c r="T585" s="15">
        <f>'VZGTTQ00009364 - Harini Sridhar'!O57</f>
        <v>0</v>
      </c>
      <c r="U585" s="15">
        <f>'VZGTTQ00009364 - Harini Sridhar'!P57</f>
        <v>7088.4</v>
      </c>
      <c r="V585" s="98">
        <f>'VZGTTQ00009364 - Harini Sridhar'!Q57</f>
        <v>0</v>
      </c>
    </row>
    <row r="586" spans="1:22" ht="20.9" customHeight="1">
      <c r="A586" s="98">
        <f>'VZGTTQ00009364 - Harini Sridhar'!A58</f>
        <v>177349</v>
      </c>
      <c r="B586" s="98" t="str">
        <f>'VZGTTQ00009364 - Harini Sridhar'!B58</f>
        <v>A, Sarala Devi</v>
      </c>
      <c r="C586" s="98" t="str">
        <f>'VZGTTQ00009364 - Harini Sridhar'!C58</f>
        <v xml:space="preserve">Offshore </v>
      </c>
      <c r="D586" s="98" t="str">
        <f>'VZGTTQ00009364 - Harini Sridhar'!D58</f>
        <v>ACT 135</v>
      </c>
      <c r="E586" s="103" t="str">
        <f>'VZGTTQ00009364 - Harini Sridhar'!E58</f>
        <v>Tester Fucntional Tester Senior</v>
      </c>
      <c r="F586" s="111" t="s">
        <v>119</v>
      </c>
      <c r="G586" s="111" t="s">
        <v>120</v>
      </c>
      <c r="H586" s="98">
        <v>1000428977</v>
      </c>
      <c r="I586" s="98" t="s">
        <v>114</v>
      </c>
      <c r="J586" s="98" t="s">
        <v>26</v>
      </c>
      <c r="K586" s="15">
        <f>'VZGTTQ00009364 - Harini Sridhar'!F58</f>
        <v>23.537500000000005</v>
      </c>
      <c r="L586" s="15">
        <f>'VZGTTQ00009364 - Harini Sridhar'!G58</f>
        <v>4142.6000000000013</v>
      </c>
      <c r="M586" s="15">
        <f>'VZGTTQ00009364 - Harini Sridhar'!H58</f>
        <v>4142.6000000000013</v>
      </c>
      <c r="N586" s="15">
        <f>'VZGTTQ00009364 - Harini Sridhar'!I58</f>
        <v>4142.6000000000013</v>
      </c>
      <c r="O586" s="15">
        <f>'VZGTTQ00009364 - Harini Sridhar'!J58</f>
        <v>0</v>
      </c>
      <c r="P586" s="15">
        <f>'VZGTTQ00009364 - Harini Sridhar'!K58</f>
        <v>0</v>
      </c>
      <c r="Q586" s="15">
        <f>'VZGTTQ00009364 - Harini Sridhar'!L58</f>
        <v>0</v>
      </c>
      <c r="R586" s="15">
        <f>'VZGTTQ00009364 - Harini Sridhar'!M58</f>
        <v>0</v>
      </c>
      <c r="S586" s="15">
        <f>'VZGTTQ00009364 - Harini Sridhar'!N58</f>
        <v>8285.2000000000025</v>
      </c>
      <c r="T586" s="15">
        <f>'VZGTTQ00009364 - Harini Sridhar'!O58</f>
        <v>0</v>
      </c>
      <c r="U586" s="15">
        <f>'VZGTTQ00009364 - Harini Sridhar'!P58</f>
        <v>8285.2000000000025</v>
      </c>
      <c r="V586" s="98">
        <f>'VZGTTQ00009364 - Harini Sridhar'!Q58</f>
        <v>0</v>
      </c>
    </row>
    <row r="587" spans="1:22" ht="20.9" customHeight="1">
      <c r="A587" s="98">
        <f>'VZGTTQ00009364 - Harini Sridhar'!A59</f>
        <v>2298324</v>
      </c>
      <c r="B587" s="98" t="str">
        <f>'VZGTTQ00009364 - Harini Sridhar'!B59</f>
        <v>S,Ganga Lakshmi</v>
      </c>
      <c r="C587" s="98" t="str">
        <f>'VZGTTQ00009364 - Harini Sridhar'!C59</f>
        <v xml:space="preserve">Offshore </v>
      </c>
      <c r="D587" s="98" t="str">
        <f>'VZGTTQ00009364 - Harini Sridhar'!D59</f>
        <v>ACT 149</v>
      </c>
      <c r="E587" s="103" t="str">
        <f>'VZGTTQ00009364 - Harini Sridhar'!E59</f>
        <v>Tester Fucntional Tester Senior</v>
      </c>
      <c r="F587" s="111" t="s">
        <v>119</v>
      </c>
      <c r="G587" s="111" t="s">
        <v>120</v>
      </c>
      <c r="H587" s="98">
        <v>1000428976</v>
      </c>
      <c r="I587" s="98" t="s">
        <v>115</v>
      </c>
      <c r="J587" s="98" t="s">
        <v>26</v>
      </c>
      <c r="K587" s="15">
        <f>'VZGTTQ00009364 - Harini Sridhar'!F59</f>
        <v>23.537500000000005</v>
      </c>
      <c r="L587" s="15">
        <f>'VZGTTQ00009364 - Harini Sridhar'!G59</f>
        <v>4142.6000000000013</v>
      </c>
      <c r="M587" s="15">
        <f>'VZGTTQ00009364 - Harini Sridhar'!H59</f>
        <v>4142.6000000000013</v>
      </c>
      <c r="N587" s="15">
        <f>'VZGTTQ00009364 - Harini Sridhar'!I59</f>
        <v>4142.6000000000013</v>
      </c>
      <c r="O587" s="15">
        <f>'VZGTTQ00009364 - Harini Sridhar'!J59</f>
        <v>0</v>
      </c>
      <c r="P587" s="15">
        <f>'VZGTTQ00009364 - Harini Sridhar'!K59</f>
        <v>0</v>
      </c>
      <c r="Q587" s="15">
        <f>'VZGTTQ00009364 - Harini Sridhar'!L59</f>
        <v>0</v>
      </c>
      <c r="R587" s="15">
        <f>'VZGTTQ00009364 - Harini Sridhar'!M59</f>
        <v>0</v>
      </c>
      <c r="S587" s="15">
        <f>'VZGTTQ00009364 - Harini Sridhar'!N59</f>
        <v>8285.2000000000025</v>
      </c>
      <c r="T587" s="15">
        <f>'VZGTTQ00009364 - Harini Sridhar'!O59</f>
        <v>0</v>
      </c>
      <c r="U587" s="15">
        <f>'VZGTTQ00009364 - Harini Sridhar'!P59</f>
        <v>8285.2000000000025</v>
      </c>
      <c r="V587" s="98">
        <f>'VZGTTQ00009364 - Harini Sridhar'!Q59</f>
        <v>0</v>
      </c>
    </row>
    <row r="588" spans="1:22" ht="20.9" customHeight="1">
      <c r="A588" s="98">
        <f>'VZGTTQ00009364 - Harini Sridhar'!A60</f>
        <v>907221</v>
      </c>
      <c r="B588" s="98" t="str">
        <f>'VZGTTQ00009364 - Harini Sridhar'!B60</f>
        <v>K,Nithish</v>
      </c>
      <c r="C588" s="98" t="str">
        <f>'VZGTTQ00009364 - Harini Sridhar'!C60</f>
        <v xml:space="preserve">Offshore </v>
      </c>
      <c r="D588" s="98" t="str">
        <f>'VZGTTQ00009364 - Harini Sridhar'!D60</f>
        <v>ACT 140</v>
      </c>
      <c r="E588" s="103" t="str">
        <f>'VZGTTQ00009364 - Harini Sridhar'!E60</f>
        <v>Tester Fucntional Tester Junior</v>
      </c>
      <c r="F588" s="111" t="s">
        <v>119</v>
      </c>
      <c r="G588" s="111" t="s">
        <v>120</v>
      </c>
      <c r="H588" s="98">
        <v>1000428976</v>
      </c>
      <c r="I588" s="98" t="s">
        <v>115</v>
      </c>
      <c r="J588" s="98" t="s">
        <v>26</v>
      </c>
      <c r="K588" s="15">
        <f>'VZGTTQ00009364 - Harini Sridhar'!F60</f>
        <v>18.337499999999999</v>
      </c>
      <c r="L588" s="15">
        <f>'VZGTTQ00009364 - Harini Sridhar'!G60</f>
        <v>3227.3999999999996</v>
      </c>
      <c r="M588" s="15">
        <f>'VZGTTQ00009364 - Harini Sridhar'!H60</f>
        <v>3227.3999999999996</v>
      </c>
      <c r="N588" s="15">
        <f>'VZGTTQ00009364 - Harini Sridhar'!I60</f>
        <v>3227.3999999999996</v>
      </c>
      <c r="O588" s="15">
        <f>'VZGTTQ00009364 - Harini Sridhar'!J60</f>
        <v>0</v>
      </c>
      <c r="P588" s="15">
        <f>'VZGTTQ00009364 - Harini Sridhar'!K60</f>
        <v>0</v>
      </c>
      <c r="Q588" s="15">
        <f>'VZGTTQ00009364 - Harini Sridhar'!L60</f>
        <v>0</v>
      </c>
      <c r="R588" s="15">
        <f>'VZGTTQ00009364 - Harini Sridhar'!M60</f>
        <v>0</v>
      </c>
      <c r="S588" s="15">
        <f>'VZGTTQ00009364 - Harini Sridhar'!N60</f>
        <v>6454.7999999999993</v>
      </c>
      <c r="T588" s="15">
        <f>'VZGTTQ00009364 - Harini Sridhar'!O60</f>
        <v>0</v>
      </c>
      <c r="U588" s="15">
        <f>'VZGTTQ00009364 - Harini Sridhar'!P60</f>
        <v>6454.7999999999993</v>
      </c>
      <c r="V588" s="98">
        <f>'VZGTTQ00009364 - Harini Sridhar'!Q60</f>
        <v>0</v>
      </c>
    </row>
    <row r="589" spans="1:22" ht="20.9" customHeight="1">
      <c r="A589" s="98">
        <f>'VZGTTQ00009364 - Harini Sridhar'!A61</f>
        <v>2163759</v>
      </c>
      <c r="B589" s="98" t="str">
        <f>'VZGTTQ00009364 - Harini Sridhar'!B61</f>
        <v>S Y,Ravi Rajan</v>
      </c>
      <c r="C589" s="98" t="str">
        <f>'VZGTTQ00009364 - Harini Sridhar'!C61</f>
        <v xml:space="preserve">Offshore </v>
      </c>
      <c r="D589" s="98" t="str">
        <f>'VZGTTQ00009364 - Harini Sridhar'!D61</f>
        <v>ACT 145</v>
      </c>
      <c r="E589" s="103" t="str">
        <f>'VZGTTQ00009364 - Harini Sridhar'!E61</f>
        <v>Tester Fucntional Tester Junior</v>
      </c>
      <c r="F589" s="111" t="s">
        <v>119</v>
      </c>
      <c r="G589" s="111" t="s">
        <v>120</v>
      </c>
      <c r="H589" s="98">
        <v>1000428976</v>
      </c>
      <c r="I589" s="98" t="s">
        <v>115</v>
      </c>
      <c r="J589" s="98" t="s">
        <v>26</v>
      </c>
      <c r="K589" s="15">
        <f>'VZGTTQ00009364 - Harini Sridhar'!F61</f>
        <v>18.337499999999999</v>
      </c>
      <c r="L589" s="15">
        <f>'VZGTTQ00009364 - Harini Sridhar'!G61</f>
        <v>3227.3999999999996</v>
      </c>
      <c r="M589" s="15">
        <f>'VZGTTQ00009364 - Harini Sridhar'!H61</f>
        <v>3227.3999999999996</v>
      </c>
      <c r="N589" s="15">
        <f>'VZGTTQ00009364 - Harini Sridhar'!I61</f>
        <v>3227.3999999999996</v>
      </c>
      <c r="O589" s="15">
        <f>'VZGTTQ00009364 - Harini Sridhar'!J61</f>
        <v>0</v>
      </c>
      <c r="P589" s="15">
        <f>'VZGTTQ00009364 - Harini Sridhar'!K61</f>
        <v>0</v>
      </c>
      <c r="Q589" s="15">
        <f>'VZGTTQ00009364 - Harini Sridhar'!L61</f>
        <v>0</v>
      </c>
      <c r="R589" s="15">
        <f>'VZGTTQ00009364 - Harini Sridhar'!M61</f>
        <v>0</v>
      </c>
      <c r="S589" s="15">
        <f>'VZGTTQ00009364 - Harini Sridhar'!N61</f>
        <v>6454.7999999999993</v>
      </c>
      <c r="T589" s="15">
        <f>'VZGTTQ00009364 - Harini Sridhar'!O61</f>
        <v>0</v>
      </c>
      <c r="U589" s="15">
        <f>'VZGTTQ00009364 - Harini Sridhar'!P61</f>
        <v>6454.7999999999993</v>
      </c>
      <c r="V589" s="98">
        <f>'VZGTTQ00009364 - Harini Sridhar'!Q61</f>
        <v>0</v>
      </c>
    </row>
    <row r="590" spans="1:22" ht="20.9" customHeight="1">
      <c r="A590" s="98">
        <f>'VZGTTQ00009364 - Harini Sridhar'!A62</f>
        <v>2041437</v>
      </c>
      <c r="B590" s="98" t="str">
        <f>'VZGTTQ00009364 - Harini Sridhar'!B62</f>
        <v>Santhosh Kumar Siddeswara</v>
      </c>
      <c r="C590" s="98" t="str">
        <f>'VZGTTQ00009364 - Harini Sridhar'!C62</f>
        <v xml:space="preserve">Offshore </v>
      </c>
      <c r="D590" s="98" t="str">
        <f>'VZGTTQ00009364 - Harini Sridhar'!D62</f>
        <v>ACT 145</v>
      </c>
      <c r="E590" s="103" t="str">
        <f>'VZGTTQ00009364 - Harini Sridhar'!E62</f>
        <v>Tester Fucntional Tester Junior</v>
      </c>
      <c r="F590" s="111" t="s">
        <v>119</v>
      </c>
      <c r="G590" s="111" t="s">
        <v>120</v>
      </c>
      <c r="H590" s="98">
        <v>1000428976</v>
      </c>
      <c r="I590" s="98" t="s">
        <v>115</v>
      </c>
      <c r="J590" s="98" t="s">
        <v>26</v>
      </c>
      <c r="K590" s="15">
        <f>'VZGTTQ00009364 - Harini Sridhar'!F62</f>
        <v>18.337499999999999</v>
      </c>
      <c r="L590" s="15">
        <f>'VZGTTQ00009364 - Harini Sridhar'!G62</f>
        <v>3227.3999999999996</v>
      </c>
      <c r="M590" s="15">
        <f>'VZGTTQ00009364 - Harini Sridhar'!H62</f>
        <v>3227.3999999999996</v>
      </c>
      <c r="N590" s="15">
        <f>'VZGTTQ00009364 - Harini Sridhar'!I62</f>
        <v>3227.3999999999996</v>
      </c>
      <c r="O590" s="15">
        <f>'VZGTTQ00009364 - Harini Sridhar'!J62</f>
        <v>0</v>
      </c>
      <c r="P590" s="15">
        <f>'VZGTTQ00009364 - Harini Sridhar'!K62</f>
        <v>0</v>
      </c>
      <c r="Q590" s="15">
        <f>'VZGTTQ00009364 - Harini Sridhar'!L62</f>
        <v>0</v>
      </c>
      <c r="R590" s="15">
        <f>'VZGTTQ00009364 - Harini Sridhar'!M62</f>
        <v>0</v>
      </c>
      <c r="S590" s="15">
        <f>'VZGTTQ00009364 - Harini Sridhar'!N62</f>
        <v>6454.7999999999993</v>
      </c>
      <c r="T590" s="15">
        <f>'VZGTTQ00009364 - Harini Sridhar'!O62</f>
        <v>0</v>
      </c>
      <c r="U590" s="15">
        <f>'VZGTTQ00009364 - Harini Sridhar'!P62</f>
        <v>6454.7999999999993</v>
      </c>
      <c r="V590" s="98">
        <f>'VZGTTQ00009364 - Harini Sridhar'!Q62</f>
        <v>0</v>
      </c>
    </row>
    <row r="591" spans="1:22" ht="20.9" customHeight="1">
      <c r="A591" s="98">
        <f>'VZGTTQ00009364 - Harini Sridhar'!A63</f>
        <v>2126881</v>
      </c>
      <c r="B591" s="98" t="str">
        <f>'VZGTTQ00009364 - Harini Sridhar'!B63</f>
        <v>Yogesh M</v>
      </c>
      <c r="C591" s="98" t="str">
        <f>'VZGTTQ00009364 - Harini Sridhar'!C63</f>
        <v xml:space="preserve">Offshore </v>
      </c>
      <c r="D591" s="98" t="str">
        <f>'VZGTTQ00009364 - Harini Sridhar'!D63</f>
        <v>ACT 145</v>
      </c>
      <c r="E591" s="103" t="str">
        <f>'VZGTTQ00009364 - Harini Sridhar'!E63</f>
        <v>Tester Fucntional Tester Junior</v>
      </c>
      <c r="F591" s="111" t="s">
        <v>119</v>
      </c>
      <c r="G591" s="111" t="s">
        <v>120</v>
      </c>
      <c r="H591" s="98">
        <v>1000428976</v>
      </c>
      <c r="I591" s="98" t="s">
        <v>115</v>
      </c>
      <c r="J591" s="98" t="s">
        <v>26</v>
      </c>
      <c r="K591" s="15">
        <f>'VZGTTQ00009364 - Harini Sridhar'!F63</f>
        <v>18.337499999999999</v>
      </c>
      <c r="L591" s="15">
        <f>'VZGTTQ00009364 - Harini Sridhar'!G63</f>
        <v>3227.3999999999996</v>
      </c>
      <c r="M591" s="15">
        <f>'VZGTTQ00009364 - Harini Sridhar'!H63</f>
        <v>3227.3999999999996</v>
      </c>
      <c r="N591" s="15">
        <f>'VZGTTQ00009364 - Harini Sridhar'!I63</f>
        <v>3227.3999999999996</v>
      </c>
      <c r="O591" s="15">
        <f>'VZGTTQ00009364 - Harini Sridhar'!J63</f>
        <v>0</v>
      </c>
      <c r="P591" s="15">
        <f>'VZGTTQ00009364 - Harini Sridhar'!K63</f>
        <v>0</v>
      </c>
      <c r="Q591" s="15">
        <f>'VZGTTQ00009364 - Harini Sridhar'!L63</f>
        <v>0</v>
      </c>
      <c r="R591" s="15">
        <f>'VZGTTQ00009364 - Harini Sridhar'!M63</f>
        <v>0</v>
      </c>
      <c r="S591" s="15">
        <f>'VZGTTQ00009364 - Harini Sridhar'!N63</f>
        <v>6454.7999999999993</v>
      </c>
      <c r="T591" s="15">
        <f>'VZGTTQ00009364 - Harini Sridhar'!O63</f>
        <v>0</v>
      </c>
      <c r="U591" s="15">
        <f>'VZGTTQ00009364 - Harini Sridhar'!P63</f>
        <v>6454.7999999999993</v>
      </c>
      <c r="V591" s="98">
        <f>'VZGTTQ00009364 - Harini Sridhar'!Q63</f>
        <v>0</v>
      </c>
    </row>
    <row r="592" spans="1:22" ht="20.9" customHeight="1">
      <c r="A592" s="98">
        <f>'VZGTTQ00009364 - Harini Sridhar'!A64</f>
        <v>2303879</v>
      </c>
      <c r="B592" s="98" t="str">
        <f>'VZGTTQ00009364 - Harini Sridhar'!B64</f>
        <v>Shanjay V</v>
      </c>
      <c r="C592" s="98" t="str">
        <f>'VZGTTQ00009364 - Harini Sridhar'!C64</f>
        <v xml:space="preserve">Offshore </v>
      </c>
      <c r="D592" s="98" t="str">
        <f>'VZGTTQ00009364 - Harini Sridhar'!D64</f>
        <v>ACT 149</v>
      </c>
      <c r="E592" s="103" t="str">
        <f>'VZGTTQ00009364 - Harini Sridhar'!E64</f>
        <v>Tester Fucntional Tester Junior</v>
      </c>
      <c r="F592" s="111" t="s">
        <v>119</v>
      </c>
      <c r="G592" s="111" t="s">
        <v>120</v>
      </c>
      <c r="H592" s="98">
        <v>1000428977</v>
      </c>
      <c r="I592" s="98" t="s">
        <v>114</v>
      </c>
      <c r="J592" s="98" t="s">
        <v>26</v>
      </c>
      <c r="K592" s="15">
        <f>'VZGTTQ00009364 - Harini Sridhar'!F64</f>
        <v>18.337499999999999</v>
      </c>
      <c r="L592" s="15">
        <f>'VZGTTQ00009364 - Harini Sridhar'!G64</f>
        <v>3227.3999999999996</v>
      </c>
      <c r="M592" s="15">
        <f>'VZGTTQ00009364 - Harini Sridhar'!H64</f>
        <v>3227.3999999999996</v>
      </c>
      <c r="N592" s="15">
        <f>'VZGTTQ00009364 - Harini Sridhar'!I64</f>
        <v>3227.3999999999996</v>
      </c>
      <c r="O592" s="15">
        <f>'VZGTTQ00009364 - Harini Sridhar'!J64</f>
        <v>0</v>
      </c>
      <c r="P592" s="15">
        <f>'VZGTTQ00009364 - Harini Sridhar'!K64</f>
        <v>0</v>
      </c>
      <c r="Q592" s="15">
        <f>'VZGTTQ00009364 - Harini Sridhar'!L64</f>
        <v>0</v>
      </c>
      <c r="R592" s="15">
        <f>'VZGTTQ00009364 - Harini Sridhar'!M64</f>
        <v>0</v>
      </c>
      <c r="S592" s="15">
        <f>'VZGTTQ00009364 - Harini Sridhar'!N64</f>
        <v>6454.7999999999993</v>
      </c>
      <c r="T592" s="15">
        <f>'VZGTTQ00009364 - Harini Sridhar'!O64</f>
        <v>0</v>
      </c>
      <c r="U592" s="15">
        <f>'VZGTTQ00009364 - Harini Sridhar'!P64</f>
        <v>6454.7999999999993</v>
      </c>
      <c r="V592" s="98">
        <f>'VZGTTQ00009364 - Harini Sridhar'!Q64</f>
        <v>0</v>
      </c>
    </row>
    <row r="593" spans="1:22" ht="20.9" customHeight="1">
      <c r="A593" s="98">
        <f>'VZGTTQ00009364 - Harini Sridhar'!A65</f>
        <v>2108228</v>
      </c>
      <c r="B593" s="98" t="str">
        <f>'VZGTTQ00009364 - Harini Sridhar'!B65</f>
        <v>Sonu, Kumar</v>
      </c>
      <c r="C593" s="98" t="str">
        <f>'VZGTTQ00009364 - Harini Sridhar'!C65</f>
        <v xml:space="preserve">Offshore </v>
      </c>
      <c r="D593" s="98" t="str">
        <f>'VZGTTQ00009364 - Harini Sridhar'!D65</f>
        <v>ACT 145</v>
      </c>
      <c r="E593" s="103" t="str">
        <f>'VZGTTQ00009364 - Harini Sridhar'!E65</f>
        <v>Tester Fucntional Tester Junior</v>
      </c>
      <c r="F593" s="111" t="s">
        <v>119</v>
      </c>
      <c r="G593" s="111" t="s">
        <v>120</v>
      </c>
      <c r="H593" s="98">
        <v>1000430236</v>
      </c>
      <c r="I593" s="98" t="s">
        <v>116</v>
      </c>
      <c r="J593" s="98" t="s">
        <v>26</v>
      </c>
      <c r="K593" s="15">
        <f>'VZGTTQ00009364 - Harini Sridhar'!F65</f>
        <v>18.337499999999999</v>
      </c>
      <c r="L593" s="15">
        <f>'VZGTTQ00009364 - Harini Sridhar'!G65</f>
        <v>3227.3999999999996</v>
      </c>
      <c r="M593" s="15">
        <f>'VZGTTQ00009364 - Harini Sridhar'!H65</f>
        <v>3227.3999999999996</v>
      </c>
      <c r="N593" s="15">
        <f>'VZGTTQ00009364 - Harini Sridhar'!I65</f>
        <v>3227.3999999999996</v>
      </c>
      <c r="O593" s="15">
        <f>'VZGTTQ00009364 - Harini Sridhar'!J65</f>
        <v>0</v>
      </c>
      <c r="P593" s="15">
        <f>'VZGTTQ00009364 - Harini Sridhar'!K65</f>
        <v>0</v>
      </c>
      <c r="Q593" s="15">
        <f>'VZGTTQ00009364 - Harini Sridhar'!L65</f>
        <v>0</v>
      </c>
      <c r="R593" s="15">
        <f>'VZGTTQ00009364 - Harini Sridhar'!M65</f>
        <v>0</v>
      </c>
      <c r="S593" s="15">
        <f>'VZGTTQ00009364 - Harini Sridhar'!N65</f>
        <v>6454.7999999999993</v>
      </c>
      <c r="T593" s="15">
        <f>'VZGTTQ00009364 - Harini Sridhar'!O65</f>
        <v>0</v>
      </c>
      <c r="U593" s="15">
        <f>'VZGTTQ00009364 - Harini Sridhar'!P65</f>
        <v>6454.7999999999993</v>
      </c>
      <c r="V593" s="98">
        <f>'VZGTTQ00009364 - Harini Sridhar'!Q65</f>
        <v>0</v>
      </c>
    </row>
    <row r="594" spans="1:22" ht="20.9" customHeight="1">
      <c r="A594" s="98">
        <f>'VZGTTQ00009364 - Harini Sridhar'!A66</f>
        <v>2276503</v>
      </c>
      <c r="B594" s="98" t="str">
        <f>'VZGTTQ00009364 - Harini Sridhar'!B66</f>
        <v>Vamsi Krishna,Nakka</v>
      </c>
      <c r="C594" s="98" t="str">
        <f>'VZGTTQ00009364 - Harini Sridhar'!C66</f>
        <v xml:space="preserve">Offshore </v>
      </c>
      <c r="D594" s="98" t="str">
        <f>'VZGTTQ00009364 - Harini Sridhar'!D66</f>
        <v>ACT 149</v>
      </c>
      <c r="E594" s="103" t="str">
        <f>'VZGTTQ00009364 - Harini Sridhar'!E66</f>
        <v>Pega Developer Pega,NBX Junior</v>
      </c>
      <c r="F594" s="111" t="s">
        <v>119</v>
      </c>
      <c r="G594" s="111" t="s">
        <v>120</v>
      </c>
      <c r="H594" s="98">
        <v>1000428976</v>
      </c>
      <c r="I594" s="98" t="s">
        <v>115</v>
      </c>
      <c r="J594" s="98" t="s">
        <v>27</v>
      </c>
      <c r="K594" s="15">
        <f>'VZGTTQ00009364 - Harini Sridhar'!F66</f>
        <v>22.475000000000005</v>
      </c>
      <c r="L594" s="15">
        <f>'VZGTTQ00009364 - Harini Sridhar'!G66</f>
        <v>3955.6000000000008</v>
      </c>
      <c r="M594" s="15">
        <f>'VZGTTQ00009364 - Harini Sridhar'!H66</f>
        <v>3955.6000000000008</v>
      </c>
      <c r="N594" s="15">
        <f>'VZGTTQ00009364 - Harini Sridhar'!I66</f>
        <v>3955.6000000000008</v>
      </c>
      <c r="O594" s="15">
        <f>'VZGTTQ00009364 - Harini Sridhar'!J66</f>
        <v>0</v>
      </c>
      <c r="P594" s="15">
        <f>'VZGTTQ00009364 - Harini Sridhar'!K66</f>
        <v>0</v>
      </c>
      <c r="Q594" s="15">
        <f>'VZGTTQ00009364 - Harini Sridhar'!L66</f>
        <v>0</v>
      </c>
      <c r="R594" s="15">
        <f>'VZGTTQ00009364 - Harini Sridhar'!M66</f>
        <v>0</v>
      </c>
      <c r="S594" s="15">
        <f>'VZGTTQ00009364 - Harini Sridhar'!N66</f>
        <v>7911.2000000000016</v>
      </c>
      <c r="T594" s="15">
        <f>'VZGTTQ00009364 - Harini Sridhar'!O66</f>
        <v>0</v>
      </c>
      <c r="U594" s="15">
        <f>'VZGTTQ00009364 - Harini Sridhar'!P66</f>
        <v>7911.2000000000016</v>
      </c>
      <c r="V594" s="98">
        <f>'VZGTTQ00009364 - Harini Sridhar'!Q66</f>
        <v>0</v>
      </c>
    </row>
    <row r="595" spans="1:22" ht="20.9" customHeight="1">
      <c r="A595" s="98">
        <f>'VZGTTQ00009364 - Harini Sridhar'!A67</f>
        <v>2079528</v>
      </c>
      <c r="B595" s="98" t="str">
        <f>'VZGTTQ00009364 - Harini Sridhar'!B67</f>
        <v>G,Pradeep Kumar</v>
      </c>
      <c r="C595" s="98" t="str">
        <f>'VZGTTQ00009364 - Harini Sridhar'!C67</f>
        <v xml:space="preserve">Offshore </v>
      </c>
      <c r="D595" s="98" t="str">
        <f>'VZGTTQ00009364 - Harini Sridhar'!D67</f>
        <v>ACT 145</v>
      </c>
      <c r="E595" s="103" t="str">
        <f>'VZGTTQ00009364 - Harini Sridhar'!E67</f>
        <v>Pega Developer Pega,NBX Intermediate</v>
      </c>
      <c r="F595" s="111" t="s">
        <v>119</v>
      </c>
      <c r="G595" s="111" t="s">
        <v>120</v>
      </c>
      <c r="H595" s="98">
        <v>1000428976</v>
      </c>
      <c r="I595" s="98" t="s">
        <v>115</v>
      </c>
      <c r="J595" s="98" t="s">
        <v>27</v>
      </c>
      <c r="K595" s="15">
        <f>'VZGTTQ00009364 - Harini Sridhar'!F67</f>
        <v>29.425000000000004</v>
      </c>
      <c r="L595" s="15">
        <f>'VZGTTQ00009364 - Harini Sridhar'!G67</f>
        <v>5178.8000000000011</v>
      </c>
      <c r="M595" s="15">
        <f>'VZGTTQ00009364 - Harini Sridhar'!H67</f>
        <v>5178.8000000000011</v>
      </c>
      <c r="N595" s="15">
        <f>'VZGTTQ00009364 - Harini Sridhar'!I67</f>
        <v>5178.8000000000011</v>
      </c>
      <c r="O595" s="15">
        <f>'VZGTTQ00009364 - Harini Sridhar'!J67</f>
        <v>0</v>
      </c>
      <c r="P595" s="15">
        <f>'VZGTTQ00009364 - Harini Sridhar'!K67</f>
        <v>0</v>
      </c>
      <c r="Q595" s="15">
        <f>'VZGTTQ00009364 - Harini Sridhar'!L67</f>
        <v>0</v>
      </c>
      <c r="R595" s="15">
        <f>'VZGTTQ00009364 - Harini Sridhar'!M67</f>
        <v>0</v>
      </c>
      <c r="S595" s="15">
        <f>'VZGTTQ00009364 - Harini Sridhar'!N67</f>
        <v>10357.600000000002</v>
      </c>
      <c r="T595" s="15">
        <f>'VZGTTQ00009364 - Harini Sridhar'!O67</f>
        <v>0</v>
      </c>
      <c r="U595" s="15">
        <f>'VZGTTQ00009364 - Harini Sridhar'!P67</f>
        <v>10357.600000000002</v>
      </c>
      <c r="V595" s="98">
        <f>'VZGTTQ00009364 - Harini Sridhar'!Q67</f>
        <v>0</v>
      </c>
    </row>
    <row r="596" spans="1:22" ht="20.9" customHeight="1">
      <c r="A596" s="98">
        <f>'VZGTTQ00009364 - Harini Sridhar'!A68</f>
        <v>2344709</v>
      </c>
      <c r="B596" s="98" t="str">
        <f>'VZGTTQ00009364 - Harini Sridhar'!B68</f>
        <v>Narahari,Sai Anurag Santhosh</v>
      </c>
      <c r="C596" s="98" t="str">
        <f>'VZGTTQ00009364 - Harini Sridhar'!C68</f>
        <v xml:space="preserve">Offshore </v>
      </c>
      <c r="D596" s="98" t="str">
        <f>'VZGTTQ00009364 - Harini Sridhar'!D68</f>
        <v>PCT 090</v>
      </c>
      <c r="E596" s="103" t="str">
        <f>'VZGTTQ00009364 - Harini Sridhar'!E68</f>
        <v>Pega Developer Pega,NBX Intermediate</v>
      </c>
      <c r="F596" s="111" t="s">
        <v>119</v>
      </c>
      <c r="G596" s="111" t="s">
        <v>120</v>
      </c>
      <c r="H596" s="98">
        <v>1000428976</v>
      </c>
      <c r="I596" s="98" t="s">
        <v>115</v>
      </c>
      <c r="J596" s="98" t="s">
        <v>27</v>
      </c>
      <c r="K596" s="15">
        <f>'VZGTTQ00009364 - Harini Sridhar'!F68</f>
        <v>29.425000000000004</v>
      </c>
      <c r="L596" s="15">
        <f>'VZGTTQ00009364 - Harini Sridhar'!G68</f>
        <v>5178.8000000000011</v>
      </c>
      <c r="M596" s="15">
        <f>'VZGTTQ00009364 - Harini Sridhar'!H68</f>
        <v>5178.8000000000011</v>
      </c>
      <c r="N596" s="15">
        <f>'VZGTTQ00009364 - Harini Sridhar'!I68</f>
        <v>5178.8000000000011</v>
      </c>
      <c r="O596" s="15">
        <f>'VZGTTQ00009364 - Harini Sridhar'!J68</f>
        <v>0</v>
      </c>
      <c r="P596" s="15">
        <f>'VZGTTQ00009364 - Harini Sridhar'!K68</f>
        <v>0</v>
      </c>
      <c r="Q596" s="15">
        <f>'VZGTTQ00009364 - Harini Sridhar'!L68</f>
        <v>0</v>
      </c>
      <c r="R596" s="15">
        <f>'VZGTTQ00009364 - Harini Sridhar'!M68</f>
        <v>0</v>
      </c>
      <c r="S596" s="15">
        <f>'VZGTTQ00009364 - Harini Sridhar'!N68</f>
        <v>10357.600000000002</v>
      </c>
      <c r="T596" s="15">
        <f>'VZGTTQ00009364 - Harini Sridhar'!O68</f>
        <v>0</v>
      </c>
      <c r="U596" s="15">
        <f>'VZGTTQ00009364 - Harini Sridhar'!P68</f>
        <v>10357.600000000002</v>
      </c>
      <c r="V596" s="98">
        <f>'VZGTTQ00009364 - Harini Sridhar'!Q68</f>
        <v>0</v>
      </c>
    </row>
    <row r="597" spans="1:22" ht="20.9" customHeight="1">
      <c r="A597" s="98">
        <f>'VZGTTQ00009364 - Harini Sridhar'!A69</f>
        <v>2165999</v>
      </c>
      <c r="B597" s="98" t="str">
        <f>'VZGTTQ00009364 - Harini Sridhar'!B69</f>
        <v>Azharuddin,Mohammad</v>
      </c>
      <c r="C597" s="98" t="str">
        <f>'VZGTTQ00009364 - Harini Sridhar'!C69</f>
        <v xml:space="preserve">Offshore </v>
      </c>
      <c r="D597" s="98" t="str">
        <f>'VZGTTQ00009364 - Harini Sridhar'!D69</f>
        <v>ACT 145</v>
      </c>
      <c r="E597" s="103" t="str">
        <f>'VZGTTQ00009364 - Harini Sridhar'!E69</f>
        <v>Pega Developer Pega,NBX Intermediate</v>
      </c>
      <c r="F597" s="111" t="s">
        <v>119</v>
      </c>
      <c r="G597" s="111" t="s">
        <v>120</v>
      </c>
      <c r="H597" s="98">
        <v>1000428977</v>
      </c>
      <c r="I597" s="98" t="s">
        <v>114</v>
      </c>
      <c r="J597" s="98" t="s">
        <v>27</v>
      </c>
      <c r="K597" s="15">
        <f>'VZGTTQ00009364 - Harini Sridhar'!F69</f>
        <v>29.425000000000004</v>
      </c>
      <c r="L597" s="15">
        <f>'VZGTTQ00009364 - Harini Sridhar'!G69</f>
        <v>5178.8000000000011</v>
      </c>
      <c r="M597" s="15">
        <f>'VZGTTQ00009364 - Harini Sridhar'!H69</f>
        <v>5178.8000000000011</v>
      </c>
      <c r="N597" s="15">
        <f>'VZGTTQ00009364 - Harini Sridhar'!I69</f>
        <v>5178.8000000000011</v>
      </c>
      <c r="O597" s="15">
        <f>'VZGTTQ00009364 - Harini Sridhar'!J69</f>
        <v>0</v>
      </c>
      <c r="P597" s="15">
        <f>'VZGTTQ00009364 - Harini Sridhar'!K69</f>
        <v>0</v>
      </c>
      <c r="Q597" s="15">
        <f>'VZGTTQ00009364 - Harini Sridhar'!L69</f>
        <v>0</v>
      </c>
      <c r="R597" s="15">
        <f>'VZGTTQ00009364 - Harini Sridhar'!M69</f>
        <v>0</v>
      </c>
      <c r="S597" s="15">
        <f>'VZGTTQ00009364 - Harini Sridhar'!N69</f>
        <v>10357.600000000002</v>
      </c>
      <c r="T597" s="15">
        <f>'VZGTTQ00009364 - Harini Sridhar'!O69</f>
        <v>0</v>
      </c>
      <c r="U597" s="15">
        <f>'VZGTTQ00009364 - Harini Sridhar'!P69</f>
        <v>10357.600000000002</v>
      </c>
      <c r="V597" s="98">
        <f>'VZGTTQ00009364 - Harini Sridhar'!Q69</f>
        <v>0</v>
      </c>
    </row>
    <row r="598" spans="1:22" ht="20.9" customHeight="1">
      <c r="A598" s="98">
        <f>'VZGTTQ00009364 - Harini Sridhar'!A70</f>
        <v>2091027</v>
      </c>
      <c r="B598" s="98" t="str">
        <f>'VZGTTQ00009364 - Harini Sridhar'!B70</f>
        <v>Sakina,Arjumand</v>
      </c>
      <c r="C598" s="98" t="str">
        <f>'VZGTTQ00009364 - Harini Sridhar'!C70</f>
        <v xml:space="preserve">Offshore </v>
      </c>
      <c r="D598" s="98" t="str">
        <f>'VZGTTQ00009364 - Harini Sridhar'!D70</f>
        <v>ACT 145</v>
      </c>
      <c r="E598" s="103" t="str">
        <f>'VZGTTQ00009364 - Harini Sridhar'!E70</f>
        <v>Pega Developer Pega,NBX Intermediate</v>
      </c>
      <c r="F598" s="111" t="s">
        <v>119</v>
      </c>
      <c r="G598" s="111" t="s">
        <v>120</v>
      </c>
      <c r="H598" s="98">
        <v>1000428976</v>
      </c>
      <c r="I598" s="98" t="s">
        <v>115</v>
      </c>
      <c r="J598" s="98" t="s">
        <v>27</v>
      </c>
      <c r="K598" s="15">
        <f>'VZGTTQ00009364 - Harini Sridhar'!F70</f>
        <v>29.425000000000004</v>
      </c>
      <c r="L598" s="15">
        <f>'VZGTTQ00009364 - Harini Sridhar'!G70</f>
        <v>5178.8000000000011</v>
      </c>
      <c r="M598" s="15">
        <f>'VZGTTQ00009364 - Harini Sridhar'!H70</f>
        <v>5178.8000000000011</v>
      </c>
      <c r="N598" s="15">
        <f>'VZGTTQ00009364 - Harini Sridhar'!I70</f>
        <v>5178.8000000000011</v>
      </c>
      <c r="O598" s="15">
        <f>'VZGTTQ00009364 - Harini Sridhar'!J70</f>
        <v>0</v>
      </c>
      <c r="P598" s="15">
        <f>'VZGTTQ00009364 - Harini Sridhar'!K70</f>
        <v>0</v>
      </c>
      <c r="Q598" s="15">
        <f>'VZGTTQ00009364 - Harini Sridhar'!L70</f>
        <v>0</v>
      </c>
      <c r="R598" s="15">
        <f>'VZGTTQ00009364 - Harini Sridhar'!M70</f>
        <v>0</v>
      </c>
      <c r="S598" s="15">
        <f>'VZGTTQ00009364 - Harini Sridhar'!N70</f>
        <v>10357.600000000002</v>
      </c>
      <c r="T598" s="15">
        <f>'VZGTTQ00009364 - Harini Sridhar'!O70</f>
        <v>0</v>
      </c>
      <c r="U598" s="15">
        <f>'VZGTTQ00009364 - Harini Sridhar'!P70</f>
        <v>10357.600000000002</v>
      </c>
      <c r="V598" s="98">
        <f>'VZGTTQ00009364 - Harini Sridhar'!Q70</f>
        <v>0</v>
      </c>
    </row>
    <row r="599" spans="1:22" ht="20.9" customHeight="1">
      <c r="A599" s="98">
        <f>'VZGTTQ00009364 - Harini Sridhar'!A71</f>
        <v>2331791</v>
      </c>
      <c r="B599" s="98" t="str">
        <f>'VZGTTQ00009364 - Harini Sridhar'!B71</f>
        <v>Sankaran,Rajesh</v>
      </c>
      <c r="C599" s="98" t="str">
        <f>'VZGTTQ00009364 - Harini Sridhar'!C71</f>
        <v xml:space="preserve">Offshore </v>
      </c>
      <c r="D599" s="98">
        <f>'VZGTTQ00009364 - Harini Sridhar'!D71</f>
        <v>0</v>
      </c>
      <c r="E599" s="103" t="str">
        <f>'VZGTTQ00009364 - Harini Sridhar'!E71</f>
        <v>Scrum Master-Senior</v>
      </c>
      <c r="F599" s="111" t="s">
        <v>119</v>
      </c>
      <c r="G599" s="111" t="s">
        <v>120</v>
      </c>
      <c r="H599" s="98">
        <v>1000428976</v>
      </c>
      <c r="I599" s="98" t="s">
        <v>115</v>
      </c>
      <c r="J599" s="98" t="s">
        <v>33</v>
      </c>
      <c r="K599" s="15">
        <f>'VZGTTQ00009364 - Harini Sridhar'!F71</f>
        <v>23.134146341463413</v>
      </c>
      <c r="L599" s="15">
        <f>'VZGTTQ00009364 - Harini Sridhar'!G71</f>
        <v>4071.6097560975609</v>
      </c>
      <c r="M599" s="15">
        <f>'VZGTTQ00009364 - Harini Sridhar'!H71</f>
        <v>0</v>
      </c>
      <c r="N599" s="15">
        <f>'VZGTTQ00009364 - Harini Sridhar'!I71</f>
        <v>0</v>
      </c>
      <c r="O599" s="15">
        <f>'VZGTTQ00009364 - Harini Sridhar'!J71</f>
        <v>4071.6097560975609</v>
      </c>
      <c r="P599" s="15">
        <f>'VZGTTQ00009364 - Harini Sridhar'!K71</f>
        <v>4071.6097560975609</v>
      </c>
      <c r="Q599" s="15">
        <f>'VZGTTQ00009364 - Harini Sridhar'!L71</f>
        <v>4071.6097560975609</v>
      </c>
      <c r="R599" s="15">
        <f>'VZGTTQ00009364 - Harini Sridhar'!M71</f>
        <v>4071.6097560975609</v>
      </c>
      <c r="S599" s="15">
        <f>'VZGTTQ00009364 - Harini Sridhar'!N71</f>
        <v>4071.6097560975609</v>
      </c>
      <c r="T599" s="15">
        <f>'VZGTTQ00009364 - Harini Sridhar'!O71</f>
        <v>12214.829268292682</v>
      </c>
      <c r="U599" s="15">
        <f>'VZGTTQ00009364 - Harini Sridhar'!P71</f>
        <v>16286.439024390244</v>
      </c>
      <c r="V599" s="98">
        <f>'VZGTTQ00009364 - Harini Sridhar'!Q71</f>
        <v>0</v>
      </c>
    </row>
    <row r="600" spans="1:22" ht="20.9" customHeight="1">
      <c r="A600" s="98">
        <f>'VZGTTQ00009364 - Harini Sridhar'!A72</f>
        <v>281641</v>
      </c>
      <c r="B600" s="98" t="str">
        <f>'VZGTTQ00009364 - Harini Sridhar'!B72</f>
        <v>Periyakaruppan,Kannan</v>
      </c>
      <c r="C600" s="98" t="str">
        <f>'VZGTTQ00009364 - Harini Sridhar'!C72</f>
        <v xml:space="preserve">Offshore </v>
      </c>
      <c r="D600" s="98">
        <f>'VZGTTQ00009364 - Harini Sridhar'!D72</f>
        <v>0</v>
      </c>
      <c r="E600" s="103" t="str">
        <f>'VZGTTQ00009364 - Harini Sridhar'!E72</f>
        <v>Scrum Master-Senior</v>
      </c>
      <c r="F600" s="111" t="s">
        <v>119</v>
      </c>
      <c r="G600" s="111" t="s">
        <v>120</v>
      </c>
      <c r="H600" s="98">
        <v>1000428976</v>
      </c>
      <c r="I600" s="98" t="s">
        <v>115</v>
      </c>
      <c r="J600" s="98" t="s">
        <v>33</v>
      </c>
      <c r="K600" s="15">
        <f>'VZGTTQ00009364 - Harini Sridhar'!F72</f>
        <v>23.134146341463413</v>
      </c>
      <c r="L600" s="15">
        <f>'VZGTTQ00009364 - Harini Sridhar'!G72</f>
        <v>4071.6097560975609</v>
      </c>
      <c r="M600" s="15">
        <f>'VZGTTQ00009364 - Harini Sridhar'!H72</f>
        <v>0</v>
      </c>
      <c r="N600" s="15">
        <f>'VZGTTQ00009364 - Harini Sridhar'!I72</f>
        <v>0</v>
      </c>
      <c r="O600" s="15">
        <f>'VZGTTQ00009364 - Harini Sridhar'!J72</f>
        <v>4071.6097560975609</v>
      </c>
      <c r="P600" s="15">
        <f>'VZGTTQ00009364 - Harini Sridhar'!K72</f>
        <v>4071.6097560975609</v>
      </c>
      <c r="Q600" s="15">
        <f>'VZGTTQ00009364 - Harini Sridhar'!L72</f>
        <v>4071.6097560975609</v>
      </c>
      <c r="R600" s="15">
        <f>'VZGTTQ00009364 - Harini Sridhar'!M72</f>
        <v>4071.6097560975609</v>
      </c>
      <c r="S600" s="15">
        <f>'VZGTTQ00009364 - Harini Sridhar'!N72</f>
        <v>4071.6097560975609</v>
      </c>
      <c r="T600" s="15">
        <f>'VZGTTQ00009364 - Harini Sridhar'!O72</f>
        <v>12214.829268292682</v>
      </c>
      <c r="U600" s="15">
        <f>'VZGTTQ00009364 - Harini Sridhar'!P72</f>
        <v>16286.439024390244</v>
      </c>
      <c r="V600" s="98">
        <f>'VZGTTQ00009364 - Harini Sridhar'!Q72</f>
        <v>0</v>
      </c>
    </row>
    <row r="601" spans="1:22" ht="20.9" customHeight="1">
      <c r="A601" s="98">
        <f>'VZGTTQ00009364 - Harini Sridhar'!A73</f>
        <v>2202180</v>
      </c>
      <c r="B601" s="98" t="str">
        <f>'VZGTTQ00009364 - Harini Sridhar'!B73</f>
        <v>Kolla,Suneetha</v>
      </c>
      <c r="C601" s="98" t="str">
        <f>'VZGTTQ00009364 - Harini Sridhar'!C73</f>
        <v xml:space="preserve">Offshore </v>
      </c>
      <c r="D601" s="98">
        <f>'VZGTTQ00009364 - Harini Sridhar'!D73</f>
        <v>0</v>
      </c>
      <c r="E601" s="103" t="str">
        <f>'VZGTTQ00009364 - Harini Sridhar'!E73</f>
        <v>Scrum Master-Senior</v>
      </c>
      <c r="F601" s="111" t="s">
        <v>119</v>
      </c>
      <c r="G601" s="111" t="s">
        <v>120</v>
      </c>
      <c r="H601" s="98">
        <v>1000428976</v>
      </c>
      <c r="I601" s="98" t="s">
        <v>115</v>
      </c>
      <c r="J601" s="98" t="s">
        <v>33</v>
      </c>
      <c r="K601" s="15">
        <f>'VZGTTQ00009364 - Harini Sridhar'!F73</f>
        <v>23.134146341463413</v>
      </c>
      <c r="L601" s="15">
        <f>'VZGTTQ00009364 - Harini Sridhar'!G73</f>
        <v>4071.6097560975609</v>
      </c>
      <c r="M601" s="15">
        <f>'VZGTTQ00009364 - Harini Sridhar'!H73</f>
        <v>0</v>
      </c>
      <c r="N601" s="15">
        <f>'VZGTTQ00009364 - Harini Sridhar'!I73</f>
        <v>0</v>
      </c>
      <c r="O601" s="15">
        <f>'VZGTTQ00009364 - Harini Sridhar'!J73</f>
        <v>4071.6097560975609</v>
      </c>
      <c r="P601" s="15">
        <f>'VZGTTQ00009364 - Harini Sridhar'!K73</f>
        <v>4071.6097560975609</v>
      </c>
      <c r="Q601" s="15">
        <f>'VZGTTQ00009364 - Harini Sridhar'!L73</f>
        <v>4071.6097560975609</v>
      </c>
      <c r="R601" s="15">
        <f>'VZGTTQ00009364 - Harini Sridhar'!M73</f>
        <v>4071.6097560975609</v>
      </c>
      <c r="S601" s="15">
        <f>'VZGTTQ00009364 - Harini Sridhar'!N73</f>
        <v>4071.6097560975609</v>
      </c>
      <c r="T601" s="15">
        <f>'VZGTTQ00009364 - Harini Sridhar'!O73</f>
        <v>12214.829268292682</v>
      </c>
      <c r="U601" s="15">
        <f>'VZGTTQ00009364 - Harini Sridhar'!P73</f>
        <v>16286.439024390244</v>
      </c>
      <c r="V601" s="98">
        <f>'VZGTTQ00009364 - Harini Sridhar'!Q73</f>
        <v>0</v>
      </c>
    </row>
    <row r="602" spans="1:22" ht="20.9" customHeight="1">
      <c r="A602" s="98">
        <f>'VZGTTQ00009364 - Harini Sridhar'!A74</f>
        <v>425957</v>
      </c>
      <c r="B602" s="98" t="str">
        <f>'VZGTTQ00009364 - Harini Sridhar'!B74</f>
        <v>T,Arunjunai katha pandieswari</v>
      </c>
      <c r="C602" s="98" t="str">
        <f>'VZGTTQ00009364 - Harini Sridhar'!C74</f>
        <v xml:space="preserve">Offshore </v>
      </c>
      <c r="D602" s="98">
        <f>'VZGTTQ00009364 - Harini Sridhar'!D74</f>
        <v>0</v>
      </c>
      <c r="E602" s="103" t="str">
        <f>'VZGTTQ00009364 - Harini Sridhar'!E74</f>
        <v>Scrum Master-Senior</v>
      </c>
      <c r="F602" s="111" t="s">
        <v>119</v>
      </c>
      <c r="G602" s="111" t="s">
        <v>120</v>
      </c>
      <c r="H602" s="98">
        <v>1000428977</v>
      </c>
      <c r="I602" s="98" t="s">
        <v>114</v>
      </c>
      <c r="J602" s="98" t="s">
        <v>33</v>
      </c>
      <c r="K602" s="15">
        <f>'VZGTTQ00009364 - Harini Sridhar'!F74</f>
        <v>23.134146341463413</v>
      </c>
      <c r="L602" s="15">
        <f>'VZGTTQ00009364 - Harini Sridhar'!G74</f>
        <v>4071.6097560975609</v>
      </c>
      <c r="M602" s="15">
        <f>'VZGTTQ00009364 - Harini Sridhar'!H74</f>
        <v>0</v>
      </c>
      <c r="N602" s="15">
        <f>'VZGTTQ00009364 - Harini Sridhar'!I74</f>
        <v>0</v>
      </c>
      <c r="O602" s="15">
        <f>'VZGTTQ00009364 - Harini Sridhar'!J74</f>
        <v>4071.6097560975609</v>
      </c>
      <c r="P602" s="15">
        <f>'VZGTTQ00009364 - Harini Sridhar'!K74</f>
        <v>4071.6097560975609</v>
      </c>
      <c r="Q602" s="15">
        <f>'VZGTTQ00009364 - Harini Sridhar'!L74</f>
        <v>4071.6097560975609</v>
      </c>
      <c r="R602" s="15">
        <f>'VZGTTQ00009364 - Harini Sridhar'!M74</f>
        <v>4071.6097560975609</v>
      </c>
      <c r="S602" s="15">
        <f>'VZGTTQ00009364 - Harini Sridhar'!N74</f>
        <v>4071.6097560975609</v>
      </c>
      <c r="T602" s="15">
        <f>'VZGTTQ00009364 - Harini Sridhar'!O74</f>
        <v>12214.829268292682</v>
      </c>
      <c r="U602" s="15">
        <f>'VZGTTQ00009364 - Harini Sridhar'!P74</f>
        <v>16286.439024390244</v>
      </c>
      <c r="V602" s="98">
        <f>'VZGTTQ00009364 - Harini Sridhar'!Q74</f>
        <v>0</v>
      </c>
    </row>
    <row r="603" spans="1:22" ht="20.9" customHeight="1">
      <c r="A603" s="98">
        <f>'VZGTTQ00009364 - Harini Sridhar'!A75</f>
        <v>456292</v>
      </c>
      <c r="B603" s="98" t="str">
        <f>'VZGTTQ00009364 - Harini Sridhar'!B75</f>
        <v>Dixon,Divya Esther</v>
      </c>
      <c r="C603" s="98" t="str">
        <f>'VZGTTQ00009364 - Harini Sridhar'!C75</f>
        <v xml:space="preserve">Offshore </v>
      </c>
      <c r="D603" s="98">
        <f>'VZGTTQ00009364 - Harini Sridhar'!D75</f>
        <v>0</v>
      </c>
      <c r="E603" s="103" t="str">
        <f>'VZGTTQ00009364 - Harini Sridhar'!E75</f>
        <v>Scrum Master-Senior</v>
      </c>
      <c r="F603" s="111" t="s">
        <v>119</v>
      </c>
      <c r="G603" s="111" t="s">
        <v>120</v>
      </c>
      <c r="H603" s="98">
        <v>1000428976</v>
      </c>
      <c r="I603" s="98" t="s">
        <v>115</v>
      </c>
      <c r="J603" s="98" t="s">
        <v>33</v>
      </c>
      <c r="K603" s="15">
        <f>'VZGTTQ00009364 - Harini Sridhar'!F75</f>
        <v>23.134146341463413</v>
      </c>
      <c r="L603" s="15">
        <f>'VZGTTQ00009364 - Harini Sridhar'!G75</f>
        <v>4071.6097560975609</v>
      </c>
      <c r="M603" s="15">
        <f>'VZGTTQ00009364 - Harini Sridhar'!H75</f>
        <v>0</v>
      </c>
      <c r="N603" s="15">
        <f>'VZGTTQ00009364 - Harini Sridhar'!I75</f>
        <v>0</v>
      </c>
      <c r="O603" s="15">
        <f>'VZGTTQ00009364 - Harini Sridhar'!J75</f>
        <v>4071.6097560975609</v>
      </c>
      <c r="P603" s="15">
        <f>'VZGTTQ00009364 - Harini Sridhar'!K75</f>
        <v>4071.6097560975609</v>
      </c>
      <c r="Q603" s="15">
        <f>'VZGTTQ00009364 - Harini Sridhar'!L75</f>
        <v>4071.6097560975609</v>
      </c>
      <c r="R603" s="15">
        <f>'VZGTTQ00009364 - Harini Sridhar'!M75</f>
        <v>4071.6097560975609</v>
      </c>
      <c r="S603" s="15">
        <f>'VZGTTQ00009364 - Harini Sridhar'!N75</f>
        <v>4071.6097560975609</v>
      </c>
      <c r="T603" s="15">
        <f>'VZGTTQ00009364 - Harini Sridhar'!O75</f>
        <v>12214.829268292682</v>
      </c>
      <c r="U603" s="15">
        <f>'VZGTTQ00009364 - Harini Sridhar'!P75</f>
        <v>16286.439024390244</v>
      </c>
      <c r="V603" s="98">
        <f>'VZGTTQ00009364 - Harini Sridhar'!Q75</f>
        <v>0</v>
      </c>
    </row>
    <row r="604" spans="1:22" ht="20.9" customHeight="1">
      <c r="A604" s="98">
        <f>'VZGTTQ00009364 - Harini Sridhar'!A76</f>
        <v>2275000</v>
      </c>
      <c r="B604" s="98" t="str">
        <f>'VZGTTQ00009364 - Harini Sridhar'!B76</f>
        <v>R,Akil</v>
      </c>
      <c r="C604" s="98" t="str">
        <f>'VZGTTQ00009364 - Harini Sridhar'!C76</f>
        <v xml:space="preserve">Offshore </v>
      </c>
      <c r="D604" s="98">
        <f>'VZGTTQ00009364 - Harini Sridhar'!D76</f>
        <v>0</v>
      </c>
      <c r="E604" s="103" t="str">
        <f>'VZGTTQ00009364 - Harini Sridhar'!E76</f>
        <v>Scrum Master-Intermediate</v>
      </c>
      <c r="F604" s="111" t="s">
        <v>119</v>
      </c>
      <c r="G604" s="111" t="s">
        <v>120</v>
      </c>
      <c r="H604" s="98">
        <v>1000428976</v>
      </c>
      <c r="I604" s="98" t="s">
        <v>115</v>
      </c>
      <c r="J604" s="98" t="s">
        <v>53</v>
      </c>
      <c r="K604" s="15">
        <f>'VZGTTQ00009364 - Harini Sridhar'!F76</f>
        <v>20.195121951219512</v>
      </c>
      <c r="L604" s="15">
        <f>'VZGTTQ00009364 - Harini Sridhar'!G76</f>
        <v>3554.3414634146343</v>
      </c>
      <c r="M604" s="15">
        <f>'VZGTTQ00009364 - Harini Sridhar'!H76</f>
        <v>0</v>
      </c>
      <c r="N604" s="15">
        <f>'VZGTTQ00009364 - Harini Sridhar'!I76</f>
        <v>0</v>
      </c>
      <c r="O604" s="15">
        <f>'VZGTTQ00009364 - Harini Sridhar'!J76</f>
        <v>3554.3414634146343</v>
      </c>
      <c r="P604" s="15">
        <f>'VZGTTQ00009364 - Harini Sridhar'!K76</f>
        <v>3554.3414634146343</v>
      </c>
      <c r="Q604" s="15">
        <f>'VZGTTQ00009364 - Harini Sridhar'!L76</f>
        <v>3554.3414634146343</v>
      </c>
      <c r="R604" s="15">
        <f>'VZGTTQ00009364 - Harini Sridhar'!M76</f>
        <v>3554.3414634146343</v>
      </c>
      <c r="S604" s="15">
        <f>'VZGTTQ00009364 - Harini Sridhar'!N76</f>
        <v>3554.3414634146343</v>
      </c>
      <c r="T604" s="15">
        <f>'VZGTTQ00009364 - Harini Sridhar'!O76</f>
        <v>10663.024390243903</v>
      </c>
      <c r="U604" s="15">
        <f>'VZGTTQ00009364 - Harini Sridhar'!P76</f>
        <v>14217.365853658537</v>
      </c>
      <c r="V604" s="98">
        <f>'VZGTTQ00009364 - Harini Sridhar'!Q76</f>
        <v>0</v>
      </c>
    </row>
    <row r="605" spans="1:22" ht="20.9" customHeight="1">
      <c r="A605" s="98">
        <f>'VZGTTQ00009364 - Harini Sridhar'!A77</f>
        <v>2298758</v>
      </c>
      <c r="B605" s="98" t="str">
        <f>'VZGTTQ00009364 - Harini Sridhar'!B77</f>
        <v>Sagadevan,Arun</v>
      </c>
      <c r="C605" s="98" t="str">
        <f>'VZGTTQ00009364 - Harini Sridhar'!C77</f>
        <v xml:space="preserve">Offshore </v>
      </c>
      <c r="D605" s="98">
        <f>'VZGTTQ00009364 - Harini Sridhar'!D77</f>
        <v>0</v>
      </c>
      <c r="E605" s="103" t="str">
        <f>'VZGTTQ00009364 - Harini Sridhar'!E77</f>
        <v>Scrum Master-Intermediate</v>
      </c>
      <c r="F605" s="111" t="s">
        <v>119</v>
      </c>
      <c r="G605" s="111" t="s">
        <v>120</v>
      </c>
      <c r="H605" s="98">
        <v>1000428977</v>
      </c>
      <c r="I605" s="98" t="s">
        <v>114</v>
      </c>
      <c r="J605" s="98" t="s">
        <v>24</v>
      </c>
      <c r="K605" s="15">
        <f>'VZGTTQ00009364 - Harini Sridhar'!F77</f>
        <v>20.195121951219512</v>
      </c>
      <c r="L605" s="15">
        <f>'VZGTTQ00009364 - Harini Sridhar'!G77</f>
        <v>3554.3414634146343</v>
      </c>
      <c r="M605" s="15">
        <f>'VZGTTQ00009364 - Harini Sridhar'!H77</f>
        <v>0</v>
      </c>
      <c r="N605" s="15">
        <f>'VZGTTQ00009364 - Harini Sridhar'!I77</f>
        <v>0</v>
      </c>
      <c r="O605" s="15">
        <f>'VZGTTQ00009364 - Harini Sridhar'!J77</f>
        <v>3554.3414634146343</v>
      </c>
      <c r="P605" s="15">
        <f>'VZGTTQ00009364 - Harini Sridhar'!K77</f>
        <v>3554.3414634146343</v>
      </c>
      <c r="Q605" s="15">
        <f>'VZGTTQ00009364 - Harini Sridhar'!L77</f>
        <v>3554.3414634146343</v>
      </c>
      <c r="R605" s="15">
        <f>'VZGTTQ00009364 - Harini Sridhar'!M77</f>
        <v>3554.3414634146343</v>
      </c>
      <c r="S605" s="15">
        <f>'VZGTTQ00009364 - Harini Sridhar'!N77</f>
        <v>3554.3414634146343</v>
      </c>
      <c r="T605" s="15">
        <f>'VZGTTQ00009364 - Harini Sridhar'!O77</f>
        <v>10663.024390243903</v>
      </c>
      <c r="U605" s="15">
        <f>'VZGTTQ00009364 - Harini Sridhar'!P77</f>
        <v>14217.365853658537</v>
      </c>
      <c r="V605" s="98">
        <f>'VZGTTQ00009364 - Harini Sridhar'!Q77</f>
        <v>0</v>
      </c>
    </row>
    <row r="606" spans="1:22" ht="20.9" customHeight="1">
      <c r="A606" s="98">
        <f>'VZGTTQ00009364 - Harini Sridhar'!A78</f>
        <v>2005041</v>
      </c>
      <c r="B606" s="98" t="str">
        <f>'VZGTTQ00009364 - Harini Sridhar'!B78</f>
        <v>V,Shailaja</v>
      </c>
      <c r="C606" s="98" t="str">
        <f>'VZGTTQ00009364 - Harini Sridhar'!C78</f>
        <v xml:space="preserve">Offshore </v>
      </c>
      <c r="D606" s="98">
        <f>'VZGTTQ00009364 - Harini Sridhar'!D78</f>
        <v>0</v>
      </c>
      <c r="E606" s="103" t="str">
        <f>'VZGTTQ00009364 - Harini Sridhar'!E78</f>
        <v>Scrum Master-Intermediate</v>
      </c>
      <c r="F606" s="111" t="s">
        <v>119</v>
      </c>
      <c r="G606" s="111" t="s">
        <v>120</v>
      </c>
      <c r="H606" s="98">
        <v>1000441057</v>
      </c>
      <c r="I606" s="98" t="s">
        <v>49</v>
      </c>
      <c r="J606" s="98" t="s">
        <v>33</v>
      </c>
      <c r="K606" s="15">
        <f>'VZGTTQ00009364 - Harini Sridhar'!F78</f>
        <v>20.195121951219512</v>
      </c>
      <c r="L606" s="15">
        <f>'VZGTTQ00009364 - Harini Sridhar'!G78</f>
        <v>3554.3414634146343</v>
      </c>
      <c r="M606" s="15">
        <f>'VZGTTQ00009364 - Harini Sridhar'!H78</f>
        <v>0</v>
      </c>
      <c r="N606" s="15">
        <f>'VZGTTQ00009364 - Harini Sridhar'!I78</f>
        <v>0</v>
      </c>
      <c r="O606" s="15">
        <f>'VZGTTQ00009364 - Harini Sridhar'!J78</f>
        <v>3554.3414634146343</v>
      </c>
      <c r="P606" s="15">
        <f>'VZGTTQ00009364 - Harini Sridhar'!K78</f>
        <v>3554.3414634146343</v>
      </c>
      <c r="Q606" s="15">
        <f>'VZGTTQ00009364 - Harini Sridhar'!L78</f>
        <v>3554.3414634146343</v>
      </c>
      <c r="R606" s="15">
        <f>'VZGTTQ00009364 - Harini Sridhar'!M78</f>
        <v>3554.3414634146343</v>
      </c>
      <c r="S606" s="15">
        <f>'VZGTTQ00009364 - Harini Sridhar'!N78</f>
        <v>3554.3414634146343</v>
      </c>
      <c r="T606" s="15">
        <f>'VZGTTQ00009364 - Harini Sridhar'!O78</f>
        <v>10663.024390243903</v>
      </c>
      <c r="U606" s="15">
        <f>'VZGTTQ00009364 - Harini Sridhar'!P78</f>
        <v>14217.365853658537</v>
      </c>
      <c r="V606" s="98">
        <f>'VZGTTQ00009364 - Harini Sridhar'!Q78</f>
        <v>0</v>
      </c>
    </row>
    <row r="607" spans="1:22" ht="20.9" customHeight="1">
      <c r="A607" s="98">
        <f>'VZGTTQ00009364 - Harini Sridhar'!A79</f>
        <v>2007058</v>
      </c>
      <c r="B607" s="98" t="str">
        <f>'VZGTTQ00009364 - Harini Sridhar'!B79</f>
        <v>R,Manasadevi</v>
      </c>
      <c r="C607" s="98" t="str">
        <f>'VZGTTQ00009364 - Harini Sridhar'!C79</f>
        <v xml:space="preserve">Offshore </v>
      </c>
      <c r="D607" s="98">
        <f>'VZGTTQ00009364 - Harini Sridhar'!D79</f>
        <v>0</v>
      </c>
      <c r="E607" s="103" t="str">
        <f>'VZGTTQ00009364 - Harini Sridhar'!E79</f>
        <v>Scrum Master-Intermediate</v>
      </c>
      <c r="F607" s="111" t="s">
        <v>119</v>
      </c>
      <c r="G607" s="111" t="s">
        <v>120</v>
      </c>
      <c r="H607" s="98">
        <v>1000428977</v>
      </c>
      <c r="I607" s="98" t="s">
        <v>114</v>
      </c>
      <c r="J607" s="98" t="s">
        <v>33</v>
      </c>
      <c r="K607" s="15">
        <f>'VZGTTQ00009364 - Harini Sridhar'!F79</f>
        <v>20.195121951219512</v>
      </c>
      <c r="L607" s="15">
        <f>'VZGTTQ00009364 - Harini Sridhar'!G79</f>
        <v>3554.3414634146343</v>
      </c>
      <c r="M607" s="15">
        <f>'VZGTTQ00009364 - Harini Sridhar'!H79</f>
        <v>0</v>
      </c>
      <c r="N607" s="15">
        <f>'VZGTTQ00009364 - Harini Sridhar'!I79</f>
        <v>0</v>
      </c>
      <c r="O607" s="15">
        <f>'VZGTTQ00009364 - Harini Sridhar'!J79</f>
        <v>3554.3414634146343</v>
      </c>
      <c r="P607" s="15">
        <f>'VZGTTQ00009364 - Harini Sridhar'!K79</f>
        <v>3554.3414634146343</v>
      </c>
      <c r="Q607" s="15">
        <f>'VZGTTQ00009364 - Harini Sridhar'!L79</f>
        <v>3554.3414634146343</v>
      </c>
      <c r="R607" s="15">
        <f>'VZGTTQ00009364 - Harini Sridhar'!M79</f>
        <v>3554.3414634146343</v>
      </c>
      <c r="S607" s="15">
        <f>'VZGTTQ00009364 - Harini Sridhar'!N79</f>
        <v>3554.3414634146343</v>
      </c>
      <c r="T607" s="15">
        <f>'VZGTTQ00009364 - Harini Sridhar'!O79</f>
        <v>10663.024390243903</v>
      </c>
      <c r="U607" s="15">
        <f>'VZGTTQ00009364 - Harini Sridhar'!P79</f>
        <v>14217.365853658537</v>
      </c>
      <c r="V607" s="98">
        <f>'VZGTTQ00009364 - Harini Sridhar'!Q79</f>
        <v>0</v>
      </c>
    </row>
    <row r="608" spans="1:22" ht="20.9" customHeight="1">
      <c r="A608" s="98">
        <f>'VZGTTQ00009364 - Harini Sridhar'!A80</f>
        <v>2154601</v>
      </c>
      <c r="B608" s="98" t="str">
        <f>'VZGTTQ00009364 - Harini Sridhar'!B80</f>
        <v>Gadamsetti,Sai Kiran</v>
      </c>
      <c r="C608" s="98" t="str">
        <f>'VZGTTQ00009364 - Harini Sridhar'!C80</f>
        <v xml:space="preserve">Offshore </v>
      </c>
      <c r="D608" s="98">
        <f>'VZGTTQ00009364 - Harini Sridhar'!D80</f>
        <v>0</v>
      </c>
      <c r="E608" s="103" t="str">
        <f>'VZGTTQ00009364 - Harini Sridhar'!E80</f>
        <v>Sr. UI Developer-Senior</v>
      </c>
      <c r="F608" s="111" t="s">
        <v>119</v>
      </c>
      <c r="G608" s="111" t="s">
        <v>120</v>
      </c>
      <c r="H608" s="98">
        <v>1000428976</v>
      </c>
      <c r="I608" s="98" t="s">
        <v>115</v>
      </c>
      <c r="J608" s="98" t="s">
        <v>33</v>
      </c>
      <c r="K608" s="15">
        <f>'VZGTTQ00009364 - Harini Sridhar'!F80</f>
        <v>23.134146341463413</v>
      </c>
      <c r="L608" s="15">
        <f>'VZGTTQ00009364 - Harini Sridhar'!G80</f>
        <v>4071.6097560975609</v>
      </c>
      <c r="M608" s="15">
        <f>'VZGTTQ00009364 - Harini Sridhar'!H80</f>
        <v>0</v>
      </c>
      <c r="N608" s="15">
        <f>'VZGTTQ00009364 - Harini Sridhar'!I80</f>
        <v>0</v>
      </c>
      <c r="O608" s="15">
        <f>'VZGTTQ00009364 - Harini Sridhar'!J80</f>
        <v>4071.6097560975609</v>
      </c>
      <c r="P608" s="15">
        <f>'VZGTTQ00009364 - Harini Sridhar'!K80</f>
        <v>4071.6097560975609</v>
      </c>
      <c r="Q608" s="15">
        <f>'VZGTTQ00009364 - Harini Sridhar'!L80</f>
        <v>4071.6097560975609</v>
      </c>
      <c r="R608" s="15">
        <f>'VZGTTQ00009364 - Harini Sridhar'!M80</f>
        <v>4071.6097560975609</v>
      </c>
      <c r="S608" s="15">
        <f>'VZGTTQ00009364 - Harini Sridhar'!N80</f>
        <v>4071.6097560975609</v>
      </c>
      <c r="T608" s="15">
        <f>'VZGTTQ00009364 - Harini Sridhar'!O80</f>
        <v>12214.829268292682</v>
      </c>
      <c r="U608" s="15">
        <f>'VZGTTQ00009364 - Harini Sridhar'!P80</f>
        <v>16286.439024390244</v>
      </c>
      <c r="V608" s="98">
        <f>'VZGTTQ00009364 - Harini Sridhar'!Q80</f>
        <v>0</v>
      </c>
    </row>
    <row r="609" spans="1:22" ht="20.9" customHeight="1">
      <c r="A609" s="98">
        <f>'VZGTTQ00009364 - Harini Sridhar'!A81</f>
        <v>2200071</v>
      </c>
      <c r="B609" s="98" t="str">
        <f>'VZGTTQ00009364 - Harini Sridhar'!B81</f>
        <v>Bahadure,Prerana Prashant</v>
      </c>
      <c r="C609" s="98" t="str">
        <f>'VZGTTQ00009364 - Harini Sridhar'!C81</f>
        <v xml:space="preserve">Offshore </v>
      </c>
      <c r="D609" s="98">
        <f>'VZGTTQ00009364 - Harini Sridhar'!D81</f>
        <v>0</v>
      </c>
      <c r="E609" s="103" t="str">
        <f>'VZGTTQ00009364 - Harini Sridhar'!E81</f>
        <v>Sr. UI Developer-Senior</v>
      </c>
      <c r="F609" s="111" t="s">
        <v>119</v>
      </c>
      <c r="G609" s="111" t="s">
        <v>120</v>
      </c>
      <c r="H609" s="98">
        <v>1000428976</v>
      </c>
      <c r="I609" s="98" t="s">
        <v>115</v>
      </c>
      <c r="J609" s="98" t="s">
        <v>33</v>
      </c>
      <c r="K609" s="15">
        <f>'VZGTTQ00009364 - Harini Sridhar'!F81</f>
        <v>23.134146341463413</v>
      </c>
      <c r="L609" s="15">
        <f>'VZGTTQ00009364 - Harini Sridhar'!G81</f>
        <v>4071.6097560975609</v>
      </c>
      <c r="M609" s="15">
        <f>'VZGTTQ00009364 - Harini Sridhar'!H81</f>
        <v>0</v>
      </c>
      <c r="N609" s="15">
        <f>'VZGTTQ00009364 - Harini Sridhar'!I81</f>
        <v>0</v>
      </c>
      <c r="O609" s="15">
        <f>'VZGTTQ00009364 - Harini Sridhar'!J81</f>
        <v>4071.6097560975609</v>
      </c>
      <c r="P609" s="15">
        <f>'VZGTTQ00009364 - Harini Sridhar'!K81</f>
        <v>4071.6097560975609</v>
      </c>
      <c r="Q609" s="15">
        <f>'VZGTTQ00009364 - Harini Sridhar'!L81</f>
        <v>4071.6097560975609</v>
      </c>
      <c r="R609" s="15">
        <f>'VZGTTQ00009364 - Harini Sridhar'!M81</f>
        <v>4071.6097560975609</v>
      </c>
      <c r="S609" s="15">
        <f>'VZGTTQ00009364 - Harini Sridhar'!N81</f>
        <v>4071.6097560975609</v>
      </c>
      <c r="T609" s="15">
        <f>'VZGTTQ00009364 - Harini Sridhar'!O81</f>
        <v>12214.829268292682</v>
      </c>
      <c r="U609" s="15">
        <f>'VZGTTQ00009364 - Harini Sridhar'!P81</f>
        <v>16286.439024390244</v>
      </c>
      <c r="V609" s="98">
        <f>'VZGTTQ00009364 - Harini Sridhar'!Q81</f>
        <v>0</v>
      </c>
    </row>
    <row r="610" spans="1:22" ht="20.9" customHeight="1">
      <c r="A610" s="98">
        <f>'VZGTTQ00009364 - Harini Sridhar'!A82</f>
        <v>2227156</v>
      </c>
      <c r="B610" s="98" t="str">
        <f>'VZGTTQ00009364 - Harini Sridhar'!B82</f>
        <v>Mevegar,Muzamil</v>
      </c>
      <c r="C610" s="98" t="str">
        <f>'VZGTTQ00009364 - Harini Sridhar'!C82</f>
        <v xml:space="preserve">Offshore </v>
      </c>
      <c r="D610" s="98">
        <f>'VZGTTQ00009364 - Harini Sridhar'!D82</f>
        <v>0</v>
      </c>
      <c r="E610" s="103" t="str">
        <f>'VZGTTQ00009364 - Harini Sridhar'!E82</f>
        <v>Sr. UI Developer-Senior</v>
      </c>
      <c r="F610" s="111" t="s">
        <v>119</v>
      </c>
      <c r="G610" s="111" t="s">
        <v>120</v>
      </c>
      <c r="H610" s="98">
        <v>1000428976</v>
      </c>
      <c r="I610" s="98" t="s">
        <v>115</v>
      </c>
      <c r="J610" s="98" t="s">
        <v>33</v>
      </c>
      <c r="K610" s="15">
        <f>'VZGTTQ00009364 - Harini Sridhar'!F82</f>
        <v>23.134146341463413</v>
      </c>
      <c r="L610" s="15">
        <f>'VZGTTQ00009364 - Harini Sridhar'!G82</f>
        <v>4071.6097560975609</v>
      </c>
      <c r="M610" s="15">
        <f>'VZGTTQ00009364 - Harini Sridhar'!H82</f>
        <v>0</v>
      </c>
      <c r="N610" s="15">
        <f>'VZGTTQ00009364 - Harini Sridhar'!I82</f>
        <v>0</v>
      </c>
      <c r="O610" s="15">
        <f>'VZGTTQ00009364 - Harini Sridhar'!J82</f>
        <v>4071.6097560975609</v>
      </c>
      <c r="P610" s="15">
        <f>'VZGTTQ00009364 - Harini Sridhar'!K82</f>
        <v>4071.6097560975609</v>
      </c>
      <c r="Q610" s="15">
        <f>'VZGTTQ00009364 - Harini Sridhar'!L82</f>
        <v>4071.6097560975609</v>
      </c>
      <c r="R610" s="15">
        <f>'VZGTTQ00009364 - Harini Sridhar'!M82</f>
        <v>4071.6097560975609</v>
      </c>
      <c r="S610" s="15">
        <f>'VZGTTQ00009364 - Harini Sridhar'!N82</f>
        <v>4071.6097560975609</v>
      </c>
      <c r="T610" s="15">
        <f>'VZGTTQ00009364 - Harini Sridhar'!O82</f>
        <v>12214.829268292682</v>
      </c>
      <c r="U610" s="15">
        <f>'VZGTTQ00009364 - Harini Sridhar'!P82</f>
        <v>16286.439024390244</v>
      </c>
      <c r="V610" s="98">
        <f>'VZGTTQ00009364 - Harini Sridhar'!Q82</f>
        <v>0</v>
      </c>
    </row>
    <row r="611" spans="1:22" ht="20.9" customHeight="1">
      <c r="A611" s="98">
        <f>'VZGTTQ00009364 - Harini Sridhar'!A83</f>
        <v>2302427</v>
      </c>
      <c r="B611" s="98" t="str">
        <f>'VZGTTQ00009364 - Harini Sridhar'!B83</f>
        <v>Chittineni,Srimannarayana</v>
      </c>
      <c r="C611" s="98" t="str">
        <f>'VZGTTQ00009364 - Harini Sridhar'!C83</f>
        <v xml:space="preserve">Offshore </v>
      </c>
      <c r="D611" s="98">
        <f>'VZGTTQ00009364 - Harini Sridhar'!D83</f>
        <v>0</v>
      </c>
      <c r="E611" s="103" t="str">
        <f>'VZGTTQ00009364 - Harini Sridhar'!E83</f>
        <v>Sr. UI Developer-Senior</v>
      </c>
      <c r="F611" s="111" t="s">
        <v>119</v>
      </c>
      <c r="G611" s="111" t="s">
        <v>120</v>
      </c>
      <c r="H611" s="98">
        <v>1000428976</v>
      </c>
      <c r="I611" s="98" t="s">
        <v>115</v>
      </c>
      <c r="J611" s="98" t="s">
        <v>24</v>
      </c>
      <c r="K611" s="15">
        <f>'VZGTTQ00009364 - Harini Sridhar'!F83</f>
        <v>23.134146341463413</v>
      </c>
      <c r="L611" s="15">
        <f>'VZGTTQ00009364 - Harini Sridhar'!G83</f>
        <v>4071.6097560975609</v>
      </c>
      <c r="M611" s="15">
        <f>'VZGTTQ00009364 - Harini Sridhar'!H83</f>
        <v>0</v>
      </c>
      <c r="N611" s="15">
        <f>'VZGTTQ00009364 - Harini Sridhar'!I83</f>
        <v>0</v>
      </c>
      <c r="O611" s="15">
        <f>'VZGTTQ00009364 - Harini Sridhar'!J83</f>
        <v>4071.6097560975609</v>
      </c>
      <c r="P611" s="15">
        <f>'VZGTTQ00009364 - Harini Sridhar'!K83</f>
        <v>4071.6097560975609</v>
      </c>
      <c r="Q611" s="15">
        <f>'VZGTTQ00009364 - Harini Sridhar'!L83</f>
        <v>4071.6097560975609</v>
      </c>
      <c r="R611" s="15">
        <f>'VZGTTQ00009364 - Harini Sridhar'!M83</f>
        <v>4071.6097560975609</v>
      </c>
      <c r="S611" s="15">
        <f>'VZGTTQ00009364 - Harini Sridhar'!N83</f>
        <v>4071.6097560975609</v>
      </c>
      <c r="T611" s="15">
        <f>'VZGTTQ00009364 - Harini Sridhar'!O83</f>
        <v>12214.829268292682</v>
      </c>
      <c r="U611" s="15">
        <f>'VZGTTQ00009364 - Harini Sridhar'!P83</f>
        <v>16286.439024390244</v>
      </c>
      <c r="V611" s="98">
        <f>'VZGTTQ00009364 - Harini Sridhar'!Q83</f>
        <v>0</v>
      </c>
    </row>
    <row r="612" spans="1:22" ht="20.9" customHeight="1">
      <c r="A612" s="98">
        <f>'VZGTTQ00009364 - Harini Sridhar'!A84</f>
        <v>544514</v>
      </c>
      <c r="B612" s="98" t="str">
        <f>'VZGTTQ00009364 - Harini Sridhar'!B84</f>
        <v>J,Arunkumar</v>
      </c>
      <c r="C612" s="98" t="str">
        <f>'VZGTTQ00009364 - Harini Sridhar'!C84</f>
        <v xml:space="preserve">Offshore </v>
      </c>
      <c r="D612" s="98">
        <f>'VZGTTQ00009364 - Harini Sridhar'!D84</f>
        <v>0</v>
      </c>
      <c r="E612" s="103" t="str">
        <f>'VZGTTQ00009364 - Harini Sridhar'!E84</f>
        <v>UI Developer-Intermediate</v>
      </c>
      <c r="F612" s="111" t="s">
        <v>119</v>
      </c>
      <c r="G612" s="111" t="s">
        <v>120</v>
      </c>
      <c r="H612" s="98">
        <v>1000428976</v>
      </c>
      <c r="I612" s="98" t="s">
        <v>115</v>
      </c>
      <c r="J612" s="98" t="s">
        <v>33</v>
      </c>
      <c r="K612" s="15">
        <f>'VZGTTQ00009364 - Harini Sridhar'!F84</f>
        <v>21.512195121951219</v>
      </c>
      <c r="L612" s="15">
        <f>'VZGTTQ00009364 - Harini Sridhar'!G84</f>
        <v>3786.1463414634145</v>
      </c>
      <c r="M612" s="15">
        <f>'VZGTTQ00009364 - Harini Sridhar'!H84</f>
        <v>0</v>
      </c>
      <c r="N612" s="15">
        <f>'VZGTTQ00009364 - Harini Sridhar'!I84</f>
        <v>0</v>
      </c>
      <c r="O612" s="15">
        <f>'VZGTTQ00009364 - Harini Sridhar'!J84</f>
        <v>3786.1463414634145</v>
      </c>
      <c r="P612" s="15">
        <f>'VZGTTQ00009364 - Harini Sridhar'!K84</f>
        <v>3786.1463414634145</v>
      </c>
      <c r="Q612" s="15">
        <f>'VZGTTQ00009364 - Harini Sridhar'!L84</f>
        <v>3786.1463414634145</v>
      </c>
      <c r="R612" s="15">
        <f>'VZGTTQ00009364 - Harini Sridhar'!M84</f>
        <v>3786.1463414634145</v>
      </c>
      <c r="S612" s="15">
        <f>'VZGTTQ00009364 - Harini Sridhar'!N84</f>
        <v>3786.1463414634145</v>
      </c>
      <c r="T612" s="15">
        <f>'VZGTTQ00009364 - Harini Sridhar'!O84</f>
        <v>11358.439024390244</v>
      </c>
      <c r="U612" s="15">
        <f>'VZGTTQ00009364 - Harini Sridhar'!P84</f>
        <v>15144.585365853658</v>
      </c>
      <c r="V612" s="98">
        <f>'VZGTTQ00009364 - Harini Sridhar'!Q84</f>
        <v>0</v>
      </c>
    </row>
    <row r="613" spans="1:22" ht="20.9" customHeight="1">
      <c r="A613" s="98">
        <f>'VZGTTQ00009364 - Harini Sridhar'!A85</f>
        <v>581702</v>
      </c>
      <c r="B613" s="98" t="str">
        <f>'VZGTTQ00009364 - Harini Sridhar'!B85</f>
        <v>Manikandan,Radhai</v>
      </c>
      <c r="C613" s="98" t="str">
        <f>'VZGTTQ00009364 - Harini Sridhar'!C85</f>
        <v xml:space="preserve">Offshore </v>
      </c>
      <c r="D613" s="98">
        <f>'VZGTTQ00009364 - Harini Sridhar'!D85</f>
        <v>0</v>
      </c>
      <c r="E613" s="103" t="str">
        <f>'VZGTTQ00009364 - Harini Sridhar'!E85</f>
        <v>UI Developer-Intermediate</v>
      </c>
      <c r="F613" s="111" t="s">
        <v>119</v>
      </c>
      <c r="G613" s="111" t="s">
        <v>120</v>
      </c>
      <c r="H613" s="98">
        <v>1000428976</v>
      </c>
      <c r="I613" s="98" t="s">
        <v>115</v>
      </c>
      <c r="J613" s="98" t="s">
        <v>33</v>
      </c>
      <c r="K613" s="15">
        <f>'VZGTTQ00009364 - Harini Sridhar'!F85</f>
        <v>21.512195121951219</v>
      </c>
      <c r="L613" s="15">
        <f>'VZGTTQ00009364 - Harini Sridhar'!G85</f>
        <v>3786.1463414634145</v>
      </c>
      <c r="M613" s="15">
        <f>'VZGTTQ00009364 - Harini Sridhar'!H85</f>
        <v>0</v>
      </c>
      <c r="N613" s="15">
        <f>'VZGTTQ00009364 - Harini Sridhar'!I85</f>
        <v>0</v>
      </c>
      <c r="O613" s="15">
        <f>'VZGTTQ00009364 - Harini Sridhar'!J85</f>
        <v>3786.1463414634145</v>
      </c>
      <c r="P613" s="15">
        <f>'VZGTTQ00009364 - Harini Sridhar'!K85</f>
        <v>3786.1463414634145</v>
      </c>
      <c r="Q613" s="15">
        <f>'VZGTTQ00009364 - Harini Sridhar'!L85</f>
        <v>3786.1463414634145</v>
      </c>
      <c r="R613" s="15">
        <f>'VZGTTQ00009364 - Harini Sridhar'!M85</f>
        <v>3786.1463414634145</v>
      </c>
      <c r="S613" s="15">
        <f>'VZGTTQ00009364 - Harini Sridhar'!N85</f>
        <v>3786.1463414634145</v>
      </c>
      <c r="T613" s="15">
        <f>'VZGTTQ00009364 - Harini Sridhar'!O85</f>
        <v>11358.439024390244</v>
      </c>
      <c r="U613" s="15">
        <f>'VZGTTQ00009364 - Harini Sridhar'!P85</f>
        <v>15144.585365853658</v>
      </c>
      <c r="V613" s="98">
        <f>'VZGTTQ00009364 - Harini Sridhar'!Q85</f>
        <v>0</v>
      </c>
    </row>
    <row r="614" spans="1:22" ht="20.9" customHeight="1">
      <c r="A614" s="98">
        <f>'VZGTTQ00009364 - Harini Sridhar'!A86</f>
        <v>2118715</v>
      </c>
      <c r="B614" s="98" t="str">
        <f>'VZGTTQ00009364 - Harini Sridhar'!B86</f>
        <v>Tiwari,Vishal</v>
      </c>
      <c r="C614" s="98" t="str">
        <f>'VZGTTQ00009364 - Harini Sridhar'!C86</f>
        <v xml:space="preserve">Offshore </v>
      </c>
      <c r="D614" s="98">
        <f>'VZGTTQ00009364 - Harini Sridhar'!D86</f>
        <v>0</v>
      </c>
      <c r="E614" s="103" t="str">
        <f>'VZGTTQ00009364 - Harini Sridhar'!E86</f>
        <v>UI Developer-Junior</v>
      </c>
      <c r="F614" s="111" t="s">
        <v>119</v>
      </c>
      <c r="G614" s="111" t="s">
        <v>120</v>
      </c>
      <c r="H614" s="98">
        <v>1000428976</v>
      </c>
      <c r="I614" s="98" t="s">
        <v>115</v>
      </c>
      <c r="J614" s="98" t="s">
        <v>33</v>
      </c>
      <c r="K614" s="15">
        <f>'VZGTTQ00009364 - Harini Sridhar'!F86</f>
        <v>17.670731707317074</v>
      </c>
      <c r="L614" s="15">
        <f>'VZGTTQ00009364 - Harini Sridhar'!G86</f>
        <v>3110.0487804878048</v>
      </c>
      <c r="M614" s="15">
        <f>'VZGTTQ00009364 - Harini Sridhar'!H86</f>
        <v>0</v>
      </c>
      <c r="N614" s="15">
        <f>'VZGTTQ00009364 - Harini Sridhar'!I86</f>
        <v>0</v>
      </c>
      <c r="O614" s="15">
        <f>'VZGTTQ00009364 - Harini Sridhar'!J86</f>
        <v>3110.0487804878048</v>
      </c>
      <c r="P614" s="15">
        <f>'VZGTTQ00009364 - Harini Sridhar'!K86</f>
        <v>3110.0487804878048</v>
      </c>
      <c r="Q614" s="15">
        <f>'VZGTTQ00009364 - Harini Sridhar'!L86</f>
        <v>3110.0487804878048</v>
      </c>
      <c r="R614" s="15">
        <f>'VZGTTQ00009364 - Harini Sridhar'!M86</f>
        <v>3110.0487804878048</v>
      </c>
      <c r="S614" s="15">
        <f>'VZGTTQ00009364 - Harini Sridhar'!N86</f>
        <v>3110.0487804878048</v>
      </c>
      <c r="T614" s="15">
        <f>'VZGTTQ00009364 - Harini Sridhar'!O86</f>
        <v>9330.1463414634145</v>
      </c>
      <c r="U614" s="15">
        <f>'VZGTTQ00009364 - Harini Sridhar'!P86</f>
        <v>12440.195121951219</v>
      </c>
      <c r="V614" s="98">
        <f>'VZGTTQ00009364 - Harini Sridhar'!Q86</f>
        <v>0</v>
      </c>
    </row>
    <row r="615" spans="1:22" ht="20.9" customHeight="1">
      <c r="A615" s="98">
        <f>'VZGTTQ00009364 - Harini Sridhar'!A87</f>
        <v>2101057</v>
      </c>
      <c r="B615" s="98" t="str">
        <f>'VZGTTQ00009364 - Harini Sridhar'!B87</f>
        <v>Babu,Bini</v>
      </c>
      <c r="C615" s="98" t="str">
        <f>'VZGTTQ00009364 - Harini Sridhar'!C87</f>
        <v xml:space="preserve">Offshore </v>
      </c>
      <c r="D615" s="98">
        <f>'VZGTTQ00009364 - Harini Sridhar'!D87</f>
        <v>0</v>
      </c>
      <c r="E615" s="103" t="str">
        <f>'VZGTTQ00009364 - Harini Sridhar'!E87</f>
        <v>UI Developer-Junior</v>
      </c>
      <c r="F615" s="111" t="s">
        <v>119</v>
      </c>
      <c r="G615" s="111" t="s">
        <v>120</v>
      </c>
      <c r="H615" s="98">
        <v>1000428976</v>
      </c>
      <c r="I615" s="98" t="s">
        <v>115</v>
      </c>
      <c r="J615" s="98" t="s">
        <v>33</v>
      </c>
      <c r="K615" s="15">
        <f>'VZGTTQ00009364 - Harini Sridhar'!F87</f>
        <v>17.670731707317074</v>
      </c>
      <c r="L615" s="15">
        <f>'VZGTTQ00009364 - Harini Sridhar'!G87</f>
        <v>3110.0487804878048</v>
      </c>
      <c r="M615" s="15">
        <f>'VZGTTQ00009364 - Harini Sridhar'!H87</f>
        <v>0</v>
      </c>
      <c r="N615" s="15">
        <f>'VZGTTQ00009364 - Harini Sridhar'!I87</f>
        <v>0</v>
      </c>
      <c r="O615" s="15">
        <f>'VZGTTQ00009364 - Harini Sridhar'!J87</f>
        <v>3110.0487804878048</v>
      </c>
      <c r="P615" s="15">
        <f>'VZGTTQ00009364 - Harini Sridhar'!K87</f>
        <v>3110.0487804878048</v>
      </c>
      <c r="Q615" s="15">
        <f>'VZGTTQ00009364 - Harini Sridhar'!L87</f>
        <v>3110.0487804878048</v>
      </c>
      <c r="R615" s="15">
        <f>'VZGTTQ00009364 - Harini Sridhar'!M87</f>
        <v>3110.0487804878048</v>
      </c>
      <c r="S615" s="15">
        <f>'VZGTTQ00009364 - Harini Sridhar'!N87</f>
        <v>3110.0487804878048</v>
      </c>
      <c r="T615" s="15">
        <f>'VZGTTQ00009364 - Harini Sridhar'!O87</f>
        <v>9330.1463414634145</v>
      </c>
      <c r="U615" s="15">
        <f>'VZGTTQ00009364 - Harini Sridhar'!P87</f>
        <v>12440.195121951219</v>
      </c>
      <c r="V615" s="98">
        <f>'VZGTTQ00009364 - Harini Sridhar'!Q87</f>
        <v>0</v>
      </c>
    </row>
    <row r="616" spans="1:22" ht="20.9" customHeight="1">
      <c r="A616" s="98">
        <f>'VZGTTQ00009364 - Harini Sridhar'!A88</f>
        <v>2124484</v>
      </c>
      <c r="B616" s="98" t="str">
        <f>'VZGTTQ00009364 - Harini Sridhar'!B88</f>
        <v>K G,Subashini</v>
      </c>
      <c r="C616" s="98" t="str">
        <f>'VZGTTQ00009364 - Harini Sridhar'!C88</f>
        <v xml:space="preserve">Offshore </v>
      </c>
      <c r="D616" s="98">
        <f>'VZGTTQ00009364 - Harini Sridhar'!D88</f>
        <v>0</v>
      </c>
      <c r="E616" s="103" t="str">
        <f>'VZGTTQ00009364 - Harini Sridhar'!E88</f>
        <v>UI Developer-Junior</v>
      </c>
      <c r="F616" s="111" t="s">
        <v>119</v>
      </c>
      <c r="G616" s="111" t="s">
        <v>120</v>
      </c>
      <c r="H616" s="98">
        <v>1000428976</v>
      </c>
      <c r="I616" s="98" t="s">
        <v>115</v>
      </c>
      <c r="J616" s="98" t="s">
        <v>33</v>
      </c>
      <c r="K616" s="15">
        <f>'VZGTTQ00009364 - Harini Sridhar'!F88</f>
        <v>17.670731707317074</v>
      </c>
      <c r="L616" s="15">
        <f>'VZGTTQ00009364 - Harini Sridhar'!G88</f>
        <v>3110.0487804878048</v>
      </c>
      <c r="M616" s="15">
        <f>'VZGTTQ00009364 - Harini Sridhar'!H88</f>
        <v>0</v>
      </c>
      <c r="N616" s="15">
        <f>'VZGTTQ00009364 - Harini Sridhar'!I88</f>
        <v>0</v>
      </c>
      <c r="O616" s="15">
        <f>'VZGTTQ00009364 - Harini Sridhar'!J88</f>
        <v>3110.0487804878048</v>
      </c>
      <c r="P616" s="15">
        <f>'VZGTTQ00009364 - Harini Sridhar'!K88</f>
        <v>3110.0487804878048</v>
      </c>
      <c r="Q616" s="15">
        <f>'VZGTTQ00009364 - Harini Sridhar'!L88</f>
        <v>3110.0487804878048</v>
      </c>
      <c r="R616" s="15">
        <f>'VZGTTQ00009364 - Harini Sridhar'!M88</f>
        <v>3110.0487804878048</v>
      </c>
      <c r="S616" s="15">
        <f>'VZGTTQ00009364 - Harini Sridhar'!N88</f>
        <v>3110.0487804878048</v>
      </c>
      <c r="T616" s="15">
        <f>'VZGTTQ00009364 - Harini Sridhar'!O88</f>
        <v>9330.1463414634145</v>
      </c>
      <c r="U616" s="15">
        <f>'VZGTTQ00009364 - Harini Sridhar'!P88</f>
        <v>12440.195121951219</v>
      </c>
      <c r="V616" s="98">
        <f>'VZGTTQ00009364 - Harini Sridhar'!Q88</f>
        <v>0</v>
      </c>
    </row>
    <row r="617" spans="1:22" ht="20.9" customHeight="1">
      <c r="A617" s="98">
        <f>'VZGTTQ00009364 - Harini Sridhar'!A89</f>
        <v>2139599</v>
      </c>
      <c r="B617" s="98" t="str">
        <f>'VZGTTQ00009364 - Harini Sridhar'!B89</f>
        <v>G,Kavithasan</v>
      </c>
      <c r="C617" s="98" t="str">
        <f>'VZGTTQ00009364 - Harini Sridhar'!C89</f>
        <v xml:space="preserve">Offshore </v>
      </c>
      <c r="D617" s="98">
        <f>'VZGTTQ00009364 - Harini Sridhar'!D89</f>
        <v>0</v>
      </c>
      <c r="E617" s="103" t="str">
        <f>'VZGTTQ00009364 - Harini Sridhar'!E89</f>
        <v>UI Developer-Junior</v>
      </c>
      <c r="F617" s="111" t="s">
        <v>119</v>
      </c>
      <c r="G617" s="111" t="s">
        <v>120</v>
      </c>
      <c r="H617" s="98">
        <v>1000441057</v>
      </c>
      <c r="I617" s="98" t="s">
        <v>49</v>
      </c>
      <c r="J617" s="98" t="s">
        <v>33</v>
      </c>
      <c r="K617" s="15">
        <f>'VZGTTQ00009364 - Harini Sridhar'!F89</f>
        <v>17.670731707317074</v>
      </c>
      <c r="L617" s="15">
        <f>'VZGTTQ00009364 - Harini Sridhar'!G89</f>
        <v>3110.0487804878048</v>
      </c>
      <c r="M617" s="15">
        <f>'VZGTTQ00009364 - Harini Sridhar'!H89</f>
        <v>0</v>
      </c>
      <c r="N617" s="15">
        <f>'VZGTTQ00009364 - Harini Sridhar'!I89</f>
        <v>0</v>
      </c>
      <c r="O617" s="15">
        <f>'VZGTTQ00009364 - Harini Sridhar'!J89</f>
        <v>3110.0487804878048</v>
      </c>
      <c r="P617" s="15">
        <f>'VZGTTQ00009364 - Harini Sridhar'!K89</f>
        <v>3110.0487804878048</v>
      </c>
      <c r="Q617" s="15">
        <f>'VZGTTQ00009364 - Harini Sridhar'!L89</f>
        <v>3110.0487804878048</v>
      </c>
      <c r="R617" s="15">
        <f>'VZGTTQ00009364 - Harini Sridhar'!M89</f>
        <v>3110.0487804878048</v>
      </c>
      <c r="S617" s="15">
        <f>'VZGTTQ00009364 - Harini Sridhar'!N89</f>
        <v>3110.0487804878048</v>
      </c>
      <c r="T617" s="15">
        <f>'VZGTTQ00009364 - Harini Sridhar'!O89</f>
        <v>9330.1463414634145</v>
      </c>
      <c r="U617" s="15">
        <f>'VZGTTQ00009364 - Harini Sridhar'!P89</f>
        <v>12440.195121951219</v>
      </c>
      <c r="V617" s="98">
        <f>'VZGTTQ00009364 - Harini Sridhar'!Q89</f>
        <v>0</v>
      </c>
    </row>
    <row r="618" spans="1:22" ht="20.9" customHeight="1">
      <c r="A618" s="98">
        <f>'VZGTTQ00009364 - Harini Sridhar'!A90</f>
        <v>2166940</v>
      </c>
      <c r="B618" s="98" t="str">
        <f>'VZGTTQ00009364 - Harini Sridhar'!B90</f>
        <v>Dond,Aditya Vasant</v>
      </c>
      <c r="C618" s="98" t="str">
        <f>'VZGTTQ00009364 - Harini Sridhar'!C90</f>
        <v xml:space="preserve">Offshore </v>
      </c>
      <c r="D618" s="98">
        <f>'VZGTTQ00009364 - Harini Sridhar'!D90</f>
        <v>0</v>
      </c>
      <c r="E618" s="103" t="str">
        <f>'VZGTTQ00009364 - Harini Sridhar'!E90</f>
        <v>UI Developer-Junior</v>
      </c>
      <c r="F618" s="111" t="s">
        <v>119</v>
      </c>
      <c r="G618" s="111" t="s">
        <v>120</v>
      </c>
      <c r="H618" s="98">
        <v>1000428976</v>
      </c>
      <c r="I618" s="98" t="s">
        <v>115</v>
      </c>
      <c r="J618" s="98" t="s">
        <v>33</v>
      </c>
      <c r="K618" s="15">
        <f>'VZGTTQ00009364 - Harini Sridhar'!F90</f>
        <v>17.670731707317074</v>
      </c>
      <c r="L618" s="15">
        <f>'VZGTTQ00009364 - Harini Sridhar'!G90</f>
        <v>3110.0487804878048</v>
      </c>
      <c r="M618" s="15">
        <f>'VZGTTQ00009364 - Harini Sridhar'!H90</f>
        <v>0</v>
      </c>
      <c r="N618" s="15">
        <f>'VZGTTQ00009364 - Harini Sridhar'!I90</f>
        <v>0</v>
      </c>
      <c r="O618" s="15">
        <f>'VZGTTQ00009364 - Harini Sridhar'!J90</f>
        <v>3110.0487804878048</v>
      </c>
      <c r="P618" s="15">
        <f>'VZGTTQ00009364 - Harini Sridhar'!K90</f>
        <v>3110.0487804878048</v>
      </c>
      <c r="Q618" s="15">
        <f>'VZGTTQ00009364 - Harini Sridhar'!L90</f>
        <v>3110.0487804878048</v>
      </c>
      <c r="R618" s="15">
        <f>'VZGTTQ00009364 - Harini Sridhar'!M90</f>
        <v>3110.0487804878048</v>
      </c>
      <c r="S618" s="15">
        <f>'VZGTTQ00009364 - Harini Sridhar'!N90</f>
        <v>3110.0487804878048</v>
      </c>
      <c r="T618" s="15">
        <f>'VZGTTQ00009364 - Harini Sridhar'!O90</f>
        <v>9330.1463414634145</v>
      </c>
      <c r="U618" s="15">
        <f>'VZGTTQ00009364 - Harini Sridhar'!P90</f>
        <v>12440.195121951219</v>
      </c>
      <c r="V618" s="98">
        <f>'VZGTTQ00009364 - Harini Sridhar'!Q90</f>
        <v>0</v>
      </c>
    </row>
    <row r="619" spans="1:22" ht="20.9" customHeight="1">
      <c r="A619" s="98">
        <f>'VZGTTQ00009364 - Harini Sridhar'!A91</f>
        <v>2341207</v>
      </c>
      <c r="B619" s="98" t="str">
        <f>'VZGTTQ00009364 - Harini Sridhar'!B91</f>
        <v>S,Ranjith Kumar</v>
      </c>
      <c r="C619" s="98" t="str">
        <f>'VZGTTQ00009364 - Harini Sridhar'!C91</f>
        <v xml:space="preserve">Offshore </v>
      </c>
      <c r="D619" s="98">
        <f>'VZGTTQ00009364 - Harini Sridhar'!D91</f>
        <v>0</v>
      </c>
      <c r="E619" s="103" t="str">
        <f>'VZGTTQ00009364 - Harini Sridhar'!E91</f>
        <v>UI Developer-Junior</v>
      </c>
      <c r="F619" s="111" t="s">
        <v>119</v>
      </c>
      <c r="G619" s="111" t="s">
        <v>120</v>
      </c>
      <c r="H619" s="98">
        <v>1000428976</v>
      </c>
      <c r="I619" s="98" t="s">
        <v>115</v>
      </c>
      <c r="J619" s="98" t="s">
        <v>53</v>
      </c>
      <c r="K619" s="15">
        <f>'VZGTTQ00009364 - Harini Sridhar'!F91</f>
        <v>17.670731707317074</v>
      </c>
      <c r="L619" s="15">
        <f>'VZGTTQ00009364 - Harini Sridhar'!G91</f>
        <v>3110.0487804878048</v>
      </c>
      <c r="M619" s="15">
        <f>'VZGTTQ00009364 - Harini Sridhar'!H91</f>
        <v>0</v>
      </c>
      <c r="N619" s="15">
        <f>'VZGTTQ00009364 - Harini Sridhar'!I91</f>
        <v>0</v>
      </c>
      <c r="O619" s="15">
        <f>'VZGTTQ00009364 - Harini Sridhar'!J91</f>
        <v>3110.0487804878048</v>
      </c>
      <c r="P619" s="15">
        <f>'VZGTTQ00009364 - Harini Sridhar'!K91</f>
        <v>3110.0487804878048</v>
      </c>
      <c r="Q619" s="15">
        <f>'VZGTTQ00009364 - Harini Sridhar'!L91</f>
        <v>3110.0487804878048</v>
      </c>
      <c r="R619" s="15">
        <f>'VZGTTQ00009364 - Harini Sridhar'!M91</f>
        <v>3110.0487804878048</v>
      </c>
      <c r="S619" s="15">
        <f>'VZGTTQ00009364 - Harini Sridhar'!N91</f>
        <v>3110.0487804878048</v>
      </c>
      <c r="T619" s="15">
        <f>'VZGTTQ00009364 - Harini Sridhar'!O91</f>
        <v>9330.1463414634145</v>
      </c>
      <c r="U619" s="15">
        <f>'VZGTTQ00009364 - Harini Sridhar'!P91</f>
        <v>12440.195121951219</v>
      </c>
      <c r="V619" s="98">
        <f>'VZGTTQ00009364 - Harini Sridhar'!Q91</f>
        <v>0</v>
      </c>
    </row>
    <row r="620" spans="1:22" ht="20.9" customHeight="1">
      <c r="A620" s="98">
        <f>'VZGTTQ00009364 - Harini Sridhar'!A92</f>
        <v>835440</v>
      </c>
      <c r="B620" s="98" t="str">
        <f>'VZGTTQ00009364 - Harini Sridhar'!B92</f>
        <v>Palanivel,Nathiya</v>
      </c>
      <c r="C620" s="98" t="str">
        <f>'VZGTTQ00009364 - Harini Sridhar'!C92</f>
        <v xml:space="preserve">Offshore </v>
      </c>
      <c r="D620" s="98">
        <f>'VZGTTQ00009364 - Harini Sridhar'!D92</f>
        <v>0</v>
      </c>
      <c r="E620" s="103" t="str">
        <f>'VZGTTQ00009364 - Harini Sridhar'!E92</f>
        <v>UI Developer-Junior</v>
      </c>
      <c r="F620" s="111" t="s">
        <v>119</v>
      </c>
      <c r="G620" s="111" t="s">
        <v>120</v>
      </c>
      <c r="H620" s="98">
        <v>1000428977</v>
      </c>
      <c r="I620" s="98" t="s">
        <v>114</v>
      </c>
      <c r="J620" s="98" t="s">
        <v>33</v>
      </c>
      <c r="K620" s="15">
        <f>'VZGTTQ00009364 - Harini Sridhar'!F92</f>
        <v>17.670731707317074</v>
      </c>
      <c r="L620" s="15">
        <f>'VZGTTQ00009364 - Harini Sridhar'!G92</f>
        <v>3110.0487804878048</v>
      </c>
      <c r="M620" s="15">
        <f>'VZGTTQ00009364 - Harini Sridhar'!H92</f>
        <v>0</v>
      </c>
      <c r="N620" s="15">
        <f>'VZGTTQ00009364 - Harini Sridhar'!I92</f>
        <v>0</v>
      </c>
      <c r="O620" s="15">
        <f>'VZGTTQ00009364 - Harini Sridhar'!J92</f>
        <v>3110.0487804878048</v>
      </c>
      <c r="P620" s="15">
        <f>'VZGTTQ00009364 - Harini Sridhar'!K92</f>
        <v>3110.0487804878048</v>
      </c>
      <c r="Q620" s="15">
        <f>'VZGTTQ00009364 - Harini Sridhar'!L92</f>
        <v>3110.0487804878048</v>
      </c>
      <c r="R620" s="15">
        <f>'VZGTTQ00009364 - Harini Sridhar'!M92</f>
        <v>3110.0487804878048</v>
      </c>
      <c r="S620" s="15">
        <f>'VZGTTQ00009364 - Harini Sridhar'!N92</f>
        <v>3110.0487804878048</v>
      </c>
      <c r="T620" s="15">
        <f>'VZGTTQ00009364 - Harini Sridhar'!O92</f>
        <v>9330.1463414634145</v>
      </c>
      <c r="U620" s="15">
        <f>'VZGTTQ00009364 - Harini Sridhar'!P92</f>
        <v>12440.195121951219</v>
      </c>
      <c r="V620" s="98">
        <f>'VZGTTQ00009364 - Harini Sridhar'!Q92</f>
        <v>0</v>
      </c>
    </row>
    <row r="621" spans="1:22" ht="20.9" customHeight="1">
      <c r="A621" s="98">
        <f>'VZGTTQ00009364 - Harini Sridhar'!A93</f>
        <v>856822</v>
      </c>
      <c r="B621" s="98" t="str">
        <f>'VZGTTQ00009364 - Harini Sridhar'!B93</f>
        <v>Kumar,Shubham</v>
      </c>
      <c r="C621" s="98" t="str">
        <f>'VZGTTQ00009364 - Harini Sridhar'!C93</f>
        <v xml:space="preserve">Offshore </v>
      </c>
      <c r="D621" s="98">
        <f>'VZGTTQ00009364 - Harini Sridhar'!D93</f>
        <v>0</v>
      </c>
      <c r="E621" s="103" t="str">
        <f>'VZGTTQ00009364 - Harini Sridhar'!E93</f>
        <v>UI Developer-Junior</v>
      </c>
      <c r="F621" s="111" t="s">
        <v>119</v>
      </c>
      <c r="G621" s="111" t="s">
        <v>120</v>
      </c>
      <c r="H621" s="98">
        <v>1000428976</v>
      </c>
      <c r="I621" s="98" t="s">
        <v>115</v>
      </c>
      <c r="J621" s="98" t="s">
        <v>33</v>
      </c>
      <c r="K621" s="15">
        <f>'VZGTTQ00009364 - Harini Sridhar'!F93</f>
        <v>17.670731707317074</v>
      </c>
      <c r="L621" s="15">
        <f>'VZGTTQ00009364 - Harini Sridhar'!G93</f>
        <v>3110.0487804878048</v>
      </c>
      <c r="M621" s="15">
        <f>'VZGTTQ00009364 - Harini Sridhar'!H93</f>
        <v>0</v>
      </c>
      <c r="N621" s="15">
        <f>'VZGTTQ00009364 - Harini Sridhar'!I93</f>
        <v>0</v>
      </c>
      <c r="O621" s="15">
        <f>'VZGTTQ00009364 - Harini Sridhar'!J93</f>
        <v>3110.0487804878048</v>
      </c>
      <c r="P621" s="15">
        <f>'VZGTTQ00009364 - Harini Sridhar'!K93</f>
        <v>3110.0487804878048</v>
      </c>
      <c r="Q621" s="15">
        <f>'VZGTTQ00009364 - Harini Sridhar'!L93</f>
        <v>3110.0487804878048</v>
      </c>
      <c r="R621" s="15">
        <f>'VZGTTQ00009364 - Harini Sridhar'!M93</f>
        <v>3110.0487804878048</v>
      </c>
      <c r="S621" s="15">
        <f>'VZGTTQ00009364 - Harini Sridhar'!N93</f>
        <v>3110.0487804878048</v>
      </c>
      <c r="T621" s="15">
        <f>'VZGTTQ00009364 - Harini Sridhar'!O93</f>
        <v>9330.1463414634145</v>
      </c>
      <c r="U621" s="15">
        <f>'VZGTTQ00009364 - Harini Sridhar'!P93</f>
        <v>12440.195121951219</v>
      </c>
      <c r="V621" s="98">
        <f>'VZGTTQ00009364 - Harini Sridhar'!Q93</f>
        <v>0</v>
      </c>
    </row>
    <row r="622" spans="1:22" ht="20.9" customHeight="1">
      <c r="A622" s="98">
        <f>'VZGTTQ00009364 - Harini Sridhar'!A94</f>
        <v>856838</v>
      </c>
      <c r="B622" s="98" t="str">
        <f>'VZGTTQ00009364 - Harini Sridhar'!B94</f>
        <v>Iqbal,Tauseef</v>
      </c>
      <c r="C622" s="98" t="str">
        <f>'VZGTTQ00009364 - Harini Sridhar'!C94</f>
        <v xml:space="preserve">Offshore </v>
      </c>
      <c r="D622" s="98">
        <f>'VZGTTQ00009364 - Harini Sridhar'!D94</f>
        <v>0</v>
      </c>
      <c r="E622" s="103" t="str">
        <f>'VZGTTQ00009364 - Harini Sridhar'!E94</f>
        <v>UI Developer-Junior</v>
      </c>
      <c r="F622" s="111" t="s">
        <v>119</v>
      </c>
      <c r="G622" s="111" t="s">
        <v>120</v>
      </c>
      <c r="H622" s="98">
        <v>1000428976</v>
      </c>
      <c r="I622" s="98" t="s">
        <v>115</v>
      </c>
      <c r="J622" s="98" t="s">
        <v>33</v>
      </c>
      <c r="K622" s="15">
        <f>'VZGTTQ00009364 - Harini Sridhar'!F94</f>
        <v>17.670731707317074</v>
      </c>
      <c r="L622" s="15">
        <f>'VZGTTQ00009364 - Harini Sridhar'!G94</f>
        <v>3110.0487804878048</v>
      </c>
      <c r="M622" s="15">
        <f>'VZGTTQ00009364 - Harini Sridhar'!H94</f>
        <v>0</v>
      </c>
      <c r="N622" s="15">
        <f>'VZGTTQ00009364 - Harini Sridhar'!I94</f>
        <v>0</v>
      </c>
      <c r="O622" s="15">
        <f>'VZGTTQ00009364 - Harini Sridhar'!J94</f>
        <v>3110.0487804878048</v>
      </c>
      <c r="P622" s="15">
        <f>'VZGTTQ00009364 - Harini Sridhar'!K94</f>
        <v>3110.0487804878048</v>
      </c>
      <c r="Q622" s="15">
        <f>'VZGTTQ00009364 - Harini Sridhar'!L94</f>
        <v>3110.0487804878048</v>
      </c>
      <c r="R622" s="15">
        <f>'VZGTTQ00009364 - Harini Sridhar'!M94</f>
        <v>3110.0487804878048</v>
      </c>
      <c r="S622" s="15">
        <f>'VZGTTQ00009364 - Harini Sridhar'!N94</f>
        <v>3110.0487804878048</v>
      </c>
      <c r="T622" s="15">
        <f>'VZGTTQ00009364 - Harini Sridhar'!O94</f>
        <v>9330.1463414634145</v>
      </c>
      <c r="U622" s="15">
        <f>'VZGTTQ00009364 - Harini Sridhar'!P94</f>
        <v>12440.195121951219</v>
      </c>
      <c r="V622" s="98">
        <f>'VZGTTQ00009364 - Harini Sridhar'!Q94</f>
        <v>0</v>
      </c>
    </row>
    <row r="623" spans="1:22" ht="20.9" customHeight="1">
      <c r="A623" s="98">
        <f>'VZGTTQ00009364 - Harini Sridhar'!A95</f>
        <v>905287</v>
      </c>
      <c r="B623" s="98" t="str">
        <f>'VZGTTQ00009364 - Harini Sridhar'!B95</f>
        <v>Mrudula,Manchi</v>
      </c>
      <c r="C623" s="98" t="str">
        <f>'VZGTTQ00009364 - Harini Sridhar'!C95</f>
        <v xml:space="preserve">Offshore </v>
      </c>
      <c r="D623" s="98">
        <f>'VZGTTQ00009364 - Harini Sridhar'!D95</f>
        <v>0</v>
      </c>
      <c r="E623" s="103" t="str">
        <f>'VZGTTQ00009364 - Harini Sridhar'!E95</f>
        <v>UI Developer-Junior</v>
      </c>
      <c r="F623" s="111" t="s">
        <v>119</v>
      </c>
      <c r="G623" s="111" t="s">
        <v>120</v>
      </c>
      <c r="H623" s="98">
        <v>1000428976</v>
      </c>
      <c r="I623" s="98" t="s">
        <v>115</v>
      </c>
      <c r="J623" s="98" t="s">
        <v>33</v>
      </c>
      <c r="K623" s="15">
        <f>'VZGTTQ00009364 - Harini Sridhar'!F95</f>
        <v>17.670731707317074</v>
      </c>
      <c r="L623" s="15">
        <f>'VZGTTQ00009364 - Harini Sridhar'!G95</f>
        <v>3110.0487804878048</v>
      </c>
      <c r="M623" s="15">
        <f>'VZGTTQ00009364 - Harini Sridhar'!H95</f>
        <v>0</v>
      </c>
      <c r="N623" s="15">
        <f>'VZGTTQ00009364 - Harini Sridhar'!I95</f>
        <v>0</v>
      </c>
      <c r="O623" s="15">
        <f>'VZGTTQ00009364 - Harini Sridhar'!J95</f>
        <v>3110.0487804878048</v>
      </c>
      <c r="P623" s="15">
        <f>'VZGTTQ00009364 - Harini Sridhar'!K95</f>
        <v>3110.0487804878048</v>
      </c>
      <c r="Q623" s="15">
        <f>'VZGTTQ00009364 - Harini Sridhar'!L95</f>
        <v>3110.0487804878048</v>
      </c>
      <c r="R623" s="15">
        <f>'VZGTTQ00009364 - Harini Sridhar'!M95</f>
        <v>3110.0487804878048</v>
      </c>
      <c r="S623" s="15">
        <f>'VZGTTQ00009364 - Harini Sridhar'!N95</f>
        <v>3110.0487804878048</v>
      </c>
      <c r="T623" s="15">
        <f>'VZGTTQ00009364 - Harini Sridhar'!O95</f>
        <v>9330.1463414634145</v>
      </c>
      <c r="U623" s="15">
        <f>'VZGTTQ00009364 - Harini Sridhar'!P95</f>
        <v>12440.195121951219</v>
      </c>
      <c r="V623" s="98">
        <f>'VZGTTQ00009364 - Harini Sridhar'!Q95</f>
        <v>0</v>
      </c>
    </row>
    <row r="624" spans="1:22" ht="20.9" customHeight="1">
      <c r="A624" s="98">
        <f>'VZGTTQ00009364 - Harini Sridhar'!A96</f>
        <v>596567</v>
      </c>
      <c r="B624" s="98" t="str">
        <f>'VZGTTQ00009364 - Harini Sridhar'!B96</f>
        <v>S K,Liyakath Ali</v>
      </c>
      <c r="C624" s="98" t="str">
        <f>'VZGTTQ00009364 - Harini Sridhar'!C96</f>
        <v xml:space="preserve">Offshore </v>
      </c>
      <c r="D624" s="98">
        <f>'VZGTTQ00009364 - Harini Sridhar'!D96</f>
        <v>0</v>
      </c>
      <c r="E624" s="103" t="str">
        <f>'VZGTTQ00009364 - Harini Sridhar'!E96</f>
        <v>Java MS Developer Dev Lead-Senior</v>
      </c>
      <c r="F624" s="111" t="s">
        <v>119</v>
      </c>
      <c r="G624" s="111" t="s">
        <v>120</v>
      </c>
      <c r="H624" s="98">
        <v>1000428976</v>
      </c>
      <c r="I624" s="98" t="s">
        <v>115</v>
      </c>
      <c r="J624" s="98" t="s">
        <v>33</v>
      </c>
      <c r="K624" s="15">
        <f>'VZGTTQ00009364 - Harini Sridhar'!F96</f>
        <v>25.048780487804876</v>
      </c>
      <c r="L624" s="15">
        <f>'VZGTTQ00009364 - Harini Sridhar'!G96</f>
        <v>4408.585365853658</v>
      </c>
      <c r="M624" s="15">
        <f>'VZGTTQ00009364 - Harini Sridhar'!H96</f>
        <v>0</v>
      </c>
      <c r="N624" s="15">
        <f>'VZGTTQ00009364 - Harini Sridhar'!I96</f>
        <v>0</v>
      </c>
      <c r="O624" s="15">
        <f>'VZGTTQ00009364 - Harini Sridhar'!J96</f>
        <v>4408.585365853658</v>
      </c>
      <c r="P624" s="15">
        <f>'VZGTTQ00009364 - Harini Sridhar'!K96</f>
        <v>4408.585365853658</v>
      </c>
      <c r="Q624" s="15">
        <f>'VZGTTQ00009364 - Harini Sridhar'!L96</f>
        <v>4408.585365853658</v>
      </c>
      <c r="R624" s="15">
        <f>'VZGTTQ00009364 - Harini Sridhar'!M96</f>
        <v>4408.585365853658</v>
      </c>
      <c r="S624" s="15">
        <f>'VZGTTQ00009364 - Harini Sridhar'!N96</f>
        <v>4408.585365853658</v>
      </c>
      <c r="T624" s="15">
        <f>'VZGTTQ00009364 - Harini Sridhar'!O96</f>
        <v>13225.756097560974</v>
      </c>
      <c r="U624" s="15">
        <f>'VZGTTQ00009364 - Harini Sridhar'!P96</f>
        <v>17634.341463414632</v>
      </c>
      <c r="V624" s="98">
        <f>'VZGTTQ00009364 - Harini Sridhar'!Q96</f>
        <v>0</v>
      </c>
    </row>
    <row r="625" spans="1:22" ht="20.9" customHeight="1">
      <c r="A625" s="98">
        <f>'VZGTTQ00009364 - Harini Sridhar'!A97</f>
        <v>2382828</v>
      </c>
      <c r="B625" s="98" t="str">
        <f>'VZGTTQ00009364 - Harini Sridhar'!B97</f>
        <v>Mohi Doss,D</v>
      </c>
      <c r="C625" s="98" t="str">
        <f>'VZGTTQ00009364 - Harini Sridhar'!C97</f>
        <v xml:space="preserve">Offshore </v>
      </c>
      <c r="D625" s="98">
        <f>'VZGTTQ00009364 - Harini Sridhar'!D97</f>
        <v>0</v>
      </c>
      <c r="E625" s="103" t="str">
        <f>'VZGTTQ00009364 - Harini Sridhar'!E97</f>
        <v>Java MS Developer Dev Lead-Senior</v>
      </c>
      <c r="F625" s="111" t="s">
        <v>119</v>
      </c>
      <c r="G625" s="111" t="s">
        <v>120</v>
      </c>
      <c r="H625" s="98">
        <v>1000428976</v>
      </c>
      <c r="I625" s="98" t="s">
        <v>115</v>
      </c>
      <c r="J625" s="98" t="s">
        <v>53</v>
      </c>
      <c r="K625" s="15">
        <f>'VZGTTQ00009364 - Harini Sridhar'!F97</f>
        <v>25.048780487804876</v>
      </c>
      <c r="L625" s="15">
        <f>'VZGTTQ00009364 - Harini Sridhar'!G97</f>
        <v>4408.585365853658</v>
      </c>
      <c r="M625" s="15">
        <f>'VZGTTQ00009364 - Harini Sridhar'!H97</f>
        <v>0</v>
      </c>
      <c r="N625" s="15">
        <f>'VZGTTQ00009364 - Harini Sridhar'!I97</f>
        <v>0</v>
      </c>
      <c r="O625" s="15">
        <f>'VZGTTQ00009364 - Harini Sridhar'!J97</f>
        <v>4408.585365853658</v>
      </c>
      <c r="P625" s="15">
        <f>'VZGTTQ00009364 - Harini Sridhar'!K97</f>
        <v>4408.585365853658</v>
      </c>
      <c r="Q625" s="15">
        <f>'VZGTTQ00009364 - Harini Sridhar'!L97</f>
        <v>4408.585365853658</v>
      </c>
      <c r="R625" s="15">
        <f>'VZGTTQ00009364 - Harini Sridhar'!M97</f>
        <v>4408.585365853658</v>
      </c>
      <c r="S625" s="15">
        <f>'VZGTTQ00009364 - Harini Sridhar'!N97</f>
        <v>4408.585365853658</v>
      </c>
      <c r="T625" s="15">
        <f>'VZGTTQ00009364 - Harini Sridhar'!O97</f>
        <v>13225.756097560974</v>
      </c>
      <c r="U625" s="15">
        <f>'VZGTTQ00009364 - Harini Sridhar'!P97</f>
        <v>17634.341463414632</v>
      </c>
      <c r="V625" s="98">
        <f>'VZGTTQ00009364 - Harini Sridhar'!Q97</f>
        <v>0</v>
      </c>
    </row>
    <row r="626" spans="1:22" ht="20.9" customHeight="1">
      <c r="A626" s="98">
        <f>'VZGTTQ00009364 - Harini Sridhar'!A98</f>
        <v>772043</v>
      </c>
      <c r="B626" s="98" t="str">
        <f>'VZGTTQ00009364 - Harini Sridhar'!B98</f>
        <v>Paramasivam,Karthick</v>
      </c>
      <c r="C626" s="98" t="str">
        <f>'VZGTTQ00009364 - Harini Sridhar'!C98</f>
        <v xml:space="preserve">Offshore </v>
      </c>
      <c r="D626" s="98">
        <f>'VZGTTQ00009364 - Harini Sridhar'!D98</f>
        <v>0</v>
      </c>
      <c r="E626" s="103" t="str">
        <f>'VZGTTQ00009364 - Harini Sridhar'!E98</f>
        <v>Java MS Developer Dev Lead-Senior</v>
      </c>
      <c r="F626" s="111" t="s">
        <v>119</v>
      </c>
      <c r="G626" s="111" t="s">
        <v>120</v>
      </c>
      <c r="H626" s="98">
        <v>1000428976</v>
      </c>
      <c r="I626" s="98" t="s">
        <v>115</v>
      </c>
      <c r="J626" s="98" t="s">
        <v>33</v>
      </c>
      <c r="K626" s="15">
        <f>'VZGTTQ00009364 - Harini Sridhar'!F98</f>
        <v>25.048780487804876</v>
      </c>
      <c r="L626" s="15">
        <f>'VZGTTQ00009364 - Harini Sridhar'!G98</f>
        <v>4408.585365853658</v>
      </c>
      <c r="M626" s="15">
        <f>'VZGTTQ00009364 - Harini Sridhar'!H98</f>
        <v>0</v>
      </c>
      <c r="N626" s="15">
        <f>'VZGTTQ00009364 - Harini Sridhar'!I98</f>
        <v>0</v>
      </c>
      <c r="O626" s="15">
        <f>'VZGTTQ00009364 - Harini Sridhar'!J98</f>
        <v>4408.585365853658</v>
      </c>
      <c r="P626" s="15">
        <f>'VZGTTQ00009364 - Harini Sridhar'!K98</f>
        <v>4408.585365853658</v>
      </c>
      <c r="Q626" s="15">
        <f>'VZGTTQ00009364 - Harini Sridhar'!L98</f>
        <v>4408.585365853658</v>
      </c>
      <c r="R626" s="15">
        <f>'VZGTTQ00009364 - Harini Sridhar'!M98</f>
        <v>4408.585365853658</v>
      </c>
      <c r="S626" s="15">
        <f>'VZGTTQ00009364 - Harini Sridhar'!N98</f>
        <v>4408.585365853658</v>
      </c>
      <c r="T626" s="15">
        <f>'VZGTTQ00009364 - Harini Sridhar'!O98</f>
        <v>13225.756097560974</v>
      </c>
      <c r="U626" s="15">
        <f>'VZGTTQ00009364 - Harini Sridhar'!P98</f>
        <v>17634.341463414632</v>
      </c>
      <c r="V626" s="98">
        <f>'VZGTTQ00009364 - Harini Sridhar'!Q98</f>
        <v>0</v>
      </c>
    </row>
    <row r="627" spans="1:22" ht="20.9" customHeight="1">
      <c r="A627" s="98">
        <f>'VZGTTQ00009364 - Harini Sridhar'!A99</f>
        <v>834850</v>
      </c>
      <c r="B627" s="98" t="str">
        <f>'VZGTTQ00009364 - Harini Sridhar'!B99</f>
        <v>K,Balasubramaniyam</v>
      </c>
      <c r="C627" s="98" t="str">
        <f>'VZGTTQ00009364 - Harini Sridhar'!C99</f>
        <v xml:space="preserve">Offshore </v>
      </c>
      <c r="D627" s="98">
        <f>'VZGTTQ00009364 - Harini Sridhar'!D99</f>
        <v>0</v>
      </c>
      <c r="E627" s="103" t="str">
        <f>'VZGTTQ00009364 - Harini Sridhar'!E99</f>
        <v>Java MS Developer -Intermediate</v>
      </c>
      <c r="F627" s="111" t="s">
        <v>119</v>
      </c>
      <c r="G627" s="111" t="s">
        <v>120</v>
      </c>
      <c r="H627" s="98">
        <v>1000428977</v>
      </c>
      <c r="I627" s="98" t="s">
        <v>114</v>
      </c>
      <c r="J627" s="98" t="s">
        <v>33</v>
      </c>
      <c r="K627" s="15">
        <f>'VZGTTQ00009364 - Harini Sridhar'!F99</f>
        <v>21.512195121951219</v>
      </c>
      <c r="L627" s="15">
        <f>'VZGTTQ00009364 - Harini Sridhar'!G99</f>
        <v>3786.1463414634145</v>
      </c>
      <c r="M627" s="15">
        <f>'VZGTTQ00009364 - Harini Sridhar'!H99</f>
        <v>0</v>
      </c>
      <c r="N627" s="15">
        <f>'VZGTTQ00009364 - Harini Sridhar'!I99</f>
        <v>0</v>
      </c>
      <c r="O627" s="15">
        <f>'VZGTTQ00009364 - Harini Sridhar'!J99</f>
        <v>3786.1463414634145</v>
      </c>
      <c r="P627" s="15">
        <f>'VZGTTQ00009364 - Harini Sridhar'!K99</f>
        <v>3786.1463414634145</v>
      </c>
      <c r="Q627" s="15">
        <f>'VZGTTQ00009364 - Harini Sridhar'!L99</f>
        <v>3786.1463414634145</v>
      </c>
      <c r="R627" s="15">
        <f>'VZGTTQ00009364 - Harini Sridhar'!M99</f>
        <v>3786.1463414634145</v>
      </c>
      <c r="S627" s="15">
        <f>'VZGTTQ00009364 - Harini Sridhar'!N99</f>
        <v>3786.1463414634145</v>
      </c>
      <c r="T627" s="15">
        <f>'VZGTTQ00009364 - Harini Sridhar'!O99</f>
        <v>11358.439024390244</v>
      </c>
      <c r="U627" s="15">
        <f>'VZGTTQ00009364 - Harini Sridhar'!P99</f>
        <v>15144.585365853658</v>
      </c>
      <c r="V627" s="98">
        <f>'VZGTTQ00009364 - Harini Sridhar'!Q99</f>
        <v>0</v>
      </c>
    </row>
    <row r="628" spans="1:22" ht="20.9" customHeight="1">
      <c r="A628" s="98">
        <f>'VZGTTQ00009364 - Harini Sridhar'!A100</f>
        <v>910204</v>
      </c>
      <c r="B628" s="98" t="str">
        <f>'VZGTTQ00009364 - Harini Sridhar'!B100</f>
        <v>Shinde,Priyanka Mohan</v>
      </c>
      <c r="C628" s="98" t="str">
        <f>'VZGTTQ00009364 - Harini Sridhar'!C100</f>
        <v xml:space="preserve">Offshore </v>
      </c>
      <c r="D628" s="98">
        <f>'VZGTTQ00009364 - Harini Sridhar'!D100</f>
        <v>0</v>
      </c>
      <c r="E628" s="103" t="str">
        <f>'VZGTTQ00009364 - Harini Sridhar'!E100</f>
        <v>Java MS Developer -Intermediate</v>
      </c>
      <c r="F628" s="111" t="s">
        <v>119</v>
      </c>
      <c r="G628" s="111" t="s">
        <v>120</v>
      </c>
      <c r="H628" s="98">
        <v>1000428976</v>
      </c>
      <c r="I628" s="98" t="s">
        <v>115</v>
      </c>
      <c r="J628" s="98" t="s">
        <v>33</v>
      </c>
      <c r="K628" s="15">
        <f>'VZGTTQ00009364 - Harini Sridhar'!F100</f>
        <v>21.512195121951219</v>
      </c>
      <c r="L628" s="15">
        <f>'VZGTTQ00009364 - Harini Sridhar'!G100</f>
        <v>3786.1463414634145</v>
      </c>
      <c r="M628" s="15">
        <f>'VZGTTQ00009364 - Harini Sridhar'!H100</f>
        <v>0</v>
      </c>
      <c r="N628" s="15">
        <f>'VZGTTQ00009364 - Harini Sridhar'!I100</f>
        <v>0</v>
      </c>
      <c r="O628" s="15">
        <f>'VZGTTQ00009364 - Harini Sridhar'!J100</f>
        <v>3786.1463414634145</v>
      </c>
      <c r="P628" s="15">
        <f>'VZGTTQ00009364 - Harini Sridhar'!K100</f>
        <v>3786.1463414634145</v>
      </c>
      <c r="Q628" s="15">
        <f>'VZGTTQ00009364 - Harini Sridhar'!L100</f>
        <v>3786.1463414634145</v>
      </c>
      <c r="R628" s="15">
        <f>'VZGTTQ00009364 - Harini Sridhar'!M100</f>
        <v>3786.1463414634145</v>
      </c>
      <c r="S628" s="15">
        <f>'VZGTTQ00009364 - Harini Sridhar'!N100</f>
        <v>3786.1463414634145</v>
      </c>
      <c r="T628" s="15">
        <f>'VZGTTQ00009364 - Harini Sridhar'!O100</f>
        <v>11358.439024390244</v>
      </c>
      <c r="U628" s="15">
        <f>'VZGTTQ00009364 - Harini Sridhar'!P100</f>
        <v>15144.585365853658</v>
      </c>
      <c r="V628" s="98">
        <f>'VZGTTQ00009364 - Harini Sridhar'!Q100</f>
        <v>0</v>
      </c>
    </row>
    <row r="629" spans="1:22" ht="20.9" customHeight="1">
      <c r="A629" s="98">
        <f>'VZGTTQ00009364 - Harini Sridhar'!A101</f>
        <v>919882</v>
      </c>
      <c r="B629" s="98" t="str">
        <f>'VZGTTQ00009364 - Harini Sridhar'!B101</f>
        <v>Sai Priya,Kaminwar</v>
      </c>
      <c r="C629" s="98" t="str">
        <f>'VZGTTQ00009364 - Harini Sridhar'!C101</f>
        <v xml:space="preserve">Offshore </v>
      </c>
      <c r="D629" s="98">
        <f>'VZGTTQ00009364 - Harini Sridhar'!D101</f>
        <v>0</v>
      </c>
      <c r="E629" s="103" t="str">
        <f>'VZGTTQ00009364 - Harini Sridhar'!E101</f>
        <v>Java MS Developer -Intermediate</v>
      </c>
      <c r="F629" s="111" t="s">
        <v>119</v>
      </c>
      <c r="G629" s="111" t="s">
        <v>120</v>
      </c>
      <c r="H629" s="98">
        <v>1000428976</v>
      </c>
      <c r="I629" s="98" t="s">
        <v>115</v>
      </c>
      <c r="J629" s="98" t="s">
        <v>33</v>
      </c>
      <c r="K629" s="15">
        <f>'VZGTTQ00009364 - Harini Sridhar'!F101</f>
        <v>21.512195121951219</v>
      </c>
      <c r="L629" s="15">
        <f>'VZGTTQ00009364 - Harini Sridhar'!G101</f>
        <v>3786.1463414634145</v>
      </c>
      <c r="M629" s="15">
        <f>'VZGTTQ00009364 - Harini Sridhar'!H101</f>
        <v>0</v>
      </c>
      <c r="N629" s="15">
        <f>'VZGTTQ00009364 - Harini Sridhar'!I101</f>
        <v>0</v>
      </c>
      <c r="O629" s="15">
        <f>'VZGTTQ00009364 - Harini Sridhar'!J101</f>
        <v>3786.1463414634145</v>
      </c>
      <c r="P629" s="15">
        <f>'VZGTTQ00009364 - Harini Sridhar'!K101</f>
        <v>3786.1463414634145</v>
      </c>
      <c r="Q629" s="15">
        <f>'VZGTTQ00009364 - Harini Sridhar'!L101</f>
        <v>3786.1463414634145</v>
      </c>
      <c r="R629" s="15">
        <f>'VZGTTQ00009364 - Harini Sridhar'!M101</f>
        <v>3786.1463414634145</v>
      </c>
      <c r="S629" s="15">
        <f>'VZGTTQ00009364 - Harini Sridhar'!N101</f>
        <v>3786.1463414634145</v>
      </c>
      <c r="T629" s="15">
        <f>'VZGTTQ00009364 - Harini Sridhar'!O101</f>
        <v>11358.439024390244</v>
      </c>
      <c r="U629" s="15">
        <f>'VZGTTQ00009364 - Harini Sridhar'!P101</f>
        <v>15144.585365853658</v>
      </c>
      <c r="V629" s="98">
        <f>'VZGTTQ00009364 - Harini Sridhar'!Q101</f>
        <v>0</v>
      </c>
    </row>
    <row r="630" spans="1:22" ht="20.9" customHeight="1">
      <c r="A630" s="98">
        <f>'VZGTTQ00009364 - Harini Sridhar'!A102</f>
        <v>936704</v>
      </c>
      <c r="B630" s="98" t="str">
        <f>'VZGTTQ00009364 - Harini Sridhar'!B102</f>
        <v>Vellingiri,Gomathi</v>
      </c>
      <c r="C630" s="98" t="str">
        <f>'VZGTTQ00009364 - Harini Sridhar'!C102</f>
        <v xml:space="preserve">Offshore </v>
      </c>
      <c r="D630" s="98">
        <f>'VZGTTQ00009364 - Harini Sridhar'!D102</f>
        <v>0</v>
      </c>
      <c r="E630" s="103" t="str">
        <f>'VZGTTQ00009364 - Harini Sridhar'!E102</f>
        <v>Java MS Developer -Intermediate</v>
      </c>
      <c r="F630" s="111" t="s">
        <v>119</v>
      </c>
      <c r="G630" s="111" t="s">
        <v>120</v>
      </c>
      <c r="H630" s="98">
        <v>1000428976</v>
      </c>
      <c r="I630" s="98" t="s">
        <v>115</v>
      </c>
      <c r="J630" s="98" t="s">
        <v>33</v>
      </c>
      <c r="K630" s="15">
        <f>'VZGTTQ00009364 - Harini Sridhar'!F102</f>
        <v>21.512195121951219</v>
      </c>
      <c r="L630" s="15">
        <f>'VZGTTQ00009364 - Harini Sridhar'!G102</f>
        <v>3786.1463414634145</v>
      </c>
      <c r="M630" s="15">
        <f>'VZGTTQ00009364 - Harini Sridhar'!H102</f>
        <v>0</v>
      </c>
      <c r="N630" s="15">
        <f>'VZGTTQ00009364 - Harini Sridhar'!I102</f>
        <v>0</v>
      </c>
      <c r="O630" s="15">
        <f>'VZGTTQ00009364 - Harini Sridhar'!J102</f>
        <v>3786.1463414634145</v>
      </c>
      <c r="P630" s="15">
        <f>'VZGTTQ00009364 - Harini Sridhar'!K102</f>
        <v>3786.1463414634145</v>
      </c>
      <c r="Q630" s="15">
        <f>'VZGTTQ00009364 - Harini Sridhar'!L102</f>
        <v>3786.1463414634145</v>
      </c>
      <c r="R630" s="15">
        <f>'VZGTTQ00009364 - Harini Sridhar'!M102</f>
        <v>3786.1463414634145</v>
      </c>
      <c r="S630" s="15">
        <f>'VZGTTQ00009364 - Harini Sridhar'!N102</f>
        <v>3786.1463414634145</v>
      </c>
      <c r="T630" s="15">
        <f>'VZGTTQ00009364 - Harini Sridhar'!O102</f>
        <v>11358.439024390244</v>
      </c>
      <c r="U630" s="15">
        <f>'VZGTTQ00009364 - Harini Sridhar'!P102</f>
        <v>15144.585365853658</v>
      </c>
      <c r="V630" s="98">
        <f>'VZGTTQ00009364 - Harini Sridhar'!Q102</f>
        <v>0</v>
      </c>
    </row>
    <row r="631" spans="1:22" ht="20.9" customHeight="1">
      <c r="A631" s="98">
        <f>'VZGTTQ00009364 - Harini Sridhar'!A103</f>
        <v>2126604</v>
      </c>
      <c r="B631" s="98" t="str">
        <f>'VZGTTQ00009364 - Harini Sridhar'!B103</f>
        <v>Boolchandani,Sankalp</v>
      </c>
      <c r="C631" s="98" t="str">
        <f>'VZGTTQ00009364 - Harini Sridhar'!C103</f>
        <v xml:space="preserve">Offshore </v>
      </c>
      <c r="D631" s="98">
        <f>'VZGTTQ00009364 - Harini Sridhar'!D103</f>
        <v>0</v>
      </c>
      <c r="E631" s="103" t="str">
        <f>'VZGTTQ00009364 - Harini Sridhar'!E103</f>
        <v>Java MS Developer -Intermediate</v>
      </c>
      <c r="F631" s="111" t="s">
        <v>119</v>
      </c>
      <c r="G631" s="111" t="s">
        <v>120</v>
      </c>
      <c r="H631" s="98">
        <v>1000428976</v>
      </c>
      <c r="I631" s="98" t="s">
        <v>115</v>
      </c>
      <c r="J631" s="98" t="s">
        <v>33</v>
      </c>
      <c r="K631" s="15">
        <f>'VZGTTQ00009364 - Harini Sridhar'!F103</f>
        <v>21.512195121951219</v>
      </c>
      <c r="L631" s="15">
        <f>'VZGTTQ00009364 - Harini Sridhar'!G103</f>
        <v>3786.1463414634145</v>
      </c>
      <c r="M631" s="15">
        <f>'VZGTTQ00009364 - Harini Sridhar'!H103</f>
        <v>0</v>
      </c>
      <c r="N631" s="15">
        <f>'VZGTTQ00009364 - Harini Sridhar'!I103</f>
        <v>0</v>
      </c>
      <c r="O631" s="15">
        <f>'VZGTTQ00009364 - Harini Sridhar'!J103</f>
        <v>3786.1463414634145</v>
      </c>
      <c r="P631" s="15">
        <f>'VZGTTQ00009364 - Harini Sridhar'!K103</f>
        <v>3786.1463414634145</v>
      </c>
      <c r="Q631" s="15">
        <f>'VZGTTQ00009364 - Harini Sridhar'!L103</f>
        <v>3786.1463414634145</v>
      </c>
      <c r="R631" s="15">
        <f>'VZGTTQ00009364 - Harini Sridhar'!M103</f>
        <v>3786.1463414634145</v>
      </c>
      <c r="S631" s="15">
        <f>'VZGTTQ00009364 - Harini Sridhar'!N103</f>
        <v>3786.1463414634145</v>
      </c>
      <c r="T631" s="15">
        <f>'VZGTTQ00009364 - Harini Sridhar'!O103</f>
        <v>11358.439024390244</v>
      </c>
      <c r="U631" s="15">
        <f>'VZGTTQ00009364 - Harini Sridhar'!P103</f>
        <v>15144.585365853658</v>
      </c>
      <c r="V631" s="98">
        <f>'VZGTTQ00009364 - Harini Sridhar'!Q103</f>
        <v>0</v>
      </c>
    </row>
    <row r="632" spans="1:22" ht="20.9" customHeight="1">
      <c r="A632" s="98">
        <f>'VZGTTQ00009364 - Harini Sridhar'!A104</f>
        <v>2134698</v>
      </c>
      <c r="B632" s="98" t="str">
        <f>'VZGTTQ00009364 - Harini Sridhar'!B104</f>
        <v>E,Sowndariya</v>
      </c>
      <c r="C632" s="98" t="str">
        <f>'VZGTTQ00009364 - Harini Sridhar'!C104</f>
        <v xml:space="preserve">Offshore </v>
      </c>
      <c r="D632" s="98">
        <f>'VZGTTQ00009364 - Harini Sridhar'!D104</f>
        <v>0</v>
      </c>
      <c r="E632" s="103" t="str">
        <f>'VZGTTQ00009364 - Harini Sridhar'!E104</f>
        <v>Java MS Developer -Intermediate</v>
      </c>
      <c r="F632" s="111" t="s">
        <v>119</v>
      </c>
      <c r="G632" s="111" t="s">
        <v>120</v>
      </c>
      <c r="H632" s="98">
        <v>1000428976</v>
      </c>
      <c r="I632" s="98" t="s">
        <v>115</v>
      </c>
      <c r="J632" s="98" t="s">
        <v>24</v>
      </c>
      <c r="K632" s="15">
        <f>'VZGTTQ00009364 - Harini Sridhar'!F104</f>
        <v>19.365853658536587</v>
      </c>
      <c r="L632" s="15">
        <f>'VZGTTQ00009364 - Harini Sridhar'!G104</f>
        <v>3408.3902439024391</v>
      </c>
      <c r="M632" s="15">
        <f>'VZGTTQ00009364 - Harini Sridhar'!H104</f>
        <v>0</v>
      </c>
      <c r="N632" s="15">
        <f>'VZGTTQ00009364 - Harini Sridhar'!I104</f>
        <v>0</v>
      </c>
      <c r="O632" s="15">
        <f>'VZGTTQ00009364 - Harini Sridhar'!J104</f>
        <v>3408.3902439024391</v>
      </c>
      <c r="P632" s="15">
        <f>'VZGTTQ00009364 - Harini Sridhar'!K104</f>
        <v>3408.3902439024391</v>
      </c>
      <c r="Q632" s="15">
        <f>'VZGTTQ00009364 - Harini Sridhar'!L104</f>
        <v>3408.3902439024391</v>
      </c>
      <c r="R632" s="15">
        <f>'VZGTTQ00009364 - Harini Sridhar'!M104</f>
        <v>3408.3902439024391</v>
      </c>
      <c r="S632" s="15">
        <f>'VZGTTQ00009364 - Harini Sridhar'!N104</f>
        <v>3408.3902439024391</v>
      </c>
      <c r="T632" s="15">
        <f>'VZGTTQ00009364 - Harini Sridhar'!O104</f>
        <v>10225.170731707318</v>
      </c>
      <c r="U632" s="15">
        <f>'VZGTTQ00009364 - Harini Sridhar'!P104</f>
        <v>13633.560975609756</v>
      </c>
      <c r="V632" s="98">
        <f>'VZGTTQ00009364 - Harini Sridhar'!Q104</f>
        <v>0</v>
      </c>
    </row>
    <row r="633" spans="1:22" ht="20.9" customHeight="1">
      <c r="A633" s="98">
        <f>'VZGTTQ00009364 - Harini Sridhar'!A105</f>
        <v>2136226</v>
      </c>
      <c r="B633" s="98" t="str">
        <f>'VZGTTQ00009364 - Harini Sridhar'!B105</f>
        <v>Nagalakshmi,Bolagoni</v>
      </c>
      <c r="C633" s="98" t="str">
        <f>'VZGTTQ00009364 - Harini Sridhar'!C105</f>
        <v xml:space="preserve">Offshore </v>
      </c>
      <c r="D633" s="98">
        <f>'VZGTTQ00009364 - Harini Sridhar'!D105</f>
        <v>0</v>
      </c>
      <c r="E633" s="103" t="str">
        <f>'VZGTTQ00009364 - Harini Sridhar'!E105</f>
        <v>Java MS Developer -Intermediate</v>
      </c>
      <c r="F633" s="111" t="s">
        <v>119</v>
      </c>
      <c r="G633" s="111" t="s">
        <v>120</v>
      </c>
      <c r="H633" s="98">
        <v>1000428976</v>
      </c>
      <c r="I633" s="98" t="s">
        <v>115</v>
      </c>
      <c r="J633" s="98" t="s">
        <v>24</v>
      </c>
      <c r="K633" s="15">
        <f>'VZGTTQ00009364 - Harini Sridhar'!F105</f>
        <v>19.365853658536587</v>
      </c>
      <c r="L633" s="15">
        <f>'VZGTTQ00009364 - Harini Sridhar'!G105</f>
        <v>3408.3902439024391</v>
      </c>
      <c r="M633" s="15">
        <f>'VZGTTQ00009364 - Harini Sridhar'!H105</f>
        <v>0</v>
      </c>
      <c r="N633" s="15">
        <f>'VZGTTQ00009364 - Harini Sridhar'!I105</f>
        <v>0</v>
      </c>
      <c r="O633" s="15">
        <f>'VZGTTQ00009364 - Harini Sridhar'!J105</f>
        <v>3408.3902439024391</v>
      </c>
      <c r="P633" s="15">
        <f>'VZGTTQ00009364 - Harini Sridhar'!K105</f>
        <v>3408.3902439024391</v>
      </c>
      <c r="Q633" s="15">
        <f>'VZGTTQ00009364 - Harini Sridhar'!L105</f>
        <v>3408.3902439024391</v>
      </c>
      <c r="R633" s="15">
        <f>'VZGTTQ00009364 - Harini Sridhar'!M105</f>
        <v>3408.3902439024391</v>
      </c>
      <c r="S633" s="15">
        <f>'VZGTTQ00009364 - Harini Sridhar'!N105</f>
        <v>3408.3902439024391</v>
      </c>
      <c r="T633" s="15">
        <f>'VZGTTQ00009364 - Harini Sridhar'!O105</f>
        <v>10225.170731707318</v>
      </c>
      <c r="U633" s="15">
        <f>'VZGTTQ00009364 - Harini Sridhar'!P105</f>
        <v>13633.560975609756</v>
      </c>
      <c r="V633" s="98">
        <f>'VZGTTQ00009364 - Harini Sridhar'!Q105</f>
        <v>0</v>
      </c>
    </row>
    <row r="634" spans="1:22" ht="20.9" customHeight="1">
      <c r="A634" s="98">
        <f>'VZGTTQ00009364 - Harini Sridhar'!A106</f>
        <v>2152205</v>
      </c>
      <c r="B634" s="98" t="str">
        <f>'VZGTTQ00009364 - Harini Sridhar'!B106</f>
        <v>Chinta,Prasanna Nagasai</v>
      </c>
      <c r="C634" s="98" t="str">
        <f>'VZGTTQ00009364 - Harini Sridhar'!C106</f>
        <v xml:space="preserve">Offshore </v>
      </c>
      <c r="D634" s="98">
        <f>'VZGTTQ00009364 - Harini Sridhar'!D106</f>
        <v>0</v>
      </c>
      <c r="E634" s="103" t="str">
        <f>'VZGTTQ00009364 - Harini Sridhar'!E106</f>
        <v>Java MS Developer -Junior</v>
      </c>
      <c r="F634" s="111" t="s">
        <v>119</v>
      </c>
      <c r="G634" s="111" t="s">
        <v>120</v>
      </c>
      <c r="H634" s="98">
        <v>1000428976</v>
      </c>
      <c r="I634" s="98" t="s">
        <v>115</v>
      </c>
      <c r="J634" s="98" t="s">
        <v>33</v>
      </c>
      <c r="K634" s="15">
        <f>'VZGTTQ00009364 - Harini Sridhar'!F106</f>
        <v>17.670731707317074</v>
      </c>
      <c r="L634" s="15">
        <f>'VZGTTQ00009364 - Harini Sridhar'!G106</f>
        <v>3110.0487804878048</v>
      </c>
      <c r="M634" s="15">
        <f>'VZGTTQ00009364 - Harini Sridhar'!H106</f>
        <v>0</v>
      </c>
      <c r="N634" s="15">
        <f>'VZGTTQ00009364 - Harini Sridhar'!I106</f>
        <v>0</v>
      </c>
      <c r="O634" s="15">
        <f>'VZGTTQ00009364 - Harini Sridhar'!J106</f>
        <v>3110.0487804878048</v>
      </c>
      <c r="P634" s="15">
        <f>'VZGTTQ00009364 - Harini Sridhar'!K106</f>
        <v>3110.0487804878048</v>
      </c>
      <c r="Q634" s="15">
        <f>'VZGTTQ00009364 - Harini Sridhar'!L106</f>
        <v>3110.0487804878048</v>
      </c>
      <c r="R634" s="15">
        <f>'VZGTTQ00009364 - Harini Sridhar'!M106</f>
        <v>3110.0487804878048</v>
      </c>
      <c r="S634" s="15">
        <f>'VZGTTQ00009364 - Harini Sridhar'!N106</f>
        <v>3110.0487804878048</v>
      </c>
      <c r="T634" s="15">
        <f>'VZGTTQ00009364 - Harini Sridhar'!O106</f>
        <v>9330.1463414634145</v>
      </c>
      <c r="U634" s="15">
        <f>'VZGTTQ00009364 - Harini Sridhar'!P106</f>
        <v>12440.195121951219</v>
      </c>
      <c r="V634" s="98">
        <f>'VZGTTQ00009364 - Harini Sridhar'!Q106</f>
        <v>0</v>
      </c>
    </row>
    <row r="635" spans="1:22" ht="20.9" customHeight="1">
      <c r="A635" s="98">
        <f>'VZGTTQ00009364 - Harini Sridhar'!A107</f>
        <v>2263415</v>
      </c>
      <c r="B635" s="98" t="str">
        <f>'VZGTTQ00009364 - Harini Sridhar'!B107</f>
        <v>Chakrabarty,Abhilash</v>
      </c>
      <c r="C635" s="98" t="str">
        <f>'VZGTTQ00009364 - Harini Sridhar'!C107</f>
        <v xml:space="preserve">Offshore </v>
      </c>
      <c r="D635" s="98">
        <f>'VZGTTQ00009364 - Harini Sridhar'!D107</f>
        <v>0</v>
      </c>
      <c r="E635" s="103" t="str">
        <f>'VZGTTQ00009364 - Harini Sridhar'!E107</f>
        <v>Java MS Developer -Junior</v>
      </c>
      <c r="F635" s="111" t="s">
        <v>119</v>
      </c>
      <c r="G635" s="111" t="s">
        <v>120</v>
      </c>
      <c r="H635" s="98">
        <v>1000428976</v>
      </c>
      <c r="I635" s="98" t="s">
        <v>115</v>
      </c>
      <c r="J635" s="98" t="s">
        <v>33</v>
      </c>
      <c r="K635" s="15">
        <f>'VZGTTQ00009364 - Harini Sridhar'!F107</f>
        <v>17.670731707317074</v>
      </c>
      <c r="L635" s="15">
        <f>'VZGTTQ00009364 - Harini Sridhar'!G107</f>
        <v>3110.0487804878048</v>
      </c>
      <c r="M635" s="15">
        <f>'VZGTTQ00009364 - Harini Sridhar'!H107</f>
        <v>0</v>
      </c>
      <c r="N635" s="15">
        <f>'VZGTTQ00009364 - Harini Sridhar'!I107</f>
        <v>0</v>
      </c>
      <c r="O635" s="15">
        <f>'VZGTTQ00009364 - Harini Sridhar'!J107</f>
        <v>3110.0487804878048</v>
      </c>
      <c r="P635" s="15">
        <f>'VZGTTQ00009364 - Harini Sridhar'!K107</f>
        <v>3110.0487804878048</v>
      </c>
      <c r="Q635" s="15">
        <f>'VZGTTQ00009364 - Harini Sridhar'!L107</f>
        <v>3110.0487804878048</v>
      </c>
      <c r="R635" s="15">
        <f>'VZGTTQ00009364 - Harini Sridhar'!M107</f>
        <v>3110.0487804878048</v>
      </c>
      <c r="S635" s="15">
        <f>'VZGTTQ00009364 - Harini Sridhar'!N107</f>
        <v>3110.0487804878048</v>
      </c>
      <c r="T635" s="15">
        <f>'VZGTTQ00009364 - Harini Sridhar'!O107</f>
        <v>9330.1463414634145</v>
      </c>
      <c r="U635" s="15">
        <f>'VZGTTQ00009364 - Harini Sridhar'!P107</f>
        <v>12440.195121951219</v>
      </c>
      <c r="V635" s="98">
        <f>'VZGTTQ00009364 - Harini Sridhar'!Q107</f>
        <v>0</v>
      </c>
    </row>
    <row r="636" spans="1:22" ht="20.9" customHeight="1">
      <c r="A636" s="98">
        <f>'VZGTTQ00009364 - Harini Sridhar'!A108</f>
        <v>896911</v>
      </c>
      <c r="B636" s="98" t="str">
        <f>'VZGTTQ00009364 - Harini Sridhar'!B108</f>
        <v>V P,Gophika</v>
      </c>
      <c r="C636" s="98" t="str">
        <f>'VZGTTQ00009364 - Harini Sridhar'!C108</f>
        <v xml:space="preserve">Offshore </v>
      </c>
      <c r="D636" s="98">
        <f>'VZGTTQ00009364 - Harini Sridhar'!D108</f>
        <v>0</v>
      </c>
      <c r="E636" s="103" t="str">
        <f>'VZGTTQ00009364 - Harini Sridhar'!E108</f>
        <v>Java MS Developer -Junior</v>
      </c>
      <c r="F636" s="111" t="s">
        <v>119</v>
      </c>
      <c r="G636" s="111" t="s">
        <v>120</v>
      </c>
      <c r="H636" s="98">
        <v>1000428977</v>
      </c>
      <c r="I636" s="98" t="s">
        <v>114</v>
      </c>
      <c r="J636" s="98" t="s">
        <v>33</v>
      </c>
      <c r="K636" s="15">
        <f>'VZGTTQ00009364 - Harini Sridhar'!F108</f>
        <v>17.670731707317074</v>
      </c>
      <c r="L636" s="15">
        <f>'VZGTTQ00009364 - Harini Sridhar'!G108</f>
        <v>3110.0487804878048</v>
      </c>
      <c r="M636" s="15">
        <f>'VZGTTQ00009364 - Harini Sridhar'!H108</f>
        <v>0</v>
      </c>
      <c r="N636" s="15">
        <f>'VZGTTQ00009364 - Harini Sridhar'!I108</f>
        <v>0</v>
      </c>
      <c r="O636" s="15">
        <f>'VZGTTQ00009364 - Harini Sridhar'!J108</f>
        <v>3110.0487804878048</v>
      </c>
      <c r="P636" s="15">
        <f>'VZGTTQ00009364 - Harini Sridhar'!K108</f>
        <v>3110.0487804878048</v>
      </c>
      <c r="Q636" s="15">
        <f>'VZGTTQ00009364 - Harini Sridhar'!L108</f>
        <v>3110.0487804878048</v>
      </c>
      <c r="R636" s="15">
        <f>'VZGTTQ00009364 - Harini Sridhar'!M108</f>
        <v>3110.0487804878048</v>
      </c>
      <c r="S636" s="15">
        <f>'VZGTTQ00009364 - Harini Sridhar'!N108</f>
        <v>3110.0487804878048</v>
      </c>
      <c r="T636" s="15">
        <f>'VZGTTQ00009364 - Harini Sridhar'!O108</f>
        <v>9330.1463414634145</v>
      </c>
      <c r="U636" s="15">
        <f>'VZGTTQ00009364 - Harini Sridhar'!P108</f>
        <v>12440.195121951219</v>
      </c>
      <c r="V636" s="98">
        <f>'VZGTTQ00009364 - Harini Sridhar'!Q108</f>
        <v>0</v>
      </c>
    </row>
    <row r="637" spans="1:22" ht="20.9" customHeight="1">
      <c r="A637" s="98">
        <f>'VZGTTQ00009364 - Harini Sridhar'!A109</f>
        <v>2207648</v>
      </c>
      <c r="B637" s="98" t="str">
        <f>'VZGTTQ00009364 - Harini Sridhar'!B109</f>
        <v>Raipatrewar,Arati Avinash</v>
      </c>
      <c r="C637" s="98" t="str">
        <f>'VZGTTQ00009364 - Harini Sridhar'!C109</f>
        <v xml:space="preserve">Offshore </v>
      </c>
      <c r="D637" s="98">
        <f>'VZGTTQ00009364 - Harini Sridhar'!D109</f>
        <v>0</v>
      </c>
      <c r="E637" s="103" t="str">
        <f>'VZGTTQ00009364 - Harini Sridhar'!E109</f>
        <v>Java MS Developer -Junior</v>
      </c>
      <c r="F637" s="111" t="s">
        <v>119</v>
      </c>
      <c r="G637" s="111" t="s">
        <v>120</v>
      </c>
      <c r="H637" s="98">
        <v>1000428977</v>
      </c>
      <c r="I637" s="98" t="s">
        <v>114</v>
      </c>
      <c r="J637" s="98" t="s">
        <v>33</v>
      </c>
      <c r="K637" s="15">
        <f>'VZGTTQ00009364 - Harini Sridhar'!F109</f>
        <v>17.670731707317074</v>
      </c>
      <c r="L637" s="15">
        <f>'VZGTTQ00009364 - Harini Sridhar'!G109</f>
        <v>3110.0487804878048</v>
      </c>
      <c r="M637" s="15">
        <f>'VZGTTQ00009364 - Harini Sridhar'!H109</f>
        <v>0</v>
      </c>
      <c r="N637" s="15">
        <f>'VZGTTQ00009364 - Harini Sridhar'!I109</f>
        <v>0</v>
      </c>
      <c r="O637" s="15">
        <f>'VZGTTQ00009364 - Harini Sridhar'!J109</f>
        <v>3110.0487804878048</v>
      </c>
      <c r="P637" s="15">
        <f>'VZGTTQ00009364 - Harini Sridhar'!K109</f>
        <v>3110.0487804878048</v>
      </c>
      <c r="Q637" s="15">
        <f>'VZGTTQ00009364 - Harini Sridhar'!L109</f>
        <v>3110.0487804878048</v>
      </c>
      <c r="R637" s="15">
        <f>'VZGTTQ00009364 - Harini Sridhar'!M109</f>
        <v>3110.0487804878048</v>
      </c>
      <c r="S637" s="15">
        <f>'VZGTTQ00009364 - Harini Sridhar'!N109</f>
        <v>3110.0487804878048</v>
      </c>
      <c r="T637" s="15">
        <f>'VZGTTQ00009364 - Harini Sridhar'!O109</f>
        <v>9330.1463414634145</v>
      </c>
      <c r="U637" s="15">
        <f>'VZGTTQ00009364 - Harini Sridhar'!P109</f>
        <v>12440.195121951219</v>
      </c>
      <c r="V637" s="98">
        <f>'VZGTTQ00009364 - Harini Sridhar'!Q109</f>
        <v>0</v>
      </c>
    </row>
    <row r="638" spans="1:22" ht="20.9" customHeight="1">
      <c r="A638" s="98">
        <f>'VZGTTQ00009364 - Harini Sridhar'!A110</f>
        <v>2135311</v>
      </c>
      <c r="B638" s="98" t="str">
        <f>'VZGTTQ00009364 - Harini Sridhar'!B110</f>
        <v>Bahukhandi,Rishabh</v>
      </c>
      <c r="C638" s="98" t="str">
        <f>'VZGTTQ00009364 - Harini Sridhar'!C110</f>
        <v xml:space="preserve">Offshore </v>
      </c>
      <c r="D638" s="98">
        <f>'VZGTTQ00009364 - Harini Sridhar'!D110</f>
        <v>0</v>
      </c>
      <c r="E638" s="103" t="str">
        <f>'VZGTTQ00009364 - Harini Sridhar'!E110</f>
        <v>Java MS Developer -Junior</v>
      </c>
      <c r="F638" s="111" t="s">
        <v>119</v>
      </c>
      <c r="G638" s="111" t="s">
        <v>120</v>
      </c>
      <c r="H638" s="98">
        <v>1000428977</v>
      </c>
      <c r="I638" s="98" t="s">
        <v>114</v>
      </c>
      <c r="J638" s="98" t="s">
        <v>33</v>
      </c>
      <c r="K638" s="15">
        <f>'VZGTTQ00009364 - Harini Sridhar'!F110</f>
        <v>17.670731707317074</v>
      </c>
      <c r="L638" s="15">
        <f>'VZGTTQ00009364 - Harini Sridhar'!G110</f>
        <v>3110.0487804878048</v>
      </c>
      <c r="M638" s="15">
        <f>'VZGTTQ00009364 - Harini Sridhar'!H110</f>
        <v>0</v>
      </c>
      <c r="N638" s="15">
        <f>'VZGTTQ00009364 - Harini Sridhar'!I110</f>
        <v>0</v>
      </c>
      <c r="O638" s="15">
        <f>'VZGTTQ00009364 - Harini Sridhar'!J110</f>
        <v>3110.0487804878048</v>
      </c>
      <c r="P638" s="15">
        <f>'VZGTTQ00009364 - Harini Sridhar'!K110</f>
        <v>3110.0487804878048</v>
      </c>
      <c r="Q638" s="15">
        <f>'VZGTTQ00009364 - Harini Sridhar'!L110</f>
        <v>3110.0487804878048</v>
      </c>
      <c r="R638" s="15">
        <f>'VZGTTQ00009364 - Harini Sridhar'!M110</f>
        <v>3110.0487804878048</v>
      </c>
      <c r="S638" s="15">
        <f>'VZGTTQ00009364 - Harini Sridhar'!N110</f>
        <v>3110.0487804878048</v>
      </c>
      <c r="T638" s="15">
        <f>'VZGTTQ00009364 - Harini Sridhar'!O110</f>
        <v>9330.1463414634145</v>
      </c>
      <c r="U638" s="15">
        <f>'VZGTTQ00009364 - Harini Sridhar'!P110</f>
        <v>12440.195121951219</v>
      </c>
      <c r="V638" s="98">
        <f>'VZGTTQ00009364 - Harini Sridhar'!Q110</f>
        <v>0</v>
      </c>
    </row>
    <row r="639" spans="1:22" ht="20.9" customHeight="1">
      <c r="A639" s="98">
        <f>'VZGTTQ00009364 - Harini Sridhar'!A111</f>
        <v>2329772</v>
      </c>
      <c r="B639" s="98" t="str">
        <f>'VZGTTQ00009364 - Harini Sridhar'!B111</f>
        <v>Pilli,Ratna Kumari</v>
      </c>
      <c r="C639" s="98" t="str">
        <f>'VZGTTQ00009364 - Harini Sridhar'!C111</f>
        <v xml:space="preserve">Offshore </v>
      </c>
      <c r="D639" s="98">
        <f>'VZGTTQ00009364 - Harini Sridhar'!D111</f>
        <v>0</v>
      </c>
      <c r="E639" s="103" t="str">
        <f>'VZGTTQ00009364 - Harini Sridhar'!E111</f>
        <v>Java MS Developer -Junior</v>
      </c>
      <c r="F639" s="111" t="s">
        <v>119</v>
      </c>
      <c r="G639" s="111" t="s">
        <v>120</v>
      </c>
      <c r="H639" s="98">
        <v>1000428977</v>
      </c>
      <c r="I639" s="98" t="s">
        <v>114</v>
      </c>
      <c r="J639" s="98" t="s">
        <v>33</v>
      </c>
      <c r="K639" s="15">
        <f>'VZGTTQ00009364 - Harini Sridhar'!F111</f>
        <v>17.670731707317074</v>
      </c>
      <c r="L639" s="15">
        <f>'VZGTTQ00009364 - Harini Sridhar'!G111</f>
        <v>3110.0487804878048</v>
      </c>
      <c r="M639" s="15">
        <f>'VZGTTQ00009364 - Harini Sridhar'!H111</f>
        <v>0</v>
      </c>
      <c r="N639" s="15">
        <f>'VZGTTQ00009364 - Harini Sridhar'!I111</f>
        <v>0</v>
      </c>
      <c r="O639" s="15">
        <f>'VZGTTQ00009364 - Harini Sridhar'!J111</f>
        <v>3110.0487804878048</v>
      </c>
      <c r="P639" s="15">
        <f>'VZGTTQ00009364 - Harini Sridhar'!K111</f>
        <v>3110.0487804878048</v>
      </c>
      <c r="Q639" s="15">
        <f>'VZGTTQ00009364 - Harini Sridhar'!L111</f>
        <v>3110.0487804878048</v>
      </c>
      <c r="R639" s="15">
        <f>'VZGTTQ00009364 - Harini Sridhar'!M111</f>
        <v>3110.0487804878048</v>
      </c>
      <c r="S639" s="15">
        <f>'VZGTTQ00009364 - Harini Sridhar'!N111</f>
        <v>3110.0487804878048</v>
      </c>
      <c r="T639" s="15">
        <f>'VZGTTQ00009364 - Harini Sridhar'!O111</f>
        <v>9330.1463414634145</v>
      </c>
      <c r="U639" s="15">
        <f>'VZGTTQ00009364 - Harini Sridhar'!P111</f>
        <v>12440.195121951219</v>
      </c>
      <c r="V639" s="98">
        <f>'VZGTTQ00009364 - Harini Sridhar'!Q111</f>
        <v>0</v>
      </c>
    </row>
    <row r="640" spans="1:22" ht="20.9" customHeight="1">
      <c r="A640" s="98">
        <f>'VZGTTQ00009364 - Harini Sridhar'!A112</f>
        <v>645969</v>
      </c>
      <c r="B640" s="98" t="str">
        <f>'VZGTTQ00009364 - Harini Sridhar'!B112</f>
        <v>Mohan Raj Thammali</v>
      </c>
      <c r="C640" s="98" t="str">
        <f>'VZGTTQ00009364 - Harini Sridhar'!C112</f>
        <v xml:space="preserve">Offshore </v>
      </c>
      <c r="D640" s="98">
        <f>'VZGTTQ00009364 - Harini Sridhar'!D112</f>
        <v>0</v>
      </c>
      <c r="E640" s="103" t="str">
        <f>'VZGTTQ00009364 - Harini Sridhar'!E112</f>
        <v>Java MS Developer -Junior</v>
      </c>
      <c r="F640" s="111" t="s">
        <v>119</v>
      </c>
      <c r="G640" s="111" t="s">
        <v>120</v>
      </c>
      <c r="H640" s="98">
        <v>1000428977</v>
      </c>
      <c r="I640" s="98" t="s">
        <v>114</v>
      </c>
      <c r="J640" s="98" t="s">
        <v>53</v>
      </c>
      <c r="K640" s="15">
        <f>'VZGTTQ00009364 - Harini Sridhar'!F112</f>
        <v>17.670731707317074</v>
      </c>
      <c r="L640" s="15">
        <f>'VZGTTQ00009364 - Harini Sridhar'!G112</f>
        <v>3110.0487804878048</v>
      </c>
      <c r="M640" s="15">
        <f>'VZGTTQ00009364 - Harini Sridhar'!H112</f>
        <v>0</v>
      </c>
      <c r="N640" s="15">
        <f>'VZGTTQ00009364 - Harini Sridhar'!I112</f>
        <v>0</v>
      </c>
      <c r="O640" s="15">
        <f>'VZGTTQ00009364 - Harini Sridhar'!J112</f>
        <v>3110.0487804878048</v>
      </c>
      <c r="P640" s="15">
        <f>'VZGTTQ00009364 - Harini Sridhar'!K112</f>
        <v>3110.0487804878048</v>
      </c>
      <c r="Q640" s="15">
        <f>'VZGTTQ00009364 - Harini Sridhar'!L112</f>
        <v>3110.0487804878048</v>
      </c>
      <c r="R640" s="15">
        <f>'VZGTTQ00009364 - Harini Sridhar'!M112</f>
        <v>3110.0487804878048</v>
      </c>
      <c r="S640" s="15">
        <f>'VZGTTQ00009364 - Harini Sridhar'!N112</f>
        <v>3110.0487804878048</v>
      </c>
      <c r="T640" s="15">
        <f>'VZGTTQ00009364 - Harini Sridhar'!O112</f>
        <v>9330.1463414634145</v>
      </c>
      <c r="U640" s="15">
        <f>'VZGTTQ00009364 - Harini Sridhar'!P112</f>
        <v>12440.195121951219</v>
      </c>
      <c r="V640" s="98">
        <f>'VZGTTQ00009364 - Harini Sridhar'!Q112</f>
        <v>0</v>
      </c>
    </row>
    <row r="641" spans="1:22" ht="20.9" customHeight="1">
      <c r="A641" s="98">
        <f>'VZGTTQ00009364 - Harini Sridhar'!A113</f>
        <v>775337</v>
      </c>
      <c r="B641" s="98" t="str">
        <f>'VZGTTQ00009364 - Harini Sridhar'!B113</f>
        <v>Ekta Karda</v>
      </c>
      <c r="C641" s="98" t="str">
        <f>'VZGTTQ00009364 - Harini Sridhar'!C113</f>
        <v xml:space="preserve">Offshore </v>
      </c>
      <c r="D641" s="98">
        <f>'VZGTTQ00009364 - Harini Sridhar'!D113</f>
        <v>0</v>
      </c>
      <c r="E641" s="103" t="str">
        <f>'VZGTTQ00009364 - Harini Sridhar'!E113</f>
        <v>Java MS Developer -Junior</v>
      </c>
      <c r="F641" s="111" t="s">
        <v>119</v>
      </c>
      <c r="G641" s="111" t="s">
        <v>120</v>
      </c>
      <c r="H641" s="98">
        <v>1000428976</v>
      </c>
      <c r="I641" s="98" t="s">
        <v>115</v>
      </c>
      <c r="J641" s="98" t="s">
        <v>53</v>
      </c>
      <c r="K641" s="15">
        <f>'VZGTTQ00009364 - Harini Sridhar'!F113</f>
        <v>17.670731707317074</v>
      </c>
      <c r="L641" s="15">
        <f>'VZGTTQ00009364 - Harini Sridhar'!G113</f>
        <v>3110.0487804878048</v>
      </c>
      <c r="M641" s="15">
        <f>'VZGTTQ00009364 - Harini Sridhar'!H113</f>
        <v>0</v>
      </c>
      <c r="N641" s="15">
        <f>'VZGTTQ00009364 - Harini Sridhar'!I113</f>
        <v>0</v>
      </c>
      <c r="O641" s="15">
        <f>'VZGTTQ00009364 - Harini Sridhar'!J113</f>
        <v>3110.0487804878048</v>
      </c>
      <c r="P641" s="15">
        <f>'VZGTTQ00009364 - Harini Sridhar'!K113</f>
        <v>3110.0487804878048</v>
      </c>
      <c r="Q641" s="15">
        <f>'VZGTTQ00009364 - Harini Sridhar'!L113</f>
        <v>3110.0487804878048</v>
      </c>
      <c r="R641" s="15">
        <f>'VZGTTQ00009364 - Harini Sridhar'!M113</f>
        <v>3110.0487804878048</v>
      </c>
      <c r="S641" s="15">
        <f>'VZGTTQ00009364 - Harini Sridhar'!N113</f>
        <v>3110.0487804878048</v>
      </c>
      <c r="T641" s="15">
        <f>'VZGTTQ00009364 - Harini Sridhar'!O113</f>
        <v>9330.1463414634145</v>
      </c>
      <c r="U641" s="15">
        <f>'VZGTTQ00009364 - Harini Sridhar'!P113</f>
        <v>12440.195121951219</v>
      </c>
      <c r="V641" s="98">
        <f>'VZGTTQ00009364 - Harini Sridhar'!Q113</f>
        <v>0</v>
      </c>
    </row>
    <row r="642" spans="1:22" ht="20.9" customHeight="1">
      <c r="A642" s="98">
        <f>'VZGTTQ00009364 - Harini Sridhar'!A114</f>
        <v>2249542</v>
      </c>
      <c r="B642" s="98" t="str">
        <f>'VZGTTQ00009364 - Harini Sridhar'!B114</f>
        <v>Karthikeyan V</v>
      </c>
      <c r="C642" s="98" t="str">
        <f>'VZGTTQ00009364 - Harini Sridhar'!C114</f>
        <v xml:space="preserve">Offshore </v>
      </c>
      <c r="D642" s="98">
        <f>'VZGTTQ00009364 - Harini Sridhar'!D114</f>
        <v>0</v>
      </c>
      <c r="E642" s="103" t="str">
        <f>'VZGTTQ00009364 - Harini Sridhar'!E114</f>
        <v>Java MS Developer -Junior</v>
      </c>
      <c r="F642" s="111" t="s">
        <v>119</v>
      </c>
      <c r="G642" s="111" t="s">
        <v>120</v>
      </c>
      <c r="H642" s="98">
        <v>1000428976</v>
      </c>
      <c r="I642" s="98" t="s">
        <v>115</v>
      </c>
      <c r="J642" s="98" t="s">
        <v>53</v>
      </c>
      <c r="K642" s="15">
        <f>'VZGTTQ00009364 - Harini Sridhar'!F114</f>
        <v>17.670731707317074</v>
      </c>
      <c r="L642" s="15">
        <f>'VZGTTQ00009364 - Harini Sridhar'!G114</f>
        <v>3110.0487804878048</v>
      </c>
      <c r="M642" s="15">
        <f>'VZGTTQ00009364 - Harini Sridhar'!H114</f>
        <v>0</v>
      </c>
      <c r="N642" s="15">
        <f>'VZGTTQ00009364 - Harini Sridhar'!I114</f>
        <v>0</v>
      </c>
      <c r="O642" s="15">
        <f>'VZGTTQ00009364 - Harini Sridhar'!J114</f>
        <v>3110.0487804878048</v>
      </c>
      <c r="P642" s="15">
        <f>'VZGTTQ00009364 - Harini Sridhar'!K114</f>
        <v>3110.0487804878048</v>
      </c>
      <c r="Q642" s="15">
        <f>'VZGTTQ00009364 - Harini Sridhar'!L114</f>
        <v>3110.0487804878048</v>
      </c>
      <c r="R642" s="15">
        <f>'VZGTTQ00009364 - Harini Sridhar'!M114</f>
        <v>3110.0487804878048</v>
      </c>
      <c r="S642" s="15">
        <f>'VZGTTQ00009364 - Harini Sridhar'!N114</f>
        <v>3110.0487804878048</v>
      </c>
      <c r="T642" s="15">
        <f>'VZGTTQ00009364 - Harini Sridhar'!O114</f>
        <v>9330.1463414634145</v>
      </c>
      <c r="U642" s="15">
        <f>'VZGTTQ00009364 - Harini Sridhar'!P114</f>
        <v>12440.195121951219</v>
      </c>
      <c r="V642" s="98">
        <f>'VZGTTQ00009364 - Harini Sridhar'!Q114</f>
        <v>0</v>
      </c>
    </row>
    <row r="643" spans="1:22" ht="20.9" customHeight="1">
      <c r="A643" s="98">
        <f>'VZGTTQ00009364 - Harini Sridhar'!A115</f>
        <v>2152722</v>
      </c>
      <c r="B643" s="98" t="str">
        <f>'VZGTTQ00009364 - Harini Sridhar'!B115</f>
        <v>Barvat,Apurva</v>
      </c>
      <c r="C643" s="98" t="str">
        <f>'VZGTTQ00009364 - Harini Sridhar'!C115</f>
        <v xml:space="preserve">Offshore </v>
      </c>
      <c r="D643" s="98">
        <f>'VZGTTQ00009364 - Harini Sridhar'!D115</f>
        <v>0</v>
      </c>
      <c r="E643" s="103" t="str">
        <f>'VZGTTQ00009364 - Harini Sridhar'!E115</f>
        <v>Java MS Developer -Junior</v>
      </c>
      <c r="F643" s="111" t="s">
        <v>119</v>
      </c>
      <c r="G643" s="111" t="s">
        <v>120</v>
      </c>
      <c r="H643" s="98">
        <v>1000428976</v>
      </c>
      <c r="I643" s="98" t="s">
        <v>115</v>
      </c>
      <c r="J643" s="98" t="s">
        <v>33</v>
      </c>
      <c r="K643" s="15">
        <f>'VZGTTQ00009364 - Harini Sridhar'!F115</f>
        <v>17.670731707317074</v>
      </c>
      <c r="L643" s="15">
        <f>'VZGTTQ00009364 - Harini Sridhar'!G115</f>
        <v>3110.0487804878048</v>
      </c>
      <c r="M643" s="15">
        <f>'VZGTTQ00009364 - Harini Sridhar'!H115</f>
        <v>0</v>
      </c>
      <c r="N643" s="15">
        <f>'VZGTTQ00009364 - Harini Sridhar'!I115</f>
        <v>0</v>
      </c>
      <c r="O643" s="15">
        <f>'VZGTTQ00009364 - Harini Sridhar'!J115</f>
        <v>3110.0487804878048</v>
      </c>
      <c r="P643" s="15">
        <f>'VZGTTQ00009364 - Harini Sridhar'!K115</f>
        <v>3110.0487804878048</v>
      </c>
      <c r="Q643" s="15">
        <f>'VZGTTQ00009364 - Harini Sridhar'!L115</f>
        <v>3110.0487804878048</v>
      </c>
      <c r="R643" s="15">
        <f>'VZGTTQ00009364 - Harini Sridhar'!M115</f>
        <v>3110.0487804878048</v>
      </c>
      <c r="S643" s="15">
        <f>'VZGTTQ00009364 - Harini Sridhar'!N115</f>
        <v>3110.0487804878048</v>
      </c>
      <c r="T643" s="15">
        <f>'VZGTTQ00009364 - Harini Sridhar'!O115</f>
        <v>9330.1463414634145</v>
      </c>
      <c r="U643" s="15">
        <f>'VZGTTQ00009364 - Harini Sridhar'!P115</f>
        <v>12440.195121951219</v>
      </c>
      <c r="V643" s="98">
        <f>'VZGTTQ00009364 - Harini Sridhar'!Q115</f>
        <v>0</v>
      </c>
    </row>
    <row r="644" spans="1:22" ht="20.9" customHeight="1">
      <c r="A644" s="98">
        <f>'VZGTTQ00009364 - Harini Sridhar'!A116</f>
        <v>438282</v>
      </c>
      <c r="B644" s="98" t="str">
        <f>'VZGTTQ00009364 - Harini Sridhar'!B116</f>
        <v>Kolagani,Madhukar</v>
      </c>
      <c r="C644" s="98" t="str">
        <f>'VZGTTQ00009364 - Harini Sridhar'!C116</f>
        <v xml:space="preserve">Offshore </v>
      </c>
      <c r="D644" s="98">
        <f>'VZGTTQ00009364 - Harini Sridhar'!D116</f>
        <v>0</v>
      </c>
      <c r="E644" s="103" t="str">
        <f>'VZGTTQ00009364 - Harini Sridhar'!E116</f>
        <v>Java MS Developer -Junior</v>
      </c>
      <c r="F644" s="111" t="s">
        <v>119</v>
      </c>
      <c r="G644" s="111" t="s">
        <v>120</v>
      </c>
      <c r="H644" s="98">
        <v>1000428976</v>
      </c>
      <c r="I644" s="98" t="s">
        <v>115</v>
      </c>
      <c r="J644" s="98" t="s">
        <v>53</v>
      </c>
      <c r="K644" s="15">
        <f>'VZGTTQ00009364 - Harini Sridhar'!F116</f>
        <v>17.670731707317074</v>
      </c>
      <c r="L644" s="15">
        <f>'VZGTTQ00009364 - Harini Sridhar'!G116</f>
        <v>3110.0487804878048</v>
      </c>
      <c r="M644" s="15">
        <f>'VZGTTQ00009364 - Harini Sridhar'!H116</f>
        <v>0</v>
      </c>
      <c r="N644" s="15">
        <f>'VZGTTQ00009364 - Harini Sridhar'!I116</f>
        <v>0</v>
      </c>
      <c r="O644" s="15">
        <f>'VZGTTQ00009364 - Harini Sridhar'!J116</f>
        <v>3110.0487804878048</v>
      </c>
      <c r="P644" s="15">
        <f>'VZGTTQ00009364 - Harini Sridhar'!K116</f>
        <v>3110.0487804878048</v>
      </c>
      <c r="Q644" s="15">
        <f>'VZGTTQ00009364 - Harini Sridhar'!L116</f>
        <v>3110.0487804878048</v>
      </c>
      <c r="R644" s="15">
        <f>'VZGTTQ00009364 - Harini Sridhar'!M116</f>
        <v>3110.0487804878048</v>
      </c>
      <c r="S644" s="15">
        <f>'VZGTTQ00009364 - Harini Sridhar'!N116</f>
        <v>3110.0487804878048</v>
      </c>
      <c r="T644" s="15">
        <f>'VZGTTQ00009364 - Harini Sridhar'!O116</f>
        <v>9330.1463414634145</v>
      </c>
      <c r="U644" s="15">
        <f>'VZGTTQ00009364 - Harini Sridhar'!P116</f>
        <v>12440.195121951219</v>
      </c>
      <c r="V644" s="98">
        <f>'VZGTTQ00009364 - Harini Sridhar'!Q116</f>
        <v>0</v>
      </c>
    </row>
    <row r="645" spans="1:22" ht="20.9" customHeight="1">
      <c r="A645" s="98">
        <f>'VZGTTQ00009364 - Harini Sridhar'!A117</f>
        <v>919559</v>
      </c>
      <c r="B645" s="98" t="str">
        <f>'VZGTTQ00009364 - Harini Sridhar'!B117</f>
        <v>N,Rahul Sai</v>
      </c>
      <c r="C645" s="98" t="str">
        <f>'VZGTTQ00009364 - Harini Sridhar'!C117</f>
        <v xml:space="preserve">Offshore </v>
      </c>
      <c r="D645" s="98">
        <f>'VZGTTQ00009364 - Harini Sridhar'!D117</f>
        <v>0</v>
      </c>
      <c r="E645" s="103" t="str">
        <f>'VZGTTQ00009364 - Harini Sridhar'!E117</f>
        <v>Java MS Developer -Junior</v>
      </c>
      <c r="F645" s="111" t="s">
        <v>119</v>
      </c>
      <c r="G645" s="111" t="s">
        <v>120</v>
      </c>
      <c r="H645" s="98">
        <v>1000428976</v>
      </c>
      <c r="I645" s="98" t="s">
        <v>115</v>
      </c>
      <c r="J645" s="98" t="s">
        <v>27</v>
      </c>
      <c r="K645" s="15">
        <f>'VZGTTQ00009364 - Harini Sridhar'!F117</f>
        <v>17.670731707317074</v>
      </c>
      <c r="L645" s="15">
        <f>'VZGTTQ00009364 - Harini Sridhar'!G117</f>
        <v>3110.0487804878048</v>
      </c>
      <c r="M645" s="15">
        <f>'VZGTTQ00009364 - Harini Sridhar'!H117</f>
        <v>0</v>
      </c>
      <c r="N645" s="15">
        <f>'VZGTTQ00009364 - Harini Sridhar'!I117</f>
        <v>0</v>
      </c>
      <c r="O645" s="15">
        <f>'VZGTTQ00009364 - Harini Sridhar'!J117</f>
        <v>3110.0487804878048</v>
      </c>
      <c r="P645" s="15">
        <f>'VZGTTQ00009364 - Harini Sridhar'!K117</f>
        <v>3110.0487804878048</v>
      </c>
      <c r="Q645" s="15">
        <f>'VZGTTQ00009364 - Harini Sridhar'!L117</f>
        <v>3110.0487804878048</v>
      </c>
      <c r="R645" s="15">
        <f>'VZGTTQ00009364 - Harini Sridhar'!M117</f>
        <v>3110.0487804878048</v>
      </c>
      <c r="S645" s="15">
        <f>'VZGTTQ00009364 - Harini Sridhar'!N117</f>
        <v>3110.0487804878048</v>
      </c>
      <c r="T645" s="15">
        <f>'VZGTTQ00009364 - Harini Sridhar'!O117</f>
        <v>9330.1463414634145</v>
      </c>
      <c r="U645" s="15">
        <f>'VZGTTQ00009364 - Harini Sridhar'!P117</f>
        <v>12440.195121951219</v>
      </c>
      <c r="V645" s="98">
        <f>'VZGTTQ00009364 - Harini Sridhar'!Q117</f>
        <v>0</v>
      </c>
    </row>
    <row r="646" spans="1:22" ht="20.9" customHeight="1">
      <c r="A646" s="98">
        <f>'VZGTTQ00009364 - Harini Sridhar'!A118</f>
        <v>2192999</v>
      </c>
      <c r="B646" s="98" t="str">
        <f>'VZGTTQ00009364 - Harini Sridhar'!B118</f>
        <v>V,Rohitasva</v>
      </c>
      <c r="C646" s="98" t="str">
        <f>'VZGTTQ00009364 - Harini Sridhar'!C118</f>
        <v xml:space="preserve">Offshore </v>
      </c>
      <c r="D646" s="98">
        <f>'VZGTTQ00009364 - Harini Sridhar'!D118</f>
        <v>0</v>
      </c>
      <c r="E646" s="103" t="str">
        <f>'VZGTTQ00009364 - Harini Sridhar'!E118</f>
        <v>Java MS Developer -Junior</v>
      </c>
      <c r="F646" s="111" t="s">
        <v>119</v>
      </c>
      <c r="G646" s="111" t="s">
        <v>120</v>
      </c>
      <c r="H646" s="98">
        <v>1000428976</v>
      </c>
      <c r="I646" s="98" t="s">
        <v>115</v>
      </c>
      <c r="J646" s="98" t="s">
        <v>33</v>
      </c>
      <c r="K646" s="15">
        <f>'VZGTTQ00009364 - Harini Sridhar'!F118</f>
        <v>17.670731707317074</v>
      </c>
      <c r="L646" s="15">
        <f>'VZGTTQ00009364 - Harini Sridhar'!G118</f>
        <v>3110.0487804878048</v>
      </c>
      <c r="M646" s="15">
        <f>'VZGTTQ00009364 - Harini Sridhar'!H118</f>
        <v>0</v>
      </c>
      <c r="N646" s="15">
        <f>'VZGTTQ00009364 - Harini Sridhar'!I118</f>
        <v>0</v>
      </c>
      <c r="O646" s="15">
        <f>'VZGTTQ00009364 - Harini Sridhar'!J118</f>
        <v>3110.0487804878048</v>
      </c>
      <c r="P646" s="15">
        <f>'VZGTTQ00009364 - Harini Sridhar'!K118</f>
        <v>3110.0487804878048</v>
      </c>
      <c r="Q646" s="15">
        <f>'VZGTTQ00009364 - Harini Sridhar'!L118</f>
        <v>3110.0487804878048</v>
      </c>
      <c r="R646" s="15">
        <f>'VZGTTQ00009364 - Harini Sridhar'!M118</f>
        <v>3110.0487804878048</v>
      </c>
      <c r="S646" s="15">
        <f>'VZGTTQ00009364 - Harini Sridhar'!N118</f>
        <v>3110.0487804878048</v>
      </c>
      <c r="T646" s="15">
        <f>'VZGTTQ00009364 - Harini Sridhar'!O118</f>
        <v>9330.1463414634145</v>
      </c>
      <c r="U646" s="15">
        <f>'VZGTTQ00009364 - Harini Sridhar'!P118</f>
        <v>12440.195121951219</v>
      </c>
      <c r="V646" s="98">
        <f>'VZGTTQ00009364 - Harini Sridhar'!Q118</f>
        <v>0</v>
      </c>
    </row>
    <row r="647" spans="1:22" ht="20.9" customHeight="1">
      <c r="A647" s="98">
        <f>'VZGTTQ00009364 - Harini Sridhar'!A119</f>
        <v>2270122</v>
      </c>
      <c r="B647" s="98" t="str">
        <f>'VZGTTQ00009364 - Harini Sridhar'!B119</f>
        <v>Chaubey,Akhilesh</v>
      </c>
      <c r="C647" s="98" t="str">
        <f>'VZGTTQ00009364 - Harini Sridhar'!C119</f>
        <v xml:space="preserve">Offshore </v>
      </c>
      <c r="D647" s="98">
        <f>'VZGTTQ00009364 - Harini Sridhar'!D119</f>
        <v>0</v>
      </c>
      <c r="E647" s="103" t="str">
        <f>'VZGTTQ00009364 - Harini Sridhar'!E119</f>
        <v>Automation Tester-Intermediate</v>
      </c>
      <c r="F647" s="111" t="s">
        <v>119</v>
      </c>
      <c r="G647" s="111" t="s">
        <v>120</v>
      </c>
      <c r="H647" s="98">
        <v>1000428976</v>
      </c>
      <c r="I647" s="98" t="s">
        <v>115</v>
      </c>
      <c r="J647" s="98" t="s">
        <v>26</v>
      </c>
      <c r="K647" s="15">
        <f>'VZGTTQ00009364 - Harini Sridhar'!F119</f>
        <v>20.195121951219512</v>
      </c>
      <c r="L647" s="15">
        <f>'VZGTTQ00009364 - Harini Sridhar'!G119</f>
        <v>3554.3414634146343</v>
      </c>
      <c r="M647" s="15">
        <f>'VZGTTQ00009364 - Harini Sridhar'!H119</f>
        <v>0</v>
      </c>
      <c r="N647" s="15">
        <f>'VZGTTQ00009364 - Harini Sridhar'!I119</f>
        <v>0</v>
      </c>
      <c r="O647" s="15">
        <f>'VZGTTQ00009364 - Harini Sridhar'!J119</f>
        <v>3554.3414634146343</v>
      </c>
      <c r="P647" s="15">
        <f>'VZGTTQ00009364 - Harini Sridhar'!K119</f>
        <v>3554.3414634146343</v>
      </c>
      <c r="Q647" s="15">
        <f>'VZGTTQ00009364 - Harini Sridhar'!L119</f>
        <v>3554.3414634146343</v>
      </c>
      <c r="R647" s="15">
        <f>'VZGTTQ00009364 - Harini Sridhar'!M119</f>
        <v>3554.3414634146343</v>
      </c>
      <c r="S647" s="15">
        <f>'VZGTTQ00009364 - Harini Sridhar'!N119</f>
        <v>3554.3414634146343</v>
      </c>
      <c r="T647" s="15">
        <f>'VZGTTQ00009364 - Harini Sridhar'!O119</f>
        <v>10663.024390243903</v>
      </c>
      <c r="U647" s="15">
        <f>'VZGTTQ00009364 - Harini Sridhar'!P119</f>
        <v>14217.365853658537</v>
      </c>
      <c r="V647" s="98">
        <f>'VZGTTQ00009364 - Harini Sridhar'!Q119</f>
        <v>0</v>
      </c>
    </row>
    <row r="648" spans="1:22" ht="20.9" customHeight="1">
      <c r="A648" s="98">
        <f>'VZGTTQ00009364 - Harini Sridhar'!A120</f>
        <v>2041437</v>
      </c>
      <c r="B648" s="98" t="str">
        <f>'VZGTTQ00009364 - Harini Sridhar'!B120</f>
        <v>S,Santosh Kumar</v>
      </c>
      <c r="C648" s="98" t="str">
        <f>'VZGTTQ00009364 - Harini Sridhar'!C120</f>
        <v xml:space="preserve">Offshore </v>
      </c>
      <c r="D648" s="98">
        <f>'VZGTTQ00009364 - Harini Sridhar'!D120</f>
        <v>0</v>
      </c>
      <c r="E648" s="103" t="str">
        <f>'VZGTTQ00009364 - Harini Sridhar'!E120</f>
        <v>Automation Tester-Intermediate</v>
      </c>
      <c r="F648" s="111" t="s">
        <v>119</v>
      </c>
      <c r="G648" s="111" t="s">
        <v>120</v>
      </c>
      <c r="H648" s="98">
        <v>1000428976</v>
      </c>
      <c r="I648" s="98" t="s">
        <v>115</v>
      </c>
      <c r="J648" s="98" t="s">
        <v>26</v>
      </c>
      <c r="K648" s="15">
        <f>'VZGTTQ00009364 - Harini Sridhar'!F120</f>
        <v>20.195121951219512</v>
      </c>
      <c r="L648" s="15">
        <f>'VZGTTQ00009364 - Harini Sridhar'!G120</f>
        <v>3554.3414634146343</v>
      </c>
      <c r="M648" s="15">
        <f>'VZGTTQ00009364 - Harini Sridhar'!H120</f>
        <v>0</v>
      </c>
      <c r="N648" s="15">
        <f>'VZGTTQ00009364 - Harini Sridhar'!I120</f>
        <v>0</v>
      </c>
      <c r="O648" s="15">
        <f>'VZGTTQ00009364 - Harini Sridhar'!J120</f>
        <v>3554.3414634146343</v>
      </c>
      <c r="P648" s="15">
        <f>'VZGTTQ00009364 - Harini Sridhar'!K120</f>
        <v>3554.3414634146343</v>
      </c>
      <c r="Q648" s="15">
        <f>'VZGTTQ00009364 - Harini Sridhar'!L120</f>
        <v>3554.3414634146343</v>
      </c>
      <c r="R648" s="15">
        <f>'VZGTTQ00009364 - Harini Sridhar'!M120</f>
        <v>3554.3414634146343</v>
      </c>
      <c r="S648" s="15">
        <f>'VZGTTQ00009364 - Harini Sridhar'!N120</f>
        <v>3554.3414634146343</v>
      </c>
      <c r="T648" s="15">
        <f>'VZGTTQ00009364 - Harini Sridhar'!O120</f>
        <v>10663.024390243903</v>
      </c>
      <c r="U648" s="15">
        <f>'VZGTTQ00009364 - Harini Sridhar'!P120</f>
        <v>14217.365853658537</v>
      </c>
      <c r="V648" s="98">
        <f>'VZGTTQ00009364 - Harini Sridhar'!Q120</f>
        <v>0</v>
      </c>
    </row>
    <row r="649" spans="1:22" ht="20.9" customHeight="1">
      <c r="A649" s="98">
        <f>'VZGTTQ00009364 - Harini Sridhar'!A121</f>
        <v>2019872</v>
      </c>
      <c r="B649" s="98" t="str">
        <f>'VZGTTQ00009364 - Harini Sridhar'!B121</f>
        <v>G,Shivaraja</v>
      </c>
      <c r="C649" s="98" t="str">
        <f>'VZGTTQ00009364 - Harini Sridhar'!C121</f>
        <v xml:space="preserve">Offshore </v>
      </c>
      <c r="D649" s="98">
        <f>'VZGTTQ00009364 - Harini Sridhar'!D121</f>
        <v>0</v>
      </c>
      <c r="E649" s="103" t="str">
        <f>'VZGTTQ00009364 - Harini Sridhar'!E121</f>
        <v>Automation Tester-Intermediate</v>
      </c>
      <c r="F649" s="111" t="s">
        <v>119</v>
      </c>
      <c r="G649" s="111" t="s">
        <v>120</v>
      </c>
      <c r="H649" s="98">
        <v>1000428976</v>
      </c>
      <c r="I649" s="98" t="s">
        <v>115</v>
      </c>
      <c r="J649" s="98" t="s">
        <v>26</v>
      </c>
      <c r="K649" s="15">
        <f>'VZGTTQ00009364 - Harini Sridhar'!F121</f>
        <v>20.195121951219512</v>
      </c>
      <c r="L649" s="15">
        <f>'VZGTTQ00009364 - Harini Sridhar'!G121</f>
        <v>3554.3414634146343</v>
      </c>
      <c r="M649" s="15">
        <f>'VZGTTQ00009364 - Harini Sridhar'!H121</f>
        <v>0</v>
      </c>
      <c r="N649" s="15">
        <f>'VZGTTQ00009364 - Harini Sridhar'!I121</f>
        <v>0</v>
      </c>
      <c r="O649" s="15">
        <f>'VZGTTQ00009364 - Harini Sridhar'!J121</f>
        <v>3554.3414634146343</v>
      </c>
      <c r="P649" s="15">
        <f>'VZGTTQ00009364 - Harini Sridhar'!K121</f>
        <v>3554.3414634146343</v>
      </c>
      <c r="Q649" s="15">
        <f>'VZGTTQ00009364 - Harini Sridhar'!L121</f>
        <v>3554.3414634146343</v>
      </c>
      <c r="R649" s="15">
        <f>'VZGTTQ00009364 - Harini Sridhar'!M121</f>
        <v>3554.3414634146343</v>
      </c>
      <c r="S649" s="15">
        <f>'VZGTTQ00009364 - Harini Sridhar'!N121</f>
        <v>3554.3414634146343</v>
      </c>
      <c r="T649" s="15">
        <f>'VZGTTQ00009364 - Harini Sridhar'!O121</f>
        <v>10663.024390243903</v>
      </c>
      <c r="U649" s="15">
        <f>'VZGTTQ00009364 - Harini Sridhar'!P121</f>
        <v>14217.365853658537</v>
      </c>
      <c r="V649" s="98">
        <f>'VZGTTQ00009364 - Harini Sridhar'!Q121</f>
        <v>0</v>
      </c>
    </row>
    <row r="650" spans="1:22" ht="20.9" customHeight="1">
      <c r="A650" s="98">
        <f>'VZGTTQ00009364 - Harini Sridhar'!A122</f>
        <v>2041116</v>
      </c>
      <c r="B650" s="98" t="str">
        <f>'VZGTTQ00009364 - Harini Sridhar'!B122</f>
        <v>Rajeswari,Bejjala</v>
      </c>
      <c r="C650" s="98" t="str">
        <f>'VZGTTQ00009364 - Harini Sridhar'!C122</f>
        <v xml:space="preserve">Offshore </v>
      </c>
      <c r="D650" s="98">
        <f>'VZGTTQ00009364 - Harini Sridhar'!D122</f>
        <v>0</v>
      </c>
      <c r="E650" s="103" t="str">
        <f>'VZGTTQ00009364 - Harini Sridhar'!E122</f>
        <v>Tester-Intermediate</v>
      </c>
      <c r="F650" s="111" t="s">
        <v>119</v>
      </c>
      <c r="G650" s="111" t="s">
        <v>120</v>
      </c>
      <c r="H650" s="98">
        <v>1000428976</v>
      </c>
      <c r="I650" s="98" t="s">
        <v>115</v>
      </c>
      <c r="J650" s="98" t="s">
        <v>26</v>
      </c>
      <c r="K650" s="15">
        <f>'VZGTTQ00009364 - Harini Sridhar'!F122</f>
        <v>20.195121951219512</v>
      </c>
      <c r="L650" s="15">
        <f>'VZGTTQ00009364 - Harini Sridhar'!G122</f>
        <v>3554.3414634146343</v>
      </c>
      <c r="M650" s="15">
        <f>'VZGTTQ00009364 - Harini Sridhar'!H122</f>
        <v>0</v>
      </c>
      <c r="N650" s="15">
        <f>'VZGTTQ00009364 - Harini Sridhar'!I122</f>
        <v>0</v>
      </c>
      <c r="O650" s="15">
        <f>'VZGTTQ00009364 - Harini Sridhar'!J122</f>
        <v>3554.3414634146343</v>
      </c>
      <c r="P650" s="15">
        <f>'VZGTTQ00009364 - Harini Sridhar'!K122</f>
        <v>3554.3414634146343</v>
      </c>
      <c r="Q650" s="15">
        <f>'VZGTTQ00009364 - Harini Sridhar'!L122</f>
        <v>3554.3414634146343</v>
      </c>
      <c r="R650" s="15">
        <f>'VZGTTQ00009364 - Harini Sridhar'!M122</f>
        <v>3554.3414634146343</v>
      </c>
      <c r="S650" s="15">
        <f>'VZGTTQ00009364 - Harini Sridhar'!N122</f>
        <v>3554.3414634146343</v>
      </c>
      <c r="T650" s="15">
        <f>'VZGTTQ00009364 - Harini Sridhar'!O122</f>
        <v>10663.024390243903</v>
      </c>
      <c r="U650" s="15">
        <f>'VZGTTQ00009364 - Harini Sridhar'!P122</f>
        <v>14217.365853658537</v>
      </c>
      <c r="V650" s="98">
        <f>'VZGTTQ00009364 - Harini Sridhar'!Q122</f>
        <v>0</v>
      </c>
    </row>
    <row r="651" spans="1:22" ht="20.9" customHeight="1">
      <c r="A651" s="98">
        <f>'VZGTTQ00009364 - Harini Sridhar'!A123</f>
        <v>2199512</v>
      </c>
      <c r="B651" s="98" t="str">
        <f>'VZGTTQ00009364 - Harini Sridhar'!B123</f>
        <v>N,Sathishkumar</v>
      </c>
      <c r="C651" s="98" t="str">
        <f>'VZGTTQ00009364 - Harini Sridhar'!C123</f>
        <v xml:space="preserve">Offshore </v>
      </c>
      <c r="D651" s="98">
        <f>'VZGTTQ00009364 - Harini Sridhar'!D123</f>
        <v>0</v>
      </c>
      <c r="E651" s="103" t="str">
        <f>'VZGTTQ00009364 - Harini Sridhar'!E123</f>
        <v>Tester-Intermediate</v>
      </c>
      <c r="F651" s="111" t="s">
        <v>119</v>
      </c>
      <c r="G651" s="111" t="s">
        <v>120</v>
      </c>
      <c r="H651" s="98">
        <v>1000428976</v>
      </c>
      <c r="I651" s="98" t="s">
        <v>115</v>
      </c>
      <c r="J651" s="98" t="s">
        <v>26</v>
      </c>
      <c r="K651" s="15">
        <f>'VZGTTQ00009364 - Harini Sridhar'!F123</f>
        <v>20.195121951219512</v>
      </c>
      <c r="L651" s="15">
        <f>'VZGTTQ00009364 - Harini Sridhar'!G123</f>
        <v>3554.3414634146343</v>
      </c>
      <c r="M651" s="15">
        <f>'VZGTTQ00009364 - Harini Sridhar'!H123</f>
        <v>0</v>
      </c>
      <c r="N651" s="15">
        <f>'VZGTTQ00009364 - Harini Sridhar'!I123</f>
        <v>0</v>
      </c>
      <c r="O651" s="15">
        <f>'VZGTTQ00009364 - Harini Sridhar'!J123</f>
        <v>3554.3414634146343</v>
      </c>
      <c r="P651" s="15">
        <f>'VZGTTQ00009364 - Harini Sridhar'!K123</f>
        <v>3554.3414634146343</v>
      </c>
      <c r="Q651" s="15">
        <f>'VZGTTQ00009364 - Harini Sridhar'!L123</f>
        <v>3554.3414634146343</v>
      </c>
      <c r="R651" s="15">
        <f>'VZGTTQ00009364 - Harini Sridhar'!M123</f>
        <v>3554.3414634146343</v>
      </c>
      <c r="S651" s="15">
        <f>'VZGTTQ00009364 - Harini Sridhar'!N123</f>
        <v>3554.3414634146343</v>
      </c>
      <c r="T651" s="15">
        <f>'VZGTTQ00009364 - Harini Sridhar'!O123</f>
        <v>10663.024390243903</v>
      </c>
      <c r="U651" s="15">
        <f>'VZGTTQ00009364 - Harini Sridhar'!P123</f>
        <v>14217.365853658537</v>
      </c>
      <c r="V651" s="98">
        <f>'VZGTTQ00009364 - Harini Sridhar'!Q123</f>
        <v>0</v>
      </c>
    </row>
    <row r="652" spans="1:22" ht="20.9" customHeight="1">
      <c r="A652" s="98">
        <f>'VZGTTQ00009364 - Harini Sridhar'!A124</f>
        <v>2271050</v>
      </c>
      <c r="B652" s="98" t="str">
        <f>'VZGTTQ00009364 - Harini Sridhar'!B124</f>
        <v>K A,Pradeep</v>
      </c>
      <c r="C652" s="98" t="str">
        <f>'VZGTTQ00009364 - Harini Sridhar'!C124</f>
        <v xml:space="preserve">Offshore </v>
      </c>
      <c r="D652" s="98">
        <f>'VZGTTQ00009364 - Harini Sridhar'!D124</f>
        <v>0</v>
      </c>
      <c r="E652" s="103" t="str">
        <f>'VZGTTQ00009364 - Harini Sridhar'!E124</f>
        <v>Tester-Intermediate</v>
      </c>
      <c r="F652" s="111" t="s">
        <v>119</v>
      </c>
      <c r="G652" s="111" t="s">
        <v>120</v>
      </c>
      <c r="H652" s="98">
        <v>1000428976</v>
      </c>
      <c r="I652" s="98" t="s">
        <v>115</v>
      </c>
      <c r="J652" s="98" t="s">
        <v>26</v>
      </c>
      <c r="K652" s="15">
        <f>'VZGTTQ00009364 - Harini Sridhar'!F124</f>
        <v>20.195121951219512</v>
      </c>
      <c r="L652" s="15">
        <f>'VZGTTQ00009364 - Harini Sridhar'!G124</f>
        <v>3554.3414634146343</v>
      </c>
      <c r="M652" s="15">
        <f>'VZGTTQ00009364 - Harini Sridhar'!H124</f>
        <v>0</v>
      </c>
      <c r="N652" s="15">
        <f>'VZGTTQ00009364 - Harini Sridhar'!I124</f>
        <v>0</v>
      </c>
      <c r="O652" s="15">
        <f>'VZGTTQ00009364 - Harini Sridhar'!J124</f>
        <v>3554.3414634146343</v>
      </c>
      <c r="P652" s="15">
        <f>'VZGTTQ00009364 - Harini Sridhar'!K124</f>
        <v>3554.3414634146343</v>
      </c>
      <c r="Q652" s="15">
        <f>'VZGTTQ00009364 - Harini Sridhar'!L124</f>
        <v>3554.3414634146343</v>
      </c>
      <c r="R652" s="15">
        <f>'VZGTTQ00009364 - Harini Sridhar'!M124</f>
        <v>3554.3414634146343</v>
      </c>
      <c r="S652" s="15">
        <f>'VZGTTQ00009364 - Harini Sridhar'!N124</f>
        <v>3554.3414634146343</v>
      </c>
      <c r="T652" s="15">
        <f>'VZGTTQ00009364 - Harini Sridhar'!O124</f>
        <v>10663.024390243903</v>
      </c>
      <c r="U652" s="15">
        <f>'VZGTTQ00009364 - Harini Sridhar'!P124</f>
        <v>14217.365853658537</v>
      </c>
      <c r="V652" s="98">
        <f>'VZGTTQ00009364 - Harini Sridhar'!Q124</f>
        <v>0</v>
      </c>
    </row>
    <row r="653" spans="1:22" ht="20.9" customHeight="1">
      <c r="A653" s="98">
        <f>'VZGTTQ00009364 - Harini Sridhar'!A125</f>
        <v>545968</v>
      </c>
      <c r="B653" s="98" t="str">
        <f>'VZGTTQ00009364 - Harini Sridhar'!B125</f>
        <v>Chandran,Nirmala</v>
      </c>
      <c r="C653" s="98" t="str">
        <f>'VZGTTQ00009364 - Harini Sridhar'!C125</f>
        <v xml:space="preserve">Offshore </v>
      </c>
      <c r="D653" s="98">
        <f>'VZGTTQ00009364 - Harini Sridhar'!D125</f>
        <v>0</v>
      </c>
      <c r="E653" s="103" t="str">
        <f>'VZGTTQ00009364 - Harini Sridhar'!E125</f>
        <v>Tester-Intermediate</v>
      </c>
      <c r="F653" s="111" t="s">
        <v>119</v>
      </c>
      <c r="G653" s="111" t="s">
        <v>120</v>
      </c>
      <c r="H653" s="98">
        <v>1000428976</v>
      </c>
      <c r="I653" s="98" t="s">
        <v>115</v>
      </c>
      <c r="J653" s="98" t="s">
        <v>26</v>
      </c>
      <c r="K653" s="15">
        <f>'VZGTTQ00009364 - Harini Sridhar'!F125</f>
        <v>20.195121951219512</v>
      </c>
      <c r="L653" s="15">
        <f>'VZGTTQ00009364 - Harini Sridhar'!G125</f>
        <v>3554.3414634146343</v>
      </c>
      <c r="M653" s="15">
        <f>'VZGTTQ00009364 - Harini Sridhar'!H125</f>
        <v>0</v>
      </c>
      <c r="N653" s="15">
        <f>'VZGTTQ00009364 - Harini Sridhar'!I125</f>
        <v>0</v>
      </c>
      <c r="O653" s="15">
        <f>'VZGTTQ00009364 - Harini Sridhar'!J125</f>
        <v>3554.3414634146343</v>
      </c>
      <c r="P653" s="15">
        <f>'VZGTTQ00009364 - Harini Sridhar'!K125</f>
        <v>3554.3414634146343</v>
      </c>
      <c r="Q653" s="15">
        <f>'VZGTTQ00009364 - Harini Sridhar'!L125</f>
        <v>3554.3414634146343</v>
      </c>
      <c r="R653" s="15">
        <f>'VZGTTQ00009364 - Harini Sridhar'!M125</f>
        <v>3554.3414634146343</v>
      </c>
      <c r="S653" s="15">
        <f>'VZGTTQ00009364 - Harini Sridhar'!N125</f>
        <v>3554.3414634146343</v>
      </c>
      <c r="T653" s="15">
        <f>'VZGTTQ00009364 - Harini Sridhar'!O125</f>
        <v>10663.024390243903</v>
      </c>
      <c r="U653" s="15">
        <f>'VZGTTQ00009364 - Harini Sridhar'!P125</f>
        <v>14217.365853658537</v>
      </c>
      <c r="V653" s="98">
        <f>'VZGTTQ00009364 - Harini Sridhar'!Q125</f>
        <v>0</v>
      </c>
    </row>
    <row r="654" spans="1:22" ht="20.9" customHeight="1">
      <c r="A654" s="98">
        <f>'VZGTTQ00009364 - Harini Sridhar'!A126</f>
        <v>2163759</v>
      </c>
      <c r="B654" s="98" t="str">
        <f>'VZGTTQ00009364 - Harini Sridhar'!B126</f>
        <v>S Y,Ravi Rajan</v>
      </c>
      <c r="C654" s="98" t="str">
        <f>'VZGTTQ00009364 - Harini Sridhar'!C126</f>
        <v xml:space="preserve">Offshore </v>
      </c>
      <c r="D654" s="98">
        <f>'VZGTTQ00009364 - Harini Sridhar'!D126</f>
        <v>0</v>
      </c>
      <c r="E654" s="103" t="str">
        <f>'VZGTTQ00009364 - Harini Sridhar'!E126</f>
        <v>Tester-Senior</v>
      </c>
      <c r="F654" s="111" t="s">
        <v>119</v>
      </c>
      <c r="G654" s="111" t="s">
        <v>120</v>
      </c>
      <c r="H654" s="98">
        <v>1000428976</v>
      </c>
      <c r="I654" s="98" t="s">
        <v>115</v>
      </c>
      <c r="J654" s="98" t="s">
        <v>26</v>
      </c>
      <c r="K654" s="15">
        <f>'VZGTTQ00009364 - Harini Sridhar'!F126</f>
        <v>23.134146341463413</v>
      </c>
      <c r="L654" s="15">
        <f>'VZGTTQ00009364 - Harini Sridhar'!G126</f>
        <v>4071.6097560975609</v>
      </c>
      <c r="M654" s="15">
        <f>'VZGTTQ00009364 - Harini Sridhar'!H126</f>
        <v>0</v>
      </c>
      <c r="N654" s="15">
        <f>'VZGTTQ00009364 - Harini Sridhar'!I126</f>
        <v>0</v>
      </c>
      <c r="O654" s="15">
        <f>'VZGTTQ00009364 - Harini Sridhar'!J126</f>
        <v>4071.6097560975609</v>
      </c>
      <c r="P654" s="15">
        <f>'VZGTTQ00009364 - Harini Sridhar'!K126</f>
        <v>4071.6097560975609</v>
      </c>
      <c r="Q654" s="15">
        <f>'VZGTTQ00009364 - Harini Sridhar'!L126</f>
        <v>4071.6097560975609</v>
      </c>
      <c r="R654" s="15">
        <f>'VZGTTQ00009364 - Harini Sridhar'!M126</f>
        <v>4071.6097560975609</v>
      </c>
      <c r="S654" s="15">
        <f>'VZGTTQ00009364 - Harini Sridhar'!N126</f>
        <v>4071.6097560975609</v>
      </c>
      <c r="T654" s="15">
        <f>'VZGTTQ00009364 - Harini Sridhar'!O126</f>
        <v>12214.829268292682</v>
      </c>
      <c r="U654" s="15">
        <f>'VZGTTQ00009364 - Harini Sridhar'!P126</f>
        <v>16286.439024390244</v>
      </c>
      <c r="V654" s="98">
        <f>'VZGTTQ00009364 - Harini Sridhar'!Q126</f>
        <v>0</v>
      </c>
    </row>
    <row r="655" spans="1:22" ht="20.9" customHeight="1">
      <c r="A655" s="98">
        <f>'VZGTTQ00009364 - Harini Sridhar'!A127</f>
        <v>2163758</v>
      </c>
      <c r="B655" s="98" t="str">
        <f>'VZGTTQ00009364 - Harini Sridhar'!B127</f>
        <v>Reddy Yamini,Korapati</v>
      </c>
      <c r="C655" s="98" t="str">
        <f>'VZGTTQ00009364 - Harini Sridhar'!C127</f>
        <v xml:space="preserve">Offshore </v>
      </c>
      <c r="D655" s="98">
        <f>'VZGTTQ00009364 - Harini Sridhar'!D127</f>
        <v>0</v>
      </c>
      <c r="E655" s="103" t="str">
        <f>'VZGTTQ00009364 - Harini Sridhar'!E127</f>
        <v>Tester-Intermediate</v>
      </c>
      <c r="F655" s="111" t="s">
        <v>119</v>
      </c>
      <c r="G655" s="111" t="s">
        <v>120</v>
      </c>
      <c r="H655" s="98">
        <v>1000428976</v>
      </c>
      <c r="I655" s="98" t="s">
        <v>115</v>
      </c>
      <c r="J655" s="98" t="s">
        <v>26</v>
      </c>
      <c r="K655" s="15">
        <f>'VZGTTQ00009364 - Harini Sridhar'!F127</f>
        <v>18.182926829268293</v>
      </c>
      <c r="L655" s="15">
        <f>'VZGTTQ00009364 - Harini Sridhar'!G127</f>
        <v>3200.1951219512198</v>
      </c>
      <c r="M655" s="15">
        <f>'VZGTTQ00009364 - Harini Sridhar'!H127</f>
        <v>0</v>
      </c>
      <c r="N655" s="15">
        <f>'VZGTTQ00009364 - Harini Sridhar'!I127</f>
        <v>0</v>
      </c>
      <c r="O655" s="15">
        <f>'VZGTTQ00009364 - Harini Sridhar'!J127</f>
        <v>3200.1951219512198</v>
      </c>
      <c r="P655" s="15">
        <f>'VZGTTQ00009364 - Harini Sridhar'!K127</f>
        <v>3200.1951219512198</v>
      </c>
      <c r="Q655" s="15">
        <f>'VZGTTQ00009364 - Harini Sridhar'!L127</f>
        <v>3200.1951219512198</v>
      </c>
      <c r="R655" s="15">
        <f>'VZGTTQ00009364 - Harini Sridhar'!M127</f>
        <v>3200.1951219512198</v>
      </c>
      <c r="S655" s="15">
        <f>'VZGTTQ00009364 - Harini Sridhar'!N127</f>
        <v>3200.1951219512198</v>
      </c>
      <c r="T655" s="15">
        <f>'VZGTTQ00009364 - Harini Sridhar'!O127</f>
        <v>9600.5853658536598</v>
      </c>
      <c r="U655" s="15">
        <f>'VZGTTQ00009364 - Harini Sridhar'!P127</f>
        <v>12800.780487804879</v>
      </c>
      <c r="V655" s="98">
        <f>'VZGTTQ00009364 - Harini Sridhar'!Q127</f>
        <v>0</v>
      </c>
    </row>
    <row r="656" spans="1:22" ht="20.9" customHeight="1">
      <c r="A656" s="98">
        <f>'VZGTTQ00009364 - Harini Sridhar'!A128</f>
        <v>2144398</v>
      </c>
      <c r="B656" s="98" t="str">
        <f>'VZGTTQ00009364 - Harini Sridhar'!B128</f>
        <v>Putta,Vineeth</v>
      </c>
      <c r="C656" s="98" t="str">
        <f>'VZGTTQ00009364 - Harini Sridhar'!C128</f>
        <v xml:space="preserve">Offshore </v>
      </c>
      <c r="D656" s="98">
        <f>'VZGTTQ00009364 - Harini Sridhar'!D128</f>
        <v>0</v>
      </c>
      <c r="E656" s="103" t="str">
        <f>'VZGTTQ00009364 - Harini Sridhar'!E128</f>
        <v>Tester-Intermediate</v>
      </c>
      <c r="F656" s="111" t="s">
        <v>119</v>
      </c>
      <c r="G656" s="111" t="s">
        <v>120</v>
      </c>
      <c r="H656" s="98">
        <v>1000428976</v>
      </c>
      <c r="I656" s="98" t="s">
        <v>115</v>
      </c>
      <c r="J656" s="98" t="s">
        <v>26</v>
      </c>
      <c r="K656" s="15">
        <f>'VZGTTQ00009364 - Harini Sridhar'!F128</f>
        <v>18.182926829268293</v>
      </c>
      <c r="L656" s="15">
        <f>'VZGTTQ00009364 - Harini Sridhar'!G128</f>
        <v>3200.1951219512198</v>
      </c>
      <c r="M656" s="15">
        <f>'VZGTTQ00009364 - Harini Sridhar'!H128</f>
        <v>0</v>
      </c>
      <c r="N656" s="15">
        <f>'VZGTTQ00009364 - Harini Sridhar'!I128</f>
        <v>0</v>
      </c>
      <c r="O656" s="15">
        <f>'VZGTTQ00009364 - Harini Sridhar'!J128</f>
        <v>3200.1951219512198</v>
      </c>
      <c r="P656" s="15">
        <f>'VZGTTQ00009364 - Harini Sridhar'!K128</f>
        <v>3200.1951219512198</v>
      </c>
      <c r="Q656" s="15">
        <f>'VZGTTQ00009364 - Harini Sridhar'!L128</f>
        <v>3200.1951219512198</v>
      </c>
      <c r="R656" s="15">
        <f>'VZGTTQ00009364 - Harini Sridhar'!M128</f>
        <v>3200.1951219512198</v>
      </c>
      <c r="S656" s="15">
        <f>'VZGTTQ00009364 - Harini Sridhar'!N128</f>
        <v>3200.1951219512198</v>
      </c>
      <c r="T656" s="15">
        <f>'VZGTTQ00009364 - Harini Sridhar'!O128</f>
        <v>9600.5853658536598</v>
      </c>
      <c r="U656" s="15">
        <f>'VZGTTQ00009364 - Harini Sridhar'!P128</f>
        <v>12800.780487804879</v>
      </c>
      <c r="V656" s="98">
        <f>'VZGTTQ00009364 - Harini Sridhar'!Q128</f>
        <v>0</v>
      </c>
    </row>
    <row r="657" spans="1:22" ht="20.9" customHeight="1">
      <c r="A657" s="98">
        <f>'VZGTTQ00009364 - Harini Sridhar'!A129</f>
        <v>902120</v>
      </c>
      <c r="B657" s="98" t="str">
        <f>'VZGTTQ00009364 - Harini Sridhar'!B129</f>
        <v>V,Balaaji Varun</v>
      </c>
      <c r="C657" s="98" t="str">
        <f>'VZGTTQ00009364 - Harini Sridhar'!C129</f>
        <v xml:space="preserve">Offshore </v>
      </c>
      <c r="D657" s="98">
        <f>'VZGTTQ00009364 - Harini Sridhar'!D129</f>
        <v>0</v>
      </c>
      <c r="E657" s="103" t="str">
        <f>'VZGTTQ00009364 - Harini Sridhar'!E129</f>
        <v>Tester-Intermediate</v>
      </c>
      <c r="F657" s="111" t="s">
        <v>119</v>
      </c>
      <c r="G657" s="111" t="s">
        <v>120</v>
      </c>
      <c r="H657" s="98">
        <v>1000428976</v>
      </c>
      <c r="I657" s="98" t="s">
        <v>115</v>
      </c>
      <c r="J657" s="98" t="s">
        <v>26</v>
      </c>
      <c r="K657" s="15">
        <f>'VZGTTQ00009364 - Harini Sridhar'!F129</f>
        <v>18.182926829268293</v>
      </c>
      <c r="L657" s="15">
        <f>'VZGTTQ00009364 - Harini Sridhar'!G129</f>
        <v>3200.1951219512198</v>
      </c>
      <c r="M657" s="15">
        <f>'VZGTTQ00009364 - Harini Sridhar'!H129</f>
        <v>0</v>
      </c>
      <c r="N657" s="15">
        <f>'VZGTTQ00009364 - Harini Sridhar'!I129</f>
        <v>0</v>
      </c>
      <c r="O657" s="15">
        <f>'VZGTTQ00009364 - Harini Sridhar'!J129</f>
        <v>3200.1951219512198</v>
      </c>
      <c r="P657" s="15">
        <f>'VZGTTQ00009364 - Harini Sridhar'!K129</f>
        <v>3200.1951219512198</v>
      </c>
      <c r="Q657" s="15">
        <f>'VZGTTQ00009364 - Harini Sridhar'!L129</f>
        <v>3200.1951219512198</v>
      </c>
      <c r="R657" s="15">
        <f>'VZGTTQ00009364 - Harini Sridhar'!M129</f>
        <v>3200.1951219512198</v>
      </c>
      <c r="S657" s="15">
        <f>'VZGTTQ00009364 - Harini Sridhar'!N129</f>
        <v>3200.1951219512198</v>
      </c>
      <c r="T657" s="15">
        <f>'VZGTTQ00009364 - Harini Sridhar'!O129</f>
        <v>9600.5853658536598</v>
      </c>
      <c r="U657" s="15">
        <f>'VZGTTQ00009364 - Harini Sridhar'!P129</f>
        <v>12800.780487804879</v>
      </c>
      <c r="V657" s="98">
        <f>'VZGTTQ00009364 - Harini Sridhar'!Q129</f>
        <v>0</v>
      </c>
    </row>
    <row r="658" spans="1:22" ht="20.9" customHeight="1">
      <c r="A658" s="98">
        <f>'VZGTTQ00009364 - Harini Sridhar'!A130</f>
        <v>2025067</v>
      </c>
      <c r="B658" s="98" t="str">
        <f>'VZGTTQ00009364 - Harini Sridhar'!B130</f>
        <v>Reddy,N Jayakumar</v>
      </c>
      <c r="C658" s="98" t="str">
        <f>'VZGTTQ00009364 - Harini Sridhar'!C130</f>
        <v xml:space="preserve">Offshore </v>
      </c>
      <c r="D658" s="98">
        <f>'VZGTTQ00009364 - Harini Sridhar'!D130</f>
        <v>0</v>
      </c>
      <c r="E658" s="103" t="str">
        <f>'VZGTTQ00009364 - Harini Sridhar'!E130</f>
        <v>Tester-Intermediate</v>
      </c>
      <c r="F658" s="111" t="s">
        <v>119</v>
      </c>
      <c r="G658" s="111" t="s">
        <v>120</v>
      </c>
      <c r="H658" s="98">
        <v>1000428977</v>
      </c>
      <c r="I658" s="98" t="s">
        <v>114</v>
      </c>
      <c r="J658" s="98" t="s">
        <v>26</v>
      </c>
      <c r="K658" s="15">
        <f>'VZGTTQ00009364 - Harini Sridhar'!F130</f>
        <v>18.182926829268293</v>
      </c>
      <c r="L658" s="15">
        <f>'VZGTTQ00009364 - Harini Sridhar'!G130</f>
        <v>3200.1951219512198</v>
      </c>
      <c r="M658" s="15">
        <f>'VZGTTQ00009364 - Harini Sridhar'!H130</f>
        <v>0</v>
      </c>
      <c r="N658" s="15">
        <f>'VZGTTQ00009364 - Harini Sridhar'!I130</f>
        <v>0</v>
      </c>
      <c r="O658" s="15">
        <f>'VZGTTQ00009364 - Harini Sridhar'!J130</f>
        <v>3200.1951219512198</v>
      </c>
      <c r="P658" s="15">
        <f>'VZGTTQ00009364 - Harini Sridhar'!K130</f>
        <v>3200.1951219512198</v>
      </c>
      <c r="Q658" s="15">
        <f>'VZGTTQ00009364 - Harini Sridhar'!L130</f>
        <v>3200.1951219512198</v>
      </c>
      <c r="R658" s="15">
        <f>'VZGTTQ00009364 - Harini Sridhar'!M130</f>
        <v>3200.1951219512198</v>
      </c>
      <c r="S658" s="15">
        <f>'VZGTTQ00009364 - Harini Sridhar'!N130</f>
        <v>3200.1951219512198</v>
      </c>
      <c r="T658" s="15">
        <f>'VZGTTQ00009364 - Harini Sridhar'!O130</f>
        <v>9600.5853658536598</v>
      </c>
      <c r="U658" s="15">
        <f>'VZGTTQ00009364 - Harini Sridhar'!P130</f>
        <v>12800.780487804879</v>
      </c>
      <c r="V658" s="98">
        <f>'VZGTTQ00009364 - Harini Sridhar'!Q130</f>
        <v>0</v>
      </c>
    </row>
    <row r="659" spans="1:22" ht="20.9" customHeight="1">
      <c r="A659" s="98">
        <f>'VZGTTQ00009364 - Harini Sridhar'!A131</f>
        <v>2298324</v>
      </c>
      <c r="B659" s="98" t="str">
        <f>'VZGTTQ00009364 - Harini Sridhar'!B131</f>
        <v>S,Ganga Lakshmi</v>
      </c>
      <c r="C659" s="98" t="str">
        <f>'VZGTTQ00009364 - Harini Sridhar'!C131</f>
        <v xml:space="preserve">Offshore </v>
      </c>
      <c r="D659" s="98">
        <f>'VZGTTQ00009364 - Harini Sridhar'!D131</f>
        <v>0</v>
      </c>
      <c r="E659" s="103" t="str">
        <f>'VZGTTQ00009364 - Harini Sridhar'!E131</f>
        <v>Tester-Intermediate</v>
      </c>
      <c r="F659" s="111" t="s">
        <v>119</v>
      </c>
      <c r="G659" s="111" t="s">
        <v>120</v>
      </c>
      <c r="H659" s="98">
        <v>1000428976</v>
      </c>
      <c r="I659" s="98" t="s">
        <v>115</v>
      </c>
      <c r="J659" s="98" t="s">
        <v>26</v>
      </c>
      <c r="K659" s="15">
        <f>'VZGTTQ00009364 - Harini Sridhar'!F131</f>
        <v>18.182926829268293</v>
      </c>
      <c r="L659" s="15">
        <f>'VZGTTQ00009364 - Harini Sridhar'!G131</f>
        <v>3200.1951219512198</v>
      </c>
      <c r="M659" s="15">
        <f>'VZGTTQ00009364 - Harini Sridhar'!H131</f>
        <v>0</v>
      </c>
      <c r="N659" s="15">
        <f>'VZGTTQ00009364 - Harini Sridhar'!I131</f>
        <v>0</v>
      </c>
      <c r="O659" s="15">
        <f>'VZGTTQ00009364 - Harini Sridhar'!J131</f>
        <v>3200.1951219512198</v>
      </c>
      <c r="P659" s="15">
        <f>'VZGTTQ00009364 - Harini Sridhar'!K131</f>
        <v>3200.1951219512198</v>
      </c>
      <c r="Q659" s="15">
        <f>'VZGTTQ00009364 - Harini Sridhar'!L131</f>
        <v>3200.1951219512198</v>
      </c>
      <c r="R659" s="15">
        <f>'VZGTTQ00009364 - Harini Sridhar'!M131</f>
        <v>3200.1951219512198</v>
      </c>
      <c r="S659" s="15">
        <f>'VZGTTQ00009364 - Harini Sridhar'!N131</f>
        <v>3200.1951219512198</v>
      </c>
      <c r="T659" s="15">
        <f>'VZGTTQ00009364 - Harini Sridhar'!O131</f>
        <v>9600.5853658536598</v>
      </c>
      <c r="U659" s="15">
        <f>'VZGTTQ00009364 - Harini Sridhar'!P131</f>
        <v>12800.780487804879</v>
      </c>
      <c r="V659" s="98">
        <f>'VZGTTQ00009364 - Harini Sridhar'!Q131</f>
        <v>0</v>
      </c>
    </row>
    <row r="660" spans="1:22" ht="20.9" customHeight="1">
      <c r="A660" s="98">
        <f>'VZGTTQ00009364 - Harini Sridhar'!A132</f>
        <v>2073263</v>
      </c>
      <c r="B660" s="98" t="str">
        <f>'VZGTTQ00009364 - Harini Sridhar'!B132</f>
        <v>B,Suresh</v>
      </c>
      <c r="C660" s="98" t="str">
        <f>'VZGTTQ00009364 - Harini Sridhar'!C132</f>
        <v xml:space="preserve">Offshore </v>
      </c>
      <c r="D660" s="98">
        <f>'VZGTTQ00009364 - Harini Sridhar'!D132</f>
        <v>0</v>
      </c>
      <c r="E660" s="103" t="str">
        <f>'VZGTTQ00009364 - Harini Sridhar'!E132</f>
        <v>Tester-Junior</v>
      </c>
      <c r="F660" s="111" t="s">
        <v>119</v>
      </c>
      <c r="G660" s="111" t="s">
        <v>120</v>
      </c>
      <c r="H660" s="98">
        <v>1000428976</v>
      </c>
      <c r="I660" s="98" t="s">
        <v>115</v>
      </c>
      <c r="J660" s="98" t="s">
        <v>26</v>
      </c>
      <c r="K660" s="15">
        <f>'VZGTTQ00009364 - Harini Sridhar'!F132</f>
        <v>17.073170731707318</v>
      </c>
      <c r="L660" s="15">
        <f>'VZGTTQ00009364 - Harini Sridhar'!G132</f>
        <v>3004.8780487804879</v>
      </c>
      <c r="M660" s="15">
        <f>'VZGTTQ00009364 - Harini Sridhar'!H132</f>
        <v>0</v>
      </c>
      <c r="N660" s="15">
        <f>'VZGTTQ00009364 - Harini Sridhar'!I132</f>
        <v>0</v>
      </c>
      <c r="O660" s="15">
        <f>'VZGTTQ00009364 - Harini Sridhar'!J132</f>
        <v>3004.8780487804879</v>
      </c>
      <c r="P660" s="15">
        <f>'VZGTTQ00009364 - Harini Sridhar'!K132</f>
        <v>3004.8780487804879</v>
      </c>
      <c r="Q660" s="15">
        <f>'VZGTTQ00009364 - Harini Sridhar'!L132</f>
        <v>3004.8780487804879</v>
      </c>
      <c r="R660" s="15">
        <f>'VZGTTQ00009364 - Harini Sridhar'!M132</f>
        <v>3004.8780487804879</v>
      </c>
      <c r="S660" s="15">
        <f>'VZGTTQ00009364 - Harini Sridhar'!N132</f>
        <v>3004.8780487804879</v>
      </c>
      <c r="T660" s="15">
        <f>'VZGTTQ00009364 - Harini Sridhar'!O132</f>
        <v>9014.6341463414647</v>
      </c>
      <c r="U660" s="15">
        <f>'VZGTTQ00009364 - Harini Sridhar'!P132</f>
        <v>12019.512195121952</v>
      </c>
      <c r="V660" s="98">
        <f>'VZGTTQ00009364 - Harini Sridhar'!Q132</f>
        <v>0</v>
      </c>
    </row>
    <row r="661" spans="1:22" ht="20.9" customHeight="1">
      <c r="A661" s="98">
        <f>'VZGTTQ00009364 - Harini Sridhar'!A133</f>
        <v>907221</v>
      </c>
      <c r="B661" s="98" t="str">
        <f>'VZGTTQ00009364 - Harini Sridhar'!B133</f>
        <v>K,Nithish</v>
      </c>
      <c r="C661" s="98" t="str">
        <f>'VZGTTQ00009364 - Harini Sridhar'!C133</f>
        <v xml:space="preserve">Offshore </v>
      </c>
      <c r="D661" s="98">
        <f>'VZGTTQ00009364 - Harini Sridhar'!D133</f>
        <v>0</v>
      </c>
      <c r="E661" s="103" t="str">
        <f>'VZGTTQ00009364 - Harini Sridhar'!E133</f>
        <v>Tester-Junior</v>
      </c>
      <c r="F661" s="111" t="s">
        <v>119</v>
      </c>
      <c r="G661" s="111" t="s">
        <v>120</v>
      </c>
      <c r="H661" s="98">
        <v>1000428976</v>
      </c>
      <c r="I661" s="98" t="s">
        <v>115</v>
      </c>
      <c r="J661" s="98" t="s">
        <v>26</v>
      </c>
      <c r="K661" s="15">
        <f>'VZGTTQ00009364 - Harini Sridhar'!F133</f>
        <v>17.073170731707318</v>
      </c>
      <c r="L661" s="15">
        <f>'VZGTTQ00009364 - Harini Sridhar'!G133</f>
        <v>3004.8780487804879</v>
      </c>
      <c r="M661" s="15">
        <f>'VZGTTQ00009364 - Harini Sridhar'!H133</f>
        <v>0</v>
      </c>
      <c r="N661" s="15">
        <f>'VZGTTQ00009364 - Harini Sridhar'!I133</f>
        <v>0</v>
      </c>
      <c r="O661" s="15">
        <f>'VZGTTQ00009364 - Harini Sridhar'!J133</f>
        <v>3004.8780487804879</v>
      </c>
      <c r="P661" s="15">
        <f>'VZGTTQ00009364 - Harini Sridhar'!K133</f>
        <v>3004.8780487804879</v>
      </c>
      <c r="Q661" s="15">
        <f>'VZGTTQ00009364 - Harini Sridhar'!L133</f>
        <v>3004.8780487804879</v>
      </c>
      <c r="R661" s="15">
        <f>'VZGTTQ00009364 - Harini Sridhar'!M133</f>
        <v>3004.8780487804879</v>
      </c>
      <c r="S661" s="15">
        <f>'VZGTTQ00009364 - Harini Sridhar'!N133</f>
        <v>3004.8780487804879</v>
      </c>
      <c r="T661" s="15">
        <f>'VZGTTQ00009364 - Harini Sridhar'!O133</f>
        <v>9014.6341463414647</v>
      </c>
      <c r="U661" s="15">
        <f>'VZGTTQ00009364 - Harini Sridhar'!P133</f>
        <v>12019.512195121952</v>
      </c>
      <c r="V661" s="98">
        <f>'VZGTTQ00009364 - Harini Sridhar'!Q133</f>
        <v>0</v>
      </c>
    </row>
    <row r="662" spans="1:22" ht="20.9" customHeight="1">
      <c r="A662" s="98">
        <f>'VZGTTQ00009364 - Harini Sridhar'!A134</f>
        <v>2303879</v>
      </c>
      <c r="B662" s="98" t="str">
        <f>'VZGTTQ00009364 - Harini Sridhar'!B134</f>
        <v>V,Shanjay</v>
      </c>
      <c r="C662" s="98" t="str">
        <f>'VZGTTQ00009364 - Harini Sridhar'!C134</f>
        <v xml:space="preserve">Offshore </v>
      </c>
      <c r="D662" s="98">
        <f>'VZGTTQ00009364 - Harini Sridhar'!D134</f>
        <v>0</v>
      </c>
      <c r="E662" s="103" t="str">
        <f>'VZGTTQ00009364 - Harini Sridhar'!E134</f>
        <v>Tester-Junior</v>
      </c>
      <c r="F662" s="111" t="s">
        <v>119</v>
      </c>
      <c r="G662" s="111" t="s">
        <v>120</v>
      </c>
      <c r="H662" s="98">
        <v>1000428977</v>
      </c>
      <c r="I662" s="98" t="s">
        <v>114</v>
      </c>
      <c r="J662" s="98" t="s">
        <v>26</v>
      </c>
      <c r="K662" s="15">
        <f>'VZGTTQ00009364 - Harini Sridhar'!F134</f>
        <v>17.073170731707318</v>
      </c>
      <c r="L662" s="15">
        <f>'VZGTTQ00009364 - Harini Sridhar'!G134</f>
        <v>3004.8780487804879</v>
      </c>
      <c r="M662" s="15">
        <f>'VZGTTQ00009364 - Harini Sridhar'!H134</f>
        <v>0</v>
      </c>
      <c r="N662" s="15">
        <f>'VZGTTQ00009364 - Harini Sridhar'!I134</f>
        <v>0</v>
      </c>
      <c r="O662" s="15">
        <f>'VZGTTQ00009364 - Harini Sridhar'!J134</f>
        <v>3004.8780487804879</v>
      </c>
      <c r="P662" s="15">
        <f>'VZGTTQ00009364 - Harini Sridhar'!K134</f>
        <v>3004.8780487804879</v>
      </c>
      <c r="Q662" s="15">
        <f>'VZGTTQ00009364 - Harini Sridhar'!L134</f>
        <v>3004.8780487804879</v>
      </c>
      <c r="R662" s="15">
        <f>'VZGTTQ00009364 - Harini Sridhar'!M134</f>
        <v>3004.8780487804879</v>
      </c>
      <c r="S662" s="15">
        <f>'VZGTTQ00009364 - Harini Sridhar'!N134</f>
        <v>3004.8780487804879</v>
      </c>
      <c r="T662" s="15">
        <f>'VZGTTQ00009364 - Harini Sridhar'!O134</f>
        <v>9014.6341463414647</v>
      </c>
      <c r="U662" s="15">
        <f>'VZGTTQ00009364 - Harini Sridhar'!P134</f>
        <v>12019.512195121952</v>
      </c>
      <c r="V662" s="98">
        <f>'VZGTTQ00009364 - Harini Sridhar'!Q134</f>
        <v>0</v>
      </c>
    </row>
    <row r="663" spans="1:22" ht="20.9" customHeight="1">
      <c r="A663" s="98">
        <f>'VZGTTQ00009364 - Harini Sridhar'!A135</f>
        <v>2333294</v>
      </c>
      <c r="B663" s="98" t="str">
        <f>'VZGTTQ00009364 - Harini Sridhar'!B135</f>
        <v>Ganguru,Harsha Vardhan</v>
      </c>
      <c r="C663" s="98" t="str">
        <f>'VZGTTQ00009364 - Harini Sridhar'!C135</f>
        <v xml:space="preserve">Offshore </v>
      </c>
      <c r="D663" s="98">
        <f>'VZGTTQ00009364 - Harini Sridhar'!D135</f>
        <v>0</v>
      </c>
      <c r="E663" s="103" t="str">
        <f>'VZGTTQ00009364 - Harini Sridhar'!E135</f>
        <v>Tester-Junior</v>
      </c>
      <c r="F663" s="111" t="s">
        <v>119</v>
      </c>
      <c r="G663" s="111" t="s">
        <v>120</v>
      </c>
      <c r="H663" s="98">
        <v>1000428976</v>
      </c>
      <c r="I663" s="98" t="s">
        <v>115</v>
      </c>
      <c r="J663" s="98" t="s">
        <v>26</v>
      </c>
      <c r="K663" s="15">
        <f>'VZGTTQ00009364 - Harini Sridhar'!F135</f>
        <v>17.073170731707318</v>
      </c>
      <c r="L663" s="15">
        <f>'VZGTTQ00009364 - Harini Sridhar'!G135</f>
        <v>3004.8780487804879</v>
      </c>
      <c r="M663" s="15">
        <f>'VZGTTQ00009364 - Harini Sridhar'!H135</f>
        <v>0</v>
      </c>
      <c r="N663" s="15">
        <f>'VZGTTQ00009364 - Harini Sridhar'!I135</f>
        <v>0</v>
      </c>
      <c r="O663" s="15">
        <f>'VZGTTQ00009364 - Harini Sridhar'!J135</f>
        <v>3004.8780487804879</v>
      </c>
      <c r="P663" s="15">
        <f>'VZGTTQ00009364 - Harini Sridhar'!K135</f>
        <v>3004.8780487804879</v>
      </c>
      <c r="Q663" s="15">
        <f>'VZGTTQ00009364 - Harini Sridhar'!L135</f>
        <v>3004.8780487804879</v>
      </c>
      <c r="R663" s="15">
        <f>'VZGTTQ00009364 - Harini Sridhar'!M135</f>
        <v>3004.8780487804879</v>
      </c>
      <c r="S663" s="15">
        <f>'VZGTTQ00009364 - Harini Sridhar'!N135</f>
        <v>3004.8780487804879</v>
      </c>
      <c r="T663" s="15">
        <f>'VZGTTQ00009364 - Harini Sridhar'!O135</f>
        <v>9014.6341463414647</v>
      </c>
      <c r="U663" s="15">
        <f>'VZGTTQ00009364 - Harini Sridhar'!P135</f>
        <v>12019.512195121952</v>
      </c>
      <c r="V663" s="98">
        <f>'VZGTTQ00009364 - Harini Sridhar'!Q135</f>
        <v>0</v>
      </c>
    </row>
    <row r="664" spans="1:22" ht="20.9" customHeight="1">
      <c r="A664" s="98">
        <f>'VZGTTQ00009364 - Harini Sridhar'!A136</f>
        <v>2314354</v>
      </c>
      <c r="B664" s="98" t="str">
        <f>'VZGTTQ00009364 - Harini Sridhar'!B136</f>
        <v>Ramesh,Pravinkumar</v>
      </c>
      <c r="C664" s="98" t="str">
        <f>'VZGTTQ00009364 - Harini Sridhar'!C136</f>
        <v xml:space="preserve">Offshore </v>
      </c>
      <c r="D664" s="98">
        <f>'VZGTTQ00009364 - Harini Sridhar'!D136</f>
        <v>0</v>
      </c>
      <c r="E664" s="103" t="str">
        <f>'VZGTTQ00009364 - Harini Sridhar'!E136</f>
        <v>Tester-Junior</v>
      </c>
      <c r="F664" s="111" t="s">
        <v>119</v>
      </c>
      <c r="G664" s="111" t="s">
        <v>120</v>
      </c>
      <c r="H664" s="98">
        <v>1000428976</v>
      </c>
      <c r="I664" s="98" t="s">
        <v>115</v>
      </c>
      <c r="J664" s="98" t="s">
        <v>26</v>
      </c>
      <c r="K664" s="15">
        <f>'VZGTTQ00009364 - Harini Sridhar'!F136</f>
        <v>17.073170731707318</v>
      </c>
      <c r="L664" s="15">
        <f>'VZGTTQ00009364 - Harini Sridhar'!G136</f>
        <v>3004.8780487804879</v>
      </c>
      <c r="M664" s="15">
        <f>'VZGTTQ00009364 - Harini Sridhar'!H136</f>
        <v>0</v>
      </c>
      <c r="N664" s="15">
        <f>'VZGTTQ00009364 - Harini Sridhar'!I136</f>
        <v>0</v>
      </c>
      <c r="O664" s="15">
        <f>'VZGTTQ00009364 - Harini Sridhar'!J136</f>
        <v>3004.8780487804879</v>
      </c>
      <c r="P664" s="15">
        <f>'VZGTTQ00009364 - Harini Sridhar'!K136</f>
        <v>3004.8780487804879</v>
      </c>
      <c r="Q664" s="15">
        <f>'VZGTTQ00009364 - Harini Sridhar'!L136</f>
        <v>3004.8780487804879</v>
      </c>
      <c r="R664" s="15">
        <f>'VZGTTQ00009364 - Harini Sridhar'!M136</f>
        <v>3004.8780487804879</v>
      </c>
      <c r="S664" s="15">
        <f>'VZGTTQ00009364 - Harini Sridhar'!N136</f>
        <v>3004.8780487804879</v>
      </c>
      <c r="T664" s="15">
        <f>'VZGTTQ00009364 - Harini Sridhar'!O136</f>
        <v>9014.6341463414647</v>
      </c>
      <c r="U664" s="15">
        <f>'VZGTTQ00009364 - Harini Sridhar'!P136</f>
        <v>12019.512195121952</v>
      </c>
      <c r="V664" s="98">
        <f>'VZGTTQ00009364 - Harini Sridhar'!Q136</f>
        <v>0</v>
      </c>
    </row>
    <row r="665" spans="1:22" ht="20.9" customHeight="1">
      <c r="A665" s="98">
        <f>'VZGTTQ00009364 - Harini Sridhar'!A137</f>
        <v>2126881</v>
      </c>
      <c r="B665" s="98" t="str">
        <f>'VZGTTQ00009364 - Harini Sridhar'!B137</f>
        <v>M,Yogesh</v>
      </c>
      <c r="C665" s="98" t="str">
        <f>'VZGTTQ00009364 - Harini Sridhar'!C137</f>
        <v xml:space="preserve">Offshore </v>
      </c>
      <c r="D665" s="98">
        <f>'VZGTTQ00009364 - Harini Sridhar'!D137</f>
        <v>0</v>
      </c>
      <c r="E665" s="103" t="str">
        <f>'VZGTTQ00009364 - Harini Sridhar'!E137</f>
        <v>Tester-Junior</v>
      </c>
      <c r="F665" s="111" t="s">
        <v>119</v>
      </c>
      <c r="G665" s="111" t="s">
        <v>120</v>
      </c>
      <c r="H665" s="98">
        <v>1000428976</v>
      </c>
      <c r="I665" s="98" t="s">
        <v>115</v>
      </c>
      <c r="J665" s="98" t="s">
        <v>26</v>
      </c>
      <c r="K665" s="15">
        <f>'VZGTTQ00009364 - Harini Sridhar'!F137</f>
        <v>17.073170731707318</v>
      </c>
      <c r="L665" s="15">
        <f>'VZGTTQ00009364 - Harini Sridhar'!G137</f>
        <v>3004.8780487804879</v>
      </c>
      <c r="M665" s="15">
        <f>'VZGTTQ00009364 - Harini Sridhar'!H137</f>
        <v>0</v>
      </c>
      <c r="N665" s="15">
        <f>'VZGTTQ00009364 - Harini Sridhar'!I137</f>
        <v>0</v>
      </c>
      <c r="O665" s="15">
        <f>'VZGTTQ00009364 - Harini Sridhar'!J137</f>
        <v>3004.8780487804879</v>
      </c>
      <c r="P665" s="15">
        <f>'VZGTTQ00009364 - Harini Sridhar'!K137</f>
        <v>3004.8780487804879</v>
      </c>
      <c r="Q665" s="15">
        <f>'VZGTTQ00009364 - Harini Sridhar'!L137</f>
        <v>3004.8780487804879</v>
      </c>
      <c r="R665" s="15">
        <f>'VZGTTQ00009364 - Harini Sridhar'!M137</f>
        <v>3004.8780487804879</v>
      </c>
      <c r="S665" s="15">
        <f>'VZGTTQ00009364 - Harini Sridhar'!N137</f>
        <v>3004.8780487804879</v>
      </c>
      <c r="T665" s="15">
        <f>'VZGTTQ00009364 - Harini Sridhar'!O137</f>
        <v>9014.6341463414647</v>
      </c>
      <c r="U665" s="15">
        <f>'VZGTTQ00009364 - Harini Sridhar'!P137</f>
        <v>12019.512195121952</v>
      </c>
      <c r="V665" s="98">
        <f>'VZGTTQ00009364 - Harini Sridhar'!Q137</f>
        <v>0</v>
      </c>
    </row>
    <row r="666" spans="1:22" ht="20.9" customHeight="1">
      <c r="A666" s="98">
        <f>'VZGTTQ00009364 - Harini Sridhar'!A138</f>
        <v>177349</v>
      </c>
      <c r="B666" s="98" t="str">
        <f>'VZGTTQ00009364 - Harini Sridhar'!B138</f>
        <v>A,Sarala Devi</v>
      </c>
      <c r="C666" s="98" t="str">
        <f>'VZGTTQ00009364 - Harini Sridhar'!C138</f>
        <v xml:space="preserve">Offshore </v>
      </c>
      <c r="D666" s="98">
        <f>'VZGTTQ00009364 - Harini Sridhar'!D138</f>
        <v>0</v>
      </c>
      <c r="E666" s="103" t="str">
        <f>'VZGTTQ00009364 - Harini Sridhar'!E138</f>
        <v>Tester-Junior</v>
      </c>
      <c r="F666" s="111" t="s">
        <v>119</v>
      </c>
      <c r="G666" s="111" t="s">
        <v>120</v>
      </c>
      <c r="H666" s="98">
        <v>1000428977</v>
      </c>
      <c r="I666" s="98" t="s">
        <v>114</v>
      </c>
      <c r="J666" s="98" t="s">
        <v>26</v>
      </c>
      <c r="K666" s="15">
        <f>'VZGTTQ00009364 - Harini Sridhar'!F138</f>
        <v>17.073170731707318</v>
      </c>
      <c r="L666" s="15">
        <f>'VZGTTQ00009364 - Harini Sridhar'!G138</f>
        <v>3004.8780487804879</v>
      </c>
      <c r="M666" s="15">
        <f>'VZGTTQ00009364 - Harini Sridhar'!H138</f>
        <v>0</v>
      </c>
      <c r="N666" s="15">
        <f>'VZGTTQ00009364 - Harini Sridhar'!I138</f>
        <v>0</v>
      </c>
      <c r="O666" s="15">
        <f>'VZGTTQ00009364 - Harini Sridhar'!J138</f>
        <v>3004.8780487804879</v>
      </c>
      <c r="P666" s="15">
        <f>'VZGTTQ00009364 - Harini Sridhar'!K138</f>
        <v>3004.8780487804879</v>
      </c>
      <c r="Q666" s="15">
        <f>'VZGTTQ00009364 - Harini Sridhar'!L138</f>
        <v>3004.8780487804879</v>
      </c>
      <c r="R666" s="15">
        <f>'VZGTTQ00009364 - Harini Sridhar'!M138</f>
        <v>3004.8780487804879</v>
      </c>
      <c r="S666" s="15">
        <f>'VZGTTQ00009364 - Harini Sridhar'!N138</f>
        <v>3004.8780487804879</v>
      </c>
      <c r="T666" s="15">
        <f>'VZGTTQ00009364 - Harini Sridhar'!O138</f>
        <v>9014.6341463414647</v>
      </c>
      <c r="U666" s="15">
        <f>'VZGTTQ00009364 - Harini Sridhar'!P138</f>
        <v>12019.512195121952</v>
      </c>
      <c r="V666" s="98">
        <f>'VZGTTQ00009364 - Harini Sridhar'!Q138</f>
        <v>0</v>
      </c>
    </row>
    <row r="667" spans="1:22" ht="20.9" customHeight="1">
      <c r="A667" s="98">
        <f>'VZGTTQ00009364 - Harini Sridhar'!A139</f>
        <v>2091027</v>
      </c>
      <c r="B667" s="98" t="str">
        <f>'VZGTTQ00009364 - Harini Sridhar'!B139</f>
        <v>Sakina,Arjumand</v>
      </c>
      <c r="C667" s="98" t="str">
        <f>'VZGTTQ00009364 - Harini Sridhar'!C139</f>
        <v xml:space="preserve">Offshore </v>
      </c>
      <c r="D667" s="98">
        <f>'VZGTTQ00009364 - Harini Sridhar'!D139</f>
        <v>0</v>
      </c>
      <c r="E667" s="103" t="str">
        <f>'VZGTTQ00009364 - Harini Sridhar'!E139</f>
        <v>Pega Developer-Junior</v>
      </c>
      <c r="F667" s="111" t="s">
        <v>119</v>
      </c>
      <c r="G667" s="111" t="s">
        <v>120</v>
      </c>
      <c r="H667" s="98">
        <v>1000428976</v>
      </c>
      <c r="I667" s="98" t="s">
        <v>115</v>
      </c>
      <c r="J667" s="98" t="s">
        <v>27</v>
      </c>
      <c r="K667" s="15">
        <f>'VZGTTQ00009364 - Harini Sridhar'!F139</f>
        <v>19.195121951219512</v>
      </c>
      <c r="L667" s="15">
        <f>'VZGTTQ00009364 - Harini Sridhar'!G139</f>
        <v>3378.3414634146343</v>
      </c>
      <c r="M667" s="15">
        <f>'VZGTTQ00009364 - Harini Sridhar'!H139</f>
        <v>0</v>
      </c>
      <c r="N667" s="15">
        <f>'VZGTTQ00009364 - Harini Sridhar'!I139</f>
        <v>0</v>
      </c>
      <c r="O667" s="15">
        <f>'VZGTTQ00009364 - Harini Sridhar'!J139</f>
        <v>3378.3414634146343</v>
      </c>
      <c r="P667" s="15">
        <f>'VZGTTQ00009364 - Harini Sridhar'!K139</f>
        <v>3378.3414634146343</v>
      </c>
      <c r="Q667" s="15">
        <f>'VZGTTQ00009364 - Harini Sridhar'!L139</f>
        <v>3378.3414634146343</v>
      </c>
      <c r="R667" s="15">
        <f>'VZGTTQ00009364 - Harini Sridhar'!M139</f>
        <v>3378.3414634146343</v>
      </c>
      <c r="S667" s="15">
        <f>'VZGTTQ00009364 - Harini Sridhar'!N139</f>
        <v>3378.3414634146343</v>
      </c>
      <c r="T667" s="15">
        <f>'VZGTTQ00009364 - Harini Sridhar'!O139</f>
        <v>10135.024390243903</v>
      </c>
      <c r="U667" s="15">
        <f>'VZGTTQ00009364 - Harini Sridhar'!P139</f>
        <v>13513.365853658537</v>
      </c>
      <c r="V667" s="98">
        <f>'VZGTTQ00009364 - Harini Sridhar'!Q139</f>
        <v>0</v>
      </c>
    </row>
    <row r="668" spans="1:22" ht="20.9" customHeight="1">
      <c r="A668" s="98" t="e">
        <f>'VZGTTQ00009364 - Harini Sridhar'!#REF!</f>
        <v>#REF!</v>
      </c>
      <c r="B668" s="98" t="e">
        <f>'VZGTTQ00009364 - Harini Sridhar'!#REF!</f>
        <v>#REF!</v>
      </c>
      <c r="C668" s="98" t="e">
        <f>'VZGTTQ00009364 - Harini Sridhar'!#REF!</f>
        <v>#REF!</v>
      </c>
      <c r="D668" s="98" t="e">
        <f>'VZGTTQ00009364 - Harini Sridhar'!#REF!</f>
        <v>#REF!</v>
      </c>
      <c r="E668" s="103" t="e">
        <f>'VZGTTQ00009364 - Harini Sridhar'!#REF!</f>
        <v>#REF!</v>
      </c>
      <c r="F668" s="111" t="s">
        <v>119</v>
      </c>
      <c r="G668" s="111" t="s">
        <v>120</v>
      </c>
      <c r="H668" s="98">
        <v>1000428977</v>
      </c>
      <c r="I668" s="98" t="s">
        <v>114</v>
      </c>
      <c r="J668" s="98" t="s">
        <v>27</v>
      </c>
      <c r="K668" s="15" t="e">
        <f>'VZGTTQ00009364 - Harini Sridhar'!#REF!</f>
        <v>#REF!</v>
      </c>
      <c r="L668" s="15" t="e">
        <f>'VZGTTQ00009364 - Harini Sridhar'!#REF!</f>
        <v>#REF!</v>
      </c>
      <c r="M668" s="15" t="e">
        <f>'VZGTTQ00009364 - Harini Sridhar'!#REF!</f>
        <v>#REF!</v>
      </c>
      <c r="N668" s="15" t="e">
        <f>'VZGTTQ00009364 - Harini Sridhar'!#REF!</f>
        <v>#REF!</v>
      </c>
      <c r="O668" s="15" t="e">
        <f>'VZGTTQ00009364 - Harini Sridhar'!#REF!</f>
        <v>#REF!</v>
      </c>
      <c r="P668" s="15" t="e">
        <f>'VZGTTQ00009364 - Harini Sridhar'!#REF!</f>
        <v>#REF!</v>
      </c>
      <c r="Q668" s="15" t="e">
        <f>'VZGTTQ00009364 - Harini Sridhar'!#REF!</f>
        <v>#REF!</v>
      </c>
      <c r="R668" s="15" t="e">
        <f>'VZGTTQ00009364 - Harini Sridhar'!#REF!</f>
        <v>#REF!</v>
      </c>
      <c r="S668" s="15" t="e">
        <f>'VZGTTQ00009364 - Harini Sridhar'!#REF!</f>
        <v>#REF!</v>
      </c>
      <c r="T668" s="15" t="e">
        <f>'VZGTTQ00009364 - Harini Sridhar'!#REF!</f>
        <v>#REF!</v>
      </c>
      <c r="U668" s="15" t="e">
        <f>'VZGTTQ00009364 - Harini Sridhar'!#REF!</f>
        <v>#REF!</v>
      </c>
      <c r="V668" s="98" t="e">
        <f>'VZGTTQ00009364 - Harini Sridhar'!#REF!</f>
        <v>#REF!</v>
      </c>
    </row>
    <row r="669" spans="1:22" ht="20.9" customHeight="1">
      <c r="A669" s="98" t="e">
        <f>'VZGTTQ00009364 - Harini Sridhar'!#REF!</f>
        <v>#REF!</v>
      </c>
      <c r="B669" s="98" t="e">
        <f>'VZGTTQ00009364 - Harini Sridhar'!#REF!</f>
        <v>#REF!</v>
      </c>
      <c r="C669" s="98" t="e">
        <f>'VZGTTQ00009364 - Harini Sridhar'!#REF!</f>
        <v>#REF!</v>
      </c>
      <c r="D669" s="98" t="e">
        <f>'VZGTTQ00009364 - Harini Sridhar'!#REF!</f>
        <v>#REF!</v>
      </c>
      <c r="E669" s="103" t="e">
        <f>'VZGTTQ00009364 - Harini Sridhar'!#REF!</f>
        <v>#REF!</v>
      </c>
      <c r="F669" s="111" t="s">
        <v>119</v>
      </c>
      <c r="G669" s="111" t="s">
        <v>120</v>
      </c>
      <c r="H669" s="98">
        <v>1000428976</v>
      </c>
      <c r="I669" s="98" t="s">
        <v>115</v>
      </c>
      <c r="J669" s="98" t="s">
        <v>27</v>
      </c>
      <c r="K669" s="15" t="e">
        <f>'VZGTTQ00009364 - Harini Sridhar'!#REF!</f>
        <v>#REF!</v>
      </c>
      <c r="L669" s="15" t="e">
        <f>'VZGTTQ00009364 - Harini Sridhar'!#REF!</f>
        <v>#REF!</v>
      </c>
      <c r="M669" s="15" t="e">
        <f>'VZGTTQ00009364 - Harini Sridhar'!#REF!</f>
        <v>#REF!</v>
      </c>
      <c r="N669" s="15" t="e">
        <f>'VZGTTQ00009364 - Harini Sridhar'!#REF!</f>
        <v>#REF!</v>
      </c>
      <c r="O669" s="15" t="e">
        <f>'VZGTTQ00009364 - Harini Sridhar'!#REF!</f>
        <v>#REF!</v>
      </c>
      <c r="P669" s="15" t="e">
        <f>'VZGTTQ00009364 - Harini Sridhar'!#REF!</f>
        <v>#REF!</v>
      </c>
      <c r="Q669" s="15" t="e">
        <f>'VZGTTQ00009364 - Harini Sridhar'!#REF!</f>
        <v>#REF!</v>
      </c>
      <c r="R669" s="15" t="e">
        <f>'VZGTTQ00009364 - Harini Sridhar'!#REF!</f>
        <v>#REF!</v>
      </c>
      <c r="S669" s="15" t="e">
        <f>'VZGTTQ00009364 - Harini Sridhar'!#REF!</f>
        <v>#REF!</v>
      </c>
      <c r="T669" s="15" t="e">
        <f>'VZGTTQ00009364 - Harini Sridhar'!#REF!</f>
        <v>#REF!</v>
      </c>
      <c r="U669" s="15" t="e">
        <f>'VZGTTQ00009364 - Harini Sridhar'!#REF!</f>
        <v>#REF!</v>
      </c>
      <c r="V669" s="98" t="e">
        <f>'VZGTTQ00009364 - Harini Sridhar'!#REF!</f>
        <v>#REF!</v>
      </c>
    </row>
    <row r="670" spans="1:22" ht="20.9" customHeight="1">
      <c r="A670" s="98" t="e">
        <f>'VZGTTQ00009364 - Harini Sridhar'!#REF!</f>
        <v>#REF!</v>
      </c>
      <c r="B670" s="98"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1000428976</v>
      </c>
      <c r="I670" s="98" t="s">
        <v>115</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0.9" customHeight="1">
      <c r="A671" s="98" t="e">
        <f>'VZGTTQ00009364 - Harini Sridhar'!#REF!</f>
        <v>#REF!</v>
      </c>
      <c r="B671" s="98"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0.9" customHeight="1">
      <c r="A672" s="98" t="e">
        <f>'VZGTTQ00009364 - Harini Sridhar'!#REF!</f>
        <v>#REF!</v>
      </c>
      <c r="B672" s="98"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0.9" customHeight="1">
      <c r="A673" s="98" t="e">
        <f>'VZGTTQ00009364 - Harini Sridhar'!#REF!</f>
        <v>#REF!</v>
      </c>
      <c r="B673" s="98"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1000347921</v>
      </c>
      <c r="I673" s="98" t="s">
        <v>92</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0.9" customHeight="1">
      <c r="A674" s="98" t="e">
        <f>'VZGTTQ00009364 - Harini Sridhar'!#REF!</f>
        <v>#REF!</v>
      </c>
      <c r="B674" s="98"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0.9" customHeight="1">
      <c r="A675" s="98">
        <f>'VZGTTQ00009371 - Anto Giscard'!A9</f>
        <v>645969</v>
      </c>
      <c r="B675" s="98" t="str">
        <f>'VZGTTQ00009371 - Anto Giscard'!B9</f>
        <v>Mohan Raj Thammali</v>
      </c>
      <c r="C675" s="98" t="str">
        <f>'VZGTTQ00009371 - Anto Giscard'!C9</f>
        <v>Offshore</v>
      </c>
      <c r="D675" s="98">
        <f>'VZGTTQ00009371 - Anto Giscard'!D9</f>
        <v>0</v>
      </c>
      <c r="E675" s="103" t="str">
        <f>'VZGTTQ00009371 - Anto Giscard'!E9</f>
        <v>Scrum Master</v>
      </c>
      <c r="F675" s="111" t="s">
        <v>121</v>
      </c>
      <c r="G675" s="111" t="s">
        <v>116</v>
      </c>
      <c r="H675" s="98">
        <v>1000428977</v>
      </c>
      <c r="I675" s="98" t="s">
        <v>114</v>
      </c>
      <c r="J675" s="98" t="s">
        <v>53</v>
      </c>
      <c r="K675" s="15">
        <f>'VZGTTQ00009371 - Anto Giscard'!F9</f>
        <v>27.787500000000005</v>
      </c>
      <c r="L675" s="15">
        <f>'VZGTTQ00009371 - Anto Giscard'!G9</f>
        <v>4890.6000000000013</v>
      </c>
      <c r="M675" s="15">
        <f>'VZGTTQ00009371 - Anto Giscard'!H9</f>
        <v>4890.6000000000013</v>
      </c>
      <c r="N675" s="15">
        <f>'VZGTTQ00009371 - Anto Giscard'!I9</f>
        <v>4890.6000000000013</v>
      </c>
      <c r="O675" s="15">
        <f>'VZGTTQ00009371 - Anto Giscard'!J9</f>
        <v>0</v>
      </c>
      <c r="P675" s="15">
        <f>'VZGTTQ00009371 - Anto Giscard'!K9</f>
        <v>0</v>
      </c>
      <c r="Q675" s="15">
        <f>'VZGTTQ00009371 - Anto Giscard'!L9</f>
        <v>0</v>
      </c>
      <c r="R675" s="15">
        <f>'VZGTTQ00009371 - Anto Giscard'!M9</f>
        <v>0</v>
      </c>
      <c r="S675" s="15">
        <f>'VZGTTQ00009371 - Anto Giscard'!N9</f>
        <v>9781.2000000000025</v>
      </c>
      <c r="T675" s="15">
        <f>'VZGTTQ00009371 - Anto Giscard'!O9</f>
        <v>0</v>
      </c>
      <c r="U675" s="15">
        <f>'VZGTTQ00009371 - Anto Giscard'!P9</f>
        <v>9781.2000000000025</v>
      </c>
      <c r="V675" s="98">
        <f>'VZGTTQ00009371 - Anto Giscard'!Q9</f>
        <v>0</v>
      </c>
    </row>
    <row r="676" spans="1:22" ht="20.9" customHeight="1">
      <c r="A676" s="98">
        <f>'VZGTTQ00009371 - Anto Giscard'!A10</f>
        <v>775337</v>
      </c>
      <c r="B676" s="98" t="str">
        <f>'VZGTTQ00009371 - Anto Giscard'!B10</f>
        <v>Ekta Karda</v>
      </c>
      <c r="C676" s="98" t="str">
        <f>'VZGTTQ00009371 - Anto Giscard'!C10</f>
        <v>Offshore</v>
      </c>
      <c r="D676" s="98">
        <f>'VZGTTQ00009371 - Anto Giscard'!D10</f>
        <v>0</v>
      </c>
      <c r="E676" s="103" t="str">
        <f>'VZGTTQ00009371 - Anto Giscard'!E10</f>
        <v>Scrum Master</v>
      </c>
      <c r="F676" s="111" t="s">
        <v>121</v>
      </c>
      <c r="G676" s="111" t="s">
        <v>116</v>
      </c>
      <c r="H676" s="98">
        <v>1000428976</v>
      </c>
      <c r="I676" s="98" t="s">
        <v>115</v>
      </c>
      <c r="J676" s="98" t="s">
        <v>53</v>
      </c>
      <c r="K676" s="15">
        <f>'VZGTTQ00009371 - Anto Giscard'!F10</f>
        <v>27.787500000000005</v>
      </c>
      <c r="L676" s="15">
        <f>'VZGTTQ00009371 - Anto Giscard'!G10</f>
        <v>4890.6000000000013</v>
      </c>
      <c r="M676" s="15">
        <f>'VZGTTQ00009371 - Anto Giscard'!H10</f>
        <v>4890.6000000000013</v>
      </c>
      <c r="N676" s="15">
        <f>'VZGTTQ00009371 - Anto Giscard'!I10</f>
        <v>4890.6000000000013</v>
      </c>
      <c r="O676" s="15">
        <f>'VZGTTQ00009371 - Anto Giscard'!J10</f>
        <v>0</v>
      </c>
      <c r="P676" s="15">
        <f>'VZGTTQ00009371 - Anto Giscard'!K10</f>
        <v>0</v>
      </c>
      <c r="Q676" s="15">
        <f>'VZGTTQ00009371 - Anto Giscard'!L10</f>
        <v>0</v>
      </c>
      <c r="R676" s="15">
        <f>'VZGTTQ00009371 - Anto Giscard'!M10</f>
        <v>0</v>
      </c>
      <c r="S676" s="15">
        <f>'VZGTTQ00009371 - Anto Giscard'!N10</f>
        <v>9781.2000000000025</v>
      </c>
      <c r="T676" s="15">
        <f>'VZGTTQ00009371 - Anto Giscard'!O10</f>
        <v>0</v>
      </c>
      <c r="U676" s="15">
        <f>'VZGTTQ00009371 - Anto Giscard'!P10</f>
        <v>9781.2000000000025</v>
      </c>
      <c r="V676" s="98">
        <f>'VZGTTQ00009371 - Anto Giscard'!Q10</f>
        <v>0</v>
      </c>
    </row>
    <row r="677" spans="1:22" ht="20.9" customHeight="1">
      <c r="A677" s="98">
        <f>'VZGTTQ00009371 - Anto Giscard'!A11</f>
        <v>2249542</v>
      </c>
      <c r="B677" s="98" t="str">
        <f>'VZGTTQ00009371 - Anto Giscard'!B11</f>
        <v>Karthikeyan V</v>
      </c>
      <c r="C677" s="98" t="str">
        <f>'VZGTTQ00009371 - Anto Giscard'!C11</f>
        <v>Offshore</v>
      </c>
      <c r="D677" s="98">
        <f>'VZGTTQ00009371 - Anto Giscard'!D11</f>
        <v>0</v>
      </c>
      <c r="E677" s="103" t="str">
        <f>'VZGTTQ00009371 - Anto Giscard'!E11</f>
        <v>Scrum Master</v>
      </c>
      <c r="F677" s="111" t="s">
        <v>121</v>
      </c>
      <c r="G677" s="111" t="s">
        <v>116</v>
      </c>
      <c r="H677" s="98">
        <v>1000428976</v>
      </c>
      <c r="I677" s="98" t="s">
        <v>115</v>
      </c>
      <c r="J677" s="98" t="s">
        <v>53</v>
      </c>
      <c r="K677" s="15">
        <f>'VZGTTQ00009371 - Anto Giscard'!F11</f>
        <v>26.762500000000003</v>
      </c>
      <c r="L677" s="15">
        <f>'VZGTTQ00009371 - Anto Giscard'!G11</f>
        <v>4710.2000000000007</v>
      </c>
      <c r="M677" s="15">
        <f>'VZGTTQ00009371 - Anto Giscard'!H11</f>
        <v>4710.2000000000007</v>
      </c>
      <c r="N677" s="15">
        <f>'VZGTTQ00009371 - Anto Giscard'!I11</f>
        <v>4710.2000000000007</v>
      </c>
      <c r="O677" s="15">
        <f>'VZGTTQ00009371 - Anto Giscard'!J11</f>
        <v>0</v>
      </c>
      <c r="P677" s="15">
        <f>'VZGTTQ00009371 - Anto Giscard'!K11</f>
        <v>0</v>
      </c>
      <c r="Q677" s="15">
        <f>'VZGTTQ00009371 - Anto Giscard'!L11</f>
        <v>0</v>
      </c>
      <c r="R677" s="15">
        <f>'VZGTTQ00009371 - Anto Giscard'!M11</f>
        <v>0</v>
      </c>
      <c r="S677" s="15">
        <f>'VZGTTQ00009371 - Anto Giscard'!N11</f>
        <v>9420.4000000000015</v>
      </c>
      <c r="T677" s="15">
        <f>'VZGTTQ00009371 - Anto Giscard'!O11</f>
        <v>0</v>
      </c>
      <c r="U677" s="15">
        <f>'VZGTTQ00009371 - Anto Giscard'!P11</f>
        <v>9420.4000000000015</v>
      </c>
      <c r="V677" s="98">
        <f>'VZGTTQ00009371 - Anto Giscard'!Q11</f>
        <v>0</v>
      </c>
    </row>
    <row r="678" spans="1:22" ht="20.9" customHeight="1">
      <c r="A678" s="98">
        <f>'VZGTTQ00009371 - Anto Giscard'!A12</f>
        <v>2254287</v>
      </c>
      <c r="B678" s="98" t="str">
        <f>'VZGTTQ00009371 - Anto Giscard'!B12</f>
        <v>MANOJ KUMAR G</v>
      </c>
      <c r="C678" s="98" t="str">
        <f>'VZGTTQ00009371 - Anto Giscard'!C12</f>
        <v>Offshore</v>
      </c>
      <c r="D678" s="98" t="str">
        <f>'VZGTTQ00009371 - Anto Giscard'!D12</f>
        <v>ACT 200</v>
      </c>
      <c r="E678" s="103" t="str">
        <f>'VZGTTQ00009371 - Anto Giscard'!E12</f>
        <v>Scrum Master</v>
      </c>
      <c r="F678" s="111" t="s">
        <v>121</v>
      </c>
      <c r="G678" s="111" t="s">
        <v>116</v>
      </c>
      <c r="H678" s="98">
        <v>1000428976</v>
      </c>
      <c r="I678" s="98" t="s">
        <v>115</v>
      </c>
      <c r="J678" s="98" t="s">
        <v>53</v>
      </c>
      <c r="K678" s="15">
        <f>'VZGTTQ00009371 - Anto Giscard'!F12</f>
        <v>26.762500000000003</v>
      </c>
      <c r="L678" s="15">
        <f>'VZGTTQ00009371 - Anto Giscard'!G12</f>
        <v>4710.2000000000007</v>
      </c>
      <c r="M678" s="15">
        <f>'VZGTTQ00009371 - Anto Giscard'!H12</f>
        <v>4710.2000000000007</v>
      </c>
      <c r="N678" s="15">
        <f>'VZGTTQ00009371 - Anto Giscard'!I12</f>
        <v>4710.2000000000007</v>
      </c>
      <c r="O678" s="15">
        <f>'VZGTTQ00009371 - Anto Giscard'!J12</f>
        <v>0</v>
      </c>
      <c r="P678" s="15">
        <f>'VZGTTQ00009371 - Anto Giscard'!K12</f>
        <v>0</v>
      </c>
      <c r="Q678" s="15">
        <f>'VZGTTQ00009371 - Anto Giscard'!L12</f>
        <v>0</v>
      </c>
      <c r="R678" s="15">
        <f>'VZGTTQ00009371 - Anto Giscard'!M12</f>
        <v>0</v>
      </c>
      <c r="S678" s="15">
        <f>'VZGTTQ00009371 - Anto Giscard'!N12</f>
        <v>9420.4000000000015</v>
      </c>
      <c r="T678" s="15">
        <f>'VZGTTQ00009371 - Anto Giscard'!O12</f>
        <v>0</v>
      </c>
      <c r="U678" s="15">
        <f>'VZGTTQ00009371 - Anto Giscard'!P12</f>
        <v>9420.4000000000015</v>
      </c>
      <c r="V678" s="98">
        <f>'VZGTTQ00009371 - Anto Giscard'!Q12</f>
        <v>0</v>
      </c>
    </row>
    <row r="679" spans="1:22" ht="20.9" customHeight="1">
      <c r="A679" s="98">
        <f>'VZGTTQ00009371 - Anto Giscard'!A13</f>
        <v>288101</v>
      </c>
      <c r="B679" s="98" t="str">
        <f>'VZGTTQ00009371 - Anto Giscard'!B13</f>
        <v>Arokiaraj,Victor</v>
      </c>
      <c r="C679" s="98" t="str">
        <f>'VZGTTQ00009371 - Anto Giscard'!C13</f>
        <v>Offshore</v>
      </c>
      <c r="D679" s="98" t="str">
        <f>'VZGTTQ00009371 - Anto Giscard'!D13</f>
        <v>ACT 200</v>
      </c>
      <c r="E679" s="103" t="str">
        <f>'VZGTTQ00009371 - Anto Giscard'!E13</f>
        <v>Release Train Engineer</v>
      </c>
      <c r="F679" s="111" t="s">
        <v>121</v>
      </c>
      <c r="G679" s="111" t="s">
        <v>116</v>
      </c>
      <c r="H679" s="98">
        <v>1000428977</v>
      </c>
      <c r="I679" s="98" t="s">
        <v>114</v>
      </c>
      <c r="J679" s="98" t="s">
        <v>33</v>
      </c>
      <c r="K679" s="15">
        <f>'VZGTTQ00009371 - Anto Giscard'!F13</f>
        <v>28.425000000000004</v>
      </c>
      <c r="L679" s="15">
        <f>'VZGTTQ00009371 - Anto Giscard'!G13</f>
        <v>5002.8000000000011</v>
      </c>
      <c r="M679" s="15">
        <f>'VZGTTQ00009371 - Anto Giscard'!H13</f>
        <v>5002.8000000000011</v>
      </c>
      <c r="N679" s="15">
        <f>'VZGTTQ00009371 - Anto Giscard'!I13</f>
        <v>5002.8000000000011</v>
      </c>
      <c r="O679" s="15">
        <f>'VZGTTQ00009371 - Anto Giscard'!J13</f>
        <v>0</v>
      </c>
      <c r="P679" s="15">
        <f>'VZGTTQ00009371 - Anto Giscard'!K13</f>
        <v>0</v>
      </c>
      <c r="Q679" s="15">
        <f>'VZGTTQ00009371 - Anto Giscard'!L13</f>
        <v>0</v>
      </c>
      <c r="R679" s="15">
        <f>'VZGTTQ00009371 - Anto Giscard'!M13</f>
        <v>0</v>
      </c>
      <c r="S679" s="15">
        <f>'VZGTTQ00009371 - Anto Giscard'!N13</f>
        <v>10005.600000000002</v>
      </c>
      <c r="T679" s="15">
        <f>'VZGTTQ00009371 - Anto Giscard'!O13</f>
        <v>0</v>
      </c>
      <c r="U679" s="15">
        <f>'VZGTTQ00009371 - Anto Giscard'!P13</f>
        <v>10005.600000000002</v>
      </c>
      <c r="V679" s="98">
        <f>'VZGTTQ00009371 - Anto Giscard'!Q13</f>
        <v>0</v>
      </c>
    </row>
    <row r="680" spans="1:22" ht="20.9" customHeight="1">
      <c r="A680" s="98">
        <f>'VZGTTQ00009371 - Anto Giscard'!A14</f>
        <v>188687</v>
      </c>
      <c r="B680" s="98" t="str">
        <f>'VZGTTQ00009371 - Anto Giscard'!B14</f>
        <v>Balachandar, Rajesh</v>
      </c>
      <c r="C680" s="98" t="str">
        <f>'VZGTTQ00009371 - Anto Giscard'!C14</f>
        <v>Offshore</v>
      </c>
      <c r="D680" s="98" t="str">
        <f>'VZGTTQ00009371 - Anto Giscard'!D14</f>
        <v>ACT 195</v>
      </c>
      <c r="E680" s="103" t="str">
        <f>'VZGTTQ00009371 - Anto Giscard'!E14</f>
        <v>Release Train Engineer</v>
      </c>
      <c r="F680" s="111" t="s">
        <v>121</v>
      </c>
      <c r="G680" s="111" t="s">
        <v>116</v>
      </c>
      <c r="H680" s="98">
        <v>1000428977</v>
      </c>
      <c r="I680" s="98" t="s">
        <v>114</v>
      </c>
      <c r="J680" s="98" t="s">
        <v>33</v>
      </c>
      <c r="K680" s="15">
        <f>'VZGTTQ00009371 - Anto Giscard'!F14</f>
        <v>28.425000000000004</v>
      </c>
      <c r="L680" s="15">
        <f>'VZGTTQ00009371 - Anto Giscard'!G14</f>
        <v>5002.8000000000011</v>
      </c>
      <c r="M680" s="15">
        <f>'VZGTTQ00009371 - Anto Giscard'!H14</f>
        <v>5002.8000000000011</v>
      </c>
      <c r="N680" s="15">
        <f>'VZGTTQ00009371 - Anto Giscard'!I14</f>
        <v>5002.8000000000011</v>
      </c>
      <c r="O680" s="15">
        <f>'VZGTTQ00009371 - Anto Giscard'!J14</f>
        <v>0</v>
      </c>
      <c r="P680" s="15">
        <f>'VZGTTQ00009371 - Anto Giscard'!K14</f>
        <v>0</v>
      </c>
      <c r="Q680" s="15">
        <f>'VZGTTQ00009371 - Anto Giscard'!L14</f>
        <v>0</v>
      </c>
      <c r="R680" s="15">
        <f>'VZGTTQ00009371 - Anto Giscard'!M14</f>
        <v>0</v>
      </c>
      <c r="S680" s="15">
        <f>'VZGTTQ00009371 - Anto Giscard'!N14</f>
        <v>10005.600000000002</v>
      </c>
      <c r="T680" s="15">
        <f>'VZGTTQ00009371 - Anto Giscard'!O14</f>
        <v>0</v>
      </c>
      <c r="U680" s="15">
        <f>'VZGTTQ00009371 - Anto Giscard'!P14</f>
        <v>10005.600000000002</v>
      </c>
      <c r="V680" s="98">
        <f>'VZGTTQ00009371 - Anto Giscard'!Q14</f>
        <v>0</v>
      </c>
    </row>
    <row r="681" spans="1:22" ht="20.9" customHeight="1">
      <c r="A681" s="98">
        <f>'VZGTTQ00009371 - Anto Giscard'!A15</f>
        <v>2324686</v>
      </c>
      <c r="B681" s="98" t="str">
        <f>'VZGTTQ00009371 - Anto Giscard'!B15</f>
        <v>Ramachandran, Janani</v>
      </c>
      <c r="C681" s="98" t="str">
        <f>'VZGTTQ00009371 - Anto Giscard'!C15</f>
        <v>Offshore</v>
      </c>
      <c r="D681" s="98" t="str">
        <f>'VZGTTQ00009371 - Anto Giscard'!D15</f>
        <v>ACT 195</v>
      </c>
      <c r="E681" s="103" t="str">
        <f>'VZGTTQ00009371 - Anto Giscard'!E15</f>
        <v>Java Springboot Microservices SpringReactive</v>
      </c>
      <c r="F681" s="111" t="s">
        <v>121</v>
      </c>
      <c r="G681" s="111" t="s">
        <v>116</v>
      </c>
      <c r="H681" s="98">
        <v>1000430236</v>
      </c>
      <c r="I681" s="98" t="s">
        <v>116</v>
      </c>
      <c r="J681" s="98" t="s">
        <v>33</v>
      </c>
      <c r="K681" s="15">
        <f>'VZGTTQ00009371 - Anto Giscard'!F15</f>
        <v>22</v>
      </c>
      <c r="L681" s="15">
        <f>'VZGTTQ00009371 - Anto Giscard'!G15</f>
        <v>3872</v>
      </c>
      <c r="M681" s="15">
        <f>'VZGTTQ00009371 - Anto Giscard'!H15</f>
        <v>3872</v>
      </c>
      <c r="N681" s="15">
        <f>'VZGTTQ00009371 - Anto Giscard'!I15</f>
        <v>3872</v>
      </c>
      <c r="O681" s="15">
        <f>'VZGTTQ00009371 - Anto Giscard'!J15</f>
        <v>0</v>
      </c>
      <c r="P681" s="15">
        <f>'VZGTTQ00009371 - Anto Giscard'!K15</f>
        <v>0</v>
      </c>
      <c r="Q681" s="15">
        <f>'VZGTTQ00009371 - Anto Giscard'!L15</f>
        <v>0</v>
      </c>
      <c r="R681" s="15">
        <f>'VZGTTQ00009371 - Anto Giscard'!M15</f>
        <v>0</v>
      </c>
      <c r="S681" s="15">
        <f>'VZGTTQ00009371 - Anto Giscard'!N15</f>
        <v>7744</v>
      </c>
      <c r="T681" s="15">
        <f>'VZGTTQ00009371 - Anto Giscard'!O15</f>
        <v>0</v>
      </c>
      <c r="U681" s="15">
        <f>'VZGTTQ00009371 - Anto Giscard'!P15</f>
        <v>7744</v>
      </c>
      <c r="V681" s="98">
        <f>'VZGTTQ00009371 - Anto Giscard'!Q15</f>
        <v>0</v>
      </c>
    </row>
    <row r="682" spans="1:22" ht="20.9" customHeight="1">
      <c r="A682" s="98">
        <f>'VZGTTQ00009371 - Anto Giscard'!A16</f>
        <v>904233</v>
      </c>
      <c r="B682" s="98" t="str">
        <f>'VZGTTQ00009371 - Anto Giscard'!B16</f>
        <v>Saksena, Ayush</v>
      </c>
      <c r="C682" s="98" t="str">
        <f>'VZGTTQ00009371 - Anto Giscard'!C16</f>
        <v>Offshore</v>
      </c>
      <c r="D682" s="98" t="str">
        <f>'VZGTTQ00009371 - Anto Giscard'!D16</f>
        <v>ACT 195</v>
      </c>
      <c r="E682" s="103" t="str">
        <f>'VZGTTQ00009371 - Anto Giscard'!E16</f>
        <v>Java Springboot Microservices SpringReactive</v>
      </c>
      <c r="F682" s="111" t="s">
        <v>121</v>
      </c>
      <c r="G682" s="111" t="s">
        <v>116</v>
      </c>
      <c r="H682" s="98">
        <v>1000430236</v>
      </c>
      <c r="I682" s="98" t="s">
        <v>116</v>
      </c>
      <c r="J682" s="98" t="s">
        <v>33</v>
      </c>
      <c r="K682" s="15">
        <f>'VZGTTQ00009371 - Anto Giscard'!F16</f>
        <v>22</v>
      </c>
      <c r="L682" s="15">
        <f>'VZGTTQ00009371 - Anto Giscard'!G16</f>
        <v>3872</v>
      </c>
      <c r="M682" s="15">
        <f>'VZGTTQ00009371 - Anto Giscard'!H16</f>
        <v>3872</v>
      </c>
      <c r="N682" s="15">
        <f>'VZGTTQ00009371 - Anto Giscard'!I16</f>
        <v>3872</v>
      </c>
      <c r="O682" s="15">
        <f>'VZGTTQ00009371 - Anto Giscard'!J16</f>
        <v>0</v>
      </c>
      <c r="P682" s="15">
        <f>'VZGTTQ00009371 - Anto Giscard'!K16</f>
        <v>0</v>
      </c>
      <c r="Q682" s="15">
        <f>'VZGTTQ00009371 - Anto Giscard'!L16</f>
        <v>0</v>
      </c>
      <c r="R682" s="15">
        <f>'VZGTTQ00009371 - Anto Giscard'!M16</f>
        <v>0</v>
      </c>
      <c r="S682" s="15">
        <f>'VZGTTQ00009371 - Anto Giscard'!N16</f>
        <v>7744</v>
      </c>
      <c r="T682" s="15">
        <f>'VZGTTQ00009371 - Anto Giscard'!O16</f>
        <v>0</v>
      </c>
      <c r="U682" s="15">
        <f>'VZGTTQ00009371 - Anto Giscard'!P16</f>
        <v>7744</v>
      </c>
      <c r="V682" s="98">
        <f>'VZGTTQ00009371 - Anto Giscard'!Q16</f>
        <v>0</v>
      </c>
    </row>
    <row r="683" spans="1:22" ht="20.9" customHeight="1">
      <c r="A683" s="98">
        <f>'VZGTTQ00009371 - Anto Giscard'!A17</f>
        <v>2330921</v>
      </c>
      <c r="B683" s="98" t="str">
        <f>'VZGTTQ00009371 - Anto Giscard'!B17</f>
        <v>S, Ramkumar</v>
      </c>
      <c r="C683" s="98" t="str">
        <f>'VZGTTQ00009371 - Anto Giscard'!C17</f>
        <v>Offshore</v>
      </c>
      <c r="D683" s="98" t="str">
        <f>'VZGTTQ00009371 - Anto Giscard'!D17</f>
        <v>ACT 195</v>
      </c>
      <c r="E683" s="103" t="str">
        <f>'VZGTTQ00009371 - Anto Giscard'!E17</f>
        <v>Java Springboot Microservices SpringReactive</v>
      </c>
      <c r="F683" s="111" t="s">
        <v>121</v>
      </c>
      <c r="G683" s="111" t="s">
        <v>116</v>
      </c>
      <c r="H683" s="98">
        <v>1000430236</v>
      </c>
      <c r="I683" s="98" t="s">
        <v>116</v>
      </c>
      <c r="J683" s="98" t="s">
        <v>33</v>
      </c>
      <c r="K683" s="15">
        <f>'VZGTTQ00009371 - Anto Giscard'!F17</f>
        <v>22</v>
      </c>
      <c r="L683" s="15">
        <f>'VZGTTQ00009371 - Anto Giscard'!G17</f>
        <v>3872</v>
      </c>
      <c r="M683" s="15">
        <f>'VZGTTQ00009371 - Anto Giscard'!H17</f>
        <v>3872</v>
      </c>
      <c r="N683" s="15">
        <f>'VZGTTQ00009371 - Anto Giscard'!I17</f>
        <v>3872</v>
      </c>
      <c r="O683" s="15">
        <f>'VZGTTQ00009371 - Anto Giscard'!J17</f>
        <v>0</v>
      </c>
      <c r="P683" s="15">
        <f>'VZGTTQ00009371 - Anto Giscard'!K17</f>
        <v>0</v>
      </c>
      <c r="Q683" s="15">
        <f>'VZGTTQ00009371 - Anto Giscard'!L17</f>
        <v>0</v>
      </c>
      <c r="R683" s="15">
        <f>'VZGTTQ00009371 - Anto Giscard'!M17</f>
        <v>0</v>
      </c>
      <c r="S683" s="15">
        <f>'VZGTTQ00009371 - Anto Giscard'!N17</f>
        <v>7744</v>
      </c>
      <c r="T683" s="15">
        <f>'VZGTTQ00009371 - Anto Giscard'!O17</f>
        <v>0</v>
      </c>
      <c r="U683" s="15">
        <f>'VZGTTQ00009371 - Anto Giscard'!P17</f>
        <v>7744</v>
      </c>
      <c r="V683" s="98">
        <f>'VZGTTQ00009371 - Anto Giscard'!Q17</f>
        <v>0</v>
      </c>
    </row>
    <row r="684" spans="1:22" ht="20.9" customHeight="1">
      <c r="A684" s="98">
        <f>'VZGTTQ00009371 - Anto Giscard'!A18</f>
        <v>438282</v>
      </c>
      <c r="B684" s="98" t="str">
        <f>'VZGTTQ00009371 - Anto Giscard'!B18</f>
        <v>Kolagani Madhukar</v>
      </c>
      <c r="C684" s="98" t="str">
        <f>'VZGTTQ00009371 - Anto Giscard'!C18</f>
        <v>Offshore</v>
      </c>
      <c r="D684" s="98">
        <f>'VZGTTQ00009371 - Anto Giscard'!D18</f>
        <v>0</v>
      </c>
      <c r="E684" s="103" t="str">
        <f>'VZGTTQ00009371 - Anto Giscard'!E18</f>
        <v>Release Train Engineer</v>
      </c>
      <c r="F684" s="111" t="s">
        <v>121</v>
      </c>
      <c r="G684" s="111" t="s">
        <v>116</v>
      </c>
      <c r="H684" s="98">
        <v>1000428976</v>
      </c>
      <c r="I684" s="98" t="s">
        <v>115</v>
      </c>
      <c r="J684" s="98" t="s">
        <v>53</v>
      </c>
      <c r="K684" s="15">
        <f>'VZGTTQ00009371 - Anto Giscard'!F18</f>
        <v>22</v>
      </c>
      <c r="L684" s="15">
        <f>'VZGTTQ00009371 - Anto Giscard'!G18</f>
        <v>3872</v>
      </c>
      <c r="M684" s="15">
        <f>'VZGTTQ00009371 - Anto Giscard'!H18</f>
        <v>3872</v>
      </c>
      <c r="N684" s="15">
        <f>'VZGTTQ00009371 - Anto Giscard'!I18</f>
        <v>3872</v>
      </c>
      <c r="O684" s="15">
        <f>'VZGTTQ00009371 - Anto Giscard'!J18</f>
        <v>0</v>
      </c>
      <c r="P684" s="15">
        <f>'VZGTTQ00009371 - Anto Giscard'!K18</f>
        <v>0</v>
      </c>
      <c r="Q684" s="15">
        <f>'VZGTTQ00009371 - Anto Giscard'!L18</f>
        <v>0</v>
      </c>
      <c r="R684" s="15">
        <f>'VZGTTQ00009371 - Anto Giscard'!M18</f>
        <v>0</v>
      </c>
      <c r="S684" s="15">
        <f>'VZGTTQ00009371 - Anto Giscard'!N18</f>
        <v>7744</v>
      </c>
      <c r="T684" s="15">
        <f>'VZGTTQ00009371 - Anto Giscard'!O18</f>
        <v>0</v>
      </c>
      <c r="U684" s="15">
        <f>'VZGTTQ00009371 - Anto Giscard'!P18</f>
        <v>7744</v>
      </c>
      <c r="V684" s="98">
        <f>'VZGTTQ00009371 - Anto Giscard'!Q18</f>
        <v>0</v>
      </c>
    </row>
    <row r="685" spans="1:22" ht="20.9" customHeight="1">
      <c r="A685" s="98">
        <f>'VZGTTQ00009371 - Anto Giscard'!A19</f>
        <v>560353</v>
      </c>
      <c r="B685" s="98" t="str">
        <f>'VZGTTQ00009371 - Anto Giscard'!B19</f>
        <v>Ramamoorthy,Swetha</v>
      </c>
      <c r="C685" s="98" t="str">
        <f>'VZGTTQ00009371 - Anto Giscard'!C19</f>
        <v>Offshore</v>
      </c>
      <c r="D685" s="98" t="str">
        <f>'VZGTTQ00009371 - Anto Giscard'!D19</f>
        <v>ACT 200</v>
      </c>
      <c r="E685" s="103" t="str">
        <f>'VZGTTQ00009371 - Anto Giscard'!E19</f>
        <v>Java Springboot Microservices SpringReactive</v>
      </c>
      <c r="F685" s="111" t="s">
        <v>121</v>
      </c>
      <c r="G685" s="111" t="s">
        <v>116</v>
      </c>
      <c r="H685" s="98">
        <v>1000410330</v>
      </c>
      <c r="I685" s="98" t="s">
        <v>113</v>
      </c>
      <c r="J685" s="98" t="s">
        <v>33</v>
      </c>
      <c r="K685" s="15">
        <f>'VZGTTQ00009371 - Anto Giscard'!F19</f>
        <v>22</v>
      </c>
      <c r="L685" s="15">
        <f>'VZGTTQ00009371 - Anto Giscard'!G19</f>
        <v>3872</v>
      </c>
      <c r="M685" s="15">
        <f>'VZGTTQ00009371 - Anto Giscard'!H19</f>
        <v>3872</v>
      </c>
      <c r="N685" s="15">
        <f>'VZGTTQ00009371 - Anto Giscard'!I19</f>
        <v>3872</v>
      </c>
      <c r="O685" s="15">
        <f>'VZGTTQ00009371 - Anto Giscard'!J19</f>
        <v>0</v>
      </c>
      <c r="P685" s="15">
        <f>'VZGTTQ00009371 - Anto Giscard'!K19</f>
        <v>0</v>
      </c>
      <c r="Q685" s="15">
        <f>'VZGTTQ00009371 - Anto Giscard'!L19</f>
        <v>0</v>
      </c>
      <c r="R685" s="15">
        <f>'VZGTTQ00009371 - Anto Giscard'!M19</f>
        <v>0</v>
      </c>
      <c r="S685" s="15">
        <f>'VZGTTQ00009371 - Anto Giscard'!N19</f>
        <v>7744</v>
      </c>
      <c r="T685" s="15">
        <f>'VZGTTQ00009371 - Anto Giscard'!O19</f>
        <v>0</v>
      </c>
      <c r="U685" s="15">
        <f>'VZGTTQ00009371 - Anto Giscard'!P19</f>
        <v>7744</v>
      </c>
      <c r="V685" s="98">
        <f>'VZGTTQ00009371 - Anto Giscard'!Q19</f>
        <v>0</v>
      </c>
    </row>
    <row r="686" spans="1:22" ht="20.9" customHeight="1">
      <c r="A686" s="98">
        <f>'VZGTTQ00009371 - Anto Giscard'!A20</f>
        <v>2181397</v>
      </c>
      <c r="B686" s="98" t="str">
        <f>'VZGTTQ00009371 - Anto Giscard'!B20</f>
        <v>S,Vanitha</v>
      </c>
      <c r="C686" s="98" t="str">
        <f>'VZGTTQ00009371 - Anto Giscard'!C20</f>
        <v>Offshore</v>
      </c>
      <c r="D686" s="98" t="str">
        <f>'VZGTTQ00009371 - Anto Giscard'!D20</f>
        <v>ACT 195</v>
      </c>
      <c r="E686" s="103" t="str">
        <f>'VZGTTQ00009371 - Anto Giscard'!E20</f>
        <v>ReactJS</v>
      </c>
      <c r="F686" s="111" t="s">
        <v>121</v>
      </c>
      <c r="G686" s="111" t="s">
        <v>116</v>
      </c>
      <c r="H686" s="98">
        <v>1000430236</v>
      </c>
      <c r="I686" s="98" t="s">
        <v>116</v>
      </c>
      <c r="J686" s="98" t="s">
        <v>33</v>
      </c>
      <c r="K686" s="15">
        <f>'VZGTTQ00009371 - Anto Giscard'!F20</f>
        <v>22</v>
      </c>
      <c r="L686" s="15">
        <f>'VZGTTQ00009371 - Anto Giscard'!G20</f>
        <v>3872</v>
      </c>
      <c r="M686" s="15">
        <f>'VZGTTQ00009371 - Anto Giscard'!H20</f>
        <v>3872</v>
      </c>
      <c r="N686" s="15">
        <f>'VZGTTQ00009371 - Anto Giscard'!I20</f>
        <v>3872</v>
      </c>
      <c r="O686" s="15">
        <f>'VZGTTQ00009371 - Anto Giscard'!J20</f>
        <v>0</v>
      </c>
      <c r="P686" s="15">
        <f>'VZGTTQ00009371 - Anto Giscard'!K20</f>
        <v>0</v>
      </c>
      <c r="Q686" s="15">
        <f>'VZGTTQ00009371 - Anto Giscard'!L20</f>
        <v>0</v>
      </c>
      <c r="R686" s="15">
        <f>'VZGTTQ00009371 - Anto Giscard'!M20</f>
        <v>0</v>
      </c>
      <c r="S686" s="15">
        <f>'VZGTTQ00009371 - Anto Giscard'!N20</f>
        <v>7744</v>
      </c>
      <c r="T686" s="15">
        <f>'VZGTTQ00009371 - Anto Giscard'!O20</f>
        <v>0</v>
      </c>
      <c r="U686" s="15">
        <f>'VZGTTQ00009371 - Anto Giscard'!P20</f>
        <v>7744</v>
      </c>
      <c r="V686" s="98">
        <f>'VZGTTQ00009371 - Anto Giscard'!Q20</f>
        <v>0</v>
      </c>
    </row>
    <row r="687" spans="1:22" ht="20.9" customHeight="1">
      <c r="A687" s="98">
        <f>'VZGTTQ00009371 - Anto Giscard'!A21</f>
        <v>748537</v>
      </c>
      <c r="B687" s="98" t="str">
        <f>'VZGTTQ00009371 - Anto Giscard'!B21</f>
        <v>Madanselvaraj,Gowtaman</v>
      </c>
      <c r="C687" s="98" t="str">
        <f>'VZGTTQ00009371 - Anto Giscard'!C21</f>
        <v>Offshore</v>
      </c>
      <c r="D687" s="98" t="str">
        <f>'VZGTTQ00009371 - Anto Giscard'!D21</f>
        <v>ACT 195</v>
      </c>
      <c r="E687" s="103" t="str">
        <f>'VZGTTQ00009371 - Anto Giscard'!E21</f>
        <v>ReactJS</v>
      </c>
      <c r="F687" s="111" t="s">
        <v>121</v>
      </c>
      <c r="G687" s="111" t="s">
        <v>116</v>
      </c>
      <c r="H687" s="98">
        <v>1000430236</v>
      </c>
      <c r="I687" s="98" t="s">
        <v>116</v>
      </c>
      <c r="J687" s="98" t="s">
        <v>33</v>
      </c>
      <c r="K687" s="15">
        <f>'VZGTTQ00009371 - Anto Giscard'!F21</f>
        <v>22</v>
      </c>
      <c r="L687" s="15">
        <f>'VZGTTQ00009371 - Anto Giscard'!G21</f>
        <v>3872</v>
      </c>
      <c r="M687" s="15">
        <f>'VZGTTQ00009371 - Anto Giscard'!H21</f>
        <v>3872</v>
      </c>
      <c r="N687" s="15">
        <f>'VZGTTQ00009371 - Anto Giscard'!I21</f>
        <v>3872</v>
      </c>
      <c r="O687" s="15">
        <f>'VZGTTQ00009371 - Anto Giscard'!J21</f>
        <v>0</v>
      </c>
      <c r="P687" s="15">
        <f>'VZGTTQ00009371 - Anto Giscard'!K21</f>
        <v>0</v>
      </c>
      <c r="Q687" s="15">
        <f>'VZGTTQ00009371 - Anto Giscard'!L21</f>
        <v>0</v>
      </c>
      <c r="R687" s="15">
        <f>'VZGTTQ00009371 - Anto Giscard'!M21</f>
        <v>0</v>
      </c>
      <c r="S687" s="15">
        <f>'VZGTTQ00009371 - Anto Giscard'!N21</f>
        <v>7744</v>
      </c>
      <c r="T687" s="15">
        <f>'VZGTTQ00009371 - Anto Giscard'!O21</f>
        <v>0</v>
      </c>
      <c r="U687" s="15">
        <f>'VZGTTQ00009371 - Anto Giscard'!P21</f>
        <v>7744</v>
      </c>
      <c r="V687" s="98">
        <f>'VZGTTQ00009371 - Anto Giscard'!Q21</f>
        <v>0</v>
      </c>
    </row>
    <row r="688" spans="1:22" ht="20.9" customHeight="1">
      <c r="A688" s="98">
        <f>'VZGTTQ00009371 - Anto Giscard'!A22</f>
        <v>734466</v>
      </c>
      <c r="B688" s="98" t="str">
        <f>'VZGTTQ00009371 - Anto Giscard'!B22</f>
        <v>Babu,Deepak</v>
      </c>
      <c r="C688" s="98" t="str">
        <f>'VZGTTQ00009371 - Anto Giscard'!C22</f>
        <v>Offshore</v>
      </c>
      <c r="D688" s="98" t="str">
        <f>'VZGTTQ00009371 - Anto Giscard'!D22</f>
        <v>ACT 195</v>
      </c>
      <c r="E688" s="103" t="str">
        <f>'VZGTTQ00009371 - Anto Giscard'!E22</f>
        <v>ReactJS</v>
      </c>
      <c r="F688" s="111" t="s">
        <v>121</v>
      </c>
      <c r="G688" s="111" t="s">
        <v>116</v>
      </c>
      <c r="H688" s="98">
        <v>1000430236</v>
      </c>
      <c r="I688" s="98" t="s">
        <v>116</v>
      </c>
      <c r="J688" s="98" t="s">
        <v>33</v>
      </c>
      <c r="K688" s="15">
        <f>'VZGTTQ00009371 - Anto Giscard'!F22</f>
        <v>22</v>
      </c>
      <c r="L688" s="15">
        <f>'VZGTTQ00009371 - Anto Giscard'!G22</f>
        <v>3872</v>
      </c>
      <c r="M688" s="15">
        <f>'VZGTTQ00009371 - Anto Giscard'!H22</f>
        <v>3872</v>
      </c>
      <c r="N688" s="15">
        <f>'VZGTTQ00009371 - Anto Giscard'!I22</f>
        <v>3872</v>
      </c>
      <c r="O688" s="15">
        <f>'VZGTTQ00009371 - Anto Giscard'!J22</f>
        <v>0</v>
      </c>
      <c r="P688" s="15">
        <f>'VZGTTQ00009371 - Anto Giscard'!K22</f>
        <v>0</v>
      </c>
      <c r="Q688" s="15">
        <f>'VZGTTQ00009371 - Anto Giscard'!L22</f>
        <v>0</v>
      </c>
      <c r="R688" s="15">
        <f>'VZGTTQ00009371 - Anto Giscard'!M22</f>
        <v>0</v>
      </c>
      <c r="S688" s="15">
        <f>'VZGTTQ00009371 - Anto Giscard'!N22</f>
        <v>7744</v>
      </c>
      <c r="T688" s="15">
        <f>'VZGTTQ00009371 - Anto Giscard'!O22</f>
        <v>0</v>
      </c>
      <c r="U688" s="15">
        <f>'VZGTTQ00009371 - Anto Giscard'!P22</f>
        <v>7744</v>
      </c>
      <c r="V688" s="98">
        <f>'VZGTTQ00009371 - Anto Giscard'!Q22</f>
        <v>0</v>
      </c>
    </row>
    <row r="689" spans="1:22" ht="20.9" customHeight="1">
      <c r="A689" s="98">
        <f>'VZGTTQ00009371 - Anto Giscard'!A23</f>
        <v>896911</v>
      </c>
      <c r="B689" s="98" t="str">
        <f>'VZGTTQ00009371 - Anto Giscard'!B23</f>
        <v>V P,Gophika</v>
      </c>
      <c r="C689" s="98" t="str">
        <f>'VZGTTQ00009371 - Anto Giscard'!C23</f>
        <v>Offshore</v>
      </c>
      <c r="D689" s="98" t="str">
        <f>'VZGTTQ00009371 - Anto Giscard'!D23</f>
        <v>ACT 148</v>
      </c>
      <c r="E689" s="103" t="str">
        <f>'VZGTTQ00009371 - Anto Giscard'!E23</f>
        <v>Java Springboot Microservices SpringReactive</v>
      </c>
      <c r="F689" s="111" t="s">
        <v>121</v>
      </c>
      <c r="G689" s="111" t="s">
        <v>116</v>
      </c>
      <c r="H689" s="98">
        <v>1000428977</v>
      </c>
      <c r="I689" s="98" t="s">
        <v>114</v>
      </c>
      <c r="J689" s="98" t="s">
        <v>33</v>
      </c>
      <c r="K689" s="15">
        <f>'VZGTTQ00009371 - Anto Giscard'!F23</f>
        <v>18.925000000000001</v>
      </c>
      <c r="L689" s="15">
        <f>'VZGTTQ00009371 - Anto Giscard'!G23</f>
        <v>3330.8</v>
      </c>
      <c r="M689" s="15">
        <f>'VZGTTQ00009371 - Anto Giscard'!H23</f>
        <v>3330.8</v>
      </c>
      <c r="N689" s="15">
        <f>'VZGTTQ00009371 - Anto Giscard'!I23</f>
        <v>3330.8</v>
      </c>
      <c r="O689" s="15">
        <f>'VZGTTQ00009371 - Anto Giscard'!J23</f>
        <v>0</v>
      </c>
      <c r="P689" s="15">
        <f>'VZGTTQ00009371 - Anto Giscard'!K23</f>
        <v>0</v>
      </c>
      <c r="Q689" s="15">
        <f>'VZGTTQ00009371 - Anto Giscard'!L23</f>
        <v>0</v>
      </c>
      <c r="R689" s="15">
        <f>'VZGTTQ00009371 - Anto Giscard'!M23</f>
        <v>0</v>
      </c>
      <c r="S689" s="15">
        <f>'VZGTTQ00009371 - Anto Giscard'!N23</f>
        <v>6661.6</v>
      </c>
      <c r="T689" s="15">
        <f>'VZGTTQ00009371 - Anto Giscard'!O23</f>
        <v>0</v>
      </c>
      <c r="U689" s="15">
        <f>'VZGTTQ00009371 - Anto Giscard'!P23</f>
        <v>6661.6</v>
      </c>
      <c r="V689" s="98">
        <f>'VZGTTQ00009371 - Anto Giscard'!Q23</f>
        <v>0</v>
      </c>
    </row>
    <row r="690" spans="1:22" ht="20.9" customHeight="1">
      <c r="A690" s="98">
        <f>'VZGTTQ00009371 - Anto Giscard'!A24</f>
        <v>2207648</v>
      </c>
      <c r="B690" s="98" t="str">
        <f>'VZGTTQ00009371 - Anto Giscard'!B24</f>
        <v>Raipatrewar,Arati Avinash</v>
      </c>
      <c r="C690" s="98" t="str">
        <f>'VZGTTQ00009371 - Anto Giscard'!C24</f>
        <v>Offshore</v>
      </c>
      <c r="D690" s="98" t="str">
        <f>'VZGTTQ00009371 - Anto Giscard'!D24</f>
        <v>ACT 148</v>
      </c>
      <c r="E690" s="103" t="str">
        <f>'VZGTTQ00009371 - Anto Giscard'!E24</f>
        <v>Java Springboot Microservices SpringReactive</v>
      </c>
      <c r="F690" s="111" t="s">
        <v>121</v>
      </c>
      <c r="G690" s="111" t="s">
        <v>116</v>
      </c>
      <c r="H690" s="98">
        <v>1000428977</v>
      </c>
      <c r="I690" s="98" t="s">
        <v>114</v>
      </c>
      <c r="J690" s="98" t="s">
        <v>33</v>
      </c>
      <c r="K690" s="15">
        <f>'VZGTTQ00009371 - Anto Giscard'!F24</f>
        <v>18.925000000000001</v>
      </c>
      <c r="L690" s="15">
        <f>'VZGTTQ00009371 - Anto Giscard'!G24</f>
        <v>3330.8</v>
      </c>
      <c r="M690" s="15">
        <f>'VZGTTQ00009371 - Anto Giscard'!H24</f>
        <v>3330.8</v>
      </c>
      <c r="N690" s="15">
        <f>'VZGTTQ00009371 - Anto Giscard'!I24</f>
        <v>3330.8</v>
      </c>
      <c r="O690" s="15">
        <f>'VZGTTQ00009371 - Anto Giscard'!J24</f>
        <v>0</v>
      </c>
      <c r="P690" s="15">
        <f>'VZGTTQ00009371 - Anto Giscard'!K24</f>
        <v>0</v>
      </c>
      <c r="Q690" s="15">
        <f>'VZGTTQ00009371 - Anto Giscard'!L24</f>
        <v>0</v>
      </c>
      <c r="R690" s="15">
        <f>'VZGTTQ00009371 - Anto Giscard'!M24</f>
        <v>0</v>
      </c>
      <c r="S690" s="15">
        <f>'VZGTTQ00009371 - Anto Giscard'!N24</f>
        <v>6661.6</v>
      </c>
      <c r="T690" s="15">
        <f>'VZGTTQ00009371 - Anto Giscard'!O24</f>
        <v>0</v>
      </c>
      <c r="U690" s="15">
        <f>'VZGTTQ00009371 - Anto Giscard'!P24</f>
        <v>6661.6</v>
      </c>
      <c r="V690" s="98">
        <f>'VZGTTQ00009371 - Anto Giscard'!Q24</f>
        <v>0</v>
      </c>
    </row>
    <row r="691" spans="1:22" ht="20.9" customHeight="1">
      <c r="A691" s="98">
        <f>'VZGTTQ00009371 - Anto Giscard'!A25</f>
        <v>2135311</v>
      </c>
      <c r="B691" s="98" t="str">
        <f>'VZGTTQ00009371 - Anto Giscard'!B25</f>
        <v>Bahukhandi,Rishabh</v>
      </c>
      <c r="C691" s="98" t="str">
        <f>'VZGTTQ00009371 - Anto Giscard'!C25</f>
        <v>Offshore</v>
      </c>
      <c r="D691" s="98" t="str">
        <f>'VZGTTQ00009371 - Anto Giscard'!D25</f>
        <v>ACT 148</v>
      </c>
      <c r="E691" s="103" t="str">
        <f>'VZGTTQ00009371 - Anto Giscard'!E25</f>
        <v>Java Springboot Microservices SpringReactive</v>
      </c>
      <c r="F691" s="111" t="s">
        <v>121</v>
      </c>
      <c r="G691" s="111" t="s">
        <v>116</v>
      </c>
      <c r="H691" s="98">
        <v>1000428977</v>
      </c>
      <c r="I691" s="98" t="s">
        <v>114</v>
      </c>
      <c r="J691" s="98" t="s">
        <v>33</v>
      </c>
      <c r="K691" s="15">
        <f>'VZGTTQ00009371 - Anto Giscard'!F25</f>
        <v>18.925000000000001</v>
      </c>
      <c r="L691" s="15">
        <f>'VZGTTQ00009371 - Anto Giscard'!G25</f>
        <v>3330.8</v>
      </c>
      <c r="M691" s="15">
        <f>'VZGTTQ00009371 - Anto Giscard'!H25</f>
        <v>3330.8</v>
      </c>
      <c r="N691" s="15">
        <f>'VZGTTQ00009371 - Anto Giscard'!I25</f>
        <v>3330.8</v>
      </c>
      <c r="O691" s="15">
        <f>'VZGTTQ00009371 - Anto Giscard'!J25</f>
        <v>0</v>
      </c>
      <c r="P691" s="15">
        <f>'VZGTTQ00009371 - Anto Giscard'!K25</f>
        <v>0</v>
      </c>
      <c r="Q691" s="15">
        <f>'VZGTTQ00009371 - Anto Giscard'!L25</f>
        <v>0</v>
      </c>
      <c r="R691" s="15">
        <f>'VZGTTQ00009371 - Anto Giscard'!M25</f>
        <v>0</v>
      </c>
      <c r="S691" s="15">
        <f>'VZGTTQ00009371 - Anto Giscard'!N25</f>
        <v>6661.6</v>
      </c>
      <c r="T691" s="15">
        <f>'VZGTTQ00009371 - Anto Giscard'!O25</f>
        <v>0</v>
      </c>
      <c r="U691" s="15">
        <f>'VZGTTQ00009371 - Anto Giscard'!P25</f>
        <v>6661.6</v>
      </c>
      <c r="V691" s="98">
        <f>'VZGTTQ00009371 - Anto Giscard'!Q25</f>
        <v>0</v>
      </c>
    </row>
    <row r="692" spans="1:22" ht="20.9" customHeight="1">
      <c r="A692" s="98">
        <f>'VZGTTQ00009371 - Anto Giscard'!A26</f>
        <v>2329772</v>
      </c>
      <c r="B692" s="98" t="str">
        <f>'VZGTTQ00009371 - Anto Giscard'!B26</f>
        <v>Pilli,Ratna Kumari</v>
      </c>
      <c r="C692" s="98" t="str">
        <f>'VZGTTQ00009371 - Anto Giscard'!C26</f>
        <v>Offshore</v>
      </c>
      <c r="D692" s="98" t="str">
        <f>'VZGTTQ00009371 - Anto Giscard'!D26</f>
        <v>ACT 148</v>
      </c>
      <c r="E692" s="103" t="str">
        <f>'VZGTTQ00009371 - Anto Giscard'!E26</f>
        <v>Java Springboot Microservices SpringReactive</v>
      </c>
      <c r="F692" s="111" t="s">
        <v>121</v>
      </c>
      <c r="G692" s="111" t="s">
        <v>116</v>
      </c>
      <c r="H692" s="98">
        <v>1000428977</v>
      </c>
      <c r="I692" s="98" t="s">
        <v>114</v>
      </c>
      <c r="J692" s="98" t="s">
        <v>33</v>
      </c>
      <c r="K692" s="15">
        <f>'VZGTTQ00009371 - Anto Giscard'!F26</f>
        <v>18.925000000000001</v>
      </c>
      <c r="L692" s="15">
        <f>'VZGTTQ00009371 - Anto Giscard'!G26</f>
        <v>3330.8</v>
      </c>
      <c r="M692" s="15">
        <f>'VZGTTQ00009371 - Anto Giscard'!H26</f>
        <v>3330.8</v>
      </c>
      <c r="N692" s="15">
        <f>'VZGTTQ00009371 - Anto Giscard'!I26</f>
        <v>3330.8</v>
      </c>
      <c r="O692" s="15">
        <f>'VZGTTQ00009371 - Anto Giscard'!J26</f>
        <v>0</v>
      </c>
      <c r="P692" s="15">
        <f>'VZGTTQ00009371 - Anto Giscard'!K26</f>
        <v>0</v>
      </c>
      <c r="Q692" s="15">
        <f>'VZGTTQ00009371 - Anto Giscard'!L26</f>
        <v>0</v>
      </c>
      <c r="R692" s="15">
        <f>'VZGTTQ00009371 - Anto Giscard'!M26</f>
        <v>0</v>
      </c>
      <c r="S692" s="15">
        <f>'VZGTTQ00009371 - Anto Giscard'!N26</f>
        <v>6661.6</v>
      </c>
      <c r="T692" s="15">
        <f>'VZGTTQ00009371 - Anto Giscard'!O26</f>
        <v>0</v>
      </c>
      <c r="U692" s="15">
        <f>'VZGTTQ00009371 - Anto Giscard'!P26</f>
        <v>6661.6</v>
      </c>
      <c r="V692" s="98">
        <f>'VZGTTQ00009371 - Anto Giscard'!Q26</f>
        <v>0</v>
      </c>
    </row>
    <row r="693" spans="1:22" ht="20.9" customHeight="1">
      <c r="A693" s="98">
        <f>'VZGTTQ00009371 - Anto Giscard'!A27</f>
        <v>2138040</v>
      </c>
      <c r="B693" s="98" t="str">
        <f>'VZGTTQ00009371 - Anto Giscard'!B27</f>
        <v>Bhardwaj,Ashutosh</v>
      </c>
      <c r="C693" s="98" t="str">
        <f>'VZGTTQ00009371 - Anto Giscard'!C27</f>
        <v>Offshore</v>
      </c>
      <c r="D693" s="98" t="str">
        <f>'VZGTTQ00009371 - Anto Giscard'!D27</f>
        <v>ACT 200</v>
      </c>
      <c r="E693" s="103" t="str">
        <f>'VZGTTQ00009371 - Anto Giscard'!E27</f>
        <v>ReactJS</v>
      </c>
      <c r="F693" s="111" t="s">
        <v>121</v>
      </c>
      <c r="G693" s="111" t="s">
        <v>116</v>
      </c>
      <c r="H693" s="98">
        <v>1000430236</v>
      </c>
      <c r="I693" s="98" t="s">
        <v>116</v>
      </c>
      <c r="J693" s="98" t="s">
        <v>33</v>
      </c>
      <c r="K693" s="15">
        <f>'VZGTTQ00009371 - Anto Giscard'!F27</f>
        <v>18.925000000000001</v>
      </c>
      <c r="L693" s="15">
        <f>'VZGTTQ00009371 - Anto Giscard'!G27</f>
        <v>3330.8</v>
      </c>
      <c r="M693" s="15">
        <f>'VZGTTQ00009371 - Anto Giscard'!H27</f>
        <v>3330.8</v>
      </c>
      <c r="N693" s="15">
        <f>'VZGTTQ00009371 - Anto Giscard'!I27</f>
        <v>3330.8</v>
      </c>
      <c r="O693" s="15">
        <f>'VZGTTQ00009371 - Anto Giscard'!J27</f>
        <v>0</v>
      </c>
      <c r="P693" s="15">
        <f>'VZGTTQ00009371 - Anto Giscard'!K27</f>
        <v>0</v>
      </c>
      <c r="Q693" s="15">
        <f>'VZGTTQ00009371 - Anto Giscard'!L27</f>
        <v>0</v>
      </c>
      <c r="R693" s="15">
        <f>'VZGTTQ00009371 - Anto Giscard'!M27</f>
        <v>0</v>
      </c>
      <c r="S693" s="15">
        <f>'VZGTTQ00009371 - Anto Giscard'!N27</f>
        <v>6661.6</v>
      </c>
      <c r="T693" s="15">
        <f>'VZGTTQ00009371 - Anto Giscard'!O27</f>
        <v>0</v>
      </c>
      <c r="U693" s="15">
        <f>'VZGTTQ00009371 - Anto Giscard'!P27</f>
        <v>6661.6</v>
      </c>
      <c r="V693" s="98">
        <f>'VZGTTQ00009371 - Anto Giscard'!Q27</f>
        <v>0</v>
      </c>
    </row>
    <row r="694" spans="1:22" ht="20.9" customHeight="1">
      <c r="A694" s="98">
        <f>'VZGTTQ00009371 - Anto Giscard'!A28</f>
        <v>2134052</v>
      </c>
      <c r="B694" s="98" t="str">
        <f>'VZGTTQ00009371 - Anto Giscard'!B28</f>
        <v>Ghosh, Subajith</v>
      </c>
      <c r="C694" s="98" t="str">
        <f>'VZGTTQ00009371 - Anto Giscard'!C28</f>
        <v>Offshore</v>
      </c>
      <c r="D694" s="98" t="str">
        <f>'VZGTTQ00009371 - Anto Giscard'!D28</f>
        <v>ACT 195</v>
      </c>
      <c r="E694" s="103" t="str">
        <f>'VZGTTQ00009371 - Anto Giscard'!E28</f>
        <v>Java Springboot Microservices SpringReactive</v>
      </c>
      <c r="F694" s="111" t="s">
        <v>121</v>
      </c>
      <c r="G694" s="111" t="s">
        <v>116</v>
      </c>
      <c r="H694" s="98">
        <v>1000430236</v>
      </c>
      <c r="I694" s="98" t="s">
        <v>116</v>
      </c>
      <c r="J694" s="98" t="s">
        <v>63</v>
      </c>
      <c r="K694" s="15">
        <f>'VZGTTQ00009371 - Anto Giscard'!F28</f>
        <v>18.925000000000001</v>
      </c>
      <c r="L694" s="15">
        <f>'VZGTTQ00009371 - Anto Giscard'!G28</f>
        <v>3330.8</v>
      </c>
      <c r="M694" s="15">
        <f>'VZGTTQ00009371 - Anto Giscard'!H28</f>
        <v>3330.8</v>
      </c>
      <c r="N694" s="15">
        <f>'VZGTTQ00009371 - Anto Giscard'!I28</f>
        <v>3330.8</v>
      </c>
      <c r="O694" s="15">
        <f>'VZGTTQ00009371 - Anto Giscard'!J28</f>
        <v>0</v>
      </c>
      <c r="P694" s="15">
        <f>'VZGTTQ00009371 - Anto Giscard'!K28</f>
        <v>0</v>
      </c>
      <c r="Q694" s="15">
        <f>'VZGTTQ00009371 - Anto Giscard'!L28</f>
        <v>0</v>
      </c>
      <c r="R694" s="15">
        <f>'VZGTTQ00009371 - Anto Giscard'!M28</f>
        <v>0</v>
      </c>
      <c r="S694" s="15">
        <f>'VZGTTQ00009371 - Anto Giscard'!N28</f>
        <v>6661.6</v>
      </c>
      <c r="T694" s="15">
        <f>'VZGTTQ00009371 - Anto Giscard'!O28</f>
        <v>0</v>
      </c>
      <c r="U694" s="15">
        <f>'VZGTTQ00009371 - Anto Giscard'!P28</f>
        <v>6661.6</v>
      </c>
      <c r="V694" s="98">
        <f>'VZGTTQ00009371 - Anto Giscard'!Q28</f>
        <v>0</v>
      </c>
    </row>
    <row r="695" spans="1:22" ht="20.9" customHeight="1">
      <c r="A695" s="98">
        <f>'VZGTTQ00009371 - Anto Giscard'!A29</f>
        <v>2048564</v>
      </c>
      <c r="B695" s="98" t="str">
        <f>'VZGTTQ00009371 - Anto Giscard'!B29</f>
        <v>K,Sheryl Jane Priyanka</v>
      </c>
      <c r="C695" s="98" t="str">
        <f>'VZGTTQ00009371 - Anto Giscard'!C29</f>
        <v>Offshore</v>
      </c>
      <c r="D695" s="98" t="str">
        <f>'VZGTTQ00009371 - Anto Giscard'!D29</f>
        <v>ACT 200</v>
      </c>
      <c r="E695" s="103" t="str">
        <f>'VZGTTQ00009371 - Anto Giscard'!E29</f>
        <v>Release Train Engineer</v>
      </c>
      <c r="F695" s="111" t="s">
        <v>121</v>
      </c>
      <c r="G695" s="111" t="s">
        <v>116</v>
      </c>
      <c r="H695" s="98" t="e">
        <v>#N/A</v>
      </c>
      <c r="I695" s="98" t="e">
        <v>#N/A</v>
      </c>
      <c r="J695" s="98" t="e">
        <v>#N/A</v>
      </c>
      <c r="K695" s="15">
        <f>'VZGTTQ00009371 - Anto Giscard'!F29</f>
        <v>18.925000000000001</v>
      </c>
      <c r="L695" s="15">
        <f>'VZGTTQ00009371 - Anto Giscard'!G29</f>
        <v>3330.8</v>
      </c>
      <c r="M695" s="15">
        <f>'VZGTTQ00009371 - Anto Giscard'!H29</f>
        <v>3330.8</v>
      </c>
      <c r="N695" s="15">
        <f>'VZGTTQ00009371 - Anto Giscard'!I29</f>
        <v>3330.8</v>
      </c>
      <c r="O695" s="15">
        <f>'VZGTTQ00009371 - Anto Giscard'!J29</f>
        <v>0</v>
      </c>
      <c r="P695" s="15">
        <f>'VZGTTQ00009371 - Anto Giscard'!K29</f>
        <v>0</v>
      </c>
      <c r="Q695" s="15">
        <f>'VZGTTQ00009371 - Anto Giscard'!L29</f>
        <v>0</v>
      </c>
      <c r="R695" s="15">
        <f>'VZGTTQ00009371 - Anto Giscard'!M29</f>
        <v>0</v>
      </c>
      <c r="S695" s="15">
        <f>'VZGTTQ00009371 - Anto Giscard'!N29</f>
        <v>6661.6</v>
      </c>
      <c r="T695" s="15">
        <f>'VZGTTQ00009371 - Anto Giscard'!O29</f>
        <v>0</v>
      </c>
      <c r="U695" s="15">
        <f>'VZGTTQ00009371 - Anto Giscard'!P29</f>
        <v>6661.6</v>
      </c>
      <c r="V695" s="98">
        <f>'VZGTTQ00009371 - Anto Giscard'!Q29</f>
        <v>0</v>
      </c>
    </row>
    <row r="696" spans="1:22" ht="20.9" customHeight="1">
      <c r="A696" s="98">
        <f>'VZGTTQ00009371 - Anto Giscard'!A30</f>
        <v>2162286</v>
      </c>
      <c r="B696" s="98" t="str">
        <f>'VZGTTQ00009371 - Anto Giscard'!B30</f>
        <v>Singh,Jaswant</v>
      </c>
      <c r="C696" s="98" t="str">
        <f>'VZGTTQ00009371 - Anto Giscard'!C30</f>
        <v>Offshore</v>
      </c>
      <c r="D696" s="98" t="str">
        <f>'VZGTTQ00009371 - Anto Giscard'!D30</f>
        <v>ACT 200</v>
      </c>
      <c r="E696" s="103" t="str">
        <f>'VZGTTQ00009371 - Anto Giscard'!E30</f>
        <v>ReactJS</v>
      </c>
      <c r="F696" s="111" t="s">
        <v>121</v>
      </c>
      <c r="G696" s="111" t="s">
        <v>116</v>
      </c>
      <c r="H696" s="98">
        <v>1000441057</v>
      </c>
      <c r="I696" s="98" t="s">
        <v>49</v>
      </c>
      <c r="J696" s="98" t="s">
        <v>33</v>
      </c>
      <c r="K696" s="15">
        <f>'VZGTTQ00009371 - Anto Giscard'!F30</f>
        <v>18.925000000000001</v>
      </c>
      <c r="L696" s="15">
        <f>'VZGTTQ00009371 - Anto Giscard'!G30</f>
        <v>3330.8</v>
      </c>
      <c r="M696" s="15">
        <f>'VZGTTQ00009371 - Anto Giscard'!H30</f>
        <v>3330.8</v>
      </c>
      <c r="N696" s="15">
        <f>'VZGTTQ00009371 - Anto Giscard'!I30</f>
        <v>3330.8</v>
      </c>
      <c r="O696" s="15">
        <f>'VZGTTQ00009371 - Anto Giscard'!J30</f>
        <v>0</v>
      </c>
      <c r="P696" s="15">
        <f>'VZGTTQ00009371 - Anto Giscard'!K30</f>
        <v>0</v>
      </c>
      <c r="Q696" s="15">
        <f>'VZGTTQ00009371 - Anto Giscard'!L30</f>
        <v>0</v>
      </c>
      <c r="R696" s="15">
        <f>'VZGTTQ00009371 - Anto Giscard'!M30</f>
        <v>0</v>
      </c>
      <c r="S696" s="15">
        <f>'VZGTTQ00009371 - Anto Giscard'!N30</f>
        <v>6661.6</v>
      </c>
      <c r="T696" s="15">
        <f>'VZGTTQ00009371 - Anto Giscard'!O30</f>
        <v>0</v>
      </c>
      <c r="U696" s="15">
        <f>'VZGTTQ00009371 - Anto Giscard'!P30</f>
        <v>6661.6</v>
      </c>
      <c r="V696" s="98">
        <f>'VZGTTQ00009371 - Anto Giscard'!Q30</f>
        <v>0</v>
      </c>
    </row>
    <row r="697" spans="1:22" ht="20.9" customHeight="1">
      <c r="A697" s="98">
        <f>'VZGTTQ00009371 - Anto Giscard'!A31</f>
        <v>2085375</v>
      </c>
      <c r="B697" s="98" t="str">
        <f>'VZGTTQ00009371 - Anto Giscard'!B31</f>
        <v>Hiremath,Sadanand</v>
      </c>
      <c r="C697" s="98" t="str">
        <f>'VZGTTQ00009371 - Anto Giscard'!C31</f>
        <v>Offshore</v>
      </c>
      <c r="D697" s="98" t="str">
        <f>'VZGTTQ00009371 - Anto Giscard'!D31</f>
        <v>ACT 200</v>
      </c>
      <c r="E697" s="103" t="str">
        <f>'VZGTTQ00009371 - Anto Giscard'!E31</f>
        <v>ReactJS</v>
      </c>
      <c r="F697" s="111" t="s">
        <v>121</v>
      </c>
      <c r="G697" s="111" t="s">
        <v>116</v>
      </c>
      <c r="H697" s="98">
        <v>1000430236</v>
      </c>
      <c r="I697" s="98" t="s">
        <v>116</v>
      </c>
      <c r="J697" s="98" t="s">
        <v>33</v>
      </c>
      <c r="K697" s="15">
        <f>'VZGTTQ00009371 - Anto Giscard'!F31</f>
        <v>28.425000000000004</v>
      </c>
      <c r="L697" s="15">
        <f>'VZGTTQ00009371 - Anto Giscard'!G31</f>
        <v>5002.8000000000011</v>
      </c>
      <c r="M697" s="15">
        <f>'VZGTTQ00009371 - Anto Giscard'!H31</f>
        <v>5002.8000000000011</v>
      </c>
      <c r="N697" s="15">
        <f>'VZGTTQ00009371 - Anto Giscard'!I31</f>
        <v>5002.8000000000011</v>
      </c>
      <c r="O697" s="15">
        <f>'VZGTTQ00009371 - Anto Giscard'!J31</f>
        <v>0</v>
      </c>
      <c r="P697" s="15">
        <f>'VZGTTQ00009371 - Anto Giscard'!K31</f>
        <v>0</v>
      </c>
      <c r="Q697" s="15">
        <f>'VZGTTQ00009371 - Anto Giscard'!L31</f>
        <v>0</v>
      </c>
      <c r="R697" s="15">
        <f>'VZGTTQ00009371 - Anto Giscard'!M31</f>
        <v>0</v>
      </c>
      <c r="S697" s="15">
        <f>'VZGTTQ00009371 - Anto Giscard'!N31</f>
        <v>10005.600000000002</v>
      </c>
      <c r="T697" s="15">
        <f>'VZGTTQ00009371 - Anto Giscard'!O31</f>
        <v>0</v>
      </c>
      <c r="U697" s="15">
        <f>'VZGTTQ00009371 - Anto Giscard'!P31</f>
        <v>10005.600000000002</v>
      </c>
      <c r="V697" s="98">
        <f>'VZGTTQ00009371 - Anto Giscard'!Q31</f>
        <v>0</v>
      </c>
    </row>
    <row r="698" spans="1:22" ht="20.9" customHeight="1">
      <c r="A698" s="98">
        <f>'VZGTTQ00009371 - Anto Giscard'!A32</f>
        <v>2102075</v>
      </c>
      <c r="B698" s="98" t="str">
        <f>'VZGTTQ00009371 - Anto Giscard'!B32</f>
        <v>Gautam,Satyam</v>
      </c>
      <c r="C698" s="98" t="str">
        <f>'VZGTTQ00009371 - Anto Giscard'!C32</f>
        <v>Offshore</v>
      </c>
      <c r="D698" s="98" t="str">
        <f>'VZGTTQ00009371 - Anto Giscard'!D32</f>
        <v>ACT 200</v>
      </c>
      <c r="E698" s="103" t="str">
        <f>'VZGTTQ00009371 - Anto Giscard'!E32</f>
        <v>ReactJS</v>
      </c>
      <c r="F698" s="111" t="s">
        <v>121</v>
      </c>
      <c r="G698" s="111" t="s">
        <v>116</v>
      </c>
      <c r="H698" s="98" t="e">
        <v>#N/A</v>
      </c>
      <c r="I698" s="98" t="e">
        <v>#N/A</v>
      </c>
      <c r="J698" s="98" t="e">
        <v>#N/A</v>
      </c>
      <c r="K698" s="15">
        <f>'VZGTTQ00009371 - Anto Giscard'!F32</f>
        <v>21.975000000000005</v>
      </c>
      <c r="L698" s="15">
        <f>'VZGTTQ00009371 - Anto Giscard'!G32</f>
        <v>3867.6000000000008</v>
      </c>
      <c r="M698" s="15">
        <f>'VZGTTQ00009371 - Anto Giscard'!H32</f>
        <v>3867.6000000000008</v>
      </c>
      <c r="N698" s="15">
        <f>'VZGTTQ00009371 - Anto Giscard'!I32</f>
        <v>3867.6000000000008</v>
      </c>
      <c r="O698" s="15">
        <f>'VZGTTQ00009371 - Anto Giscard'!J32</f>
        <v>0</v>
      </c>
      <c r="P698" s="15">
        <f>'VZGTTQ00009371 - Anto Giscard'!K32</f>
        <v>0</v>
      </c>
      <c r="Q698" s="15">
        <f>'VZGTTQ00009371 - Anto Giscard'!L32</f>
        <v>0</v>
      </c>
      <c r="R698" s="15">
        <f>'VZGTTQ00009371 - Anto Giscard'!M32</f>
        <v>0</v>
      </c>
      <c r="S698" s="15">
        <f>'VZGTTQ00009371 - Anto Giscard'!N32</f>
        <v>7735.2000000000016</v>
      </c>
      <c r="T698" s="15">
        <f>'VZGTTQ00009371 - Anto Giscard'!O32</f>
        <v>0</v>
      </c>
      <c r="U698" s="15">
        <f>'VZGTTQ00009371 - Anto Giscard'!P32</f>
        <v>7735.2000000000016</v>
      </c>
      <c r="V698" s="98">
        <f>'VZGTTQ00009371 - Anto Giscard'!Q32</f>
        <v>0</v>
      </c>
    </row>
    <row r="699" spans="1:22" ht="20.9" customHeight="1">
      <c r="A699" s="98">
        <f>'VZGTTQ00009371 - Anto Giscard'!A33</f>
        <v>2310737</v>
      </c>
      <c r="B699" s="98" t="str">
        <f>'VZGTTQ00009371 - Anto Giscard'!B33</f>
        <v>Laxmi,Vijay</v>
      </c>
      <c r="C699" s="98" t="str">
        <f>'VZGTTQ00009371 - Anto Giscard'!C33</f>
        <v>Offshore</v>
      </c>
      <c r="D699" s="98" t="str">
        <f>'VZGTTQ00009371 - Anto Giscard'!D33</f>
        <v>ACT 200</v>
      </c>
      <c r="E699" s="103" t="str">
        <f>'VZGTTQ00009371 - Anto Giscard'!E33</f>
        <v>ReactJS</v>
      </c>
      <c r="F699" s="111" t="s">
        <v>121</v>
      </c>
      <c r="G699" s="111" t="s">
        <v>116</v>
      </c>
      <c r="H699" s="98">
        <v>1000430236</v>
      </c>
      <c r="I699" s="98" t="s">
        <v>116</v>
      </c>
      <c r="J699" s="98" t="s">
        <v>33</v>
      </c>
      <c r="K699" s="15">
        <f>'VZGTTQ00009371 - Anto Giscard'!F33</f>
        <v>21.975000000000005</v>
      </c>
      <c r="L699" s="15">
        <f>'VZGTTQ00009371 - Anto Giscard'!G33</f>
        <v>3867.6000000000008</v>
      </c>
      <c r="M699" s="15">
        <f>'VZGTTQ00009371 - Anto Giscard'!H33</f>
        <v>3867.6000000000008</v>
      </c>
      <c r="N699" s="15">
        <f>'VZGTTQ00009371 - Anto Giscard'!I33</f>
        <v>3867.6000000000008</v>
      </c>
      <c r="O699" s="15">
        <f>'VZGTTQ00009371 - Anto Giscard'!J33</f>
        <v>0</v>
      </c>
      <c r="P699" s="15">
        <f>'VZGTTQ00009371 - Anto Giscard'!K33</f>
        <v>0</v>
      </c>
      <c r="Q699" s="15">
        <f>'VZGTTQ00009371 - Anto Giscard'!L33</f>
        <v>0</v>
      </c>
      <c r="R699" s="15">
        <f>'VZGTTQ00009371 - Anto Giscard'!M33</f>
        <v>0</v>
      </c>
      <c r="S699" s="15">
        <f>'VZGTTQ00009371 - Anto Giscard'!N33</f>
        <v>7735.2000000000016</v>
      </c>
      <c r="T699" s="15">
        <f>'VZGTTQ00009371 - Anto Giscard'!O33</f>
        <v>0</v>
      </c>
      <c r="U699" s="15">
        <f>'VZGTTQ00009371 - Anto Giscard'!P33</f>
        <v>7735.2000000000016</v>
      </c>
      <c r="V699" s="98">
        <f>'VZGTTQ00009371 - Anto Giscard'!Q33</f>
        <v>0</v>
      </c>
    </row>
    <row r="700" spans="1:22" ht="20.9" customHeight="1">
      <c r="A700" s="98">
        <f>'VZGTTQ00009371 - Anto Giscard'!A34</f>
        <v>2170851</v>
      </c>
      <c r="B700" s="98" t="str">
        <f>'VZGTTQ00009371 - Anto Giscard'!B34</f>
        <v>Chowdhary,Ravi</v>
      </c>
      <c r="C700" s="98" t="str">
        <f>'VZGTTQ00009371 - Anto Giscard'!C34</f>
        <v>Offshore</v>
      </c>
      <c r="D700" s="98" t="str">
        <f>'VZGTTQ00009371 - Anto Giscard'!D34</f>
        <v>ACT 200</v>
      </c>
      <c r="E700" s="103" t="str">
        <f>'VZGTTQ00009371 - Anto Giscard'!E34</f>
        <v>Release Train Engineer</v>
      </c>
      <c r="F700" s="111" t="s">
        <v>121</v>
      </c>
      <c r="G700" s="111" t="s">
        <v>116</v>
      </c>
      <c r="H700" s="98">
        <v>1000428977</v>
      </c>
      <c r="I700" s="98" t="s">
        <v>114</v>
      </c>
      <c r="J700" s="98" t="s">
        <v>53</v>
      </c>
      <c r="K700" s="15">
        <f>'VZGTTQ00009371 - Anto Giscard'!F34</f>
        <v>21.975000000000005</v>
      </c>
      <c r="L700" s="15">
        <f>'VZGTTQ00009371 - Anto Giscard'!G34</f>
        <v>3867.6000000000008</v>
      </c>
      <c r="M700" s="15">
        <f>'VZGTTQ00009371 - Anto Giscard'!H34</f>
        <v>3867.6000000000008</v>
      </c>
      <c r="N700" s="15">
        <f>'VZGTTQ00009371 - Anto Giscard'!I34</f>
        <v>3867.6000000000008</v>
      </c>
      <c r="O700" s="15">
        <f>'VZGTTQ00009371 - Anto Giscard'!J34</f>
        <v>0</v>
      </c>
      <c r="P700" s="15">
        <f>'VZGTTQ00009371 - Anto Giscard'!K34</f>
        <v>0</v>
      </c>
      <c r="Q700" s="15">
        <f>'VZGTTQ00009371 - Anto Giscard'!L34</f>
        <v>0</v>
      </c>
      <c r="R700" s="15">
        <f>'VZGTTQ00009371 - Anto Giscard'!M34</f>
        <v>0</v>
      </c>
      <c r="S700" s="15">
        <f>'VZGTTQ00009371 - Anto Giscard'!N34</f>
        <v>7735.2000000000016</v>
      </c>
      <c r="T700" s="15">
        <f>'VZGTTQ00009371 - Anto Giscard'!O34</f>
        <v>0</v>
      </c>
      <c r="U700" s="15">
        <f>'VZGTTQ00009371 - Anto Giscard'!P34</f>
        <v>7735.2000000000016</v>
      </c>
      <c r="V700" s="98">
        <f>'VZGTTQ00009371 - Anto Giscard'!Q34</f>
        <v>0</v>
      </c>
    </row>
    <row r="701" spans="1:22" ht="20.9" customHeight="1">
      <c r="A701" s="98">
        <f>'VZGTTQ00009371 - Anto Giscard'!A35</f>
        <v>2153353</v>
      </c>
      <c r="B701" s="98" t="str">
        <f>'VZGTTQ00009371 - Anto Giscard'!B35</f>
        <v>Srinath,Kalyankar</v>
      </c>
      <c r="C701" s="98" t="str">
        <f>'VZGTTQ00009371 - Anto Giscard'!C35</f>
        <v>Offshore</v>
      </c>
      <c r="D701" s="98" t="str">
        <f>'VZGTTQ00009371 - Anto Giscard'!D35</f>
        <v>ACT 200</v>
      </c>
      <c r="E701" s="103" t="str">
        <f>'VZGTTQ00009371 - Anto Giscard'!E35</f>
        <v>Java Springboot Microservices SpringReactive</v>
      </c>
      <c r="F701" s="111" t="s">
        <v>121</v>
      </c>
      <c r="G701" s="111" t="s">
        <v>116</v>
      </c>
      <c r="H701" s="98">
        <v>1000430236</v>
      </c>
      <c r="I701" s="98" t="s">
        <v>116</v>
      </c>
      <c r="J701" s="98" t="s">
        <v>33</v>
      </c>
      <c r="K701" s="15">
        <f>'VZGTTQ00009371 - Anto Giscard'!F35</f>
        <v>21.975000000000005</v>
      </c>
      <c r="L701" s="15">
        <f>'VZGTTQ00009371 - Anto Giscard'!G35</f>
        <v>3867.6000000000008</v>
      </c>
      <c r="M701" s="15">
        <f>'VZGTTQ00009371 - Anto Giscard'!H35</f>
        <v>3867.6000000000008</v>
      </c>
      <c r="N701" s="15">
        <f>'VZGTTQ00009371 - Anto Giscard'!I35</f>
        <v>3867.6000000000008</v>
      </c>
      <c r="O701" s="15">
        <f>'VZGTTQ00009371 - Anto Giscard'!J35</f>
        <v>0</v>
      </c>
      <c r="P701" s="15">
        <f>'VZGTTQ00009371 - Anto Giscard'!K35</f>
        <v>0</v>
      </c>
      <c r="Q701" s="15">
        <f>'VZGTTQ00009371 - Anto Giscard'!L35</f>
        <v>0</v>
      </c>
      <c r="R701" s="15">
        <f>'VZGTTQ00009371 - Anto Giscard'!M35</f>
        <v>0</v>
      </c>
      <c r="S701" s="15">
        <f>'VZGTTQ00009371 - Anto Giscard'!N35</f>
        <v>7735.2000000000016</v>
      </c>
      <c r="T701" s="15">
        <f>'VZGTTQ00009371 - Anto Giscard'!O35</f>
        <v>0</v>
      </c>
      <c r="U701" s="15">
        <f>'VZGTTQ00009371 - Anto Giscard'!P35</f>
        <v>7735.2000000000016</v>
      </c>
      <c r="V701" s="98">
        <f>'VZGTTQ00009371 - Anto Giscard'!Q35</f>
        <v>0</v>
      </c>
    </row>
    <row r="702" spans="1:22" ht="20.9" customHeight="1">
      <c r="A702" s="98">
        <f>'VZGTTQ00009371 - Anto Giscard'!A36</f>
        <v>2178228</v>
      </c>
      <c r="B702" s="98" t="str">
        <f>'VZGTTQ00009371 - Anto Giscard'!B36</f>
        <v>Leander,Jude</v>
      </c>
      <c r="C702" s="98" t="str">
        <f>'VZGTTQ00009371 - Anto Giscard'!C36</f>
        <v>Offshore</v>
      </c>
      <c r="D702" s="98" t="str">
        <f>'VZGTTQ00009371 - Anto Giscard'!D36</f>
        <v>ACT 148</v>
      </c>
      <c r="E702" s="103" t="str">
        <f>'VZGTTQ00009371 - Anto Giscard'!E36</f>
        <v>Java Springboot Microservices SpringReactive</v>
      </c>
      <c r="F702" s="111" t="s">
        <v>121</v>
      </c>
      <c r="G702" s="111" t="s">
        <v>116</v>
      </c>
      <c r="H702" s="98" t="e">
        <v>#N/A</v>
      </c>
      <c r="I702" s="98" t="e">
        <v>#N/A</v>
      </c>
      <c r="J702" s="98" t="e">
        <v>#N/A</v>
      </c>
      <c r="K702" s="15">
        <f>'VZGTTQ00009371 - Anto Giscard'!F36</f>
        <v>21.975000000000005</v>
      </c>
      <c r="L702" s="15">
        <f>'VZGTTQ00009371 - Anto Giscard'!G36</f>
        <v>3867.6000000000008</v>
      </c>
      <c r="M702" s="15">
        <f>'VZGTTQ00009371 - Anto Giscard'!H36</f>
        <v>3867.6000000000008</v>
      </c>
      <c r="N702" s="15">
        <f>'VZGTTQ00009371 - Anto Giscard'!I36</f>
        <v>3867.6000000000008</v>
      </c>
      <c r="O702" s="15">
        <f>'VZGTTQ00009371 - Anto Giscard'!J36</f>
        <v>0</v>
      </c>
      <c r="P702" s="15">
        <f>'VZGTTQ00009371 - Anto Giscard'!K36</f>
        <v>0</v>
      </c>
      <c r="Q702" s="15">
        <f>'VZGTTQ00009371 - Anto Giscard'!L36</f>
        <v>0</v>
      </c>
      <c r="R702" s="15">
        <f>'VZGTTQ00009371 - Anto Giscard'!M36</f>
        <v>0</v>
      </c>
      <c r="S702" s="15">
        <f>'VZGTTQ00009371 - Anto Giscard'!N36</f>
        <v>7735.2000000000016</v>
      </c>
      <c r="T702" s="15">
        <f>'VZGTTQ00009371 - Anto Giscard'!O36</f>
        <v>0</v>
      </c>
      <c r="U702" s="15">
        <f>'VZGTTQ00009371 - Anto Giscard'!P36</f>
        <v>7735.2000000000016</v>
      </c>
      <c r="V702" s="98">
        <f>'VZGTTQ00009371 - Anto Giscard'!Q36</f>
        <v>0</v>
      </c>
    </row>
    <row r="703" spans="1:22" ht="20.9" customHeight="1">
      <c r="A703" s="98">
        <f>'VZGTTQ00009371 - Anto Giscard'!A37</f>
        <v>2298348</v>
      </c>
      <c r="B703" s="98" t="str">
        <f>'VZGTTQ00009371 - Anto Giscard'!B37</f>
        <v>Ganesan,Kalaiselvan</v>
      </c>
      <c r="C703" s="98" t="str">
        <f>'VZGTTQ00009371 - Anto Giscard'!C37</f>
        <v>Offshore</v>
      </c>
      <c r="D703" s="98" t="str">
        <f>'VZGTTQ00009371 - Anto Giscard'!D37</f>
        <v>ACT 200</v>
      </c>
      <c r="E703" s="103" t="str">
        <f>'VZGTTQ00009371 - Anto Giscard'!E37</f>
        <v>Java Springboot Microservices SpringReactive</v>
      </c>
      <c r="F703" s="111" t="s">
        <v>121</v>
      </c>
      <c r="G703" s="111" t="s">
        <v>116</v>
      </c>
      <c r="H703" s="98">
        <v>1000430236</v>
      </c>
      <c r="I703" s="98" t="s">
        <v>116</v>
      </c>
      <c r="J703" s="98" t="s">
        <v>33</v>
      </c>
      <c r="K703" s="15">
        <f>'VZGTTQ00009371 - Anto Giscard'!F37</f>
        <v>21.975000000000005</v>
      </c>
      <c r="L703" s="15">
        <f>'VZGTTQ00009371 - Anto Giscard'!G37</f>
        <v>3867.6000000000008</v>
      </c>
      <c r="M703" s="15">
        <f>'VZGTTQ00009371 - Anto Giscard'!H37</f>
        <v>3867.6000000000008</v>
      </c>
      <c r="N703" s="15">
        <f>'VZGTTQ00009371 - Anto Giscard'!I37</f>
        <v>3867.6000000000008</v>
      </c>
      <c r="O703" s="15">
        <f>'VZGTTQ00009371 - Anto Giscard'!J37</f>
        <v>0</v>
      </c>
      <c r="P703" s="15">
        <f>'VZGTTQ00009371 - Anto Giscard'!K37</f>
        <v>0</v>
      </c>
      <c r="Q703" s="15">
        <f>'VZGTTQ00009371 - Anto Giscard'!L37</f>
        <v>0</v>
      </c>
      <c r="R703" s="15">
        <f>'VZGTTQ00009371 - Anto Giscard'!M37</f>
        <v>0</v>
      </c>
      <c r="S703" s="15">
        <f>'VZGTTQ00009371 - Anto Giscard'!N37</f>
        <v>7735.2000000000016</v>
      </c>
      <c r="T703" s="15">
        <f>'VZGTTQ00009371 - Anto Giscard'!O37</f>
        <v>0</v>
      </c>
      <c r="U703" s="15">
        <f>'VZGTTQ00009371 - Anto Giscard'!P37</f>
        <v>7735.2000000000016</v>
      </c>
      <c r="V703" s="98">
        <f>'VZGTTQ00009371 - Anto Giscard'!Q37</f>
        <v>0</v>
      </c>
    </row>
    <row r="704" spans="1:22" ht="20.9" customHeight="1">
      <c r="A704" s="98">
        <f>'VZGTTQ00009371 - Anto Giscard'!A38</f>
        <v>835440</v>
      </c>
      <c r="B704" s="98" t="str">
        <f>'VZGTTQ00009371 - Anto Giscard'!B38</f>
        <v>Palanivel,Nathiya</v>
      </c>
      <c r="C704" s="98" t="str">
        <f>'VZGTTQ00009371 - Anto Giscard'!C38</f>
        <v>Offshore</v>
      </c>
      <c r="D704" s="98" t="str">
        <f>'VZGTTQ00009371 - Anto Giscard'!D38</f>
        <v>ACT 200</v>
      </c>
      <c r="E704" s="103" t="str">
        <f>'VZGTTQ00009371 - Anto Giscard'!E38</f>
        <v>ReactJS</v>
      </c>
      <c r="F704" s="111" t="s">
        <v>121</v>
      </c>
      <c r="G704" s="111" t="s">
        <v>116</v>
      </c>
      <c r="H704" s="98">
        <v>1000428977</v>
      </c>
      <c r="I704" s="98" t="s">
        <v>114</v>
      </c>
      <c r="J704" s="98" t="s">
        <v>33</v>
      </c>
      <c r="K704" s="15">
        <f>'VZGTTQ00009371 - Anto Giscard'!F38</f>
        <v>21.975000000000005</v>
      </c>
      <c r="L704" s="15">
        <f>'VZGTTQ00009371 - Anto Giscard'!G38</f>
        <v>3867.6000000000008</v>
      </c>
      <c r="M704" s="15">
        <f>'VZGTTQ00009371 - Anto Giscard'!H38</f>
        <v>3867.6000000000008</v>
      </c>
      <c r="N704" s="15">
        <f>'VZGTTQ00009371 - Anto Giscard'!I38</f>
        <v>3867.6000000000008</v>
      </c>
      <c r="O704" s="15">
        <f>'VZGTTQ00009371 - Anto Giscard'!J38</f>
        <v>0</v>
      </c>
      <c r="P704" s="15">
        <f>'VZGTTQ00009371 - Anto Giscard'!K38</f>
        <v>0</v>
      </c>
      <c r="Q704" s="15">
        <f>'VZGTTQ00009371 - Anto Giscard'!L38</f>
        <v>0</v>
      </c>
      <c r="R704" s="15">
        <f>'VZGTTQ00009371 - Anto Giscard'!M38</f>
        <v>0</v>
      </c>
      <c r="S704" s="15">
        <f>'VZGTTQ00009371 - Anto Giscard'!N38</f>
        <v>7735.2000000000016</v>
      </c>
      <c r="T704" s="15">
        <f>'VZGTTQ00009371 - Anto Giscard'!O38</f>
        <v>0</v>
      </c>
      <c r="U704" s="15">
        <f>'VZGTTQ00009371 - Anto Giscard'!P38</f>
        <v>7735.2000000000016</v>
      </c>
      <c r="V704" s="98">
        <f>'VZGTTQ00009371 - Anto Giscard'!Q38</f>
        <v>0</v>
      </c>
    </row>
    <row r="705" spans="1:22" ht="20.9" customHeight="1">
      <c r="A705" s="98">
        <f>'VZGTTQ00009371 - Anto Giscard'!A39</f>
        <v>2116100</v>
      </c>
      <c r="B705" s="98" t="str">
        <f>'VZGTTQ00009371 - Anto Giscard'!B39</f>
        <v>S,Aarthi</v>
      </c>
      <c r="C705" s="98" t="str">
        <f>'VZGTTQ00009371 - Anto Giscard'!C39</f>
        <v>Offshore</v>
      </c>
      <c r="D705" s="98" t="str">
        <f>'VZGTTQ00009371 - Anto Giscard'!D39</f>
        <v>ACT 200</v>
      </c>
      <c r="E705" s="103" t="str">
        <f>'VZGTTQ00009371 - Anto Giscard'!E39</f>
        <v>Java Springboot Microservices SpringReactive</v>
      </c>
      <c r="F705" s="111" t="s">
        <v>121</v>
      </c>
      <c r="G705" s="111" t="s">
        <v>116</v>
      </c>
      <c r="H705" s="98">
        <v>1000430236</v>
      </c>
      <c r="I705" s="98" t="s">
        <v>116</v>
      </c>
      <c r="J705" s="98" t="s">
        <v>24</v>
      </c>
      <c r="K705" s="15">
        <f>'VZGTTQ00009371 - Anto Giscard'!F39</f>
        <v>21.212499999999999</v>
      </c>
      <c r="L705" s="15">
        <f>'VZGTTQ00009371 - Anto Giscard'!G39</f>
        <v>3733.3999999999996</v>
      </c>
      <c r="M705" s="15">
        <f>'VZGTTQ00009371 - Anto Giscard'!H39</f>
        <v>3733.3999999999996</v>
      </c>
      <c r="N705" s="15">
        <f>'VZGTTQ00009371 - Anto Giscard'!I39</f>
        <v>3733.3999999999996</v>
      </c>
      <c r="O705" s="15">
        <f>'VZGTTQ00009371 - Anto Giscard'!J39</f>
        <v>0</v>
      </c>
      <c r="P705" s="15">
        <f>'VZGTTQ00009371 - Anto Giscard'!K39</f>
        <v>0</v>
      </c>
      <c r="Q705" s="15">
        <f>'VZGTTQ00009371 - Anto Giscard'!L39</f>
        <v>0</v>
      </c>
      <c r="R705" s="15">
        <f>'VZGTTQ00009371 - Anto Giscard'!M39</f>
        <v>0</v>
      </c>
      <c r="S705" s="15">
        <f>'VZGTTQ00009371 - Anto Giscard'!N39</f>
        <v>7466.7999999999993</v>
      </c>
      <c r="T705" s="15">
        <f>'VZGTTQ00009371 - Anto Giscard'!O39</f>
        <v>0</v>
      </c>
      <c r="U705" s="15">
        <f>'VZGTTQ00009371 - Anto Giscard'!P39</f>
        <v>7466.7999999999993</v>
      </c>
      <c r="V705" s="98">
        <f>'VZGTTQ00009371 - Anto Giscard'!Q39</f>
        <v>0</v>
      </c>
    </row>
    <row r="706" spans="1:22" ht="20.9" customHeight="1">
      <c r="A706" s="98">
        <f>'VZGTTQ00009371 - Anto Giscard'!A40</f>
        <v>2063785</v>
      </c>
      <c r="B706" s="98" t="str">
        <f>'VZGTTQ00009371 - Anto Giscard'!B40</f>
        <v>Kankal,Anand</v>
      </c>
      <c r="C706" s="98" t="str">
        <f>'VZGTTQ00009371 - Anto Giscard'!C40</f>
        <v>Offshore</v>
      </c>
      <c r="D706" s="98" t="str">
        <f>'VZGTTQ00009371 - Anto Giscard'!D40</f>
        <v>ACT 195</v>
      </c>
      <c r="E706" s="103" t="str">
        <f>'VZGTTQ00009371 - Anto Giscard'!E40</f>
        <v>Java Springboot Microservices SpringReactive</v>
      </c>
      <c r="F706" s="111" t="s">
        <v>121</v>
      </c>
      <c r="G706" s="111" t="s">
        <v>116</v>
      </c>
      <c r="H706" s="98">
        <v>1000430236</v>
      </c>
      <c r="I706" s="98" t="s">
        <v>116</v>
      </c>
      <c r="J706" s="98" t="s">
        <v>33</v>
      </c>
      <c r="K706" s="15">
        <f>'VZGTTQ00009371 - Anto Giscard'!F40</f>
        <v>21.212499999999999</v>
      </c>
      <c r="L706" s="15">
        <f>'VZGTTQ00009371 - Anto Giscard'!G40</f>
        <v>3733.3999999999996</v>
      </c>
      <c r="M706" s="15">
        <f>'VZGTTQ00009371 - Anto Giscard'!H40</f>
        <v>3733.3999999999996</v>
      </c>
      <c r="N706" s="15">
        <f>'VZGTTQ00009371 - Anto Giscard'!I40</f>
        <v>3733.3999999999996</v>
      </c>
      <c r="O706" s="15">
        <f>'VZGTTQ00009371 - Anto Giscard'!J40</f>
        <v>0</v>
      </c>
      <c r="P706" s="15">
        <f>'VZGTTQ00009371 - Anto Giscard'!K40</f>
        <v>0</v>
      </c>
      <c r="Q706" s="15">
        <f>'VZGTTQ00009371 - Anto Giscard'!L40</f>
        <v>0</v>
      </c>
      <c r="R706" s="15">
        <f>'VZGTTQ00009371 - Anto Giscard'!M40</f>
        <v>0</v>
      </c>
      <c r="S706" s="15">
        <f>'VZGTTQ00009371 - Anto Giscard'!N40</f>
        <v>7466.7999999999993</v>
      </c>
      <c r="T706" s="15">
        <f>'VZGTTQ00009371 - Anto Giscard'!O40</f>
        <v>0</v>
      </c>
      <c r="U706" s="15">
        <f>'VZGTTQ00009371 - Anto Giscard'!P40</f>
        <v>7466.7999999999993</v>
      </c>
      <c r="V706" s="98">
        <f>'VZGTTQ00009371 - Anto Giscard'!Q40</f>
        <v>0</v>
      </c>
    </row>
    <row r="707" spans="1:22" ht="20.9" customHeight="1">
      <c r="A707" s="98">
        <f>'VZGTTQ00009371 - Anto Giscard'!A41</f>
        <v>2226122</v>
      </c>
      <c r="B707" s="98" t="str">
        <f>'VZGTTQ00009371 - Anto Giscard'!B41</f>
        <v>Upadhyay,Abhinay</v>
      </c>
      <c r="C707" s="98" t="str">
        <f>'VZGTTQ00009371 - Anto Giscard'!C41</f>
        <v>Offshore</v>
      </c>
      <c r="D707" s="98" t="str">
        <f>'VZGTTQ00009371 - Anto Giscard'!D41</f>
        <v>ACT 148</v>
      </c>
      <c r="E707" s="103" t="str">
        <f>'VZGTTQ00009371 - Anto Giscard'!E41</f>
        <v>Java Springboot Microservices SpringReactive</v>
      </c>
      <c r="F707" s="111" t="s">
        <v>121</v>
      </c>
      <c r="G707" s="111" t="s">
        <v>116</v>
      </c>
      <c r="H707" s="98" t="e">
        <v>#N/A</v>
      </c>
      <c r="I707" s="98" t="e">
        <v>#N/A</v>
      </c>
      <c r="J707" s="98" t="e">
        <v>#N/A</v>
      </c>
      <c r="K707" s="15">
        <f>'VZGTTQ00009371 - Anto Giscard'!F41</f>
        <v>21.212499999999999</v>
      </c>
      <c r="L707" s="15">
        <f>'VZGTTQ00009371 - Anto Giscard'!G41</f>
        <v>3733.3999999999996</v>
      </c>
      <c r="M707" s="15">
        <f>'VZGTTQ00009371 - Anto Giscard'!H41</f>
        <v>3733.3999999999996</v>
      </c>
      <c r="N707" s="15">
        <f>'VZGTTQ00009371 - Anto Giscard'!I41</f>
        <v>3733.3999999999996</v>
      </c>
      <c r="O707" s="15">
        <f>'VZGTTQ00009371 - Anto Giscard'!J41</f>
        <v>0</v>
      </c>
      <c r="P707" s="15">
        <f>'VZGTTQ00009371 - Anto Giscard'!K41</f>
        <v>0</v>
      </c>
      <c r="Q707" s="15">
        <f>'VZGTTQ00009371 - Anto Giscard'!L41</f>
        <v>0</v>
      </c>
      <c r="R707" s="15">
        <f>'VZGTTQ00009371 - Anto Giscard'!M41</f>
        <v>0</v>
      </c>
      <c r="S707" s="15">
        <f>'VZGTTQ00009371 - Anto Giscard'!N41</f>
        <v>7466.7999999999993</v>
      </c>
      <c r="T707" s="15">
        <f>'VZGTTQ00009371 - Anto Giscard'!O41</f>
        <v>0</v>
      </c>
      <c r="U707" s="15">
        <f>'VZGTTQ00009371 - Anto Giscard'!P41</f>
        <v>7466.7999999999993</v>
      </c>
      <c r="V707" s="98">
        <f>'VZGTTQ00009371 - Anto Giscard'!Q41</f>
        <v>0</v>
      </c>
    </row>
    <row r="708" spans="1:22" ht="20.9" customHeight="1">
      <c r="A708" s="98">
        <f>'VZGTTQ00009371 - Anto Giscard'!A42</f>
        <v>2136732</v>
      </c>
      <c r="B708" s="98" t="str">
        <f>'VZGTTQ00009371 - Anto Giscard'!B42</f>
        <v>Verma,Monika</v>
      </c>
      <c r="C708" s="98" t="str">
        <f>'VZGTTQ00009371 - Anto Giscard'!C42</f>
        <v>Offshore</v>
      </c>
      <c r="D708" s="98" t="str">
        <f>'VZGTTQ00009371 - Anto Giscard'!D42</f>
        <v>ACT 148</v>
      </c>
      <c r="E708" s="103" t="str">
        <f>'VZGTTQ00009371 - Anto Giscard'!E42</f>
        <v>Java Springboot Microservices SpringReactive</v>
      </c>
      <c r="F708" s="111" t="s">
        <v>121</v>
      </c>
      <c r="G708" s="111" t="s">
        <v>116</v>
      </c>
      <c r="H708" s="98" t="e">
        <v>#N/A</v>
      </c>
      <c r="I708" s="98" t="e">
        <v>#N/A</v>
      </c>
      <c r="J708" s="98" t="e">
        <v>#N/A</v>
      </c>
      <c r="K708" s="15">
        <f>'VZGTTQ00009371 - Anto Giscard'!F42</f>
        <v>21.212499999999999</v>
      </c>
      <c r="L708" s="15">
        <f>'VZGTTQ00009371 - Anto Giscard'!G42</f>
        <v>3733.3999999999996</v>
      </c>
      <c r="M708" s="15">
        <f>'VZGTTQ00009371 - Anto Giscard'!H42</f>
        <v>3733.3999999999996</v>
      </c>
      <c r="N708" s="15">
        <f>'VZGTTQ00009371 - Anto Giscard'!I42</f>
        <v>3733.3999999999996</v>
      </c>
      <c r="O708" s="15">
        <f>'VZGTTQ00009371 - Anto Giscard'!J42</f>
        <v>0</v>
      </c>
      <c r="P708" s="15">
        <f>'VZGTTQ00009371 - Anto Giscard'!K42</f>
        <v>0</v>
      </c>
      <c r="Q708" s="15">
        <f>'VZGTTQ00009371 - Anto Giscard'!L42</f>
        <v>0</v>
      </c>
      <c r="R708" s="15">
        <f>'VZGTTQ00009371 - Anto Giscard'!M42</f>
        <v>0</v>
      </c>
      <c r="S708" s="15">
        <f>'VZGTTQ00009371 - Anto Giscard'!N42</f>
        <v>7466.7999999999993</v>
      </c>
      <c r="T708" s="15">
        <f>'VZGTTQ00009371 - Anto Giscard'!O42</f>
        <v>0</v>
      </c>
      <c r="U708" s="15">
        <f>'VZGTTQ00009371 - Anto Giscard'!P42</f>
        <v>7466.7999999999993</v>
      </c>
      <c r="V708" s="98">
        <f>'VZGTTQ00009371 - Anto Giscard'!Q42</f>
        <v>0</v>
      </c>
    </row>
    <row r="709" spans="1:22" ht="20.9" customHeight="1">
      <c r="A709" s="98">
        <f>'VZGTTQ00009371 - Anto Giscard'!A43</f>
        <v>2207351</v>
      </c>
      <c r="B709" s="98" t="str">
        <f>'VZGTTQ00009371 - Anto Giscard'!B43</f>
        <v>Murugesan, Premkumar</v>
      </c>
      <c r="C709" s="98" t="str">
        <f>'VZGTTQ00009371 - Anto Giscard'!C43</f>
        <v>Offshore</v>
      </c>
      <c r="D709" s="98" t="str">
        <f>'VZGTTQ00009371 - Anto Giscard'!D43</f>
        <v>ACT 195</v>
      </c>
      <c r="E709" s="103" t="str">
        <f>'VZGTTQ00009371 - Anto Giscard'!E43</f>
        <v>ReactJS</v>
      </c>
      <c r="F709" s="111" t="s">
        <v>121</v>
      </c>
      <c r="G709" s="111" t="s">
        <v>116</v>
      </c>
      <c r="H709" s="98">
        <v>1000441057</v>
      </c>
      <c r="I709" s="98" t="s">
        <v>49</v>
      </c>
      <c r="J709" s="98" t="s">
        <v>33</v>
      </c>
      <c r="K709" s="15">
        <f>'VZGTTQ00009371 - Anto Giscard'!F43</f>
        <v>21.212499999999999</v>
      </c>
      <c r="L709" s="15">
        <f>'VZGTTQ00009371 - Anto Giscard'!G43</f>
        <v>3733.3999999999996</v>
      </c>
      <c r="M709" s="15">
        <f>'VZGTTQ00009371 - Anto Giscard'!H43</f>
        <v>3733.3999999999996</v>
      </c>
      <c r="N709" s="15">
        <f>'VZGTTQ00009371 - Anto Giscard'!I43</f>
        <v>3733.3999999999996</v>
      </c>
      <c r="O709" s="15">
        <f>'VZGTTQ00009371 - Anto Giscard'!J43</f>
        <v>0</v>
      </c>
      <c r="P709" s="15">
        <f>'VZGTTQ00009371 - Anto Giscard'!K43</f>
        <v>0</v>
      </c>
      <c r="Q709" s="15">
        <f>'VZGTTQ00009371 - Anto Giscard'!L43</f>
        <v>0</v>
      </c>
      <c r="R709" s="15">
        <f>'VZGTTQ00009371 - Anto Giscard'!M43</f>
        <v>0</v>
      </c>
      <c r="S709" s="15">
        <f>'VZGTTQ00009371 - Anto Giscard'!N43</f>
        <v>7466.7999999999993</v>
      </c>
      <c r="T709" s="15">
        <f>'VZGTTQ00009371 - Anto Giscard'!O43</f>
        <v>0</v>
      </c>
      <c r="U709" s="15">
        <f>'VZGTTQ00009371 - Anto Giscard'!P43</f>
        <v>7466.7999999999993</v>
      </c>
      <c r="V709" s="98">
        <f>'VZGTTQ00009371 - Anto Giscard'!Q43</f>
        <v>0</v>
      </c>
    </row>
    <row r="710" spans="1:22" ht="20.9" customHeight="1">
      <c r="A710" s="98">
        <f>'VZGTTQ00009371 - Anto Giscard'!A44</f>
        <v>2178381</v>
      </c>
      <c r="B710" s="98" t="str">
        <f>'VZGTTQ00009371 - Anto Giscard'!B44</f>
        <v>M,Tamil Selvan</v>
      </c>
      <c r="C710" s="98" t="str">
        <f>'VZGTTQ00009371 - Anto Giscard'!C44</f>
        <v>Offshore</v>
      </c>
      <c r="D710" s="98" t="str">
        <f>'VZGTTQ00009371 - Anto Giscard'!D44</f>
        <v>ACT 200</v>
      </c>
      <c r="E710" s="103" t="str">
        <f>'VZGTTQ00009371 - Anto Giscard'!E44</f>
        <v>QA Analyst</v>
      </c>
      <c r="F710" s="111" t="s">
        <v>121</v>
      </c>
      <c r="G710" s="111" t="s">
        <v>116</v>
      </c>
      <c r="H710" s="98">
        <v>1000430236</v>
      </c>
      <c r="I710" s="98" t="s">
        <v>116</v>
      </c>
      <c r="J710" s="98" t="s">
        <v>26</v>
      </c>
      <c r="K710" s="15">
        <f>'VZGTTQ00009371 - Anto Giscard'!F44</f>
        <v>22.162500000000005</v>
      </c>
      <c r="L710" s="15">
        <f>'VZGTTQ00009371 - Anto Giscard'!G44</f>
        <v>3900.6000000000008</v>
      </c>
      <c r="M710" s="15">
        <f>'VZGTTQ00009371 - Anto Giscard'!H44</f>
        <v>3900.6000000000008</v>
      </c>
      <c r="N710" s="15">
        <f>'VZGTTQ00009371 - Anto Giscard'!I44</f>
        <v>3900.6000000000008</v>
      </c>
      <c r="O710" s="15">
        <f>'VZGTTQ00009371 - Anto Giscard'!J44</f>
        <v>0</v>
      </c>
      <c r="P710" s="15">
        <f>'VZGTTQ00009371 - Anto Giscard'!K44</f>
        <v>0</v>
      </c>
      <c r="Q710" s="15">
        <f>'VZGTTQ00009371 - Anto Giscard'!L44</f>
        <v>0</v>
      </c>
      <c r="R710" s="15">
        <f>'VZGTTQ00009371 - Anto Giscard'!M44</f>
        <v>0</v>
      </c>
      <c r="S710" s="15">
        <f>'VZGTTQ00009371 - Anto Giscard'!N44</f>
        <v>7801.2000000000016</v>
      </c>
      <c r="T710" s="15">
        <f>'VZGTTQ00009371 - Anto Giscard'!O44</f>
        <v>0</v>
      </c>
      <c r="U710" s="15">
        <f>'VZGTTQ00009371 - Anto Giscard'!P44</f>
        <v>7801.2000000000016</v>
      </c>
      <c r="V710" s="98">
        <f>'VZGTTQ00009371 - Anto Giscard'!Q44</f>
        <v>0</v>
      </c>
    </row>
    <row r="711" spans="1:22" ht="20.9" customHeight="1">
      <c r="A711" s="98">
        <f>'VZGTTQ00009371 - Anto Giscard'!A45</f>
        <v>912357</v>
      </c>
      <c r="B711" s="98" t="str">
        <f>'VZGTTQ00009371 - Anto Giscard'!B45</f>
        <v>Revanna,Shubhada Dipak</v>
      </c>
      <c r="C711" s="98" t="str">
        <f>'VZGTTQ00009371 - Anto Giscard'!C45</f>
        <v>Offshore</v>
      </c>
      <c r="D711" s="98" t="str">
        <f>'VZGTTQ00009371 - Anto Giscard'!D45</f>
        <v>ACT 200</v>
      </c>
      <c r="E711" s="103" t="str">
        <f>'VZGTTQ00009371 - Anto Giscard'!E45</f>
        <v>QA Analyst</v>
      </c>
      <c r="F711" s="111" t="s">
        <v>121</v>
      </c>
      <c r="G711" s="111" t="s">
        <v>116</v>
      </c>
      <c r="H711" s="98">
        <v>1000430236</v>
      </c>
      <c r="I711" s="98" t="s">
        <v>116</v>
      </c>
      <c r="J711" s="98" t="s">
        <v>26</v>
      </c>
      <c r="K711" s="15">
        <f>'VZGTTQ00009371 - Anto Giscard'!F45</f>
        <v>22.162500000000005</v>
      </c>
      <c r="L711" s="15">
        <f>'VZGTTQ00009371 - Anto Giscard'!G45</f>
        <v>3900.6000000000008</v>
      </c>
      <c r="M711" s="15">
        <f>'VZGTTQ00009371 - Anto Giscard'!H45</f>
        <v>3900.6000000000008</v>
      </c>
      <c r="N711" s="15">
        <f>'VZGTTQ00009371 - Anto Giscard'!I45</f>
        <v>3900.6000000000008</v>
      </c>
      <c r="O711" s="15">
        <f>'VZGTTQ00009371 - Anto Giscard'!J45</f>
        <v>0</v>
      </c>
      <c r="P711" s="15">
        <f>'VZGTTQ00009371 - Anto Giscard'!K45</f>
        <v>0</v>
      </c>
      <c r="Q711" s="15">
        <f>'VZGTTQ00009371 - Anto Giscard'!L45</f>
        <v>0</v>
      </c>
      <c r="R711" s="15">
        <f>'VZGTTQ00009371 - Anto Giscard'!M45</f>
        <v>0</v>
      </c>
      <c r="S711" s="15">
        <f>'VZGTTQ00009371 - Anto Giscard'!N45</f>
        <v>7801.2000000000016</v>
      </c>
      <c r="T711" s="15">
        <f>'VZGTTQ00009371 - Anto Giscard'!O45</f>
        <v>0</v>
      </c>
      <c r="U711" s="15">
        <f>'VZGTTQ00009371 - Anto Giscard'!P45</f>
        <v>7801.2000000000016</v>
      </c>
      <c r="V711" s="98">
        <f>'VZGTTQ00009371 - Anto Giscard'!Q45</f>
        <v>0</v>
      </c>
    </row>
    <row r="712" spans="1:22" ht="20.9" customHeight="1">
      <c r="A712" s="98">
        <f>'VZGTTQ00009371 - Anto Giscard'!A46</f>
        <v>2188220</v>
      </c>
      <c r="B712" s="98" t="str">
        <f>'VZGTTQ00009371 - Anto Giscard'!B46</f>
        <v>B,Divya</v>
      </c>
      <c r="C712" s="98" t="str">
        <f>'VZGTTQ00009371 - Anto Giscard'!C46</f>
        <v>Offshore</v>
      </c>
      <c r="D712" s="98" t="str">
        <f>'VZGTTQ00009371 - Anto Giscard'!D46</f>
        <v>ACT 200</v>
      </c>
      <c r="E712" s="103" t="str">
        <f>'VZGTTQ00009371 - Anto Giscard'!E46</f>
        <v>QA Analyst</v>
      </c>
      <c r="F712" s="111" t="s">
        <v>121</v>
      </c>
      <c r="G712" s="111" t="s">
        <v>116</v>
      </c>
      <c r="H712" s="98">
        <v>1000430236</v>
      </c>
      <c r="I712" s="98" t="s">
        <v>116</v>
      </c>
      <c r="J712" s="98" t="s">
        <v>26</v>
      </c>
      <c r="K712" s="15">
        <f>'VZGTTQ00009371 - Anto Giscard'!F46</f>
        <v>22.162500000000005</v>
      </c>
      <c r="L712" s="15">
        <f>'VZGTTQ00009371 - Anto Giscard'!G46</f>
        <v>3900.6000000000008</v>
      </c>
      <c r="M712" s="15">
        <f>'VZGTTQ00009371 - Anto Giscard'!H46</f>
        <v>3900.6000000000008</v>
      </c>
      <c r="N712" s="15">
        <f>'VZGTTQ00009371 - Anto Giscard'!I46</f>
        <v>3900.6000000000008</v>
      </c>
      <c r="O712" s="15">
        <f>'VZGTTQ00009371 - Anto Giscard'!J46</f>
        <v>0</v>
      </c>
      <c r="P712" s="15">
        <f>'VZGTTQ00009371 - Anto Giscard'!K46</f>
        <v>0</v>
      </c>
      <c r="Q712" s="15">
        <f>'VZGTTQ00009371 - Anto Giscard'!L46</f>
        <v>0</v>
      </c>
      <c r="R712" s="15">
        <f>'VZGTTQ00009371 - Anto Giscard'!M46</f>
        <v>0</v>
      </c>
      <c r="S712" s="15">
        <f>'VZGTTQ00009371 - Anto Giscard'!N46</f>
        <v>7801.2000000000016</v>
      </c>
      <c r="T712" s="15">
        <f>'VZGTTQ00009371 - Anto Giscard'!O46</f>
        <v>0</v>
      </c>
      <c r="U712" s="15">
        <f>'VZGTTQ00009371 - Anto Giscard'!P46</f>
        <v>7801.2000000000016</v>
      </c>
      <c r="V712" s="98">
        <f>'VZGTTQ00009371 - Anto Giscard'!Q46</f>
        <v>0</v>
      </c>
    </row>
    <row r="713" spans="1:22" ht="20.9" customHeight="1">
      <c r="A713" s="98">
        <f>'VZGTTQ00009371 - Anto Giscard'!A47</f>
        <v>2025067</v>
      </c>
      <c r="B713" s="98" t="str">
        <f>'VZGTTQ00009371 - Anto Giscard'!B47</f>
        <v>Reddy,N Jayakumar</v>
      </c>
      <c r="C713" s="98" t="str">
        <f>'VZGTTQ00009371 - Anto Giscard'!C47</f>
        <v>Offshore</v>
      </c>
      <c r="D713" s="98" t="str">
        <f>'VZGTTQ00009371 - Anto Giscard'!D47</f>
        <v>ACT 200</v>
      </c>
      <c r="E713" s="103" t="str">
        <f>'VZGTTQ00009371 - Anto Giscard'!E47</f>
        <v>QA Analyst</v>
      </c>
      <c r="F713" s="111" t="s">
        <v>121</v>
      </c>
      <c r="G713" s="111" t="s">
        <v>116</v>
      </c>
      <c r="H713" s="98">
        <v>1000428977</v>
      </c>
      <c r="I713" s="98" t="s">
        <v>114</v>
      </c>
      <c r="J713" s="98" t="s">
        <v>26</v>
      </c>
      <c r="K713" s="15">
        <f>'VZGTTQ00009371 - Anto Giscard'!F47</f>
        <v>22.162500000000005</v>
      </c>
      <c r="L713" s="15">
        <f>'VZGTTQ00009371 - Anto Giscard'!G47</f>
        <v>3900.6000000000008</v>
      </c>
      <c r="M713" s="15">
        <f>'VZGTTQ00009371 - Anto Giscard'!H47</f>
        <v>3900.6000000000008</v>
      </c>
      <c r="N713" s="15">
        <f>'VZGTTQ00009371 - Anto Giscard'!I47</f>
        <v>3900.6000000000008</v>
      </c>
      <c r="O713" s="15">
        <f>'VZGTTQ00009371 - Anto Giscard'!J47</f>
        <v>0</v>
      </c>
      <c r="P713" s="15">
        <f>'VZGTTQ00009371 - Anto Giscard'!K47</f>
        <v>0</v>
      </c>
      <c r="Q713" s="15">
        <f>'VZGTTQ00009371 - Anto Giscard'!L47</f>
        <v>0</v>
      </c>
      <c r="R713" s="15">
        <f>'VZGTTQ00009371 - Anto Giscard'!M47</f>
        <v>0</v>
      </c>
      <c r="S713" s="15">
        <f>'VZGTTQ00009371 - Anto Giscard'!N47</f>
        <v>7801.2000000000016</v>
      </c>
      <c r="T713" s="15">
        <f>'VZGTTQ00009371 - Anto Giscard'!O47</f>
        <v>0</v>
      </c>
      <c r="U713" s="15">
        <f>'VZGTTQ00009371 - Anto Giscard'!P47</f>
        <v>7801.2000000000016</v>
      </c>
      <c r="V713" s="98">
        <f>'VZGTTQ00009371 - Anto Giscard'!Q47</f>
        <v>0</v>
      </c>
    </row>
    <row r="714" spans="1:22" ht="20.9" customHeight="1">
      <c r="A714" s="98">
        <f>'VZGTTQ00009371 - Anto Giscard'!A48</f>
        <v>2072516</v>
      </c>
      <c r="B714" s="98" t="str">
        <f>'VZGTTQ00009371 - Anto Giscard'!B48</f>
        <v>Deshni, Kiran</v>
      </c>
      <c r="C714" s="98" t="str">
        <f>'VZGTTQ00009371 - Anto Giscard'!C48</f>
        <v>Offshore</v>
      </c>
      <c r="D714" s="98" t="str">
        <f>'VZGTTQ00009371 - Anto Giscard'!D48</f>
        <v>ACT 200</v>
      </c>
      <c r="E714" s="103" t="str">
        <f>'VZGTTQ00009371 - Anto Giscard'!E48</f>
        <v>QA Analyst</v>
      </c>
      <c r="F714" s="111" t="s">
        <v>121</v>
      </c>
      <c r="G714" s="111" t="s">
        <v>116</v>
      </c>
      <c r="H714" s="98">
        <v>1000428977</v>
      </c>
      <c r="I714" s="98" t="s">
        <v>114</v>
      </c>
      <c r="J714" s="98" t="s">
        <v>26</v>
      </c>
      <c r="K714" s="15">
        <f>'VZGTTQ00009371 - Anto Giscard'!F48</f>
        <v>18.337499999999999</v>
      </c>
      <c r="L714" s="15">
        <f>'VZGTTQ00009371 - Anto Giscard'!G48</f>
        <v>3227.3999999999996</v>
      </c>
      <c r="M714" s="15">
        <f>'VZGTTQ00009371 - Anto Giscard'!H48</f>
        <v>3227.3999999999996</v>
      </c>
      <c r="N714" s="15">
        <f>'VZGTTQ00009371 - Anto Giscard'!I48</f>
        <v>3227.3999999999996</v>
      </c>
      <c r="O714" s="15">
        <f>'VZGTTQ00009371 - Anto Giscard'!J48</f>
        <v>0</v>
      </c>
      <c r="P714" s="15">
        <f>'VZGTTQ00009371 - Anto Giscard'!K48</f>
        <v>0</v>
      </c>
      <c r="Q714" s="15">
        <f>'VZGTTQ00009371 - Anto Giscard'!L48</f>
        <v>0</v>
      </c>
      <c r="R714" s="15">
        <f>'VZGTTQ00009371 - Anto Giscard'!M48</f>
        <v>0</v>
      </c>
      <c r="S714" s="15">
        <f>'VZGTTQ00009371 - Anto Giscard'!N48</f>
        <v>6454.7999999999993</v>
      </c>
      <c r="T714" s="15">
        <f>'VZGTTQ00009371 - Anto Giscard'!O48</f>
        <v>0</v>
      </c>
      <c r="U714" s="15">
        <f>'VZGTTQ00009371 - Anto Giscard'!P48</f>
        <v>6454.7999999999993</v>
      </c>
      <c r="V714" s="98">
        <f>'VZGTTQ00009371 - Anto Giscard'!Q48</f>
        <v>0</v>
      </c>
    </row>
    <row r="715" spans="1:22" ht="20.9" customHeight="1">
      <c r="A715" s="98">
        <f>'VZGTTQ00009371 - Anto Giscard'!A49</f>
        <v>630149</v>
      </c>
      <c r="B715" s="98" t="str">
        <f>'VZGTTQ00009371 - Anto Giscard'!B49</f>
        <v>Gattu,Vasu</v>
      </c>
      <c r="C715" s="98" t="str">
        <f>'VZGTTQ00009371 - Anto Giscard'!C49</f>
        <v>Offshore</v>
      </c>
      <c r="D715" s="98" t="str">
        <f>'VZGTTQ00009371 - Anto Giscard'!D49</f>
        <v>ACT 200</v>
      </c>
      <c r="E715" s="103" t="str">
        <f>'VZGTTQ00009371 - Anto Giscard'!E49</f>
        <v>QA Analyst</v>
      </c>
      <c r="F715" s="111" t="s">
        <v>121</v>
      </c>
      <c r="G715" s="111" t="s">
        <v>116</v>
      </c>
      <c r="H715" s="98">
        <v>1000430236</v>
      </c>
      <c r="I715" s="98" t="s">
        <v>116</v>
      </c>
      <c r="J715" s="98" t="s">
        <v>26</v>
      </c>
      <c r="K715" s="15">
        <f>'VZGTTQ00009371 - Anto Giscard'!F49</f>
        <v>18.337499999999999</v>
      </c>
      <c r="L715" s="15">
        <f>'VZGTTQ00009371 - Anto Giscard'!G49</f>
        <v>3227.3999999999996</v>
      </c>
      <c r="M715" s="15">
        <f>'VZGTTQ00009371 - Anto Giscard'!H49</f>
        <v>3227.3999999999996</v>
      </c>
      <c r="N715" s="15">
        <f>'VZGTTQ00009371 - Anto Giscard'!I49</f>
        <v>3227.3999999999996</v>
      </c>
      <c r="O715" s="15">
        <f>'VZGTTQ00009371 - Anto Giscard'!J49</f>
        <v>0</v>
      </c>
      <c r="P715" s="15">
        <f>'VZGTTQ00009371 - Anto Giscard'!K49</f>
        <v>0</v>
      </c>
      <c r="Q715" s="15">
        <f>'VZGTTQ00009371 - Anto Giscard'!L49</f>
        <v>0</v>
      </c>
      <c r="R715" s="15">
        <f>'VZGTTQ00009371 - Anto Giscard'!M49</f>
        <v>0</v>
      </c>
      <c r="S715" s="15">
        <f>'VZGTTQ00009371 - Anto Giscard'!N49</f>
        <v>6454.7999999999993</v>
      </c>
      <c r="T715" s="15">
        <f>'VZGTTQ00009371 - Anto Giscard'!O49</f>
        <v>0</v>
      </c>
      <c r="U715" s="15">
        <f>'VZGTTQ00009371 - Anto Giscard'!P49</f>
        <v>6454.7999999999993</v>
      </c>
      <c r="V715" s="98">
        <f>'VZGTTQ00009371 - Anto Giscard'!Q49</f>
        <v>0</v>
      </c>
    </row>
    <row r="716" spans="1:22" ht="20.9" customHeight="1">
      <c r="A716" s="98">
        <f>'VZGTTQ00009371 - Anto Giscard'!A50</f>
        <v>2102303</v>
      </c>
      <c r="B716" s="98" t="str">
        <f>'VZGTTQ00009371 - Anto Giscard'!B50</f>
        <v>Bhalerao,Shraddha</v>
      </c>
      <c r="C716" s="98" t="str">
        <f>'VZGTTQ00009371 - Anto Giscard'!C50</f>
        <v>Offshore</v>
      </c>
      <c r="D716" s="98" t="str">
        <f>'VZGTTQ00009371 - Anto Giscard'!D50</f>
        <v>ACT 200</v>
      </c>
      <c r="E716" s="103" t="str">
        <f>'VZGTTQ00009371 - Anto Giscard'!E50</f>
        <v>QA Analyst</v>
      </c>
      <c r="F716" s="111" t="s">
        <v>121</v>
      </c>
      <c r="G716" s="111" t="s">
        <v>116</v>
      </c>
      <c r="H716" s="98">
        <v>1000430236</v>
      </c>
      <c r="I716" s="98" t="s">
        <v>116</v>
      </c>
      <c r="J716" s="98" t="s">
        <v>26</v>
      </c>
      <c r="K716" s="15">
        <f>'VZGTTQ00009371 - Anto Giscard'!F50</f>
        <v>18.337499999999999</v>
      </c>
      <c r="L716" s="15">
        <f>'VZGTTQ00009371 - Anto Giscard'!G50</f>
        <v>3227.3999999999996</v>
      </c>
      <c r="M716" s="15">
        <f>'VZGTTQ00009371 - Anto Giscard'!H50</f>
        <v>3227.3999999999996</v>
      </c>
      <c r="N716" s="15">
        <f>'VZGTTQ00009371 - Anto Giscard'!I50</f>
        <v>3227.3999999999996</v>
      </c>
      <c r="O716" s="15">
        <f>'VZGTTQ00009371 - Anto Giscard'!J50</f>
        <v>0</v>
      </c>
      <c r="P716" s="15">
        <f>'VZGTTQ00009371 - Anto Giscard'!K50</f>
        <v>0</v>
      </c>
      <c r="Q716" s="15">
        <f>'VZGTTQ00009371 - Anto Giscard'!L50</f>
        <v>0</v>
      </c>
      <c r="R716" s="15">
        <f>'VZGTTQ00009371 - Anto Giscard'!M50</f>
        <v>0</v>
      </c>
      <c r="S716" s="15">
        <f>'VZGTTQ00009371 - Anto Giscard'!N50</f>
        <v>6454.7999999999993</v>
      </c>
      <c r="T716" s="15">
        <f>'VZGTTQ00009371 - Anto Giscard'!O50</f>
        <v>0</v>
      </c>
      <c r="U716" s="15">
        <f>'VZGTTQ00009371 - Anto Giscard'!P50</f>
        <v>6454.7999999999993</v>
      </c>
      <c r="V716" s="98">
        <f>'VZGTTQ00009371 - Anto Giscard'!Q50</f>
        <v>0</v>
      </c>
    </row>
    <row r="717" spans="1:22" ht="20.9" customHeight="1">
      <c r="A717" s="98">
        <f>'VZGTTQ00009371 - Anto Giscard'!A51</f>
        <v>2015120</v>
      </c>
      <c r="B717" s="98" t="str">
        <f>'VZGTTQ00009371 - Anto Giscard'!B51</f>
        <v>Palanisamy,Guha Prashanthini</v>
      </c>
      <c r="C717" s="98" t="str">
        <f>'VZGTTQ00009371 - Anto Giscard'!C51</f>
        <v>Offshore</v>
      </c>
      <c r="D717" s="98" t="str">
        <f>'VZGTTQ00009371 - Anto Giscard'!D51</f>
        <v>ACT 200</v>
      </c>
      <c r="E717" s="103" t="str">
        <f>'VZGTTQ00009371 - Anto Giscard'!E51</f>
        <v>QA Analyst</v>
      </c>
      <c r="F717" s="111" t="s">
        <v>121</v>
      </c>
      <c r="G717" s="111" t="s">
        <v>116</v>
      </c>
      <c r="H717" s="98">
        <v>1000430236</v>
      </c>
      <c r="I717" s="98" t="s">
        <v>116</v>
      </c>
      <c r="J717" s="98" t="s">
        <v>26</v>
      </c>
      <c r="K717" s="15">
        <f>'VZGTTQ00009371 - Anto Giscard'!F51</f>
        <v>18.337499999999999</v>
      </c>
      <c r="L717" s="15">
        <f>'VZGTTQ00009371 - Anto Giscard'!G51</f>
        <v>3227.3999999999996</v>
      </c>
      <c r="M717" s="15">
        <f>'VZGTTQ00009371 - Anto Giscard'!H51</f>
        <v>3227.3999999999996</v>
      </c>
      <c r="N717" s="15">
        <f>'VZGTTQ00009371 - Anto Giscard'!I51</f>
        <v>3227.3999999999996</v>
      </c>
      <c r="O717" s="15">
        <f>'VZGTTQ00009371 - Anto Giscard'!J51</f>
        <v>0</v>
      </c>
      <c r="P717" s="15">
        <f>'VZGTTQ00009371 - Anto Giscard'!K51</f>
        <v>0</v>
      </c>
      <c r="Q717" s="15">
        <f>'VZGTTQ00009371 - Anto Giscard'!L51</f>
        <v>0</v>
      </c>
      <c r="R717" s="15">
        <f>'VZGTTQ00009371 - Anto Giscard'!M51</f>
        <v>0</v>
      </c>
      <c r="S717" s="15">
        <f>'VZGTTQ00009371 - Anto Giscard'!N51</f>
        <v>6454.7999999999993</v>
      </c>
      <c r="T717" s="15">
        <f>'VZGTTQ00009371 - Anto Giscard'!O51</f>
        <v>0</v>
      </c>
      <c r="U717" s="15">
        <f>'VZGTTQ00009371 - Anto Giscard'!P51</f>
        <v>6454.7999999999993</v>
      </c>
      <c r="V717" s="98">
        <f>'VZGTTQ00009371 - Anto Giscard'!Q51</f>
        <v>0</v>
      </c>
    </row>
    <row r="718" spans="1:22" ht="20.9" customHeight="1">
      <c r="A718" s="98">
        <f>'VZGTTQ00009371 - Anto Giscard'!A52</f>
        <v>2086996</v>
      </c>
      <c r="B718" s="98" t="str">
        <f>'VZGTTQ00009371 - Anto Giscard'!B52</f>
        <v>Yamuna Vasanthavada</v>
      </c>
      <c r="C718" s="98" t="str">
        <f>'VZGTTQ00009371 - Anto Giscard'!C52</f>
        <v>Offshore</v>
      </c>
      <c r="D718" s="98" t="str">
        <f>'VZGTTQ00009371 - Anto Giscard'!D52</f>
        <v>ACT 200</v>
      </c>
      <c r="E718" s="103" t="str">
        <f>'VZGTTQ00009371 - Anto Giscard'!E52</f>
        <v>QA Analyst</v>
      </c>
      <c r="F718" s="111" t="s">
        <v>121</v>
      </c>
      <c r="G718" s="111" t="s">
        <v>116</v>
      </c>
      <c r="H718" s="98">
        <v>1000442860</v>
      </c>
      <c r="I718" s="98" t="s">
        <v>122</v>
      </c>
      <c r="J718" s="98" t="s">
        <v>26</v>
      </c>
      <c r="K718" s="15">
        <f>'VZGTTQ00009371 - Anto Giscard'!F52</f>
        <v>18.337499999999999</v>
      </c>
      <c r="L718" s="15">
        <f>'VZGTTQ00009371 - Anto Giscard'!G52</f>
        <v>3227.3999999999996</v>
      </c>
      <c r="M718" s="15">
        <f>'VZGTTQ00009371 - Anto Giscard'!H52</f>
        <v>3227.3999999999996</v>
      </c>
      <c r="N718" s="15">
        <f>'VZGTTQ00009371 - Anto Giscard'!I52</f>
        <v>3227.3999999999996</v>
      </c>
      <c r="O718" s="15">
        <f>'VZGTTQ00009371 - Anto Giscard'!J52</f>
        <v>0</v>
      </c>
      <c r="P718" s="15">
        <f>'VZGTTQ00009371 - Anto Giscard'!K52</f>
        <v>0</v>
      </c>
      <c r="Q718" s="15">
        <f>'VZGTTQ00009371 - Anto Giscard'!L52</f>
        <v>0</v>
      </c>
      <c r="R718" s="15">
        <f>'VZGTTQ00009371 - Anto Giscard'!M52</f>
        <v>0</v>
      </c>
      <c r="S718" s="15">
        <f>'VZGTTQ00009371 - Anto Giscard'!N52</f>
        <v>6454.7999999999993</v>
      </c>
      <c r="T718" s="15">
        <f>'VZGTTQ00009371 - Anto Giscard'!O52</f>
        <v>0</v>
      </c>
      <c r="U718" s="15">
        <f>'VZGTTQ00009371 - Anto Giscard'!P52</f>
        <v>6454.7999999999993</v>
      </c>
      <c r="V718" s="98">
        <f>'VZGTTQ00009371 - Anto Giscard'!Q52</f>
        <v>0</v>
      </c>
    </row>
    <row r="719" spans="1:22" ht="20.9" customHeight="1">
      <c r="A719" s="98">
        <f>'VZGTTQ00009371 - Anto Giscard'!A53</f>
        <v>480084</v>
      </c>
      <c r="B719" s="98" t="str">
        <f>'VZGTTQ00009371 - Anto Giscard'!B53</f>
        <v>Bandla ReddyLakshmi</v>
      </c>
      <c r="C719" s="98" t="str">
        <f>'VZGTTQ00009371 - Anto Giscard'!C53</f>
        <v>Offshore</v>
      </c>
      <c r="D719" s="98" t="str">
        <f>'VZGTTQ00009371 - Anto Giscard'!D53</f>
        <v>ACT 200</v>
      </c>
      <c r="E719" s="103" t="str">
        <f>'VZGTTQ00009371 - Anto Giscard'!E53</f>
        <v>QA Analyst</v>
      </c>
      <c r="F719" s="111" t="s">
        <v>121</v>
      </c>
      <c r="G719" s="111" t="s">
        <v>116</v>
      </c>
      <c r="H719" s="98">
        <v>1000428977</v>
      </c>
      <c r="I719" s="98" t="s">
        <v>114</v>
      </c>
      <c r="J719" s="98" t="s">
        <v>26</v>
      </c>
      <c r="K719" s="15">
        <f>'VZGTTQ00009371 - Anto Giscard'!F53</f>
        <v>18.337499999999999</v>
      </c>
      <c r="L719" s="15">
        <f>'VZGTTQ00009371 - Anto Giscard'!G53</f>
        <v>3227.3999999999996</v>
      </c>
      <c r="M719" s="15">
        <f>'VZGTTQ00009371 - Anto Giscard'!H53</f>
        <v>3227.3999999999996</v>
      </c>
      <c r="N719" s="15">
        <f>'VZGTTQ00009371 - Anto Giscard'!I53</f>
        <v>3227.3999999999996</v>
      </c>
      <c r="O719" s="15">
        <f>'VZGTTQ00009371 - Anto Giscard'!J53</f>
        <v>0</v>
      </c>
      <c r="P719" s="15">
        <f>'VZGTTQ00009371 - Anto Giscard'!K53</f>
        <v>0</v>
      </c>
      <c r="Q719" s="15">
        <f>'VZGTTQ00009371 - Anto Giscard'!L53</f>
        <v>0</v>
      </c>
      <c r="R719" s="15">
        <f>'VZGTTQ00009371 - Anto Giscard'!M53</f>
        <v>0</v>
      </c>
      <c r="S719" s="15">
        <f>'VZGTTQ00009371 - Anto Giscard'!N53</f>
        <v>6454.7999999999993</v>
      </c>
      <c r="T719" s="15">
        <f>'VZGTTQ00009371 - Anto Giscard'!O53</f>
        <v>0</v>
      </c>
      <c r="U719" s="15">
        <f>'VZGTTQ00009371 - Anto Giscard'!P53</f>
        <v>6454.7999999999993</v>
      </c>
      <c r="V719" s="98">
        <f>'VZGTTQ00009371 - Anto Giscard'!Q53</f>
        <v>0</v>
      </c>
    </row>
    <row r="720" spans="1:22" ht="20.9" customHeight="1">
      <c r="A720" s="98">
        <f>'VZGTTQ00009371 - Anto Giscard'!A54</f>
        <v>2300597</v>
      </c>
      <c r="B720" s="98" t="str">
        <f>'VZGTTQ00009371 - Anto Giscard'!B54</f>
        <v>Gummala,Sravani</v>
      </c>
      <c r="C720" s="98" t="str">
        <f>'VZGTTQ00009371 - Anto Giscard'!C54</f>
        <v>Offshore</v>
      </c>
      <c r="D720" s="98" t="str">
        <f>'VZGTTQ00009371 - Anto Giscard'!D54</f>
        <v>ACT 200</v>
      </c>
      <c r="E720" s="103" t="str">
        <f>'VZGTTQ00009371 - Anto Giscard'!E54</f>
        <v>QA Analyst</v>
      </c>
      <c r="F720" s="111" t="s">
        <v>121</v>
      </c>
      <c r="G720" s="111" t="s">
        <v>116</v>
      </c>
      <c r="H720" s="98">
        <v>1000430236</v>
      </c>
      <c r="I720" s="98" t="s">
        <v>116</v>
      </c>
      <c r="J720" s="98" t="s">
        <v>26</v>
      </c>
      <c r="K720" s="15">
        <f>'VZGTTQ00009371 - Anto Giscard'!F54</f>
        <v>18.337499999999999</v>
      </c>
      <c r="L720" s="15">
        <f>'VZGTTQ00009371 - Anto Giscard'!G54</f>
        <v>3227.3999999999996</v>
      </c>
      <c r="M720" s="15">
        <f>'VZGTTQ00009371 - Anto Giscard'!H54</f>
        <v>3227.3999999999996</v>
      </c>
      <c r="N720" s="15">
        <f>'VZGTTQ00009371 - Anto Giscard'!I54</f>
        <v>3227.3999999999996</v>
      </c>
      <c r="O720" s="15">
        <f>'VZGTTQ00009371 - Anto Giscard'!J54</f>
        <v>0</v>
      </c>
      <c r="P720" s="15">
        <f>'VZGTTQ00009371 - Anto Giscard'!K54</f>
        <v>0</v>
      </c>
      <c r="Q720" s="15">
        <f>'VZGTTQ00009371 - Anto Giscard'!L54</f>
        <v>0</v>
      </c>
      <c r="R720" s="15">
        <f>'VZGTTQ00009371 - Anto Giscard'!M54</f>
        <v>0</v>
      </c>
      <c r="S720" s="15">
        <f>'VZGTTQ00009371 - Anto Giscard'!N54</f>
        <v>6454.7999999999993</v>
      </c>
      <c r="T720" s="15">
        <f>'VZGTTQ00009371 - Anto Giscard'!O54</f>
        <v>0</v>
      </c>
      <c r="U720" s="15">
        <f>'VZGTTQ00009371 - Anto Giscard'!P54</f>
        <v>6454.7999999999993</v>
      </c>
      <c r="V720" s="98">
        <f>'VZGTTQ00009371 - Anto Giscard'!Q54</f>
        <v>0</v>
      </c>
    </row>
    <row r="721" spans="1:22" ht="20.9" customHeight="1">
      <c r="A721" s="98">
        <f>'VZGTTQ00009371 - Anto Giscard'!A55</f>
        <v>2210593</v>
      </c>
      <c r="B721" s="98" t="str">
        <f>'VZGTTQ00009371 - Anto Giscard'!B55</f>
        <v>Lagisetty,Pranitha</v>
      </c>
      <c r="C721" s="98" t="str">
        <f>'VZGTTQ00009371 - Anto Giscard'!C55</f>
        <v>Offshore</v>
      </c>
      <c r="D721" s="98" t="str">
        <f>'VZGTTQ00009371 - Anto Giscard'!D55</f>
        <v>ACT 200</v>
      </c>
      <c r="E721" s="103" t="str">
        <f>'VZGTTQ00009371 - Anto Giscard'!E55</f>
        <v>QA Analyst</v>
      </c>
      <c r="F721" s="111" t="s">
        <v>121</v>
      </c>
      <c r="G721" s="111" t="s">
        <v>116</v>
      </c>
      <c r="H721" s="98">
        <v>1000430236</v>
      </c>
      <c r="I721" s="98" t="s">
        <v>116</v>
      </c>
      <c r="J721" s="98" t="s">
        <v>26</v>
      </c>
      <c r="K721" s="15">
        <f>'VZGTTQ00009371 - Anto Giscard'!F55</f>
        <v>18.337499999999999</v>
      </c>
      <c r="L721" s="15">
        <f>'VZGTTQ00009371 - Anto Giscard'!G55</f>
        <v>3227.3999999999996</v>
      </c>
      <c r="M721" s="15">
        <f>'VZGTTQ00009371 - Anto Giscard'!H55</f>
        <v>3227.3999999999996</v>
      </c>
      <c r="N721" s="15">
        <f>'VZGTTQ00009371 - Anto Giscard'!I55</f>
        <v>3227.3999999999996</v>
      </c>
      <c r="O721" s="15">
        <f>'VZGTTQ00009371 - Anto Giscard'!J55</f>
        <v>0</v>
      </c>
      <c r="P721" s="15">
        <f>'VZGTTQ00009371 - Anto Giscard'!K55</f>
        <v>0</v>
      </c>
      <c r="Q721" s="15">
        <f>'VZGTTQ00009371 - Anto Giscard'!L55</f>
        <v>0</v>
      </c>
      <c r="R721" s="15">
        <f>'VZGTTQ00009371 - Anto Giscard'!M55</f>
        <v>0</v>
      </c>
      <c r="S721" s="15">
        <f>'VZGTTQ00009371 - Anto Giscard'!N55</f>
        <v>6454.7999999999993</v>
      </c>
      <c r="T721" s="15">
        <f>'VZGTTQ00009371 - Anto Giscard'!O55</f>
        <v>0</v>
      </c>
      <c r="U721" s="15">
        <f>'VZGTTQ00009371 - Anto Giscard'!P55</f>
        <v>6454.7999999999993</v>
      </c>
      <c r="V721" s="98">
        <f>'VZGTTQ00009371 - Anto Giscard'!Q55</f>
        <v>0</v>
      </c>
    </row>
    <row r="722" spans="1:22" ht="20.9" customHeight="1">
      <c r="A722" s="98">
        <f>'VZGTTQ00009371 - Anto Giscard'!A56</f>
        <v>2062979</v>
      </c>
      <c r="B722" s="98" t="str">
        <f>'VZGTTQ00009371 - Anto Giscard'!B56</f>
        <v>Venkata Vinith, Pothuru</v>
      </c>
      <c r="C722" s="98" t="str">
        <f>'VZGTTQ00009371 - Anto Giscard'!C56</f>
        <v>Offshore</v>
      </c>
      <c r="D722" s="98" t="str">
        <f>'VZGTTQ00009371 - Anto Giscard'!D56</f>
        <v>ACT 200</v>
      </c>
      <c r="E722" s="103" t="str">
        <f>'VZGTTQ00009371 - Anto Giscard'!E56</f>
        <v>QA Analyst</v>
      </c>
      <c r="F722" s="111" t="s">
        <v>121</v>
      </c>
      <c r="G722" s="111" t="s">
        <v>116</v>
      </c>
      <c r="H722" s="98">
        <v>1000428977</v>
      </c>
      <c r="I722" s="98" t="s">
        <v>114</v>
      </c>
      <c r="J722" s="98" t="s">
        <v>26</v>
      </c>
      <c r="K722" s="15">
        <f>'VZGTTQ00009371 - Anto Giscard'!F56</f>
        <v>20.137499999999999</v>
      </c>
      <c r="L722" s="15">
        <f>'VZGTTQ00009371 - Anto Giscard'!G56</f>
        <v>3544.2</v>
      </c>
      <c r="M722" s="15">
        <f>'VZGTTQ00009371 - Anto Giscard'!H56</f>
        <v>3544.2</v>
      </c>
      <c r="N722" s="15">
        <f>'VZGTTQ00009371 - Anto Giscard'!I56</f>
        <v>3544.2</v>
      </c>
      <c r="O722" s="15">
        <f>'VZGTTQ00009371 - Anto Giscard'!J56</f>
        <v>0</v>
      </c>
      <c r="P722" s="15">
        <f>'VZGTTQ00009371 - Anto Giscard'!K56</f>
        <v>0</v>
      </c>
      <c r="Q722" s="15">
        <f>'VZGTTQ00009371 - Anto Giscard'!L56</f>
        <v>0</v>
      </c>
      <c r="R722" s="15">
        <f>'VZGTTQ00009371 - Anto Giscard'!M56</f>
        <v>0</v>
      </c>
      <c r="S722" s="15">
        <f>'VZGTTQ00009371 - Anto Giscard'!N56</f>
        <v>7088.4</v>
      </c>
      <c r="T722" s="15">
        <f>'VZGTTQ00009371 - Anto Giscard'!O56</f>
        <v>0</v>
      </c>
      <c r="U722" s="15">
        <f>'VZGTTQ00009371 - Anto Giscard'!P56</f>
        <v>7088.4</v>
      </c>
      <c r="V722" s="98">
        <f>'VZGTTQ00009371 - Anto Giscard'!Q56</f>
        <v>0</v>
      </c>
    </row>
    <row r="723" spans="1:22" ht="20.9" customHeight="1">
      <c r="A723" s="98">
        <f>'VZGTTQ00009371 - Anto Giscard'!A57</f>
        <v>833931</v>
      </c>
      <c r="B723" s="98" t="str">
        <f>'VZGTTQ00009371 - Anto Giscard'!B57</f>
        <v>C S,Gowri Shankar</v>
      </c>
      <c r="C723" s="98" t="str">
        <f>'VZGTTQ00009371 - Anto Giscard'!C57</f>
        <v>Offshore</v>
      </c>
      <c r="D723" s="98" t="str">
        <f>'VZGTTQ00009371 - Anto Giscard'!D57</f>
        <v>ACT 200</v>
      </c>
      <c r="E723" s="103" t="str">
        <f>'VZGTTQ00009371 - Anto Giscard'!E57</f>
        <v>QA Analyst</v>
      </c>
      <c r="F723" s="111" t="s">
        <v>121</v>
      </c>
      <c r="G723" s="111" t="s">
        <v>116</v>
      </c>
      <c r="H723" s="98">
        <v>1000430236</v>
      </c>
      <c r="I723" s="98" t="s">
        <v>116</v>
      </c>
      <c r="J723" s="98" t="s">
        <v>26</v>
      </c>
      <c r="K723" s="15">
        <f>'VZGTTQ00009371 - Anto Giscard'!F57</f>
        <v>20.137499999999999</v>
      </c>
      <c r="L723" s="15">
        <f>'VZGTTQ00009371 - Anto Giscard'!G57</f>
        <v>3544.2</v>
      </c>
      <c r="M723" s="15">
        <f>'VZGTTQ00009371 - Anto Giscard'!H57</f>
        <v>3544.2</v>
      </c>
      <c r="N723" s="15">
        <f>'VZGTTQ00009371 - Anto Giscard'!I57</f>
        <v>3544.2</v>
      </c>
      <c r="O723" s="15">
        <f>'VZGTTQ00009371 - Anto Giscard'!J57</f>
        <v>0</v>
      </c>
      <c r="P723" s="15">
        <f>'VZGTTQ00009371 - Anto Giscard'!K57</f>
        <v>0</v>
      </c>
      <c r="Q723" s="15">
        <f>'VZGTTQ00009371 - Anto Giscard'!L57</f>
        <v>0</v>
      </c>
      <c r="R723" s="15">
        <f>'VZGTTQ00009371 - Anto Giscard'!M57</f>
        <v>0</v>
      </c>
      <c r="S723" s="15">
        <f>'VZGTTQ00009371 - Anto Giscard'!N57</f>
        <v>7088.4</v>
      </c>
      <c r="T723" s="15">
        <f>'VZGTTQ00009371 - Anto Giscard'!O57</f>
        <v>0</v>
      </c>
      <c r="U723" s="15">
        <f>'VZGTTQ00009371 - Anto Giscard'!P57</f>
        <v>7088.4</v>
      </c>
      <c r="V723" s="98">
        <f>'VZGTTQ00009371 - Anto Giscard'!Q57</f>
        <v>0</v>
      </c>
    </row>
    <row r="724" spans="1:22" ht="20.9" customHeight="1">
      <c r="A724" s="98">
        <f>'VZGTTQ00009371 - Anto Giscard'!A58</f>
        <v>2164726</v>
      </c>
      <c r="B724" s="98" t="str">
        <f>'VZGTTQ00009371 - Anto Giscard'!B58</f>
        <v>M N,Athmananda</v>
      </c>
      <c r="C724" s="98" t="str">
        <f>'VZGTTQ00009371 - Anto Giscard'!C58</f>
        <v>Offshore</v>
      </c>
      <c r="D724" s="98" t="str">
        <f>'VZGTTQ00009371 - Anto Giscard'!D58</f>
        <v>ACT 200</v>
      </c>
      <c r="E724" s="103" t="str">
        <f>'VZGTTQ00009371 - Anto Giscard'!E58</f>
        <v>QA Analyst</v>
      </c>
      <c r="F724" s="111" t="s">
        <v>121</v>
      </c>
      <c r="G724" s="111" t="s">
        <v>116</v>
      </c>
      <c r="H724" s="98">
        <v>1000430236</v>
      </c>
      <c r="I724" s="98" t="s">
        <v>116</v>
      </c>
      <c r="J724" s="98" t="s">
        <v>26</v>
      </c>
      <c r="K724" s="15">
        <f>'VZGTTQ00009371 - Anto Giscard'!F58</f>
        <v>20.137499999999999</v>
      </c>
      <c r="L724" s="15">
        <f>'VZGTTQ00009371 - Anto Giscard'!G58</f>
        <v>3544.2</v>
      </c>
      <c r="M724" s="15">
        <f>'VZGTTQ00009371 - Anto Giscard'!H58</f>
        <v>3544.2</v>
      </c>
      <c r="N724" s="15">
        <f>'VZGTTQ00009371 - Anto Giscard'!I58</f>
        <v>3544.2</v>
      </c>
      <c r="O724" s="15">
        <f>'VZGTTQ00009371 - Anto Giscard'!J58</f>
        <v>0</v>
      </c>
      <c r="P724" s="15">
        <f>'VZGTTQ00009371 - Anto Giscard'!K58</f>
        <v>0</v>
      </c>
      <c r="Q724" s="15">
        <f>'VZGTTQ00009371 - Anto Giscard'!L58</f>
        <v>0</v>
      </c>
      <c r="R724" s="15">
        <f>'VZGTTQ00009371 - Anto Giscard'!M58</f>
        <v>0</v>
      </c>
      <c r="S724" s="15">
        <f>'VZGTTQ00009371 - Anto Giscard'!N58</f>
        <v>7088.4</v>
      </c>
      <c r="T724" s="15">
        <f>'VZGTTQ00009371 - Anto Giscard'!O58</f>
        <v>0</v>
      </c>
      <c r="U724" s="15">
        <f>'VZGTTQ00009371 - Anto Giscard'!P58</f>
        <v>7088.4</v>
      </c>
      <c r="V724" s="98">
        <f>'VZGTTQ00009371 - Anto Giscard'!Q58</f>
        <v>0</v>
      </c>
    </row>
    <row r="725" spans="1:22" ht="20.9" customHeight="1">
      <c r="A725" s="98">
        <f>'VZGTTQ00009371 - Anto Giscard'!A59</f>
        <v>2073225</v>
      </c>
      <c r="B725" s="98" t="str">
        <f>'VZGTTQ00009371 - Anto Giscard'!B59</f>
        <v>Mounika,Yeddula</v>
      </c>
      <c r="C725" s="98" t="str">
        <f>'VZGTTQ00009371 - Anto Giscard'!C59</f>
        <v>Offshore</v>
      </c>
      <c r="D725" s="98" t="str">
        <f>'VZGTTQ00009371 - Anto Giscard'!D59</f>
        <v>ACT 200</v>
      </c>
      <c r="E725" s="103" t="str">
        <f>'VZGTTQ00009371 - Anto Giscard'!E59</f>
        <v>QA Analyst</v>
      </c>
      <c r="F725" s="111" t="s">
        <v>121</v>
      </c>
      <c r="G725" s="111" t="s">
        <v>116</v>
      </c>
      <c r="H725" s="98">
        <v>1000430236</v>
      </c>
      <c r="I725" s="98" t="s">
        <v>116</v>
      </c>
      <c r="J725" s="98" t="s">
        <v>26</v>
      </c>
      <c r="K725" s="15">
        <f>'VZGTTQ00009371 - Anto Giscard'!F59</f>
        <v>20.137499999999999</v>
      </c>
      <c r="L725" s="15">
        <f>'VZGTTQ00009371 - Anto Giscard'!G59</f>
        <v>3544.2</v>
      </c>
      <c r="M725" s="15">
        <f>'VZGTTQ00009371 - Anto Giscard'!H59</f>
        <v>3544.2</v>
      </c>
      <c r="N725" s="15">
        <f>'VZGTTQ00009371 - Anto Giscard'!I59</f>
        <v>3544.2</v>
      </c>
      <c r="O725" s="15">
        <f>'VZGTTQ00009371 - Anto Giscard'!J59</f>
        <v>0</v>
      </c>
      <c r="P725" s="15">
        <f>'VZGTTQ00009371 - Anto Giscard'!K59</f>
        <v>0</v>
      </c>
      <c r="Q725" s="15">
        <f>'VZGTTQ00009371 - Anto Giscard'!L59</f>
        <v>0</v>
      </c>
      <c r="R725" s="15">
        <f>'VZGTTQ00009371 - Anto Giscard'!M59</f>
        <v>0</v>
      </c>
      <c r="S725" s="15">
        <f>'VZGTTQ00009371 - Anto Giscard'!N59</f>
        <v>7088.4</v>
      </c>
      <c r="T725" s="15">
        <f>'VZGTTQ00009371 - Anto Giscard'!O59</f>
        <v>0</v>
      </c>
      <c r="U725" s="15">
        <f>'VZGTTQ00009371 - Anto Giscard'!P59</f>
        <v>7088.4</v>
      </c>
      <c r="V725" s="98">
        <f>'VZGTTQ00009371 - Anto Giscard'!Q59</f>
        <v>0</v>
      </c>
    </row>
    <row r="726" spans="1:22" ht="20.9" customHeight="1">
      <c r="A726" s="98">
        <f>'VZGTTQ00009371 - Anto Giscard'!A60</f>
        <v>2165448</v>
      </c>
      <c r="B726" s="98" t="str">
        <f>'VZGTTQ00009371 - Anto Giscard'!B60</f>
        <v>B,Manoj</v>
      </c>
      <c r="C726" s="98" t="str">
        <f>'VZGTTQ00009371 - Anto Giscard'!C60</f>
        <v>Offshore</v>
      </c>
      <c r="D726" s="98" t="str">
        <f>'VZGTTQ00009371 - Anto Giscard'!D60</f>
        <v>ACT 200</v>
      </c>
      <c r="E726" s="103" t="str">
        <f>'VZGTTQ00009371 - Anto Giscard'!E60</f>
        <v>QA Analyst</v>
      </c>
      <c r="F726" s="111" t="s">
        <v>121</v>
      </c>
      <c r="G726" s="111" t="s">
        <v>116</v>
      </c>
      <c r="H726" s="98" t="e">
        <v>#N/A</v>
      </c>
      <c r="I726" s="98" t="e">
        <v>#N/A</v>
      </c>
      <c r="J726" s="98" t="e">
        <v>#N/A</v>
      </c>
      <c r="K726" s="15">
        <f>'VZGTTQ00009371 - Anto Giscard'!F60</f>
        <v>20.137499999999999</v>
      </c>
      <c r="L726" s="15">
        <f>'VZGTTQ00009371 - Anto Giscard'!G60</f>
        <v>3544.2</v>
      </c>
      <c r="M726" s="15">
        <f>'VZGTTQ00009371 - Anto Giscard'!H60</f>
        <v>3544.2</v>
      </c>
      <c r="N726" s="15">
        <f>'VZGTTQ00009371 - Anto Giscard'!I60</f>
        <v>3544.2</v>
      </c>
      <c r="O726" s="15">
        <f>'VZGTTQ00009371 - Anto Giscard'!J60</f>
        <v>0</v>
      </c>
      <c r="P726" s="15">
        <f>'VZGTTQ00009371 - Anto Giscard'!K60</f>
        <v>0</v>
      </c>
      <c r="Q726" s="15">
        <f>'VZGTTQ00009371 - Anto Giscard'!L60</f>
        <v>0</v>
      </c>
      <c r="R726" s="15">
        <f>'VZGTTQ00009371 - Anto Giscard'!M60</f>
        <v>0</v>
      </c>
      <c r="S726" s="15">
        <f>'VZGTTQ00009371 - Anto Giscard'!N60</f>
        <v>7088.4</v>
      </c>
      <c r="T726" s="15">
        <f>'VZGTTQ00009371 - Anto Giscard'!O60</f>
        <v>0</v>
      </c>
      <c r="U726" s="15">
        <f>'VZGTTQ00009371 - Anto Giscard'!P60</f>
        <v>7088.4</v>
      </c>
      <c r="V726" s="98">
        <f>'VZGTTQ00009371 - Anto Giscard'!Q60</f>
        <v>0</v>
      </c>
    </row>
    <row r="727" spans="1:22" ht="20.9" customHeight="1">
      <c r="A727" s="98">
        <f>'VZGTTQ00009371 - Anto Giscard'!A61</f>
        <v>2091529</v>
      </c>
      <c r="B727" s="98" t="str">
        <f>'VZGTTQ00009371 - Anto Giscard'!B61</f>
        <v>Seggam,Vasu</v>
      </c>
      <c r="C727" s="98" t="str">
        <f>'VZGTTQ00009371 - Anto Giscard'!C61</f>
        <v>Offshore</v>
      </c>
      <c r="D727" s="98" t="str">
        <f>'VZGTTQ00009371 - Anto Giscard'!D61</f>
        <v>ACT 200</v>
      </c>
      <c r="E727" s="103" t="str">
        <f>'VZGTTQ00009371 - Anto Giscard'!E61</f>
        <v>QA Analyst</v>
      </c>
      <c r="F727" s="111" t="s">
        <v>121</v>
      </c>
      <c r="G727" s="111" t="s">
        <v>116</v>
      </c>
      <c r="H727" s="98">
        <v>1000430236</v>
      </c>
      <c r="I727" s="98" t="s">
        <v>116</v>
      </c>
      <c r="J727" s="98" t="s">
        <v>26</v>
      </c>
      <c r="K727" s="15">
        <f>'VZGTTQ00009371 - Anto Giscard'!F61</f>
        <v>23.537500000000005</v>
      </c>
      <c r="L727" s="15">
        <f>'VZGTTQ00009371 - Anto Giscard'!G61</f>
        <v>4142.6000000000013</v>
      </c>
      <c r="M727" s="15">
        <f>'VZGTTQ00009371 - Anto Giscard'!H61</f>
        <v>4142.6000000000013</v>
      </c>
      <c r="N727" s="15">
        <f>'VZGTTQ00009371 - Anto Giscard'!I61</f>
        <v>4142.6000000000013</v>
      </c>
      <c r="O727" s="15">
        <f>'VZGTTQ00009371 - Anto Giscard'!J61</f>
        <v>0</v>
      </c>
      <c r="P727" s="15">
        <f>'VZGTTQ00009371 - Anto Giscard'!K61</f>
        <v>0</v>
      </c>
      <c r="Q727" s="15">
        <f>'VZGTTQ00009371 - Anto Giscard'!L61</f>
        <v>0</v>
      </c>
      <c r="R727" s="15">
        <f>'VZGTTQ00009371 - Anto Giscard'!M61</f>
        <v>0</v>
      </c>
      <c r="S727" s="15">
        <f>'VZGTTQ00009371 - Anto Giscard'!N61</f>
        <v>8285.2000000000025</v>
      </c>
      <c r="T727" s="15">
        <f>'VZGTTQ00009371 - Anto Giscard'!O61</f>
        <v>0</v>
      </c>
      <c r="U727" s="15">
        <f>'VZGTTQ00009371 - Anto Giscard'!P61</f>
        <v>8285.2000000000025</v>
      </c>
      <c r="V727" s="98">
        <f>'VZGTTQ00009371 - Anto Giscard'!Q61</f>
        <v>0</v>
      </c>
    </row>
    <row r="728" spans="1:22" ht="20.9" customHeight="1">
      <c r="A728" s="98">
        <f>'VZGTTQ00009371 - Anto Giscard'!A62</f>
        <v>2376857</v>
      </c>
      <c r="B728" s="98" t="str">
        <f>'VZGTTQ00009371 - Anto Giscard'!B62</f>
        <v>Krovvidi,Pavan Kumar Siva Naga Sai</v>
      </c>
      <c r="C728" s="98" t="str">
        <f>'VZGTTQ00009371 - Anto Giscard'!C62</f>
        <v>Offshore</v>
      </c>
      <c r="D728" s="98" t="str">
        <f>'VZGTTQ00009371 - Anto Giscard'!D62</f>
        <v>ACT 200</v>
      </c>
      <c r="E728" s="103" t="str">
        <f>'VZGTTQ00009371 - Anto Giscard'!E62</f>
        <v>PEGA</v>
      </c>
      <c r="F728" s="111" t="s">
        <v>121</v>
      </c>
      <c r="G728" s="111" t="s">
        <v>116</v>
      </c>
      <c r="H728" s="98">
        <v>1000428976</v>
      </c>
      <c r="I728" s="98" t="s">
        <v>115</v>
      </c>
      <c r="J728" s="98" t="s">
        <v>27</v>
      </c>
      <c r="K728" s="15">
        <f>'VZGTTQ00009371 - Anto Giscard'!F62</f>
        <v>22.475000000000005</v>
      </c>
      <c r="L728" s="15">
        <f>'VZGTTQ00009371 - Anto Giscard'!G62</f>
        <v>3955.6000000000008</v>
      </c>
      <c r="M728" s="15">
        <f>'VZGTTQ00009371 - Anto Giscard'!H62</f>
        <v>3955.6000000000008</v>
      </c>
      <c r="N728" s="15">
        <f>'VZGTTQ00009371 - Anto Giscard'!I62</f>
        <v>3955.6000000000008</v>
      </c>
      <c r="O728" s="15">
        <f>'VZGTTQ00009371 - Anto Giscard'!J62</f>
        <v>0</v>
      </c>
      <c r="P728" s="15">
        <f>'VZGTTQ00009371 - Anto Giscard'!K62</f>
        <v>0</v>
      </c>
      <c r="Q728" s="15">
        <f>'VZGTTQ00009371 - Anto Giscard'!L62</f>
        <v>0</v>
      </c>
      <c r="R728" s="15">
        <f>'VZGTTQ00009371 - Anto Giscard'!M62</f>
        <v>0</v>
      </c>
      <c r="S728" s="15">
        <f>'VZGTTQ00009371 - Anto Giscard'!N62</f>
        <v>7911.2000000000016</v>
      </c>
      <c r="T728" s="15">
        <f>'VZGTTQ00009371 - Anto Giscard'!O62</f>
        <v>0</v>
      </c>
      <c r="U728" s="15">
        <f>'VZGTTQ00009371 - Anto Giscard'!P62</f>
        <v>7911.2000000000016</v>
      </c>
      <c r="V728" s="98">
        <f>'VZGTTQ00009371 - Anto Giscard'!Q62</f>
        <v>0</v>
      </c>
    </row>
    <row r="729" spans="1:22" ht="20.9" customHeight="1">
      <c r="A729" s="98">
        <f>'VZGTTQ00009371 - Anto Giscard'!A63</f>
        <v>2326541</v>
      </c>
      <c r="B729" s="98" t="str">
        <f>'VZGTTQ00009371 - Anto Giscard'!B63</f>
        <v>Siddavatam,Pavani</v>
      </c>
      <c r="C729" s="98" t="str">
        <f>'VZGTTQ00009371 - Anto Giscard'!C63</f>
        <v>Offshore</v>
      </c>
      <c r="D729" s="98" t="str">
        <f>'VZGTTQ00009371 - Anto Giscard'!D63</f>
        <v>ACT 200</v>
      </c>
      <c r="E729" s="103" t="str">
        <f>'VZGTTQ00009371 - Anto Giscard'!E63</f>
        <v>PEGA</v>
      </c>
      <c r="F729" s="111" t="s">
        <v>121</v>
      </c>
      <c r="G729" s="111" t="s">
        <v>116</v>
      </c>
      <c r="H729" s="98" t="e">
        <v>#N/A</v>
      </c>
      <c r="I729" s="98" t="e">
        <v>#N/A</v>
      </c>
      <c r="J729" s="98" t="e">
        <v>#N/A</v>
      </c>
      <c r="K729" s="15">
        <f>'VZGTTQ00009371 - Anto Giscard'!F63</f>
        <v>22.475000000000005</v>
      </c>
      <c r="L729" s="15">
        <f>'VZGTTQ00009371 - Anto Giscard'!G63</f>
        <v>3955.6000000000008</v>
      </c>
      <c r="M729" s="15">
        <f>'VZGTTQ00009371 - Anto Giscard'!H63</f>
        <v>3955.6000000000008</v>
      </c>
      <c r="N729" s="15">
        <f>'VZGTTQ00009371 - Anto Giscard'!I63</f>
        <v>3955.6000000000008</v>
      </c>
      <c r="O729" s="15">
        <f>'VZGTTQ00009371 - Anto Giscard'!J63</f>
        <v>0</v>
      </c>
      <c r="P729" s="15">
        <f>'VZGTTQ00009371 - Anto Giscard'!K63</f>
        <v>0</v>
      </c>
      <c r="Q729" s="15">
        <f>'VZGTTQ00009371 - Anto Giscard'!L63</f>
        <v>0</v>
      </c>
      <c r="R729" s="15">
        <f>'VZGTTQ00009371 - Anto Giscard'!M63</f>
        <v>0</v>
      </c>
      <c r="S729" s="15">
        <f>'VZGTTQ00009371 - Anto Giscard'!N63</f>
        <v>7911.2000000000016</v>
      </c>
      <c r="T729" s="15">
        <f>'VZGTTQ00009371 - Anto Giscard'!O63</f>
        <v>0</v>
      </c>
      <c r="U729" s="15">
        <f>'VZGTTQ00009371 - Anto Giscard'!P63</f>
        <v>7911.2000000000016</v>
      </c>
      <c r="V729" s="98">
        <f>'VZGTTQ00009371 - Anto Giscard'!Q63</f>
        <v>0</v>
      </c>
    </row>
    <row r="730" spans="1:22" ht="20.9" customHeight="1">
      <c r="A730" s="98">
        <f>'VZGTTQ00009371 - Anto Giscard'!A64</f>
        <v>2193474</v>
      </c>
      <c r="B730" s="98" t="str">
        <f>'VZGTTQ00009371 - Anto Giscard'!B64</f>
        <v>Gadamsetti,Sri Venkata Harshitha</v>
      </c>
      <c r="C730" s="98" t="str">
        <f>'VZGTTQ00009371 - Anto Giscard'!C64</f>
        <v>Offshore</v>
      </c>
      <c r="D730" s="98" t="str">
        <f>'VZGTTQ00009371 - Anto Giscard'!D64</f>
        <v>ACT 200</v>
      </c>
      <c r="E730" s="103" t="str">
        <f>'VZGTTQ00009371 - Anto Giscard'!E64</f>
        <v>PEGA</v>
      </c>
      <c r="F730" s="111" t="s">
        <v>121</v>
      </c>
      <c r="G730" s="111" t="s">
        <v>116</v>
      </c>
      <c r="H730" s="98">
        <v>1000428976</v>
      </c>
      <c r="I730" s="98" t="s">
        <v>115</v>
      </c>
      <c r="J730" s="98" t="s">
        <v>27</v>
      </c>
      <c r="K730" s="15">
        <f>'VZGTTQ00009371 - Anto Giscard'!F64</f>
        <v>22.475000000000005</v>
      </c>
      <c r="L730" s="15">
        <f>'VZGTTQ00009371 - Anto Giscard'!G64</f>
        <v>3955.6000000000008</v>
      </c>
      <c r="M730" s="15">
        <f>'VZGTTQ00009371 - Anto Giscard'!H64</f>
        <v>3955.6000000000008</v>
      </c>
      <c r="N730" s="15">
        <f>'VZGTTQ00009371 - Anto Giscard'!I64</f>
        <v>3955.6000000000008</v>
      </c>
      <c r="O730" s="15">
        <f>'VZGTTQ00009371 - Anto Giscard'!J64</f>
        <v>0</v>
      </c>
      <c r="P730" s="15">
        <f>'VZGTTQ00009371 - Anto Giscard'!K64</f>
        <v>0</v>
      </c>
      <c r="Q730" s="15">
        <f>'VZGTTQ00009371 - Anto Giscard'!L64</f>
        <v>0</v>
      </c>
      <c r="R730" s="15">
        <f>'VZGTTQ00009371 - Anto Giscard'!M64</f>
        <v>0</v>
      </c>
      <c r="S730" s="15">
        <f>'VZGTTQ00009371 - Anto Giscard'!N64</f>
        <v>7911.2000000000016</v>
      </c>
      <c r="T730" s="15">
        <f>'VZGTTQ00009371 - Anto Giscard'!O64</f>
        <v>0</v>
      </c>
      <c r="U730" s="15">
        <f>'VZGTTQ00009371 - Anto Giscard'!P64</f>
        <v>7911.2000000000016</v>
      </c>
      <c r="V730" s="98">
        <f>'VZGTTQ00009371 - Anto Giscard'!Q64</f>
        <v>0</v>
      </c>
    </row>
    <row r="731" spans="1:22" ht="20.9" customHeight="1">
      <c r="A731" s="98">
        <f>'VZGTTQ00009371 - Anto Giscard'!A65</f>
        <v>2253998</v>
      </c>
      <c r="B731" s="98" t="str">
        <f>'VZGTTQ00009371 - Anto Giscard'!B65</f>
        <v>Anand,Neelabh</v>
      </c>
      <c r="C731" s="98" t="str">
        <f>'VZGTTQ00009371 - Anto Giscard'!C65</f>
        <v>Offshore</v>
      </c>
      <c r="D731" s="98" t="str">
        <f>'VZGTTQ00009371 - Anto Giscard'!D65</f>
        <v>ACT 200</v>
      </c>
      <c r="E731" s="103" t="str">
        <f>'VZGTTQ00009371 - Anto Giscard'!E65</f>
        <v>PEGA</v>
      </c>
      <c r="F731" s="111" t="s">
        <v>121</v>
      </c>
      <c r="G731" s="111" t="s">
        <v>116</v>
      </c>
      <c r="H731" s="98">
        <v>1000410330</v>
      </c>
      <c r="I731" s="98" t="s">
        <v>113</v>
      </c>
      <c r="J731" s="98" t="s">
        <v>27</v>
      </c>
      <c r="K731" s="15">
        <f>'VZGTTQ00009371 - Anto Giscard'!F65</f>
        <v>29.425000000000004</v>
      </c>
      <c r="L731" s="15">
        <f>'VZGTTQ00009371 - Anto Giscard'!G65</f>
        <v>5178.8000000000011</v>
      </c>
      <c r="M731" s="15">
        <f>'VZGTTQ00009371 - Anto Giscard'!H65</f>
        <v>5178.8000000000011</v>
      </c>
      <c r="N731" s="15">
        <f>'VZGTTQ00009371 - Anto Giscard'!I65</f>
        <v>5178.8000000000011</v>
      </c>
      <c r="O731" s="15">
        <f>'VZGTTQ00009371 - Anto Giscard'!J65</f>
        <v>0</v>
      </c>
      <c r="P731" s="15">
        <f>'VZGTTQ00009371 - Anto Giscard'!K65</f>
        <v>0</v>
      </c>
      <c r="Q731" s="15">
        <f>'VZGTTQ00009371 - Anto Giscard'!L65</f>
        <v>0</v>
      </c>
      <c r="R731" s="15">
        <f>'VZGTTQ00009371 - Anto Giscard'!M65</f>
        <v>0</v>
      </c>
      <c r="S731" s="15">
        <f>'VZGTTQ00009371 - Anto Giscard'!N65</f>
        <v>10357.600000000002</v>
      </c>
      <c r="T731" s="15">
        <f>'VZGTTQ00009371 - Anto Giscard'!O65</f>
        <v>0</v>
      </c>
      <c r="U731" s="15">
        <f>'VZGTTQ00009371 - Anto Giscard'!P65</f>
        <v>10357.600000000002</v>
      </c>
      <c r="V731" s="98">
        <f>'VZGTTQ00009371 - Anto Giscard'!Q65</f>
        <v>0</v>
      </c>
    </row>
    <row r="732" spans="1:22" ht="20.9" customHeight="1">
      <c r="A732" s="98">
        <f>'VZGTTQ00009371 - Anto Giscard'!A66</f>
        <v>823296</v>
      </c>
      <c r="B732" s="98" t="str">
        <f>'VZGTTQ00009371 - Anto Giscard'!B66</f>
        <v>Chatterjee,Rudranil</v>
      </c>
      <c r="C732" s="98" t="str">
        <f>'VZGTTQ00009371 - Anto Giscard'!C66</f>
        <v>Offshore</v>
      </c>
      <c r="D732" s="98" t="str">
        <f>'VZGTTQ00009371 - Anto Giscard'!D66</f>
        <v>ACT 200</v>
      </c>
      <c r="E732" s="103" t="str">
        <f>'VZGTTQ00009371 - Anto Giscard'!E66</f>
        <v>PEGA</v>
      </c>
      <c r="F732" s="111" t="s">
        <v>121</v>
      </c>
      <c r="G732" s="111" t="s">
        <v>116</v>
      </c>
      <c r="H732" s="98">
        <v>1000347921</v>
      </c>
      <c r="I732" s="98" t="s">
        <v>92</v>
      </c>
      <c r="J732" s="98" t="s">
        <v>27</v>
      </c>
      <c r="K732" s="15">
        <f>'VZGTTQ00009371 - Anto Giscard'!F66</f>
        <v>33.287500000000009</v>
      </c>
      <c r="L732" s="15">
        <f>'VZGTTQ00009371 - Anto Giscard'!G66</f>
        <v>5858.6000000000013</v>
      </c>
      <c r="M732" s="15">
        <f>'VZGTTQ00009371 - Anto Giscard'!H66</f>
        <v>5858.6000000000013</v>
      </c>
      <c r="N732" s="15">
        <f>'VZGTTQ00009371 - Anto Giscard'!I66</f>
        <v>5858.6000000000013</v>
      </c>
      <c r="O732" s="15">
        <f>'VZGTTQ00009371 - Anto Giscard'!J66</f>
        <v>0</v>
      </c>
      <c r="P732" s="15">
        <f>'VZGTTQ00009371 - Anto Giscard'!K66</f>
        <v>0</v>
      </c>
      <c r="Q732" s="15">
        <f>'VZGTTQ00009371 - Anto Giscard'!L66</f>
        <v>0</v>
      </c>
      <c r="R732" s="15">
        <f>'VZGTTQ00009371 - Anto Giscard'!M66</f>
        <v>0</v>
      </c>
      <c r="S732" s="15">
        <f>'VZGTTQ00009371 - Anto Giscard'!N66</f>
        <v>11717.200000000003</v>
      </c>
      <c r="T732" s="15">
        <f>'VZGTTQ00009371 - Anto Giscard'!O66</f>
        <v>0</v>
      </c>
      <c r="U732" s="15">
        <f>'VZGTTQ00009371 - Anto Giscard'!P66</f>
        <v>11717.200000000003</v>
      </c>
      <c r="V732" s="98">
        <f>'VZGTTQ00009371 - Anto Giscard'!Q66</f>
        <v>0</v>
      </c>
    </row>
    <row r="733" spans="1:22" ht="20.9" customHeight="1">
      <c r="A733" s="98">
        <f>'VZGTTQ00009371 - Anto Giscard'!A67</f>
        <v>288101</v>
      </c>
      <c r="B733" s="98" t="str">
        <f>'VZGTTQ00009371 - Anto Giscard'!B67</f>
        <v xml:space="preserve">R, Victor Arokiaraj </v>
      </c>
      <c r="C733" s="98" t="str">
        <f>'VZGTTQ00009371 - Anto Giscard'!C67</f>
        <v>Offshore</v>
      </c>
      <c r="D733" s="98" t="str">
        <f>'VZGTTQ00009371 - Anto Giscard'!D67</f>
        <v>ACT 200</v>
      </c>
      <c r="E733" s="103" t="str">
        <f>'VZGTTQ00009371 - Anto Giscard'!E67</f>
        <v>Release Train Engineer</v>
      </c>
      <c r="F733" s="111" t="s">
        <v>121</v>
      </c>
      <c r="G733" s="111" t="s">
        <v>116</v>
      </c>
      <c r="H733" s="98">
        <v>1000428977</v>
      </c>
      <c r="I733" s="98" t="s">
        <v>114</v>
      </c>
      <c r="J733" s="98" t="s">
        <v>33</v>
      </c>
      <c r="K733" s="15">
        <f>'VZGTTQ00009371 - Anto Giscard'!F67</f>
        <v>23.13</v>
      </c>
      <c r="L733" s="15">
        <f>'VZGTTQ00009371 - Anto Giscard'!G67</f>
        <v>4070.8799999999997</v>
      </c>
      <c r="M733" s="15">
        <f>'VZGTTQ00009371 - Anto Giscard'!H67</f>
        <v>0</v>
      </c>
      <c r="N733" s="15">
        <f>'VZGTTQ00009371 - Anto Giscard'!I67</f>
        <v>0</v>
      </c>
      <c r="O733" s="15">
        <f>'VZGTTQ00009371 - Anto Giscard'!J67</f>
        <v>4070.8799999999997</v>
      </c>
      <c r="P733" s="15">
        <f>'VZGTTQ00009371 - Anto Giscard'!K67</f>
        <v>4070.8799999999997</v>
      </c>
      <c r="Q733" s="15">
        <f>'VZGTTQ00009371 - Anto Giscard'!L67</f>
        <v>4070.8799999999997</v>
      </c>
      <c r="R733" s="15">
        <f>'VZGTTQ00009371 - Anto Giscard'!M67</f>
        <v>4070.8799999999997</v>
      </c>
      <c r="S733" s="15">
        <f>'VZGTTQ00009371 - Anto Giscard'!N67</f>
        <v>4070.8799999999997</v>
      </c>
      <c r="T733" s="15">
        <f>'VZGTTQ00009371 - Anto Giscard'!O67</f>
        <v>12212.64</v>
      </c>
      <c r="U733" s="15">
        <f>'VZGTTQ00009371 - Anto Giscard'!P67</f>
        <v>16283.519999999999</v>
      </c>
      <c r="V733" s="98">
        <f>'VZGTTQ00009371 - Anto Giscard'!Q67</f>
        <v>0</v>
      </c>
    </row>
    <row r="734" spans="1:22" ht="20.9" customHeight="1">
      <c r="A734" s="98">
        <f>'VZGTTQ00009371 - Anto Giscard'!A68</f>
        <v>2399282</v>
      </c>
      <c r="B734" s="98" t="str">
        <f>'VZGTTQ00009371 - Anto Giscard'!B68</f>
        <v xml:space="preserve">Rajendran, Prabhu </v>
      </c>
      <c r="C734" s="98" t="str">
        <f>'VZGTTQ00009371 - Anto Giscard'!C68</f>
        <v>Offshore</v>
      </c>
      <c r="D734" s="98" t="str">
        <f>'VZGTTQ00009371 - Anto Giscard'!D68</f>
        <v>ACT 200</v>
      </c>
      <c r="E734" s="103" t="str">
        <f>'VZGTTQ00009371 - Anto Giscard'!E68</f>
        <v>Architect</v>
      </c>
      <c r="F734" s="111" t="s">
        <v>121</v>
      </c>
      <c r="G734" s="111" t="s">
        <v>116</v>
      </c>
      <c r="H734" s="98">
        <v>1000410331</v>
      </c>
      <c r="I734" s="98" t="s">
        <v>28</v>
      </c>
      <c r="J734" s="98" t="s">
        <v>55</v>
      </c>
      <c r="K734" s="15">
        <f>'VZGTTQ00009371 - Anto Giscard'!F68</f>
        <v>25.05</v>
      </c>
      <c r="L734" s="15">
        <f>'VZGTTQ00009371 - Anto Giscard'!G68</f>
        <v>4408.8</v>
      </c>
      <c r="M734" s="15">
        <f>'VZGTTQ00009371 - Anto Giscard'!H68</f>
        <v>0</v>
      </c>
      <c r="N734" s="15">
        <f>'VZGTTQ00009371 - Anto Giscard'!I68</f>
        <v>0</v>
      </c>
      <c r="O734" s="15">
        <f>'VZGTTQ00009371 - Anto Giscard'!J68</f>
        <v>0</v>
      </c>
      <c r="P734" s="15">
        <f>'VZGTTQ00009371 - Anto Giscard'!K68</f>
        <v>2204.4</v>
      </c>
      <c r="Q734" s="15">
        <f>'VZGTTQ00009371 - Anto Giscard'!L68</f>
        <v>4408.8</v>
      </c>
      <c r="R734" s="15">
        <f>'VZGTTQ00009371 - Anto Giscard'!M68</f>
        <v>4408.8</v>
      </c>
      <c r="S734" s="15">
        <f>'VZGTTQ00009371 - Anto Giscard'!N68</f>
        <v>0</v>
      </c>
      <c r="T734" s="15">
        <f>'VZGTTQ00009371 - Anto Giscard'!O68</f>
        <v>11022</v>
      </c>
      <c r="U734" s="15">
        <f>'VZGTTQ00009371 - Anto Giscard'!P68</f>
        <v>11022</v>
      </c>
      <c r="V734" s="98">
        <f>'VZGTTQ00009371 - Anto Giscard'!Q68</f>
        <v>0</v>
      </c>
    </row>
    <row r="735" spans="1:22" ht="20.9" customHeight="1">
      <c r="A735" s="98">
        <f>'VZGTTQ00009371 - Anto Giscard'!A69</f>
        <v>2048564</v>
      </c>
      <c r="B735" s="98" t="str">
        <f>'VZGTTQ00009371 - Anto Giscard'!B69</f>
        <v>Manoj Kumar G</v>
      </c>
      <c r="C735" s="98" t="str">
        <f>'VZGTTQ00009371 - Anto Giscard'!C69</f>
        <v>Offshore</v>
      </c>
      <c r="D735" s="98" t="str">
        <f>'VZGTTQ00009371 - Anto Giscard'!D69</f>
        <v>ACT 200</v>
      </c>
      <c r="E735" s="103" t="str">
        <f>'VZGTTQ00009371 - Anto Giscard'!E69</f>
        <v>Release Train Engineer</v>
      </c>
      <c r="F735" s="111" t="s">
        <v>121</v>
      </c>
      <c r="G735" s="111" t="s">
        <v>116</v>
      </c>
      <c r="H735" s="98" t="e">
        <v>#N/A</v>
      </c>
      <c r="I735" s="98" t="e">
        <v>#N/A</v>
      </c>
      <c r="J735" s="98" t="e">
        <v>#N/A</v>
      </c>
      <c r="K735" s="15">
        <f>'VZGTTQ00009371 - Anto Giscard'!F69</f>
        <v>23.13</v>
      </c>
      <c r="L735" s="15">
        <f>'VZGTTQ00009371 - Anto Giscard'!G69</f>
        <v>4070.8799999999997</v>
      </c>
      <c r="M735" s="15">
        <f>'VZGTTQ00009371 - Anto Giscard'!H69</f>
        <v>0</v>
      </c>
      <c r="N735" s="15">
        <f>'VZGTTQ00009371 - Anto Giscard'!I69</f>
        <v>0</v>
      </c>
      <c r="O735" s="15">
        <f>'VZGTTQ00009371 - Anto Giscard'!J69</f>
        <v>4070.8799999999997</v>
      </c>
      <c r="P735" s="15">
        <f>'VZGTTQ00009371 - Anto Giscard'!K69</f>
        <v>4070.8799999999997</v>
      </c>
      <c r="Q735" s="15">
        <f>'VZGTTQ00009371 - Anto Giscard'!L69</f>
        <v>4070.8799999999997</v>
      </c>
      <c r="R735" s="15">
        <f>'VZGTTQ00009371 - Anto Giscard'!M69</f>
        <v>4070.8799999999997</v>
      </c>
      <c r="S735" s="15">
        <f>'VZGTTQ00009371 - Anto Giscard'!N69</f>
        <v>4070.8799999999997</v>
      </c>
      <c r="T735" s="15">
        <f>'VZGTTQ00009371 - Anto Giscard'!O69</f>
        <v>12212.64</v>
      </c>
      <c r="U735" s="15">
        <f>'VZGTTQ00009371 - Anto Giscard'!P69</f>
        <v>16283.519999999999</v>
      </c>
      <c r="V735" s="98">
        <f>'VZGTTQ00009371 - Anto Giscard'!Q69</f>
        <v>0</v>
      </c>
    </row>
    <row r="736" spans="1:22" ht="20.9" customHeight="1">
      <c r="A736" s="98">
        <f>'VZGTTQ00009371 - Anto Giscard'!A70</f>
        <v>2170851</v>
      </c>
      <c r="B736" s="98" t="str">
        <f>'VZGTTQ00009371 - Anto Giscard'!B70</f>
        <v xml:space="preserve">Chowdhary, Ravi </v>
      </c>
      <c r="C736" s="98" t="str">
        <f>'VZGTTQ00009371 - Anto Giscard'!C70</f>
        <v>Offshore</v>
      </c>
      <c r="D736" s="98" t="str">
        <f>'VZGTTQ00009371 - Anto Giscard'!D70</f>
        <v>ACT 200</v>
      </c>
      <c r="E736" s="103" t="str">
        <f>'VZGTTQ00009371 - Anto Giscard'!E70</f>
        <v>Release Train Engineer</v>
      </c>
      <c r="F736" s="111" t="s">
        <v>121</v>
      </c>
      <c r="G736" s="111" t="s">
        <v>116</v>
      </c>
      <c r="H736" s="98">
        <v>1000428977</v>
      </c>
      <c r="I736" s="98" t="s">
        <v>114</v>
      </c>
      <c r="J736" s="98" t="s">
        <v>53</v>
      </c>
      <c r="K736" s="15">
        <f>'VZGTTQ00009371 - Anto Giscard'!F70</f>
        <v>23.13</v>
      </c>
      <c r="L736" s="15">
        <f>'VZGTTQ00009371 - Anto Giscard'!G70</f>
        <v>4070.8799999999997</v>
      </c>
      <c r="M736" s="15">
        <f>'VZGTTQ00009371 - Anto Giscard'!H70</f>
        <v>0</v>
      </c>
      <c r="N736" s="15">
        <f>'VZGTTQ00009371 - Anto Giscard'!I70</f>
        <v>0</v>
      </c>
      <c r="O736" s="15">
        <f>'VZGTTQ00009371 - Anto Giscard'!J70</f>
        <v>4070.8799999999997</v>
      </c>
      <c r="P736" s="15">
        <f>'VZGTTQ00009371 - Anto Giscard'!K70</f>
        <v>4070.8799999999997</v>
      </c>
      <c r="Q736" s="15">
        <f>'VZGTTQ00009371 - Anto Giscard'!L70</f>
        <v>4070.8799999999997</v>
      </c>
      <c r="R736" s="15">
        <f>'VZGTTQ00009371 - Anto Giscard'!M70</f>
        <v>4070.8799999999997</v>
      </c>
      <c r="S736" s="15">
        <f>'VZGTTQ00009371 - Anto Giscard'!N70</f>
        <v>4070.8799999999997</v>
      </c>
      <c r="T736" s="15">
        <f>'VZGTTQ00009371 - Anto Giscard'!O70</f>
        <v>12212.64</v>
      </c>
      <c r="U736" s="15">
        <f>'VZGTTQ00009371 - Anto Giscard'!P70</f>
        <v>16283.519999999999</v>
      </c>
      <c r="V736" s="98">
        <f>'VZGTTQ00009371 - Anto Giscard'!Q70</f>
        <v>0</v>
      </c>
    </row>
    <row r="737" spans="1:22" ht="20.9" customHeight="1">
      <c r="A737" s="98">
        <f>'VZGTTQ00009371 - Anto Giscard'!A71</f>
        <v>215138</v>
      </c>
      <c r="B737" s="98" t="str">
        <f>'VZGTTQ00009371 - Anto Giscard'!B71</f>
        <v>Koushik Mukherjee</v>
      </c>
      <c r="C737" s="98" t="str">
        <f>'VZGTTQ00009371 - Anto Giscard'!C71</f>
        <v>Offshore</v>
      </c>
      <c r="D737" s="98" t="str">
        <f>'VZGTTQ00009371 - Anto Giscard'!D71</f>
        <v>ACT 200</v>
      </c>
      <c r="E737" s="103" t="str">
        <f>'VZGTTQ00009371 - Anto Giscard'!E71</f>
        <v>PEGA</v>
      </c>
      <c r="F737" s="111" t="s">
        <v>121</v>
      </c>
      <c r="G737" s="111" t="s">
        <v>116</v>
      </c>
      <c r="H737" s="98">
        <v>1000410330</v>
      </c>
      <c r="I737" s="98" t="s">
        <v>113</v>
      </c>
      <c r="J737" s="98" t="s">
        <v>27</v>
      </c>
      <c r="K737" s="15">
        <f>'VZGTTQ00009371 - Anto Giscard'!F71</f>
        <v>27.78</v>
      </c>
      <c r="L737" s="15">
        <f>'VZGTTQ00009371 - Anto Giscard'!G71</f>
        <v>4889.2800000000007</v>
      </c>
      <c r="M737" s="15">
        <f>'VZGTTQ00009371 - Anto Giscard'!H71</f>
        <v>0</v>
      </c>
      <c r="N737" s="15">
        <f>'VZGTTQ00009371 - Anto Giscard'!I71</f>
        <v>0</v>
      </c>
      <c r="O737" s="15">
        <f>'VZGTTQ00009371 - Anto Giscard'!J71</f>
        <v>4889.2800000000007</v>
      </c>
      <c r="P737" s="15">
        <f>'VZGTTQ00009371 - Anto Giscard'!K71</f>
        <v>4889.2800000000007</v>
      </c>
      <c r="Q737" s="15">
        <f>'VZGTTQ00009371 - Anto Giscard'!L71</f>
        <v>4889.2800000000007</v>
      </c>
      <c r="R737" s="15">
        <f>'VZGTTQ00009371 - Anto Giscard'!M71</f>
        <v>4889.2800000000007</v>
      </c>
      <c r="S737" s="15">
        <f>'VZGTTQ00009371 - Anto Giscard'!N71</f>
        <v>4889.2800000000007</v>
      </c>
      <c r="T737" s="15">
        <f>'VZGTTQ00009371 - Anto Giscard'!O71</f>
        <v>14667.840000000002</v>
      </c>
      <c r="U737" s="15">
        <f>'VZGTTQ00009371 - Anto Giscard'!P71</f>
        <v>19557.120000000003</v>
      </c>
      <c r="V737" s="98">
        <f>'VZGTTQ00009371 - Anto Giscard'!Q71</f>
        <v>0</v>
      </c>
    </row>
    <row r="738" spans="1:22" ht="20.9" customHeight="1">
      <c r="A738" s="98">
        <f>'VZGTTQ00009371 - Anto Giscard'!A72</f>
        <v>2391433</v>
      </c>
      <c r="B738" s="98" t="str">
        <f>'VZGTTQ00009371 - Anto Giscard'!B72</f>
        <v>Pavan Kumar Dhulipala naga veera</v>
      </c>
      <c r="C738" s="98" t="str">
        <f>'VZGTTQ00009371 - Anto Giscard'!C72</f>
        <v>Offshore</v>
      </c>
      <c r="D738" s="98" t="str">
        <f>'VZGTTQ00009371 - Anto Giscard'!D72</f>
        <v>ACT 200</v>
      </c>
      <c r="E738" s="103" t="str">
        <f>'VZGTTQ00009371 - Anto Giscard'!E72</f>
        <v>PEGA</v>
      </c>
      <c r="F738" s="111" t="s">
        <v>121</v>
      </c>
      <c r="G738" s="111" t="s">
        <v>116</v>
      </c>
      <c r="H738" s="98" t="e">
        <v>#N/A</v>
      </c>
      <c r="I738" s="98" t="e">
        <v>#N/A</v>
      </c>
      <c r="J738" s="98" t="e">
        <v>#N/A</v>
      </c>
      <c r="K738" s="15">
        <f>'VZGTTQ00009371 - Anto Giscard'!F72</f>
        <v>23.02</v>
      </c>
      <c r="L738" s="15">
        <f>'VZGTTQ00009371 - Anto Giscard'!G72</f>
        <v>4051.52</v>
      </c>
      <c r="M738" s="15">
        <f>'VZGTTQ00009371 - Anto Giscard'!H72</f>
        <v>0</v>
      </c>
      <c r="N738" s="15">
        <f>'VZGTTQ00009371 - Anto Giscard'!I72</f>
        <v>0</v>
      </c>
      <c r="O738" s="15">
        <f>'VZGTTQ00009371 - Anto Giscard'!J72</f>
        <v>4051.52</v>
      </c>
      <c r="P738" s="15">
        <f>'VZGTTQ00009371 - Anto Giscard'!K72</f>
        <v>4051.52</v>
      </c>
      <c r="Q738" s="15">
        <f>'VZGTTQ00009371 - Anto Giscard'!L72</f>
        <v>4051.52</v>
      </c>
      <c r="R738" s="15">
        <f>'VZGTTQ00009371 - Anto Giscard'!M72</f>
        <v>4051.52</v>
      </c>
      <c r="S738" s="15">
        <f>'VZGTTQ00009371 - Anto Giscard'!N72</f>
        <v>4051.52</v>
      </c>
      <c r="T738" s="15">
        <f>'VZGTTQ00009371 - Anto Giscard'!O72</f>
        <v>12154.56</v>
      </c>
      <c r="U738" s="15">
        <f>'VZGTTQ00009371 - Anto Giscard'!P72</f>
        <v>16206.08</v>
      </c>
      <c r="V738" s="98">
        <f>'VZGTTQ00009371 - Anto Giscard'!Q72</f>
        <v>0</v>
      </c>
    </row>
    <row r="739" spans="1:22" ht="20.9" customHeight="1">
      <c r="A739" s="98">
        <f>'VZGTTQ00009371 - Anto Giscard'!A73</f>
        <v>823296</v>
      </c>
      <c r="B739" s="98" t="str">
        <f>'VZGTTQ00009371 - Anto Giscard'!B73</f>
        <v>Rudranil chaterjee</v>
      </c>
      <c r="C739" s="98" t="str">
        <f>'VZGTTQ00009371 - Anto Giscard'!C73</f>
        <v>Offshore</v>
      </c>
      <c r="D739" s="98" t="str">
        <f>'VZGTTQ00009371 - Anto Giscard'!D73</f>
        <v>ACT 200</v>
      </c>
      <c r="E739" s="103" t="str">
        <f>'VZGTTQ00009371 - Anto Giscard'!E73</f>
        <v>PEGA</v>
      </c>
      <c r="F739" s="111" t="s">
        <v>121</v>
      </c>
      <c r="G739" s="111" t="s">
        <v>116</v>
      </c>
      <c r="H739" s="98">
        <v>1000347921</v>
      </c>
      <c r="I739" s="98" t="s">
        <v>92</v>
      </c>
      <c r="J739" s="98" t="s">
        <v>27</v>
      </c>
      <c r="K739" s="15">
        <f>'VZGTTQ00009371 - Anto Giscard'!F73</f>
        <v>27.78</v>
      </c>
      <c r="L739" s="15">
        <f>'VZGTTQ00009371 - Anto Giscard'!G73</f>
        <v>4889.2800000000007</v>
      </c>
      <c r="M739" s="15">
        <f>'VZGTTQ00009371 - Anto Giscard'!H73</f>
        <v>0</v>
      </c>
      <c r="N739" s="15">
        <f>'VZGTTQ00009371 - Anto Giscard'!I73</f>
        <v>0</v>
      </c>
      <c r="O739" s="15">
        <f>'VZGTTQ00009371 - Anto Giscard'!J73</f>
        <v>4889.2800000000007</v>
      </c>
      <c r="P739" s="15">
        <f>'VZGTTQ00009371 - Anto Giscard'!K73</f>
        <v>4889.2800000000007</v>
      </c>
      <c r="Q739" s="15">
        <f>'VZGTTQ00009371 - Anto Giscard'!L73</f>
        <v>4889.2800000000007</v>
      </c>
      <c r="R739" s="15">
        <f>'VZGTTQ00009371 - Anto Giscard'!M73</f>
        <v>4889.2800000000007</v>
      </c>
      <c r="S739" s="15">
        <f>'VZGTTQ00009371 - Anto Giscard'!N73</f>
        <v>4889.2800000000007</v>
      </c>
      <c r="T739" s="15">
        <f>'VZGTTQ00009371 - Anto Giscard'!O73</f>
        <v>14667.840000000002</v>
      </c>
      <c r="U739" s="15">
        <f>'VZGTTQ00009371 - Anto Giscard'!P73</f>
        <v>19557.120000000003</v>
      </c>
      <c r="V739" s="98">
        <f>'VZGTTQ00009371 - Anto Giscard'!Q73</f>
        <v>0</v>
      </c>
    </row>
    <row r="740" spans="1:22" ht="20.9" customHeight="1">
      <c r="A740" s="98">
        <f>'VZGTTQ00009371 - Anto Giscard'!A74</f>
        <v>2096263</v>
      </c>
      <c r="B740" s="98" t="str">
        <f>'VZGTTQ00009371 - Anto Giscard'!B74</f>
        <v>Revathy G</v>
      </c>
      <c r="C740" s="98" t="str">
        <f>'VZGTTQ00009371 - Anto Giscard'!C74</f>
        <v>Offshore</v>
      </c>
      <c r="D740" s="98" t="str">
        <f>'VZGTTQ00009371 - Anto Giscard'!D74</f>
        <v>ACT 200</v>
      </c>
      <c r="E740" s="103" t="str">
        <f>'VZGTTQ00009371 - Anto Giscard'!E74</f>
        <v>PEGA</v>
      </c>
      <c r="F740" s="111" t="s">
        <v>121</v>
      </c>
      <c r="G740" s="111" t="s">
        <v>116</v>
      </c>
      <c r="H740" s="98">
        <v>1000347921</v>
      </c>
      <c r="I740" s="98" t="s">
        <v>92</v>
      </c>
      <c r="J740" s="98" t="s">
        <v>27</v>
      </c>
      <c r="K740" s="15">
        <f>'VZGTTQ00009371 - Anto Giscard'!F74</f>
        <v>23.02</v>
      </c>
      <c r="L740" s="15">
        <f>'VZGTTQ00009371 - Anto Giscard'!G74</f>
        <v>4051.52</v>
      </c>
      <c r="M740" s="15">
        <f>'VZGTTQ00009371 - Anto Giscard'!H74</f>
        <v>0</v>
      </c>
      <c r="N740" s="15">
        <f>'VZGTTQ00009371 - Anto Giscard'!I74</f>
        <v>0</v>
      </c>
      <c r="O740" s="15">
        <f>'VZGTTQ00009371 - Anto Giscard'!J74</f>
        <v>4051.52</v>
      </c>
      <c r="P740" s="15">
        <f>'VZGTTQ00009371 - Anto Giscard'!K74</f>
        <v>4051.52</v>
      </c>
      <c r="Q740" s="15">
        <f>'VZGTTQ00009371 - Anto Giscard'!L74</f>
        <v>4051.52</v>
      </c>
      <c r="R740" s="15">
        <f>'VZGTTQ00009371 - Anto Giscard'!M74</f>
        <v>4051.52</v>
      </c>
      <c r="S740" s="15">
        <f>'VZGTTQ00009371 - Anto Giscard'!N74</f>
        <v>4051.52</v>
      </c>
      <c r="T740" s="15">
        <f>'VZGTTQ00009371 - Anto Giscard'!O74</f>
        <v>12154.56</v>
      </c>
      <c r="U740" s="15">
        <f>'VZGTTQ00009371 - Anto Giscard'!P74</f>
        <v>16206.08</v>
      </c>
      <c r="V740" s="98">
        <f>'VZGTTQ00009371 - Anto Giscard'!Q74</f>
        <v>0</v>
      </c>
    </row>
    <row r="741" spans="1:22" ht="20.9" customHeight="1">
      <c r="A741" s="98">
        <f>'VZGTTQ00009371 - Anto Giscard'!A75</f>
        <v>919552</v>
      </c>
      <c r="B741" s="98" t="str">
        <f>'VZGTTQ00009371 - Anto Giscard'!B75</f>
        <v>Gangavarapu Vaishnavi Chowdary</v>
      </c>
      <c r="C741" s="98" t="str">
        <f>'VZGTTQ00009371 - Anto Giscard'!C75</f>
        <v>Offshore</v>
      </c>
      <c r="D741" s="98" t="str">
        <f>'VZGTTQ00009371 - Anto Giscard'!D75</f>
        <v>ACT 200</v>
      </c>
      <c r="E741" s="103" t="str">
        <f>'VZGTTQ00009371 - Anto Giscard'!E75</f>
        <v>PEGA</v>
      </c>
      <c r="F741" s="111" t="s">
        <v>121</v>
      </c>
      <c r="G741" s="111" t="s">
        <v>116</v>
      </c>
      <c r="H741" s="98">
        <v>1000410330</v>
      </c>
      <c r="I741" s="98" t="s">
        <v>113</v>
      </c>
      <c r="J741" s="98" t="s">
        <v>27</v>
      </c>
      <c r="K741" s="15">
        <f>'VZGTTQ00009371 - Anto Giscard'!F75</f>
        <v>23.02</v>
      </c>
      <c r="L741" s="15">
        <f>'VZGTTQ00009371 - Anto Giscard'!G75</f>
        <v>4051.52</v>
      </c>
      <c r="M741" s="15">
        <f>'VZGTTQ00009371 - Anto Giscard'!H75</f>
        <v>0</v>
      </c>
      <c r="N741" s="15">
        <f>'VZGTTQ00009371 - Anto Giscard'!I75</f>
        <v>0</v>
      </c>
      <c r="O741" s="15">
        <f>'VZGTTQ00009371 - Anto Giscard'!J75</f>
        <v>4051.52</v>
      </c>
      <c r="P741" s="15">
        <f>'VZGTTQ00009371 - Anto Giscard'!K75</f>
        <v>4051.52</v>
      </c>
      <c r="Q741" s="15">
        <f>'VZGTTQ00009371 - Anto Giscard'!L75</f>
        <v>4051.52</v>
      </c>
      <c r="R741" s="15">
        <f>'VZGTTQ00009371 - Anto Giscard'!M75</f>
        <v>4051.52</v>
      </c>
      <c r="S741" s="15">
        <f>'VZGTTQ00009371 - Anto Giscard'!N75</f>
        <v>4051.52</v>
      </c>
      <c r="T741" s="15">
        <f>'VZGTTQ00009371 - Anto Giscard'!O75</f>
        <v>12154.56</v>
      </c>
      <c r="U741" s="15">
        <f>'VZGTTQ00009371 - Anto Giscard'!P75</f>
        <v>16206.08</v>
      </c>
      <c r="V741" s="98">
        <f>'VZGTTQ00009371 - Anto Giscard'!Q75</f>
        <v>0</v>
      </c>
    </row>
    <row r="742" spans="1:22" ht="20.9" customHeight="1">
      <c r="A742" s="98">
        <f>'VZGTTQ00009371 - Anto Giscard'!A76</f>
        <v>2313667</v>
      </c>
      <c r="B742" s="98" t="str">
        <f>'VZGTTQ00009371 - Anto Giscard'!B76</f>
        <v>Shaik, Naveed</v>
      </c>
      <c r="C742" s="98" t="str">
        <f>'VZGTTQ00009371 - Anto Giscard'!C76</f>
        <v>Offshore</v>
      </c>
      <c r="D742" s="98" t="str">
        <f>'VZGTTQ00009371 - Anto Giscard'!D76</f>
        <v>ACT 200</v>
      </c>
      <c r="E742" s="103" t="str">
        <f>'VZGTTQ00009371 - Anto Giscard'!E76</f>
        <v>PEGA</v>
      </c>
      <c r="F742" s="111" t="s">
        <v>121</v>
      </c>
      <c r="G742" s="111" t="s">
        <v>116</v>
      </c>
      <c r="H742" s="98">
        <v>1000347921</v>
      </c>
      <c r="I742" s="98" t="s">
        <v>92</v>
      </c>
      <c r="J742" s="98" t="s">
        <v>27</v>
      </c>
      <c r="K742" s="15">
        <f>'VZGTTQ00009371 - Anto Giscard'!F76</f>
        <v>19.2</v>
      </c>
      <c r="L742" s="15">
        <f>'VZGTTQ00009371 - Anto Giscard'!G76</f>
        <v>3379.2</v>
      </c>
      <c r="M742" s="15">
        <f>'VZGTTQ00009371 - Anto Giscard'!H76</f>
        <v>0</v>
      </c>
      <c r="N742" s="15">
        <f>'VZGTTQ00009371 - Anto Giscard'!I76</f>
        <v>0</v>
      </c>
      <c r="O742" s="15">
        <f>'VZGTTQ00009371 - Anto Giscard'!J76</f>
        <v>3379.2</v>
      </c>
      <c r="P742" s="15">
        <f>'VZGTTQ00009371 - Anto Giscard'!K76</f>
        <v>3379.2</v>
      </c>
      <c r="Q742" s="15">
        <f>'VZGTTQ00009371 - Anto Giscard'!L76</f>
        <v>3379.2</v>
      </c>
      <c r="R742" s="15">
        <f>'VZGTTQ00009371 - Anto Giscard'!M76</f>
        <v>3379.2</v>
      </c>
      <c r="S742" s="15">
        <f>'VZGTTQ00009371 - Anto Giscard'!N76</f>
        <v>3379.2</v>
      </c>
      <c r="T742" s="15">
        <f>'VZGTTQ00009371 - Anto Giscard'!O76</f>
        <v>10137.599999999999</v>
      </c>
      <c r="U742" s="15">
        <f>'VZGTTQ00009371 - Anto Giscard'!P76</f>
        <v>13516.8</v>
      </c>
      <c r="V742" s="98">
        <f>'VZGTTQ00009371 - Anto Giscard'!Q76</f>
        <v>0</v>
      </c>
    </row>
    <row r="743" spans="1:22" ht="20.9" customHeight="1">
      <c r="A743" s="98">
        <f>'VZGTTQ00009371 - Anto Giscard'!A77</f>
        <v>2376857</v>
      </c>
      <c r="B743" s="98" t="str">
        <f>'VZGTTQ00009371 - Anto Giscard'!B77</f>
        <v xml:space="preserve">Siva Naga Sai Pavan Kumar Krovvidi </v>
      </c>
      <c r="C743" s="98" t="str">
        <f>'VZGTTQ00009371 - Anto Giscard'!C77</f>
        <v>Offshore</v>
      </c>
      <c r="D743" s="98" t="str">
        <f>'VZGTTQ00009371 - Anto Giscard'!D77</f>
        <v>ACT 200</v>
      </c>
      <c r="E743" s="103" t="str">
        <f>'VZGTTQ00009371 - Anto Giscard'!E77</f>
        <v>PEGA</v>
      </c>
      <c r="F743" s="111" t="s">
        <v>121</v>
      </c>
      <c r="G743" s="111" t="s">
        <v>116</v>
      </c>
      <c r="H743" s="98">
        <v>1000428976</v>
      </c>
      <c r="I743" s="98" t="s">
        <v>115</v>
      </c>
      <c r="J743" s="98" t="s">
        <v>27</v>
      </c>
      <c r="K743" s="15">
        <f>'VZGTTQ00009371 - Anto Giscard'!F77</f>
        <v>19.2</v>
      </c>
      <c r="L743" s="15">
        <f>'VZGTTQ00009371 - Anto Giscard'!G77</f>
        <v>3379.2</v>
      </c>
      <c r="M743" s="15">
        <f>'VZGTTQ00009371 - Anto Giscard'!H77</f>
        <v>0</v>
      </c>
      <c r="N743" s="15">
        <f>'VZGTTQ00009371 - Anto Giscard'!I77</f>
        <v>0</v>
      </c>
      <c r="O743" s="15">
        <f>'VZGTTQ00009371 - Anto Giscard'!J77</f>
        <v>3379.2</v>
      </c>
      <c r="P743" s="15">
        <f>'VZGTTQ00009371 - Anto Giscard'!K77</f>
        <v>3379.2</v>
      </c>
      <c r="Q743" s="15">
        <f>'VZGTTQ00009371 - Anto Giscard'!L77</f>
        <v>3379.2</v>
      </c>
      <c r="R743" s="15">
        <f>'VZGTTQ00009371 - Anto Giscard'!M77</f>
        <v>3379.2</v>
      </c>
      <c r="S743" s="15">
        <f>'VZGTTQ00009371 - Anto Giscard'!N77</f>
        <v>3379.2</v>
      </c>
      <c r="T743" s="15">
        <f>'VZGTTQ00009371 - Anto Giscard'!O77</f>
        <v>10137.599999999999</v>
      </c>
      <c r="U743" s="15">
        <f>'VZGTTQ00009371 - Anto Giscard'!P77</f>
        <v>13516.8</v>
      </c>
      <c r="V743" s="98">
        <f>'VZGTTQ00009371 - Anto Giscard'!Q77</f>
        <v>0</v>
      </c>
    </row>
    <row r="744" spans="1:22" ht="20.9" customHeight="1">
      <c r="A744" s="98">
        <f>'VZGTTQ00009371 - Anto Giscard'!A78</f>
        <v>2298348</v>
      </c>
      <c r="B744" s="98" t="str">
        <f>'VZGTTQ00009371 - Anto Giscard'!B78</f>
        <v>kalaiselvan Ganesan</v>
      </c>
      <c r="C744" s="98" t="str">
        <f>'VZGTTQ00009371 - Anto Giscard'!C78</f>
        <v>Offshore</v>
      </c>
      <c r="D744" s="98" t="str">
        <f>'VZGTTQ00009371 - Anto Giscard'!D78</f>
        <v>ACT 200</v>
      </c>
      <c r="E744" s="103" t="str">
        <f>'VZGTTQ00009371 - Anto Giscard'!E78</f>
        <v>Java Springboot Microservices SpringReactive</v>
      </c>
      <c r="F744" s="111" t="s">
        <v>121</v>
      </c>
      <c r="G744" s="111" t="s">
        <v>116</v>
      </c>
      <c r="H744" s="98">
        <v>1000430236</v>
      </c>
      <c r="I744" s="98" t="s">
        <v>116</v>
      </c>
      <c r="J744" s="98" t="s">
        <v>33</v>
      </c>
      <c r="K744" s="15">
        <f>'VZGTTQ00009371 - Anto Giscard'!F78</f>
        <v>25.05</v>
      </c>
      <c r="L744" s="15">
        <f>'VZGTTQ00009371 - Anto Giscard'!G78</f>
        <v>4408.8</v>
      </c>
      <c r="M744" s="15">
        <f>'VZGTTQ00009371 - Anto Giscard'!H78</f>
        <v>0</v>
      </c>
      <c r="N744" s="15">
        <f>'VZGTTQ00009371 - Anto Giscard'!I78</f>
        <v>0</v>
      </c>
      <c r="O744" s="15">
        <f>'VZGTTQ00009371 - Anto Giscard'!J78</f>
        <v>4408.8</v>
      </c>
      <c r="P744" s="15">
        <f>'VZGTTQ00009371 - Anto Giscard'!K78</f>
        <v>4408.8</v>
      </c>
      <c r="Q744" s="15">
        <f>'VZGTTQ00009371 - Anto Giscard'!L78</f>
        <v>4408.8</v>
      </c>
      <c r="R744" s="15">
        <f>'VZGTTQ00009371 - Anto Giscard'!M78</f>
        <v>4408.8</v>
      </c>
      <c r="S744" s="15">
        <f>'VZGTTQ00009371 - Anto Giscard'!N78</f>
        <v>4408.8</v>
      </c>
      <c r="T744" s="15">
        <f>'VZGTTQ00009371 - Anto Giscard'!O78</f>
        <v>13226.400000000001</v>
      </c>
      <c r="U744" s="15">
        <f>'VZGTTQ00009371 - Anto Giscard'!P78</f>
        <v>17635.2</v>
      </c>
      <c r="V744" s="98">
        <f>'VZGTTQ00009371 - Anto Giscard'!Q78</f>
        <v>0</v>
      </c>
    </row>
    <row r="745" spans="1:22" ht="20.9" customHeight="1">
      <c r="A745" s="98">
        <f>'VZGTTQ00009371 - Anto Giscard'!A79</f>
        <v>858373</v>
      </c>
      <c r="B745" s="98" t="str">
        <f>'VZGTTQ00009371 - Anto Giscard'!B79</f>
        <v>M Ajith Kumar</v>
      </c>
      <c r="C745" s="98" t="str">
        <f>'VZGTTQ00009371 - Anto Giscard'!C79</f>
        <v>Offshore</v>
      </c>
      <c r="D745" s="98" t="str">
        <f>'VZGTTQ00009371 - Anto Giscard'!D79</f>
        <v>ACT 200</v>
      </c>
      <c r="E745" s="103" t="str">
        <f>'VZGTTQ00009371 - Anto Giscard'!E79</f>
        <v>Java Springboot Microservices SpringReactive</v>
      </c>
      <c r="F745" s="111" t="s">
        <v>121</v>
      </c>
      <c r="G745" s="111" t="s">
        <v>116</v>
      </c>
      <c r="H745" s="98">
        <v>1000410331</v>
      </c>
      <c r="I745" s="98" t="s">
        <v>28</v>
      </c>
      <c r="J745" s="98" t="s">
        <v>33</v>
      </c>
      <c r="K745" s="15">
        <f>'VZGTTQ00009371 - Anto Giscard'!F79</f>
        <v>21.51</v>
      </c>
      <c r="L745" s="15">
        <f>'VZGTTQ00009371 - Anto Giscard'!G79</f>
        <v>3785.76</v>
      </c>
      <c r="M745" s="15">
        <f>'VZGTTQ00009371 - Anto Giscard'!H79</f>
        <v>0</v>
      </c>
      <c r="N745" s="15">
        <f>'VZGTTQ00009371 - Anto Giscard'!I79</f>
        <v>0</v>
      </c>
      <c r="O745" s="15">
        <f>'VZGTTQ00009371 - Anto Giscard'!J79</f>
        <v>3785.76</v>
      </c>
      <c r="P745" s="15">
        <f>'VZGTTQ00009371 - Anto Giscard'!K79</f>
        <v>3785.76</v>
      </c>
      <c r="Q745" s="15">
        <f>'VZGTTQ00009371 - Anto Giscard'!L79</f>
        <v>3785.76</v>
      </c>
      <c r="R745" s="15">
        <f>'VZGTTQ00009371 - Anto Giscard'!M79</f>
        <v>3785.76</v>
      </c>
      <c r="S745" s="15">
        <f>'VZGTTQ00009371 - Anto Giscard'!N79</f>
        <v>3785.76</v>
      </c>
      <c r="T745" s="15">
        <f>'VZGTTQ00009371 - Anto Giscard'!O79</f>
        <v>11357.28</v>
      </c>
      <c r="U745" s="15">
        <f>'VZGTTQ00009371 - Anto Giscard'!P79</f>
        <v>15143.04</v>
      </c>
      <c r="V745" s="98">
        <f>'VZGTTQ00009371 - Anto Giscard'!Q79</f>
        <v>0</v>
      </c>
    </row>
    <row r="746" spans="1:22" ht="20.9" customHeight="1">
      <c r="A746" s="98">
        <f>'VZGTTQ00009371 - Anto Giscard'!A80</f>
        <v>2153353</v>
      </c>
      <c r="B746" s="98" t="str">
        <f>'VZGTTQ00009371 - Anto Giscard'!B80</f>
        <v>Kalyankar Srinath</v>
      </c>
      <c r="C746" s="98" t="str">
        <f>'VZGTTQ00009371 - Anto Giscard'!C80</f>
        <v>Offshore</v>
      </c>
      <c r="D746" s="98" t="str">
        <f>'VZGTTQ00009371 - Anto Giscard'!D80</f>
        <v>ACT 200</v>
      </c>
      <c r="E746" s="103" t="str">
        <f>'VZGTTQ00009371 - Anto Giscard'!E80</f>
        <v>Java Springboot Microservices SpringReactive</v>
      </c>
      <c r="F746" s="111" t="s">
        <v>121</v>
      </c>
      <c r="G746" s="111" t="s">
        <v>116</v>
      </c>
      <c r="H746" s="98">
        <v>1000430236</v>
      </c>
      <c r="I746" s="98" t="s">
        <v>116</v>
      </c>
      <c r="J746" s="98" t="s">
        <v>33</v>
      </c>
      <c r="K746" s="15">
        <f>'VZGTTQ00009371 - Anto Giscard'!F80</f>
        <v>17.670000000000002</v>
      </c>
      <c r="L746" s="15">
        <f>'VZGTTQ00009371 - Anto Giscard'!G80</f>
        <v>3109.92</v>
      </c>
      <c r="M746" s="15">
        <f>'VZGTTQ00009371 - Anto Giscard'!H80</f>
        <v>0</v>
      </c>
      <c r="N746" s="15">
        <f>'VZGTTQ00009371 - Anto Giscard'!I80</f>
        <v>0</v>
      </c>
      <c r="O746" s="15">
        <f>'VZGTTQ00009371 - Anto Giscard'!J80</f>
        <v>3109.92</v>
      </c>
      <c r="P746" s="15">
        <f>'VZGTTQ00009371 - Anto Giscard'!K80</f>
        <v>3109.92</v>
      </c>
      <c r="Q746" s="15">
        <f>'VZGTTQ00009371 - Anto Giscard'!L80</f>
        <v>3109.92</v>
      </c>
      <c r="R746" s="15">
        <f>'VZGTTQ00009371 - Anto Giscard'!M80</f>
        <v>3109.92</v>
      </c>
      <c r="S746" s="15">
        <f>'VZGTTQ00009371 - Anto Giscard'!N80</f>
        <v>3109.92</v>
      </c>
      <c r="T746" s="15">
        <f>'VZGTTQ00009371 - Anto Giscard'!O80</f>
        <v>9329.76</v>
      </c>
      <c r="U746" s="15">
        <f>'VZGTTQ00009371 - Anto Giscard'!P80</f>
        <v>12439.68</v>
      </c>
      <c r="V746" s="98">
        <f>'VZGTTQ00009371 - Anto Giscard'!Q80</f>
        <v>0</v>
      </c>
    </row>
    <row r="747" spans="1:22" ht="20.9" customHeight="1">
      <c r="A747" s="98">
        <f>'VZGTTQ00009371 - Anto Giscard'!A81</f>
        <v>560353</v>
      </c>
      <c r="B747" s="98" t="str">
        <f>'VZGTTQ00009371 - Anto Giscard'!B81</f>
        <v>Ramamoorthy Swetha</v>
      </c>
      <c r="C747" s="98" t="str">
        <f>'VZGTTQ00009371 - Anto Giscard'!C81</f>
        <v>Offshore</v>
      </c>
      <c r="D747" s="98" t="str">
        <f>'VZGTTQ00009371 - Anto Giscard'!D81</f>
        <v>ACT 200</v>
      </c>
      <c r="E747" s="103" t="str">
        <f>'VZGTTQ00009371 - Anto Giscard'!E81</f>
        <v>Java Springboot Microservices SpringReactive</v>
      </c>
      <c r="F747" s="111" t="s">
        <v>121</v>
      </c>
      <c r="G747" s="111" t="s">
        <v>116</v>
      </c>
      <c r="H747" s="98">
        <v>1000410330</v>
      </c>
      <c r="I747" s="98" t="s">
        <v>113</v>
      </c>
      <c r="J747" s="98" t="s">
        <v>33</v>
      </c>
      <c r="K747" s="15">
        <f>'VZGTTQ00009371 - Anto Giscard'!F81</f>
        <v>25.05</v>
      </c>
      <c r="L747" s="15">
        <f>'VZGTTQ00009371 - Anto Giscard'!G81</f>
        <v>4408.8</v>
      </c>
      <c r="M747" s="15">
        <f>'VZGTTQ00009371 - Anto Giscard'!H81</f>
        <v>0</v>
      </c>
      <c r="N747" s="15">
        <f>'VZGTTQ00009371 - Anto Giscard'!I81</f>
        <v>0</v>
      </c>
      <c r="O747" s="15">
        <f>'VZGTTQ00009371 - Anto Giscard'!J81</f>
        <v>4408.8</v>
      </c>
      <c r="P747" s="15">
        <f>'VZGTTQ00009371 - Anto Giscard'!K81</f>
        <v>4408.8</v>
      </c>
      <c r="Q747" s="15">
        <f>'VZGTTQ00009371 - Anto Giscard'!L81</f>
        <v>4408.8</v>
      </c>
      <c r="R747" s="15">
        <f>'VZGTTQ00009371 - Anto Giscard'!M81</f>
        <v>4408.8</v>
      </c>
      <c r="S747" s="15">
        <f>'VZGTTQ00009371 - Anto Giscard'!N81</f>
        <v>4408.8</v>
      </c>
      <c r="T747" s="15">
        <f>'VZGTTQ00009371 - Anto Giscard'!O81</f>
        <v>13226.400000000001</v>
      </c>
      <c r="U747" s="15">
        <f>'VZGTTQ00009371 - Anto Giscard'!P81</f>
        <v>17635.2</v>
      </c>
      <c r="V747" s="98">
        <f>'VZGTTQ00009371 - Anto Giscard'!Q81</f>
        <v>0</v>
      </c>
    </row>
    <row r="748" spans="1:22" ht="20.9" customHeight="1">
      <c r="A748" s="98">
        <f>'VZGTTQ00009371 - Anto Giscard'!A82</f>
        <v>2124328</v>
      </c>
      <c r="B748" s="98" t="str">
        <f>'VZGTTQ00009371 - Anto Giscard'!B82</f>
        <v>Gadi sandhya</v>
      </c>
      <c r="C748" s="98" t="str">
        <f>'VZGTTQ00009371 - Anto Giscard'!C82</f>
        <v>Offshore</v>
      </c>
      <c r="D748" s="98" t="str">
        <f>'VZGTTQ00009371 - Anto Giscard'!D82</f>
        <v>ACT 200</v>
      </c>
      <c r="E748" s="103" t="str">
        <f>'VZGTTQ00009371 - Anto Giscard'!E82</f>
        <v>Java Springboot Microservices SpringReactive</v>
      </c>
      <c r="F748" s="111" t="s">
        <v>121</v>
      </c>
      <c r="G748" s="111" t="s">
        <v>116</v>
      </c>
      <c r="H748" s="98">
        <v>1000410330</v>
      </c>
      <c r="I748" s="98" t="s">
        <v>113</v>
      </c>
      <c r="J748" s="98" t="s">
        <v>33</v>
      </c>
      <c r="K748" s="15">
        <f>'VZGTTQ00009371 - Anto Giscard'!F82</f>
        <v>17.670000000000002</v>
      </c>
      <c r="L748" s="15">
        <f>'VZGTTQ00009371 - Anto Giscard'!G82</f>
        <v>3109.92</v>
      </c>
      <c r="M748" s="15">
        <f>'VZGTTQ00009371 - Anto Giscard'!H82</f>
        <v>0</v>
      </c>
      <c r="N748" s="15">
        <f>'VZGTTQ00009371 - Anto Giscard'!I82</f>
        <v>0</v>
      </c>
      <c r="O748" s="15">
        <f>'VZGTTQ00009371 - Anto Giscard'!J82</f>
        <v>3109.92</v>
      </c>
      <c r="P748" s="15">
        <f>'VZGTTQ00009371 - Anto Giscard'!K82</f>
        <v>3109.92</v>
      </c>
      <c r="Q748" s="15">
        <f>'VZGTTQ00009371 - Anto Giscard'!L82</f>
        <v>3109.92</v>
      </c>
      <c r="R748" s="15">
        <f>'VZGTTQ00009371 - Anto Giscard'!M82</f>
        <v>3109.92</v>
      </c>
      <c r="S748" s="15">
        <f>'VZGTTQ00009371 - Anto Giscard'!N82</f>
        <v>3109.92</v>
      </c>
      <c r="T748" s="15">
        <f>'VZGTTQ00009371 - Anto Giscard'!O82</f>
        <v>9329.76</v>
      </c>
      <c r="U748" s="15">
        <f>'VZGTTQ00009371 - Anto Giscard'!P82</f>
        <v>12439.68</v>
      </c>
      <c r="V748" s="98">
        <f>'VZGTTQ00009371 - Anto Giscard'!Q82</f>
        <v>0</v>
      </c>
    </row>
    <row r="749" spans="1:22" ht="20.9" customHeight="1">
      <c r="A749" s="98">
        <f>'VZGTTQ00009371 - Anto Giscard'!A83</f>
        <v>2116100</v>
      </c>
      <c r="B749" s="98" t="str">
        <f>'VZGTTQ00009371 - Anto Giscard'!B83</f>
        <v>Aarthi S</v>
      </c>
      <c r="C749" s="98" t="str">
        <f>'VZGTTQ00009371 - Anto Giscard'!C83</f>
        <v>Offshore</v>
      </c>
      <c r="D749" s="98" t="str">
        <f>'VZGTTQ00009371 - Anto Giscard'!D83</f>
        <v>ACT 200</v>
      </c>
      <c r="E749" s="103" t="str">
        <f>'VZGTTQ00009371 - Anto Giscard'!E83</f>
        <v>Java Springboot Microservices SpringReactive</v>
      </c>
      <c r="F749" s="111" t="s">
        <v>121</v>
      </c>
      <c r="G749" s="111" t="s">
        <v>116</v>
      </c>
      <c r="H749" s="98">
        <v>1000430236</v>
      </c>
      <c r="I749" s="98" t="s">
        <v>116</v>
      </c>
      <c r="J749" s="98" t="s">
        <v>24</v>
      </c>
      <c r="K749" s="15">
        <f>'VZGTTQ00009371 - Anto Giscard'!F83</f>
        <v>17.670000000000002</v>
      </c>
      <c r="L749" s="15">
        <f>'VZGTTQ00009371 - Anto Giscard'!G83</f>
        <v>3109.92</v>
      </c>
      <c r="M749" s="15">
        <f>'VZGTTQ00009371 - Anto Giscard'!H83</f>
        <v>0</v>
      </c>
      <c r="N749" s="15">
        <f>'VZGTTQ00009371 - Anto Giscard'!I83</f>
        <v>0</v>
      </c>
      <c r="O749" s="15">
        <f>'VZGTTQ00009371 - Anto Giscard'!J83</f>
        <v>3109.92</v>
      </c>
      <c r="P749" s="15">
        <f>'VZGTTQ00009371 - Anto Giscard'!K83</f>
        <v>3109.92</v>
      </c>
      <c r="Q749" s="15">
        <f>'VZGTTQ00009371 - Anto Giscard'!L83</f>
        <v>3109.92</v>
      </c>
      <c r="R749" s="15">
        <f>'VZGTTQ00009371 - Anto Giscard'!M83</f>
        <v>3109.92</v>
      </c>
      <c r="S749" s="15">
        <f>'VZGTTQ00009371 - Anto Giscard'!N83</f>
        <v>3109.92</v>
      </c>
      <c r="T749" s="15">
        <f>'VZGTTQ00009371 - Anto Giscard'!O83</f>
        <v>9329.76</v>
      </c>
      <c r="U749" s="15">
        <f>'VZGTTQ00009371 - Anto Giscard'!P83</f>
        <v>12439.68</v>
      </c>
      <c r="V749" s="98">
        <f>'VZGTTQ00009371 - Anto Giscard'!Q83</f>
        <v>0</v>
      </c>
    </row>
    <row r="750" spans="1:22" ht="20.9" customHeight="1">
      <c r="A750" s="98">
        <f>'VZGTTQ00009371 - Anto Giscard'!A84</f>
        <v>2385394</v>
      </c>
      <c r="B750" s="98" t="str">
        <f>'VZGTTQ00009371 - Anto Giscard'!B84</f>
        <v>Shivashankar, Yeshwant</v>
      </c>
      <c r="C750" s="98" t="str">
        <f>'VZGTTQ00009371 - Anto Giscard'!C84</f>
        <v>Offshore</v>
      </c>
      <c r="D750" s="98" t="str">
        <f>'VZGTTQ00009371 - Anto Giscard'!D84</f>
        <v>ACT 200</v>
      </c>
      <c r="E750" s="103" t="str">
        <f>'VZGTTQ00009371 - Anto Giscard'!E84</f>
        <v>Java Springboot Microservices SpringReactive</v>
      </c>
      <c r="F750" s="111" t="s">
        <v>121</v>
      </c>
      <c r="G750" s="111" t="s">
        <v>116</v>
      </c>
      <c r="H750" s="98">
        <v>1000410331</v>
      </c>
      <c r="I750" s="98" t="s">
        <v>28</v>
      </c>
      <c r="J750" s="98" t="s">
        <v>24</v>
      </c>
      <c r="K750" s="15">
        <f>'VZGTTQ00009371 - Anto Giscard'!F84</f>
        <v>21.51</v>
      </c>
      <c r="L750" s="15">
        <f>'VZGTTQ00009371 - Anto Giscard'!G84</f>
        <v>3785.76</v>
      </c>
      <c r="M750" s="15">
        <f>'VZGTTQ00009371 - Anto Giscard'!H84</f>
        <v>0</v>
      </c>
      <c r="N750" s="15">
        <f>'VZGTTQ00009371 - Anto Giscard'!I84</f>
        <v>0</v>
      </c>
      <c r="O750" s="15">
        <f>'VZGTTQ00009371 - Anto Giscard'!J84</f>
        <v>3785.76</v>
      </c>
      <c r="P750" s="15">
        <f>'VZGTTQ00009371 - Anto Giscard'!K84</f>
        <v>3785.76</v>
      </c>
      <c r="Q750" s="15">
        <f>'VZGTTQ00009371 - Anto Giscard'!L84</f>
        <v>3785.76</v>
      </c>
      <c r="R750" s="15">
        <f>'VZGTTQ00009371 - Anto Giscard'!M84</f>
        <v>3785.76</v>
      </c>
      <c r="S750" s="15">
        <f>'VZGTTQ00009371 - Anto Giscard'!N84</f>
        <v>3785.76</v>
      </c>
      <c r="T750" s="15">
        <f>'VZGTTQ00009371 - Anto Giscard'!O84</f>
        <v>11357.28</v>
      </c>
      <c r="U750" s="15">
        <f>'VZGTTQ00009371 - Anto Giscard'!P84</f>
        <v>15143.04</v>
      </c>
      <c r="V750" s="98">
        <f>'VZGTTQ00009371 - Anto Giscard'!Q84</f>
        <v>0</v>
      </c>
    </row>
    <row r="751" spans="1:22" ht="20.9" customHeight="1">
      <c r="A751" s="98">
        <f>'VZGTTQ00009371 - Anto Giscard'!A85</f>
        <v>2162286</v>
      </c>
      <c r="B751" s="98" t="str">
        <f>'VZGTTQ00009371 - Anto Giscard'!B85</f>
        <v>jaswant Singh</v>
      </c>
      <c r="C751" s="98" t="str">
        <f>'VZGTTQ00009371 - Anto Giscard'!C85</f>
        <v>Offshore</v>
      </c>
      <c r="D751" s="98" t="str">
        <f>'VZGTTQ00009371 - Anto Giscard'!D85</f>
        <v>ACT 200</v>
      </c>
      <c r="E751" s="103" t="str">
        <f>'VZGTTQ00009371 - Anto Giscard'!E85</f>
        <v>ReactJS</v>
      </c>
      <c r="F751" s="111" t="s">
        <v>121</v>
      </c>
      <c r="G751" s="111" t="s">
        <v>116</v>
      </c>
      <c r="H751" s="98">
        <v>1000441057</v>
      </c>
      <c r="I751" s="98" t="s">
        <v>49</v>
      </c>
      <c r="J751" s="98" t="s">
        <v>33</v>
      </c>
      <c r="K751" s="15">
        <f>'VZGTTQ00009371 - Anto Giscard'!F85</f>
        <v>21.51</v>
      </c>
      <c r="L751" s="15">
        <f>'VZGTTQ00009371 - Anto Giscard'!G85</f>
        <v>3785.76</v>
      </c>
      <c r="M751" s="15">
        <f>'VZGTTQ00009371 - Anto Giscard'!H85</f>
        <v>0</v>
      </c>
      <c r="N751" s="15">
        <f>'VZGTTQ00009371 - Anto Giscard'!I85</f>
        <v>0</v>
      </c>
      <c r="O751" s="15">
        <f>'VZGTTQ00009371 - Anto Giscard'!J85</f>
        <v>3785.76</v>
      </c>
      <c r="P751" s="15">
        <f>'VZGTTQ00009371 - Anto Giscard'!K85</f>
        <v>3785.76</v>
      </c>
      <c r="Q751" s="15">
        <f>'VZGTTQ00009371 - Anto Giscard'!L85</f>
        <v>3785.76</v>
      </c>
      <c r="R751" s="15">
        <f>'VZGTTQ00009371 - Anto Giscard'!M85</f>
        <v>3785.76</v>
      </c>
      <c r="S751" s="15">
        <f>'VZGTTQ00009371 - Anto Giscard'!N85</f>
        <v>3785.76</v>
      </c>
      <c r="T751" s="15">
        <f>'VZGTTQ00009371 - Anto Giscard'!O85</f>
        <v>11357.28</v>
      </c>
      <c r="U751" s="15">
        <f>'VZGTTQ00009371 - Anto Giscard'!P85</f>
        <v>15143.04</v>
      </c>
      <c r="V751" s="98">
        <f>'VZGTTQ00009371 - Anto Giscard'!Q85</f>
        <v>0</v>
      </c>
    </row>
    <row r="752" spans="1:22" ht="20.9" customHeight="1">
      <c r="A752" s="98">
        <f>'VZGTTQ00009371 - Anto Giscard'!A86</f>
        <v>2310737</v>
      </c>
      <c r="B752" s="98" t="str">
        <f>'VZGTTQ00009371 - Anto Giscard'!B86</f>
        <v>Laxmi, Vijay</v>
      </c>
      <c r="C752" s="98" t="str">
        <f>'VZGTTQ00009371 - Anto Giscard'!C86</f>
        <v>Offshore</v>
      </c>
      <c r="D752" s="98" t="str">
        <f>'VZGTTQ00009371 - Anto Giscard'!D86</f>
        <v>ACT 200</v>
      </c>
      <c r="E752" s="103" t="str">
        <f>'VZGTTQ00009371 - Anto Giscard'!E86</f>
        <v>ReactJS</v>
      </c>
      <c r="F752" s="111" t="s">
        <v>121</v>
      </c>
      <c r="G752" s="111" t="s">
        <v>116</v>
      </c>
      <c r="H752" s="98">
        <v>1000430236</v>
      </c>
      <c r="I752" s="98" t="s">
        <v>116</v>
      </c>
      <c r="J752" s="98" t="s">
        <v>33</v>
      </c>
      <c r="K752" s="15">
        <f>'VZGTTQ00009371 - Anto Giscard'!F86</f>
        <v>17.670000000000002</v>
      </c>
      <c r="L752" s="15">
        <f>'VZGTTQ00009371 - Anto Giscard'!G86</f>
        <v>3109.92</v>
      </c>
      <c r="M752" s="15">
        <f>'VZGTTQ00009371 - Anto Giscard'!H86</f>
        <v>0</v>
      </c>
      <c r="N752" s="15">
        <f>'VZGTTQ00009371 - Anto Giscard'!I86</f>
        <v>0</v>
      </c>
      <c r="O752" s="15">
        <f>'VZGTTQ00009371 - Anto Giscard'!J86</f>
        <v>3109.92</v>
      </c>
      <c r="P752" s="15">
        <f>'VZGTTQ00009371 - Anto Giscard'!K86</f>
        <v>3109.92</v>
      </c>
      <c r="Q752" s="15">
        <f>'VZGTTQ00009371 - Anto Giscard'!L86</f>
        <v>3109.92</v>
      </c>
      <c r="R752" s="15">
        <f>'VZGTTQ00009371 - Anto Giscard'!M86</f>
        <v>3109.92</v>
      </c>
      <c r="S752" s="15">
        <f>'VZGTTQ00009371 - Anto Giscard'!N86</f>
        <v>3109.92</v>
      </c>
      <c r="T752" s="15">
        <f>'VZGTTQ00009371 - Anto Giscard'!O86</f>
        <v>9329.76</v>
      </c>
      <c r="U752" s="15">
        <f>'VZGTTQ00009371 - Anto Giscard'!P86</f>
        <v>12439.68</v>
      </c>
      <c r="V752" s="98">
        <f>'VZGTTQ00009371 - Anto Giscard'!Q86</f>
        <v>0</v>
      </c>
    </row>
    <row r="753" spans="1:22" ht="20.9" customHeight="1">
      <c r="A753" s="98">
        <f>'VZGTTQ00009371 - Anto Giscard'!A87</f>
        <v>2359998</v>
      </c>
      <c r="B753" s="98" t="str">
        <f>'VZGTTQ00009371 - Anto Giscard'!B87</f>
        <v>Gnanasundaram M</v>
      </c>
      <c r="C753" s="98" t="str">
        <f>'VZGTTQ00009371 - Anto Giscard'!C87</f>
        <v>Offshore</v>
      </c>
      <c r="D753" s="98" t="str">
        <f>'VZGTTQ00009371 - Anto Giscard'!D87</f>
        <v>ACT 200</v>
      </c>
      <c r="E753" s="103" t="str">
        <f>'VZGTTQ00009371 - Anto Giscard'!E87</f>
        <v>ReactJS</v>
      </c>
      <c r="F753" s="111" t="s">
        <v>121</v>
      </c>
      <c r="G753" s="111" t="s">
        <v>116</v>
      </c>
      <c r="H753" s="98">
        <v>1000410330</v>
      </c>
      <c r="I753" s="98" t="s">
        <v>113</v>
      </c>
      <c r="J753" s="98" t="s">
        <v>24</v>
      </c>
      <c r="K753" s="15">
        <f>'VZGTTQ00009371 - Anto Giscard'!F87</f>
        <v>21.51</v>
      </c>
      <c r="L753" s="15">
        <f>'VZGTTQ00009371 - Anto Giscard'!G87</f>
        <v>3785.76</v>
      </c>
      <c r="M753" s="15">
        <f>'VZGTTQ00009371 - Anto Giscard'!H87</f>
        <v>0</v>
      </c>
      <c r="N753" s="15">
        <f>'VZGTTQ00009371 - Anto Giscard'!I87</f>
        <v>0</v>
      </c>
      <c r="O753" s="15">
        <f>'VZGTTQ00009371 - Anto Giscard'!J87</f>
        <v>3785.76</v>
      </c>
      <c r="P753" s="15">
        <f>'VZGTTQ00009371 - Anto Giscard'!K87</f>
        <v>3785.76</v>
      </c>
      <c r="Q753" s="15">
        <f>'VZGTTQ00009371 - Anto Giscard'!L87</f>
        <v>3785.76</v>
      </c>
      <c r="R753" s="15">
        <f>'VZGTTQ00009371 - Anto Giscard'!M87</f>
        <v>3785.76</v>
      </c>
      <c r="S753" s="15">
        <f>'VZGTTQ00009371 - Anto Giscard'!N87</f>
        <v>3785.76</v>
      </c>
      <c r="T753" s="15">
        <f>'VZGTTQ00009371 - Anto Giscard'!O87</f>
        <v>11357.28</v>
      </c>
      <c r="U753" s="15">
        <f>'VZGTTQ00009371 - Anto Giscard'!P87</f>
        <v>15143.04</v>
      </c>
      <c r="V753" s="98">
        <f>'VZGTTQ00009371 - Anto Giscard'!Q87</f>
        <v>0</v>
      </c>
    </row>
    <row r="754" spans="1:22" ht="20.9" customHeight="1">
      <c r="A754" s="98">
        <f>'VZGTTQ00009371 - Anto Giscard'!A88</f>
        <v>2175721</v>
      </c>
      <c r="B754" s="98" t="str">
        <f>'VZGTTQ00009371 - Anto Giscard'!B88</f>
        <v>Phani kumar, Prudhivi M</v>
      </c>
      <c r="C754" s="98" t="str">
        <f>'VZGTTQ00009371 - Anto Giscard'!C88</f>
        <v>Offshore</v>
      </c>
      <c r="D754" s="98" t="str">
        <f>'VZGTTQ00009371 - Anto Giscard'!D88</f>
        <v>ACT 200</v>
      </c>
      <c r="E754" s="103" t="str">
        <f>'VZGTTQ00009371 - Anto Giscard'!E88</f>
        <v>ReactJS</v>
      </c>
      <c r="F754" s="111" t="s">
        <v>121</v>
      </c>
      <c r="G754" s="111" t="s">
        <v>116</v>
      </c>
      <c r="H754" s="98">
        <v>1000410330</v>
      </c>
      <c r="I754" s="98" t="s">
        <v>113</v>
      </c>
      <c r="J754" s="98" t="s">
        <v>33</v>
      </c>
      <c r="K754" s="15">
        <f>'VZGTTQ00009371 - Anto Giscard'!F88</f>
        <v>25.05</v>
      </c>
      <c r="L754" s="15">
        <f>'VZGTTQ00009371 - Anto Giscard'!G88</f>
        <v>4408.8</v>
      </c>
      <c r="M754" s="15">
        <f>'VZGTTQ00009371 - Anto Giscard'!H88</f>
        <v>0</v>
      </c>
      <c r="N754" s="15">
        <f>'VZGTTQ00009371 - Anto Giscard'!I88</f>
        <v>0</v>
      </c>
      <c r="O754" s="15">
        <f>'VZGTTQ00009371 - Anto Giscard'!J88</f>
        <v>4408.8</v>
      </c>
      <c r="P754" s="15">
        <f>'VZGTTQ00009371 - Anto Giscard'!K88</f>
        <v>4408.8</v>
      </c>
      <c r="Q754" s="15">
        <f>'VZGTTQ00009371 - Anto Giscard'!L88</f>
        <v>4408.8</v>
      </c>
      <c r="R754" s="15">
        <f>'VZGTTQ00009371 - Anto Giscard'!M88</f>
        <v>4408.8</v>
      </c>
      <c r="S754" s="15">
        <f>'VZGTTQ00009371 - Anto Giscard'!N88</f>
        <v>4408.8</v>
      </c>
      <c r="T754" s="15">
        <f>'VZGTTQ00009371 - Anto Giscard'!O88</f>
        <v>13226.400000000001</v>
      </c>
      <c r="U754" s="15">
        <f>'VZGTTQ00009371 - Anto Giscard'!P88</f>
        <v>17635.2</v>
      </c>
      <c r="V754" s="98">
        <f>'VZGTTQ00009371 - Anto Giscard'!Q88</f>
        <v>0</v>
      </c>
    </row>
    <row r="755" spans="1:22" ht="20.9" customHeight="1">
      <c r="A755" s="98">
        <f>'VZGTTQ00009371 - Anto Giscard'!A89</f>
        <v>2138040</v>
      </c>
      <c r="B755" s="98" t="str">
        <f>'VZGTTQ00009371 - Anto Giscard'!B89</f>
        <v>Ashutosh Bharadwaj</v>
      </c>
      <c r="C755" s="98" t="str">
        <f>'VZGTTQ00009371 - Anto Giscard'!C89</f>
        <v>Offshore</v>
      </c>
      <c r="D755" s="98" t="str">
        <f>'VZGTTQ00009371 - Anto Giscard'!D89</f>
        <v>ACT 200</v>
      </c>
      <c r="E755" s="103" t="str">
        <f>'VZGTTQ00009371 - Anto Giscard'!E89</f>
        <v>ReactJS</v>
      </c>
      <c r="F755" s="111" t="s">
        <v>121</v>
      </c>
      <c r="G755" s="111" t="s">
        <v>116</v>
      </c>
      <c r="H755" s="98">
        <v>1000430236</v>
      </c>
      <c r="I755" s="98" t="s">
        <v>116</v>
      </c>
      <c r="J755" s="98" t="s">
        <v>33</v>
      </c>
      <c r="K755" s="15">
        <f>'VZGTTQ00009371 - Anto Giscard'!F89</f>
        <v>17.670000000000002</v>
      </c>
      <c r="L755" s="15">
        <f>'VZGTTQ00009371 - Anto Giscard'!G89</f>
        <v>3109.92</v>
      </c>
      <c r="M755" s="15">
        <f>'VZGTTQ00009371 - Anto Giscard'!H89</f>
        <v>0</v>
      </c>
      <c r="N755" s="15">
        <f>'VZGTTQ00009371 - Anto Giscard'!I89</f>
        <v>0</v>
      </c>
      <c r="O755" s="15">
        <f>'VZGTTQ00009371 - Anto Giscard'!J89</f>
        <v>3109.92</v>
      </c>
      <c r="P755" s="15">
        <f>'VZGTTQ00009371 - Anto Giscard'!K89</f>
        <v>3109.92</v>
      </c>
      <c r="Q755" s="15">
        <f>'VZGTTQ00009371 - Anto Giscard'!L89</f>
        <v>3109.92</v>
      </c>
      <c r="R755" s="15">
        <f>'VZGTTQ00009371 - Anto Giscard'!M89</f>
        <v>3109.92</v>
      </c>
      <c r="S755" s="15">
        <f>'VZGTTQ00009371 - Anto Giscard'!N89</f>
        <v>3109.92</v>
      </c>
      <c r="T755" s="15">
        <f>'VZGTTQ00009371 - Anto Giscard'!O89</f>
        <v>9329.76</v>
      </c>
      <c r="U755" s="15">
        <f>'VZGTTQ00009371 - Anto Giscard'!P89</f>
        <v>12439.68</v>
      </c>
      <c r="V755" s="98">
        <f>'VZGTTQ00009371 - Anto Giscard'!Q89</f>
        <v>0</v>
      </c>
    </row>
    <row r="756" spans="1:22" ht="20.9" customHeight="1">
      <c r="A756" s="98">
        <f>'VZGTTQ00009371 - Anto Giscard'!A90</f>
        <v>2102075</v>
      </c>
      <c r="B756" s="98" t="str">
        <f>'VZGTTQ00009371 - Anto Giscard'!B90</f>
        <v>Satyam Gautam</v>
      </c>
      <c r="C756" s="98" t="str">
        <f>'VZGTTQ00009371 - Anto Giscard'!C90</f>
        <v>Offshore</v>
      </c>
      <c r="D756" s="98" t="str">
        <f>'VZGTTQ00009371 - Anto Giscard'!D90</f>
        <v>ACT 200</v>
      </c>
      <c r="E756" s="103" t="str">
        <f>'VZGTTQ00009371 - Anto Giscard'!E90</f>
        <v>ReactJS</v>
      </c>
      <c r="F756" s="111" t="s">
        <v>121</v>
      </c>
      <c r="G756" s="111" t="s">
        <v>116</v>
      </c>
      <c r="H756" s="98" t="e">
        <v>#N/A</v>
      </c>
      <c r="I756" s="98" t="e">
        <v>#N/A</v>
      </c>
      <c r="J756" s="98" t="e">
        <v>#N/A</v>
      </c>
      <c r="K756" s="15">
        <f>'VZGTTQ00009371 - Anto Giscard'!F90</f>
        <v>21.51</v>
      </c>
      <c r="L756" s="15">
        <f>'VZGTTQ00009371 - Anto Giscard'!G90</f>
        <v>3785.76</v>
      </c>
      <c r="M756" s="15">
        <f>'VZGTTQ00009371 - Anto Giscard'!H90</f>
        <v>0</v>
      </c>
      <c r="N756" s="15">
        <f>'VZGTTQ00009371 - Anto Giscard'!I90</f>
        <v>0</v>
      </c>
      <c r="O756" s="15">
        <f>'VZGTTQ00009371 - Anto Giscard'!J90</f>
        <v>3785.76</v>
      </c>
      <c r="P756" s="15">
        <f>'VZGTTQ00009371 - Anto Giscard'!K90</f>
        <v>3785.76</v>
      </c>
      <c r="Q756" s="15">
        <f>'VZGTTQ00009371 - Anto Giscard'!L90</f>
        <v>3785.76</v>
      </c>
      <c r="R756" s="15">
        <f>'VZGTTQ00009371 - Anto Giscard'!M90</f>
        <v>3785.76</v>
      </c>
      <c r="S756" s="15">
        <f>'VZGTTQ00009371 - Anto Giscard'!N90</f>
        <v>3785.76</v>
      </c>
      <c r="T756" s="15">
        <f>'VZGTTQ00009371 - Anto Giscard'!O90</f>
        <v>11357.28</v>
      </c>
      <c r="U756" s="15">
        <f>'VZGTTQ00009371 - Anto Giscard'!P90</f>
        <v>15143.04</v>
      </c>
      <c r="V756" s="98">
        <f>'VZGTTQ00009371 - Anto Giscard'!Q90</f>
        <v>0</v>
      </c>
    </row>
    <row r="757" spans="1:22" ht="20.9" customHeight="1">
      <c r="A757" s="98">
        <f>'VZGTTQ00009371 - Anto Giscard'!A91</f>
        <v>2085375</v>
      </c>
      <c r="B757" s="98" t="str">
        <f>'VZGTTQ00009371 - Anto Giscard'!B91</f>
        <v>Hiremath, Sadanand</v>
      </c>
      <c r="C757" s="98" t="str">
        <f>'VZGTTQ00009371 - Anto Giscard'!C91</f>
        <v>Offshore</v>
      </c>
      <c r="D757" s="98" t="str">
        <f>'VZGTTQ00009371 - Anto Giscard'!D91</f>
        <v>ACT 200</v>
      </c>
      <c r="E757" s="103" t="str">
        <f>'VZGTTQ00009371 - Anto Giscard'!E91</f>
        <v>ReactJS</v>
      </c>
      <c r="F757" s="111" t="s">
        <v>121</v>
      </c>
      <c r="G757" s="111" t="s">
        <v>116</v>
      </c>
      <c r="H757" s="98">
        <v>1000430236</v>
      </c>
      <c r="I757" s="98" t="s">
        <v>116</v>
      </c>
      <c r="J757" s="98" t="s">
        <v>33</v>
      </c>
      <c r="K757" s="15">
        <f>'VZGTTQ00009371 - Anto Giscard'!F91</f>
        <v>17.670000000000002</v>
      </c>
      <c r="L757" s="15">
        <f>'VZGTTQ00009371 - Anto Giscard'!G91</f>
        <v>3109.92</v>
      </c>
      <c r="M757" s="15">
        <f>'VZGTTQ00009371 - Anto Giscard'!H91</f>
        <v>0</v>
      </c>
      <c r="N757" s="15">
        <f>'VZGTTQ00009371 - Anto Giscard'!I91</f>
        <v>0</v>
      </c>
      <c r="O757" s="15">
        <f>'VZGTTQ00009371 - Anto Giscard'!J91</f>
        <v>3109.92</v>
      </c>
      <c r="P757" s="15">
        <f>'VZGTTQ00009371 - Anto Giscard'!K91</f>
        <v>3109.92</v>
      </c>
      <c r="Q757" s="15">
        <f>'VZGTTQ00009371 - Anto Giscard'!L91</f>
        <v>3109.92</v>
      </c>
      <c r="R757" s="15">
        <f>'VZGTTQ00009371 - Anto Giscard'!M91</f>
        <v>3109.92</v>
      </c>
      <c r="S757" s="15">
        <f>'VZGTTQ00009371 - Anto Giscard'!N91</f>
        <v>3109.92</v>
      </c>
      <c r="T757" s="15">
        <f>'VZGTTQ00009371 - Anto Giscard'!O91</f>
        <v>9329.76</v>
      </c>
      <c r="U757" s="15">
        <f>'VZGTTQ00009371 - Anto Giscard'!P91</f>
        <v>12439.68</v>
      </c>
      <c r="V757" s="98">
        <f>'VZGTTQ00009371 - Anto Giscard'!Q91</f>
        <v>0</v>
      </c>
    </row>
    <row r="758" spans="1:22" ht="20.9" customHeight="1">
      <c r="A758" s="98">
        <f>'VZGTTQ00009371 - Anto Giscard'!A92</f>
        <v>2073225</v>
      </c>
      <c r="B758" s="98" t="str">
        <f>'VZGTTQ00009371 - Anto Giscard'!B92</f>
        <v>Mounika, Yeddula</v>
      </c>
      <c r="C758" s="98" t="str">
        <f>'VZGTTQ00009371 - Anto Giscard'!C92</f>
        <v>Offshore</v>
      </c>
      <c r="D758" s="98" t="str">
        <f>'VZGTTQ00009371 - Anto Giscard'!D92</f>
        <v>ACT 200</v>
      </c>
      <c r="E758" s="103" t="str">
        <f>'VZGTTQ00009371 - Anto Giscard'!E92</f>
        <v>QA Analyst</v>
      </c>
      <c r="F758" s="111" t="s">
        <v>121</v>
      </c>
      <c r="G758" s="111" t="s">
        <v>116</v>
      </c>
      <c r="H758" s="98">
        <v>1000430236</v>
      </c>
      <c r="I758" s="98" t="s">
        <v>116</v>
      </c>
      <c r="J758" s="98" t="s">
        <v>26</v>
      </c>
      <c r="K758" s="15">
        <f>'VZGTTQ00009371 - Anto Giscard'!F92</f>
        <v>17.07</v>
      </c>
      <c r="L758" s="15">
        <f>'VZGTTQ00009371 - Anto Giscard'!G92</f>
        <v>3004.32</v>
      </c>
      <c r="M758" s="15">
        <f>'VZGTTQ00009371 - Anto Giscard'!H92</f>
        <v>0</v>
      </c>
      <c r="N758" s="15">
        <f>'VZGTTQ00009371 - Anto Giscard'!I92</f>
        <v>0</v>
      </c>
      <c r="O758" s="15">
        <f>'VZGTTQ00009371 - Anto Giscard'!J92</f>
        <v>3004.32</v>
      </c>
      <c r="P758" s="15">
        <f>'VZGTTQ00009371 - Anto Giscard'!K92</f>
        <v>3004.32</v>
      </c>
      <c r="Q758" s="15">
        <f>'VZGTTQ00009371 - Anto Giscard'!L92</f>
        <v>3004.32</v>
      </c>
      <c r="R758" s="15">
        <f>'VZGTTQ00009371 - Anto Giscard'!M92</f>
        <v>3004.32</v>
      </c>
      <c r="S758" s="15">
        <f>'VZGTTQ00009371 - Anto Giscard'!N92</f>
        <v>3004.32</v>
      </c>
      <c r="T758" s="15">
        <f>'VZGTTQ00009371 - Anto Giscard'!O92</f>
        <v>9012.9600000000009</v>
      </c>
      <c r="U758" s="15">
        <f>'VZGTTQ00009371 - Anto Giscard'!P92</f>
        <v>12017.28</v>
      </c>
      <c r="V758" s="98">
        <f>'VZGTTQ00009371 - Anto Giscard'!Q92</f>
        <v>0</v>
      </c>
    </row>
    <row r="759" spans="1:22" ht="20.9" customHeight="1">
      <c r="A759" s="98">
        <f>'VZGTTQ00009371 - Anto Giscard'!A93</f>
        <v>630149</v>
      </c>
      <c r="B759" s="98" t="str">
        <f>'VZGTTQ00009371 - Anto Giscard'!B93</f>
        <v>Vasu Gattu</v>
      </c>
      <c r="C759" s="98" t="str">
        <f>'VZGTTQ00009371 - Anto Giscard'!C93</f>
        <v>Offshore</v>
      </c>
      <c r="D759" s="98" t="str">
        <f>'VZGTTQ00009371 - Anto Giscard'!D93</f>
        <v>ACT 200</v>
      </c>
      <c r="E759" s="103" t="str">
        <f>'VZGTTQ00009371 - Anto Giscard'!E93</f>
        <v>QA Analyst</v>
      </c>
      <c r="F759" s="111" t="s">
        <v>121</v>
      </c>
      <c r="G759" s="111" t="s">
        <v>116</v>
      </c>
      <c r="H759" s="98">
        <v>1000430236</v>
      </c>
      <c r="I759" s="98" t="s">
        <v>116</v>
      </c>
      <c r="J759" s="98" t="s">
        <v>26</v>
      </c>
      <c r="K759" s="15">
        <f>'VZGTTQ00009371 - Anto Giscard'!F93</f>
        <v>23.13</v>
      </c>
      <c r="L759" s="15">
        <f>'VZGTTQ00009371 - Anto Giscard'!G93</f>
        <v>4070.8799999999997</v>
      </c>
      <c r="M759" s="15">
        <f>'VZGTTQ00009371 - Anto Giscard'!H93</f>
        <v>0</v>
      </c>
      <c r="N759" s="15">
        <f>'VZGTTQ00009371 - Anto Giscard'!I93</f>
        <v>0</v>
      </c>
      <c r="O759" s="15">
        <f>'VZGTTQ00009371 - Anto Giscard'!J93</f>
        <v>4070.8799999999997</v>
      </c>
      <c r="P759" s="15">
        <f>'VZGTTQ00009371 - Anto Giscard'!K93</f>
        <v>4070.8799999999997</v>
      </c>
      <c r="Q759" s="15">
        <f>'VZGTTQ00009371 - Anto Giscard'!L93</f>
        <v>4070.8799999999997</v>
      </c>
      <c r="R759" s="15">
        <f>'VZGTTQ00009371 - Anto Giscard'!M93</f>
        <v>4070.8799999999997</v>
      </c>
      <c r="S759" s="15">
        <f>'VZGTTQ00009371 - Anto Giscard'!N93</f>
        <v>4070.8799999999997</v>
      </c>
      <c r="T759" s="15">
        <f>'VZGTTQ00009371 - Anto Giscard'!O93</f>
        <v>12212.64</v>
      </c>
      <c r="U759" s="15">
        <f>'VZGTTQ00009371 - Anto Giscard'!P93</f>
        <v>16283.519999999999</v>
      </c>
      <c r="V759" s="98">
        <f>'VZGTTQ00009371 - Anto Giscard'!Q93</f>
        <v>0</v>
      </c>
    </row>
    <row r="760" spans="1:22" ht="20.9" customHeight="1">
      <c r="A760" s="98">
        <f>'VZGTTQ00009371 - Anto Giscard'!A94</f>
        <v>2178381</v>
      </c>
      <c r="B760" s="98" t="str">
        <f>'VZGTTQ00009371 - Anto Giscard'!B94</f>
        <v>Tamil Selvam</v>
      </c>
      <c r="C760" s="98" t="str">
        <f>'VZGTTQ00009371 - Anto Giscard'!C94</f>
        <v>Offshore</v>
      </c>
      <c r="D760" s="98" t="str">
        <f>'VZGTTQ00009371 - Anto Giscard'!D94</f>
        <v>ACT 200</v>
      </c>
      <c r="E760" s="103" t="str">
        <f>'VZGTTQ00009371 - Anto Giscard'!E94</f>
        <v>QA Analyst</v>
      </c>
      <c r="F760" s="111" t="s">
        <v>121</v>
      </c>
      <c r="G760" s="111" t="s">
        <v>116</v>
      </c>
      <c r="H760" s="98">
        <v>1000430236</v>
      </c>
      <c r="I760" s="98" t="s">
        <v>116</v>
      </c>
      <c r="J760" s="98" t="s">
        <v>26</v>
      </c>
      <c r="K760" s="15">
        <f>'VZGTTQ00009371 - Anto Giscard'!F94</f>
        <v>20.2</v>
      </c>
      <c r="L760" s="15">
        <f>'VZGTTQ00009371 - Anto Giscard'!G94</f>
        <v>3555.2</v>
      </c>
      <c r="M760" s="15">
        <f>'VZGTTQ00009371 - Anto Giscard'!H94</f>
        <v>0</v>
      </c>
      <c r="N760" s="15">
        <f>'VZGTTQ00009371 - Anto Giscard'!I94</f>
        <v>0</v>
      </c>
      <c r="O760" s="15">
        <f>'VZGTTQ00009371 - Anto Giscard'!J94</f>
        <v>3555.2</v>
      </c>
      <c r="P760" s="15">
        <f>'VZGTTQ00009371 - Anto Giscard'!K94</f>
        <v>3555.2</v>
      </c>
      <c r="Q760" s="15">
        <f>'VZGTTQ00009371 - Anto Giscard'!L94</f>
        <v>3555.2</v>
      </c>
      <c r="R760" s="15">
        <f>'VZGTTQ00009371 - Anto Giscard'!M94</f>
        <v>3555.2</v>
      </c>
      <c r="S760" s="15">
        <f>'VZGTTQ00009371 - Anto Giscard'!N94</f>
        <v>3555.2</v>
      </c>
      <c r="T760" s="15">
        <f>'VZGTTQ00009371 - Anto Giscard'!O94</f>
        <v>10665.599999999999</v>
      </c>
      <c r="U760" s="15">
        <f>'VZGTTQ00009371 - Anto Giscard'!P94</f>
        <v>14220.8</v>
      </c>
      <c r="V760" s="98">
        <f>'VZGTTQ00009371 - Anto Giscard'!Q94</f>
        <v>0</v>
      </c>
    </row>
    <row r="761" spans="1:22" ht="20.9" customHeight="1">
      <c r="A761" s="98">
        <f>'VZGTTQ00009371 - Anto Giscard'!A95</f>
        <v>2300597</v>
      </c>
      <c r="B761" s="98" t="str">
        <f>'VZGTTQ00009371 - Anto Giscard'!B95</f>
        <v>Gummala Sravani</v>
      </c>
      <c r="C761" s="98" t="str">
        <f>'VZGTTQ00009371 - Anto Giscard'!C95</f>
        <v>Offshore</v>
      </c>
      <c r="D761" s="98" t="str">
        <f>'VZGTTQ00009371 - Anto Giscard'!D95</f>
        <v>ACT 200</v>
      </c>
      <c r="E761" s="103" t="str">
        <f>'VZGTTQ00009371 - Anto Giscard'!E95</f>
        <v>QA Analyst</v>
      </c>
      <c r="F761" s="111" t="s">
        <v>121</v>
      </c>
      <c r="G761" s="111" t="s">
        <v>116</v>
      </c>
      <c r="H761" s="98">
        <v>1000430236</v>
      </c>
      <c r="I761" s="98" t="s">
        <v>116</v>
      </c>
      <c r="J761" s="98" t="s">
        <v>26</v>
      </c>
      <c r="K761" s="15">
        <f>'VZGTTQ00009371 - Anto Giscard'!F95</f>
        <v>20.2</v>
      </c>
      <c r="L761" s="15">
        <f>'VZGTTQ00009371 - Anto Giscard'!G95</f>
        <v>3555.2</v>
      </c>
      <c r="M761" s="15">
        <f>'VZGTTQ00009371 - Anto Giscard'!H95</f>
        <v>0</v>
      </c>
      <c r="N761" s="15">
        <f>'VZGTTQ00009371 - Anto Giscard'!I95</f>
        <v>0</v>
      </c>
      <c r="O761" s="15">
        <f>'VZGTTQ00009371 - Anto Giscard'!J95</f>
        <v>3555.2</v>
      </c>
      <c r="P761" s="15">
        <f>'VZGTTQ00009371 - Anto Giscard'!K95</f>
        <v>3555.2</v>
      </c>
      <c r="Q761" s="15">
        <f>'VZGTTQ00009371 - Anto Giscard'!L95</f>
        <v>3555.2</v>
      </c>
      <c r="R761" s="15">
        <f>'VZGTTQ00009371 - Anto Giscard'!M95</f>
        <v>3555.2</v>
      </c>
      <c r="S761" s="15">
        <f>'VZGTTQ00009371 - Anto Giscard'!N95</f>
        <v>3555.2</v>
      </c>
      <c r="T761" s="15">
        <f>'VZGTTQ00009371 - Anto Giscard'!O95</f>
        <v>10665.599999999999</v>
      </c>
      <c r="U761" s="15">
        <f>'VZGTTQ00009371 - Anto Giscard'!P95</f>
        <v>14220.8</v>
      </c>
      <c r="V761" s="98">
        <f>'VZGTTQ00009371 - Anto Giscard'!Q95</f>
        <v>0</v>
      </c>
    </row>
    <row r="762" spans="1:22" ht="20.9" customHeight="1">
      <c r="A762" s="98">
        <f>'VZGTTQ00009371 - Anto Giscard'!A96</f>
        <v>2108228</v>
      </c>
      <c r="B762" s="98" t="str">
        <f>'VZGTTQ00009371 - Anto Giscard'!B96</f>
        <v>Sonu Kumar</v>
      </c>
      <c r="C762" s="98" t="str">
        <f>'VZGTTQ00009371 - Anto Giscard'!C96</f>
        <v>Offshore</v>
      </c>
      <c r="D762" s="98" t="str">
        <f>'VZGTTQ00009371 - Anto Giscard'!D96</f>
        <v>ACT 200</v>
      </c>
      <c r="E762" s="103" t="str">
        <f>'VZGTTQ00009371 - Anto Giscard'!E96</f>
        <v>QA Analyst</v>
      </c>
      <c r="F762" s="111" t="s">
        <v>121</v>
      </c>
      <c r="G762" s="111" t="s">
        <v>116</v>
      </c>
      <c r="H762" s="98">
        <v>1000430236</v>
      </c>
      <c r="I762" s="98" t="s">
        <v>116</v>
      </c>
      <c r="J762" s="98" t="s">
        <v>26</v>
      </c>
      <c r="K762" s="15">
        <f>'VZGTTQ00009371 - Anto Giscard'!F96</f>
        <v>17.07</v>
      </c>
      <c r="L762" s="15">
        <f>'VZGTTQ00009371 - Anto Giscard'!G96</f>
        <v>3004.32</v>
      </c>
      <c r="M762" s="15">
        <f>'VZGTTQ00009371 - Anto Giscard'!H96</f>
        <v>0</v>
      </c>
      <c r="N762" s="15">
        <f>'VZGTTQ00009371 - Anto Giscard'!I96</f>
        <v>0</v>
      </c>
      <c r="O762" s="15">
        <f>'VZGTTQ00009371 - Anto Giscard'!J96</f>
        <v>3004.32</v>
      </c>
      <c r="P762" s="15">
        <f>'VZGTTQ00009371 - Anto Giscard'!K96</f>
        <v>3004.32</v>
      </c>
      <c r="Q762" s="15">
        <f>'VZGTTQ00009371 - Anto Giscard'!L96</f>
        <v>3004.32</v>
      </c>
      <c r="R762" s="15">
        <f>'VZGTTQ00009371 - Anto Giscard'!M96</f>
        <v>3004.32</v>
      </c>
      <c r="S762" s="15">
        <f>'VZGTTQ00009371 - Anto Giscard'!N96</f>
        <v>3004.32</v>
      </c>
      <c r="T762" s="15">
        <f>'VZGTTQ00009371 - Anto Giscard'!O96</f>
        <v>9012.9600000000009</v>
      </c>
      <c r="U762" s="15">
        <f>'VZGTTQ00009371 - Anto Giscard'!P96</f>
        <v>12017.28</v>
      </c>
      <c r="V762" s="98">
        <f>'VZGTTQ00009371 - Anto Giscard'!Q96</f>
        <v>0</v>
      </c>
    </row>
    <row r="763" spans="1:22" ht="20.9" customHeight="1">
      <c r="A763" s="98">
        <f>'VZGTTQ00009371 - Anto Giscard'!A97</f>
        <v>2015120</v>
      </c>
      <c r="B763" s="98" t="str">
        <f>'VZGTTQ00009371 - Anto Giscard'!B97</f>
        <v>Palanisamy,Guha Prashanthini</v>
      </c>
      <c r="C763" s="98" t="str">
        <f>'VZGTTQ00009371 - Anto Giscard'!C97</f>
        <v>Offshore</v>
      </c>
      <c r="D763" s="98" t="str">
        <f>'VZGTTQ00009371 - Anto Giscard'!D97</f>
        <v>ACT 200</v>
      </c>
      <c r="E763" s="103" t="str">
        <f>'VZGTTQ00009371 - Anto Giscard'!E97</f>
        <v>QA Analyst</v>
      </c>
      <c r="F763" s="111" t="s">
        <v>121</v>
      </c>
      <c r="G763" s="111" t="s">
        <v>116</v>
      </c>
      <c r="H763" s="98">
        <v>1000430236</v>
      </c>
      <c r="I763" s="98" t="s">
        <v>116</v>
      </c>
      <c r="J763" s="98" t="s">
        <v>26</v>
      </c>
      <c r="K763" s="15">
        <f>'VZGTTQ00009371 - Anto Giscard'!F97</f>
        <v>20.2</v>
      </c>
      <c r="L763" s="15">
        <f>'VZGTTQ00009371 - Anto Giscard'!G97</f>
        <v>3555.2</v>
      </c>
      <c r="M763" s="15">
        <f>'VZGTTQ00009371 - Anto Giscard'!H97</f>
        <v>0</v>
      </c>
      <c r="N763" s="15">
        <f>'VZGTTQ00009371 - Anto Giscard'!I97</f>
        <v>0</v>
      </c>
      <c r="O763" s="15">
        <f>'VZGTTQ00009371 - Anto Giscard'!J97</f>
        <v>3555.2</v>
      </c>
      <c r="P763" s="15">
        <f>'VZGTTQ00009371 - Anto Giscard'!K97</f>
        <v>3555.2</v>
      </c>
      <c r="Q763" s="15">
        <f>'VZGTTQ00009371 - Anto Giscard'!L97</f>
        <v>3555.2</v>
      </c>
      <c r="R763" s="15">
        <f>'VZGTTQ00009371 - Anto Giscard'!M97</f>
        <v>3555.2</v>
      </c>
      <c r="S763" s="15">
        <f>'VZGTTQ00009371 - Anto Giscard'!N97</f>
        <v>3555.2</v>
      </c>
      <c r="T763" s="15">
        <f>'VZGTTQ00009371 - Anto Giscard'!O97</f>
        <v>10665.599999999999</v>
      </c>
      <c r="U763" s="15">
        <f>'VZGTTQ00009371 - Anto Giscard'!P97</f>
        <v>14220.8</v>
      </c>
      <c r="V763" s="98">
        <f>'VZGTTQ00009371 - Anto Giscard'!Q97</f>
        <v>0</v>
      </c>
    </row>
    <row r="764" spans="1:22" ht="20.9" customHeight="1">
      <c r="A764" s="98">
        <f>'VZGTTQ00009371 - Anto Giscard'!A98</f>
        <v>833931</v>
      </c>
      <c r="B764" s="98" t="str">
        <f>'VZGTTQ00009371 - Anto Giscard'!B98</f>
        <v>C S, Gowrishankar</v>
      </c>
      <c r="C764" s="98" t="str">
        <f>'VZGTTQ00009371 - Anto Giscard'!C98</f>
        <v>Offshore</v>
      </c>
      <c r="D764" s="98" t="str">
        <f>'VZGTTQ00009371 - Anto Giscard'!D98</f>
        <v>ACT 200</v>
      </c>
      <c r="E764" s="103" t="str">
        <f>'VZGTTQ00009371 - Anto Giscard'!E98</f>
        <v>QA Analyst</v>
      </c>
      <c r="F764" s="111" t="s">
        <v>121</v>
      </c>
      <c r="G764" s="111" t="s">
        <v>116</v>
      </c>
      <c r="H764" s="98">
        <v>1000430236</v>
      </c>
      <c r="I764" s="98" t="s">
        <v>116</v>
      </c>
      <c r="J764" s="98" t="s">
        <v>26</v>
      </c>
      <c r="K764" s="15">
        <f>'VZGTTQ00009371 - Anto Giscard'!F98</f>
        <v>18.18</v>
      </c>
      <c r="L764" s="15">
        <f>'VZGTTQ00009371 - Anto Giscard'!G98</f>
        <v>3199.68</v>
      </c>
      <c r="M764" s="15">
        <f>'VZGTTQ00009371 - Anto Giscard'!H98</f>
        <v>0</v>
      </c>
      <c r="N764" s="15">
        <f>'VZGTTQ00009371 - Anto Giscard'!I98</f>
        <v>0</v>
      </c>
      <c r="O764" s="15">
        <f>'VZGTTQ00009371 - Anto Giscard'!J98</f>
        <v>3199.68</v>
      </c>
      <c r="P764" s="15">
        <f>'VZGTTQ00009371 - Anto Giscard'!K98</f>
        <v>3199.68</v>
      </c>
      <c r="Q764" s="15">
        <f>'VZGTTQ00009371 - Anto Giscard'!L98</f>
        <v>3199.68</v>
      </c>
      <c r="R764" s="15">
        <f>'VZGTTQ00009371 - Anto Giscard'!M98</f>
        <v>3199.68</v>
      </c>
      <c r="S764" s="15">
        <f>'VZGTTQ00009371 - Anto Giscard'!N98</f>
        <v>3199.68</v>
      </c>
      <c r="T764" s="15">
        <f>'VZGTTQ00009371 - Anto Giscard'!O98</f>
        <v>9599.0399999999991</v>
      </c>
      <c r="U764" s="15">
        <f>'VZGTTQ00009371 - Anto Giscard'!P98</f>
        <v>12798.72</v>
      </c>
      <c r="V764" s="98">
        <f>'VZGTTQ00009371 - Anto Giscard'!Q98</f>
        <v>0</v>
      </c>
    </row>
    <row r="765" spans="1:22" ht="20.9" customHeight="1">
      <c r="A765" s="98">
        <f>'VZGTTQ00009371 - Anto Giscard'!A99</f>
        <v>2091529</v>
      </c>
      <c r="B765" s="98" t="str">
        <f>'VZGTTQ00009371 - Anto Giscard'!B99</f>
        <v>Seggam Vasu</v>
      </c>
      <c r="C765" s="98" t="str">
        <f>'VZGTTQ00009371 - Anto Giscard'!C99</f>
        <v>Offshore</v>
      </c>
      <c r="D765" s="98" t="str">
        <f>'VZGTTQ00009371 - Anto Giscard'!D99</f>
        <v>ACT 200</v>
      </c>
      <c r="E765" s="103" t="str">
        <f>'VZGTTQ00009371 - Anto Giscard'!E99</f>
        <v>QA Analyst</v>
      </c>
      <c r="F765" s="111" t="s">
        <v>121</v>
      </c>
      <c r="G765" s="111" t="s">
        <v>116</v>
      </c>
      <c r="H765" s="98">
        <v>1000430236</v>
      </c>
      <c r="I765" s="98" t="s">
        <v>116</v>
      </c>
      <c r="J765" s="98" t="s">
        <v>26</v>
      </c>
      <c r="K765" s="15">
        <f>'VZGTTQ00009371 - Anto Giscard'!F99</f>
        <v>18.18</v>
      </c>
      <c r="L765" s="15">
        <f>'VZGTTQ00009371 - Anto Giscard'!G99</f>
        <v>3199.68</v>
      </c>
      <c r="M765" s="15">
        <f>'VZGTTQ00009371 - Anto Giscard'!H99</f>
        <v>0</v>
      </c>
      <c r="N765" s="15">
        <f>'VZGTTQ00009371 - Anto Giscard'!I99</f>
        <v>0</v>
      </c>
      <c r="O765" s="15">
        <f>'VZGTTQ00009371 - Anto Giscard'!J99</f>
        <v>3199.68</v>
      </c>
      <c r="P765" s="15">
        <f>'VZGTTQ00009371 - Anto Giscard'!K99</f>
        <v>3199.68</v>
      </c>
      <c r="Q765" s="15">
        <f>'VZGTTQ00009371 - Anto Giscard'!L99</f>
        <v>3199.68</v>
      </c>
      <c r="R765" s="15">
        <f>'VZGTTQ00009371 - Anto Giscard'!M99</f>
        <v>3199.68</v>
      </c>
      <c r="S765" s="15">
        <f>'VZGTTQ00009371 - Anto Giscard'!N99</f>
        <v>3199.68</v>
      </c>
      <c r="T765" s="15">
        <f>'VZGTTQ00009371 - Anto Giscard'!O99</f>
        <v>9599.0399999999991</v>
      </c>
      <c r="U765" s="15">
        <f>'VZGTTQ00009371 - Anto Giscard'!P99</f>
        <v>12798.72</v>
      </c>
      <c r="V765" s="98">
        <f>'VZGTTQ00009371 - Anto Giscard'!Q99</f>
        <v>0</v>
      </c>
    </row>
    <row r="766" spans="1:22" ht="20.9" customHeight="1">
      <c r="A766" s="98">
        <f>'VZGTTQ00009371 - Anto Giscard'!A100</f>
        <v>2102700</v>
      </c>
      <c r="B766" s="98" t="str">
        <f>'VZGTTQ00009371 - Anto Giscard'!B100</f>
        <v>pratyusha parida</v>
      </c>
      <c r="C766" s="98" t="str">
        <f>'VZGTTQ00009371 - Anto Giscard'!C100</f>
        <v>Offshore</v>
      </c>
      <c r="D766" s="98" t="str">
        <f>'VZGTTQ00009371 - Anto Giscard'!D100</f>
        <v>ACT 200</v>
      </c>
      <c r="E766" s="103" t="str">
        <f>'VZGTTQ00009371 - Anto Giscard'!E100</f>
        <v>QA Analyst</v>
      </c>
      <c r="F766" s="111" t="s">
        <v>121</v>
      </c>
      <c r="G766" s="111" t="s">
        <v>116</v>
      </c>
      <c r="H766" s="98">
        <v>1000430236</v>
      </c>
      <c r="I766" s="98" t="s">
        <v>116</v>
      </c>
      <c r="J766" s="98" t="s">
        <v>26</v>
      </c>
      <c r="K766" s="15">
        <f>'VZGTTQ00009371 - Anto Giscard'!F100</f>
        <v>17.07</v>
      </c>
      <c r="L766" s="15">
        <f>'VZGTTQ00009371 - Anto Giscard'!G100</f>
        <v>3004.32</v>
      </c>
      <c r="M766" s="15">
        <f>'VZGTTQ00009371 - Anto Giscard'!H100</f>
        <v>0</v>
      </c>
      <c r="N766" s="15">
        <f>'VZGTTQ00009371 - Anto Giscard'!I100</f>
        <v>0</v>
      </c>
      <c r="O766" s="15">
        <f>'VZGTTQ00009371 - Anto Giscard'!J100</f>
        <v>3004.32</v>
      </c>
      <c r="P766" s="15">
        <f>'VZGTTQ00009371 - Anto Giscard'!K100</f>
        <v>3004.32</v>
      </c>
      <c r="Q766" s="15">
        <f>'VZGTTQ00009371 - Anto Giscard'!L100</f>
        <v>3004.32</v>
      </c>
      <c r="R766" s="15">
        <f>'VZGTTQ00009371 - Anto Giscard'!M100</f>
        <v>3004.32</v>
      </c>
      <c r="S766" s="15">
        <f>'VZGTTQ00009371 - Anto Giscard'!N100</f>
        <v>3004.32</v>
      </c>
      <c r="T766" s="15">
        <f>'VZGTTQ00009371 - Anto Giscard'!O100</f>
        <v>9012.9600000000009</v>
      </c>
      <c r="U766" s="15">
        <f>'VZGTTQ00009371 - Anto Giscard'!P100</f>
        <v>12017.28</v>
      </c>
      <c r="V766" s="98">
        <f>'VZGTTQ00009371 - Anto Giscard'!Q100</f>
        <v>0</v>
      </c>
    </row>
    <row r="767" spans="1:22" ht="20.9" customHeight="1">
      <c r="A767" s="98">
        <f>'VZGTTQ00009371 - Anto Giscard'!A101</f>
        <v>2339143</v>
      </c>
      <c r="B767" s="98" t="str">
        <f>'VZGTTQ00009371 - Anto Giscard'!B101</f>
        <v>Mohanasundaram S</v>
      </c>
      <c r="C767" s="98" t="str">
        <f>'VZGTTQ00009371 - Anto Giscard'!C101</f>
        <v>Offshore</v>
      </c>
      <c r="D767" s="98" t="str">
        <f>'VZGTTQ00009371 - Anto Giscard'!D101</f>
        <v>ACT 195</v>
      </c>
      <c r="E767" s="103" t="str">
        <f>'VZGTTQ00009371 - Anto Giscard'!E101</f>
        <v>Release Train Engineer</v>
      </c>
      <c r="F767" s="111" t="s">
        <v>121</v>
      </c>
      <c r="G767" s="111" t="s">
        <v>116</v>
      </c>
      <c r="H767" s="98" t="e">
        <v>#N/A</v>
      </c>
      <c r="I767" s="98" t="e">
        <v>#N/A</v>
      </c>
      <c r="J767" s="98" t="e">
        <v>#N/A</v>
      </c>
      <c r="K767" s="15">
        <f>'VZGTTQ00009371 - Anto Giscard'!F101</f>
        <v>20.2</v>
      </c>
      <c r="L767" s="15">
        <f>'VZGTTQ00009371 - Anto Giscard'!G101</f>
        <v>3555.2</v>
      </c>
      <c r="M767" s="15">
        <f>'VZGTTQ00009371 - Anto Giscard'!H101</f>
        <v>0</v>
      </c>
      <c r="N767" s="15">
        <f>'VZGTTQ00009371 - Anto Giscard'!I101</f>
        <v>0</v>
      </c>
      <c r="O767" s="15">
        <f>'VZGTTQ00009371 - Anto Giscard'!J101</f>
        <v>3555.2</v>
      </c>
      <c r="P767" s="15">
        <f>'VZGTTQ00009371 - Anto Giscard'!K101</f>
        <v>3555.2</v>
      </c>
      <c r="Q767" s="15">
        <f>'VZGTTQ00009371 - Anto Giscard'!L101</f>
        <v>3555.2</v>
      </c>
      <c r="R767" s="15">
        <f>'VZGTTQ00009371 - Anto Giscard'!M101</f>
        <v>3555.2</v>
      </c>
      <c r="S767" s="15">
        <f>'VZGTTQ00009371 - Anto Giscard'!N101</f>
        <v>3555.2</v>
      </c>
      <c r="T767" s="15">
        <f>'VZGTTQ00009371 - Anto Giscard'!O101</f>
        <v>10665.599999999999</v>
      </c>
      <c r="U767" s="15">
        <f>'VZGTTQ00009371 - Anto Giscard'!P101</f>
        <v>14220.8</v>
      </c>
      <c r="V767" s="98">
        <f>'VZGTTQ00009371 - Anto Giscard'!Q101</f>
        <v>0</v>
      </c>
    </row>
    <row r="768" spans="1:22" ht="20.9" customHeight="1">
      <c r="A768" s="98">
        <f>'VZGTTQ00009371 - Anto Giscard'!A102</f>
        <v>2330921</v>
      </c>
      <c r="B768" s="98" t="str">
        <f>'VZGTTQ00009371 - Anto Giscard'!B102</f>
        <v>Ramkumar Sivakumar</v>
      </c>
      <c r="C768" s="98" t="str">
        <f>'VZGTTQ00009371 - Anto Giscard'!C102</f>
        <v>Offshore</v>
      </c>
      <c r="D768" s="98" t="str">
        <f>'VZGTTQ00009371 - Anto Giscard'!D102</f>
        <v>ACT 195</v>
      </c>
      <c r="E768" s="103" t="str">
        <f>'VZGTTQ00009371 - Anto Giscard'!E102</f>
        <v>Java Springboot Microservices SpringReactive</v>
      </c>
      <c r="F768" s="111" t="s">
        <v>121</v>
      </c>
      <c r="G768" s="111" t="s">
        <v>116</v>
      </c>
      <c r="H768" s="98">
        <v>1000410330</v>
      </c>
      <c r="I768" s="98" t="s">
        <v>113</v>
      </c>
      <c r="J768" s="98" t="s">
        <v>53</v>
      </c>
      <c r="K768" s="15">
        <f>'VZGTTQ00009371 - Anto Giscard'!F102</f>
        <v>19.37</v>
      </c>
      <c r="L768" s="15">
        <f>'VZGTTQ00009371 - Anto Giscard'!G102</f>
        <v>3409.1200000000003</v>
      </c>
      <c r="M768" s="15">
        <f>'VZGTTQ00009371 - Anto Giscard'!H102</f>
        <v>0</v>
      </c>
      <c r="N768" s="15">
        <f>'VZGTTQ00009371 - Anto Giscard'!I102</f>
        <v>0</v>
      </c>
      <c r="O768" s="15">
        <f>'VZGTTQ00009371 - Anto Giscard'!J102</f>
        <v>3409.1200000000003</v>
      </c>
      <c r="P768" s="15">
        <f>'VZGTTQ00009371 - Anto Giscard'!K102</f>
        <v>3409.1200000000003</v>
      </c>
      <c r="Q768" s="15">
        <f>'VZGTTQ00009371 - Anto Giscard'!L102</f>
        <v>3409.1200000000003</v>
      </c>
      <c r="R768" s="15">
        <f>'VZGTTQ00009371 - Anto Giscard'!M102</f>
        <v>3409.1200000000003</v>
      </c>
      <c r="S768" s="15">
        <f>'VZGTTQ00009371 - Anto Giscard'!N102</f>
        <v>3409.1200000000003</v>
      </c>
      <c r="T768" s="15">
        <f>'VZGTTQ00009371 - Anto Giscard'!O102</f>
        <v>10227.36</v>
      </c>
      <c r="U768" s="15">
        <f>'VZGTTQ00009371 - Anto Giscard'!P102</f>
        <v>13636.480000000001</v>
      </c>
      <c r="V768" s="98">
        <f>'VZGTTQ00009371 - Anto Giscard'!Q102</f>
        <v>0</v>
      </c>
    </row>
    <row r="769" spans="1:22" ht="20.9" customHeight="1">
      <c r="A769" s="98">
        <f>'VZGTTQ00009371 - Anto Giscard'!A103</f>
        <v>2324686</v>
      </c>
      <c r="B769" s="98" t="str">
        <f>'VZGTTQ00009371 - Anto Giscard'!B103</f>
        <v>Janani Ramachandran</v>
      </c>
      <c r="C769" s="98" t="str">
        <f>'VZGTTQ00009371 - Anto Giscard'!C103</f>
        <v>Offshore</v>
      </c>
      <c r="D769" s="98" t="str">
        <f>'VZGTTQ00009371 - Anto Giscard'!D103</f>
        <v>ACT 195</v>
      </c>
      <c r="E769" s="103" t="str">
        <f>'VZGTTQ00009371 - Anto Giscard'!E103</f>
        <v>Java Springboot Microservices SpringReactive</v>
      </c>
      <c r="F769" s="111" t="s">
        <v>121</v>
      </c>
      <c r="G769" s="111" t="s">
        <v>116</v>
      </c>
      <c r="H769" s="98">
        <v>1000430236</v>
      </c>
      <c r="I769" s="98" t="s">
        <v>116</v>
      </c>
      <c r="J769" s="98" t="s">
        <v>33</v>
      </c>
      <c r="K769" s="15">
        <f>'VZGTTQ00009371 - Anto Giscard'!F103</f>
        <v>17.670000000000002</v>
      </c>
      <c r="L769" s="15">
        <f>'VZGTTQ00009371 - Anto Giscard'!G103</f>
        <v>3109.92</v>
      </c>
      <c r="M769" s="15">
        <f>'VZGTTQ00009371 - Anto Giscard'!H103</f>
        <v>0</v>
      </c>
      <c r="N769" s="15">
        <f>'VZGTTQ00009371 - Anto Giscard'!I103</f>
        <v>0</v>
      </c>
      <c r="O769" s="15">
        <f>'VZGTTQ00009371 - Anto Giscard'!J103</f>
        <v>3109.92</v>
      </c>
      <c r="P769" s="15">
        <f>'VZGTTQ00009371 - Anto Giscard'!K103</f>
        <v>3109.92</v>
      </c>
      <c r="Q769" s="15">
        <f>'VZGTTQ00009371 - Anto Giscard'!L103</f>
        <v>3109.92</v>
      </c>
      <c r="R769" s="15">
        <f>'VZGTTQ00009371 - Anto Giscard'!M103</f>
        <v>3109.92</v>
      </c>
      <c r="S769" s="15">
        <f>'VZGTTQ00009371 - Anto Giscard'!N103</f>
        <v>3109.92</v>
      </c>
      <c r="T769" s="15">
        <f>'VZGTTQ00009371 - Anto Giscard'!O103</f>
        <v>9329.76</v>
      </c>
      <c r="U769" s="15">
        <f>'VZGTTQ00009371 - Anto Giscard'!P103</f>
        <v>12439.68</v>
      </c>
      <c r="V769" s="98">
        <f>'VZGTTQ00009371 - Anto Giscard'!Q103</f>
        <v>0</v>
      </c>
    </row>
    <row r="770" spans="1:22" ht="20.9" customHeight="1">
      <c r="A770" s="98">
        <f>'VZGTTQ00009371 - Anto Giscard'!A104</f>
        <v>904233</v>
      </c>
      <c r="B770" s="98" t="str">
        <f>'VZGTTQ00009371 - Anto Giscard'!B104</f>
        <v>Ayush kumar Saksena</v>
      </c>
      <c r="C770" s="98" t="str">
        <f>'VZGTTQ00009371 - Anto Giscard'!C104</f>
        <v>Offshore</v>
      </c>
      <c r="D770" s="98" t="str">
        <f>'VZGTTQ00009371 - Anto Giscard'!D104</f>
        <v>ACT 195</v>
      </c>
      <c r="E770" s="103" t="str">
        <f>'VZGTTQ00009371 - Anto Giscard'!E104</f>
        <v>Java Springboot Microservices SpringReactive</v>
      </c>
      <c r="F770" s="111" t="s">
        <v>121</v>
      </c>
      <c r="G770" s="111" t="s">
        <v>116</v>
      </c>
      <c r="H770" s="98">
        <v>1000430236</v>
      </c>
      <c r="I770" s="98" t="s">
        <v>116</v>
      </c>
      <c r="J770" s="98" t="s">
        <v>33</v>
      </c>
      <c r="K770" s="15">
        <f>'VZGTTQ00009371 - Anto Giscard'!F104</f>
        <v>17.670000000000002</v>
      </c>
      <c r="L770" s="15">
        <f>'VZGTTQ00009371 - Anto Giscard'!G104</f>
        <v>3109.92</v>
      </c>
      <c r="M770" s="15">
        <f>'VZGTTQ00009371 - Anto Giscard'!H104</f>
        <v>0</v>
      </c>
      <c r="N770" s="15">
        <f>'VZGTTQ00009371 - Anto Giscard'!I104</f>
        <v>0</v>
      </c>
      <c r="O770" s="15">
        <f>'VZGTTQ00009371 - Anto Giscard'!J104</f>
        <v>3109.92</v>
      </c>
      <c r="P770" s="15">
        <f>'VZGTTQ00009371 - Anto Giscard'!K104</f>
        <v>3109.92</v>
      </c>
      <c r="Q770" s="15">
        <f>'VZGTTQ00009371 - Anto Giscard'!L104</f>
        <v>3109.92</v>
      </c>
      <c r="R770" s="15">
        <f>'VZGTTQ00009371 - Anto Giscard'!M104</f>
        <v>3109.92</v>
      </c>
      <c r="S770" s="15">
        <f>'VZGTTQ00009371 - Anto Giscard'!N104</f>
        <v>3109.92</v>
      </c>
      <c r="T770" s="15">
        <f>'VZGTTQ00009371 - Anto Giscard'!O104</f>
        <v>9329.76</v>
      </c>
      <c r="U770" s="15">
        <f>'VZGTTQ00009371 - Anto Giscard'!P104</f>
        <v>12439.68</v>
      </c>
      <c r="V770" s="98">
        <f>'VZGTTQ00009371 - Anto Giscard'!Q104</f>
        <v>0</v>
      </c>
    </row>
    <row r="771" spans="1:22" ht="20.9" customHeight="1">
      <c r="A771" s="98">
        <f>'VZGTTQ00009371 - Anto Giscard'!A105</f>
        <v>2063785</v>
      </c>
      <c r="B771" s="98" t="str">
        <f>'VZGTTQ00009371 - Anto Giscard'!B105</f>
        <v>kankal, Anand Bhalaji</v>
      </c>
      <c r="C771" s="98" t="str">
        <f>'VZGTTQ00009371 - Anto Giscard'!C105</f>
        <v>Offshore</v>
      </c>
      <c r="D771" s="98" t="str">
        <f>'VZGTTQ00009371 - Anto Giscard'!D105</f>
        <v>ACT 195</v>
      </c>
      <c r="E771" s="103" t="str">
        <f>'VZGTTQ00009371 - Anto Giscard'!E105</f>
        <v>Java Springboot Microservices SpringReactive</v>
      </c>
      <c r="F771" s="111" t="s">
        <v>121</v>
      </c>
      <c r="G771" s="111" t="s">
        <v>116</v>
      </c>
      <c r="H771" s="98">
        <v>1000430236</v>
      </c>
      <c r="I771" s="98" t="s">
        <v>116</v>
      </c>
      <c r="J771" s="98" t="s">
        <v>33</v>
      </c>
      <c r="K771" s="15">
        <f>'VZGTTQ00009371 - Anto Giscard'!F105</f>
        <v>19.37</v>
      </c>
      <c r="L771" s="15">
        <f>'VZGTTQ00009371 - Anto Giscard'!G105</f>
        <v>3409.1200000000003</v>
      </c>
      <c r="M771" s="15">
        <f>'VZGTTQ00009371 - Anto Giscard'!H105</f>
        <v>0</v>
      </c>
      <c r="N771" s="15">
        <f>'VZGTTQ00009371 - Anto Giscard'!I105</f>
        <v>0</v>
      </c>
      <c r="O771" s="15">
        <f>'VZGTTQ00009371 - Anto Giscard'!J105</f>
        <v>3409.1200000000003</v>
      </c>
      <c r="P771" s="15">
        <f>'VZGTTQ00009371 - Anto Giscard'!K105</f>
        <v>3409.1200000000003</v>
      </c>
      <c r="Q771" s="15">
        <f>'VZGTTQ00009371 - Anto Giscard'!L105</f>
        <v>3409.1200000000003</v>
      </c>
      <c r="R771" s="15">
        <f>'VZGTTQ00009371 - Anto Giscard'!M105</f>
        <v>3409.1200000000003</v>
      </c>
      <c r="S771" s="15">
        <f>'VZGTTQ00009371 - Anto Giscard'!N105</f>
        <v>3409.1200000000003</v>
      </c>
      <c r="T771" s="15">
        <f>'VZGTTQ00009371 - Anto Giscard'!O105</f>
        <v>10227.36</v>
      </c>
      <c r="U771" s="15">
        <f>'VZGTTQ00009371 - Anto Giscard'!P105</f>
        <v>13636.480000000001</v>
      </c>
      <c r="V771" s="98">
        <f>'VZGTTQ00009371 - Anto Giscard'!Q105</f>
        <v>0</v>
      </c>
    </row>
    <row r="772" spans="1:22" ht="20.9" customHeight="1">
      <c r="A772" s="98">
        <f>'VZGTTQ00009371 - Anto Giscard'!A106</f>
        <v>2134052</v>
      </c>
      <c r="B772" s="98" t="str">
        <f>'VZGTTQ00009371 - Anto Giscard'!B106</f>
        <v>Subhajit Ghosh</v>
      </c>
      <c r="C772" s="98" t="str">
        <f>'VZGTTQ00009371 - Anto Giscard'!C106</f>
        <v>Offshore</v>
      </c>
      <c r="D772" s="98" t="str">
        <f>'VZGTTQ00009371 - Anto Giscard'!D106</f>
        <v>ACT 195</v>
      </c>
      <c r="E772" s="103" t="str">
        <f>'VZGTTQ00009371 - Anto Giscard'!E106</f>
        <v>Java Springboot Microservices SpringReactive</v>
      </c>
      <c r="F772" s="111" t="s">
        <v>121</v>
      </c>
      <c r="G772" s="111" t="s">
        <v>116</v>
      </c>
      <c r="H772" s="98">
        <v>1000430236</v>
      </c>
      <c r="I772" s="98" t="s">
        <v>116</v>
      </c>
      <c r="J772" s="98" t="s">
        <v>33</v>
      </c>
      <c r="K772" s="15">
        <f>'VZGTTQ00009371 - Anto Giscard'!F106</f>
        <v>17.670000000000002</v>
      </c>
      <c r="L772" s="15">
        <f>'VZGTTQ00009371 - Anto Giscard'!G106</f>
        <v>3109.92</v>
      </c>
      <c r="M772" s="15">
        <f>'VZGTTQ00009371 - Anto Giscard'!H106</f>
        <v>0</v>
      </c>
      <c r="N772" s="15">
        <f>'VZGTTQ00009371 - Anto Giscard'!I106</f>
        <v>0</v>
      </c>
      <c r="O772" s="15">
        <f>'VZGTTQ00009371 - Anto Giscard'!J106</f>
        <v>3109.92</v>
      </c>
      <c r="P772" s="15">
        <f>'VZGTTQ00009371 - Anto Giscard'!K106</f>
        <v>3109.92</v>
      </c>
      <c r="Q772" s="15">
        <f>'VZGTTQ00009371 - Anto Giscard'!L106</f>
        <v>3109.92</v>
      </c>
      <c r="R772" s="15">
        <f>'VZGTTQ00009371 - Anto Giscard'!M106</f>
        <v>3109.92</v>
      </c>
      <c r="S772" s="15">
        <f>'VZGTTQ00009371 - Anto Giscard'!N106</f>
        <v>3109.92</v>
      </c>
      <c r="T772" s="15">
        <f>'VZGTTQ00009371 - Anto Giscard'!O106</f>
        <v>9329.76</v>
      </c>
      <c r="U772" s="15">
        <f>'VZGTTQ00009371 - Anto Giscard'!P106</f>
        <v>12439.68</v>
      </c>
      <c r="V772" s="98">
        <f>'VZGTTQ00009371 - Anto Giscard'!Q106</f>
        <v>0</v>
      </c>
    </row>
    <row r="773" spans="1:22" ht="20.9" customHeight="1">
      <c r="A773" s="98" t="str">
        <f>'VZGTTQ00009371 - Anto Giscard'!A107</f>
        <v>2181397 / 2316765</v>
      </c>
      <c r="B773" s="98" t="str">
        <f>'VZGTTQ00009371 - Anto Giscard'!B107</f>
        <v>Vanitha S / Rahul Patidar</v>
      </c>
      <c r="C773" s="98" t="str">
        <f>'VZGTTQ00009371 - Anto Giscard'!C107</f>
        <v>Offshore</v>
      </c>
      <c r="D773" s="98" t="str">
        <f>'VZGTTQ00009371 - Anto Giscard'!D107</f>
        <v>ACT 195</v>
      </c>
      <c r="E773" s="103" t="str">
        <f>'VZGTTQ00009371 - Anto Giscard'!E107</f>
        <v>ReactJS</v>
      </c>
      <c r="F773" s="111" t="s">
        <v>121</v>
      </c>
      <c r="G773" s="111" t="s">
        <v>116</v>
      </c>
      <c r="H773" s="98">
        <v>1000430236</v>
      </c>
      <c r="I773" s="98" t="s">
        <v>116</v>
      </c>
      <c r="J773" s="98" t="s">
        <v>63</v>
      </c>
      <c r="K773" s="15">
        <f>'VZGTTQ00009371 - Anto Giscard'!F107</f>
        <v>21.51</v>
      </c>
      <c r="L773" s="15">
        <f>'VZGTTQ00009371 - Anto Giscard'!G107</f>
        <v>3785.76</v>
      </c>
      <c r="M773" s="15">
        <f>'VZGTTQ00009371 - Anto Giscard'!H107</f>
        <v>0</v>
      </c>
      <c r="N773" s="15">
        <f>'VZGTTQ00009371 - Anto Giscard'!I107</f>
        <v>0</v>
      </c>
      <c r="O773" s="15">
        <f>'VZGTTQ00009371 - Anto Giscard'!J107</f>
        <v>3785.76</v>
      </c>
      <c r="P773" s="15">
        <f>'VZGTTQ00009371 - Anto Giscard'!K107</f>
        <v>3785.76</v>
      </c>
      <c r="Q773" s="15">
        <f>'VZGTTQ00009371 - Anto Giscard'!L107</f>
        <v>3785.76</v>
      </c>
      <c r="R773" s="15">
        <f>'VZGTTQ00009371 - Anto Giscard'!M107</f>
        <v>3785.76</v>
      </c>
      <c r="S773" s="15">
        <f>'VZGTTQ00009371 - Anto Giscard'!N107</f>
        <v>3785.76</v>
      </c>
      <c r="T773" s="15">
        <f>'VZGTTQ00009371 - Anto Giscard'!O107</f>
        <v>11357.28</v>
      </c>
      <c r="U773" s="15">
        <f>'VZGTTQ00009371 - Anto Giscard'!P107</f>
        <v>15143.04</v>
      </c>
      <c r="V773" s="98">
        <f>'VZGTTQ00009371 - Anto Giscard'!Q107</f>
        <v>0</v>
      </c>
    </row>
    <row r="774" spans="1:22" ht="20.9" customHeight="1">
      <c r="A774" s="98">
        <f>'VZGTTQ00009371 - Anto Giscard'!A108</f>
        <v>2144725</v>
      </c>
      <c r="B774" s="98" t="str">
        <f>'VZGTTQ00009371 - Anto Giscard'!B108</f>
        <v>Rakesh Byri</v>
      </c>
      <c r="C774" s="98" t="str">
        <f>'VZGTTQ00009371 - Anto Giscard'!C108</f>
        <v>Offshore</v>
      </c>
      <c r="D774" s="98" t="str">
        <f>'VZGTTQ00009371 - Anto Giscard'!D108</f>
        <v>ACT 195</v>
      </c>
      <c r="E774" s="103" t="str">
        <f>'VZGTTQ00009371 - Anto Giscard'!E108</f>
        <v>ReactJS</v>
      </c>
      <c r="F774" s="111" t="s">
        <v>121</v>
      </c>
      <c r="G774" s="111" t="s">
        <v>116</v>
      </c>
      <c r="H774" s="98">
        <v>1000430236</v>
      </c>
      <c r="I774" s="98" t="s">
        <v>116</v>
      </c>
      <c r="J774" s="98" t="s">
        <v>33</v>
      </c>
      <c r="K774" s="15">
        <f>'VZGTTQ00009371 - Anto Giscard'!F108</f>
        <v>21.51</v>
      </c>
      <c r="L774" s="15">
        <f>'VZGTTQ00009371 - Anto Giscard'!G108</f>
        <v>3785.76</v>
      </c>
      <c r="M774" s="15">
        <f>'VZGTTQ00009371 - Anto Giscard'!H108</f>
        <v>0</v>
      </c>
      <c r="N774" s="15">
        <f>'VZGTTQ00009371 - Anto Giscard'!I108</f>
        <v>0</v>
      </c>
      <c r="O774" s="15">
        <f>'VZGTTQ00009371 - Anto Giscard'!J108</f>
        <v>3785.76</v>
      </c>
      <c r="P774" s="15">
        <f>'VZGTTQ00009371 - Anto Giscard'!K108</f>
        <v>3785.76</v>
      </c>
      <c r="Q774" s="15">
        <f>'VZGTTQ00009371 - Anto Giscard'!L108</f>
        <v>3785.76</v>
      </c>
      <c r="R774" s="15">
        <f>'VZGTTQ00009371 - Anto Giscard'!M108</f>
        <v>3785.76</v>
      </c>
      <c r="S774" s="15">
        <f>'VZGTTQ00009371 - Anto Giscard'!N108</f>
        <v>3785.76</v>
      </c>
      <c r="T774" s="15">
        <f>'VZGTTQ00009371 - Anto Giscard'!O108</f>
        <v>11357.28</v>
      </c>
      <c r="U774" s="15">
        <f>'VZGTTQ00009371 - Anto Giscard'!P108</f>
        <v>15143.04</v>
      </c>
      <c r="V774" s="98">
        <f>'VZGTTQ00009371 - Anto Giscard'!Q108</f>
        <v>0</v>
      </c>
    </row>
    <row r="775" spans="1:22" ht="20.9" customHeight="1">
      <c r="A775" s="98">
        <f>'VZGTTQ00009371 - Anto Giscard'!A109</f>
        <v>748537</v>
      </c>
      <c r="B775" s="98" t="str">
        <f>'VZGTTQ00009371 - Anto Giscard'!B109</f>
        <v>Gowtaman VM</v>
      </c>
      <c r="C775" s="98" t="str">
        <f>'VZGTTQ00009371 - Anto Giscard'!C109</f>
        <v>Offshore</v>
      </c>
      <c r="D775" s="98" t="str">
        <f>'VZGTTQ00009371 - Anto Giscard'!D109</f>
        <v>ACT 195</v>
      </c>
      <c r="E775" s="103" t="str">
        <f>'VZGTTQ00009371 - Anto Giscard'!E109</f>
        <v>ReactJS</v>
      </c>
      <c r="F775" s="111" t="s">
        <v>121</v>
      </c>
      <c r="G775" s="111" t="s">
        <v>116</v>
      </c>
      <c r="H775" s="98">
        <v>1000410330</v>
      </c>
      <c r="I775" s="98" t="s">
        <v>113</v>
      </c>
      <c r="J775" s="98" t="s">
        <v>33</v>
      </c>
      <c r="K775" s="15">
        <f>'VZGTTQ00009371 - Anto Giscard'!F109</f>
        <v>25.05</v>
      </c>
      <c r="L775" s="15">
        <f>'VZGTTQ00009371 - Anto Giscard'!G109</f>
        <v>4408.8</v>
      </c>
      <c r="M775" s="15">
        <f>'VZGTTQ00009371 - Anto Giscard'!H109</f>
        <v>0</v>
      </c>
      <c r="N775" s="15">
        <f>'VZGTTQ00009371 - Anto Giscard'!I109</f>
        <v>0</v>
      </c>
      <c r="O775" s="15">
        <f>'VZGTTQ00009371 - Anto Giscard'!J109</f>
        <v>4408.8</v>
      </c>
      <c r="P775" s="15">
        <f>'VZGTTQ00009371 - Anto Giscard'!K109</f>
        <v>4408.8</v>
      </c>
      <c r="Q775" s="15">
        <f>'VZGTTQ00009371 - Anto Giscard'!L109</f>
        <v>4408.8</v>
      </c>
      <c r="R775" s="15">
        <f>'VZGTTQ00009371 - Anto Giscard'!M109</f>
        <v>4408.8</v>
      </c>
      <c r="S775" s="15">
        <f>'VZGTTQ00009371 - Anto Giscard'!N109</f>
        <v>4408.8</v>
      </c>
      <c r="T775" s="15">
        <f>'VZGTTQ00009371 - Anto Giscard'!O109</f>
        <v>13226.400000000001</v>
      </c>
      <c r="U775" s="15">
        <f>'VZGTTQ00009371 - Anto Giscard'!P109</f>
        <v>17635.2</v>
      </c>
      <c r="V775" s="98">
        <f>'VZGTTQ00009371 - Anto Giscard'!Q109</f>
        <v>0</v>
      </c>
    </row>
    <row r="776" spans="1:22" ht="20.9" customHeight="1">
      <c r="A776" s="98">
        <f>'VZGTTQ00009371 - Anto Giscard'!A110</f>
        <v>734466</v>
      </c>
      <c r="B776" s="98" t="str">
        <f>'VZGTTQ00009371 - Anto Giscard'!B110</f>
        <v>Deepak B</v>
      </c>
      <c r="C776" s="98" t="str">
        <f>'VZGTTQ00009371 - Anto Giscard'!C110</f>
        <v>Offshore</v>
      </c>
      <c r="D776" s="98" t="str">
        <f>'VZGTTQ00009371 - Anto Giscard'!D110</f>
        <v>ACT 195</v>
      </c>
      <c r="E776" s="103" t="str">
        <f>'VZGTTQ00009371 - Anto Giscard'!E110</f>
        <v>ReactJS</v>
      </c>
      <c r="F776" s="111" t="s">
        <v>121</v>
      </c>
      <c r="G776" s="111" t="s">
        <v>116</v>
      </c>
      <c r="H776" s="98">
        <v>1000430236</v>
      </c>
      <c r="I776" s="98" t="s">
        <v>116</v>
      </c>
      <c r="J776" s="98" t="s">
        <v>33</v>
      </c>
      <c r="K776" s="15">
        <f>'VZGTTQ00009371 - Anto Giscard'!F110</f>
        <v>21.51</v>
      </c>
      <c r="L776" s="15">
        <f>'VZGTTQ00009371 - Anto Giscard'!G110</f>
        <v>3785.76</v>
      </c>
      <c r="M776" s="15">
        <f>'VZGTTQ00009371 - Anto Giscard'!H110</f>
        <v>0</v>
      </c>
      <c r="N776" s="15">
        <f>'VZGTTQ00009371 - Anto Giscard'!I110</f>
        <v>0</v>
      </c>
      <c r="O776" s="15">
        <f>'VZGTTQ00009371 - Anto Giscard'!J110</f>
        <v>3785.76</v>
      </c>
      <c r="P776" s="15">
        <f>'VZGTTQ00009371 - Anto Giscard'!K110</f>
        <v>3785.76</v>
      </c>
      <c r="Q776" s="15">
        <f>'VZGTTQ00009371 - Anto Giscard'!L110</f>
        <v>3785.76</v>
      </c>
      <c r="R776" s="15">
        <f>'VZGTTQ00009371 - Anto Giscard'!M110</f>
        <v>3785.76</v>
      </c>
      <c r="S776" s="15">
        <f>'VZGTTQ00009371 - Anto Giscard'!N110</f>
        <v>3785.76</v>
      </c>
      <c r="T776" s="15">
        <f>'VZGTTQ00009371 - Anto Giscard'!O110</f>
        <v>11357.28</v>
      </c>
      <c r="U776" s="15">
        <f>'VZGTTQ00009371 - Anto Giscard'!P110</f>
        <v>15143.04</v>
      </c>
      <c r="V776" s="98">
        <f>'VZGTTQ00009371 - Anto Giscard'!Q110</f>
        <v>0</v>
      </c>
    </row>
    <row r="777" spans="1:22" ht="20.9" customHeight="1">
      <c r="A777" s="98">
        <f>'VZGTTQ00009371 - Anto Giscard'!A111</f>
        <v>2164726</v>
      </c>
      <c r="B777" s="98" t="str">
        <f>'VZGTTQ00009371 - Anto Giscard'!B111</f>
        <v>M N Athmananda</v>
      </c>
      <c r="C777" s="98" t="str">
        <f>'VZGTTQ00009371 - Anto Giscard'!C111</f>
        <v>Offshore</v>
      </c>
      <c r="D777" s="98" t="str">
        <f>'VZGTTQ00009371 - Anto Giscard'!D111</f>
        <v>ACT 195</v>
      </c>
      <c r="E777" s="103" t="str">
        <f>'VZGTTQ00009371 - Anto Giscard'!E111</f>
        <v>QA Analyst</v>
      </c>
      <c r="F777" s="111" t="s">
        <v>121</v>
      </c>
      <c r="G777" s="111" t="s">
        <v>116</v>
      </c>
      <c r="H777" s="98">
        <v>1000430236</v>
      </c>
      <c r="I777" s="98" t="s">
        <v>116</v>
      </c>
      <c r="J777" s="98" t="s">
        <v>33</v>
      </c>
      <c r="K777" s="15">
        <f>'VZGTTQ00009371 - Anto Giscard'!F111</f>
        <v>17.07</v>
      </c>
      <c r="L777" s="15">
        <f>'VZGTTQ00009371 - Anto Giscard'!G111</f>
        <v>3004.32</v>
      </c>
      <c r="M777" s="15">
        <f>'VZGTTQ00009371 - Anto Giscard'!H111</f>
        <v>0</v>
      </c>
      <c r="N777" s="15">
        <f>'VZGTTQ00009371 - Anto Giscard'!I111</f>
        <v>0</v>
      </c>
      <c r="O777" s="15">
        <f>'VZGTTQ00009371 - Anto Giscard'!J111</f>
        <v>3004.32</v>
      </c>
      <c r="P777" s="15">
        <f>'VZGTTQ00009371 - Anto Giscard'!K111</f>
        <v>3004.32</v>
      </c>
      <c r="Q777" s="15">
        <f>'VZGTTQ00009371 - Anto Giscard'!L111</f>
        <v>3004.32</v>
      </c>
      <c r="R777" s="15">
        <f>'VZGTTQ00009371 - Anto Giscard'!M111</f>
        <v>3004.32</v>
      </c>
      <c r="S777" s="15">
        <f>'VZGTTQ00009371 - Anto Giscard'!N111</f>
        <v>3004.32</v>
      </c>
      <c r="T777" s="15">
        <f>'VZGTTQ00009371 - Anto Giscard'!O111</f>
        <v>9012.9600000000009</v>
      </c>
      <c r="U777" s="15">
        <f>'VZGTTQ00009371 - Anto Giscard'!P111</f>
        <v>12017.28</v>
      </c>
      <c r="V777" s="98">
        <f>'VZGTTQ00009371 - Anto Giscard'!Q111</f>
        <v>0</v>
      </c>
    </row>
    <row r="778" spans="1:22" ht="20.9" customHeight="1">
      <c r="A778" s="98">
        <f>'VZGTTQ00009371 - Anto Giscard'!A112</f>
        <v>2072516</v>
      </c>
      <c r="B778" s="98" t="str">
        <f>'VZGTTQ00009371 - Anto Giscard'!B112</f>
        <v>Kiran Deshni</v>
      </c>
      <c r="C778" s="98" t="str">
        <f>'VZGTTQ00009371 - Anto Giscard'!C112</f>
        <v>Offshore</v>
      </c>
      <c r="D778" s="98" t="str">
        <f>'VZGTTQ00009371 - Anto Giscard'!D112</f>
        <v>ACT 195</v>
      </c>
      <c r="E778" s="103" t="str">
        <f>'VZGTTQ00009371 - Anto Giscard'!E112</f>
        <v>QA Analyst</v>
      </c>
      <c r="F778" s="111" t="s">
        <v>121</v>
      </c>
      <c r="G778" s="111" t="s">
        <v>116</v>
      </c>
      <c r="H778" s="98">
        <v>1000430236</v>
      </c>
      <c r="I778" s="98" t="s">
        <v>116</v>
      </c>
      <c r="J778" s="98" t="s">
        <v>26</v>
      </c>
      <c r="K778" s="15">
        <f>'VZGTTQ00009371 - Anto Giscard'!F112</f>
        <v>23.13</v>
      </c>
      <c r="L778" s="15">
        <f>'VZGTTQ00009371 - Anto Giscard'!G112</f>
        <v>4070.8799999999997</v>
      </c>
      <c r="M778" s="15">
        <f>'VZGTTQ00009371 - Anto Giscard'!H112</f>
        <v>0</v>
      </c>
      <c r="N778" s="15">
        <f>'VZGTTQ00009371 - Anto Giscard'!I112</f>
        <v>0</v>
      </c>
      <c r="O778" s="15">
        <f>'VZGTTQ00009371 - Anto Giscard'!J112</f>
        <v>4070.8799999999997</v>
      </c>
      <c r="P778" s="15">
        <f>'VZGTTQ00009371 - Anto Giscard'!K112</f>
        <v>4070.8799999999997</v>
      </c>
      <c r="Q778" s="15">
        <f>'VZGTTQ00009371 - Anto Giscard'!L112</f>
        <v>4070.8799999999997</v>
      </c>
      <c r="R778" s="15">
        <f>'VZGTTQ00009371 - Anto Giscard'!M112</f>
        <v>4070.8799999999997</v>
      </c>
      <c r="S778" s="15">
        <f>'VZGTTQ00009371 - Anto Giscard'!N112</f>
        <v>4070.8799999999997</v>
      </c>
      <c r="T778" s="15">
        <f>'VZGTTQ00009371 - Anto Giscard'!O112</f>
        <v>12212.64</v>
      </c>
      <c r="U778" s="15">
        <f>'VZGTTQ00009371 - Anto Giscard'!P112</f>
        <v>16283.519999999999</v>
      </c>
      <c r="V778" s="98">
        <f>'VZGTTQ00009371 - Anto Giscard'!Q112</f>
        <v>0</v>
      </c>
    </row>
    <row r="779" spans="1:22" ht="20.9" customHeight="1">
      <c r="A779" s="98">
        <f>'VZGTTQ00009371 - Anto Giscard'!A113</f>
        <v>2210593</v>
      </c>
      <c r="B779" s="98" t="str">
        <f>'VZGTTQ00009371 - Anto Giscard'!B113</f>
        <v>Pranitha, Lagisetty</v>
      </c>
      <c r="C779" s="98" t="str">
        <f>'VZGTTQ00009371 - Anto Giscard'!C113</f>
        <v>Offshore</v>
      </c>
      <c r="D779" s="98" t="str">
        <f>'VZGTTQ00009371 - Anto Giscard'!D113</f>
        <v>ACT 195</v>
      </c>
      <c r="E779" s="103" t="str">
        <f>'VZGTTQ00009371 - Anto Giscard'!E113</f>
        <v>QA Analyst</v>
      </c>
      <c r="F779" s="111" t="s">
        <v>121</v>
      </c>
      <c r="G779" s="111" t="s">
        <v>116</v>
      </c>
      <c r="H779" s="98">
        <v>1000428977</v>
      </c>
      <c r="I779" s="98" t="s">
        <v>114</v>
      </c>
      <c r="J779" s="98" t="s">
        <v>26</v>
      </c>
      <c r="K779" s="15">
        <f>'VZGTTQ00009371 - Anto Giscard'!F113</f>
        <v>18.18</v>
      </c>
      <c r="L779" s="15">
        <f>'VZGTTQ00009371 - Anto Giscard'!G113</f>
        <v>3199.68</v>
      </c>
      <c r="M779" s="15">
        <f>'VZGTTQ00009371 - Anto Giscard'!H113</f>
        <v>0</v>
      </c>
      <c r="N779" s="15">
        <f>'VZGTTQ00009371 - Anto Giscard'!I113</f>
        <v>0</v>
      </c>
      <c r="O779" s="15">
        <f>'VZGTTQ00009371 - Anto Giscard'!J113</f>
        <v>3199.68</v>
      </c>
      <c r="P779" s="15">
        <f>'VZGTTQ00009371 - Anto Giscard'!K113</f>
        <v>3199.68</v>
      </c>
      <c r="Q779" s="15">
        <f>'VZGTTQ00009371 - Anto Giscard'!L113</f>
        <v>3199.68</v>
      </c>
      <c r="R779" s="15">
        <f>'VZGTTQ00009371 - Anto Giscard'!M113</f>
        <v>3199.68</v>
      </c>
      <c r="S779" s="15">
        <f>'VZGTTQ00009371 - Anto Giscard'!N113</f>
        <v>3199.68</v>
      </c>
      <c r="T779" s="15">
        <f>'VZGTTQ00009371 - Anto Giscard'!O113</f>
        <v>9599.0399999999991</v>
      </c>
      <c r="U779" s="15">
        <f>'VZGTTQ00009371 - Anto Giscard'!P113</f>
        <v>12798.72</v>
      </c>
      <c r="V779" s="98">
        <f>'VZGTTQ00009371 - Anto Giscard'!Q113</f>
        <v>0</v>
      </c>
    </row>
    <row r="780" spans="1:22" ht="20.9" customHeight="1">
      <c r="A780" s="98">
        <f>'VZGTTQ00009371 - Anto Giscard'!A114</f>
        <v>2266485</v>
      </c>
      <c r="B780" s="98" t="str">
        <f>'VZGTTQ00009371 - Anto Giscard'!B114</f>
        <v>Kumar, Nishant</v>
      </c>
      <c r="C780" s="98" t="str">
        <f>'VZGTTQ00009371 - Anto Giscard'!C114</f>
        <v>Offshore</v>
      </c>
      <c r="D780" s="98" t="str">
        <f>'VZGTTQ00009371 - Anto Giscard'!D114</f>
        <v>ACT 195</v>
      </c>
      <c r="E780" s="103" t="str">
        <f>'VZGTTQ00009371 - Anto Giscard'!E114</f>
        <v>ReactJS</v>
      </c>
      <c r="F780" s="111" t="s">
        <v>121</v>
      </c>
      <c r="G780" s="111" t="s">
        <v>116</v>
      </c>
      <c r="H780" s="98">
        <v>1000430236</v>
      </c>
      <c r="I780" s="98" t="s">
        <v>116</v>
      </c>
      <c r="J780" s="98" t="s">
        <v>26</v>
      </c>
      <c r="K780" s="15">
        <f>'VZGTTQ00009371 - Anto Giscard'!F114</f>
        <v>17.670000000000002</v>
      </c>
      <c r="L780" s="15">
        <f>'VZGTTQ00009371 - Anto Giscard'!G114</f>
        <v>3109.92</v>
      </c>
      <c r="M780" s="15">
        <f>'VZGTTQ00009371 - Anto Giscard'!H114</f>
        <v>0</v>
      </c>
      <c r="N780" s="15">
        <f>'VZGTTQ00009371 - Anto Giscard'!I114</f>
        <v>0</v>
      </c>
      <c r="O780" s="15">
        <f>'VZGTTQ00009371 - Anto Giscard'!J114</f>
        <v>3109.92</v>
      </c>
      <c r="P780" s="15">
        <f>'VZGTTQ00009371 - Anto Giscard'!K114</f>
        <v>3109.92</v>
      </c>
      <c r="Q780" s="15">
        <f>'VZGTTQ00009371 - Anto Giscard'!L114</f>
        <v>3109.92</v>
      </c>
      <c r="R780" s="15">
        <f>'VZGTTQ00009371 - Anto Giscard'!M114</f>
        <v>3109.92</v>
      </c>
      <c r="S780" s="15">
        <f>'VZGTTQ00009371 - Anto Giscard'!N114</f>
        <v>3109.92</v>
      </c>
      <c r="T780" s="15">
        <f>'VZGTTQ00009371 - Anto Giscard'!O114</f>
        <v>9329.76</v>
      </c>
      <c r="U780" s="15">
        <f>'VZGTTQ00009371 - Anto Giscard'!P114</f>
        <v>12439.68</v>
      </c>
      <c r="V780" s="98">
        <f>'VZGTTQ00009371 - Anto Giscard'!Q114</f>
        <v>0</v>
      </c>
    </row>
    <row r="781" spans="1:22" ht="20.9" customHeight="1">
      <c r="A781" s="98">
        <f>'VZGTTQ00009371 - Anto Giscard'!A115</f>
        <v>2264640</v>
      </c>
      <c r="B781" s="98" t="str">
        <f>'VZGTTQ00009371 - Anto Giscard'!B115</f>
        <v>Ejaz , MD</v>
      </c>
      <c r="C781" s="98" t="str">
        <f>'VZGTTQ00009371 - Anto Giscard'!C115</f>
        <v>Offshore</v>
      </c>
      <c r="D781" s="98" t="str">
        <f>'VZGTTQ00009371 - Anto Giscard'!D115</f>
        <v>ACT 195</v>
      </c>
      <c r="E781" s="103" t="str">
        <f>'VZGTTQ00009371 - Anto Giscard'!E115</f>
        <v>QA Analyst</v>
      </c>
      <c r="F781" s="111" t="s">
        <v>121</v>
      </c>
      <c r="G781" s="111" t="s">
        <v>116</v>
      </c>
      <c r="H781" s="98">
        <v>1000422102</v>
      </c>
      <c r="I781" s="98" t="s">
        <v>123</v>
      </c>
      <c r="J781" s="98" t="s">
        <v>33</v>
      </c>
      <c r="K781" s="15">
        <f>'VZGTTQ00009371 - Anto Giscard'!F115</f>
        <v>17.07</v>
      </c>
      <c r="L781" s="15">
        <f>'VZGTTQ00009371 - Anto Giscard'!G115</f>
        <v>3004.32</v>
      </c>
      <c r="M781" s="15">
        <f>'VZGTTQ00009371 - Anto Giscard'!H115</f>
        <v>0</v>
      </c>
      <c r="N781" s="15">
        <f>'VZGTTQ00009371 - Anto Giscard'!I115</f>
        <v>0</v>
      </c>
      <c r="O781" s="15">
        <f>'VZGTTQ00009371 - Anto Giscard'!J115</f>
        <v>3004.32</v>
      </c>
      <c r="P781" s="15">
        <f>'VZGTTQ00009371 - Anto Giscard'!K115</f>
        <v>3004.32</v>
      </c>
      <c r="Q781" s="15">
        <f>'VZGTTQ00009371 - Anto Giscard'!L115</f>
        <v>3004.32</v>
      </c>
      <c r="R781" s="15">
        <f>'VZGTTQ00009371 - Anto Giscard'!M115</f>
        <v>3004.32</v>
      </c>
      <c r="S781" s="15">
        <f>'VZGTTQ00009371 - Anto Giscard'!N115</f>
        <v>3004.32</v>
      </c>
      <c r="T781" s="15">
        <f>'VZGTTQ00009371 - Anto Giscard'!O115</f>
        <v>9012.9600000000009</v>
      </c>
      <c r="U781" s="15">
        <f>'VZGTTQ00009371 - Anto Giscard'!P115</f>
        <v>12017.28</v>
      </c>
      <c r="V781" s="98">
        <f>'VZGTTQ00009371 - Anto Giscard'!Q115</f>
        <v>0</v>
      </c>
    </row>
    <row r="782" spans="1:22" ht="20.9" customHeight="1">
      <c r="A782" s="98">
        <f>'VZGTTQ00009371 - Anto Giscard'!A116</f>
        <v>0</v>
      </c>
      <c r="B782" s="98">
        <f>'VZGTTQ00009371 - Anto Giscard'!B116</f>
        <v>0</v>
      </c>
      <c r="C782" s="98">
        <f>'VZGTTQ00009371 - Anto Giscard'!C116</f>
        <v>0</v>
      </c>
      <c r="D782" s="98">
        <f>'VZGTTQ00009371 - Anto Giscard'!D116</f>
        <v>0</v>
      </c>
      <c r="E782" s="103">
        <f>'VZGTTQ00009371 - Anto Giscard'!E116</f>
        <v>0</v>
      </c>
      <c r="F782" s="111" t="s">
        <v>121</v>
      </c>
      <c r="G782" s="111" t="s">
        <v>116</v>
      </c>
      <c r="H782" s="98">
        <v>1000428977</v>
      </c>
      <c r="I782" s="98" t="s">
        <v>114</v>
      </c>
      <c r="J782" s="98" t="s">
        <v>26</v>
      </c>
      <c r="K782" s="15">
        <f>'VZGTTQ00009371 - Anto Giscard'!F116</f>
        <v>0</v>
      </c>
      <c r="L782" s="15">
        <f>'VZGTTQ00009371 - Anto Giscard'!G116</f>
        <v>0</v>
      </c>
      <c r="M782" s="15">
        <f>'VZGTTQ00009371 - Anto Giscard'!H116</f>
        <v>0</v>
      </c>
      <c r="N782" s="15">
        <f>'VZGTTQ00009371 - Anto Giscard'!I116</f>
        <v>0</v>
      </c>
      <c r="O782" s="15">
        <f>'VZGTTQ00009371 - Anto Giscard'!J116</f>
        <v>0</v>
      </c>
      <c r="P782" s="15">
        <f>'VZGTTQ00009371 - Anto Giscard'!K116</f>
        <v>0</v>
      </c>
      <c r="Q782" s="15">
        <f>'VZGTTQ00009371 - Anto Giscard'!L116</f>
        <v>0</v>
      </c>
      <c r="R782" s="15">
        <f>'VZGTTQ00009371 - Anto Giscard'!M116</f>
        <v>0</v>
      </c>
      <c r="S782" s="15">
        <f>'VZGTTQ00009371 - Anto Giscard'!N116</f>
        <v>0</v>
      </c>
      <c r="T782" s="15">
        <f>'VZGTTQ00009371 - Anto Giscard'!O116</f>
        <v>0</v>
      </c>
      <c r="U782" s="15">
        <f>'VZGTTQ00009371 - Anto Giscard'!P116</f>
        <v>0</v>
      </c>
      <c r="V782" s="98">
        <f>'VZGTTQ00009371 - Anto Giscard'!Q116</f>
        <v>0</v>
      </c>
    </row>
    <row r="783" spans="1:22" ht="20.9" customHeight="1">
      <c r="A783" s="98">
        <f>'VZGTTQ00009158 - Sunil Anthony'!A9</f>
        <v>254271</v>
      </c>
      <c r="B783" s="98" t="str">
        <f>'VZGTTQ00009158 - Sunil Anthony'!B9</f>
        <v>P, Arunkumar</v>
      </c>
      <c r="C783" s="98" t="str">
        <f>'VZGTTQ00009158 - Sunil Anthony'!C9</f>
        <v xml:space="preserve">Offshore </v>
      </c>
      <c r="D783" s="98" t="str">
        <f>'VZGTTQ00009158 - Sunil Anthony'!D9</f>
        <v>PCT 236/231</v>
      </c>
      <c r="E783" s="103" t="str">
        <f>'VZGTTQ00009158 - Sunil Anthony'!E9</f>
        <v>JAVA Dev_SR1</v>
      </c>
      <c r="F783" s="131" t="s">
        <v>124</v>
      </c>
      <c r="G783" s="131" t="s">
        <v>125</v>
      </c>
      <c r="H783" s="98">
        <v>1000425175</v>
      </c>
      <c r="I783" s="98" t="s">
        <v>126</v>
      </c>
      <c r="J783" s="98" t="s">
        <v>24</v>
      </c>
      <c r="K783" s="15">
        <f>'VZGTTQ00009158 - Sunil Anthony'!F9</f>
        <v>28.430000000000003</v>
      </c>
      <c r="L783" s="15">
        <f>'VZGTTQ00009158 - Sunil Anthony'!G9</f>
        <v>5003.68</v>
      </c>
      <c r="M783" s="15">
        <f>'VZGTTQ00009158 - Sunil Anthony'!H9</f>
        <v>5003.68</v>
      </c>
      <c r="N783" s="15">
        <f>'VZGTTQ00009158 - Sunil Anthony'!I9</f>
        <v>5003.68</v>
      </c>
      <c r="O783" s="15">
        <f>'VZGTTQ00009158 - Sunil Anthony'!J9</f>
        <v>0</v>
      </c>
      <c r="P783" s="15">
        <f>'VZGTTQ00009158 - Sunil Anthony'!K9</f>
        <v>0</v>
      </c>
      <c r="Q783" s="15">
        <f>'VZGTTQ00009158 - Sunil Anthony'!L9</f>
        <v>0</v>
      </c>
      <c r="R783" s="15">
        <f>'VZGTTQ00009158 - Sunil Anthony'!M9</f>
        <v>0</v>
      </c>
      <c r="S783" s="15">
        <f>'VZGTTQ00009158 - Sunil Anthony'!N9</f>
        <v>10007.36</v>
      </c>
      <c r="T783" s="15">
        <f>'VZGTTQ00009158 - Sunil Anthony'!O9</f>
        <v>0</v>
      </c>
      <c r="U783" s="15">
        <f>'VZGTTQ00009158 - Sunil Anthony'!P9</f>
        <v>10007.36</v>
      </c>
      <c r="V783" s="98">
        <f>'VZGTTQ00009158 - Sunil Anthony'!Q9</f>
        <v>0</v>
      </c>
    </row>
    <row r="784" spans="1:22" ht="20.9" customHeight="1">
      <c r="A784" s="98">
        <f>'VZGTTQ00009158 - Sunil Anthony'!A10</f>
        <v>671010</v>
      </c>
      <c r="B784" s="98" t="str">
        <f>'VZGTTQ00009158 - Sunil Anthony'!B10</f>
        <v>Rolla, Chandrasekhar</v>
      </c>
      <c r="C784" s="98" t="str">
        <f>'VZGTTQ00009158 - Sunil Anthony'!C10</f>
        <v xml:space="preserve">Offshore </v>
      </c>
      <c r="D784" s="98" t="str">
        <f>'VZGTTQ00009158 - Sunil Anthony'!D10</f>
        <v>PCT 236/231</v>
      </c>
      <c r="E784" s="103" t="str">
        <f>'VZGTTQ00009158 - Sunil Anthony'!E10</f>
        <v>JAVA Dev_SR1</v>
      </c>
      <c r="F784" s="131" t="s">
        <v>124</v>
      </c>
      <c r="G784" s="131" t="s">
        <v>125</v>
      </c>
      <c r="H784" s="98">
        <v>1000425175</v>
      </c>
      <c r="I784" s="98" t="s">
        <v>126</v>
      </c>
      <c r="J784" s="98" t="s">
        <v>24</v>
      </c>
      <c r="K784" s="15">
        <f>'VZGTTQ00009158 - Sunil Anthony'!F10</f>
        <v>28.430000000000003</v>
      </c>
      <c r="L784" s="15">
        <f>'VZGTTQ00009158 - Sunil Anthony'!G10</f>
        <v>5003.68</v>
      </c>
      <c r="M784" s="15">
        <f>'VZGTTQ00009158 - Sunil Anthony'!H10</f>
        <v>5003.68</v>
      </c>
      <c r="N784" s="15">
        <f>'VZGTTQ00009158 - Sunil Anthony'!I10</f>
        <v>5003.68</v>
      </c>
      <c r="O784" s="15">
        <f>'VZGTTQ00009158 - Sunil Anthony'!J10</f>
        <v>0</v>
      </c>
      <c r="P784" s="15">
        <f>'VZGTTQ00009158 - Sunil Anthony'!K10</f>
        <v>0</v>
      </c>
      <c r="Q784" s="15">
        <f>'VZGTTQ00009158 - Sunil Anthony'!L10</f>
        <v>0</v>
      </c>
      <c r="R784" s="15">
        <f>'VZGTTQ00009158 - Sunil Anthony'!M10</f>
        <v>0</v>
      </c>
      <c r="S784" s="15">
        <f>'VZGTTQ00009158 - Sunil Anthony'!N10</f>
        <v>10007.36</v>
      </c>
      <c r="T784" s="15">
        <f>'VZGTTQ00009158 - Sunil Anthony'!O10</f>
        <v>0</v>
      </c>
      <c r="U784" s="15">
        <f>'VZGTTQ00009158 - Sunil Anthony'!P10</f>
        <v>10007.36</v>
      </c>
      <c r="V784" s="98">
        <f>'VZGTTQ00009158 - Sunil Anthony'!Q10</f>
        <v>0</v>
      </c>
    </row>
    <row r="785" spans="1:22" ht="20.9" customHeight="1">
      <c r="A785" s="98">
        <f>'VZGTTQ00009158 - Sunil Anthony'!A11</f>
        <v>2077379</v>
      </c>
      <c r="B785" s="98" t="str">
        <f>'VZGTTQ00009158 - Sunil Anthony'!B11</f>
        <v>Athina, Venkata Vinay Kumar</v>
      </c>
      <c r="C785" s="98" t="str">
        <f>'VZGTTQ00009158 - Sunil Anthony'!C11</f>
        <v xml:space="preserve">Offshore </v>
      </c>
      <c r="D785" s="98" t="str">
        <f>'VZGTTQ00009158 - Sunil Anthony'!D11</f>
        <v>PCT 236</v>
      </c>
      <c r="E785" s="103" t="str">
        <f>'VZGTTQ00009158 - Sunil Anthony'!E11</f>
        <v>JAVA Dev_INT1</v>
      </c>
      <c r="F785" s="131" t="s">
        <v>124</v>
      </c>
      <c r="G785" s="131" t="s">
        <v>125</v>
      </c>
      <c r="H785" s="98">
        <v>1000425175</v>
      </c>
      <c r="I785" s="98" t="s">
        <v>126</v>
      </c>
      <c r="J785" s="98" t="s">
        <v>24</v>
      </c>
      <c r="K785" s="15">
        <f>'VZGTTQ00009158 - Sunil Anthony'!F11</f>
        <v>21.980000000000004</v>
      </c>
      <c r="L785" s="15">
        <f>'VZGTTQ00009158 - Sunil Anthony'!G11</f>
        <v>3868.4800000000005</v>
      </c>
      <c r="M785" s="15">
        <f>'VZGTTQ00009158 - Sunil Anthony'!H11</f>
        <v>3868.4800000000005</v>
      </c>
      <c r="N785" s="15">
        <f>'VZGTTQ00009158 - Sunil Anthony'!I11</f>
        <v>3868.4800000000005</v>
      </c>
      <c r="O785" s="15">
        <f>'VZGTTQ00009158 - Sunil Anthony'!J11</f>
        <v>0</v>
      </c>
      <c r="P785" s="15">
        <f>'VZGTTQ00009158 - Sunil Anthony'!K11</f>
        <v>0</v>
      </c>
      <c r="Q785" s="15">
        <f>'VZGTTQ00009158 - Sunil Anthony'!L11</f>
        <v>0</v>
      </c>
      <c r="R785" s="15">
        <f>'VZGTTQ00009158 - Sunil Anthony'!M11</f>
        <v>0</v>
      </c>
      <c r="S785" s="15">
        <f>'VZGTTQ00009158 - Sunil Anthony'!N11</f>
        <v>7736.9600000000009</v>
      </c>
      <c r="T785" s="15">
        <f>'VZGTTQ00009158 - Sunil Anthony'!O11</f>
        <v>0</v>
      </c>
      <c r="U785" s="15">
        <f>'VZGTTQ00009158 - Sunil Anthony'!P11</f>
        <v>7736.9600000000009</v>
      </c>
      <c r="V785" s="98">
        <f>'VZGTTQ00009158 - Sunil Anthony'!Q11</f>
        <v>0</v>
      </c>
    </row>
    <row r="786" spans="1:22" ht="20.9" customHeight="1">
      <c r="A786" s="98">
        <f>'VZGTTQ00009158 - Sunil Anthony'!A12</f>
        <v>2020909</v>
      </c>
      <c r="B786" s="98" t="str">
        <f>'VZGTTQ00009158 - Sunil Anthony'!B12</f>
        <v>Choudhury, Siba Prasad</v>
      </c>
      <c r="C786" s="98" t="str">
        <f>'VZGTTQ00009158 - Sunil Anthony'!C12</f>
        <v xml:space="preserve">Offshore </v>
      </c>
      <c r="D786" s="98" t="str">
        <f>'VZGTTQ00009158 - Sunil Anthony'!D12</f>
        <v>PCT 236</v>
      </c>
      <c r="E786" s="103" t="str">
        <f>'VZGTTQ00009158 - Sunil Anthony'!E12</f>
        <v>JAVA Dev_INT1</v>
      </c>
      <c r="F786" s="131" t="s">
        <v>124</v>
      </c>
      <c r="G786" s="131" t="s">
        <v>125</v>
      </c>
      <c r="H786" s="98">
        <v>1000425175</v>
      </c>
      <c r="I786" s="98" t="s">
        <v>126</v>
      </c>
      <c r="J786" s="98" t="s">
        <v>24</v>
      </c>
      <c r="K786" s="15">
        <f>'VZGTTQ00009158 - Sunil Anthony'!F12</f>
        <v>21.980000000000004</v>
      </c>
      <c r="L786" s="15">
        <f>'VZGTTQ00009158 - Sunil Anthony'!G12</f>
        <v>3868.4800000000005</v>
      </c>
      <c r="M786" s="15">
        <f>'VZGTTQ00009158 - Sunil Anthony'!H12</f>
        <v>3868.4800000000005</v>
      </c>
      <c r="N786" s="15">
        <f>'VZGTTQ00009158 - Sunil Anthony'!I12</f>
        <v>3868.4800000000005</v>
      </c>
      <c r="O786" s="15">
        <f>'VZGTTQ00009158 - Sunil Anthony'!J12</f>
        <v>0</v>
      </c>
      <c r="P786" s="15">
        <f>'VZGTTQ00009158 - Sunil Anthony'!K12</f>
        <v>0</v>
      </c>
      <c r="Q786" s="15">
        <f>'VZGTTQ00009158 - Sunil Anthony'!L12</f>
        <v>0</v>
      </c>
      <c r="R786" s="15">
        <f>'VZGTTQ00009158 - Sunil Anthony'!M12</f>
        <v>0</v>
      </c>
      <c r="S786" s="15">
        <f>'VZGTTQ00009158 - Sunil Anthony'!N12</f>
        <v>7736.9600000000009</v>
      </c>
      <c r="T786" s="15">
        <f>'VZGTTQ00009158 - Sunil Anthony'!O12</f>
        <v>0</v>
      </c>
      <c r="U786" s="15">
        <f>'VZGTTQ00009158 - Sunil Anthony'!P12</f>
        <v>7736.9600000000009</v>
      </c>
      <c r="V786" s="98">
        <f>'VZGTTQ00009158 - Sunil Anthony'!Q12</f>
        <v>0</v>
      </c>
    </row>
    <row r="787" spans="1:22" ht="20.9" customHeight="1">
      <c r="A787" s="98">
        <f>'VZGTTQ00009158 - Sunil Anthony'!A13</f>
        <v>2127941</v>
      </c>
      <c r="B787" s="98" t="str">
        <f>'VZGTTQ00009158 - Sunil Anthony'!B13</f>
        <v>S, Chennakrishnan</v>
      </c>
      <c r="C787" s="98" t="str">
        <f>'VZGTTQ00009158 - Sunil Anthony'!C13</f>
        <v xml:space="preserve">Offshore </v>
      </c>
      <c r="D787" s="98" t="str">
        <f>'VZGTTQ00009158 - Sunil Anthony'!D13</f>
        <v>PCT 236/231</v>
      </c>
      <c r="E787" s="103" t="str">
        <f>'VZGTTQ00009158 - Sunil Anthony'!E13</f>
        <v>JAVA Dev_JU1</v>
      </c>
      <c r="F787" s="131" t="s">
        <v>124</v>
      </c>
      <c r="G787" s="131" t="s">
        <v>125</v>
      </c>
      <c r="H787" s="98">
        <v>1000425175</v>
      </c>
      <c r="I787" s="98" t="s">
        <v>126</v>
      </c>
      <c r="J787" s="98" t="s">
        <v>24</v>
      </c>
      <c r="K787" s="15">
        <f>'VZGTTQ00009158 - Sunil Anthony'!F13</f>
        <v>21.21</v>
      </c>
      <c r="L787" s="15">
        <f>'VZGTTQ00009158 - Sunil Anthony'!G13</f>
        <v>3732.96</v>
      </c>
      <c r="M787" s="15">
        <f>'VZGTTQ00009158 - Sunil Anthony'!H13</f>
        <v>3732.96</v>
      </c>
      <c r="N787" s="15">
        <f>'VZGTTQ00009158 - Sunil Anthony'!I13</f>
        <v>3732.96</v>
      </c>
      <c r="O787" s="15">
        <f>'VZGTTQ00009158 - Sunil Anthony'!J13</f>
        <v>0</v>
      </c>
      <c r="P787" s="15">
        <f>'VZGTTQ00009158 - Sunil Anthony'!K13</f>
        <v>0</v>
      </c>
      <c r="Q787" s="15">
        <f>'VZGTTQ00009158 - Sunil Anthony'!L13</f>
        <v>0</v>
      </c>
      <c r="R787" s="15">
        <f>'VZGTTQ00009158 - Sunil Anthony'!M13</f>
        <v>0</v>
      </c>
      <c r="S787" s="15">
        <f>'VZGTTQ00009158 - Sunil Anthony'!N13</f>
        <v>7465.92</v>
      </c>
      <c r="T787" s="15">
        <f>'VZGTTQ00009158 - Sunil Anthony'!O13</f>
        <v>0</v>
      </c>
      <c r="U787" s="15">
        <f>'VZGTTQ00009158 - Sunil Anthony'!P13</f>
        <v>7465.92</v>
      </c>
      <c r="V787" s="98">
        <f>'VZGTTQ00009158 - Sunil Anthony'!Q13</f>
        <v>0</v>
      </c>
    </row>
    <row r="788" spans="1:22" ht="20.9" customHeight="1">
      <c r="A788" s="98">
        <f>'VZGTTQ00009158 - Sunil Anthony'!A14</f>
        <v>792244</v>
      </c>
      <c r="B788" s="98" t="str">
        <f>'VZGTTQ00009158 - Sunil Anthony'!B14</f>
        <v xml:space="preserve">S, Amirtha </v>
      </c>
      <c r="C788" s="98" t="str">
        <f>'VZGTTQ00009158 - Sunil Anthony'!C14</f>
        <v xml:space="preserve">Offshore </v>
      </c>
      <c r="D788" s="98" t="str">
        <f>'VZGTTQ00009158 - Sunil Anthony'!D14</f>
        <v>PCT 236/231</v>
      </c>
      <c r="E788" s="103" t="str">
        <f>'VZGTTQ00009158 - Sunil Anthony'!E14</f>
        <v>JAVA Tech Lead</v>
      </c>
      <c r="F788" s="131" t="s">
        <v>124</v>
      </c>
      <c r="G788" s="131" t="s">
        <v>125</v>
      </c>
      <c r="H788" s="98">
        <v>1000425175</v>
      </c>
      <c r="I788" s="98" t="s">
        <v>126</v>
      </c>
      <c r="J788" s="98" t="s">
        <v>33</v>
      </c>
      <c r="K788" s="15">
        <f>'VZGTTQ00009158 - Sunil Anthony'!F14</f>
        <v>28.430000000000003</v>
      </c>
      <c r="L788" s="15">
        <f>'VZGTTQ00009158 - Sunil Anthony'!G14</f>
        <v>5003.68</v>
      </c>
      <c r="M788" s="15">
        <f>'VZGTTQ00009158 - Sunil Anthony'!H14</f>
        <v>5003.68</v>
      </c>
      <c r="N788" s="15">
        <f>'VZGTTQ00009158 - Sunil Anthony'!I14</f>
        <v>5003.68</v>
      </c>
      <c r="O788" s="15">
        <f>'VZGTTQ00009158 - Sunil Anthony'!J14</f>
        <v>0</v>
      </c>
      <c r="P788" s="15">
        <f>'VZGTTQ00009158 - Sunil Anthony'!K14</f>
        <v>0</v>
      </c>
      <c r="Q788" s="15">
        <f>'VZGTTQ00009158 - Sunil Anthony'!L14</f>
        <v>0</v>
      </c>
      <c r="R788" s="15">
        <f>'VZGTTQ00009158 - Sunil Anthony'!M14</f>
        <v>0</v>
      </c>
      <c r="S788" s="15">
        <f>'VZGTTQ00009158 - Sunil Anthony'!N14</f>
        <v>10007.36</v>
      </c>
      <c r="T788" s="15">
        <f>'VZGTTQ00009158 - Sunil Anthony'!O14</f>
        <v>0</v>
      </c>
      <c r="U788" s="15">
        <f>'VZGTTQ00009158 - Sunil Anthony'!P14</f>
        <v>10007.36</v>
      </c>
      <c r="V788" s="98">
        <f>'VZGTTQ00009158 - Sunil Anthony'!Q14</f>
        <v>0</v>
      </c>
    </row>
    <row r="789" spans="1:22" ht="20.9" customHeight="1">
      <c r="A789" s="98">
        <f>'VZGTTQ00009158 - Sunil Anthony'!A15</f>
        <v>913499</v>
      </c>
      <c r="B789" s="98" t="str">
        <f>'VZGTTQ00009158 - Sunil Anthony'!B15</f>
        <v>Marimuthu, Rajaguru</v>
      </c>
      <c r="C789" s="98" t="str">
        <f>'VZGTTQ00009158 - Sunil Anthony'!C15</f>
        <v xml:space="preserve">Offshore </v>
      </c>
      <c r="D789" s="98" t="str">
        <f>'VZGTTQ00009158 - Sunil Anthony'!D15</f>
        <v>PCT 236</v>
      </c>
      <c r="E789" s="103" t="str">
        <f>'VZGTTQ00009158 - Sunil Anthony'!E15</f>
        <v>JAVA Tech Lead</v>
      </c>
      <c r="F789" s="131" t="s">
        <v>124</v>
      </c>
      <c r="G789" s="131" t="s">
        <v>125</v>
      </c>
      <c r="H789" s="98">
        <v>1000425175</v>
      </c>
      <c r="I789" s="98" t="s">
        <v>126</v>
      </c>
      <c r="J789" s="98" t="s">
        <v>33</v>
      </c>
      <c r="K789" s="15">
        <f>'VZGTTQ00009158 - Sunil Anthony'!F15</f>
        <v>28.430000000000003</v>
      </c>
      <c r="L789" s="15">
        <f>'VZGTTQ00009158 - Sunil Anthony'!G15</f>
        <v>5003.68</v>
      </c>
      <c r="M789" s="15">
        <f>'VZGTTQ00009158 - Sunil Anthony'!H15</f>
        <v>5003.68</v>
      </c>
      <c r="N789" s="15">
        <f>'VZGTTQ00009158 - Sunil Anthony'!I15</f>
        <v>5003.68</v>
      </c>
      <c r="O789" s="15">
        <f>'VZGTTQ00009158 - Sunil Anthony'!J15</f>
        <v>0</v>
      </c>
      <c r="P789" s="15">
        <f>'VZGTTQ00009158 - Sunil Anthony'!K15</f>
        <v>0</v>
      </c>
      <c r="Q789" s="15">
        <f>'VZGTTQ00009158 - Sunil Anthony'!L15</f>
        <v>0</v>
      </c>
      <c r="R789" s="15">
        <f>'VZGTTQ00009158 - Sunil Anthony'!M15</f>
        <v>0</v>
      </c>
      <c r="S789" s="15">
        <f>'VZGTTQ00009158 - Sunil Anthony'!N15</f>
        <v>10007.36</v>
      </c>
      <c r="T789" s="15">
        <f>'VZGTTQ00009158 - Sunil Anthony'!O15</f>
        <v>0</v>
      </c>
      <c r="U789" s="15">
        <f>'VZGTTQ00009158 - Sunil Anthony'!P15</f>
        <v>10007.36</v>
      </c>
      <c r="V789" s="98">
        <f>'VZGTTQ00009158 - Sunil Anthony'!Q15</f>
        <v>0</v>
      </c>
    </row>
    <row r="790" spans="1:22" ht="20.9" customHeight="1">
      <c r="A790" s="98">
        <f>'VZGTTQ00009158 - Sunil Anthony'!A16</f>
        <v>2339271</v>
      </c>
      <c r="B790" s="98" t="str">
        <f>'VZGTTQ00009158 - Sunil Anthony'!B16</f>
        <v>K, Vignesh</v>
      </c>
      <c r="C790" s="98" t="str">
        <f>'VZGTTQ00009158 - Sunil Anthony'!C16</f>
        <v xml:space="preserve">Offshore </v>
      </c>
      <c r="D790" s="98" t="str">
        <f>'VZGTTQ00009158 - Sunil Anthony'!D16</f>
        <v>PCT 236</v>
      </c>
      <c r="E790" s="103" t="str">
        <f>'VZGTTQ00009158 - Sunil Anthony'!E16</f>
        <v>JAVA Tech Intermediate</v>
      </c>
      <c r="F790" s="131" t="s">
        <v>124</v>
      </c>
      <c r="G790" s="131" t="s">
        <v>125</v>
      </c>
      <c r="H790" s="98">
        <v>1000425175</v>
      </c>
      <c r="I790" s="98" t="s">
        <v>126</v>
      </c>
      <c r="J790" s="98" t="s">
        <v>33</v>
      </c>
      <c r="K790" s="15">
        <f>'VZGTTQ00009158 - Sunil Anthony'!F16</f>
        <v>21.980000000000004</v>
      </c>
      <c r="L790" s="15">
        <f>'VZGTTQ00009158 - Sunil Anthony'!G16</f>
        <v>3868.4800000000005</v>
      </c>
      <c r="M790" s="15">
        <f>'VZGTTQ00009158 - Sunil Anthony'!H16</f>
        <v>3868.4800000000005</v>
      </c>
      <c r="N790" s="15">
        <f>'VZGTTQ00009158 - Sunil Anthony'!I16</f>
        <v>3868.4800000000005</v>
      </c>
      <c r="O790" s="15">
        <f>'VZGTTQ00009158 - Sunil Anthony'!J16</f>
        <v>0</v>
      </c>
      <c r="P790" s="15">
        <f>'VZGTTQ00009158 - Sunil Anthony'!K16</f>
        <v>0</v>
      </c>
      <c r="Q790" s="15">
        <f>'VZGTTQ00009158 - Sunil Anthony'!L16</f>
        <v>0</v>
      </c>
      <c r="R790" s="15">
        <f>'VZGTTQ00009158 - Sunil Anthony'!M16</f>
        <v>0</v>
      </c>
      <c r="S790" s="15">
        <f>'VZGTTQ00009158 - Sunil Anthony'!N16</f>
        <v>7736.9600000000009</v>
      </c>
      <c r="T790" s="15">
        <f>'VZGTTQ00009158 - Sunil Anthony'!O16</f>
        <v>0</v>
      </c>
      <c r="U790" s="15">
        <f>'VZGTTQ00009158 - Sunil Anthony'!P16</f>
        <v>7736.9600000000009</v>
      </c>
      <c r="V790" s="98">
        <f>'VZGTTQ00009158 - Sunil Anthony'!Q16</f>
        <v>0</v>
      </c>
    </row>
    <row r="791" spans="1:22" ht="20.9" customHeight="1">
      <c r="A791" s="98">
        <f>'VZGTTQ00009158 - Sunil Anthony'!A17</f>
        <v>765722</v>
      </c>
      <c r="B791" s="98" t="str">
        <f>'VZGTTQ00009158 - Sunil Anthony'!B17</f>
        <v>M, Akshatha</v>
      </c>
      <c r="C791" s="98" t="str">
        <f>'VZGTTQ00009158 - Sunil Anthony'!C17</f>
        <v xml:space="preserve">Offshore </v>
      </c>
      <c r="D791" s="98" t="str">
        <f>'VZGTTQ00009158 - Sunil Anthony'!D17</f>
        <v>PCT 236</v>
      </c>
      <c r="E791" s="103" t="str">
        <f>'VZGTTQ00009158 - Sunil Anthony'!E17</f>
        <v>JAVA Tech Intermediate</v>
      </c>
      <c r="F791" s="131" t="s">
        <v>124</v>
      </c>
      <c r="G791" s="131" t="s">
        <v>125</v>
      </c>
      <c r="H791" s="98">
        <v>1000425175</v>
      </c>
      <c r="I791" s="98" t="s">
        <v>126</v>
      </c>
      <c r="J791" s="98" t="s">
        <v>33</v>
      </c>
      <c r="K791" s="15">
        <f>'VZGTTQ00009158 - Sunil Anthony'!F17</f>
        <v>21.980000000000004</v>
      </c>
      <c r="L791" s="15">
        <f>'VZGTTQ00009158 - Sunil Anthony'!G17</f>
        <v>3868.4800000000005</v>
      </c>
      <c r="M791" s="15">
        <f>'VZGTTQ00009158 - Sunil Anthony'!H17</f>
        <v>3868.4800000000005</v>
      </c>
      <c r="N791" s="15">
        <f>'VZGTTQ00009158 - Sunil Anthony'!I17</f>
        <v>3868.4800000000005</v>
      </c>
      <c r="O791" s="15">
        <f>'VZGTTQ00009158 - Sunil Anthony'!J17</f>
        <v>0</v>
      </c>
      <c r="P791" s="15">
        <f>'VZGTTQ00009158 - Sunil Anthony'!K17</f>
        <v>0</v>
      </c>
      <c r="Q791" s="15">
        <f>'VZGTTQ00009158 - Sunil Anthony'!L17</f>
        <v>0</v>
      </c>
      <c r="R791" s="15">
        <f>'VZGTTQ00009158 - Sunil Anthony'!M17</f>
        <v>0</v>
      </c>
      <c r="S791" s="15">
        <f>'VZGTTQ00009158 - Sunil Anthony'!N17</f>
        <v>7736.9600000000009</v>
      </c>
      <c r="T791" s="15">
        <f>'VZGTTQ00009158 - Sunil Anthony'!O17</f>
        <v>0</v>
      </c>
      <c r="U791" s="15">
        <f>'VZGTTQ00009158 - Sunil Anthony'!P17</f>
        <v>7736.9600000000009</v>
      </c>
      <c r="V791" s="98">
        <f>'VZGTTQ00009158 - Sunil Anthony'!Q17</f>
        <v>0</v>
      </c>
    </row>
    <row r="792" spans="1:22" ht="20.9" customHeight="1">
      <c r="A792" s="98">
        <f>'VZGTTQ00009158 - Sunil Anthony'!A18</f>
        <v>2075252</v>
      </c>
      <c r="B792" s="98" t="str">
        <f>'VZGTTQ00009158 - Sunil Anthony'!B18</f>
        <v>K, Ganesh</v>
      </c>
      <c r="C792" s="98" t="str">
        <f>'VZGTTQ00009158 - Sunil Anthony'!C18</f>
        <v xml:space="preserve">Offshore </v>
      </c>
      <c r="D792" s="98" t="str">
        <f>'VZGTTQ00009158 - Sunil Anthony'!D18</f>
        <v>PCT 236</v>
      </c>
      <c r="E792" s="103" t="str">
        <f>'VZGTTQ00009158 - Sunil Anthony'!E18</f>
        <v>JAVA Tech Intermediate</v>
      </c>
      <c r="F792" s="131" t="s">
        <v>124</v>
      </c>
      <c r="G792" s="131" t="s">
        <v>125</v>
      </c>
      <c r="H792" s="98">
        <v>1000425175</v>
      </c>
      <c r="I792" s="98" t="s">
        <v>126</v>
      </c>
      <c r="J792" s="98" t="s">
        <v>33</v>
      </c>
      <c r="K792" s="15">
        <f>'VZGTTQ00009158 - Sunil Anthony'!F18</f>
        <v>21.980000000000004</v>
      </c>
      <c r="L792" s="15">
        <f>'VZGTTQ00009158 - Sunil Anthony'!G18</f>
        <v>3868.4800000000005</v>
      </c>
      <c r="M792" s="15">
        <f>'VZGTTQ00009158 - Sunil Anthony'!H18</f>
        <v>3868.4800000000005</v>
      </c>
      <c r="N792" s="15">
        <f>'VZGTTQ00009158 - Sunil Anthony'!I18</f>
        <v>3868.4800000000005</v>
      </c>
      <c r="O792" s="15">
        <f>'VZGTTQ00009158 - Sunil Anthony'!J18</f>
        <v>0</v>
      </c>
      <c r="P792" s="15">
        <f>'VZGTTQ00009158 - Sunil Anthony'!K18</f>
        <v>0</v>
      </c>
      <c r="Q792" s="15">
        <f>'VZGTTQ00009158 - Sunil Anthony'!L18</f>
        <v>0</v>
      </c>
      <c r="R792" s="15">
        <f>'VZGTTQ00009158 - Sunil Anthony'!M18</f>
        <v>0</v>
      </c>
      <c r="S792" s="15">
        <f>'VZGTTQ00009158 - Sunil Anthony'!N18</f>
        <v>7736.9600000000009</v>
      </c>
      <c r="T792" s="15">
        <f>'VZGTTQ00009158 - Sunil Anthony'!O18</f>
        <v>0</v>
      </c>
      <c r="U792" s="15">
        <f>'VZGTTQ00009158 - Sunil Anthony'!P18</f>
        <v>7736.9600000000009</v>
      </c>
      <c r="V792" s="98">
        <f>'VZGTTQ00009158 - Sunil Anthony'!Q18</f>
        <v>0</v>
      </c>
    </row>
    <row r="793" spans="1:22" ht="20.9" customHeight="1">
      <c r="A793" s="98">
        <f>'VZGTTQ00009158 - Sunil Anthony'!A19</f>
        <v>2152177</v>
      </c>
      <c r="B793" s="98" t="str">
        <f>'VZGTTQ00009158 - Sunil Anthony'!B19</f>
        <v>Ramakrishna, Pariki</v>
      </c>
      <c r="C793" s="98" t="str">
        <f>'VZGTTQ00009158 - Sunil Anthony'!C19</f>
        <v xml:space="preserve">Offshore </v>
      </c>
      <c r="D793" s="98" t="str">
        <f>'VZGTTQ00009158 - Sunil Anthony'!D19</f>
        <v>PCT 236</v>
      </c>
      <c r="E793" s="103" t="str">
        <f>'VZGTTQ00009158 - Sunil Anthony'!E19</f>
        <v>JAVA Dev_JU1</v>
      </c>
      <c r="F793" s="131" t="s">
        <v>124</v>
      </c>
      <c r="G793" s="131" t="s">
        <v>125</v>
      </c>
      <c r="H793" s="98">
        <v>1000425175</v>
      </c>
      <c r="I793" s="98" t="s">
        <v>126</v>
      </c>
      <c r="J793" s="98" t="s">
        <v>33</v>
      </c>
      <c r="K793" s="15">
        <f>'VZGTTQ00009158 - Sunil Anthony'!F19</f>
        <v>21.21</v>
      </c>
      <c r="L793" s="15">
        <f>'VZGTTQ00009158 - Sunil Anthony'!G19</f>
        <v>3732.96</v>
      </c>
      <c r="M793" s="15">
        <f>'VZGTTQ00009158 - Sunil Anthony'!H19</f>
        <v>3732.96</v>
      </c>
      <c r="N793" s="15">
        <f>'VZGTTQ00009158 - Sunil Anthony'!I19</f>
        <v>3732.96</v>
      </c>
      <c r="O793" s="15">
        <f>'VZGTTQ00009158 - Sunil Anthony'!J19</f>
        <v>0</v>
      </c>
      <c r="P793" s="15">
        <f>'VZGTTQ00009158 - Sunil Anthony'!K19</f>
        <v>0</v>
      </c>
      <c r="Q793" s="15">
        <f>'VZGTTQ00009158 - Sunil Anthony'!L19</f>
        <v>0</v>
      </c>
      <c r="R793" s="15">
        <f>'VZGTTQ00009158 - Sunil Anthony'!M19</f>
        <v>0</v>
      </c>
      <c r="S793" s="15">
        <f>'VZGTTQ00009158 - Sunil Anthony'!N19</f>
        <v>7465.92</v>
      </c>
      <c r="T793" s="15">
        <f>'VZGTTQ00009158 - Sunil Anthony'!O19</f>
        <v>0</v>
      </c>
      <c r="U793" s="15">
        <f>'VZGTTQ00009158 - Sunil Anthony'!P19</f>
        <v>7465.92</v>
      </c>
      <c r="V793" s="98">
        <f>'VZGTTQ00009158 - Sunil Anthony'!Q19</f>
        <v>0</v>
      </c>
    </row>
    <row r="794" spans="1:22" ht="20.9" customHeight="1">
      <c r="A794" s="98">
        <f>'VZGTTQ00009158 - Sunil Anthony'!A20</f>
        <v>839572</v>
      </c>
      <c r="B794" s="98" t="str">
        <f>'VZGTTQ00009158 - Sunil Anthony'!B20</f>
        <v>S, Dhinesh</v>
      </c>
      <c r="C794" s="98" t="str">
        <f>'VZGTTQ00009158 - Sunil Anthony'!C20</f>
        <v xml:space="preserve">Offshore </v>
      </c>
      <c r="D794" s="98" t="str">
        <f>'VZGTTQ00009158 - Sunil Anthony'!D20</f>
        <v>PCT 236</v>
      </c>
      <c r="E794" s="103" t="str">
        <f>'VZGTTQ00009158 - Sunil Anthony'!E20</f>
        <v>JAVA Dev_JU1</v>
      </c>
      <c r="F794" s="131" t="s">
        <v>124</v>
      </c>
      <c r="G794" s="131" t="s">
        <v>125</v>
      </c>
      <c r="H794" s="98">
        <v>1000425175</v>
      </c>
      <c r="I794" s="98" t="s">
        <v>126</v>
      </c>
      <c r="J794" s="98" t="s">
        <v>33</v>
      </c>
      <c r="K794" s="15">
        <f>'VZGTTQ00009158 - Sunil Anthony'!F20</f>
        <v>21.21</v>
      </c>
      <c r="L794" s="15">
        <f>'VZGTTQ00009158 - Sunil Anthony'!G20</f>
        <v>3732.96</v>
      </c>
      <c r="M794" s="15">
        <f>'VZGTTQ00009158 - Sunil Anthony'!H20</f>
        <v>3732.96</v>
      </c>
      <c r="N794" s="15">
        <f>'VZGTTQ00009158 - Sunil Anthony'!I20</f>
        <v>3732.96</v>
      </c>
      <c r="O794" s="15">
        <f>'VZGTTQ00009158 - Sunil Anthony'!J20</f>
        <v>0</v>
      </c>
      <c r="P794" s="15">
        <f>'VZGTTQ00009158 - Sunil Anthony'!K20</f>
        <v>0</v>
      </c>
      <c r="Q794" s="15">
        <f>'VZGTTQ00009158 - Sunil Anthony'!L20</f>
        <v>0</v>
      </c>
      <c r="R794" s="15">
        <f>'VZGTTQ00009158 - Sunil Anthony'!M20</f>
        <v>0</v>
      </c>
      <c r="S794" s="15">
        <f>'VZGTTQ00009158 - Sunil Anthony'!N20</f>
        <v>7465.92</v>
      </c>
      <c r="T794" s="15">
        <f>'VZGTTQ00009158 - Sunil Anthony'!O20</f>
        <v>0</v>
      </c>
      <c r="U794" s="15">
        <f>'VZGTTQ00009158 - Sunil Anthony'!P20</f>
        <v>7465.92</v>
      </c>
      <c r="V794" s="98">
        <f>'VZGTTQ00009158 - Sunil Anthony'!Q20</f>
        <v>0</v>
      </c>
    </row>
    <row r="795" spans="1:22" ht="20.9" customHeight="1">
      <c r="A795" s="98">
        <f>'VZGTTQ00009158 - Sunil Anthony'!A21</f>
        <v>254271</v>
      </c>
      <c r="B795" s="98" t="str">
        <f>'VZGTTQ00009158 - Sunil Anthony'!B21</f>
        <v>P, Arunkumar</v>
      </c>
      <c r="C795" s="98" t="str">
        <f>'VZGTTQ00009158 - Sunil Anthony'!C21</f>
        <v xml:space="preserve">Offshore </v>
      </c>
      <c r="D795" s="98" t="str">
        <f>'VZGTTQ00009158 - Sunil Anthony'!D21</f>
        <v>PCT 236/231</v>
      </c>
      <c r="E795" s="103" t="str">
        <f>'VZGTTQ00009158 - Sunil Anthony'!E21</f>
        <v>Java-Developer-Senior</v>
      </c>
      <c r="F795" s="131" t="s">
        <v>124</v>
      </c>
      <c r="G795" s="131" t="s">
        <v>125</v>
      </c>
      <c r="H795" s="98">
        <v>1000425175</v>
      </c>
      <c r="I795" s="98" t="s">
        <v>126</v>
      </c>
      <c r="J795" s="98" t="s">
        <v>24</v>
      </c>
      <c r="K795" s="15">
        <f>'VZGTTQ00009158 - Sunil Anthony'!F21</f>
        <v>23.134146341463413</v>
      </c>
      <c r="L795" s="15">
        <f>'VZGTTQ00009158 - Sunil Anthony'!G21</f>
        <v>4071.6097560975609</v>
      </c>
      <c r="M795" s="15">
        <f>'VZGTTQ00009158 - Sunil Anthony'!H21</f>
        <v>0</v>
      </c>
      <c r="N795" s="15">
        <f>'VZGTTQ00009158 - Sunil Anthony'!I21</f>
        <v>0</v>
      </c>
      <c r="O795" s="15">
        <f>'VZGTTQ00009158 - Sunil Anthony'!J21</f>
        <v>4071.6097560975609</v>
      </c>
      <c r="P795" s="15">
        <f>'VZGTTQ00009158 - Sunil Anthony'!K21</f>
        <v>4071.6097560975609</v>
      </c>
      <c r="Q795" s="15">
        <f>'VZGTTQ00009158 - Sunil Anthony'!L21</f>
        <v>4071.6097560975609</v>
      </c>
      <c r="R795" s="15">
        <f>'VZGTTQ00009158 - Sunil Anthony'!M21</f>
        <v>4071.6097560975609</v>
      </c>
      <c r="S795" s="15">
        <f>'VZGTTQ00009158 - Sunil Anthony'!N21</f>
        <v>4071.6097560975609</v>
      </c>
      <c r="T795" s="15">
        <f>'VZGTTQ00009158 - Sunil Anthony'!O21</f>
        <v>12214.829268292682</v>
      </c>
      <c r="U795" s="15">
        <f>'VZGTTQ00009158 - Sunil Anthony'!P21</f>
        <v>16286.439024390244</v>
      </c>
      <c r="V795" s="98">
        <f>'VZGTTQ00009158 - Sunil Anthony'!Q21</f>
        <v>0</v>
      </c>
    </row>
    <row r="796" spans="1:22" ht="20.9" customHeight="1">
      <c r="A796" s="98">
        <f>'VZGTTQ00009158 - Sunil Anthony'!A22</f>
        <v>671010</v>
      </c>
      <c r="B796" s="98" t="str">
        <f>'VZGTTQ00009158 - Sunil Anthony'!B22</f>
        <v>Rolla, Chandrasekhar</v>
      </c>
      <c r="C796" s="98" t="str">
        <f>'VZGTTQ00009158 - Sunil Anthony'!C22</f>
        <v xml:space="preserve">Offshore </v>
      </c>
      <c r="D796" s="98" t="str">
        <f>'VZGTTQ00009158 - Sunil Anthony'!D22</f>
        <v>PCT 236/231</v>
      </c>
      <c r="E796" s="103" t="str">
        <f>'VZGTTQ00009158 - Sunil Anthony'!E22</f>
        <v>Java-Developer-Senior</v>
      </c>
      <c r="F796" s="131" t="s">
        <v>124</v>
      </c>
      <c r="G796" s="131" t="s">
        <v>125</v>
      </c>
      <c r="H796" s="98">
        <v>1000425175</v>
      </c>
      <c r="I796" s="98" t="s">
        <v>126</v>
      </c>
      <c r="J796" s="98" t="s">
        <v>24</v>
      </c>
      <c r="K796" s="15">
        <f>'VZGTTQ00009158 - Sunil Anthony'!F22</f>
        <v>23.134146341463413</v>
      </c>
      <c r="L796" s="15">
        <f>'VZGTTQ00009158 - Sunil Anthony'!G22</f>
        <v>4071.6097560975609</v>
      </c>
      <c r="M796" s="15">
        <f>'VZGTTQ00009158 - Sunil Anthony'!H22</f>
        <v>0</v>
      </c>
      <c r="N796" s="15">
        <f>'VZGTTQ00009158 - Sunil Anthony'!I22</f>
        <v>0</v>
      </c>
      <c r="O796" s="15">
        <f>'VZGTTQ00009158 - Sunil Anthony'!J22</f>
        <v>4071.6097560975609</v>
      </c>
      <c r="P796" s="15">
        <f>'VZGTTQ00009158 - Sunil Anthony'!K22</f>
        <v>4071.6097560975609</v>
      </c>
      <c r="Q796" s="15">
        <f>'VZGTTQ00009158 - Sunil Anthony'!L22</f>
        <v>4071.6097560975609</v>
      </c>
      <c r="R796" s="15">
        <f>'VZGTTQ00009158 - Sunil Anthony'!M22</f>
        <v>4071.6097560975609</v>
      </c>
      <c r="S796" s="15">
        <f>'VZGTTQ00009158 - Sunil Anthony'!N22</f>
        <v>4071.6097560975609</v>
      </c>
      <c r="T796" s="15">
        <f>'VZGTTQ00009158 - Sunil Anthony'!O22</f>
        <v>12214.829268292682</v>
      </c>
      <c r="U796" s="15">
        <f>'VZGTTQ00009158 - Sunil Anthony'!P22</f>
        <v>16286.439024390244</v>
      </c>
      <c r="V796" s="98">
        <f>'VZGTTQ00009158 - Sunil Anthony'!Q22</f>
        <v>0</v>
      </c>
    </row>
    <row r="797" spans="1:22" ht="20.9" customHeight="1">
      <c r="A797" s="98">
        <f>'VZGTTQ00009158 - Sunil Anthony'!A23</f>
        <v>792244</v>
      </c>
      <c r="B797" s="98" t="str">
        <f>'VZGTTQ00009158 - Sunil Anthony'!B23</f>
        <v xml:space="preserve">S, Amirtha </v>
      </c>
      <c r="C797" s="98" t="str">
        <f>'VZGTTQ00009158 - Sunil Anthony'!C23</f>
        <v xml:space="preserve">Offshore </v>
      </c>
      <c r="D797" s="98" t="str">
        <f>'VZGTTQ00009158 - Sunil Anthony'!D23</f>
        <v>PCT 236/231</v>
      </c>
      <c r="E797" s="103" t="str">
        <f>'VZGTTQ00009158 - Sunil Anthony'!E23</f>
        <v>Java-Developer-Senior</v>
      </c>
      <c r="F797" s="131" t="s">
        <v>124</v>
      </c>
      <c r="G797" s="131" t="s">
        <v>125</v>
      </c>
      <c r="H797" s="98">
        <v>1000425175</v>
      </c>
      <c r="I797" s="98" t="s">
        <v>126</v>
      </c>
      <c r="J797" s="98" t="s">
        <v>33</v>
      </c>
      <c r="K797" s="15">
        <f>'VZGTTQ00009158 - Sunil Anthony'!F23</f>
        <v>23.134146341463413</v>
      </c>
      <c r="L797" s="15">
        <f>'VZGTTQ00009158 - Sunil Anthony'!G23</f>
        <v>4071.6097560975609</v>
      </c>
      <c r="M797" s="15">
        <f>'VZGTTQ00009158 - Sunil Anthony'!H23</f>
        <v>0</v>
      </c>
      <c r="N797" s="15">
        <f>'VZGTTQ00009158 - Sunil Anthony'!I23</f>
        <v>0</v>
      </c>
      <c r="O797" s="15">
        <f>'VZGTTQ00009158 - Sunil Anthony'!J23</f>
        <v>4071.6097560975609</v>
      </c>
      <c r="P797" s="15">
        <f>'VZGTTQ00009158 - Sunil Anthony'!K23</f>
        <v>4071.6097560975609</v>
      </c>
      <c r="Q797" s="15">
        <f>'VZGTTQ00009158 - Sunil Anthony'!L23</f>
        <v>4071.6097560975609</v>
      </c>
      <c r="R797" s="15">
        <f>'VZGTTQ00009158 - Sunil Anthony'!M23</f>
        <v>4071.6097560975609</v>
      </c>
      <c r="S797" s="15">
        <f>'VZGTTQ00009158 - Sunil Anthony'!N23</f>
        <v>4071.6097560975609</v>
      </c>
      <c r="T797" s="15">
        <f>'VZGTTQ00009158 - Sunil Anthony'!O23</f>
        <v>12214.829268292682</v>
      </c>
      <c r="U797" s="15">
        <f>'VZGTTQ00009158 - Sunil Anthony'!P23</f>
        <v>16286.439024390244</v>
      </c>
      <c r="V797" s="98">
        <f>'VZGTTQ00009158 - Sunil Anthony'!Q23</f>
        <v>0</v>
      </c>
    </row>
    <row r="798" spans="1:22" ht="20.9" customHeight="1">
      <c r="A798" s="98">
        <f>'VZGTTQ00009158 - Sunil Anthony'!A24</f>
        <v>2402109</v>
      </c>
      <c r="B798" s="98" t="str">
        <f>'VZGTTQ00009158 - Sunil Anthony'!B24</f>
        <v>R, Nivetha</v>
      </c>
      <c r="C798" s="98" t="str">
        <f>'VZGTTQ00009158 - Sunil Anthony'!C24</f>
        <v xml:space="preserve">Offshore </v>
      </c>
      <c r="D798" s="98" t="str">
        <f>'VZGTTQ00009158 - Sunil Anthony'!D24</f>
        <v>PCT 236</v>
      </c>
      <c r="E798" s="103" t="str">
        <f>'VZGTTQ00009158 - Sunil Anthony'!E24</f>
        <v>Java-Developer-Senior</v>
      </c>
      <c r="F798" s="131" t="s">
        <v>124</v>
      </c>
      <c r="G798" s="131" t="s">
        <v>125</v>
      </c>
      <c r="H798" s="98">
        <v>1000425175</v>
      </c>
      <c r="I798" s="98" t="s">
        <v>126</v>
      </c>
      <c r="J798" s="98" t="s">
        <v>33</v>
      </c>
      <c r="K798" s="15">
        <f>'VZGTTQ00009158 - Sunil Anthony'!F24</f>
        <v>23.134146341463413</v>
      </c>
      <c r="L798" s="15">
        <f>'VZGTTQ00009158 - Sunil Anthony'!G24</f>
        <v>4071.6097560975609</v>
      </c>
      <c r="M798" s="15">
        <f>'VZGTTQ00009158 - Sunil Anthony'!H24</f>
        <v>0</v>
      </c>
      <c r="N798" s="15">
        <f>'VZGTTQ00009158 - Sunil Anthony'!I24</f>
        <v>0</v>
      </c>
      <c r="O798" s="15">
        <f>'VZGTTQ00009158 - Sunil Anthony'!J24</f>
        <v>4071.6097560975609</v>
      </c>
      <c r="P798" s="15">
        <f>'VZGTTQ00009158 - Sunil Anthony'!K24</f>
        <v>4071.6097560975609</v>
      </c>
      <c r="Q798" s="15">
        <f>'VZGTTQ00009158 - Sunil Anthony'!L24</f>
        <v>4071.6097560975609</v>
      </c>
      <c r="R798" s="15">
        <f>'VZGTTQ00009158 - Sunil Anthony'!M24</f>
        <v>4071.6097560975609</v>
      </c>
      <c r="S798" s="15">
        <f>'VZGTTQ00009158 - Sunil Anthony'!N24</f>
        <v>4071.6097560975609</v>
      </c>
      <c r="T798" s="15">
        <f>'VZGTTQ00009158 - Sunil Anthony'!O24</f>
        <v>12214.829268292682</v>
      </c>
      <c r="U798" s="15">
        <f>'VZGTTQ00009158 - Sunil Anthony'!P24</f>
        <v>16286.439024390244</v>
      </c>
      <c r="V798" s="98">
        <f>'VZGTTQ00009158 - Sunil Anthony'!Q24</f>
        <v>0</v>
      </c>
    </row>
    <row r="799" spans="1:22" ht="20.9" customHeight="1">
      <c r="A799" s="98">
        <f>'VZGTTQ00009158 - Sunil Anthony'!A25</f>
        <v>2077379</v>
      </c>
      <c r="B799" s="98" t="str">
        <f>'VZGTTQ00009158 - Sunil Anthony'!B25</f>
        <v>Athina, Venkata Vinay Kumar</v>
      </c>
      <c r="C799" s="98" t="str">
        <f>'VZGTTQ00009158 - Sunil Anthony'!C25</f>
        <v xml:space="preserve">Offshore </v>
      </c>
      <c r="D799" s="98" t="str">
        <f>'VZGTTQ00009158 - Sunil Anthony'!D25</f>
        <v>PCT 236</v>
      </c>
      <c r="E799" s="103" t="str">
        <f>'VZGTTQ00009158 - Sunil Anthony'!E25</f>
        <v>Java-Developer-Intermediate</v>
      </c>
      <c r="F799" s="131" t="s">
        <v>124</v>
      </c>
      <c r="G799" s="131" t="s">
        <v>125</v>
      </c>
      <c r="H799" s="98">
        <v>1000425175</v>
      </c>
      <c r="I799" s="98" t="s">
        <v>126</v>
      </c>
      <c r="J799" s="98" t="s">
        <v>24</v>
      </c>
      <c r="K799" s="15">
        <f>'VZGTTQ00009158 - Sunil Anthony'!F25</f>
        <v>20.195121951219512</v>
      </c>
      <c r="L799" s="15">
        <f>'VZGTTQ00009158 - Sunil Anthony'!G25</f>
        <v>3554.3414634146343</v>
      </c>
      <c r="M799" s="15">
        <f>'VZGTTQ00009158 - Sunil Anthony'!H25</f>
        <v>0</v>
      </c>
      <c r="N799" s="15">
        <f>'VZGTTQ00009158 - Sunil Anthony'!I25</f>
        <v>0</v>
      </c>
      <c r="O799" s="15">
        <f>'VZGTTQ00009158 - Sunil Anthony'!J25</f>
        <v>3554.3414634146343</v>
      </c>
      <c r="P799" s="15">
        <f>'VZGTTQ00009158 - Sunil Anthony'!K25</f>
        <v>3554.3414634146343</v>
      </c>
      <c r="Q799" s="15">
        <f>'VZGTTQ00009158 - Sunil Anthony'!L25</f>
        <v>3554.3414634146343</v>
      </c>
      <c r="R799" s="15">
        <f>'VZGTTQ00009158 - Sunil Anthony'!M25</f>
        <v>3554.3414634146343</v>
      </c>
      <c r="S799" s="15">
        <f>'VZGTTQ00009158 - Sunil Anthony'!N25</f>
        <v>3554.3414634146343</v>
      </c>
      <c r="T799" s="15">
        <f>'VZGTTQ00009158 - Sunil Anthony'!O25</f>
        <v>10663.024390243903</v>
      </c>
      <c r="U799" s="15">
        <f>'VZGTTQ00009158 - Sunil Anthony'!P25</f>
        <v>14217.365853658537</v>
      </c>
      <c r="V799" s="98">
        <f>'VZGTTQ00009158 - Sunil Anthony'!Q25</f>
        <v>0</v>
      </c>
    </row>
    <row r="800" spans="1:22" ht="20.9" customHeight="1">
      <c r="A800" s="98">
        <f>'VZGTTQ00009158 - Sunil Anthony'!A26</f>
        <v>2020909</v>
      </c>
      <c r="B800" s="98" t="str">
        <f>'VZGTTQ00009158 - Sunil Anthony'!B26</f>
        <v>Choudhury, Siba Prasad</v>
      </c>
      <c r="C800" s="98" t="str">
        <f>'VZGTTQ00009158 - Sunil Anthony'!C26</f>
        <v xml:space="preserve">Offshore </v>
      </c>
      <c r="D800" s="98" t="str">
        <f>'VZGTTQ00009158 - Sunil Anthony'!D26</f>
        <v>PCT 236</v>
      </c>
      <c r="E800" s="103" t="str">
        <f>'VZGTTQ00009158 - Sunil Anthony'!E26</f>
        <v>Java-Developer-Intermediate</v>
      </c>
      <c r="F800" s="131" t="s">
        <v>124</v>
      </c>
      <c r="G800" s="131" t="s">
        <v>125</v>
      </c>
      <c r="H800" s="98">
        <v>1000425175</v>
      </c>
      <c r="I800" s="98" t="s">
        <v>126</v>
      </c>
      <c r="J800" s="98" t="s">
        <v>24</v>
      </c>
      <c r="K800" s="15">
        <f>'VZGTTQ00009158 - Sunil Anthony'!F26</f>
        <v>20.195121951219512</v>
      </c>
      <c r="L800" s="15">
        <f>'VZGTTQ00009158 - Sunil Anthony'!G26</f>
        <v>3554.3414634146343</v>
      </c>
      <c r="M800" s="15">
        <f>'VZGTTQ00009158 - Sunil Anthony'!H26</f>
        <v>0</v>
      </c>
      <c r="N800" s="15">
        <f>'VZGTTQ00009158 - Sunil Anthony'!I26</f>
        <v>0</v>
      </c>
      <c r="O800" s="15">
        <f>'VZGTTQ00009158 - Sunil Anthony'!J26</f>
        <v>3554.3414634146343</v>
      </c>
      <c r="P800" s="15">
        <f>'VZGTTQ00009158 - Sunil Anthony'!K26</f>
        <v>3554.3414634146343</v>
      </c>
      <c r="Q800" s="15">
        <f>'VZGTTQ00009158 - Sunil Anthony'!L26</f>
        <v>3554.3414634146343</v>
      </c>
      <c r="R800" s="15">
        <f>'VZGTTQ00009158 - Sunil Anthony'!M26</f>
        <v>3554.3414634146343</v>
      </c>
      <c r="S800" s="15">
        <f>'VZGTTQ00009158 - Sunil Anthony'!N26</f>
        <v>3554.3414634146343</v>
      </c>
      <c r="T800" s="15">
        <f>'VZGTTQ00009158 - Sunil Anthony'!O26</f>
        <v>10663.024390243903</v>
      </c>
      <c r="U800" s="15">
        <f>'VZGTTQ00009158 - Sunil Anthony'!P26</f>
        <v>14217.365853658537</v>
      </c>
      <c r="V800" s="98">
        <f>'VZGTTQ00009158 - Sunil Anthony'!Q26</f>
        <v>0</v>
      </c>
    </row>
    <row r="801" spans="1:22" ht="20.9" customHeight="1">
      <c r="A801" s="98">
        <f>'VZGTTQ00009158 - Sunil Anthony'!A27</f>
        <v>2339271</v>
      </c>
      <c r="B801" s="98" t="str">
        <f>'VZGTTQ00009158 - Sunil Anthony'!B27</f>
        <v>K, Vignesh</v>
      </c>
      <c r="C801" s="98" t="str">
        <f>'VZGTTQ00009158 - Sunil Anthony'!C27</f>
        <v xml:space="preserve">Offshore </v>
      </c>
      <c r="D801" s="98" t="str">
        <f>'VZGTTQ00009158 - Sunil Anthony'!D27</f>
        <v>PCT 236</v>
      </c>
      <c r="E801" s="103" t="str">
        <f>'VZGTTQ00009158 - Sunil Anthony'!E27</f>
        <v>Java-Developer-Intermediate</v>
      </c>
      <c r="F801" s="131" t="s">
        <v>124</v>
      </c>
      <c r="G801" s="131" t="s">
        <v>125</v>
      </c>
      <c r="H801" s="98">
        <v>1000425175</v>
      </c>
      <c r="I801" s="98" t="s">
        <v>126</v>
      </c>
      <c r="J801" s="98" t="s">
        <v>33</v>
      </c>
      <c r="K801" s="15">
        <f>'VZGTTQ00009158 - Sunil Anthony'!F27</f>
        <v>20.195121951219512</v>
      </c>
      <c r="L801" s="15">
        <f>'VZGTTQ00009158 - Sunil Anthony'!G27</f>
        <v>3554.3414634146343</v>
      </c>
      <c r="M801" s="15">
        <f>'VZGTTQ00009158 - Sunil Anthony'!H27</f>
        <v>0</v>
      </c>
      <c r="N801" s="15">
        <f>'VZGTTQ00009158 - Sunil Anthony'!I27</f>
        <v>0</v>
      </c>
      <c r="O801" s="15">
        <f>'VZGTTQ00009158 - Sunil Anthony'!J27</f>
        <v>3554.3414634146343</v>
      </c>
      <c r="P801" s="15">
        <f>'VZGTTQ00009158 - Sunil Anthony'!K27</f>
        <v>3554.3414634146343</v>
      </c>
      <c r="Q801" s="15">
        <f>'VZGTTQ00009158 - Sunil Anthony'!L27</f>
        <v>3554.3414634146343</v>
      </c>
      <c r="R801" s="15">
        <f>'VZGTTQ00009158 - Sunil Anthony'!M27</f>
        <v>3554.3414634146343</v>
      </c>
      <c r="S801" s="15">
        <f>'VZGTTQ00009158 - Sunil Anthony'!N27</f>
        <v>3554.3414634146343</v>
      </c>
      <c r="T801" s="15">
        <f>'VZGTTQ00009158 - Sunil Anthony'!O27</f>
        <v>10663.024390243903</v>
      </c>
      <c r="U801" s="15">
        <f>'VZGTTQ00009158 - Sunil Anthony'!P27</f>
        <v>14217.365853658537</v>
      </c>
      <c r="V801" s="98">
        <f>'VZGTTQ00009158 - Sunil Anthony'!Q27</f>
        <v>0</v>
      </c>
    </row>
    <row r="802" spans="1:22" ht="20.9" customHeight="1">
      <c r="A802" s="98">
        <f>'VZGTTQ00009158 - Sunil Anthony'!A28</f>
        <v>765722</v>
      </c>
      <c r="B802" s="98" t="str">
        <f>'VZGTTQ00009158 - Sunil Anthony'!B28</f>
        <v>M, Akshatha</v>
      </c>
      <c r="C802" s="98" t="str">
        <f>'VZGTTQ00009158 - Sunil Anthony'!C28</f>
        <v xml:space="preserve">Offshore </v>
      </c>
      <c r="D802" s="98" t="str">
        <f>'VZGTTQ00009158 - Sunil Anthony'!D28</f>
        <v>PCT 236</v>
      </c>
      <c r="E802" s="103" t="str">
        <f>'VZGTTQ00009158 - Sunil Anthony'!E28</f>
        <v>Java-Developer-Intermediate</v>
      </c>
      <c r="F802" s="131" t="s">
        <v>124</v>
      </c>
      <c r="G802" s="131" t="s">
        <v>125</v>
      </c>
      <c r="H802" s="98">
        <v>1000425175</v>
      </c>
      <c r="I802" s="98" t="s">
        <v>126</v>
      </c>
      <c r="J802" s="98" t="s">
        <v>33</v>
      </c>
      <c r="K802" s="15">
        <f>'VZGTTQ00009158 - Sunil Anthony'!F28</f>
        <v>20.195121951219512</v>
      </c>
      <c r="L802" s="15">
        <f>'VZGTTQ00009158 - Sunil Anthony'!G28</f>
        <v>3554.3414634146343</v>
      </c>
      <c r="M802" s="15">
        <f>'VZGTTQ00009158 - Sunil Anthony'!H28</f>
        <v>0</v>
      </c>
      <c r="N802" s="15">
        <f>'VZGTTQ00009158 - Sunil Anthony'!I28</f>
        <v>0</v>
      </c>
      <c r="O802" s="15">
        <f>'VZGTTQ00009158 - Sunil Anthony'!J28</f>
        <v>3554.3414634146343</v>
      </c>
      <c r="P802" s="15">
        <f>'VZGTTQ00009158 - Sunil Anthony'!K28</f>
        <v>3554.3414634146343</v>
      </c>
      <c r="Q802" s="15">
        <f>'VZGTTQ00009158 - Sunil Anthony'!L28</f>
        <v>3554.3414634146343</v>
      </c>
      <c r="R802" s="15">
        <f>'VZGTTQ00009158 - Sunil Anthony'!M28</f>
        <v>3554.3414634146343</v>
      </c>
      <c r="S802" s="15">
        <f>'VZGTTQ00009158 - Sunil Anthony'!N28</f>
        <v>3554.3414634146343</v>
      </c>
      <c r="T802" s="15">
        <f>'VZGTTQ00009158 - Sunil Anthony'!O28</f>
        <v>10663.024390243903</v>
      </c>
      <c r="U802" s="15">
        <f>'VZGTTQ00009158 - Sunil Anthony'!P28</f>
        <v>14217.365853658537</v>
      </c>
      <c r="V802" s="98">
        <f>'VZGTTQ00009158 - Sunil Anthony'!Q28</f>
        <v>0</v>
      </c>
    </row>
    <row r="803" spans="1:22" ht="20.9" customHeight="1">
      <c r="A803" s="98">
        <f>'VZGTTQ00009158 - Sunil Anthony'!A29</f>
        <v>2075252</v>
      </c>
      <c r="B803" s="98" t="str">
        <f>'VZGTTQ00009158 - Sunil Anthony'!B29</f>
        <v>K, Ganesh</v>
      </c>
      <c r="C803" s="98" t="str">
        <f>'VZGTTQ00009158 - Sunil Anthony'!C29</f>
        <v xml:space="preserve">Offshore </v>
      </c>
      <c r="D803" s="98" t="str">
        <f>'VZGTTQ00009158 - Sunil Anthony'!D29</f>
        <v>PCT 236</v>
      </c>
      <c r="E803" s="103" t="str">
        <f>'VZGTTQ00009158 - Sunil Anthony'!E29</f>
        <v>Java-Developer-Intermediate</v>
      </c>
      <c r="F803" s="131" t="s">
        <v>124</v>
      </c>
      <c r="G803" s="131" t="s">
        <v>125</v>
      </c>
      <c r="H803" s="98">
        <v>1000425175</v>
      </c>
      <c r="I803" s="98" t="s">
        <v>126</v>
      </c>
      <c r="J803" s="98" t="s">
        <v>33</v>
      </c>
      <c r="K803" s="15">
        <f>'VZGTTQ00009158 - Sunil Anthony'!F29</f>
        <v>20.195121951219512</v>
      </c>
      <c r="L803" s="15">
        <f>'VZGTTQ00009158 - Sunil Anthony'!G29</f>
        <v>3554.3414634146343</v>
      </c>
      <c r="M803" s="15">
        <f>'VZGTTQ00009158 - Sunil Anthony'!H29</f>
        <v>0</v>
      </c>
      <c r="N803" s="15">
        <f>'VZGTTQ00009158 - Sunil Anthony'!I29</f>
        <v>0</v>
      </c>
      <c r="O803" s="15">
        <f>'VZGTTQ00009158 - Sunil Anthony'!J29</f>
        <v>3554.3414634146343</v>
      </c>
      <c r="P803" s="15">
        <f>'VZGTTQ00009158 - Sunil Anthony'!K29</f>
        <v>3554.3414634146343</v>
      </c>
      <c r="Q803" s="15">
        <f>'VZGTTQ00009158 - Sunil Anthony'!L29</f>
        <v>3554.3414634146343</v>
      </c>
      <c r="R803" s="15">
        <f>'VZGTTQ00009158 - Sunil Anthony'!M29</f>
        <v>3554.3414634146343</v>
      </c>
      <c r="S803" s="15">
        <f>'VZGTTQ00009158 - Sunil Anthony'!N29</f>
        <v>3554.3414634146343</v>
      </c>
      <c r="T803" s="15">
        <f>'VZGTTQ00009158 - Sunil Anthony'!O29</f>
        <v>10663.024390243903</v>
      </c>
      <c r="U803" s="15">
        <f>'VZGTTQ00009158 - Sunil Anthony'!P29</f>
        <v>14217.365853658537</v>
      </c>
      <c r="V803" s="98">
        <f>'VZGTTQ00009158 - Sunil Anthony'!Q29</f>
        <v>0</v>
      </c>
    </row>
    <row r="804" spans="1:22" ht="20.9" customHeight="1">
      <c r="A804" s="98">
        <f>'VZGTTQ00009158 - Sunil Anthony'!A30</f>
        <v>839572</v>
      </c>
      <c r="B804" s="98" t="str">
        <f>'VZGTTQ00009158 - Sunil Anthony'!B30</f>
        <v>S, Dhinesh</v>
      </c>
      <c r="C804" s="98" t="str">
        <f>'VZGTTQ00009158 - Sunil Anthony'!C30</f>
        <v xml:space="preserve">Offshore </v>
      </c>
      <c r="D804" s="98" t="str">
        <f>'VZGTTQ00009158 - Sunil Anthony'!D30</f>
        <v>PCT 236</v>
      </c>
      <c r="E804" s="103" t="str">
        <f>'VZGTTQ00009158 - Sunil Anthony'!E30</f>
        <v>Java-Developer-Junior</v>
      </c>
      <c r="F804" s="131" t="s">
        <v>124</v>
      </c>
      <c r="G804" s="131" t="s">
        <v>125</v>
      </c>
      <c r="H804" s="98">
        <v>1000425175</v>
      </c>
      <c r="I804" s="98" t="s">
        <v>126</v>
      </c>
      <c r="J804" s="98" t="s">
        <v>33</v>
      </c>
      <c r="K804" s="15">
        <f>'VZGTTQ00009158 - Sunil Anthony'!F30</f>
        <v>17.073170731707318</v>
      </c>
      <c r="L804" s="15">
        <f>'VZGTTQ00009158 - Sunil Anthony'!G30</f>
        <v>3004.8780487804879</v>
      </c>
      <c r="M804" s="15">
        <f>'VZGTTQ00009158 - Sunil Anthony'!H30</f>
        <v>0</v>
      </c>
      <c r="N804" s="15">
        <f>'VZGTTQ00009158 - Sunil Anthony'!I30</f>
        <v>0</v>
      </c>
      <c r="O804" s="15">
        <f>'VZGTTQ00009158 - Sunil Anthony'!J30</f>
        <v>3004.8780487804879</v>
      </c>
      <c r="P804" s="15">
        <f>'VZGTTQ00009158 - Sunil Anthony'!K30</f>
        <v>3004.8780487804879</v>
      </c>
      <c r="Q804" s="15">
        <f>'VZGTTQ00009158 - Sunil Anthony'!L30</f>
        <v>3004.8780487804879</v>
      </c>
      <c r="R804" s="15">
        <f>'VZGTTQ00009158 - Sunil Anthony'!M30</f>
        <v>3004.8780487804879</v>
      </c>
      <c r="S804" s="15">
        <f>'VZGTTQ00009158 - Sunil Anthony'!N30</f>
        <v>3004.8780487804879</v>
      </c>
      <c r="T804" s="15">
        <f>'VZGTTQ00009158 - Sunil Anthony'!O30</f>
        <v>9014.6341463414647</v>
      </c>
      <c r="U804" s="15">
        <f>'VZGTTQ00009158 - Sunil Anthony'!P30</f>
        <v>12019.512195121952</v>
      </c>
      <c r="V804" s="98">
        <f>'VZGTTQ00009158 - Sunil Anthony'!Q30</f>
        <v>0</v>
      </c>
    </row>
    <row r="805" spans="1:22" ht="20.9" customHeight="1">
      <c r="A805" s="98">
        <f>'VZGTTQ00009158 - Sunil Anthony'!A31</f>
        <v>2152177</v>
      </c>
      <c r="B805" s="98" t="str">
        <f>'VZGTTQ00009158 - Sunil Anthony'!B31</f>
        <v>Ramakrishna, Pariki</v>
      </c>
      <c r="C805" s="98" t="str">
        <f>'VZGTTQ00009158 - Sunil Anthony'!C31</f>
        <v xml:space="preserve">Offshore </v>
      </c>
      <c r="D805" s="98" t="str">
        <f>'VZGTTQ00009158 - Sunil Anthony'!D31</f>
        <v>PCT 236</v>
      </c>
      <c r="E805" s="103" t="str">
        <f>'VZGTTQ00009158 - Sunil Anthony'!E31</f>
        <v>Java-Developer-Junior</v>
      </c>
      <c r="F805" s="131" t="s">
        <v>124</v>
      </c>
      <c r="G805" s="131" t="s">
        <v>125</v>
      </c>
      <c r="H805" s="98">
        <v>1000425175</v>
      </c>
      <c r="I805" s="98" t="s">
        <v>126</v>
      </c>
      <c r="J805" s="98" t="s">
        <v>33</v>
      </c>
      <c r="K805" s="15">
        <f>'VZGTTQ00009158 - Sunil Anthony'!F31</f>
        <v>17.073170731707318</v>
      </c>
      <c r="L805" s="15">
        <f>'VZGTTQ00009158 - Sunil Anthony'!G31</f>
        <v>3004.8780487804879</v>
      </c>
      <c r="M805" s="15">
        <f>'VZGTTQ00009158 - Sunil Anthony'!H31</f>
        <v>0</v>
      </c>
      <c r="N805" s="15">
        <f>'VZGTTQ00009158 - Sunil Anthony'!I31</f>
        <v>0</v>
      </c>
      <c r="O805" s="15">
        <f>'VZGTTQ00009158 - Sunil Anthony'!J31</f>
        <v>3004.8780487804879</v>
      </c>
      <c r="P805" s="15">
        <f>'VZGTTQ00009158 - Sunil Anthony'!K31</f>
        <v>3004.8780487804879</v>
      </c>
      <c r="Q805" s="15">
        <f>'VZGTTQ00009158 - Sunil Anthony'!L31</f>
        <v>3004.8780487804879</v>
      </c>
      <c r="R805" s="15">
        <f>'VZGTTQ00009158 - Sunil Anthony'!M31</f>
        <v>3004.8780487804879</v>
      </c>
      <c r="S805" s="15">
        <f>'VZGTTQ00009158 - Sunil Anthony'!N31</f>
        <v>3004.8780487804879</v>
      </c>
      <c r="T805" s="15">
        <f>'VZGTTQ00009158 - Sunil Anthony'!O31</f>
        <v>9014.6341463414647</v>
      </c>
      <c r="U805" s="15">
        <f>'VZGTTQ00009158 - Sunil Anthony'!P31</f>
        <v>12019.512195121952</v>
      </c>
      <c r="V805" s="98">
        <f>'VZGTTQ00009158 - Sunil Anthony'!Q31</f>
        <v>0</v>
      </c>
    </row>
    <row r="806" spans="1:22" ht="20.9" customHeight="1">
      <c r="A806" s="98">
        <f>'VZGTTQ00009158 - Sunil Anthony'!A32</f>
        <v>2127941</v>
      </c>
      <c r="B806" s="98" t="str">
        <f>'VZGTTQ00009158 - Sunil Anthony'!B32</f>
        <v>S, Chennakrishnan</v>
      </c>
      <c r="C806" s="98" t="str">
        <f>'VZGTTQ00009158 - Sunil Anthony'!C32</f>
        <v xml:space="preserve">Offshore </v>
      </c>
      <c r="D806" s="98" t="str">
        <f>'VZGTTQ00009158 - Sunil Anthony'!D32</f>
        <v>PCT 236/231</v>
      </c>
      <c r="E806" s="103" t="str">
        <f>'VZGTTQ00009158 - Sunil Anthony'!E32</f>
        <v>Java-Developer-Junior</v>
      </c>
      <c r="F806" s="131" t="s">
        <v>124</v>
      </c>
      <c r="G806" s="131" t="s">
        <v>125</v>
      </c>
      <c r="H806" s="98">
        <v>1000425175</v>
      </c>
      <c r="I806" s="98" t="s">
        <v>126</v>
      </c>
      <c r="J806" s="98" t="s">
        <v>24</v>
      </c>
      <c r="K806" s="15">
        <f>'VZGTTQ00009158 - Sunil Anthony'!F32</f>
        <v>17.073170731707318</v>
      </c>
      <c r="L806" s="15">
        <f>'VZGTTQ00009158 - Sunil Anthony'!G32</f>
        <v>3004.8780487804879</v>
      </c>
      <c r="M806" s="15">
        <f>'VZGTTQ00009158 - Sunil Anthony'!H32</f>
        <v>0</v>
      </c>
      <c r="N806" s="15">
        <f>'VZGTTQ00009158 - Sunil Anthony'!I32</f>
        <v>0</v>
      </c>
      <c r="O806" s="15">
        <f>'VZGTTQ00009158 - Sunil Anthony'!J32</f>
        <v>3004.8780487804879</v>
      </c>
      <c r="P806" s="15">
        <f>'VZGTTQ00009158 - Sunil Anthony'!K32</f>
        <v>3004.8780487804879</v>
      </c>
      <c r="Q806" s="15">
        <f>'VZGTTQ00009158 - Sunil Anthony'!L32</f>
        <v>3004.8780487804879</v>
      </c>
      <c r="R806" s="15">
        <f>'VZGTTQ00009158 - Sunil Anthony'!M32</f>
        <v>3004.8780487804879</v>
      </c>
      <c r="S806" s="15">
        <f>'VZGTTQ00009158 - Sunil Anthony'!N32</f>
        <v>3004.8780487804879</v>
      </c>
      <c r="T806" s="15">
        <f>'VZGTTQ00009158 - Sunil Anthony'!O32</f>
        <v>9014.6341463414647</v>
      </c>
      <c r="U806" s="15">
        <f>'VZGTTQ00009158 - Sunil Anthony'!P32</f>
        <v>12019.512195121952</v>
      </c>
      <c r="V806" s="98">
        <f>'VZGTTQ00009158 - Sunil Anthony'!Q32</f>
        <v>0</v>
      </c>
    </row>
  </sheetData>
  <autoFilter ref="A1:W806" xr:uid="{38BF2746-5EF1-4AA9-90A8-79A2DAE5B809}"/>
  <dataValidations count="1">
    <dataValidation type="list" allowBlank="1" showInputMessage="1" showErrorMessage="1" sqref="E2:E5" xr:uid="{902D61C1-43EE-4DA5-B29B-FB6FCBC1F47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8B40-2D50-4014-8303-76A89A9CCB79}">
  <sheetPr codeName="Sheet59" filterMode="1">
    <tabColor theme="1"/>
  </sheetPr>
  <dimension ref="A1:N47"/>
  <sheetViews>
    <sheetView workbookViewId="0">
      <pane ySplit="6" topLeftCell="A31" activePane="bottomLeft" state="frozen"/>
      <selection pane="bottomLeft" activeCell="J23" sqref="J23"/>
    </sheetView>
  </sheetViews>
  <sheetFormatPr defaultRowHeight="14.5"/>
  <cols>
    <col min="1" max="4" width="10.54296875" bestFit="1" customWidth="1"/>
    <col min="11" max="11" width="11.453125" bestFit="1" customWidth="1"/>
    <col min="13" max="13" width="30.54296875" bestFit="1" customWidth="1"/>
  </cols>
  <sheetData>
    <row r="1" spans="1:14">
      <c r="A1" s="105" t="s">
        <v>1839</v>
      </c>
      <c r="B1" s="105" t="s">
        <v>24</v>
      </c>
      <c r="C1" s="105" t="s">
        <v>63</v>
      </c>
      <c r="D1" s="105" t="s">
        <v>41</v>
      </c>
      <c r="E1" s="105" t="s">
        <v>118</v>
      </c>
      <c r="F1" s="105" t="s">
        <v>33</v>
      </c>
      <c r="G1" s="105" t="s">
        <v>53</v>
      </c>
      <c r="H1" s="105" t="s">
        <v>37</v>
      </c>
      <c r="I1" s="105" t="s">
        <v>27</v>
      </c>
      <c r="J1" s="105" t="s">
        <v>26</v>
      </c>
      <c r="K1" s="105" t="s">
        <v>55</v>
      </c>
      <c r="M1" s="112" t="s">
        <v>2777</v>
      </c>
      <c r="N1" s="112" t="s">
        <v>2778</v>
      </c>
    </row>
    <row r="2" spans="1:14" hidden="1">
      <c r="A2" s="108">
        <v>1000285867</v>
      </c>
      <c r="B2" s="109">
        <v>0</v>
      </c>
      <c r="C2" s="109">
        <v>0</v>
      </c>
      <c r="D2" s="109">
        <v>0</v>
      </c>
      <c r="E2" s="109">
        <v>0</v>
      </c>
      <c r="F2" s="109">
        <v>0</v>
      </c>
      <c r="G2" s="109">
        <v>0</v>
      </c>
      <c r="H2" s="109">
        <v>0</v>
      </c>
      <c r="I2" s="109">
        <v>0</v>
      </c>
      <c r="J2" s="109">
        <v>0</v>
      </c>
      <c r="K2" s="109">
        <v>0</v>
      </c>
    </row>
    <row r="3" spans="1:14" hidden="1">
      <c r="A3" s="108">
        <v>1000292888</v>
      </c>
      <c r="B3" s="109">
        <v>0</v>
      </c>
      <c r="C3" s="109">
        <v>0</v>
      </c>
      <c r="D3" s="109">
        <v>0</v>
      </c>
      <c r="E3" s="109">
        <v>0</v>
      </c>
      <c r="F3" s="109">
        <v>0</v>
      </c>
      <c r="G3" s="109">
        <v>0</v>
      </c>
      <c r="H3" s="109">
        <v>0</v>
      </c>
      <c r="I3" s="109">
        <v>0</v>
      </c>
      <c r="J3" s="109">
        <v>0</v>
      </c>
      <c r="K3" s="109">
        <v>0</v>
      </c>
    </row>
    <row r="4" spans="1:14" hidden="1">
      <c r="A4" s="108">
        <v>1000292916</v>
      </c>
      <c r="B4" s="109">
        <v>0</v>
      </c>
      <c r="C4" s="109">
        <v>0</v>
      </c>
      <c r="D4" s="109">
        <v>0</v>
      </c>
      <c r="E4" s="109">
        <v>0</v>
      </c>
      <c r="F4" s="109">
        <v>0</v>
      </c>
      <c r="G4" s="109">
        <v>0</v>
      </c>
      <c r="H4" s="109">
        <v>0</v>
      </c>
      <c r="I4" s="109">
        <v>0</v>
      </c>
      <c r="J4" s="109">
        <v>0</v>
      </c>
      <c r="K4" s="109">
        <v>0</v>
      </c>
    </row>
    <row r="5" spans="1:14" hidden="1">
      <c r="A5" s="108">
        <v>1000299425</v>
      </c>
      <c r="B5" s="109">
        <v>0</v>
      </c>
      <c r="C5" s="109">
        <v>0</v>
      </c>
      <c r="D5" s="109">
        <v>0</v>
      </c>
      <c r="E5" s="109">
        <v>0</v>
      </c>
      <c r="F5" s="109">
        <v>0</v>
      </c>
      <c r="G5" s="109">
        <v>0</v>
      </c>
      <c r="H5" s="109">
        <v>0</v>
      </c>
      <c r="I5" s="109">
        <v>0</v>
      </c>
      <c r="J5" s="109">
        <v>0</v>
      </c>
      <c r="K5" s="109">
        <v>0</v>
      </c>
    </row>
    <row r="6" spans="1:14" hidden="1">
      <c r="A6" s="108">
        <v>1000302389</v>
      </c>
      <c r="B6" s="109">
        <v>0</v>
      </c>
      <c r="C6" s="109">
        <v>0</v>
      </c>
      <c r="D6" s="109">
        <v>0</v>
      </c>
      <c r="E6" s="109">
        <v>0</v>
      </c>
      <c r="F6" s="109">
        <v>0</v>
      </c>
      <c r="G6" s="109">
        <v>0</v>
      </c>
      <c r="H6" s="109">
        <v>0</v>
      </c>
      <c r="I6" s="109">
        <v>0</v>
      </c>
      <c r="J6" s="109">
        <v>0</v>
      </c>
      <c r="K6" s="109">
        <v>0</v>
      </c>
    </row>
    <row r="7" spans="1:14">
      <c r="A7" s="113">
        <v>1000347921</v>
      </c>
      <c r="B7" s="107">
        <v>0</v>
      </c>
      <c r="C7" s="107">
        <v>0</v>
      </c>
      <c r="D7" s="107">
        <v>0</v>
      </c>
      <c r="E7" s="107">
        <v>0</v>
      </c>
      <c r="F7" s="107">
        <v>0</v>
      </c>
      <c r="G7" s="107">
        <v>0</v>
      </c>
      <c r="H7" s="107">
        <v>0</v>
      </c>
      <c r="I7" s="107">
        <v>1</v>
      </c>
      <c r="J7" s="107">
        <v>0</v>
      </c>
      <c r="K7" s="107">
        <v>0</v>
      </c>
      <c r="M7" t="s">
        <v>92</v>
      </c>
      <c r="N7" t="s">
        <v>2779</v>
      </c>
    </row>
    <row r="8" spans="1:14" hidden="1">
      <c r="A8" s="108">
        <v>1000348365</v>
      </c>
      <c r="B8" s="109">
        <v>0</v>
      </c>
      <c r="C8" s="109">
        <v>0</v>
      </c>
      <c r="D8" s="109">
        <v>0</v>
      </c>
      <c r="E8" s="109">
        <v>0</v>
      </c>
      <c r="F8" s="109">
        <v>0</v>
      </c>
      <c r="G8" s="109">
        <v>0</v>
      </c>
      <c r="H8" s="109">
        <v>0</v>
      </c>
      <c r="I8" s="109">
        <v>0</v>
      </c>
      <c r="J8" s="109">
        <v>0</v>
      </c>
      <c r="K8" s="109">
        <v>0</v>
      </c>
    </row>
    <row r="9" spans="1:14" hidden="1">
      <c r="A9" s="108">
        <v>1000351048</v>
      </c>
      <c r="B9" s="109">
        <v>0</v>
      </c>
      <c r="C9" s="109">
        <v>0</v>
      </c>
      <c r="D9" s="109">
        <v>0</v>
      </c>
      <c r="E9" s="109">
        <v>0</v>
      </c>
      <c r="F9" s="109">
        <v>0</v>
      </c>
      <c r="G9" s="109">
        <v>0</v>
      </c>
      <c r="H9" s="109">
        <v>0</v>
      </c>
      <c r="I9" s="109">
        <v>0</v>
      </c>
      <c r="J9" s="109">
        <v>0</v>
      </c>
      <c r="K9" s="109">
        <v>0</v>
      </c>
    </row>
    <row r="10" spans="1:14">
      <c r="A10" s="113">
        <v>1000356052</v>
      </c>
      <c r="B10" s="107">
        <v>0</v>
      </c>
      <c r="C10" s="107">
        <v>0</v>
      </c>
      <c r="D10" s="107">
        <v>0</v>
      </c>
      <c r="E10" s="107">
        <v>0</v>
      </c>
      <c r="F10" s="107">
        <v>1</v>
      </c>
      <c r="G10" s="107">
        <v>0</v>
      </c>
      <c r="H10" s="107">
        <v>0</v>
      </c>
      <c r="I10" s="107">
        <v>0</v>
      </c>
      <c r="J10" s="107">
        <v>0</v>
      </c>
      <c r="K10" s="107">
        <v>0</v>
      </c>
      <c r="M10" t="s">
        <v>59</v>
      </c>
      <c r="N10" t="s">
        <v>2780</v>
      </c>
    </row>
    <row r="11" spans="1:14" hidden="1">
      <c r="A11" s="108">
        <v>1000410330</v>
      </c>
      <c r="B11" s="109">
        <v>0</v>
      </c>
      <c r="C11" s="109">
        <v>0</v>
      </c>
      <c r="D11" s="109">
        <v>0</v>
      </c>
      <c r="E11" s="109">
        <v>0</v>
      </c>
      <c r="F11" s="109">
        <v>0</v>
      </c>
      <c r="G11" s="109">
        <v>0</v>
      </c>
      <c r="H11" s="109">
        <v>0</v>
      </c>
      <c r="I11" s="109">
        <v>0</v>
      </c>
      <c r="J11" s="109">
        <v>0</v>
      </c>
      <c r="K11" s="109">
        <v>0</v>
      </c>
    </row>
    <row r="12" spans="1:14">
      <c r="A12" s="113">
        <v>1000410331</v>
      </c>
      <c r="B12" s="107">
        <v>1</v>
      </c>
      <c r="C12" s="107">
        <v>0</v>
      </c>
      <c r="D12" s="107">
        <v>0</v>
      </c>
      <c r="E12" s="107">
        <v>0</v>
      </c>
      <c r="F12" s="107">
        <v>0</v>
      </c>
      <c r="G12" s="107">
        <v>0</v>
      </c>
      <c r="H12" s="107">
        <v>0</v>
      </c>
      <c r="I12" s="107">
        <v>0</v>
      </c>
      <c r="J12" s="107">
        <v>0</v>
      </c>
      <c r="K12" s="107">
        <v>0</v>
      </c>
      <c r="M12" t="s">
        <v>28</v>
      </c>
      <c r="N12" t="s">
        <v>2781</v>
      </c>
    </row>
    <row r="13" spans="1:14">
      <c r="A13" s="113">
        <v>1000410706</v>
      </c>
      <c r="B13" s="107">
        <v>0.50277030235871456</v>
      </c>
      <c r="C13" s="107">
        <v>0</v>
      </c>
      <c r="D13" s="107">
        <v>0</v>
      </c>
      <c r="E13" s="107">
        <v>0</v>
      </c>
      <c r="F13" s="107">
        <v>9.4981795155928445E-2</v>
      </c>
      <c r="G13" s="107">
        <v>0</v>
      </c>
      <c r="H13" s="107">
        <v>4.5116352699066012E-2</v>
      </c>
      <c r="I13" s="107">
        <v>0.21845812885863544</v>
      </c>
      <c r="J13" s="107">
        <v>0.13867342092765553</v>
      </c>
      <c r="K13" s="107">
        <v>0</v>
      </c>
      <c r="M13" t="s">
        <v>58</v>
      </c>
      <c r="N13" t="s">
        <v>2779</v>
      </c>
    </row>
    <row r="14" spans="1:14">
      <c r="A14" s="113">
        <v>1000410707</v>
      </c>
      <c r="B14" s="107">
        <v>0.35199999999999998</v>
      </c>
      <c r="C14" s="107">
        <v>0</v>
      </c>
      <c r="D14" s="107">
        <v>0</v>
      </c>
      <c r="E14" s="107">
        <v>0</v>
      </c>
      <c r="F14" s="107">
        <v>0.35199999999999998</v>
      </c>
      <c r="G14" s="107">
        <v>0</v>
      </c>
      <c r="H14" s="107">
        <v>0</v>
      </c>
      <c r="I14" s="107">
        <v>0</v>
      </c>
      <c r="J14" s="107">
        <v>0.29599999999999999</v>
      </c>
      <c r="K14" s="107">
        <v>0</v>
      </c>
      <c r="M14" t="s">
        <v>75</v>
      </c>
      <c r="N14" t="s">
        <v>2779</v>
      </c>
    </row>
    <row r="15" spans="1:14">
      <c r="A15" s="113">
        <v>1000412772</v>
      </c>
      <c r="B15" s="107">
        <v>1</v>
      </c>
      <c r="C15" s="107">
        <v>0</v>
      </c>
      <c r="D15" s="107">
        <v>0</v>
      </c>
      <c r="E15" s="107">
        <v>0</v>
      </c>
      <c r="F15" s="107">
        <v>0</v>
      </c>
      <c r="G15" s="107">
        <v>0</v>
      </c>
      <c r="H15" s="107">
        <v>0</v>
      </c>
      <c r="I15" s="107">
        <v>0</v>
      </c>
      <c r="J15" s="107">
        <v>0</v>
      </c>
      <c r="K15" s="107">
        <v>0</v>
      </c>
      <c r="M15" t="s">
        <v>71</v>
      </c>
      <c r="N15" t="s">
        <v>2779</v>
      </c>
    </row>
    <row r="16" spans="1:14">
      <c r="A16" s="113">
        <v>1000412773</v>
      </c>
      <c r="B16" s="107">
        <v>0.56927439102977184</v>
      </c>
      <c r="C16" s="107">
        <v>0</v>
      </c>
      <c r="D16" s="107">
        <v>0</v>
      </c>
      <c r="E16" s="107">
        <v>0</v>
      </c>
      <c r="F16" s="107">
        <v>0.1131589122309576</v>
      </c>
      <c r="G16" s="107">
        <v>5.6708338703441163E-3</v>
      </c>
      <c r="H16" s="107">
        <v>7.4494135842247719E-2</v>
      </c>
      <c r="I16" s="107">
        <v>0.17231602010568373</v>
      </c>
      <c r="J16" s="107">
        <v>3.8020363448898052E-2</v>
      </c>
      <c r="K16" s="107">
        <v>2.7065343472096919E-2</v>
      </c>
      <c r="M16" t="s">
        <v>52</v>
      </c>
      <c r="N16" t="s">
        <v>2779</v>
      </c>
    </row>
    <row r="17" spans="1:14">
      <c r="A17" s="114">
        <v>1000415076</v>
      </c>
      <c r="B17" s="107">
        <v>0.24893908281998631</v>
      </c>
      <c r="C17" s="107">
        <v>0</v>
      </c>
      <c r="D17" s="107">
        <v>0</v>
      </c>
      <c r="E17" s="107">
        <v>0</v>
      </c>
      <c r="F17" s="107">
        <v>3.5934291581108828E-2</v>
      </c>
      <c r="G17" s="107">
        <v>0</v>
      </c>
      <c r="H17" s="107">
        <v>0.13942505133470226</v>
      </c>
      <c r="I17" s="107">
        <v>0.49014373716632442</v>
      </c>
      <c r="J17" s="107">
        <v>8.5557837097878162E-2</v>
      </c>
      <c r="K17" s="107">
        <v>0</v>
      </c>
      <c r="M17" t="s">
        <v>36</v>
      </c>
      <c r="N17" t="s">
        <v>2779</v>
      </c>
    </row>
    <row r="18" spans="1:14">
      <c r="A18" s="115">
        <v>1000416318</v>
      </c>
      <c r="B18" s="107">
        <v>1</v>
      </c>
      <c r="C18" s="107">
        <v>0</v>
      </c>
      <c r="D18" s="107">
        <v>0</v>
      </c>
      <c r="E18" s="107">
        <v>0</v>
      </c>
      <c r="F18" s="107">
        <v>0</v>
      </c>
      <c r="G18" s="107">
        <v>0</v>
      </c>
      <c r="H18" s="107">
        <v>0</v>
      </c>
      <c r="I18" s="107">
        <v>0</v>
      </c>
      <c r="J18" s="107">
        <v>0</v>
      </c>
      <c r="K18" s="107">
        <v>0</v>
      </c>
      <c r="M18" t="s">
        <v>31</v>
      </c>
      <c r="N18" t="s">
        <v>2779</v>
      </c>
    </row>
    <row r="19" spans="1:14">
      <c r="A19" s="114">
        <v>1000416320</v>
      </c>
      <c r="B19" s="107">
        <v>0.80958549222797926</v>
      </c>
      <c r="C19" s="107">
        <v>0</v>
      </c>
      <c r="D19" s="107">
        <v>0</v>
      </c>
      <c r="E19" s="107">
        <v>0</v>
      </c>
      <c r="F19" s="107">
        <v>0</v>
      </c>
      <c r="G19" s="107">
        <v>0</v>
      </c>
      <c r="H19" s="107">
        <v>0</v>
      </c>
      <c r="I19" s="107">
        <v>0.12564766839378239</v>
      </c>
      <c r="J19" s="107">
        <v>6.4766839378238336E-2</v>
      </c>
      <c r="K19" s="107">
        <v>0</v>
      </c>
      <c r="M19" t="s">
        <v>64</v>
      </c>
      <c r="N19" t="s">
        <v>2779</v>
      </c>
    </row>
    <row r="20" spans="1:14">
      <c r="A20" s="113">
        <v>1000417402</v>
      </c>
      <c r="B20" s="107">
        <v>0.44654088050314467</v>
      </c>
      <c r="C20" s="107">
        <v>0</v>
      </c>
      <c r="D20" s="107">
        <v>0</v>
      </c>
      <c r="E20" s="107">
        <v>0</v>
      </c>
      <c r="F20" s="107">
        <v>0</v>
      </c>
      <c r="G20" s="107">
        <v>0</v>
      </c>
      <c r="H20" s="107">
        <v>0</v>
      </c>
      <c r="I20" s="107">
        <v>0.25957690108633502</v>
      </c>
      <c r="J20" s="107">
        <v>0.29388221841052031</v>
      </c>
      <c r="K20" s="107">
        <v>0</v>
      </c>
      <c r="M20" t="s">
        <v>48</v>
      </c>
      <c r="N20" t="s">
        <v>2779</v>
      </c>
    </row>
    <row r="21" spans="1:14">
      <c r="A21" s="106">
        <v>1000417403</v>
      </c>
      <c r="B21" s="107">
        <v>0</v>
      </c>
      <c r="C21" s="107">
        <v>1</v>
      </c>
      <c r="D21" s="107">
        <v>0</v>
      </c>
      <c r="E21" s="107">
        <v>0</v>
      </c>
      <c r="F21" s="107">
        <v>0</v>
      </c>
      <c r="G21" s="107">
        <v>0</v>
      </c>
      <c r="H21" s="107">
        <v>0</v>
      </c>
      <c r="I21" s="107">
        <v>0</v>
      </c>
      <c r="J21" s="107">
        <v>0</v>
      </c>
      <c r="K21" s="107">
        <v>0</v>
      </c>
      <c r="M21" t="s">
        <v>62</v>
      </c>
      <c r="N21" t="s">
        <v>2779</v>
      </c>
    </row>
    <row r="22" spans="1:14">
      <c r="A22" s="106">
        <v>1000422748</v>
      </c>
      <c r="B22" s="107">
        <v>1</v>
      </c>
      <c r="C22" s="107">
        <v>0</v>
      </c>
      <c r="D22" s="107">
        <v>0</v>
      </c>
      <c r="E22" s="107">
        <v>0</v>
      </c>
      <c r="F22" s="107">
        <v>0</v>
      </c>
      <c r="G22" s="107">
        <v>0</v>
      </c>
      <c r="H22" s="107">
        <v>0</v>
      </c>
      <c r="I22" s="107">
        <v>0</v>
      </c>
      <c r="J22" s="107">
        <v>0</v>
      </c>
      <c r="K22" s="107">
        <v>0</v>
      </c>
      <c r="M22" t="s">
        <v>87</v>
      </c>
      <c r="N22" t="s">
        <v>2779</v>
      </c>
    </row>
    <row r="23" spans="1:14">
      <c r="A23" s="106">
        <v>1000422753</v>
      </c>
      <c r="B23" s="107">
        <v>0.51954105414126928</v>
      </c>
      <c r="C23" s="107">
        <v>0</v>
      </c>
      <c r="D23" s="107">
        <v>0</v>
      </c>
      <c r="E23" s="107">
        <v>0</v>
      </c>
      <c r="F23" s="107">
        <v>0.17389745428468986</v>
      </c>
      <c r="G23" s="107">
        <v>0</v>
      </c>
      <c r="H23" s="107">
        <v>0</v>
      </c>
      <c r="I23" s="107">
        <v>0.12370025098601649</v>
      </c>
      <c r="J23" s="107">
        <v>0.18286124058802439</v>
      </c>
      <c r="K23" s="107">
        <v>0</v>
      </c>
      <c r="M23" t="s">
        <v>84</v>
      </c>
      <c r="N23" t="s">
        <v>2779</v>
      </c>
    </row>
    <row r="24" spans="1:14">
      <c r="A24" s="106">
        <v>1000425175</v>
      </c>
      <c r="B24" s="107">
        <v>0.42385887980865056</v>
      </c>
      <c r="C24" s="107">
        <v>0</v>
      </c>
      <c r="D24" s="107">
        <v>0</v>
      </c>
      <c r="E24" s="107">
        <v>0</v>
      </c>
      <c r="F24" s="107">
        <v>0.57614112019134944</v>
      </c>
      <c r="G24" s="107">
        <v>0</v>
      </c>
      <c r="H24" s="107">
        <v>0</v>
      </c>
      <c r="I24" s="107">
        <v>0</v>
      </c>
      <c r="J24" s="107">
        <v>0</v>
      </c>
      <c r="K24" s="107">
        <v>0</v>
      </c>
      <c r="M24" t="s">
        <v>126</v>
      </c>
      <c r="N24" t="s">
        <v>2779</v>
      </c>
    </row>
    <row r="25" spans="1:14">
      <c r="A25" s="106">
        <v>1000425267</v>
      </c>
      <c r="B25" s="107">
        <v>0.69534734133790732</v>
      </c>
      <c r="C25" s="107">
        <v>0</v>
      </c>
      <c r="D25" s="107">
        <v>0.16507289879931389</v>
      </c>
      <c r="E25" s="107">
        <v>3.7821612349914241E-2</v>
      </c>
      <c r="F25" s="107">
        <v>3.1067753001715267E-2</v>
      </c>
      <c r="G25" s="107">
        <v>0</v>
      </c>
      <c r="H25" s="107">
        <v>0</v>
      </c>
      <c r="I25" s="107">
        <v>0</v>
      </c>
      <c r="J25" s="107">
        <v>7.0690394511149224E-2</v>
      </c>
      <c r="K25" s="107">
        <v>0</v>
      </c>
      <c r="M25" t="s">
        <v>117</v>
      </c>
      <c r="N25" t="s">
        <v>2779</v>
      </c>
    </row>
    <row r="26" spans="1:14" hidden="1">
      <c r="A26" s="108">
        <v>1000425394</v>
      </c>
      <c r="B26" s="109">
        <v>0</v>
      </c>
      <c r="C26" s="109">
        <v>0</v>
      </c>
      <c r="D26" s="109">
        <v>0</v>
      </c>
      <c r="E26" s="109">
        <v>0</v>
      </c>
      <c r="F26" s="109">
        <v>0</v>
      </c>
      <c r="G26" s="109">
        <v>0</v>
      </c>
      <c r="H26" s="109">
        <v>0</v>
      </c>
      <c r="I26" s="109">
        <v>0</v>
      </c>
      <c r="J26" s="109">
        <v>0</v>
      </c>
      <c r="K26" s="109">
        <v>0</v>
      </c>
    </row>
    <row r="27" spans="1:14" hidden="1">
      <c r="A27" s="108">
        <v>1000428015</v>
      </c>
      <c r="B27" s="109">
        <v>0</v>
      </c>
      <c r="C27" s="109">
        <v>0</v>
      </c>
      <c r="D27" s="109">
        <v>0</v>
      </c>
      <c r="E27" s="109">
        <v>0</v>
      </c>
      <c r="F27" s="109">
        <v>0</v>
      </c>
      <c r="G27" s="109">
        <v>0</v>
      </c>
      <c r="H27" s="109">
        <v>0</v>
      </c>
      <c r="I27" s="109">
        <v>0</v>
      </c>
      <c r="J27" s="109">
        <v>0</v>
      </c>
      <c r="K27" s="109">
        <v>0</v>
      </c>
    </row>
    <row r="28" spans="1:14" hidden="1">
      <c r="A28" s="108">
        <v>1000428487</v>
      </c>
      <c r="B28" s="109">
        <v>0</v>
      </c>
      <c r="C28" s="109">
        <v>0</v>
      </c>
      <c r="D28" s="109">
        <v>0</v>
      </c>
      <c r="E28" s="109">
        <v>0</v>
      </c>
      <c r="F28" s="109">
        <v>0</v>
      </c>
      <c r="G28" s="109">
        <v>0</v>
      </c>
      <c r="H28" s="109">
        <v>0</v>
      </c>
      <c r="I28" s="109">
        <v>0</v>
      </c>
      <c r="J28" s="109">
        <v>0</v>
      </c>
      <c r="K28" s="109">
        <v>0</v>
      </c>
    </row>
    <row r="29" spans="1:14">
      <c r="A29" s="106">
        <v>1000428976</v>
      </c>
      <c r="B29" s="107">
        <v>5.2761859197703549E-2</v>
      </c>
      <c r="C29" s="107">
        <v>0</v>
      </c>
      <c r="D29" s="107">
        <v>0</v>
      </c>
      <c r="E29" s="107">
        <v>0</v>
      </c>
      <c r="F29" s="107">
        <v>0.45668701702565817</v>
      </c>
      <c r="G29" s="107">
        <v>9.8867382916098936E-2</v>
      </c>
      <c r="H29" s="107">
        <v>0</v>
      </c>
      <c r="I29" s="107">
        <v>0.11655867455719766</v>
      </c>
      <c r="J29" s="107">
        <v>0.27512506630334171</v>
      </c>
      <c r="K29" s="107">
        <v>0</v>
      </c>
      <c r="M29" t="s">
        <v>115</v>
      </c>
      <c r="N29" t="s">
        <v>2779</v>
      </c>
    </row>
    <row r="30" spans="1:14">
      <c r="A30" s="106">
        <v>1000428977</v>
      </c>
      <c r="B30" s="107">
        <v>5.8996855553356625E-2</v>
      </c>
      <c r="C30" s="107">
        <v>0</v>
      </c>
      <c r="D30" s="107">
        <v>0</v>
      </c>
      <c r="E30" s="107">
        <v>0</v>
      </c>
      <c r="F30" s="107">
        <v>0.47035864283044176</v>
      </c>
      <c r="G30" s="107">
        <v>1.5931130021769244E-2</v>
      </c>
      <c r="H30" s="107">
        <v>0</v>
      </c>
      <c r="I30" s="107">
        <v>6.2471139257206924E-2</v>
      </c>
      <c r="J30" s="107">
        <v>0.39224223233722538</v>
      </c>
      <c r="K30" s="107">
        <v>0</v>
      </c>
      <c r="M30" t="s">
        <v>114</v>
      </c>
      <c r="N30" t="s">
        <v>2779</v>
      </c>
    </row>
    <row r="31" spans="1:14">
      <c r="A31" s="106">
        <v>1000430236</v>
      </c>
      <c r="B31" s="107">
        <v>0</v>
      </c>
      <c r="C31" s="107">
        <v>0</v>
      </c>
      <c r="D31" s="107">
        <v>0</v>
      </c>
      <c r="E31" s="107">
        <v>0</v>
      </c>
      <c r="F31" s="107">
        <v>1</v>
      </c>
      <c r="G31" s="107">
        <v>0</v>
      </c>
      <c r="H31" s="107">
        <v>0</v>
      </c>
      <c r="I31" s="107">
        <v>0</v>
      </c>
      <c r="J31" s="107">
        <v>0</v>
      </c>
      <c r="K31" s="107">
        <v>0</v>
      </c>
      <c r="M31" t="s">
        <v>116</v>
      </c>
      <c r="N31" t="s">
        <v>2779</v>
      </c>
    </row>
    <row r="32" spans="1:14">
      <c r="A32" s="106">
        <v>1000430847</v>
      </c>
      <c r="B32" s="107">
        <v>0</v>
      </c>
      <c r="C32" s="107">
        <v>0</v>
      </c>
      <c r="D32" s="107">
        <v>0</v>
      </c>
      <c r="E32" s="107">
        <v>0</v>
      </c>
      <c r="F32" s="107">
        <v>0</v>
      </c>
      <c r="G32" s="107">
        <v>0</v>
      </c>
      <c r="H32" s="107">
        <v>0</v>
      </c>
      <c r="I32" s="107">
        <v>0</v>
      </c>
      <c r="J32" s="107">
        <v>0</v>
      </c>
      <c r="K32" s="107">
        <v>0</v>
      </c>
      <c r="M32" t="s">
        <v>80</v>
      </c>
      <c r="N32" t="s">
        <v>2779</v>
      </c>
    </row>
    <row r="33" spans="1:14">
      <c r="A33" s="106">
        <v>1000430852</v>
      </c>
      <c r="B33" s="107">
        <v>0</v>
      </c>
      <c r="C33" s="107">
        <v>0</v>
      </c>
      <c r="D33" s="107">
        <v>0</v>
      </c>
      <c r="E33" s="107">
        <v>0</v>
      </c>
      <c r="F33" s="107">
        <v>1</v>
      </c>
      <c r="G33" s="107">
        <v>0</v>
      </c>
      <c r="H33" s="107">
        <v>0</v>
      </c>
      <c r="I33" s="107">
        <v>0</v>
      </c>
      <c r="J33" s="107">
        <v>0</v>
      </c>
      <c r="K33" s="107">
        <v>0</v>
      </c>
      <c r="M33" t="s">
        <v>45</v>
      </c>
      <c r="N33" t="s">
        <v>2779</v>
      </c>
    </row>
    <row r="34" spans="1:14">
      <c r="A34" s="106">
        <v>1000431127</v>
      </c>
      <c r="B34" s="107">
        <v>0.22966162706983442</v>
      </c>
      <c r="C34" s="107">
        <v>0</v>
      </c>
      <c r="D34" s="107">
        <v>0</v>
      </c>
      <c r="E34" s="107">
        <v>0</v>
      </c>
      <c r="F34" s="107">
        <v>0</v>
      </c>
      <c r="G34" s="107">
        <v>0</v>
      </c>
      <c r="H34" s="107">
        <v>0</v>
      </c>
      <c r="I34" s="107">
        <v>0.41900647948164149</v>
      </c>
      <c r="J34" s="107">
        <v>0.35133189344852411</v>
      </c>
      <c r="K34" s="107">
        <v>0</v>
      </c>
      <c r="M34" t="s">
        <v>23</v>
      </c>
      <c r="N34" t="s">
        <v>2779</v>
      </c>
    </row>
    <row r="35" spans="1:14" hidden="1">
      <c r="A35" s="108">
        <v>1000432850</v>
      </c>
      <c r="B35" s="109">
        <v>0</v>
      </c>
      <c r="C35" s="109">
        <v>0</v>
      </c>
      <c r="D35" s="109">
        <v>0</v>
      </c>
      <c r="E35" s="109">
        <v>0</v>
      </c>
      <c r="F35" s="109">
        <v>0</v>
      </c>
      <c r="G35" s="109">
        <v>0</v>
      </c>
      <c r="H35" s="109">
        <v>0</v>
      </c>
      <c r="I35" s="109">
        <v>0</v>
      </c>
      <c r="J35" s="109">
        <v>0</v>
      </c>
      <c r="K35" s="109">
        <v>0</v>
      </c>
    </row>
    <row r="36" spans="1:14">
      <c r="A36" s="106">
        <v>1000441057</v>
      </c>
      <c r="B36" s="107">
        <v>0</v>
      </c>
      <c r="C36" s="107">
        <v>0</v>
      </c>
      <c r="D36" s="107">
        <v>0</v>
      </c>
      <c r="E36" s="107">
        <v>0</v>
      </c>
      <c r="F36" s="107">
        <v>1</v>
      </c>
      <c r="G36" s="107">
        <v>0</v>
      </c>
      <c r="H36" s="107">
        <v>0</v>
      </c>
      <c r="I36" s="107">
        <v>0</v>
      </c>
      <c r="J36" s="107">
        <v>0</v>
      </c>
      <c r="K36" s="107">
        <v>0</v>
      </c>
      <c r="M36" t="s">
        <v>49</v>
      </c>
      <c r="N36" t="s">
        <v>2779</v>
      </c>
    </row>
    <row r="37" spans="1:14">
      <c r="A37" s="106">
        <v>1000442106</v>
      </c>
      <c r="B37" s="107">
        <v>1</v>
      </c>
      <c r="C37" s="107">
        <v>0</v>
      </c>
      <c r="D37" s="107">
        <v>0</v>
      </c>
      <c r="E37" s="107">
        <v>0</v>
      </c>
      <c r="F37" s="107">
        <v>0</v>
      </c>
      <c r="G37" s="107">
        <v>0</v>
      </c>
      <c r="H37" s="107">
        <v>0</v>
      </c>
      <c r="I37" s="107">
        <v>0</v>
      </c>
      <c r="J37" s="107">
        <v>0</v>
      </c>
      <c r="K37" s="107">
        <v>0</v>
      </c>
      <c r="M37" t="s">
        <v>57</v>
      </c>
      <c r="N37" t="s">
        <v>2779</v>
      </c>
    </row>
    <row r="38" spans="1:14" hidden="1">
      <c r="A38" s="108">
        <v>1000442860</v>
      </c>
      <c r="B38" s="109">
        <v>0</v>
      </c>
      <c r="C38" s="109">
        <v>0</v>
      </c>
      <c r="D38" s="109">
        <v>0</v>
      </c>
      <c r="E38" s="109">
        <v>0</v>
      </c>
      <c r="F38" s="109">
        <v>0</v>
      </c>
      <c r="G38" s="109">
        <v>0</v>
      </c>
      <c r="H38" s="109">
        <v>0</v>
      </c>
      <c r="I38" s="109">
        <v>0</v>
      </c>
      <c r="J38" s="109">
        <v>0</v>
      </c>
      <c r="K38" s="109">
        <v>0</v>
      </c>
    </row>
    <row r="39" spans="1:14">
      <c r="A39" s="106">
        <v>1000445090</v>
      </c>
      <c r="B39" s="107">
        <v>0</v>
      </c>
      <c r="C39" s="107">
        <v>0</v>
      </c>
      <c r="D39" s="107">
        <v>0</v>
      </c>
      <c r="E39" s="107">
        <v>0</v>
      </c>
      <c r="F39" s="107">
        <v>1</v>
      </c>
      <c r="G39" s="107">
        <v>0</v>
      </c>
      <c r="H39" s="107">
        <v>0</v>
      </c>
      <c r="I39" s="107">
        <v>0</v>
      </c>
      <c r="J39" s="107">
        <v>0</v>
      </c>
      <c r="K39" s="107">
        <v>0</v>
      </c>
      <c r="M39" t="s">
        <v>54</v>
      </c>
      <c r="N39" t="s">
        <v>2779</v>
      </c>
    </row>
    <row r="40" spans="1:14" hidden="1">
      <c r="A40" s="108">
        <v>1000446727</v>
      </c>
      <c r="B40" s="109">
        <v>0</v>
      </c>
      <c r="C40" s="109">
        <v>0</v>
      </c>
      <c r="D40" s="109">
        <v>0</v>
      </c>
      <c r="E40" s="109">
        <v>0</v>
      </c>
      <c r="F40" s="109">
        <v>0</v>
      </c>
      <c r="G40" s="109">
        <v>0</v>
      </c>
      <c r="H40" s="109">
        <v>0</v>
      </c>
      <c r="I40" s="109">
        <v>0</v>
      </c>
      <c r="J40" s="109">
        <v>0</v>
      </c>
      <c r="K40" s="109">
        <v>0</v>
      </c>
    </row>
    <row r="41" spans="1:14">
      <c r="A41" s="106">
        <v>1000447309</v>
      </c>
      <c r="B41" s="107">
        <v>0.73497267759562845</v>
      </c>
      <c r="C41" s="107">
        <v>0</v>
      </c>
      <c r="D41" s="107">
        <v>0.2650273224043716</v>
      </c>
      <c r="E41" s="107">
        <v>0</v>
      </c>
      <c r="F41" s="107">
        <v>0</v>
      </c>
      <c r="G41" s="107">
        <v>0</v>
      </c>
      <c r="H41" s="107">
        <v>0</v>
      </c>
      <c r="I41" s="107">
        <v>0</v>
      </c>
      <c r="J41" s="107">
        <v>0</v>
      </c>
      <c r="K41" s="107">
        <v>0</v>
      </c>
      <c r="M41" t="s">
        <v>40</v>
      </c>
      <c r="N41" t="s">
        <v>2779</v>
      </c>
    </row>
    <row r="42" spans="1:14">
      <c r="A42" s="106">
        <v>1000447842</v>
      </c>
      <c r="B42" s="107">
        <v>0</v>
      </c>
      <c r="C42" s="107">
        <v>0</v>
      </c>
      <c r="D42" s="107">
        <v>0</v>
      </c>
      <c r="E42" s="107">
        <v>0</v>
      </c>
      <c r="F42" s="107">
        <v>0</v>
      </c>
      <c r="G42" s="107">
        <v>0</v>
      </c>
      <c r="H42" s="107">
        <v>0</v>
      </c>
      <c r="I42" s="107">
        <v>0</v>
      </c>
      <c r="J42" s="107">
        <v>1</v>
      </c>
      <c r="K42" s="107">
        <v>0</v>
      </c>
      <c r="M42" t="s">
        <v>65</v>
      </c>
      <c r="N42" t="s">
        <v>2781</v>
      </c>
    </row>
    <row r="43" spans="1:14">
      <c r="A43" s="106">
        <v>1000448064</v>
      </c>
      <c r="B43" s="107">
        <v>0.53416149068322982</v>
      </c>
      <c r="C43" s="107">
        <v>0</v>
      </c>
      <c r="D43" s="107">
        <v>0</v>
      </c>
      <c r="E43" s="107">
        <v>0</v>
      </c>
      <c r="F43" s="107">
        <v>0</v>
      </c>
      <c r="G43" s="107">
        <v>7.7639751552795025E-2</v>
      </c>
      <c r="H43" s="107">
        <v>0</v>
      </c>
      <c r="I43" s="107">
        <v>0.38819875776397517</v>
      </c>
      <c r="J43" s="107">
        <v>0</v>
      </c>
      <c r="K43" s="107">
        <v>0</v>
      </c>
      <c r="M43" t="s">
        <v>68</v>
      </c>
      <c r="N43" t="s">
        <v>2779</v>
      </c>
    </row>
    <row r="44" spans="1:14" hidden="1">
      <c r="A44" s="108">
        <v>1000448281</v>
      </c>
      <c r="B44" s="109">
        <v>0</v>
      </c>
      <c r="C44" s="109">
        <v>0</v>
      </c>
      <c r="D44" s="109">
        <v>0</v>
      </c>
      <c r="E44" s="109">
        <v>0</v>
      </c>
      <c r="F44" s="109">
        <v>0</v>
      </c>
      <c r="G44" s="109">
        <v>0</v>
      </c>
      <c r="H44" s="109">
        <v>0</v>
      </c>
      <c r="I44" s="109">
        <v>0</v>
      </c>
      <c r="J44" s="109">
        <v>0</v>
      </c>
      <c r="K44" s="109">
        <v>0</v>
      </c>
    </row>
    <row r="45" spans="1:14">
      <c r="A45" s="106">
        <v>1000448527</v>
      </c>
      <c r="B45" s="107">
        <v>0</v>
      </c>
      <c r="C45" s="107">
        <v>0</v>
      </c>
      <c r="D45" s="107">
        <v>0</v>
      </c>
      <c r="E45" s="107">
        <v>0</v>
      </c>
      <c r="F45" s="107">
        <v>1</v>
      </c>
      <c r="G45" s="107">
        <v>0</v>
      </c>
      <c r="H45" s="107">
        <v>0</v>
      </c>
      <c r="I45" s="107">
        <v>0</v>
      </c>
      <c r="J45" s="107">
        <v>0</v>
      </c>
      <c r="K45" s="107">
        <v>0</v>
      </c>
      <c r="M45" t="s">
        <v>32</v>
      </c>
      <c r="N45" t="s">
        <v>2779</v>
      </c>
    </row>
    <row r="46" spans="1:14">
      <c r="A46" s="106">
        <v>1000451136</v>
      </c>
      <c r="B46" s="107">
        <v>0</v>
      </c>
      <c r="C46" s="107">
        <v>0</v>
      </c>
      <c r="D46" s="107">
        <v>0</v>
      </c>
      <c r="E46" s="107">
        <v>0</v>
      </c>
      <c r="F46" s="107">
        <v>1</v>
      </c>
      <c r="G46" s="107">
        <v>0</v>
      </c>
      <c r="H46" s="107">
        <v>0</v>
      </c>
      <c r="I46" s="107">
        <v>0</v>
      </c>
      <c r="J46" s="107">
        <v>0</v>
      </c>
      <c r="K46" s="107">
        <v>0</v>
      </c>
      <c r="M46" t="s">
        <v>44</v>
      </c>
      <c r="N46" t="s">
        <v>2779</v>
      </c>
    </row>
    <row r="47" spans="1:14" hidden="1">
      <c r="A47" s="108">
        <v>1000452336</v>
      </c>
      <c r="B47" s="109">
        <v>0</v>
      </c>
      <c r="C47" s="109">
        <v>0</v>
      </c>
      <c r="D47" s="109">
        <v>0</v>
      </c>
      <c r="E47" s="109">
        <v>0</v>
      </c>
      <c r="F47" s="109">
        <v>0</v>
      </c>
      <c r="G47" s="109">
        <v>0</v>
      </c>
      <c r="H47" s="109">
        <v>0</v>
      </c>
      <c r="I47" s="109">
        <v>0</v>
      </c>
      <c r="J47" s="109">
        <v>0</v>
      </c>
      <c r="K47" s="109">
        <v>0</v>
      </c>
    </row>
  </sheetData>
  <autoFilter ref="A1:K47" xr:uid="{20C88B40-2D50-4014-8303-76A89A9CCB79}">
    <filterColumn colId="0">
      <colorFilter dxfId="277"/>
    </filterColumn>
  </autoFilter>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234B-44A4-48BD-830C-D8DC30422E02}">
  <sheetPr codeName="Sheet60"/>
  <dimension ref="A1:S55"/>
  <sheetViews>
    <sheetView zoomScale="115" zoomScaleNormal="115" workbookViewId="0">
      <pane ySplit="3" topLeftCell="A28" activePane="bottomLeft" state="frozen"/>
      <selection activeCell="I1" sqref="I1"/>
      <selection pane="bottomLeft" activeCell="A13" sqref="A13"/>
    </sheetView>
  </sheetViews>
  <sheetFormatPr defaultColWidth="8.54296875" defaultRowHeight="23.9" customHeight="1"/>
  <cols>
    <col min="1" max="1" width="18.453125" style="154" bestFit="1" customWidth="1"/>
    <col min="2" max="2" width="34.54296875" style="154" customWidth="1"/>
    <col min="3" max="3" width="22.453125" style="154" bestFit="1" customWidth="1"/>
    <col min="4" max="4" width="58.54296875" style="154" bestFit="1" customWidth="1"/>
    <col min="5" max="5" width="16.453125" style="154" bestFit="1" customWidth="1"/>
    <col min="6" max="7" width="11.453125" style="154" bestFit="1" customWidth="1"/>
    <col min="8" max="8" width="5.54296875" style="154" bestFit="1" customWidth="1"/>
    <col min="9" max="9" width="12.54296875" style="154" bestFit="1" customWidth="1"/>
    <col min="10" max="15" width="11.453125" style="154" bestFit="1" customWidth="1"/>
    <col min="16" max="16" width="12.54296875" style="154" bestFit="1" customWidth="1"/>
    <col min="17" max="18" width="8.54296875" style="154" bestFit="1"/>
    <col min="19" max="19" width="15.54296875" style="154" bestFit="1" customWidth="1"/>
    <col min="20" max="16384" width="8.54296875" style="154"/>
  </cols>
  <sheetData>
    <row r="1" spans="1:19" ht="23.9" customHeight="1">
      <c r="A1" s="200" t="s">
        <v>2394</v>
      </c>
      <c r="B1" s="146"/>
      <c r="C1" s="146"/>
      <c r="D1" s="146"/>
      <c r="E1" s="146"/>
      <c r="F1" s="146"/>
      <c r="G1" s="146"/>
      <c r="H1" s="146"/>
      <c r="I1" s="146"/>
      <c r="J1" s="146"/>
      <c r="K1" s="146"/>
      <c r="L1" s="146"/>
      <c r="M1" s="146"/>
      <c r="N1" s="146"/>
      <c r="O1" s="146"/>
      <c r="P1" s="146"/>
      <c r="Q1" s="146"/>
      <c r="R1" s="146"/>
      <c r="S1" s="146"/>
    </row>
    <row r="2" spans="1:19" ht="23.9" customHeight="1">
      <c r="A2" s="789" t="s">
        <v>2395</v>
      </c>
      <c r="B2" s="789"/>
      <c r="C2" s="789"/>
      <c r="D2" s="414" t="s">
        <v>2394</v>
      </c>
      <c r="E2" s="414" t="s">
        <v>2396</v>
      </c>
      <c r="F2" s="414"/>
      <c r="G2" s="414"/>
      <c r="H2" s="414"/>
      <c r="I2" s="414"/>
      <c r="J2" s="414"/>
      <c r="K2" s="414"/>
      <c r="L2" s="414"/>
      <c r="M2" s="414"/>
      <c r="N2" s="414"/>
      <c r="O2" s="414"/>
      <c r="P2" s="414"/>
      <c r="Q2" s="152"/>
      <c r="R2" s="152"/>
      <c r="S2" s="152"/>
    </row>
    <row r="3" spans="1:19" ht="23.9" customHeight="1">
      <c r="A3" s="152" t="s">
        <v>271</v>
      </c>
      <c r="B3" s="152" t="s">
        <v>272</v>
      </c>
      <c r="C3" s="152" t="s">
        <v>273</v>
      </c>
      <c r="D3" s="150" t="s">
        <v>274</v>
      </c>
      <c r="E3" s="150" t="s">
        <v>24</v>
      </c>
      <c r="F3" s="150" t="s">
        <v>63</v>
      </c>
      <c r="G3" s="150" t="s">
        <v>41</v>
      </c>
      <c r="H3" s="150" t="s">
        <v>118</v>
      </c>
      <c r="I3" s="150" t="s">
        <v>33</v>
      </c>
      <c r="J3" s="150" t="s">
        <v>53</v>
      </c>
      <c r="K3" s="150" t="s">
        <v>37</v>
      </c>
      <c r="L3" s="150" t="s">
        <v>27</v>
      </c>
      <c r="M3" s="150" t="s">
        <v>26</v>
      </c>
      <c r="N3" s="150" t="s">
        <v>55</v>
      </c>
      <c r="O3" s="150" t="s">
        <v>2397</v>
      </c>
      <c r="P3" s="150" t="s">
        <v>277</v>
      </c>
      <c r="Q3" s="152" t="s">
        <v>2398</v>
      </c>
      <c r="R3" s="152" t="s">
        <v>1711</v>
      </c>
      <c r="S3" s="152" t="s">
        <v>2782</v>
      </c>
    </row>
    <row r="4" spans="1:19" ht="23.9" customHeight="1">
      <c r="A4" s="188">
        <v>1000415076</v>
      </c>
      <c r="B4" s="189" t="s">
        <v>36</v>
      </c>
      <c r="C4" s="188" t="s">
        <v>34</v>
      </c>
      <c r="D4" s="189" t="s">
        <v>35</v>
      </c>
      <c r="E4" s="208">
        <v>29096</v>
      </c>
      <c r="F4" s="208"/>
      <c r="G4" s="208"/>
      <c r="H4" s="208"/>
      <c r="I4" s="208">
        <v>4200</v>
      </c>
      <c r="J4" s="208"/>
      <c r="K4" s="208">
        <v>16296</v>
      </c>
      <c r="L4" s="208">
        <v>57288</v>
      </c>
      <c r="M4" s="208">
        <v>10000</v>
      </c>
      <c r="N4" s="208"/>
      <c r="O4" s="208">
        <v>0</v>
      </c>
      <c r="P4" s="208">
        <v>116880</v>
      </c>
      <c r="Q4" s="153">
        <v>5</v>
      </c>
      <c r="R4" s="153">
        <v>11</v>
      </c>
      <c r="S4" s="209">
        <f t="shared" ref="S4:S27" si="0">Q4*14280+R4*3500</f>
        <v>109900</v>
      </c>
    </row>
    <row r="5" spans="1:19" ht="23.9" customHeight="1">
      <c r="A5" s="188">
        <v>1000348365</v>
      </c>
      <c r="B5" s="189" t="s">
        <v>106</v>
      </c>
      <c r="C5" s="188" t="s">
        <v>103</v>
      </c>
      <c r="D5" s="189" t="s">
        <v>104</v>
      </c>
      <c r="E5" s="208">
        <v>57378.14634146342</v>
      </c>
      <c r="F5" s="208">
        <v>18823.414634146346</v>
      </c>
      <c r="G5" s="208">
        <v>0</v>
      </c>
      <c r="H5" s="208"/>
      <c r="I5" s="208">
        <v>0</v>
      </c>
      <c r="J5" s="208">
        <v>0</v>
      </c>
      <c r="K5" s="208"/>
      <c r="L5" s="208"/>
      <c r="M5" s="208">
        <v>0</v>
      </c>
      <c r="N5" s="208"/>
      <c r="O5" s="208">
        <v>0</v>
      </c>
      <c r="P5" s="208">
        <v>76201.560975609769</v>
      </c>
      <c r="Q5" s="153">
        <v>0</v>
      </c>
      <c r="R5" s="153">
        <v>34</v>
      </c>
      <c r="S5" s="209">
        <f t="shared" si="0"/>
        <v>119000</v>
      </c>
    </row>
    <row r="6" spans="1:19" ht="23.9" customHeight="1">
      <c r="A6" s="188">
        <v>1000410707</v>
      </c>
      <c r="B6" s="189" t="s">
        <v>75</v>
      </c>
      <c r="C6" s="188" t="s">
        <v>78</v>
      </c>
      <c r="D6" s="189" t="s">
        <v>79</v>
      </c>
      <c r="E6" s="208">
        <v>36960</v>
      </c>
      <c r="F6" s="208"/>
      <c r="G6" s="208"/>
      <c r="H6" s="208"/>
      <c r="I6" s="208">
        <v>17640</v>
      </c>
      <c r="J6" s="208"/>
      <c r="K6" s="208"/>
      <c r="L6" s="208"/>
      <c r="M6" s="208">
        <v>16800</v>
      </c>
      <c r="N6" s="208"/>
      <c r="O6" s="208">
        <v>0</v>
      </c>
      <c r="P6" s="208">
        <v>71400</v>
      </c>
      <c r="Q6" s="153">
        <v>6</v>
      </c>
      <c r="R6" s="153">
        <v>0</v>
      </c>
      <c r="S6" s="209">
        <f t="shared" si="0"/>
        <v>85680</v>
      </c>
    </row>
    <row r="7" spans="1:19" ht="23.9" customHeight="1">
      <c r="A7" s="188">
        <v>1000422748</v>
      </c>
      <c r="B7" s="189" t="s">
        <v>87</v>
      </c>
      <c r="C7" s="188" t="s">
        <v>2399</v>
      </c>
      <c r="D7" s="189" t="s">
        <v>89</v>
      </c>
      <c r="E7" s="208">
        <v>52696</v>
      </c>
      <c r="F7" s="208"/>
      <c r="G7" s="208"/>
      <c r="H7" s="208"/>
      <c r="I7" s="208"/>
      <c r="J7" s="208"/>
      <c r="K7" s="208"/>
      <c r="L7" s="208"/>
      <c r="M7" s="208"/>
      <c r="N7" s="208"/>
      <c r="O7" s="208">
        <v>0</v>
      </c>
      <c r="P7" s="208">
        <v>52696</v>
      </c>
      <c r="Q7" s="153">
        <v>8</v>
      </c>
      <c r="R7" s="153">
        <v>0</v>
      </c>
      <c r="S7" s="209">
        <f t="shared" si="0"/>
        <v>114240</v>
      </c>
    </row>
    <row r="8" spans="1:19" ht="23.9" customHeight="1">
      <c r="A8" s="188">
        <v>1000417403</v>
      </c>
      <c r="B8" s="189" t="s">
        <v>62</v>
      </c>
      <c r="C8" s="188" t="s">
        <v>60</v>
      </c>
      <c r="D8" s="189" t="s">
        <v>61</v>
      </c>
      <c r="E8" s="208">
        <v>0</v>
      </c>
      <c r="F8" s="208">
        <v>42000</v>
      </c>
      <c r="G8" s="208"/>
      <c r="H8" s="208"/>
      <c r="I8" s="208"/>
      <c r="J8" s="208"/>
      <c r="K8" s="208"/>
      <c r="L8" s="208"/>
      <c r="M8" s="208">
        <v>0</v>
      </c>
      <c r="N8" s="208"/>
      <c r="O8" s="208">
        <v>0</v>
      </c>
      <c r="P8" s="208">
        <v>42000</v>
      </c>
      <c r="Q8" s="153">
        <v>2</v>
      </c>
      <c r="R8" s="153">
        <v>0</v>
      </c>
      <c r="S8" s="209">
        <f t="shared" si="0"/>
        <v>28560</v>
      </c>
    </row>
    <row r="9" spans="1:19" ht="23.9" customHeight="1">
      <c r="A9" s="188">
        <v>1000422753</v>
      </c>
      <c r="B9" s="189" t="s">
        <v>84</v>
      </c>
      <c r="C9" s="188" t="s">
        <v>2400</v>
      </c>
      <c r="D9" s="189" t="s">
        <v>82</v>
      </c>
      <c r="E9" s="208">
        <v>0</v>
      </c>
      <c r="F9" s="208"/>
      <c r="G9" s="208"/>
      <c r="H9" s="208"/>
      <c r="I9" s="208">
        <v>10864</v>
      </c>
      <c r="J9" s="208"/>
      <c r="K9" s="208"/>
      <c r="L9" s="208">
        <v>0</v>
      </c>
      <c r="M9" s="208">
        <v>14280</v>
      </c>
      <c r="N9" s="208"/>
      <c r="O9" s="208"/>
      <c r="P9" s="208">
        <v>25144</v>
      </c>
      <c r="Q9" s="153">
        <v>11</v>
      </c>
      <c r="R9" s="153">
        <v>0</v>
      </c>
      <c r="S9" s="209">
        <f t="shared" si="0"/>
        <v>157080</v>
      </c>
    </row>
    <row r="10" spans="1:19" ht="23.9" customHeight="1">
      <c r="A10" s="188">
        <v>1000446727</v>
      </c>
      <c r="B10" s="189" t="s">
        <v>83</v>
      </c>
      <c r="C10" s="188" t="s">
        <v>38</v>
      </c>
      <c r="D10" s="189" t="s">
        <v>39</v>
      </c>
      <c r="E10" s="208">
        <v>45192</v>
      </c>
      <c r="F10" s="208"/>
      <c r="G10" s="208">
        <v>16296</v>
      </c>
      <c r="H10" s="208"/>
      <c r="I10" s="208"/>
      <c r="J10" s="208"/>
      <c r="K10" s="208"/>
      <c r="L10" s="208">
        <v>16296</v>
      </c>
      <c r="M10" s="208"/>
      <c r="N10" s="208"/>
      <c r="O10" s="208">
        <v>0</v>
      </c>
      <c r="P10" s="208">
        <v>77784</v>
      </c>
      <c r="Q10" s="153">
        <v>23</v>
      </c>
      <c r="R10" s="153">
        <v>0</v>
      </c>
      <c r="S10" s="209">
        <f t="shared" si="0"/>
        <v>328440</v>
      </c>
    </row>
    <row r="11" spans="1:19" ht="23.9" customHeight="1">
      <c r="A11" s="188">
        <v>1000412773</v>
      </c>
      <c r="B11" s="189" t="s">
        <v>52</v>
      </c>
      <c r="C11" s="188" t="s">
        <v>50</v>
      </c>
      <c r="D11" s="189" t="s">
        <v>51</v>
      </c>
      <c r="E11" s="208" t="e">
        <v>#REF!</v>
      </c>
      <c r="F11" s="208"/>
      <c r="G11" s="208"/>
      <c r="H11" s="208"/>
      <c r="I11" s="208" t="e">
        <v>#REF!</v>
      </c>
      <c r="J11" s="208" t="e">
        <v>#REF!</v>
      </c>
      <c r="K11" s="208">
        <v>40404</v>
      </c>
      <c r="L11" s="208" t="e">
        <v>#REF!</v>
      </c>
      <c r="M11" s="208" t="e">
        <v>#REF!</v>
      </c>
      <c r="N11" s="208">
        <v>15960</v>
      </c>
      <c r="O11" s="208" t="e">
        <v>#REF!</v>
      </c>
      <c r="P11" s="208" t="e">
        <v>#REF!</v>
      </c>
      <c r="Q11" s="153">
        <v>43</v>
      </c>
      <c r="R11" s="153">
        <v>16</v>
      </c>
      <c r="S11" s="209">
        <f t="shared" si="0"/>
        <v>670040</v>
      </c>
    </row>
    <row r="12" spans="1:19" ht="23.9" customHeight="1">
      <c r="A12" s="188">
        <v>1000448064</v>
      </c>
      <c r="B12" s="189" t="s">
        <v>68</v>
      </c>
      <c r="C12" s="188" t="s">
        <v>69</v>
      </c>
      <c r="D12" s="189" t="s">
        <v>70</v>
      </c>
      <c r="E12" s="208">
        <v>28896</v>
      </c>
      <c r="F12" s="208"/>
      <c r="G12" s="208"/>
      <c r="H12" s="208"/>
      <c r="I12" s="208"/>
      <c r="J12" s="208">
        <v>4200</v>
      </c>
      <c r="K12" s="208"/>
      <c r="L12" s="208">
        <v>21000</v>
      </c>
      <c r="M12" s="208"/>
      <c r="N12" s="208"/>
      <c r="O12" s="208">
        <v>7896</v>
      </c>
      <c r="P12" s="208">
        <v>61992</v>
      </c>
      <c r="Q12" s="153">
        <v>1</v>
      </c>
      <c r="R12" s="153">
        <v>9</v>
      </c>
      <c r="S12" s="209">
        <f t="shared" si="0"/>
        <v>45780</v>
      </c>
    </row>
    <row r="13" spans="1:19" ht="23.9" customHeight="1">
      <c r="A13" s="188">
        <v>1000417402</v>
      </c>
      <c r="B13" s="189" t="s">
        <v>48</v>
      </c>
      <c r="C13" s="188" t="s">
        <v>46</v>
      </c>
      <c r="D13" s="189" t="s">
        <v>47</v>
      </c>
      <c r="E13" s="208">
        <v>131208</v>
      </c>
      <c r="F13" s="208"/>
      <c r="G13" s="208"/>
      <c r="H13" s="208"/>
      <c r="I13" s="208">
        <v>15456</v>
      </c>
      <c r="J13" s="208"/>
      <c r="K13" s="208"/>
      <c r="L13" s="208">
        <v>76272</v>
      </c>
      <c r="M13" s="208">
        <v>86352</v>
      </c>
      <c r="N13" s="208"/>
      <c r="O13" s="208" t="e">
        <v>#REF!</v>
      </c>
      <c r="P13" s="208" t="e">
        <v>#REF!</v>
      </c>
      <c r="Q13" s="153">
        <v>16</v>
      </c>
      <c r="R13" s="153">
        <v>9</v>
      </c>
      <c r="S13" s="209">
        <f t="shared" si="0"/>
        <v>259980</v>
      </c>
    </row>
    <row r="14" spans="1:19" ht="23.9" customHeight="1">
      <c r="A14" s="188">
        <v>1000422748</v>
      </c>
      <c r="B14" s="189" t="s">
        <v>87</v>
      </c>
      <c r="C14" s="188" t="s">
        <v>85</v>
      </c>
      <c r="D14" s="189" t="s">
        <v>86</v>
      </c>
      <c r="E14" s="208">
        <v>50640</v>
      </c>
      <c r="F14" s="208"/>
      <c r="G14" s="208"/>
      <c r="H14" s="208"/>
      <c r="I14" s="208"/>
      <c r="J14" s="208"/>
      <c r="K14" s="208"/>
      <c r="L14" s="208"/>
      <c r="M14" s="208"/>
      <c r="N14" s="208"/>
      <c r="O14" s="208"/>
      <c r="P14" s="208">
        <v>50640</v>
      </c>
      <c r="Q14" s="153">
        <v>8</v>
      </c>
      <c r="R14" s="153">
        <v>0</v>
      </c>
      <c r="S14" s="209">
        <f t="shared" si="0"/>
        <v>114240</v>
      </c>
    </row>
    <row r="15" spans="1:19" ht="23.9" customHeight="1">
      <c r="A15" s="188">
        <v>1000431127</v>
      </c>
      <c r="B15" s="189" t="s">
        <v>23</v>
      </c>
      <c r="C15" s="188" t="s">
        <v>21</v>
      </c>
      <c r="D15" s="189" t="s">
        <v>22</v>
      </c>
      <c r="E15" s="208" t="e">
        <v>#REF!</v>
      </c>
      <c r="F15" s="208"/>
      <c r="G15" s="208"/>
      <c r="H15" s="208"/>
      <c r="I15" s="208"/>
      <c r="J15" s="208"/>
      <c r="K15" s="208"/>
      <c r="L15" s="208">
        <v>32592</v>
      </c>
      <c r="M15" s="208">
        <v>40992</v>
      </c>
      <c r="N15" s="208"/>
      <c r="O15" s="208" t="e">
        <v>#REF!</v>
      </c>
      <c r="P15" s="208" t="e">
        <v>#REF!</v>
      </c>
      <c r="Q15" s="153">
        <v>6</v>
      </c>
      <c r="R15" s="153">
        <v>7</v>
      </c>
      <c r="S15" s="209">
        <f t="shared" si="0"/>
        <v>110180</v>
      </c>
    </row>
    <row r="16" spans="1:19" ht="23.9" customHeight="1">
      <c r="A16" s="188">
        <v>1000445090</v>
      </c>
      <c r="B16" s="189" t="s">
        <v>54</v>
      </c>
      <c r="C16" s="188" t="s">
        <v>76</v>
      </c>
      <c r="D16" s="189" t="s">
        <v>77</v>
      </c>
      <c r="E16" s="208">
        <v>85512</v>
      </c>
      <c r="F16" s="208"/>
      <c r="G16" s="208"/>
      <c r="H16" s="208"/>
      <c r="I16" s="208">
        <v>14490</v>
      </c>
      <c r="J16" s="208"/>
      <c r="K16" s="208">
        <v>15960</v>
      </c>
      <c r="L16" s="208">
        <v>38640</v>
      </c>
      <c r="M16" s="208">
        <v>30240</v>
      </c>
      <c r="N16" s="208"/>
      <c r="O16" s="208"/>
      <c r="P16" s="208">
        <v>184842</v>
      </c>
      <c r="Q16" s="153">
        <v>9</v>
      </c>
      <c r="R16" s="153">
        <v>24</v>
      </c>
      <c r="S16" s="209">
        <f t="shared" si="0"/>
        <v>212520</v>
      </c>
    </row>
    <row r="17" spans="1:19" ht="23.9" customHeight="1">
      <c r="A17" s="188">
        <v>1000416320</v>
      </c>
      <c r="B17" s="189" t="s">
        <v>64</v>
      </c>
      <c r="C17" s="188" t="s">
        <v>66</v>
      </c>
      <c r="D17" s="189" t="s">
        <v>67</v>
      </c>
      <c r="E17" s="208">
        <v>88704</v>
      </c>
      <c r="F17" s="208"/>
      <c r="G17" s="208"/>
      <c r="H17" s="208"/>
      <c r="I17" s="208"/>
      <c r="J17" s="208"/>
      <c r="K17" s="208"/>
      <c r="L17" s="208">
        <v>16296</v>
      </c>
      <c r="M17" s="208">
        <v>12600</v>
      </c>
      <c r="N17" s="208"/>
      <c r="O17" s="208">
        <v>8148</v>
      </c>
      <c r="P17" s="208">
        <v>125748</v>
      </c>
      <c r="Q17" s="153">
        <v>9</v>
      </c>
      <c r="R17" s="153">
        <v>4</v>
      </c>
      <c r="S17" s="209">
        <f t="shared" si="0"/>
        <v>142520</v>
      </c>
    </row>
    <row r="18" spans="1:19" ht="23.9" customHeight="1">
      <c r="A18" s="188">
        <v>1000451136</v>
      </c>
      <c r="B18" s="189" t="s">
        <v>44</v>
      </c>
      <c r="C18" s="188" t="s">
        <v>42</v>
      </c>
      <c r="D18" s="189" t="s">
        <v>43</v>
      </c>
      <c r="E18" s="208"/>
      <c r="F18" s="208"/>
      <c r="G18" s="208"/>
      <c r="H18" s="208"/>
      <c r="I18" s="208">
        <v>8536</v>
      </c>
      <c r="J18" s="208"/>
      <c r="K18" s="208"/>
      <c r="L18" s="208"/>
      <c r="M18" s="208"/>
      <c r="N18" s="208"/>
      <c r="O18" s="208">
        <v>5432</v>
      </c>
      <c r="P18" s="208">
        <v>13968</v>
      </c>
      <c r="Q18" s="153">
        <v>1</v>
      </c>
      <c r="R18" s="153">
        <v>1</v>
      </c>
      <c r="S18" s="209">
        <f t="shared" si="0"/>
        <v>17780</v>
      </c>
    </row>
    <row r="19" spans="1:19" ht="23.9" customHeight="1">
      <c r="A19" s="188">
        <v>1000410706</v>
      </c>
      <c r="B19" s="189" t="s">
        <v>58</v>
      </c>
      <c r="C19" s="188" t="s">
        <v>149</v>
      </c>
      <c r="D19" s="189" t="s">
        <v>73</v>
      </c>
      <c r="E19" s="208">
        <v>97776</v>
      </c>
      <c r="F19" s="208"/>
      <c r="G19" s="208"/>
      <c r="H19" s="208"/>
      <c r="I19" s="208">
        <v>33600</v>
      </c>
      <c r="J19" s="208"/>
      <c r="K19" s="208"/>
      <c r="L19" s="208">
        <v>19320</v>
      </c>
      <c r="M19" s="208">
        <v>16296</v>
      </c>
      <c r="N19" s="208"/>
      <c r="O19" s="208"/>
      <c r="P19" s="208">
        <v>166992</v>
      </c>
      <c r="Q19" s="153">
        <v>21</v>
      </c>
      <c r="R19" s="153">
        <v>0</v>
      </c>
      <c r="S19" s="209">
        <f t="shared" si="0"/>
        <v>299880</v>
      </c>
    </row>
    <row r="20" spans="1:19" ht="23.9" customHeight="1">
      <c r="A20" s="188">
        <v>1000416318</v>
      </c>
      <c r="B20" s="189" t="s">
        <v>31</v>
      </c>
      <c r="C20" s="188" t="s">
        <v>29</v>
      </c>
      <c r="D20" s="189" t="s">
        <v>30</v>
      </c>
      <c r="E20" s="208">
        <v>238192</v>
      </c>
      <c r="F20" s="208"/>
      <c r="G20" s="208"/>
      <c r="H20" s="208"/>
      <c r="I20" s="208">
        <v>8536</v>
      </c>
      <c r="J20" s="208"/>
      <c r="K20" s="208"/>
      <c r="L20" s="208"/>
      <c r="M20" s="208"/>
      <c r="N20" s="208"/>
      <c r="O20" s="208"/>
      <c r="P20" s="208">
        <v>246728</v>
      </c>
      <c r="Q20" s="153">
        <v>18</v>
      </c>
      <c r="R20" s="153">
        <v>0</v>
      </c>
      <c r="S20" s="209">
        <f t="shared" si="0"/>
        <v>257040</v>
      </c>
    </row>
    <row r="21" spans="1:19" ht="23.9" customHeight="1">
      <c r="A21" s="188">
        <v>1000425175</v>
      </c>
      <c r="B21" s="189" t="s">
        <v>126</v>
      </c>
      <c r="C21" s="188" t="s">
        <v>124</v>
      </c>
      <c r="D21" s="189" t="s">
        <v>125</v>
      </c>
      <c r="E21" s="208">
        <v>18256.780487804877</v>
      </c>
      <c r="F21" s="208"/>
      <c r="G21" s="208"/>
      <c r="H21" s="208"/>
      <c r="I21" s="208">
        <v>24816</v>
      </c>
      <c r="J21" s="208"/>
      <c r="K21" s="208"/>
      <c r="L21" s="208"/>
      <c r="M21" s="208"/>
      <c r="N21" s="208"/>
      <c r="O21" s="208"/>
      <c r="P21" s="208">
        <v>43072.780487804877</v>
      </c>
      <c r="Q21" s="153">
        <v>0</v>
      </c>
      <c r="R21" s="153">
        <v>14</v>
      </c>
      <c r="S21" s="209">
        <f t="shared" si="0"/>
        <v>49000</v>
      </c>
    </row>
    <row r="22" spans="1:19" ht="23.9" customHeight="1">
      <c r="A22" s="188">
        <v>1000425394</v>
      </c>
      <c r="B22" s="189" t="s">
        <v>101</v>
      </c>
      <c r="C22" s="188" t="s">
        <v>99</v>
      </c>
      <c r="D22" s="189" t="s">
        <v>100</v>
      </c>
      <c r="E22" s="208">
        <v>3786.1463414634145</v>
      </c>
      <c r="F22" s="208">
        <v>21083.512195121948</v>
      </c>
      <c r="G22" s="208"/>
      <c r="H22" s="208"/>
      <c r="I22" s="208"/>
      <c r="J22" s="208"/>
      <c r="K22" s="208"/>
      <c r="L22" s="208"/>
      <c r="M22" s="208">
        <v>7108.6829268292686</v>
      </c>
      <c r="N22" s="208"/>
      <c r="O22" s="208">
        <v>3786.1463414634145</v>
      </c>
      <c r="P22" s="208">
        <v>35764.487804878045</v>
      </c>
      <c r="Q22" s="153">
        <v>0</v>
      </c>
      <c r="R22" s="153">
        <v>9</v>
      </c>
      <c r="S22" s="209">
        <f t="shared" si="0"/>
        <v>31500</v>
      </c>
    </row>
    <row r="23" spans="1:19" ht="23.9" customHeight="1">
      <c r="A23" s="188">
        <v>1000428976</v>
      </c>
      <c r="B23" s="189" t="s">
        <v>115</v>
      </c>
      <c r="C23" s="188" t="s">
        <v>119</v>
      </c>
      <c r="D23" s="189" t="s">
        <v>120</v>
      </c>
      <c r="E23" s="208">
        <v>14442.731707317073</v>
      </c>
      <c r="F23" s="208"/>
      <c r="G23" s="208"/>
      <c r="H23" s="208"/>
      <c r="I23" s="208">
        <v>127872.58536585369</v>
      </c>
      <c r="J23" s="208">
        <v>23513.170731707316</v>
      </c>
      <c r="K23" s="208"/>
      <c r="L23" s="208" t="e">
        <v>#REF!</v>
      </c>
      <c r="M23" s="208">
        <v>65987.121951219538</v>
      </c>
      <c r="N23" s="208"/>
      <c r="O23" s="208">
        <v>0</v>
      </c>
      <c r="P23" s="208" t="e">
        <v>#REF!</v>
      </c>
      <c r="Q23" s="153">
        <v>0</v>
      </c>
      <c r="R23" s="153">
        <v>72</v>
      </c>
      <c r="S23" s="209">
        <f t="shared" si="0"/>
        <v>252000</v>
      </c>
    </row>
    <row r="24" spans="1:19" ht="23.9" customHeight="1">
      <c r="A24" s="188">
        <v>1000428977</v>
      </c>
      <c r="B24" s="189" t="s">
        <v>114</v>
      </c>
      <c r="C24" s="188" t="s">
        <v>111</v>
      </c>
      <c r="D24" s="189" t="s">
        <v>112</v>
      </c>
      <c r="E24" s="208" t="e">
        <v>#REF!</v>
      </c>
      <c r="F24" s="208"/>
      <c r="G24" s="208" t="e">
        <v>#REF!</v>
      </c>
      <c r="H24" s="208" t="e">
        <v>#REF!</v>
      </c>
      <c r="I24" s="208" t="e">
        <v>#REF!</v>
      </c>
      <c r="J24" s="208">
        <v>0</v>
      </c>
      <c r="K24" s="208"/>
      <c r="L24" s="208">
        <v>7108.6829268292686</v>
      </c>
      <c r="M24" s="208" t="e">
        <v>#REF!</v>
      </c>
      <c r="N24" s="208"/>
      <c r="O24" s="208">
        <v>3554.3414634146343</v>
      </c>
      <c r="P24" s="208" t="e">
        <v>#REF!</v>
      </c>
      <c r="Q24" s="153">
        <v>0</v>
      </c>
      <c r="R24" s="153">
        <v>69</v>
      </c>
      <c r="S24" s="209">
        <f t="shared" si="0"/>
        <v>241500</v>
      </c>
    </row>
    <row r="25" spans="1:19" ht="23.9" customHeight="1">
      <c r="A25" s="188">
        <v>1000432850</v>
      </c>
      <c r="B25" s="189" t="s">
        <v>93</v>
      </c>
      <c r="C25" s="188" t="s">
        <v>90</v>
      </c>
      <c r="D25" s="189" t="s">
        <v>91</v>
      </c>
      <c r="E25" s="208">
        <v>12603.317073170731</v>
      </c>
      <c r="F25" s="208"/>
      <c r="G25" s="208"/>
      <c r="H25" s="208"/>
      <c r="I25" s="208"/>
      <c r="J25" s="208"/>
      <c r="K25" s="208"/>
      <c r="L25" s="208">
        <v>24446.829268292684</v>
      </c>
      <c r="M25" s="208">
        <v>4889.3658536585372</v>
      </c>
      <c r="N25" s="208"/>
      <c r="O25" s="208">
        <v>8143.2195121951218</v>
      </c>
      <c r="P25" s="208">
        <v>50082.731707317071</v>
      </c>
      <c r="Q25" s="153">
        <v>0</v>
      </c>
      <c r="R25" s="153">
        <v>15</v>
      </c>
      <c r="S25" s="209">
        <f t="shared" si="0"/>
        <v>52500</v>
      </c>
    </row>
    <row r="26" spans="1:19" ht="23.9" customHeight="1">
      <c r="A26" s="188">
        <v>1000430236</v>
      </c>
      <c r="B26" s="189" t="s">
        <v>116</v>
      </c>
      <c r="C26" s="188" t="s">
        <v>121</v>
      </c>
      <c r="D26" s="189" t="s">
        <v>116</v>
      </c>
      <c r="E26" s="208">
        <v>10681.44</v>
      </c>
      <c r="F26" s="208">
        <v>3785.76</v>
      </c>
      <c r="G26" s="208"/>
      <c r="H26" s="208"/>
      <c r="I26" s="208">
        <v>71146.24000000002</v>
      </c>
      <c r="J26" s="208">
        <v>7480</v>
      </c>
      <c r="K26" s="208"/>
      <c r="L26" s="208">
        <v>24640.000000000004</v>
      </c>
      <c r="M26" s="208">
        <v>40529.279999999999</v>
      </c>
      <c r="N26" s="208">
        <v>2204.4</v>
      </c>
      <c r="O26" s="208">
        <v>15463.36</v>
      </c>
      <c r="P26" s="208">
        <v>175930.48000000004</v>
      </c>
      <c r="Q26" s="153">
        <v>0</v>
      </c>
      <c r="R26" s="153">
        <v>37</v>
      </c>
      <c r="S26" s="209">
        <f t="shared" si="0"/>
        <v>129500</v>
      </c>
    </row>
    <row r="27" spans="1:19" ht="23.9" customHeight="1">
      <c r="A27" s="188"/>
      <c r="B27" s="188"/>
      <c r="C27" s="188"/>
      <c r="D27" s="210" t="s">
        <v>2401</v>
      </c>
      <c r="E27" s="208" t="e">
        <v>#REF!</v>
      </c>
      <c r="F27" s="208"/>
      <c r="G27" s="208"/>
      <c r="H27" s="208"/>
      <c r="I27" s="208" t="e">
        <v>#REF!</v>
      </c>
      <c r="J27" s="208"/>
      <c r="K27" s="208"/>
      <c r="L27" s="208"/>
      <c r="M27" s="208"/>
      <c r="N27" s="208"/>
      <c r="O27" s="208" t="e">
        <v>#REF!</v>
      </c>
      <c r="P27" s="208" t="e">
        <v>#REF!</v>
      </c>
      <c r="Q27" s="153">
        <v>0</v>
      </c>
      <c r="R27" s="153">
        <v>0</v>
      </c>
      <c r="S27" s="209">
        <f t="shared" si="0"/>
        <v>0</v>
      </c>
    </row>
    <row r="28" spans="1:19" ht="23.9" customHeight="1">
      <c r="A28" s="204"/>
      <c r="B28" s="204"/>
      <c r="C28" s="204"/>
      <c r="D28" s="150" t="s">
        <v>277</v>
      </c>
      <c r="E28" s="151" t="e">
        <v>#REF!</v>
      </c>
      <c r="F28" s="151">
        <v>85692.686829268292</v>
      </c>
      <c r="G28" s="151" t="e">
        <v>#REF!</v>
      </c>
      <c r="H28" s="151" t="e">
        <v>#REF!</v>
      </c>
      <c r="I28" s="151" t="e">
        <v>#REF!</v>
      </c>
      <c r="J28" s="151" t="e">
        <v>#REF!</v>
      </c>
      <c r="K28" s="151">
        <v>72660</v>
      </c>
      <c r="L28" s="151" t="e">
        <v>#REF!</v>
      </c>
      <c r="M28" s="151" t="e">
        <v>#REF!</v>
      </c>
      <c r="N28" s="151">
        <v>18164.400000000001</v>
      </c>
      <c r="O28" s="151" t="e">
        <v>#REF!</v>
      </c>
      <c r="P28" s="151" t="e">
        <v>#REF!</v>
      </c>
      <c r="Q28" s="153">
        <f>SUM(Q4:Q27)</f>
        <v>187</v>
      </c>
      <c r="R28" s="153">
        <f>SUM(R4:R27)</f>
        <v>331</v>
      </c>
      <c r="S28" s="187">
        <f>SUM(S4:S27)</f>
        <v>3828860</v>
      </c>
    </row>
    <row r="29" spans="1:19" ht="23.9" customHeight="1">
      <c r="A29" s="146"/>
      <c r="B29" s="146"/>
      <c r="C29" s="146"/>
      <c r="D29" s="205"/>
      <c r="E29" s="205"/>
      <c r="F29" s="205"/>
      <c r="G29" s="205"/>
      <c r="H29" s="205"/>
      <c r="I29" s="205"/>
      <c r="J29" s="205"/>
      <c r="K29" s="205"/>
      <c r="L29" s="205"/>
      <c r="M29" s="205"/>
      <c r="N29" s="205"/>
      <c r="O29" s="205"/>
      <c r="P29" s="205"/>
      <c r="Q29" s="146"/>
      <c r="R29" s="146"/>
      <c r="S29" s="146"/>
    </row>
    <row r="30" spans="1:19" ht="23.9" customHeight="1">
      <c r="A30" s="152" t="s">
        <v>271</v>
      </c>
      <c r="B30" s="152" t="s">
        <v>272</v>
      </c>
      <c r="C30" s="152" t="s">
        <v>2783</v>
      </c>
      <c r="D30" s="147" t="s">
        <v>2402</v>
      </c>
      <c r="E30" s="148" t="s">
        <v>24</v>
      </c>
      <c r="F30" s="148" t="s">
        <v>63</v>
      </c>
      <c r="G30" s="148" t="s">
        <v>41</v>
      </c>
      <c r="H30" s="148" t="s">
        <v>118</v>
      </c>
      <c r="I30" s="148" t="s">
        <v>33</v>
      </c>
      <c r="J30" s="148" t="s">
        <v>53</v>
      </c>
      <c r="K30" s="148" t="s">
        <v>37</v>
      </c>
      <c r="L30" s="148" t="s">
        <v>27</v>
      </c>
      <c r="M30" s="148" t="s">
        <v>26</v>
      </c>
      <c r="N30" s="148" t="s">
        <v>55</v>
      </c>
      <c r="O30" s="148" t="s">
        <v>2397</v>
      </c>
      <c r="P30" s="205"/>
      <c r="Q30" s="146"/>
      <c r="R30" s="146"/>
      <c r="S30" s="146"/>
    </row>
    <row r="31" spans="1:19" ht="23.9" customHeight="1">
      <c r="A31" s="188">
        <v>1000415076</v>
      </c>
      <c r="B31" s="189" t="s">
        <v>36</v>
      </c>
      <c r="C31" s="188" t="s">
        <v>34</v>
      </c>
      <c r="D31" s="189" t="s">
        <v>35</v>
      </c>
      <c r="E31" s="149">
        <f t="shared" ref="E31:O31" si="1">E4/$P4</f>
        <v>0.24893908281998631</v>
      </c>
      <c r="F31" s="149">
        <f t="shared" si="1"/>
        <v>0</v>
      </c>
      <c r="G31" s="149">
        <f t="shared" si="1"/>
        <v>0</v>
      </c>
      <c r="H31" s="149">
        <f t="shared" si="1"/>
        <v>0</v>
      </c>
      <c r="I31" s="149">
        <f t="shared" si="1"/>
        <v>3.5934291581108828E-2</v>
      </c>
      <c r="J31" s="149">
        <f t="shared" si="1"/>
        <v>0</v>
      </c>
      <c r="K31" s="149">
        <f t="shared" si="1"/>
        <v>0.13942505133470226</v>
      </c>
      <c r="L31" s="149">
        <f t="shared" si="1"/>
        <v>0.49014373716632442</v>
      </c>
      <c r="M31" s="149">
        <f t="shared" si="1"/>
        <v>8.5557837097878162E-2</v>
      </c>
      <c r="N31" s="149">
        <f t="shared" si="1"/>
        <v>0</v>
      </c>
      <c r="O31" s="149">
        <f t="shared" si="1"/>
        <v>0</v>
      </c>
      <c r="P31" s="205"/>
      <c r="Q31" s="146"/>
      <c r="R31" s="146"/>
      <c r="S31" s="146"/>
    </row>
    <row r="32" spans="1:19" ht="23.9" customHeight="1">
      <c r="A32" s="188">
        <v>1000348365</v>
      </c>
      <c r="B32" s="189" t="s">
        <v>106</v>
      </c>
      <c r="C32" s="188" t="s">
        <v>103</v>
      </c>
      <c r="D32" s="189" t="s">
        <v>104</v>
      </c>
      <c r="E32" s="149">
        <f t="shared" ref="E32:O32" si="2">E5/$P5</f>
        <v>0.75297862152494155</v>
      </c>
      <c r="F32" s="149">
        <f t="shared" si="2"/>
        <v>0.24702137847505845</v>
      </c>
      <c r="G32" s="149">
        <f t="shared" si="2"/>
        <v>0</v>
      </c>
      <c r="H32" s="149">
        <f t="shared" si="2"/>
        <v>0</v>
      </c>
      <c r="I32" s="149">
        <f t="shared" si="2"/>
        <v>0</v>
      </c>
      <c r="J32" s="149">
        <f t="shared" si="2"/>
        <v>0</v>
      </c>
      <c r="K32" s="149">
        <f t="shared" si="2"/>
        <v>0</v>
      </c>
      <c r="L32" s="149">
        <f t="shared" si="2"/>
        <v>0</v>
      </c>
      <c r="M32" s="149">
        <f t="shared" si="2"/>
        <v>0</v>
      </c>
      <c r="N32" s="149">
        <f t="shared" si="2"/>
        <v>0</v>
      </c>
      <c r="O32" s="149">
        <f t="shared" si="2"/>
        <v>0</v>
      </c>
      <c r="P32" s="205"/>
      <c r="Q32" s="146"/>
      <c r="R32" s="146"/>
      <c r="S32" s="146"/>
    </row>
    <row r="33" spans="1:15" ht="23.9" customHeight="1">
      <c r="A33" s="188">
        <v>1000410707</v>
      </c>
      <c r="B33" s="189" t="s">
        <v>75</v>
      </c>
      <c r="C33" s="188" t="s">
        <v>78</v>
      </c>
      <c r="D33" s="189" t="s">
        <v>79</v>
      </c>
      <c r="E33" s="149">
        <f t="shared" ref="E33:O33" si="3">E6/$P6</f>
        <v>0.51764705882352946</v>
      </c>
      <c r="F33" s="149">
        <f t="shared" si="3"/>
        <v>0</v>
      </c>
      <c r="G33" s="149">
        <f t="shared" si="3"/>
        <v>0</v>
      </c>
      <c r="H33" s="149">
        <f t="shared" si="3"/>
        <v>0</v>
      </c>
      <c r="I33" s="149">
        <f t="shared" si="3"/>
        <v>0.24705882352941178</v>
      </c>
      <c r="J33" s="149">
        <f t="shared" si="3"/>
        <v>0</v>
      </c>
      <c r="K33" s="149">
        <f t="shared" si="3"/>
        <v>0</v>
      </c>
      <c r="L33" s="149">
        <f t="shared" si="3"/>
        <v>0</v>
      </c>
      <c r="M33" s="149">
        <f t="shared" si="3"/>
        <v>0.23529411764705882</v>
      </c>
      <c r="N33" s="149">
        <f t="shared" si="3"/>
        <v>0</v>
      </c>
      <c r="O33" s="149">
        <f t="shared" si="3"/>
        <v>0</v>
      </c>
    </row>
    <row r="34" spans="1:15" ht="23.9" customHeight="1">
      <c r="A34" s="188">
        <v>1000422748</v>
      </c>
      <c r="B34" s="189" t="s">
        <v>87</v>
      </c>
      <c r="C34" s="188" t="s">
        <v>2399</v>
      </c>
      <c r="D34" s="189" t="s">
        <v>89</v>
      </c>
      <c r="E34" s="149">
        <f t="shared" ref="E34:O34" si="4">E7/$P7</f>
        <v>1</v>
      </c>
      <c r="F34" s="149">
        <f t="shared" si="4"/>
        <v>0</v>
      </c>
      <c r="G34" s="149">
        <f t="shared" si="4"/>
        <v>0</v>
      </c>
      <c r="H34" s="149">
        <f t="shared" si="4"/>
        <v>0</v>
      </c>
      <c r="I34" s="149">
        <f t="shared" si="4"/>
        <v>0</v>
      </c>
      <c r="J34" s="149">
        <f t="shared" si="4"/>
        <v>0</v>
      </c>
      <c r="K34" s="149">
        <f t="shared" si="4"/>
        <v>0</v>
      </c>
      <c r="L34" s="149">
        <f t="shared" si="4"/>
        <v>0</v>
      </c>
      <c r="M34" s="149">
        <f t="shared" si="4"/>
        <v>0</v>
      </c>
      <c r="N34" s="149">
        <f t="shared" si="4"/>
        <v>0</v>
      </c>
      <c r="O34" s="149">
        <f t="shared" si="4"/>
        <v>0</v>
      </c>
    </row>
    <row r="35" spans="1:15" ht="23.9" customHeight="1">
      <c r="A35" s="188">
        <v>1000417403</v>
      </c>
      <c r="B35" s="189" t="s">
        <v>62</v>
      </c>
      <c r="C35" s="188" t="s">
        <v>60</v>
      </c>
      <c r="D35" s="189" t="s">
        <v>61</v>
      </c>
      <c r="E35" s="149">
        <f t="shared" ref="E35:O35" si="5">E8/$P8</f>
        <v>0</v>
      </c>
      <c r="F35" s="149">
        <f t="shared" si="5"/>
        <v>1</v>
      </c>
      <c r="G35" s="149">
        <f t="shared" si="5"/>
        <v>0</v>
      </c>
      <c r="H35" s="149">
        <f t="shared" si="5"/>
        <v>0</v>
      </c>
      <c r="I35" s="149">
        <f t="shared" si="5"/>
        <v>0</v>
      </c>
      <c r="J35" s="149">
        <f t="shared" si="5"/>
        <v>0</v>
      </c>
      <c r="K35" s="149">
        <f t="shared" si="5"/>
        <v>0</v>
      </c>
      <c r="L35" s="149">
        <f t="shared" si="5"/>
        <v>0</v>
      </c>
      <c r="M35" s="149">
        <f t="shared" si="5"/>
        <v>0</v>
      </c>
      <c r="N35" s="149">
        <f t="shared" si="5"/>
        <v>0</v>
      </c>
      <c r="O35" s="149">
        <f t="shared" si="5"/>
        <v>0</v>
      </c>
    </row>
    <row r="36" spans="1:15" ht="23.9" customHeight="1">
      <c r="A36" s="188">
        <v>1000422753</v>
      </c>
      <c r="B36" s="189" t="s">
        <v>84</v>
      </c>
      <c r="C36" s="188" t="s">
        <v>2400</v>
      </c>
      <c r="D36" s="189" t="s">
        <v>82</v>
      </c>
      <c r="E36" s="149">
        <f t="shared" ref="E36:O36" si="6">E9/$P9</f>
        <v>0</v>
      </c>
      <c r="F36" s="149">
        <f t="shared" si="6"/>
        <v>0</v>
      </c>
      <c r="G36" s="149">
        <f t="shared" si="6"/>
        <v>0</v>
      </c>
      <c r="H36" s="149">
        <f t="shared" si="6"/>
        <v>0</v>
      </c>
      <c r="I36" s="149">
        <f t="shared" si="6"/>
        <v>0.43207126948775054</v>
      </c>
      <c r="J36" s="149">
        <f t="shared" si="6"/>
        <v>0</v>
      </c>
      <c r="K36" s="149">
        <f t="shared" si="6"/>
        <v>0</v>
      </c>
      <c r="L36" s="149">
        <f t="shared" si="6"/>
        <v>0</v>
      </c>
      <c r="M36" s="149">
        <f t="shared" si="6"/>
        <v>0.56792873051224946</v>
      </c>
      <c r="N36" s="149">
        <f t="shared" si="6"/>
        <v>0</v>
      </c>
      <c r="O36" s="149">
        <f t="shared" si="6"/>
        <v>0</v>
      </c>
    </row>
    <row r="37" spans="1:15" ht="23.9" customHeight="1">
      <c r="A37" s="188">
        <v>1000446727</v>
      </c>
      <c r="B37" s="189" t="s">
        <v>83</v>
      </c>
      <c r="C37" s="188" t="s">
        <v>38</v>
      </c>
      <c r="D37" s="189" t="s">
        <v>39</v>
      </c>
      <c r="E37" s="149">
        <f t="shared" ref="E37:O37" si="7">E10/$P10</f>
        <v>0.58099352051835851</v>
      </c>
      <c r="F37" s="149">
        <f t="shared" si="7"/>
        <v>0</v>
      </c>
      <c r="G37" s="149">
        <f t="shared" si="7"/>
        <v>0.20950323974082075</v>
      </c>
      <c r="H37" s="149">
        <f t="shared" si="7"/>
        <v>0</v>
      </c>
      <c r="I37" s="149">
        <f t="shared" si="7"/>
        <v>0</v>
      </c>
      <c r="J37" s="149">
        <f t="shared" si="7"/>
        <v>0</v>
      </c>
      <c r="K37" s="149">
        <f t="shared" si="7"/>
        <v>0</v>
      </c>
      <c r="L37" s="149">
        <f t="shared" si="7"/>
        <v>0.20950323974082075</v>
      </c>
      <c r="M37" s="149">
        <f t="shared" si="7"/>
        <v>0</v>
      </c>
      <c r="N37" s="149">
        <f t="shared" si="7"/>
        <v>0</v>
      </c>
      <c r="O37" s="149">
        <f t="shared" si="7"/>
        <v>0</v>
      </c>
    </row>
    <row r="38" spans="1:15" ht="23.9" customHeight="1">
      <c r="A38" s="188">
        <v>1000412773</v>
      </c>
      <c r="B38" s="189" t="s">
        <v>52</v>
      </c>
      <c r="C38" s="188" t="s">
        <v>50</v>
      </c>
      <c r="D38" s="189" t="s">
        <v>51</v>
      </c>
      <c r="E38" s="149" t="e">
        <f t="shared" ref="E38:O38" si="8">E11/$P11</f>
        <v>#REF!</v>
      </c>
      <c r="F38" s="149" t="e">
        <f t="shared" si="8"/>
        <v>#REF!</v>
      </c>
      <c r="G38" s="149" t="e">
        <f t="shared" si="8"/>
        <v>#REF!</v>
      </c>
      <c r="H38" s="149" t="e">
        <f t="shared" si="8"/>
        <v>#REF!</v>
      </c>
      <c r="I38" s="149" t="e">
        <f t="shared" si="8"/>
        <v>#REF!</v>
      </c>
      <c r="J38" s="149" t="e">
        <f t="shared" si="8"/>
        <v>#REF!</v>
      </c>
      <c r="K38" s="149" t="e">
        <f t="shared" si="8"/>
        <v>#REF!</v>
      </c>
      <c r="L38" s="149" t="e">
        <f t="shared" si="8"/>
        <v>#REF!</v>
      </c>
      <c r="M38" s="149" t="e">
        <f t="shared" si="8"/>
        <v>#REF!</v>
      </c>
      <c r="N38" s="149" t="e">
        <f t="shared" si="8"/>
        <v>#REF!</v>
      </c>
      <c r="O38" s="149" t="e">
        <f t="shared" si="8"/>
        <v>#REF!</v>
      </c>
    </row>
    <row r="39" spans="1:15" ht="23.9" customHeight="1">
      <c r="A39" s="188">
        <v>1000448064</v>
      </c>
      <c r="B39" s="189" t="s">
        <v>68</v>
      </c>
      <c r="C39" s="188" t="s">
        <v>69</v>
      </c>
      <c r="D39" s="189" t="s">
        <v>70</v>
      </c>
      <c r="E39" s="149">
        <f t="shared" ref="E39:O39" si="9">E12/$P12</f>
        <v>0.46612466124661245</v>
      </c>
      <c r="F39" s="149">
        <f t="shared" si="9"/>
        <v>0</v>
      </c>
      <c r="G39" s="149">
        <f t="shared" si="9"/>
        <v>0</v>
      </c>
      <c r="H39" s="149">
        <f t="shared" si="9"/>
        <v>0</v>
      </c>
      <c r="I39" s="149">
        <f t="shared" si="9"/>
        <v>0</v>
      </c>
      <c r="J39" s="149">
        <f t="shared" si="9"/>
        <v>6.7750677506775062E-2</v>
      </c>
      <c r="K39" s="149">
        <f t="shared" si="9"/>
        <v>0</v>
      </c>
      <c r="L39" s="149">
        <f t="shared" si="9"/>
        <v>0.33875338753387535</v>
      </c>
      <c r="M39" s="149">
        <f t="shared" si="9"/>
        <v>0</v>
      </c>
      <c r="N39" s="149">
        <f t="shared" si="9"/>
        <v>0</v>
      </c>
      <c r="O39" s="149">
        <f t="shared" si="9"/>
        <v>0.12737127371273713</v>
      </c>
    </row>
    <row r="40" spans="1:15" ht="23.9" customHeight="1">
      <c r="A40" s="188">
        <v>1000417402</v>
      </c>
      <c r="B40" s="189" t="s">
        <v>48</v>
      </c>
      <c r="C40" s="188" t="s">
        <v>46</v>
      </c>
      <c r="D40" s="189" t="s">
        <v>47</v>
      </c>
      <c r="E40" s="149" t="e">
        <f t="shared" ref="E40:O40" si="10">E13/$P13</f>
        <v>#REF!</v>
      </c>
      <c r="F40" s="149" t="e">
        <f t="shared" si="10"/>
        <v>#REF!</v>
      </c>
      <c r="G40" s="149" t="e">
        <f t="shared" si="10"/>
        <v>#REF!</v>
      </c>
      <c r="H40" s="149" t="e">
        <f t="shared" si="10"/>
        <v>#REF!</v>
      </c>
      <c r="I40" s="149" t="e">
        <f t="shared" si="10"/>
        <v>#REF!</v>
      </c>
      <c r="J40" s="149" t="e">
        <f t="shared" si="10"/>
        <v>#REF!</v>
      </c>
      <c r="K40" s="149" t="e">
        <f t="shared" si="10"/>
        <v>#REF!</v>
      </c>
      <c r="L40" s="149" t="e">
        <f t="shared" si="10"/>
        <v>#REF!</v>
      </c>
      <c r="M40" s="149" t="e">
        <f t="shared" si="10"/>
        <v>#REF!</v>
      </c>
      <c r="N40" s="149" t="e">
        <f t="shared" si="10"/>
        <v>#REF!</v>
      </c>
      <c r="O40" s="149" t="e">
        <f t="shared" si="10"/>
        <v>#REF!</v>
      </c>
    </row>
    <row r="41" spans="1:15" ht="23.9" customHeight="1">
      <c r="A41" s="188">
        <v>1000422748</v>
      </c>
      <c r="B41" s="189" t="s">
        <v>87</v>
      </c>
      <c r="C41" s="188" t="s">
        <v>85</v>
      </c>
      <c r="D41" s="189" t="s">
        <v>86</v>
      </c>
      <c r="E41" s="149">
        <f t="shared" ref="E41:O41" si="11">E14/$P14</f>
        <v>1</v>
      </c>
      <c r="F41" s="149">
        <f t="shared" si="11"/>
        <v>0</v>
      </c>
      <c r="G41" s="149">
        <f t="shared" si="11"/>
        <v>0</v>
      </c>
      <c r="H41" s="149">
        <f t="shared" si="11"/>
        <v>0</v>
      </c>
      <c r="I41" s="149">
        <f t="shared" si="11"/>
        <v>0</v>
      </c>
      <c r="J41" s="149">
        <f t="shared" si="11"/>
        <v>0</v>
      </c>
      <c r="K41" s="149">
        <f t="shared" si="11"/>
        <v>0</v>
      </c>
      <c r="L41" s="149">
        <f t="shared" si="11"/>
        <v>0</v>
      </c>
      <c r="M41" s="149">
        <f t="shared" si="11"/>
        <v>0</v>
      </c>
      <c r="N41" s="149">
        <f t="shared" si="11"/>
        <v>0</v>
      </c>
      <c r="O41" s="149">
        <f t="shared" si="11"/>
        <v>0</v>
      </c>
    </row>
    <row r="42" spans="1:15" ht="23.9" customHeight="1">
      <c r="A42" s="188">
        <v>1000431127</v>
      </c>
      <c r="B42" s="189" t="s">
        <v>23</v>
      </c>
      <c r="C42" s="188" t="s">
        <v>21</v>
      </c>
      <c r="D42" s="189" t="s">
        <v>22</v>
      </c>
      <c r="E42" s="149" t="e">
        <f t="shared" ref="E42:O42" si="12">E15/$P15</f>
        <v>#REF!</v>
      </c>
      <c r="F42" s="149" t="e">
        <f t="shared" si="12"/>
        <v>#REF!</v>
      </c>
      <c r="G42" s="149" t="e">
        <f t="shared" si="12"/>
        <v>#REF!</v>
      </c>
      <c r="H42" s="149" t="e">
        <f t="shared" si="12"/>
        <v>#REF!</v>
      </c>
      <c r="I42" s="149" t="e">
        <f t="shared" si="12"/>
        <v>#REF!</v>
      </c>
      <c r="J42" s="149" t="e">
        <f t="shared" si="12"/>
        <v>#REF!</v>
      </c>
      <c r="K42" s="149" t="e">
        <f t="shared" si="12"/>
        <v>#REF!</v>
      </c>
      <c r="L42" s="149" t="e">
        <f t="shared" si="12"/>
        <v>#REF!</v>
      </c>
      <c r="M42" s="149" t="e">
        <f t="shared" si="12"/>
        <v>#REF!</v>
      </c>
      <c r="N42" s="149" t="e">
        <f t="shared" si="12"/>
        <v>#REF!</v>
      </c>
      <c r="O42" s="149" t="e">
        <f t="shared" si="12"/>
        <v>#REF!</v>
      </c>
    </row>
    <row r="43" spans="1:15" ht="23.9" customHeight="1">
      <c r="A43" s="188">
        <v>1000445090</v>
      </c>
      <c r="B43" s="189" t="s">
        <v>54</v>
      </c>
      <c r="C43" s="188" t="s">
        <v>76</v>
      </c>
      <c r="D43" s="189" t="s">
        <v>77</v>
      </c>
      <c r="E43" s="149">
        <f t="shared" ref="E43:O43" si="13">E16/$P16</f>
        <v>0.46262213133378777</v>
      </c>
      <c r="F43" s="149">
        <f t="shared" si="13"/>
        <v>0</v>
      </c>
      <c r="G43" s="149">
        <f t="shared" si="13"/>
        <v>0</v>
      </c>
      <c r="H43" s="149">
        <f t="shared" si="13"/>
        <v>0</v>
      </c>
      <c r="I43" s="149">
        <f t="shared" si="13"/>
        <v>7.8391274710293113E-2</v>
      </c>
      <c r="J43" s="149">
        <f t="shared" si="13"/>
        <v>0</v>
      </c>
      <c r="K43" s="149">
        <f t="shared" si="13"/>
        <v>8.6344012724380817E-2</v>
      </c>
      <c r="L43" s="149">
        <f t="shared" si="13"/>
        <v>0.2090433992274483</v>
      </c>
      <c r="M43" s="149">
        <f t="shared" si="13"/>
        <v>0.16359918200408999</v>
      </c>
      <c r="N43" s="149">
        <f t="shared" si="13"/>
        <v>0</v>
      </c>
      <c r="O43" s="149">
        <f t="shared" si="13"/>
        <v>0</v>
      </c>
    </row>
    <row r="44" spans="1:15" ht="23.9" customHeight="1">
      <c r="A44" s="188">
        <v>1000416320</v>
      </c>
      <c r="B44" s="189" t="s">
        <v>64</v>
      </c>
      <c r="C44" s="188" t="s">
        <v>66</v>
      </c>
      <c r="D44" s="189" t="s">
        <v>67</v>
      </c>
      <c r="E44" s="149">
        <f t="shared" ref="E44:O44" si="14">E17/$P17</f>
        <v>0.70541082164328661</v>
      </c>
      <c r="F44" s="149">
        <f t="shared" si="14"/>
        <v>0</v>
      </c>
      <c r="G44" s="149">
        <f t="shared" si="14"/>
        <v>0</v>
      </c>
      <c r="H44" s="149">
        <f t="shared" si="14"/>
        <v>0</v>
      </c>
      <c r="I44" s="149">
        <f t="shared" si="14"/>
        <v>0</v>
      </c>
      <c r="J44" s="149">
        <f t="shared" si="14"/>
        <v>0</v>
      </c>
      <c r="K44" s="149">
        <f t="shared" si="14"/>
        <v>0</v>
      </c>
      <c r="L44" s="149">
        <f t="shared" si="14"/>
        <v>0.12959251837007349</v>
      </c>
      <c r="M44" s="149">
        <f t="shared" si="14"/>
        <v>0.10020040080160321</v>
      </c>
      <c r="N44" s="149">
        <f t="shared" si="14"/>
        <v>0</v>
      </c>
      <c r="O44" s="149">
        <f t="shared" si="14"/>
        <v>6.4796259185036745E-2</v>
      </c>
    </row>
    <row r="45" spans="1:15" ht="23.9" customHeight="1">
      <c r="A45" s="188">
        <v>1000451136</v>
      </c>
      <c r="B45" s="189" t="s">
        <v>44</v>
      </c>
      <c r="C45" s="188" t="s">
        <v>42</v>
      </c>
      <c r="D45" s="189" t="s">
        <v>43</v>
      </c>
      <c r="E45" s="149">
        <f t="shared" ref="E45:O45" si="15">E18/$P18</f>
        <v>0</v>
      </c>
      <c r="F45" s="149">
        <f t="shared" si="15"/>
        <v>0</v>
      </c>
      <c r="G45" s="149">
        <f t="shared" si="15"/>
        <v>0</v>
      </c>
      <c r="H45" s="149">
        <f t="shared" si="15"/>
        <v>0</v>
      </c>
      <c r="I45" s="149">
        <f t="shared" si="15"/>
        <v>0.61111111111111116</v>
      </c>
      <c r="J45" s="149">
        <f t="shared" si="15"/>
        <v>0</v>
      </c>
      <c r="K45" s="149">
        <f t="shared" si="15"/>
        <v>0</v>
      </c>
      <c r="L45" s="149">
        <f t="shared" si="15"/>
        <v>0</v>
      </c>
      <c r="M45" s="149">
        <f t="shared" si="15"/>
        <v>0</v>
      </c>
      <c r="N45" s="149">
        <f t="shared" si="15"/>
        <v>0</v>
      </c>
      <c r="O45" s="149">
        <f t="shared" si="15"/>
        <v>0.3888888888888889</v>
      </c>
    </row>
    <row r="46" spans="1:15" ht="23.9" customHeight="1">
      <c r="A46" s="188">
        <v>1000410706</v>
      </c>
      <c r="B46" s="189" t="s">
        <v>58</v>
      </c>
      <c r="C46" s="188" t="s">
        <v>149</v>
      </c>
      <c r="D46" s="189" t="s">
        <v>73</v>
      </c>
      <c r="E46" s="149">
        <f t="shared" ref="E46:O46" si="16">E19/$P19</f>
        <v>0.5855130784708249</v>
      </c>
      <c r="F46" s="149">
        <f t="shared" si="16"/>
        <v>0</v>
      </c>
      <c r="G46" s="149">
        <f t="shared" si="16"/>
        <v>0</v>
      </c>
      <c r="H46" s="149">
        <f t="shared" si="16"/>
        <v>0</v>
      </c>
      <c r="I46" s="149">
        <f t="shared" si="16"/>
        <v>0.2012072434607646</v>
      </c>
      <c r="J46" s="149">
        <f t="shared" si="16"/>
        <v>0</v>
      </c>
      <c r="K46" s="149">
        <f t="shared" si="16"/>
        <v>0</v>
      </c>
      <c r="L46" s="149">
        <f t="shared" si="16"/>
        <v>0.11569416498993963</v>
      </c>
      <c r="M46" s="149">
        <f t="shared" si="16"/>
        <v>9.7585513078470826E-2</v>
      </c>
      <c r="N46" s="149">
        <f t="shared" si="16"/>
        <v>0</v>
      </c>
      <c r="O46" s="149">
        <f t="shared" si="16"/>
        <v>0</v>
      </c>
    </row>
    <row r="47" spans="1:15" ht="23.9" customHeight="1">
      <c r="A47" s="188">
        <v>1000416318</v>
      </c>
      <c r="B47" s="189" t="s">
        <v>31</v>
      </c>
      <c r="C47" s="188" t="s">
        <v>29</v>
      </c>
      <c r="D47" s="189" t="s">
        <v>30</v>
      </c>
      <c r="E47" s="149">
        <f t="shared" ref="E47:O47" si="17">E20/$P20</f>
        <v>0.96540319704289745</v>
      </c>
      <c r="F47" s="149">
        <f t="shared" si="17"/>
        <v>0</v>
      </c>
      <c r="G47" s="149">
        <f t="shared" si="17"/>
        <v>0</v>
      </c>
      <c r="H47" s="149">
        <f t="shared" si="17"/>
        <v>0</v>
      </c>
      <c r="I47" s="149">
        <f t="shared" si="17"/>
        <v>3.459680295710256E-2</v>
      </c>
      <c r="J47" s="149">
        <f t="shared" si="17"/>
        <v>0</v>
      </c>
      <c r="K47" s="149">
        <f t="shared" si="17"/>
        <v>0</v>
      </c>
      <c r="L47" s="149">
        <f t="shared" si="17"/>
        <v>0</v>
      </c>
      <c r="M47" s="149">
        <f t="shared" si="17"/>
        <v>0</v>
      </c>
      <c r="N47" s="149">
        <f t="shared" si="17"/>
        <v>0</v>
      </c>
      <c r="O47" s="149">
        <f t="shared" si="17"/>
        <v>0</v>
      </c>
    </row>
    <row r="48" spans="1:15" ht="23.9" customHeight="1">
      <c r="A48" s="188">
        <v>1000425175</v>
      </c>
      <c r="B48" s="189" t="s">
        <v>126</v>
      </c>
      <c r="C48" s="188" t="s">
        <v>124</v>
      </c>
      <c r="D48" s="189" t="s">
        <v>125</v>
      </c>
      <c r="E48" s="149">
        <f t="shared" ref="E48:O48" si="18">E21/$P21</f>
        <v>0.42385887980865056</v>
      </c>
      <c r="F48" s="149">
        <f t="shared" si="18"/>
        <v>0</v>
      </c>
      <c r="G48" s="149">
        <f t="shared" si="18"/>
        <v>0</v>
      </c>
      <c r="H48" s="149">
        <f t="shared" si="18"/>
        <v>0</v>
      </c>
      <c r="I48" s="149">
        <f t="shared" si="18"/>
        <v>0.57614112019134944</v>
      </c>
      <c r="J48" s="149">
        <f t="shared" si="18"/>
        <v>0</v>
      </c>
      <c r="K48" s="149">
        <f t="shared" si="18"/>
        <v>0</v>
      </c>
      <c r="L48" s="149">
        <f t="shared" si="18"/>
        <v>0</v>
      </c>
      <c r="M48" s="149">
        <f t="shared" si="18"/>
        <v>0</v>
      </c>
      <c r="N48" s="149">
        <f t="shared" si="18"/>
        <v>0</v>
      </c>
      <c r="O48" s="149">
        <f t="shared" si="18"/>
        <v>0</v>
      </c>
    </row>
    <row r="49" spans="1:15" ht="23.9" customHeight="1">
      <c r="A49" s="188">
        <v>1000425394</v>
      </c>
      <c r="B49" s="189" t="s">
        <v>101</v>
      </c>
      <c r="C49" s="188" t="s">
        <v>99</v>
      </c>
      <c r="D49" s="189" t="s">
        <v>100</v>
      </c>
      <c r="E49" s="149">
        <f t="shared" ref="E49:O49" si="19">E22/$P22</f>
        <v>0.10586328992378324</v>
      </c>
      <c r="F49" s="149">
        <f t="shared" si="19"/>
        <v>0.58950969213226911</v>
      </c>
      <c r="G49" s="149">
        <f t="shared" si="19"/>
        <v>0</v>
      </c>
      <c r="H49" s="149">
        <f t="shared" si="19"/>
        <v>0</v>
      </c>
      <c r="I49" s="149">
        <f t="shared" si="19"/>
        <v>0</v>
      </c>
      <c r="J49" s="149">
        <f t="shared" si="19"/>
        <v>0</v>
      </c>
      <c r="K49" s="149">
        <f t="shared" si="19"/>
        <v>0</v>
      </c>
      <c r="L49" s="149">
        <f t="shared" si="19"/>
        <v>0</v>
      </c>
      <c r="M49" s="149">
        <f t="shared" si="19"/>
        <v>0.19876372802016445</v>
      </c>
      <c r="N49" s="149">
        <f t="shared" si="19"/>
        <v>0</v>
      </c>
      <c r="O49" s="149">
        <f t="shared" si="19"/>
        <v>0.10586328992378324</v>
      </c>
    </row>
    <row r="50" spans="1:15" ht="23.9" customHeight="1">
      <c r="A50" s="188">
        <v>1000428976</v>
      </c>
      <c r="B50" s="189" t="s">
        <v>115</v>
      </c>
      <c r="C50" s="188" t="s">
        <v>119</v>
      </c>
      <c r="D50" s="189" t="s">
        <v>120</v>
      </c>
      <c r="E50" s="149" t="e">
        <f t="shared" ref="E50:O50" si="20">E23/$P23</f>
        <v>#REF!</v>
      </c>
      <c r="F50" s="149" t="e">
        <f t="shared" si="20"/>
        <v>#REF!</v>
      </c>
      <c r="G50" s="149" t="e">
        <f t="shared" si="20"/>
        <v>#REF!</v>
      </c>
      <c r="H50" s="149" t="e">
        <f t="shared" si="20"/>
        <v>#REF!</v>
      </c>
      <c r="I50" s="149" t="e">
        <f t="shared" si="20"/>
        <v>#REF!</v>
      </c>
      <c r="J50" s="149" t="e">
        <f t="shared" si="20"/>
        <v>#REF!</v>
      </c>
      <c r="K50" s="149" t="e">
        <f t="shared" si="20"/>
        <v>#REF!</v>
      </c>
      <c r="L50" s="149" t="e">
        <f t="shared" si="20"/>
        <v>#REF!</v>
      </c>
      <c r="M50" s="149" t="e">
        <f t="shared" si="20"/>
        <v>#REF!</v>
      </c>
      <c r="N50" s="149" t="e">
        <f t="shared" si="20"/>
        <v>#REF!</v>
      </c>
      <c r="O50" s="149" t="e">
        <f t="shared" si="20"/>
        <v>#REF!</v>
      </c>
    </row>
    <row r="51" spans="1:15" ht="23.9" customHeight="1">
      <c r="A51" s="188">
        <v>1000428977</v>
      </c>
      <c r="B51" s="189" t="s">
        <v>114</v>
      </c>
      <c r="C51" s="188" t="s">
        <v>111</v>
      </c>
      <c r="D51" s="189" t="s">
        <v>112</v>
      </c>
      <c r="E51" s="149" t="e">
        <f t="shared" ref="E51:O51" si="21">E24/$P24</f>
        <v>#REF!</v>
      </c>
      <c r="F51" s="149" t="e">
        <f t="shared" si="21"/>
        <v>#REF!</v>
      </c>
      <c r="G51" s="149" t="e">
        <f t="shared" si="21"/>
        <v>#REF!</v>
      </c>
      <c r="H51" s="149" t="e">
        <f t="shared" si="21"/>
        <v>#REF!</v>
      </c>
      <c r="I51" s="149" t="e">
        <f t="shared" si="21"/>
        <v>#REF!</v>
      </c>
      <c r="J51" s="149" t="e">
        <f t="shared" si="21"/>
        <v>#REF!</v>
      </c>
      <c r="K51" s="149" t="e">
        <f t="shared" si="21"/>
        <v>#REF!</v>
      </c>
      <c r="L51" s="149" t="e">
        <f t="shared" si="21"/>
        <v>#REF!</v>
      </c>
      <c r="M51" s="149" t="e">
        <f t="shared" si="21"/>
        <v>#REF!</v>
      </c>
      <c r="N51" s="149" t="e">
        <f t="shared" si="21"/>
        <v>#REF!</v>
      </c>
      <c r="O51" s="149" t="e">
        <f t="shared" si="21"/>
        <v>#REF!</v>
      </c>
    </row>
    <row r="52" spans="1:15" ht="23.9" customHeight="1">
      <c r="A52" s="188">
        <v>1000432850</v>
      </c>
      <c r="B52" s="189" t="s">
        <v>93</v>
      </c>
      <c r="C52" s="188" t="s">
        <v>90</v>
      </c>
      <c r="D52" s="189" t="s">
        <v>91</v>
      </c>
      <c r="E52" s="149">
        <f t="shared" ref="E52:O52" si="22">E25/$P25</f>
        <v>0.25164995285848973</v>
      </c>
      <c r="F52" s="149">
        <f t="shared" si="22"/>
        <v>0</v>
      </c>
      <c r="G52" s="149">
        <f t="shared" si="22"/>
        <v>0</v>
      </c>
      <c r="H52" s="149">
        <f t="shared" si="22"/>
        <v>0</v>
      </c>
      <c r="I52" s="149">
        <f t="shared" si="22"/>
        <v>0</v>
      </c>
      <c r="J52" s="149">
        <f t="shared" si="22"/>
        <v>0</v>
      </c>
      <c r="K52" s="149">
        <f t="shared" si="22"/>
        <v>0</v>
      </c>
      <c r="L52" s="149">
        <f t="shared" si="22"/>
        <v>0.48812891060255426</v>
      </c>
      <c r="M52" s="149">
        <f t="shared" si="22"/>
        <v>9.7625782120510859E-2</v>
      </c>
      <c r="N52" s="149">
        <f t="shared" si="22"/>
        <v>0</v>
      </c>
      <c r="O52" s="149">
        <f t="shared" si="22"/>
        <v>0.16259535441844519</v>
      </c>
    </row>
    <row r="53" spans="1:15" ht="23.9" customHeight="1">
      <c r="A53" s="188">
        <v>1000430236</v>
      </c>
      <c r="B53" s="189" t="s">
        <v>116</v>
      </c>
      <c r="C53" s="188" t="s">
        <v>121</v>
      </c>
      <c r="D53" s="189" t="s">
        <v>116</v>
      </c>
      <c r="E53" s="149">
        <f t="shared" ref="E53:O53" si="23">E26/$P26</f>
        <v>6.0713982022899037E-2</v>
      </c>
      <c r="F53" s="149">
        <f t="shared" si="23"/>
        <v>2.151849980742393E-2</v>
      </c>
      <c r="G53" s="149">
        <f t="shared" si="23"/>
        <v>0</v>
      </c>
      <c r="H53" s="149">
        <f t="shared" si="23"/>
        <v>0</v>
      </c>
      <c r="I53" s="149">
        <f t="shared" si="23"/>
        <v>0.4043997378964691</v>
      </c>
      <c r="J53" s="149">
        <f t="shared" si="23"/>
        <v>4.2516794133682798E-2</v>
      </c>
      <c r="K53" s="149">
        <f t="shared" si="23"/>
        <v>0</v>
      </c>
      <c r="L53" s="149">
        <f t="shared" si="23"/>
        <v>0.14005532185213157</v>
      </c>
      <c r="M53" s="149">
        <f t="shared" si="23"/>
        <v>0.23037099654363469</v>
      </c>
      <c r="N53" s="149">
        <f t="shared" si="23"/>
        <v>1.2529949329985341E-2</v>
      </c>
      <c r="O53" s="149">
        <f t="shared" si="23"/>
        <v>8.7894718413773429E-2</v>
      </c>
    </row>
    <row r="54" spans="1:15" ht="23.9" customHeight="1">
      <c r="A54" s="188"/>
      <c r="B54" s="188"/>
      <c r="C54" s="188"/>
      <c r="D54" s="189" t="s">
        <v>2401</v>
      </c>
      <c r="E54" s="149" t="e">
        <f t="shared" ref="E54:O54" si="24">E27/$P27</f>
        <v>#REF!</v>
      </c>
      <c r="F54" s="149" t="e">
        <f t="shared" si="24"/>
        <v>#REF!</v>
      </c>
      <c r="G54" s="149" t="e">
        <f t="shared" si="24"/>
        <v>#REF!</v>
      </c>
      <c r="H54" s="149" t="e">
        <f t="shared" si="24"/>
        <v>#REF!</v>
      </c>
      <c r="I54" s="149" t="e">
        <f t="shared" si="24"/>
        <v>#REF!</v>
      </c>
      <c r="J54" s="149" t="e">
        <f t="shared" si="24"/>
        <v>#REF!</v>
      </c>
      <c r="K54" s="149" t="e">
        <f t="shared" si="24"/>
        <v>#REF!</v>
      </c>
      <c r="L54" s="149" t="e">
        <f t="shared" si="24"/>
        <v>#REF!</v>
      </c>
      <c r="M54" s="149" t="e">
        <f t="shared" si="24"/>
        <v>#REF!</v>
      </c>
      <c r="N54" s="149" t="e">
        <f t="shared" si="24"/>
        <v>#REF!</v>
      </c>
      <c r="O54" s="149" t="e">
        <f t="shared" si="24"/>
        <v>#REF!</v>
      </c>
    </row>
    <row r="55" spans="1:15" ht="23.9" customHeight="1">
      <c r="A55" s="882"/>
      <c r="B55" s="882"/>
      <c r="C55" s="882"/>
      <c r="D55" s="147" t="s">
        <v>2403</v>
      </c>
      <c r="E55" s="148" t="e">
        <f t="shared" ref="E55:O55" si="25">E28/$P28</f>
        <v>#REF!</v>
      </c>
      <c r="F55" s="148" t="e">
        <f t="shared" si="25"/>
        <v>#REF!</v>
      </c>
      <c r="G55" s="148" t="e">
        <f t="shared" si="25"/>
        <v>#REF!</v>
      </c>
      <c r="H55" s="148" t="e">
        <f t="shared" si="25"/>
        <v>#REF!</v>
      </c>
      <c r="I55" s="148" t="e">
        <f t="shared" si="25"/>
        <v>#REF!</v>
      </c>
      <c r="J55" s="148" t="e">
        <f t="shared" si="25"/>
        <v>#REF!</v>
      </c>
      <c r="K55" s="148" t="e">
        <f t="shared" si="25"/>
        <v>#REF!</v>
      </c>
      <c r="L55" s="148" t="e">
        <f t="shared" si="25"/>
        <v>#REF!</v>
      </c>
      <c r="M55" s="148" t="e">
        <f t="shared" si="25"/>
        <v>#REF!</v>
      </c>
      <c r="N55" s="148" t="e">
        <f t="shared" si="25"/>
        <v>#REF!</v>
      </c>
      <c r="O55" s="148" t="e">
        <f t="shared" si="25"/>
        <v>#REF!</v>
      </c>
    </row>
  </sheetData>
  <mergeCells count="2">
    <mergeCell ref="A2:C2"/>
    <mergeCell ref="A55:C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2ad598-0cbc-4cef-b077-c1d255c47611" xsi:nil="true"/>
    <lcf76f155ced4ddcb4097134ff3c332f xmlns="1db53dc4-105e-489d-b312-f5f34f9819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7C4C6664BC128488675DDEE45808FA9" ma:contentTypeVersion="12" ma:contentTypeDescription="Create a new document." ma:contentTypeScope="" ma:versionID="eaaf4d2c54b2f67c156323a5faf3c381">
  <xsd:schema xmlns:xsd="http://www.w3.org/2001/XMLSchema" xmlns:xs="http://www.w3.org/2001/XMLSchema" xmlns:p="http://schemas.microsoft.com/office/2006/metadata/properties" xmlns:ns2="1db53dc4-105e-489d-b312-f5f34f981962" xmlns:ns3="fa2ad598-0cbc-4cef-b077-c1d255c47611" targetNamespace="http://schemas.microsoft.com/office/2006/metadata/properties" ma:root="true" ma:fieldsID="24faa677d9b576b1bcd045f4051aaa56" ns2:_="" ns3:_="">
    <xsd:import namespace="1db53dc4-105e-489d-b312-f5f34f981962"/>
    <xsd:import namespace="fa2ad598-0cbc-4cef-b077-c1d255c476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b53dc4-105e-489d-b312-f5f34f9819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2ad598-0cbc-4cef-b077-c1d255c4761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19f1433-ec53-4319-b3f2-41150e772d8f}" ma:internalName="TaxCatchAll" ma:showField="CatchAllData" ma:web="fa2ad598-0cbc-4cef-b077-c1d255c476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8D28C1-C8E2-4CD2-9A51-CB1FCDF5FBCC}">
  <ds:schemaRefs>
    <ds:schemaRef ds:uri="http://schemas.microsoft.com/office/2006/metadata/properties"/>
    <ds:schemaRef ds:uri="http://schemas.microsoft.com/office/infopath/2007/PartnerControls"/>
    <ds:schemaRef ds:uri="fa2ad598-0cbc-4cef-b077-c1d255c47611"/>
    <ds:schemaRef ds:uri="1db53dc4-105e-489d-b312-f5f34f981962"/>
  </ds:schemaRefs>
</ds:datastoreItem>
</file>

<file path=customXml/itemProps2.xml><?xml version="1.0" encoding="utf-8"?>
<ds:datastoreItem xmlns:ds="http://schemas.openxmlformats.org/officeDocument/2006/customXml" ds:itemID="{8CBC27DF-0275-43F3-B069-289BA175670E}">
  <ds:schemaRefs>
    <ds:schemaRef ds:uri="http://schemas.microsoft.com/sharepoint/v3/contenttype/forms"/>
  </ds:schemaRefs>
</ds:datastoreItem>
</file>

<file path=customXml/itemProps3.xml><?xml version="1.0" encoding="utf-8"?>
<ds:datastoreItem xmlns:ds="http://schemas.openxmlformats.org/officeDocument/2006/customXml" ds:itemID="{DB996A41-4140-45E3-8D36-A16909BBA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b53dc4-105e-489d-b312-f5f34f981962"/>
    <ds:schemaRef ds:uri="fa2ad598-0cbc-4cef-b077-c1d255c476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RFR Base Line</vt:lpstr>
      <vt:lpstr>Legend</vt:lpstr>
      <vt:lpstr>H&amp;M May RFR</vt:lpstr>
      <vt:lpstr>August RFR</vt:lpstr>
      <vt:lpstr>1000458637 - Anto</vt:lpstr>
      <vt:lpstr>1000458649 - Arun Prakash</vt:lpstr>
      <vt:lpstr>2026 - Price List India BFD</vt:lpstr>
      <vt:lpstr>1000458633- Sai Kishore</vt:lpstr>
      <vt:lpstr>1000467271 - Sai Kishore</vt:lpstr>
      <vt:lpstr>1000458647 - Harini</vt:lpstr>
      <vt:lpstr>1000458645 - Harini</vt:lpstr>
      <vt:lpstr>1000458636 - Harini</vt:lpstr>
      <vt:lpstr>1000458868 - Harini</vt:lpstr>
      <vt:lpstr>1000458654 - Anand Rangachari</vt:lpstr>
      <vt:lpstr>1000458651 - Anand Rangachari</vt:lpstr>
      <vt:lpstr>1000458886 - Nishant</vt:lpstr>
      <vt:lpstr>1000458884 - Nishant </vt:lpstr>
      <vt:lpstr>TQ12042-DB</vt:lpstr>
      <vt:lpstr>TQ11829-DB</vt:lpstr>
      <vt:lpstr>TQ11403-DB</vt:lpstr>
      <vt:lpstr>TQ11465-DB</vt:lpstr>
      <vt:lpstr>TQ13217 - Polina</vt:lpstr>
      <vt:lpstr>VZGTTQ00011920 - MB</vt:lpstr>
      <vt:lpstr>VZGTTQ00011460-RA-Backup-0919</vt:lpstr>
      <vt:lpstr>VZGTTQ00011460 - RA</vt:lpstr>
      <vt:lpstr>Verizon_VCG_Flex_H&amp;M_Catalog Pr</vt:lpstr>
      <vt:lpstr>VZGTTQ00011797 - BH</vt:lpstr>
      <vt:lpstr>LOE2-Ref-VZGTTQ00011797-BH</vt:lpstr>
      <vt:lpstr>LOE-Ref-VZGTTQ00011797-BH</vt:lpstr>
      <vt:lpstr>VZGTTQ00011917 - UM</vt:lpstr>
      <vt:lpstr>VZGTTQ00012273 - UM</vt:lpstr>
      <vt:lpstr>VZGTTQ00012148_UM</vt:lpstr>
      <vt:lpstr>VZGTTQ00012090 - UM</vt:lpstr>
      <vt:lpstr>VZGTTQ00010733-UM</vt:lpstr>
      <vt:lpstr>NBx Reimagination-UM</vt:lpstr>
      <vt:lpstr>VZGTTQ00012667 - AS</vt:lpstr>
      <vt:lpstr>TQ11409 - AS</vt:lpstr>
      <vt:lpstr>TQ11596 - AS</vt:lpstr>
      <vt:lpstr>TQ11832 - AS</vt:lpstr>
      <vt:lpstr>VZGTTQ00008961-AS</vt:lpstr>
      <vt:lpstr>VZGTTQ00008555-AS</vt:lpstr>
      <vt:lpstr>VZGTTQ00011949 - HD</vt:lpstr>
      <vt:lpstr>VZGTTQ00011825 - HD</vt:lpstr>
      <vt:lpstr>VZGTTQ00009155 - Rajan</vt:lpstr>
      <vt:lpstr>VZGTTQ00005360 - Amjad</vt:lpstr>
      <vt:lpstr>VZGTTQ00009364 - Harini Sridhar</vt:lpstr>
      <vt:lpstr>VZGTTQ00009363 - Harini Sridhar</vt:lpstr>
      <vt:lpstr>VZGTTQ00009371 - Anto Giscard</vt:lpstr>
      <vt:lpstr>VZGTTQ00009158 - Sunil Anthony</vt:lpstr>
      <vt:lpstr>VZGTTQ00012138 - Siva Agnoor</vt:lpstr>
      <vt:lpstr>VZGTTQ00012152 - Siva Agnoor</vt:lpstr>
      <vt:lpstr>VZGTTQ00011836 - Internal Sheet</vt:lpstr>
      <vt:lpstr>Sheet2</vt:lpstr>
      <vt:lpstr>H&amp;M April RFR</vt:lpstr>
      <vt:lpstr>Technology &amp; Skills - Reference</vt:lpstr>
      <vt:lpstr>New Rate Card - Reference </vt:lpstr>
      <vt:lpstr>Roles &amp; Levels - Reference Only</vt:lpstr>
      <vt:lpstr>New Rate Card</vt:lpstr>
      <vt:lpstr>New Rate Card India - BFD</vt:lpstr>
      <vt:lpstr>VCG VZI_Device &amp; Accessory CPI</vt:lpstr>
      <vt:lpstr>New Rate Card India - T&amp;M</vt:lpstr>
      <vt:lpstr>Master Baseline Sheet</vt:lpstr>
      <vt:lpstr>Master Dashboard</vt:lpstr>
      <vt:lpstr>RFR Base Line Data</vt:lpstr>
      <vt:lpstr>1</vt:lpstr>
      <vt:lpstr>RFR Base Line (2)</vt:lpstr>
      <vt:lpstr>Apr RFR ESA Wise</vt:lpstr>
      <vt:lpstr>H&amp;M April RFR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Kuchibhotla, Raghavendra Kali Prasad (Cognizant)</dc:creator>
  <cp:keywords/>
  <dc:description/>
  <cp:lastModifiedBy>Ganapathineedi, Naga Sai Naveen (Cognizant)</cp:lastModifiedBy>
  <cp:revision/>
  <dcterms:created xsi:type="dcterms:W3CDTF">2025-03-07T16:51:41Z</dcterms:created>
  <dcterms:modified xsi:type="dcterms:W3CDTF">2026-03-12T09:21:18Z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0x010100F7C4C6664BC128488675DDEE45808FA9</vt:lpwstr>
  </property>
  <property fmtid="{D5CDD505-2E9C-101B-9397-08002B2CF9AE}" pid="3" name="MediaServiceImageTags">
    <vt:lpwstr/>
  </property>
</Properties>
</file>